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cf9de6e4cf8aeb/Área de Trabalho/Houer/ML - Simulação/"/>
    </mc:Choice>
  </mc:AlternateContent>
  <xr:revisionPtr revIDLastSave="8" documentId="13_ncr:1_{A8243790-6885-4457-8F16-D232C8E81CBA}" xr6:coauthVersionLast="47" xr6:coauthVersionMax="47" xr10:uidLastSave="{59714F3F-9E10-42C3-A8FC-C7FB4E2F6261}"/>
  <bookViews>
    <workbookView xWindow="-108" yWindow="-108" windowWidth="23256" windowHeight="12456" tabRatio="747" activeTab="1" xr2:uid="{00000000-000D-0000-FFFF-FFFF00000000}"/>
  </bookViews>
  <sheets>
    <sheet name="DefiniçãoFornecedores" sheetId="1" r:id="rId1"/>
    <sheet name="Simulações" sheetId="2" r:id="rId2"/>
    <sheet name="Planilha1" sheetId="3" state="hidden" r:id="rId3"/>
    <sheet name="FaixaDistPostes" sheetId="4" state="hidden" r:id="rId4"/>
    <sheet name="CPE" sheetId="7" r:id="rId5"/>
    <sheet name="Braços de IP" sheetId="6" r:id="rId6"/>
    <sheet name="Planilha2" sheetId="8" state="hidden" r:id="rId7"/>
    <sheet name="Banco de dados" sheetId="9" r:id="rId8"/>
    <sheet name="AnáliseFornecedores" sheetId="10" state="hidden" r:id="rId9"/>
    <sheet name="Banco_Tipologias" sheetId="11" state="hidden" r:id="rId10"/>
    <sheet name="ABNT5101" sheetId="12" r:id="rId11"/>
    <sheet name="Recorrência" sheetId="13" state="hidden" r:id="rId12"/>
    <sheet name="Recorrência_v2" sheetId="18" r:id="rId13"/>
    <sheet name="Base" sheetId="14" r:id="rId14"/>
    <sheet name="Tabela dinâmica" sheetId="15" r:id="rId15"/>
  </sheets>
  <externalReferences>
    <externalReference r:id="rId16"/>
  </externalReferences>
  <definedNames>
    <definedName name="_xlnm._FilterDatabase" localSheetId="7" hidden="1">'Banco de dados'!$B$3:$N$49</definedName>
    <definedName name="_xlnm._FilterDatabase" localSheetId="13" hidden="1">Base!$A$1:$O$964</definedName>
    <definedName name="_xlnm._FilterDatabase" localSheetId="2" hidden="1">Planilha1!$B$1:$C$27</definedName>
    <definedName name="_xlnm._FilterDatabase" localSheetId="11" hidden="1">Recorrência!$A$1:$K$41</definedName>
    <definedName name="_xlnm._FilterDatabase" localSheetId="1" hidden="1">Simulações!$A$1:$DU$964</definedName>
    <definedName name="Banco_Tipologias">Banco_Tipologias!$C$4:$N$17</definedName>
    <definedName name="colunaclasses">Simulações!$BQ$2:$BQ$964</definedName>
    <definedName name="ilumatic" localSheetId="10">'[1]Banco de dados (2)'!#REF!</definedName>
    <definedName name="ilumatic">'Banco de dados'!#REF!</definedName>
    <definedName name="philips" localSheetId="10">'[1]Banco de dados (2)'!#REF!</definedName>
    <definedName name="philips">'Banco de dados'!#REF!</definedName>
    <definedName name="red_global" localSheetId="10">'[1]Banco de dados (2)'!#REF!</definedName>
    <definedName name="red_global">'Banco de dados'!#REF!</definedName>
    <definedName name="red_juganu" localSheetId="10">'[1]Banco de dados (2)'!#REF!</definedName>
    <definedName name="red_juganu">'Banco de dados'!#REF!</definedName>
    <definedName name="red_philips" localSheetId="10">'[1]Banco de dados (2)'!#REF!</definedName>
    <definedName name="red_philips">'Banco de dados'!#REF!</definedName>
    <definedName name="red_repume" localSheetId="10">'[1]Banco de dados (2)'!#REF!</definedName>
    <definedName name="red_repume">'Banco de dados'!#REF!</definedName>
    <definedName name="red_tecno" localSheetId="10">'[1]Banco de dados (2)'!#REF!</definedName>
    <definedName name="red_tecno">'Banco de dados'!#REF!</definedName>
    <definedName name="redglobal" localSheetId="10">'[1]Banco de dados (2)'!#REF!</definedName>
    <definedName name="redglobal">'Banco de dados'!#REF!</definedName>
    <definedName name="tecnowat" localSheetId="10">'[1]Banco de dados (2)'!#REF!</definedName>
    <definedName name="tecnowat">'Banco de dados'!#REF!</definedName>
  </definedNames>
  <calcPr calcId="191029" calcMode="manual"/>
  <pivotCaches>
    <pivotCache cacheId="5" r:id="rId17"/>
    <pivotCache cacheId="6" r:id="rId18"/>
    <pivotCache cacheId="7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736" i="2" l="1"/>
  <c r="BV736" i="2" s="1"/>
  <c r="BR735" i="2"/>
  <c r="BV735" i="2" s="1"/>
  <c r="BR734" i="2"/>
  <c r="BR778" i="2"/>
  <c r="BR777" i="2"/>
  <c r="CA777" i="2" s="1"/>
  <c r="BR776" i="2"/>
  <c r="CA776" i="2" s="1"/>
  <c r="CA26" i="2"/>
  <c r="CA27" i="2"/>
  <c r="CA28" i="2"/>
  <c r="CA56" i="2"/>
  <c r="CA57" i="2"/>
  <c r="CA58" i="2"/>
  <c r="CA116" i="2"/>
  <c r="CA117" i="2"/>
  <c r="CA118" i="2"/>
  <c r="CA191" i="2"/>
  <c r="CA192" i="2"/>
  <c r="CA193" i="2"/>
  <c r="CA281" i="2"/>
  <c r="CA282" i="2"/>
  <c r="CA283" i="2"/>
  <c r="CA461" i="2"/>
  <c r="CA462" i="2"/>
  <c r="CA463" i="2"/>
  <c r="CA596" i="2"/>
  <c r="CA597" i="2"/>
  <c r="CA598" i="2"/>
  <c r="CA659" i="2"/>
  <c r="CA660" i="2"/>
  <c r="CA661" i="2"/>
  <c r="CA680" i="2"/>
  <c r="CA681" i="2"/>
  <c r="CA682" i="2"/>
  <c r="CA686" i="2"/>
  <c r="CA687" i="2"/>
  <c r="CA688" i="2"/>
  <c r="CA689" i="2"/>
  <c r="CA690" i="2"/>
  <c r="CA691" i="2"/>
  <c r="CA695" i="2"/>
  <c r="CA696" i="2"/>
  <c r="CA697" i="2"/>
  <c r="CA698" i="2"/>
  <c r="CA699" i="2"/>
  <c r="CA700" i="2"/>
  <c r="CA731" i="2"/>
  <c r="CA732" i="2"/>
  <c r="CA733" i="2"/>
  <c r="CA737" i="2"/>
  <c r="CA738" i="2"/>
  <c r="CA739" i="2"/>
  <c r="CA740" i="2"/>
  <c r="CA741" i="2"/>
  <c r="CA742" i="2"/>
  <c r="CA743" i="2"/>
  <c r="CA744" i="2"/>
  <c r="CA745" i="2"/>
  <c r="CA746" i="2"/>
  <c r="CA747" i="2"/>
  <c r="CA748" i="2"/>
  <c r="CA749" i="2"/>
  <c r="CA750" i="2"/>
  <c r="CA751" i="2"/>
  <c r="CA778" i="2"/>
  <c r="CA863" i="2"/>
  <c r="CA864" i="2"/>
  <c r="CA865" i="2"/>
  <c r="CA878" i="2"/>
  <c r="CA879" i="2"/>
  <c r="CA880" i="2"/>
  <c r="CA881" i="2"/>
  <c r="CA882" i="2"/>
  <c r="CA883" i="2"/>
  <c r="CA926" i="2"/>
  <c r="CA927" i="2"/>
  <c r="CA928" i="2"/>
  <c r="CE120" i="2"/>
  <c r="CE121" i="2"/>
  <c r="CE593" i="2"/>
  <c r="CE594" i="2"/>
  <c r="CE791" i="2"/>
  <c r="CE792" i="2"/>
  <c r="CE793" i="2"/>
  <c r="CE838" i="2"/>
  <c r="CE856" i="2"/>
  <c r="CE595" i="2"/>
  <c r="BV14" i="2"/>
  <c r="BS14" i="2" s="1"/>
  <c r="BV15" i="2"/>
  <c r="BV16" i="2"/>
  <c r="BV26" i="2"/>
  <c r="BV27" i="2"/>
  <c r="BV28" i="2"/>
  <c r="BV56" i="2"/>
  <c r="BV57" i="2"/>
  <c r="BV58" i="2"/>
  <c r="BV77" i="2"/>
  <c r="BV78" i="2"/>
  <c r="BV79" i="2"/>
  <c r="BV80" i="2"/>
  <c r="BV81" i="2"/>
  <c r="BV82" i="2"/>
  <c r="BV116" i="2"/>
  <c r="BV117" i="2"/>
  <c r="BV118" i="2"/>
  <c r="BV119" i="2"/>
  <c r="BS119" i="2" s="1"/>
  <c r="BV120" i="2"/>
  <c r="BV121" i="2"/>
  <c r="BV134" i="2"/>
  <c r="BV135" i="2"/>
  <c r="BV136" i="2"/>
  <c r="BV143" i="2"/>
  <c r="BV144" i="2"/>
  <c r="BV145" i="2"/>
  <c r="BV146" i="2"/>
  <c r="BV147" i="2"/>
  <c r="BV148" i="2"/>
  <c r="BV167" i="2"/>
  <c r="BV168" i="2"/>
  <c r="BV169" i="2"/>
  <c r="BV191" i="2"/>
  <c r="BV192" i="2"/>
  <c r="BV193" i="2"/>
  <c r="BV281" i="2"/>
  <c r="BV282" i="2"/>
  <c r="BV283" i="2"/>
  <c r="BV461" i="2"/>
  <c r="BV462" i="2"/>
  <c r="BV463" i="2"/>
  <c r="BV512" i="2"/>
  <c r="BV513" i="2"/>
  <c r="BV514" i="2"/>
  <c r="BV533" i="2"/>
  <c r="BV534" i="2"/>
  <c r="BV535" i="2"/>
  <c r="BV587" i="2"/>
  <c r="BV588" i="2"/>
  <c r="BV589" i="2"/>
  <c r="BV593" i="2"/>
  <c r="BV594" i="2"/>
  <c r="BV595" i="2"/>
  <c r="BV596" i="2"/>
  <c r="BV597" i="2"/>
  <c r="BV598" i="2"/>
  <c r="BV614" i="2"/>
  <c r="BV615" i="2"/>
  <c r="BV616" i="2"/>
  <c r="BV659" i="2"/>
  <c r="BV660" i="2"/>
  <c r="BV661" i="2"/>
  <c r="BV677" i="2"/>
  <c r="BV678" i="2"/>
  <c r="BV679" i="2"/>
  <c r="BV680" i="2"/>
  <c r="BV681" i="2"/>
  <c r="BV682" i="2"/>
  <c r="BV683" i="2"/>
  <c r="BV684" i="2"/>
  <c r="BV685" i="2"/>
  <c r="BV686" i="2"/>
  <c r="BV687" i="2"/>
  <c r="BV688" i="2"/>
  <c r="BV689" i="2"/>
  <c r="BV690" i="2"/>
  <c r="BV691" i="2"/>
  <c r="BV692" i="2"/>
  <c r="BV693" i="2"/>
  <c r="BV694" i="2"/>
  <c r="BV695" i="2"/>
  <c r="BV696" i="2"/>
  <c r="BV697" i="2"/>
  <c r="BV698" i="2"/>
  <c r="BV699" i="2"/>
  <c r="BV700" i="2"/>
  <c r="BV701" i="2"/>
  <c r="BV702" i="2"/>
  <c r="BV703" i="2"/>
  <c r="BV731" i="2"/>
  <c r="BV732" i="2"/>
  <c r="BV733" i="2"/>
  <c r="BV734" i="2"/>
  <c r="BV737" i="2"/>
  <c r="BV738" i="2"/>
  <c r="BV739" i="2"/>
  <c r="BV740" i="2"/>
  <c r="BV741" i="2"/>
  <c r="BV742" i="2"/>
  <c r="BV743" i="2"/>
  <c r="BV744" i="2"/>
  <c r="BV745" i="2"/>
  <c r="BV746" i="2"/>
  <c r="BV747" i="2"/>
  <c r="BV748" i="2"/>
  <c r="BV749" i="2"/>
  <c r="BV750" i="2"/>
  <c r="BV751" i="2"/>
  <c r="BV778" i="2"/>
  <c r="BV788" i="2"/>
  <c r="BV789" i="2"/>
  <c r="BV790" i="2"/>
  <c r="BV791" i="2"/>
  <c r="BV792" i="2"/>
  <c r="BV793" i="2"/>
  <c r="BV800" i="2"/>
  <c r="BV824" i="2"/>
  <c r="BV825" i="2"/>
  <c r="BV826" i="2"/>
  <c r="BV836" i="2"/>
  <c r="BV837" i="2"/>
  <c r="BV838" i="2"/>
  <c r="BV851" i="2"/>
  <c r="BV852" i="2"/>
  <c r="BV853" i="2"/>
  <c r="BV854" i="2"/>
  <c r="BV855" i="2"/>
  <c r="BV856" i="2"/>
  <c r="BV863" i="2"/>
  <c r="BV864" i="2"/>
  <c r="BV865" i="2"/>
  <c r="BV875" i="2"/>
  <c r="BV876" i="2"/>
  <c r="BV877" i="2"/>
  <c r="BV878" i="2"/>
  <c r="BV879" i="2"/>
  <c r="BV880" i="2"/>
  <c r="BV881" i="2"/>
  <c r="BV882" i="2"/>
  <c r="BV883" i="2"/>
  <c r="BV926" i="2"/>
  <c r="BV927" i="2"/>
  <c r="BV928" i="2"/>
  <c r="BV944" i="2"/>
  <c r="BV945" i="2"/>
  <c r="BV946" i="2"/>
  <c r="BV953" i="2"/>
  <c r="BV954" i="2"/>
  <c r="BV955" i="2"/>
  <c r="BV956" i="2"/>
  <c r="BV957" i="2"/>
  <c r="BV958" i="2"/>
  <c r="BW119" i="2"/>
  <c r="CE855" i="2"/>
  <c r="CE854" i="2"/>
  <c r="CN856" i="2"/>
  <c r="CN855" i="2"/>
  <c r="CN854" i="2"/>
  <c r="CN838" i="2"/>
  <c r="CN793" i="2"/>
  <c r="CN792" i="2"/>
  <c r="CN791" i="2"/>
  <c r="CN595" i="2"/>
  <c r="CN594" i="2"/>
  <c r="CN593" i="2"/>
  <c r="CN121" i="2"/>
  <c r="CN120" i="2"/>
  <c r="BE970" i="2"/>
  <c r="BQ15" i="2"/>
  <c r="BV776" i="2" l="1"/>
  <c r="BV777" i="2"/>
  <c r="CK147" i="2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2" i="14"/>
  <c r="CK250" i="2"/>
  <c r="CK249" i="2"/>
  <c r="CK248" i="2"/>
  <c r="CK193" i="2"/>
  <c r="CK192" i="2"/>
  <c r="CK191" i="2"/>
  <c r="CR191" i="2" s="1"/>
  <c r="CK856" i="2"/>
  <c r="CR856" i="2" s="1"/>
  <c r="CK854" i="2"/>
  <c r="CK796" i="2"/>
  <c r="CK795" i="2"/>
  <c r="CK794" i="2"/>
  <c r="CR794" i="2" s="1"/>
  <c r="CL826" i="2"/>
  <c r="CL825" i="2"/>
  <c r="CL824" i="2"/>
  <c r="CK778" i="2"/>
  <c r="CK777" i="2"/>
  <c r="CK776" i="2"/>
  <c r="CK760" i="2"/>
  <c r="CR760" i="2" s="1"/>
  <c r="CK759" i="2"/>
  <c r="CR759" i="2" s="1"/>
  <c r="CK758" i="2"/>
  <c r="CK616" i="2"/>
  <c r="CR616" i="2" s="1"/>
  <c r="CK615" i="2"/>
  <c r="CR615" i="2" s="1"/>
  <c r="CK614" i="2"/>
  <c r="CK535" i="2"/>
  <c r="CK534" i="2"/>
  <c r="CK533" i="2"/>
  <c r="CK508" i="2"/>
  <c r="CK507" i="2"/>
  <c r="CK506" i="2"/>
  <c r="CR506" i="2" s="1"/>
  <c r="CK445" i="2"/>
  <c r="CR445" i="2" s="1"/>
  <c r="CK444" i="2"/>
  <c r="CK443" i="2"/>
  <c r="CK421" i="2"/>
  <c r="CK420" i="2"/>
  <c r="CK419" i="2"/>
  <c r="CK319" i="2"/>
  <c r="CR319" i="2" s="1"/>
  <c r="CK318" i="2"/>
  <c r="CR318" i="2" s="1"/>
  <c r="CK317" i="2"/>
  <c r="CK316" i="2"/>
  <c r="CK315" i="2"/>
  <c r="CK314" i="2"/>
  <c r="CK292" i="2"/>
  <c r="CK291" i="2"/>
  <c r="CK290" i="2"/>
  <c r="CR290" i="2" s="1"/>
  <c r="CK235" i="2"/>
  <c r="CR235" i="2" s="1"/>
  <c r="CK234" i="2"/>
  <c r="CR234" i="2" s="1"/>
  <c r="CK233" i="2"/>
  <c r="CK136" i="2"/>
  <c r="CK135" i="2"/>
  <c r="CK134" i="2"/>
  <c r="CR134" i="2" s="1"/>
  <c r="CK877" i="2"/>
  <c r="CK876" i="2"/>
  <c r="CK875" i="2"/>
  <c r="CL875" i="2" s="1"/>
  <c r="CK703" i="2"/>
  <c r="CR703" i="2" s="1"/>
  <c r="CK702" i="2"/>
  <c r="CK701" i="2"/>
  <c r="CK577" i="2"/>
  <c r="CK576" i="2"/>
  <c r="CR576" i="2" s="1"/>
  <c r="CK575" i="2"/>
  <c r="CR575" i="2" s="1"/>
  <c r="CK229" i="2"/>
  <c r="CK228" i="2"/>
  <c r="CK227" i="2"/>
  <c r="CR227" i="2" s="1"/>
  <c r="CK172" i="2"/>
  <c r="CK171" i="2"/>
  <c r="CK170" i="2"/>
  <c r="CK148" i="2"/>
  <c r="CR147" i="2"/>
  <c r="CK146" i="2"/>
  <c r="CK837" i="2"/>
  <c r="CR837" i="2" s="1"/>
  <c r="CK836" i="2"/>
  <c r="CK766" i="2"/>
  <c r="CK765" i="2"/>
  <c r="CK764" i="2"/>
  <c r="CK748" i="2"/>
  <c r="CK747" i="2"/>
  <c r="CK746" i="2"/>
  <c r="CR746" i="2" s="1"/>
  <c r="CK853" i="2"/>
  <c r="CR853" i="2" s="1"/>
  <c r="CK852" i="2"/>
  <c r="CK851" i="2"/>
  <c r="CK388" i="2"/>
  <c r="CK387" i="2"/>
  <c r="CK386" i="2"/>
  <c r="CR386" i="2" s="1"/>
  <c r="CK385" i="2"/>
  <c r="CR385" i="2" s="1"/>
  <c r="CK384" i="2"/>
  <c r="CR384" i="2" s="1"/>
  <c r="CK383" i="2"/>
  <c r="CR383" i="2" s="1"/>
  <c r="CY380" i="2"/>
  <c r="CX380" i="2"/>
  <c r="CK382" i="2"/>
  <c r="CK381" i="2"/>
  <c r="CK380" i="2"/>
  <c r="CK79" i="2"/>
  <c r="CK78" i="2"/>
  <c r="CR78" i="2" s="1"/>
  <c r="CK77" i="2"/>
  <c r="CR77" i="2" s="1"/>
  <c r="CK169" i="2"/>
  <c r="CK168" i="2"/>
  <c r="CK167" i="2"/>
  <c r="CK82" i="2"/>
  <c r="CR82" i="2" s="1"/>
  <c r="CK81" i="2"/>
  <c r="CR81" i="2" s="1"/>
  <c r="CK80" i="2"/>
  <c r="CK283" i="2"/>
  <c r="CR283" i="2" s="1"/>
  <c r="CK282" i="2"/>
  <c r="CK281" i="2"/>
  <c r="CK52" i="2"/>
  <c r="CK51" i="2"/>
  <c r="CK50" i="2"/>
  <c r="CR50" i="2" s="1"/>
  <c r="CV9" i="2"/>
  <c r="CV10" i="2"/>
  <c r="CV11" i="2"/>
  <c r="CV12" i="2"/>
  <c r="CV13" i="2"/>
  <c r="CV14" i="2"/>
  <c r="CV15" i="2"/>
  <c r="CV16" i="2"/>
  <c r="CV17" i="2"/>
  <c r="CV18" i="2"/>
  <c r="CV19" i="2"/>
  <c r="CV23" i="2"/>
  <c r="CV24" i="2"/>
  <c r="CV25" i="2"/>
  <c r="CV26" i="2"/>
  <c r="CV27" i="2"/>
  <c r="CV28" i="2"/>
  <c r="CV20" i="2"/>
  <c r="CV21" i="2"/>
  <c r="CV22" i="2"/>
  <c r="CV29" i="2"/>
  <c r="CV30" i="2"/>
  <c r="CV31" i="2"/>
  <c r="CV32" i="2"/>
  <c r="CV33" i="2"/>
  <c r="CV34" i="2"/>
  <c r="CV38" i="2"/>
  <c r="CV39" i="2"/>
  <c r="CV40" i="2"/>
  <c r="CV41" i="2"/>
  <c r="CV42" i="2"/>
  <c r="CV43" i="2"/>
  <c r="CV35" i="2"/>
  <c r="CV36" i="2"/>
  <c r="CV37" i="2"/>
  <c r="CV44" i="2"/>
  <c r="CV45" i="2"/>
  <c r="CV46" i="2"/>
  <c r="CV47" i="2"/>
  <c r="CV48" i="2"/>
  <c r="CV49" i="2"/>
  <c r="CV53" i="2"/>
  <c r="CV54" i="2"/>
  <c r="CV55" i="2"/>
  <c r="CV56" i="2"/>
  <c r="CV57" i="2"/>
  <c r="CV58" i="2"/>
  <c r="CV50" i="2"/>
  <c r="CV51" i="2"/>
  <c r="CV52" i="2"/>
  <c r="CV59" i="2"/>
  <c r="CV60" i="2"/>
  <c r="CV61" i="2"/>
  <c r="CV62" i="2"/>
  <c r="CV63" i="2"/>
  <c r="CV64" i="2"/>
  <c r="CV71" i="2"/>
  <c r="CV72" i="2"/>
  <c r="CV73" i="2"/>
  <c r="CV74" i="2"/>
  <c r="CV75" i="2"/>
  <c r="CV76" i="2"/>
  <c r="CV65" i="2"/>
  <c r="CV66" i="2"/>
  <c r="CV67" i="2"/>
  <c r="CV68" i="2"/>
  <c r="CV69" i="2"/>
  <c r="CV70" i="2"/>
  <c r="CV86" i="2"/>
  <c r="CV87" i="2"/>
  <c r="CV88" i="2"/>
  <c r="CV89" i="2"/>
  <c r="CV90" i="2"/>
  <c r="CV91" i="2"/>
  <c r="CV77" i="2"/>
  <c r="CV78" i="2"/>
  <c r="CV79" i="2"/>
  <c r="CV80" i="2"/>
  <c r="CV81" i="2"/>
  <c r="CV82" i="2"/>
  <c r="CV83" i="2"/>
  <c r="CV84" i="2"/>
  <c r="CV85" i="2"/>
  <c r="CV92" i="2"/>
  <c r="CV93" i="2"/>
  <c r="CV94" i="2"/>
  <c r="CV95" i="2"/>
  <c r="CV96" i="2"/>
  <c r="CV97" i="2"/>
  <c r="CV98" i="2"/>
  <c r="CV99" i="2"/>
  <c r="CV100" i="2"/>
  <c r="CV113" i="2"/>
  <c r="CV114" i="2"/>
  <c r="CV115" i="2"/>
  <c r="CV116" i="2"/>
  <c r="CV117" i="2"/>
  <c r="CV118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2" i="2"/>
  <c r="CV3" i="2"/>
  <c r="CV4" i="2"/>
  <c r="CV122" i="2"/>
  <c r="CV123" i="2"/>
  <c r="CV124" i="2"/>
  <c r="CV119" i="2"/>
  <c r="CV120" i="2"/>
  <c r="CV121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70" i="2"/>
  <c r="CV171" i="2"/>
  <c r="CV172" i="2"/>
  <c r="CV161" i="2"/>
  <c r="CV162" i="2"/>
  <c r="CV163" i="2"/>
  <c r="CV164" i="2"/>
  <c r="CV165" i="2"/>
  <c r="CV166" i="2"/>
  <c r="CV167" i="2"/>
  <c r="CV168" i="2"/>
  <c r="CV169" i="2"/>
  <c r="CV173" i="2"/>
  <c r="CV174" i="2"/>
  <c r="CV175" i="2"/>
  <c r="CV176" i="2"/>
  <c r="CV177" i="2"/>
  <c r="CV178" i="2"/>
  <c r="CV179" i="2"/>
  <c r="CV180" i="2"/>
  <c r="CV181" i="2"/>
  <c r="CV182" i="2"/>
  <c r="CV183" i="2"/>
  <c r="CV184" i="2"/>
  <c r="CV185" i="2"/>
  <c r="CV186" i="2"/>
  <c r="CV187" i="2"/>
  <c r="CV188" i="2"/>
  <c r="CV189" i="2"/>
  <c r="CV190" i="2"/>
  <c r="CV197" i="2"/>
  <c r="CV198" i="2"/>
  <c r="CV199" i="2"/>
  <c r="CV191" i="2"/>
  <c r="CV192" i="2"/>
  <c r="CV193" i="2"/>
  <c r="CV194" i="2"/>
  <c r="CV195" i="2"/>
  <c r="CV196" i="2"/>
  <c r="CV200" i="2"/>
  <c r="CV201" i="2"/>
  <c r="CV202" i="2"/>
  <c r="CV206" i="2"/>
  <c r="CV207" i="2"/>
  <c r="CV208" i="2"/>
  <c r="CV203" i="2"/>
  <c r="CV204" i="2"/>
  <c r="CV205" i="2"/>
  <c r="CV209" i="2"/>
  <c r="CV210" i="2"/>
  <c r="CV211" i="2"/>
  <c r="CV212" i="2"/>
  <c r="CV213" i="2"/>
  <c r="CV214" i="2"/>
  <c r="CV215" i="2"/>
  <c r="CV216" i="2"/>
  <c r="CV217" i="2"/>
  <c r="CV218" i="2"/>
  <c r="CV219" i="2"/>
  <c r="CV220" i="2"/>
  <c r="CV221" i="2"/>
  <c r="CV222" i="2"/>
  <c r="CV223" i="2"/>
  <c r="CV224" i="2"/>
  <c r="CV225" i="2"/>
  <c r="CV226" i="2"/>
  <c r="CV227" i="2"/>
  <c r="CV228" i="2"/>
  <c r="CV229" i="2"/>
  <c r="CV230" i="2"/>
  <c r="CV231" i="2"/>
  <c r="CV232" i="2"/>
  <c r="CV233" i="2"/>
  <c r="CV234" i="2"/>
  <c r="CV235" i="2"/>
  <c r="CV239" i="2"/>
  <c r="CV240" i="2"/>
  <c r="CV241" i="2"/>
  <c r="CV236" i="2"/>
  <c r="CV237" i="2"/>
  <c r="CV238" i="2"/>
  <c r="CV242" i="2"/>
  <c r="CV243" i="2"/>
  <c r="CV244" i="2"/>
  <c r="CV245" i="2"/>
  <c r="CV246" i="2"/>
  <c r="CV247" i="2"/>
  <c r="CV251" i="2"/>
  <c r="CV252" i="2"/>
  <c r="CV253" i="2"/>
  <c r="CV248" i="2"/>
  <c r="CV249" i="2"/>
  <c r="CV250" i="2"/>
  <c r="CV254" i="2"/>
  <c r="CV255" i="2"/>
  <c r="CV256" i="2"/>
  <c r="CV257" i="2"/>
  <c r="CV258" i="2"/>
  <c r="CV259" i="2"/>
  <c r="CV260" i="2"/>
  <c r="CV261" i="2"/>
  <c r="CV262" i="2"/>
  <c r="CV263" i="2"/>
  <c r="CV264" i="2"/>
  <c r="CV265" i="2"/>
  <c r="CV266" i="2"/>
  <c r="CV267" i="2"/>
  <c r="CV268" i="2"/>
  <c r="CV269" i="2"/>
  <c r="CV270" i="2"/>
  <c r="CV271" i="2"/>
  <c r="CV275" i="2"/>
  <c r="CV276" i="2"/>
  <c r="CV277" i="2"/>
  <c r="CV272" i="2"/>
  <c r="CV273" i="2"/>
  <c r="CV274" i="2"/>
  <c r="CV278" i="2"/>
  <c r="CV279" i="2"/>
  <c r="CV280" i="2"/>
  <c r="CV290" i="2"/>
  <c r="CV291" i="2"/>
  <c r="CV292" i="2"/>
  <c r="CV281" i="2"/>
  <c r="CV282" i="2"/>
  <c r="CV283" i="2"/>
  <c r="CV284" i="2"/>
  <c r="CV285" i="2"/>
  <c r="CV286" i="2"/>
  <c r="CV287" i="2"/>
  <c r="CV288" i="2"/>
  <c r="CV289" i="2"/>
  <c r="CV293" i="2"/>
  <c r="CV294" i="2"/>
  <c r="CV295" i="2"/>
  <c r="CV296" i="2"/>
  <c r="CV297" i="2"/>
  <c r="CV298" i="2"/>
  <c r="CV299" i="2"/>
  <c r="CV300" i="2"/>
  <c r="CV301" i="2"/>
  <c r="CV302" i="2"/>
  <c r="CV303" i="2"/>
  <c r="CV304" i="2"/>
  <c r="CV305" i="2"/>
  <c r="CV306" i="2"/>
  <c r="CV307" i="2"/>
  <c r="CV308" i="2"/>
  <c r="CV309" i="2"/>
  <c r="CV310" i="2"/>
  <c r="CV311" i="2"/>
  <c r="CV312" i="2"/>
  <c r="CV313" i="2"/>
  <c r="CV314" i="2"/>
  <c r="CV315" i="2"/>
  <c r="CV316" i="2"/>
  <c r="CV317" i="2"/>
  <c r="CV318" i="2"/>
  <c r="CV319" i="2"/>
  <c r="CV320" i="2"/>
  <c r="CV321" i="2"/>
  <c r="CV322" i="2"/>
  <c r="CV323" i="2"/>
  <c r="CV324" i="2"/>
  <c r="CV325" i="2"/>
  <c r="CV326" i="2"/>
  <c r="CV327" i="2"/>
  <c r="CV328" i="2"/>
  <c r="CV329" i="2"/>
  <c r="CV330" i="2"/>
  <c r="CV331" i="2"/>
  <c r="CV332" i="2"/>
  <c r="CV333" i="2"/>
  <c r="CV334" i="2"/>
  <c r="CV335" i="2"/>
  <c r="CV336" i="2"/>
  <c r="CV337" i="2"/>
  <c r="CV338" i="2"/>
  <c r="CV339" i="2"/>
  <c r="CV340" i="2"/>
  <c r="CV341" i="2"/>
  <c r="CV342" i="2"/>
  <c r="CV343" i="2"/>
  <c r="CV344" i="2"/>
  <c r="CV345" i="2"/>
  <c r="CV346" i="2"/>
  <c r="CV347" i="2"/>
  <c r="CV348" i="2"/>
  <c r="CV349" i="2"/>
  <c r="CV350" i="2"/>
  <c r="CV351" i="2"/>
  <c r="CV352" i="2"/>
  <c r="CV353" i="2"/>
  <c r="CV354" i="2"/>
  <c r="CV355" i="2"/>
  <c r="CV356" i="2"/>
  <c r="CV357" i="2"/>
  <c r="CV358" i="2"/>
  <c r="CV359" i="2"/>
  <c r="CV360" i="2"/>
  <c r="CV361" i="2"/>
  <c r="CV368" i="2"/>
  <c r="CV369" i="2"/>
  <c r="CV370" i="2"/>
  <c r="CV362" i="2"/>
  <c r="CV363" i="2"/>
  <c r="CV364" i="2"/>
  <c r="CV365" i="2"/>
  <c r="CV366" i="2"/>
  <c r="CV367" i="2"/>
  <c r="CV371" i="2"/>
  <c r="CV372" i="2"/>
  <c r="CV373" i="2"/>
  <c r="CV377" i="2"/>
  <c r="CV378" i="2"/>
  <c r="CV379" i="2"/>
  <c r="CV374" i="2"/>
  <c r="CV375" i="2"/>
  <c r="CV376" i="2"/>
  <c r="CV5" i="2"/>
  <c r="CV6" i="2"/>
  <c r="CV7" i="2"/>
  <c r="CV380" i="2"/>
  <c r="CV381" i="2"/>
  <c r="CV382" i="2"/>
  <c r="CV383" i="2"/>
  <c r="CV384" i="2"/>
  <c r="CV385" i="2"/>
  <c r="CV386" i="2"/>
  <c r="CV387" i="2"/>
  <c r="CV388" i="2"/>
  <c r="CV389" i="2"/>
  <c r="CV390" i="2"/>
  <c r="CV391" i="2"/>
  <c r="CV392" i="2"/>
  <c r="CV393" i="2"/>
  <c r="CV394" i="2"/>
  <c r="CV395" i="2"/>
  <c r="CV396" i="2"/>
  <c r="CV397" i="2"/>
  <c r="CV398" i="2"/>
  <c r="CV399" i="2"/>
  <c r="CV400" i="2"/>
  <c r="CV401" i="2"/>
  <c r="CV402" i="2"/>
  <c r="CV403" i="2"/>
  <c r="CV404" i="2"/>
  <c r="CV405" i="2"/>
  <c r="CV406" i="2"/>
  <c r="CV407" i="2"/>
  <c r="CV408" i="2"/>
  <c r="CV409" i="2"/>
  <c r="CV410" i="2"/>
  <c r="CV411" i="2"/>
  <c r="CV412" i="2"/>
  <c r="CV413" i="2"/>
  <c r="CV414" i="2"/>
  <c r="CV415" i="2"/>
  <c r="CV416" i="2"/>
  <c r="CV417" i="2"/>
  <c r="CV418" i="2"/>
  <c r="CV419" i="2"/>
  <c r="CV420" i="2"/>
  <c r="CV421" i="2"/>
  <c r="CV422" i="2"/>
  <c r="CV423" i="2"/>
  <c r="CV424" i="2"/>
  <c r="CV425" i="2"/>
  <c r="CV426" i="2"/>
  <c r="CV427" i="2"/>
  <c r="CV428" i="2"/>
  <c r="CV429" i="2"/>
  <c r="CV430" i="2"/>
  <c r="CV431" i="2"/>
  <c r="CV432" i="2"/>
  <c r="CV433" i="2"/>
  <c r="CV434" i="2"/>
  <c r="CV435" i="2"/>
  <c r="CV436" i="2"/>
  <c r="CV437" i="2"/>
  <c r="CV438" i="2"/>
  <c r="CV439" i="2"/>
  <c r="CV440" i="2"/>
  <c r="CV441" i="2"/>
  <c r="CV442" i="2"/>
  <c r="CV443" i="2"/>
  <c r="CV444" i="2"/>
  <c r="CV445" i="2"/>
  <c r="CV446" i="2"/>
  <c r="CV447" i="2"/>
  <c r="CV448" i="2"/>
  <c r="CV449" i="2"/>
  <c r="CV450" i="2"/>
  <c r="CV451" i="2"/>
  <c r="CV452" i="2"/>
  <c r="CV453" i="2"/>
  <c r="CV454" i="2"/>
  <c r="CV455" i="2"/>
  <c r="CV456" i="2"/>
  <c r="CV457" i="2"/>
  <c r="CV458" i="2"/>
  <c r="CV459" i="2"/>
  <c r="CV460" i="2"/>
  <c r="CV461" i="2"/>
  <c r="CV462" i="2"/>
  <c r="CV463" i="2"/>
  <c r="CV464" i="2"/>
  <c r="CV465" i="2"/>
  <c r="CV466" i="2"/>
  <c r="CV467" i="2"/>
  <c r="CV468" i="2"/>
  <c r="CV469" i="2"/>
  <c r="CV470" i="2"/>
  <c r="CV471" i="2"/>
  <c r="CV472" i="2"/>
  <c r="CV473" i="2"/>
  <c r="CV474" i="2"/>
  <c r="CV475" i="2"/>
  <c r="CV476" i="2"/>
  <c r="CV477" i="2"/>
  <c r="CV478" i="2"/>
  <c r="CV479" i="2"/>
  <c r="CV480" i="2"/>
  <c r="CV481" i="2"/>
  <c r="CV482" i="2"/>
  <c r="CV483" i="2"/>
  <c r="CV484" i="2"/>
  <c r="CV485" i="2"/>
  <c r="CV486" i="2"/>
  <c r="CV487" i="2"/>
  <c r="CV488" i="2"/>
  <c r="CV489" i="2"/>
  <c r="CV490" i="2"/>
  <c r="CV491" i="2"/>
  <c r="CV492" i="2"/>
  <c r="CV493" i="2"/>
  <c r="CV494" i="2"/>
  <c r="CV495" i="2"/>
  <c r="CV496" i="2"/>
  <c r="CV497" i="2"/>
  <c r="CV498" i="2"/>
  <c r="CV499" i="2"/>
  <c r="CV500" i="2"/>
  <c r="CV501" i="2"/>
  <c r="CV502" i="2"/>
  <c r="CV503" i="2"/>
  <c r="CV504" i="2"/>
  <c r="CV505" i="2"/>
  <c r="CV506" i="2"/>
  <c r="CV507" i="2"/>
  <c r="CV508" i="2"/>
  <c r="CV509" i="2"/>
  <c r="CV510" i="2"/>
  <c r="CV511" i="2"/>
  <c r="CV512" i="2"/>
  <c r="CV513" i="2"/>
  <c r="CV514" i="2"/>
  <c r="CV515" i="2"/>
  <c r="CV516" i="2"/>
  <c r="CV517" i="2"/>
  <c r="CV518" i="2"/>
  <c r="CV519" i="2"/>
  <c r="CV520" i="2"/>
  <c r="CV521" i="2"/>
  <c r="CV522" i="2"/>
  <c r="CV523" i="2"/>
  <c r="CV524" i="2"/>
  <c r="CV525" i="2"/>
  <c r="CV526" i="2"/>
  <c r="CV527" i="2"/>
  <c r="CV528" i="2"/>
  <c r="CV529" i="2"/>
  <c r="CV530" i="2"/>
  <c r="CV531" i="2"/>
  <c r="CV532" i="2"/>
  <c r="CV533" i="2"/>
  <c r="CV534" i="2"/>
  <c r="CV535" i="2"/>
  <c r="CV536" i="2"/>
  <c r="CV537" i="2"/>
  <c r="CV538" i="2"/>
  <c r="CV539" i="2"/>
  <c r="CV540" i="2"/>
  <c r="CV541" i="2"/>
  <c r="CV542" i="2"/>
  <c r="CV543" i="2"/>
  <c r="CV544" i="2"/>
  <c r="CV545" i="2"/>
  <c r="CV546" i="2"/>
  <c r="CV547" i="2"/>
  <c r="CV548" i="2"/>
  <c r="CV549" i="2"/>
  <c r="CV550" i="2"/>
  <c r="CV551" i="2"/>
  <c r="CV552" i="2"/>
  <c r="CV553" i="2"/>
  <c r="CV554" i="2"/>
  <c r="CV555" i="2"/>
  <c r="CV556" i="2"/>
  <c r="CV557" i="2"/>
  <c r="CV558" i="2"/>
  <c r="CV559" i="2"/>
  <c r="CV560" i="2"/>
  <c r="CV561" i="2"/>
  <c r="CV562" i="2"/>
  <c r="CV563" i="2"/>
  <c r="CV564" i="2"/>
  <c r="CV565" i="2"/>
  <c r="CV566" i="2"/>
  <c r="CV567" i="2"/>
  <c r="CV568" i="2"/>
  <c r="CV569" i="2"/>
  <c r="CV570" i="2"/>
  <c r="CV571" i="2"/>
  <c r="CV572" i="2"/>
  <c r="CV573" i="2"/>
  <c r="CV574" i="2"/>
  <c r="CV575" i="2"/>
  <c r="CV576" i="2"/>
  <c r="CV577" i="2"/>
  <c r="CV578" i="2"/>
  <c r="CV579" i="2"/>
  <c r="CV580" i="2"/>
  <c r="CV581" i="2"/>
  <c r="CV582" i="2"/>
  <c r="CV583" i="2"/>
  <c r="CV584" i="2"/>
  <c r="CV585" i="2"/>
  <c r="CV586" i="2"/>
  <c r="CV587" i="2"/>
  <c r="CV588" i="2"/>
  <c r="CV589" i="2"/>
  <c r="CV590" i="2"/>
  <c r="CV591" i="2"/>
  <c r="CV592" i="2"/>
  <c r="CV593" i="2"/>
  <c r="CV594" i="2"/>
  <c r="CV595" i="2"/>
  <c r="CV596" i="2"/>
  <c r="CV597" i="2"/>
  <c r="CV598" i="2"/>
  <c r="CV599" i="2"/>
  <c r="CV600" i="2"/>
  <c r="CV601" i="2"/>
  <c r="CV602" i="2"/>
  <c r="CV603" i="2"/>
  <c r="CV604" i="2"/>
  <c r="CV605" i="2"/>
  <c r="CV606" i="2"/>
  <c r="CV607" i="2"/>
  <c r="CV608" i="2"/>
  <c r="CV609" i="2"/>
  <c r="CV610" i="2"/>
  <c r="CV611" i="2"/>
  <c r="CV612" i="2"/>
  <c r="CV613" i="2"/>
  <c r="CV614" i="2"/>
  <c r="CV615" i="2"/>
  <c r="CV616" i="2"/>
  <c r="CV617" i="2"/>
  <c r="CV618" i="2"/>
  <c r="CV619" i="2"/>
  <c r="CV620" i="2"/>
  <c r="CV621" i="2"/>
  <c r="CV622" i="2"/>
  <c r="CV623" i="2"/>
  <c r="CV624" i="2"/>
  <c r="CV625" i="2"/>
  <c r="CV626" i="2"/>
  <c r="CV627" i="2"/>
  <c r="CV628" i="2"/>
  <c r="CV629" i="2"/>
  <c r="CV630" i="2"/>
  <c r="CV631" i="2"/>
  <c r="CV632" i="2"/>
  <c r="CV633" i="2"/>
  <c r="CV634" i="2"/>
  <c r="CV635" i="2"/>
  <c r="CV636" i="2"/>
  <c r="CV637" i="2"/>
  <c r="CV638" i="2"/>
  <c r="CV639" i="2"/>
  <c r="CV640" i="2"/>
  <c r="CV641" i="2"/>
  <c r="CV642" i="2"/>
  <c r="CV643" i="2"/>
  <c r="CV644" i="2"/>
  <c r="CV645" i="2"/>
  <c r="CV646" i="2"/>
  <c r="CV647" i="2"/>
  <c r="CV648" i="2"/>
  <c r="CV649" i="2"/>
  <c r="CV650" i="2"/>
  <c r="CV651" i="2"/>
  <c r="CV652" i="2"/>
  <c r="CV653" i="2"/>
  <c r="CV654" i="2"/>
  <c r="CV655" i="2"/>
  <c r="CV656" i="2"/>
  <c r="CV657" i="2"/>
  <c r="CV658" i="2"/>
  <c r="CV659" i="2"/>
  <c r="CV660" i="2"/>
  <c r="CV661" i="2"/>
  <c r="CV662" i="2"/>
  <c r="CV663" i="2"/>
  <c r="CV664" i="2"/>
  <c r="CV665" i="2"/>
  <c r="CV666" i="2"/>
  <c r="CV667" i="2"/>
  <c r="CV668" i="2"/>
  <c r="CV669" i="2"/>
  <c r="CV670" i="2"/>
  <c r="CV671" i="2"/>
  <c r="CV672" i="2"/>
  <c r="CV673" i="2"/>
  <c r="CV674" i="2"/>
  <c r="CV675" i="2"/>
  <c r="CV676" i="2"/>
  <c r="CV677" i="2"/>
  <c r="CV678" i="2"/>
  <c r="CV679" i="2"/>
  <c r="CV680" i="2"/>
  <c r="CV681" i="2"/>
  <c r="CV682" i="2"/>
  <c r="CV683" i="2"/>
  <c r="CV684" i="2"/>
  <c r="CV685" i="2"/>
  <c r="CV686" i="2"/>
  <c r="CV687" i="2"/>
  <c r="CV688" i="2"/>
  <c r="CV689" i="2"/>
  <c r="CV690" i="2"/>
  <c r="CV691" i="2"/>
  <c r="CV692" i="2"/>
  <c r="CV693" i="2"/>
  <c r="CV694" i="2"/>
  <c r="CV695" i="2"/>
  <c r="CV696" i="2"/>
  <c r="CV697" i="2"/>
  <c r="CV698" i="2"/>
  <c r="CV699" i="2"/>
  <c r="CV700" i="2"/>
  <c r="CV701" i="2"/>
  <c r="CV702" i="2"/>
  <c r="CV703" i="2"/>
  <c r="CV704" i="2"/>
  <c r="CV705" i="2"/>
  <c r="CV706" i="2"/>
  <c r="CV707" i="2"/>
  <c r="CV708" i="2"/>
  <c r="CV709" i="2"/>
  <c r="CV710" i="2"/>
  <c r="CV711" i="2"/>
  <c r="CV712" i="2"/>
  <c r="CV713" i="2"/>
  <c r="CV714" i="2"/>
  <c r="CV715" i="2"/>
  <c r="CV716" i="2"/>
  <c r="CV717" i="2"/>
  <c r="CV718" i="2"/>
  <c r="CV719" i="2"/>
  <c r="CV720" i="2"/>
  <c r="CV721" i="2"/>
  <c r="CV722" i="2"/>
  <c r="CV723" i="2"/>
  <c r="CV724" i="2"/>
  <c r="CV725" i="2"/>
  <c r="CV726" i="2"/>
  <c r="CV727" i="2"/>
  <c r="CV728" i="2"/>
  <c r="CV729" i="2"/>
  <c r="CV730" i="2"/>
  <c r="CV731" i="2"/>
  <c r="CV732" i="2"/>
  <c r="CV733" i="2"/>
  <c r="CV734" i="2"/>
  <c r="CV735" i="2"/>
  <c r="CV736" i="2"/>
  <c r="CV737" i="2"/>
  <c r="CV738" i="2"/>
  <c r="CV739" i="2"/>
  <c r="CV740" i="2"/>
  <c r="CV741" i="2"/>
  <c r="CV742" i="2"/>
  <c r="CV743" i="2"/>
  <c r="CV744" i="2"/>
  <c r="CV745" i="2"/>
  <c r="CV746" i="2"/>
  <c r="CV747" i="2"/>
  <c r="CV748" i="2"/>
  <c r="CV749" i="2"/>
  <c r="CV750" i="2"/>
  <c r="CV751" i="2"/>
  <c r="CV752" i="2"/>
  <c r="CV753" i="2"/>
  <c r="CV754" i="2"/>
  <c r="CV755" i="2"/>
  <c r="CV756" i="2"/>
  <c r="CV757" i="2"/>
  <c r="CV758" i="2"/>
  <c r="CV759" i="2"/>
  <c r="CV760" i="2"/>
  <c r="CV761" i="2"/>
  <c r="CV762" i="2"/>
  <c r="CV763" i="2"/>
  <c r="CV764" i="2"/>
  <c r="CV765" i="2"/>
  <c r="CV766" i="2"/>
  <c r="CV767" i="2"/>
  <c r="CV768" i="2"/>
  <c r="CV769" i="2"/>
  <c r="CV770" i="2"/>
  <c r="CV771" i="2"/>
  <c r="CV772" i="2"/>
  <c r="CV773" i="2"/>
  <c r="CV774" i="2"/>
  <c r="CV775" i="2"/>
  <c r="CV776" i="2"/>
  <c r="CV777" i="2"/>
  <c r="CV778" i="2"/>
  <c r="CV779" i="2"/>
  <c r="CV780" i="2"/>
  <c r="CV781" i="2"/>
  <c r="CV782" i="2"/>
  <c r="CV783" i="2"/>
  <c r="CV784" i="2"/>
  <c r="CV785" i="2"/>
  <c r="CV786" i="2"/>
  <c r="CV787" i="2"/>
  <c r="CV788" i="2"/>
  <c r="CV789" i="2"/>
  <c r="CV790" i="2"/>
  <c r="CV791" i="2"/>
  <c r="CV792" i="2"/>
  <c r="CV793" i="2"/>
  <c r="CV794" i="2"/>
  <c r="CV795" i="2"/>
  <c r="CV796" i="2"/>
  <c r="CV797" i="2"/>
  <c r="CV798" i="2"/>
  <c r="CV799" i="2"/>
  <c r="CV800" i="2"/>
  <c r="CV801" i="2"/>
  <c r="CV802" i="2"/>
  <c r="CV803" i="2"/>
  <c r="CV804" i="2"/>
  <c r="CV805" i="2"/>
  <c r="CV806" i="2"/>
  <c r="CV807" i="2"/>
  <c r="CV808" i="2"/>
  <c r="CV809" i="2"/>
  <c r="CV810" i="2"/>
  <c r="CV811" i="2"/>
  <c r="CV812" i="2"/>
  <c r="CV813" i="2"/>
  <c r="CV814" i="2"/>
  <c r="CV815" i="2"/>
  <c r="CV816" i="2"/>
  <c r="CV817" i="2"/>
  <c r="CV818" i="2"/>
  <c r="CV819" i="2"/>
  <c r="CV820" i="2"/>
  <c r="CV821" i="2"/>
  <c r="CV822" i="2"/>
  <c r="CV823" i="2"/>
  <c r="CV824" i="2"/>
  <c r="CV825" i="2"/>
  <c r="CV826" i="2"/>
  <c r="CV827" i="2"/>
  <c r="CV828" i="2"/>
  <c r="CV829" i="2"/>
  <c r="CV830" i="2"/>
  <c r="CV831" i="2"/>
  <c r="CV832" i="2"/>
  <c r="CV833" i="2"/>
  <c r="CV834" i="2"/>
  <c r="CV835" i="2"/>
  <c r="CV836" i="2"/>
  <c r="CV837" i="2"/>
  <c r="CV838" i="2"/>
  <c r="CV839" i="2"/>
  <c r="CV840" i="2"/>
  <c r="CV841" i="2"/>
  <c r="CV842" i="2"/>
  <c r="CV843" i="2"/>
  <c r="CV844" i="2"/>
  <c r="CV845" i="2"/>
  <c r="CV846" i="2"/>
  <c r="CV847" i="2"/>
  <c r="CV848" i="2"/>
  <c r="CV849" i="2"/>
  <c r="CV850" i="2"/>
  <c r="CV851" i="2"/>
  <c r="CV852" i="2"/>
  <c r="CV853" i="2"/>
  <c r="CV854" i="2"/>
  <c r="CV855" i="2"/>
  <c r="CV856" i="2"/>
  <c r="CV857" i="2"/>
  <c r="CV858" i="2"/>
  <c r="CV859" i="2"/>
  <c r="CV860" i="2"/>
  <c r="CV861" i="2"/>
  <c r="CV862" i="2"/>
  <c r="CV863" i="2"/>
  <c r="CV864" i="2"/>
  <c r="CV865" i="2"/>
  <c r="CV866" i="2"/>
  <c r="CV867" i="2"/>
  <c r="CV868" i="2"/>
  <c r="CV869" i="2"/>
  <c r="CV870" i="2"/>
  <c r="CV871" i="2"/>
  <c r="CV872" i="2"/>
  <c r="CV873" i="2"/>
  <c r="CV874" i="2"/>
  <c r="CV875" i="2"/>
  <c r="CV876" i="2"/>
  <c r="CV877" i="2"/>
  <c r="CV878" i="2"/>
  <c r="CV879" i="2"/>
  <c r="CV880" i="2"/>
  <c r="CV881" i="2"/>
  <c r="CV882" i="2"/>
  <c r="CV883" i="2"/>
  <c r="CV884" i="2"/>
  <c r="CV885" i="2"/>
  <c r="CV886" i="2"/>
  <c r="CV887" i="2"/>
  <c r="CV888" i="2"/>
  <c r="CV889" i="2"/>
  <c r="CV890" i="2"/>
  <c r="CV891" i="2"/>
  <c r="CV892" i="2"/>
  <c r="CV893" i="2"/>
  <c r="CV894" i="2"/>
  <c r="CV895" i="2"/>
  <c r="CV896" i="2"/>
  <c r="CV897" i="2"/>
  <c r="CV898" i="2"/>
  <c r="CV899" i="2"/>
  <c r="CV900" i="2"/>
  <c r="CV901" i="2"/>
  <c r="CV902" i="2"/>
  <c r="CV903" i="2"/>
  <c r="CV904" i="2"/>
  <c r="CV905" i="2"/>
  <c r="CV906" i="2"/>
  <c r="CV907" i="2"/>
  <c r="CV908" i="2"/>
  <c r="CV909" i="2"/>
  <c r="CV910" i="2"/>
  <c r="CV911" i="2"/>
  <c r="CV912" i="2"/>
  <c r="CV913" i="2"/>
  <c r="CV914" i="2"/>
  <c r="CV915" i="2"/>
  <c r="CV916" i="2"/>
  <c r="CV917" i="2"/>
  <c r="CV918" i="2"/>
  <c r="CV919" i="2"/>
  <c r="CV920" i="2"/>
  <c r="CV921" i="2"/>
  <c r="CV922" i="2"/>
  <c r="CV923" i="2"/>
  <c r="CV924" i="2"/>
  <c r="CV925" i="2"/>
  <c r="CV926" i="2"/>
  <c r="CV927" i="2"/>
  <c r="CV928" i="2"/>
  <c r="CV929" i="2"/>
  <c r="CV930" i="2"/>
  <c r="CV931" i="2"/>
  <c r="CV932" i="2"/>
  <c r="CV933" i="2"/>
  <c r="CV934" i="2"/>
  <c r="CV935" i="2"/>
  <c r="CV936" i="2"/>
  <c r="CV937" i="2"/>
  <c r="CV938" i="2"/>
  <c r="CV939" i="2"/>
  <c r="CV940" i="2"/>
  <c r="CV941" i="2"/>
  <c r="CV942" i="2"/>
  <c r="CV943" i="2"/>
  <c r="CV944" i="2"/>
  <c r="CV945" i="2"/>
  <c r="CV946" i="2"/>
  <c r="CV947" i="2"/>
  <c r="CV948" i="2"/>
  <c r="CV949" i="2"/>
  <c r="CV950" i="2"/>
  <c r="CV951" i="2"/>
  <c r="CV952" i="2"/>
  <c r="CV953" i="2"/>
  <c r="CV954" i="2"/>
  <c r="CV955" i="2"/>
  <c r="CV956" i="2"/>
  <c r="CV957" i="2"/>
  <c r="CV958" i="2"/>
  <c r="CV959" i="2"/>
  <c r="CV960" i="2"/>
  <c r="CV961" i="2"/>
  <c r="CV962" i="2"/>
  <c r="CV963" i="2"/>
  <c r="CV964" i="2"/>
  <c r="CV8" i="2"/>
  <c r="CS9" i="2"/>
  <c r="CS10" i="2"/>
  <c r="CS11" i="2"/>
  <c r="CS12" i="2"/>
  <c r="CS13" i="2"/>
  <c r="CS14" i="2"/>
  <c r="CS15" i="2"/>
  <c r="CS16" i="2"/>
  <c r="CS17" i="2"/>
  <c r="CS18" i="2"/>
  <c r="CS19" i="2"/>
  <c r="CS23" i="2"/>
  <c r="CS24" i="2"/>
  <c r="CS25" i="2"/>
  <c r="CS26" i="2"/>
  <c r="CS27" i="2"/>
  <c r="CS28" i="2"/>
  <c r="CS20" i="2"/>
  <c r="CS21" i="2"/>
  <c r="CS22" i="2"/>
  <c r="CS29" i="2"/>
  <c r="CS30" i="2"/>
  <c r="CS31" i="2"/>
  <c r="CS32" i="2"/>
  <c r="CS33" i="2"/>
  <c r="CS34" i="2"/>
  <c r="CS38" i="2"/>
  <c r="CS39" i="2"/>
  <c r="CS40" i="2"/>
  <c r="CS41" i="2"/>
  <c r="CS42" i="2"/>
  <c r="CS43" i="2"/>
  <c r="CS35" i="2"/>
  <c r="CS36" i="2"/>
  <c r="CS37" i="2"/>
  <c r="CS44" i="2"/>
  <c r="CS45" i="2"/>
  <c r="CS46" i="2"/>
  <c r="CS47" i="2"/>
  <c r="CS48" i="2"/>
  <c r="CS49" i="2"/>
  <c r="CS53" i="2"/>
  <c r="CS54" i="2"/>
  <c r="CS55" i="2"/>
  <c r="CS56" i="2"/>
  <c r="CS57" i="2"/>
  <c r="CS58" i="2"/>
  <c r="CS50" i="2"/>
  <c r="CS51" i="2"/>
  <c r="CS52" i="2"/>
  <c r="CS59" i="2"/>
  <c r="CS60" i="2"/>
  <c r="CS61" i="2"/>
  <c r="CS62" i="2"/>
  <c r="CS63" i="2"/>
  <c r="CS64" i="2"/>
  <c r="CS71" i="2"/>
  <c r="CS72" i="2"/>
  <c r="CS73" i="2"/>
  <c r="CS74" i="2"/>
  <c r="CS75" i="2"/>
  <c r="CS76" i="2"/>
  <c r="CS65" i="2"/>
  <c r="CS66" i="2"/>
  <c r="CS67" i="2"/>
  <c r="CS68" i="2"/>
  <c r="CS69" i="2"/>
  <c r="CS70" i="2"/>
  <c r="CS86" i="2"/>
  <c r="CS87" i="2"/>
  <c r="CS88" i="2"/>
  <c r="CS89" i="2"/>
  <c r="CS90" i="2"/>
  <c r="CS91" i="2"/>
  <c r="CS77" i="2"/>
  <c r="CS78" i="2"/>
  <c r="CS79" i="2"/>
  <c r="CS80" i="2"/>
  <c r="CS81" i="2"/>
  <c r="CS82" i="2"/>
  <c r="CS83" i="2"/>
  <c r="CS84" i="2"/>
  <c r="CS85" i="2"/>
  <c r="CS92" i="2"/>
  <c r="CS93" i="2"/>
  <c r="CS94" i="2"/>
  <c r="CS95" i="2"/>
  <c r="CS96" i="2"/>
  <c r="CS97" i="2"/>
  <c r="CS98" i="2"/>
  <c r="CS99" i="2"/>
  <c r="CS100" i="2"/>
  <c r="CS113" i="2"/>
  <c r="CS114" i="2"/>
  <c r="CS115" i="2"/>
  <c r="CS116" i="2"/>
  <c r="CS117" i="2"/>
  <c r="CS118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2" i="2"/>
  <c r="CS3" i="2"/>
  <c r="CS4" i="2"/>
  <c r="CS122" i="2"/>
  <c r="CS123" i="2"/>
  <c r="CS124" i="2"/>
  <c r="CS119" i="2"/>
  <c r="CS120" i="2"/>
  <c r="CS121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70" i="2"/>
  <c r="CS171" i="2"/>
  <c r="CS172" i="2"/>
  <c r="CS161" i="2"/>
  <c r="CS162" i="2"/>
  <c r="CS163" i="2"/>
  <c r="CS164" i="2"/>
  <c r="CS165" i="2"/>
  <c r="CS166" i="2"/>
  <c r="CS167" i="2"/>
  <c r="CS168" i="2"/>
  <c r="CS169" i="2"/>
  <c r="CS173" i="2"/>
  <c r="CS174" i="2"/>
  <c r="CS175" i="2"/>
  <c r="CS176" i="2"/>
  <c r="CS177" i="2"/>
  <c r="CS178" i="2"/>
  <c r="CS179" i="2"/>
  <c r="CS180" i="2"/>
  <c r="CS181" i="2"/>
  <c r="CS182" i="2"/>
  <c r="CS183" i="2"/>
  <c r="CS184" i="2"/>
  <c r="CS185" i="2"/>
  <c r="CS186" i="2"/>
  <c r="CS187" i="2"/>
  <c r="CS188" i="2"/>
  <c r="CS189" i="2"/>
  <c r="CS190" i="2"/>
  <c r="CS197" i="2"/>
  <c r="CS198" i="2"/>
  <c r="CS199" i="2"/>
  <c r="CS191" i="2"/>
  <c r="CS192" i="2"/>
  <c r="CS193" i="2"/>
  <c r="CS194" i="2"/>
  <c r="CS195" i="2"/>
  <c r="CS196" i="2"/>
  <c r="CS200" i="2"/>
  <c r="CS201" i="2"/>
  <c r="CS202" i="2"/>
  <c r="CS206" i="2"/>
  <c r="CS207" i="2"/>
  <c r="CS208" i="2"/>
  <c r="CS203" i="2"/>
  <c r="CS204" i="2"/>
  <c r="CS205" i="2"/>
  <c r="CS209" i="2"/>
  <c r="CS210" i="2"/>
  <c r="CS211" i="2"/>
  <c r="CS212" i="2"/>
  <c r="CS213" i="2"/>
  <c r="CS214" i="2"/>
  <c r="CS215" i="2"/>
  <c r="CS216" i="2"/>
  <c r="CS217" i="2"/>
  <c r="CS218" i="2"/>
  <c r="CS219" i="2"/>
  <c r="CS220" i="2"/>
  <c r="CS221" i="2"/>
  <c r="CS222" i="2"/>
  <c r="CS223" i="2"/>
  <c r="CS224" i="2"/>
  <c r="CS225" i="2"/>
  <c r="CS226" i="2"/>
  <c r="CS227" i="2"/>
  <c r="CS228" i="2"/>
  <c r="CS229" i="2"/>
  <c r="CS230" i="2"/>
  <c r="CS231" i="2"/>
  <c r="CS232" i="2"/>
  <c r="CS233" i="2"/>
  <c r="CS234" i="2"/>
  <c r="CS235" i="2"/>
  <c r="CS239" i="2"/>
  <c r="CS240" i="2"/>
  <c r="CS241" i="2"/>
  <c r="CS236" i="2"/>
  <c r="CS237" i="2"/>
  <c r="CS238" i="2"/>
  <c r="CS242" i="2"/>
  <c r="CS243" i="2"/>
  <c r="CS244" i="2"/>
  <c r="CS245" i="2"/>
  <c r="CS246" i="2"/>
  <c r="CS247" i="2"/>
  <c r="CS251" i="2"/>
  <c r="CS252" i="2"/>
  <c r="CS253" i="2"/>
  <c r="CS248" i="2"/>
  <c r="CS249" i="2"/>
  <c r="CS250" i="2"/>
  <c r="CS254" i="2"/>
  <c r="CS255" i="2"/>
  <c r="CS256" i="2"/>
  <c r="CS257" i="2"/>
  <c r="CS258" i="2"/>
  <c r="CS259" i="2"/>
  <c r="CS260" i="2"/>
  <c r="CS261" i="2"/>
  <c r="CS262" i="2"/>
  <c r="CS263" i="2"/>
  <c r="CS264" i="2"/>
  <c r="CS265" i="2"/>
  <c r="CS266" i="2"/>
  <c r="CS267" i="2"/>
  <c r="CS268" i="2"/>
  <c r="CS269" i="2"/>
  <c r="CS270" i="2"/>
  <c r="CS271" i="2"/>
  <c r="CS275" i="2"/>
  <c r="CS276" i="2"/>
  <c r="CS277" i="2"/>
  <c r="CS272" i="2"/>
  <c r="CS273" i="2"/>
  <c r="CS274" i="2"/>
  <c r="CS278" i="2"/>
  <c r="CS279" i="2"/>
  <c r="CS280" i="2"/>
  <c r="CS290" i="2"/>
  <c r="CS291" i="2"/>
  <c r="CS292" i="2"/>
  <c r="CS281" i="2"/>
  <c r="CS282" i="2"/>
  <c r="CS283" i="2"/>
  <c r="CS284" i="2"/>
  <c r="CS285" i="2"/>
  <c r="CS286" i="2"/>
  <c r="CS287" i="2"/>
  <c r="CS288" i="2"/>
  <c r="CS289" i="2"/>
  <c r="CS293" i="2"/>
  <c r="CS294" i="2"/>
  <c r="CS295" i="2"/>
  <c r="CS296" i="2"/>
  <c r="CS297" i="2"/>
  <c r="CS298" i="2"/>
  <c r="CS299" i="2"/>
  <c r="CS300" i="2"/>
  <c r="CS301" i="2"/>
  <c r="CS302" i="2"/>
  <c r="CS303" i="2"/>
  <c r="CS304" i="2"/>
  <c r="CS305" i="2"/>
  <c r="CS306" i="2"/>
  <c r="CS307" i="2"/>
  <c r="CS308" i="2"/>
  <c r="CS309" i="2"/>
  <c r="CS310" i="2"/>
  <c r="CS311" i="2"/>
  <c r="CS312" i="2"/>
  <c r="CS313" i="2"/>
  <c r="CS314" i="2"/>
  <c r="CS315" i="2"/>
  <c r="CS316" i="2"/>
  <c r="CS317" i="2"/>
  <c r="CS318" i="2"/>
  <c r="CS319" i="2"/>
  <c r="CS320" i="2"/>
  <c r="CS321" i="2"/>
  <c r="CS322" i="2"/>
  <c r="CS323" i="2"/>
  <c r="CS324" i="2"/>
  <c r="CS325" i="2"/>
  <c r="CS326" i="2"/>
  <c r="CS327" i="2"/>
  <c r="CS328" i="2"/>
  <c r="CS329" i="2"/>
  <c r="CS330" i="2"/>
  <c r="CS331" i="2"/>
  <c r="CS332" i="2"/>
  <c r="CS333" i="2"/>
  <c r="CS334" i="2"/>
  <c r="CS335" i="2"/>
  <c r="CS336" i="2"/>
  <c r="CS337" i="2"/>
  <c r="CS338" i="2"/>
  <c r="CS339" i="2"/>
  <c r="CS340" i="2"/>
  <c r="CS341" i="2"/>
  <c r="CS342" i="2"/>
  <c r="CS343" i="2"/>
  <c r="CS344" i="2"/>
  <c r="CS345" i="2"/>
  <c r="CS346" i="2"/>
  <c r="CS347" i="2"/>
  <c r="CS348" i="2"/>
  <c r="CS349" i="2"/>
  <c r="CS350" i="2"/>
  <c r="CS351" i="2"/>
  <c r="CS352" i="2"/>
  <c r="CS353" i="2"/>
  <c r="CS354" i="2"/>
  <c r="CS355" i="2"/>
  <c r="CS356" i="2"/>
  <c r="CS357" i="2"/>
  <c r="CS358" i="2"/>
  <c r="CS359" i="2"/>
  <c r="CS360" i="2"/>
  <c r="CS361" i="2"/>
  <c r="CS368" i="2"/>
  <c r="CS369" i="2"/>
  <c r="CS370" i="2"/>
  <c r="CS362" i="2"/>
  <c r="CS363" i="2"/>
  <c r="CS364" i="2"/>
  <c r="CS365" i="2"/>
  <c r="CS366" i="2"/>
  <c r="CS367" i="2"/>
  <c r="CS371" i="2"/>
  <c r="CS372" i="2"/>
  <c r="CS373" i="2"/>
  <c r="CS377" i="2"/>
  <c r="CS378" i="2"/>
  <c r="CS379" i="2"/>
  <c r="CS374" i="2"/>
  <c r="CS375" i="2"/>
  <c r="CS376" i="2"/>
  <c r="CS5" i="2"/>
  <c r="CS6" i="2"/>
  <c r="CS7" i="2"/>
  <c r="CS380" i="2"/>
  <c r="CS381" i="2"/>
  <c r="CS382" i="2"/>
  <c r="CS383" i="2"/>
  <c r="CS384" i="2"/>
  <c r="CS385" i="2"/>
  <c r="CS386" i="2"/>
  <c r="CS387" i="2"/>
  <c r="CS388" i="2"/>
  <c r="CS389" i="2"/>
  <c r="CS390" i="2"/>
  <c r="CS391" i="2"/>
  <c r="CS392" i="2"/>
  <c r="CS393" i="2"/>
  <c r="CS394" i="2"/>
  <c r="CS395" i="2"/>
  <c r="CS396" i="2"/>
  <c r="CS397" i="2"/>
  <c r="CS398" i="2"/>
  <c r="CS399" i="2"/>
  <c r="CS400" i="2"/>
  <c r="CS401" i="2"/>
  <c r="CS402" i="2"/>
  <c r="CS403" i="2"/>
  <c r="CS404" i="2"/>
  <c r="CS405" i="2"/>
  <c r="CS406" i="2"/>
  <c r="CS407" i="2"/>
  <c r="CS408" i="2"/>
  <c r="CS409" i="2"/>
  <c r="CS410" i="2"/>
  <c r="CS411" i="2"/>
  <c r="CS412" i="2"/>
  <c r="CS413" i="2"/>
  <c r="CS414" i="2"/>
  <c r="CS415" i="2"/>
  <c r="CS416" i="2"/>
  <c r="CS417" i="2"/>
  <c r="CS418" i="2"/>
  <c r="CS419" i="2"/>
  <c r="CS420" i="2"/>
  <c r="CS421" i="2"/>
  <c r="CS422" i="2"/>
  <c r="CS423" i="2"/>
  <c r="CS424" i="2"/>
  <c r="CS425" i="2"/>
  <c r="CS426" i="2"/>
  <c r="CS427" i="2"/>
  <c r="CS428" i="2"/>
  <c r="CS429" i="2"/>
  <c r="CS430" i="2"/>
  <c r="CS431" i="2"/>
  <c r="CS432" i="2"/>
  <c r="CS433" i="2"/>
  <c r="CS434" i="2"/>
  <c r="CS435" i="2"/>
  <c r="CS436" i="2"/>
  <c r="CS437" i="2"/>
  <c r="CS438" i="2"/>
  <c r="CS439" i="2"/>
  <c r="CS440" i="2"/>
  <c r="CS441" i="2"/>
  <c r="CS442" i="2"/>
  <c r="CS443" i="2"/>
  <c r="CS444" i="2"/>
  <c r="CS445" i="2"/>
  <c r="CS446" i="2"/>
  <c r="CS447" i="2"/>
  <c r="CS448" i="2"/>
  <c r="CS449" i="2"/>
  <c r="CS450" i="2"/>
  <c r="CS451" i="2"/>
  <c r="CS452" i="2"/>
  <c r="CS453" i="2"/>
  <c r="CS454" i="2"/>
  <c r="CS455" i="2"/>
  <c r="CS456" i="2"/>
  <c r="CS457" i="2"/>
  <c r="CS458" i="2"/>
  <c r="CS459" i="2"/>
  <c r="CS460" i="2"/>
  <c r="CS461" i="2"/>
  <c r="CS462" i="2"/>
  <c r="CS463" i="2"/>
  <c r="CS464" i="2"/>
  <c r="CS465" i="2"/>
  <c r="CS466" i="2"/>
  <c r="CS467" i="2"/>
  <c r="CS468" i="2"/>
  <c r="CS469" i="2"/>
  <c r="CS470" i="2"/>
  <c r="CS471" i="2"/>
  <c r="CS472" i="2"/>
  <c r="CS473" i="2"/>
  <c r="CS474" i="2"/>
  <c r="CS475" i="2"/>
  <c r="CS476" i="2"/>
  <c r="CS477" i="2"/>
  <c r="CS478" i="2"/>
  <c r="CS479" i="2"/>
  <c r="CS480" i="2"/>
  <c r="CS481" i="2"/>
  <c r="CS482" i="2"/>
  <c r="CS483" i="2"/>
  <c r="CS484" i="2"/>
  <c r="CS485" i="2"/>
  <c r="CS486" i="2"/>
  <c r="CS487" i="2"/>
  <c r="CS488" i="2"/>
  <c r="CS489" i="2"/>
  <c r="CS490" i="2"/>
  <c r="CS491" i="2"/>
  <c r="CS492" i="2"/>
  <c r="CS493" i="2"/>
  <c r="CS494" i="2"/>
  <c r="CS495" i="2"/>
  <c r="CS496" i="2"/>
  <c r="CS497" i="2"/>
  <c r="CS498" i="2"/>
  <c r="CS499" i="2"/>
  <c r="CS500" i="2"/>
  <c r="CS501" i="2"/>
  <c r="CS502" i="2"/>
  <c r="CS503" i="2"/>
  <c r="CS504" i="2"/>
  <c r="CS505" i="2"/>
  <c r="CS506" i="2"/>
  <c r="CS507" i="2"/>
  <c r="CS508" i="2"/>
  <c r="CS509" i="2"/>
  <c r="CS510" i="2"/>
  <c r="CS511" i="2"/>
  <c r="CS512" i="2"/>
  <c r="CS513" i="2"/>
  <c r="CS514" i="2"/>
  <c r="CS515" i="2"/>
  <c r="CS516" i="2"/>
  <c r="CS517" i="2"/>
  <c r="CS518" i="2"/>
  <c r="CS519" i="2"/>
  <c r="CS520" i="2"/>
  <c r="CS521" i="2"/>
  <c r="CS522" i="2"/>
  <c r="CS523" i="2"/>
  <c r="CS524" i="2"/>
  <c r="CS525" i="2"/>
  <c r="CS526" i="2"/>
  <c r="CS527" i="2"/>
  <c r="CS528" i="2"/>
  <c r="CS529" i="2"/>
  <c r="CS530" i="2"/>
  <c r="CS531" i="2"/>
  <c r="CS532" i="2"/>
  <c r="CS533" i="2"/>
  <c r="CS534" i="2"/>
  <c r="CS535" i="2"/>
  <c r="CS536" i="2"/>
  <c r="CS537" i="2"/>
  <c r="CS538" i="2"/>
  <c r="CS539" i="2"/>
  <c r="CS540" i="2"/>
  <c r="CS541" i="2"/>
  <c r="CS542" i="2"/>
  <c r="CS543" i="2"/>
  <c r="CS544" i="2"/>
  <c r="CS545" i="2"/>
  <c r="CS546" i="2"/>
  <c r="CS547" i="2"/>
  <c r="CS548" i="2"/>
  <c r="CS549" i="2"/>
  <c r="CS550" i="2"/>
  <c r="CS551" i="2"/>
  <c r="CS552" i="2"/>
  <c r="CS553" i="2"/>
  <c r="CS554" i="2"/>
  <c r="CS555" i="2"/>
  <c r="CS556" i="2"/>
  <c r="CS557" i="2"/>
  <c r="CS558" i="2"/>
  <c r="CS559" i="2"/>
  <c r="CS560" i="2"/>
  <c r="CS561" i="2"/>
  <c r="CS562" i="2"/>
  <c r="CS563" i="2"/>
  <c r="CS564" i="2"/>
  <c r="CS565" i="2"/>
  <c r="CS566" i="2"/>
  <c r="CS567" i="2"/>
  <c r="CS568" i="2"/>
  <c r="CS569" i="2"/>
  <c r="CS570" i="2"/>
  <c r="CS571" i="2"/>
  <c r="CS572" i="2"/>
  <c r="CS573" i="2"/>
  <c r="CS574" i="2"/>
  <c r="CS575" i="2"/>
  <c r="CS576" i="2"/>
  <c r="CS577" i="2"/>
  <c r="CS578" i="2"/>
  <c r="CS579" i="2"/>
  <c r="CS580" i="2"/>
  <c r="CS581" i="2"/>
  <c r="CS582" i="2"/>
  <c r="CS583" i="2"/>
  <c r="CS584" i="2"/>
  <c r="CS585" i="2"/>
  <c r="CS586" i="2"/>
  <c r="CS587" i="2"/>
  <c r="CS588" i="2"/>
  <c r="CS589" i="2"/>
  <c r="CS590" i="2"/>
  <c r="CS591" i="2"/>
  <c r="CS592" i="2"/>
  <c r="CS593" i="2"/>
  <c r="CS594" i="2"/>
  <c r="CS595" i="2"/>
  <c r="CS596" i="2"/>
  <c r="CS597" i="2"/>
  <c r="CS598" i="2"/>
  <c r="CS599" i="2"/>
  <c r="CS600" i="2"/>
  <c r="CS601" i="2"/>
  <c r="CS602" i="2"/>
  <c r="CS603" i="2"/>
  <c r="CS604" i="2"/>
  <c r="CS605" i="2"/>
  <c r="CS606" i="2"/>
  <c r="CS607" i="2"/>
  <c r="CS608" i="2"/>
  <c r="CS609" i="2"/>
  <c r="CS610" i="2"/>
  <c r="CS611" i="2"/>
  <c r="CS612" i="2"/>
  <c r="CS613" i="2"/>
  <c r="CS614" i="2"/>
  <c r="CS615" i="2"/>
  <c r="CS616" i="2"/>
  <c r="CS617" i="2"/>
  <c r="CS618" i="2"/>
  <c r="CS619" i="2"/>
  <c r="CS620" i="2"/>
  <c r="CS621" i="2"/>
  <c r="CS622" i="2"/>
  <c r="CS623" i="2"/>
  <c r="CS624" i="2"/>
  <c r="CS625" i="2"/>
  <c r="CS626" i="2"/>
  <c r="CS627" i="2"/>
  <c r="CS628" i="2"/>
  <c r="CS629" i="2"/>
  <c r="CS630" i="2"/>
  <c r="CS631" i="2"/>
  <c r="CS632" i="2"/>
  <c r="CS633" i="2"/>
  <c r="CS634" i="2"/>
  <c r="CS635" i="2"/>
  <c r="CS636" i="2"/>
  <c r="CS637" i="2"/>
  <c r="CS638" i="2"/>
  <c r="CS639" i="2"/>
  <c r="CS640" i="2"/>
  <c r="CS641" i="2"/>
  <c r="CS642" i="2"/>
  <c r="CS643" i="2"/>
  <c r="CS644" i="2"/>
  <c r="CS645" i="2"/>
  <c r="CS646" i="2"/>
  <c r="CS647" i="2"/>
  <c r="CS648" i="2"/>
  <c r="CS649" i="2"/>
  <c r="CS650" i="2"/>
  <c r="CS651" i="2"/>
  <c r="CS652" i="2"/>
  <c r="CS653" i="2"/>
  <c r="CS654" i="2"/>
  <c r="CS655" i="2"/>
  <c r="CS656" i="2"/>
  <c r="CS657" i="2"/>
  <c r="CS658" i="2"/>
  <c r="CS659" i="2"/>
  <c r="CS660" i="2"/>
  <c r="CS661" i="2"/>
  <c r="CS662" i="2"/>
  <c r="CS663" i="2"/>
  <c r="CS664" i="2"/>
  <c r="CS665" i="2"/>
  <c r="CS666" i="2"/>
  <c r="CS667" i="2"/>
  <c r="CS668" i="2"/>
  <c r="CS669" i="2"/>
  <c r="CS670" i="2"/>
  <c r="CS671" i="2"/>
  <c r="CS672" i="2"/>
  <c r="CS673" i="2"/>
  <c r="CS674" i="2"/>
  <c r="CS675" i="2"/>
  <c r="CS676" i="2"/>
  <c r="CS677" i="2"/>
  <c r="CS678" i="2"/>
  <c r="CS679" i="2"/>
  <c r="CS680" i="2"/>
  <c r="CS681" i="2"/>
  <c r="CS682" i="2"/>
  <c r="CS683" i="2"/>
  <c r="CS684" i="2"/>
  <c r="CS685" i="2"/>
  <c r="CS686" i="2"/>
  <c r="CS687" i="2"/>
  <c r="CS688" i="2"/>
  <c r="CS689" i="2"/>
  <c r="CS690" i="2"/>
  <c r="CS691" i="2"/>
  <c r="CS692" i="2"/>
  <c r="CS693" i="2"/>
  <c r="CS694" i="2"/>
  <c r="CS695" i="2"/>
  <c r="CS696" i="2"/>
  <c r="CS697" i="2"/>
  <c r="CS698" i="2"/>
  <c r="CS699" i="2"/>
  <c r="CS700" i="2"/>
  <c r="CS701" i="2"/>
  <c r="CS702" i="2"/>
  <c r="CS703" i="2"/>
  <c r="CS704" i="2"/>
  <c r="CS705" i="2"/>
  <c r="CS706" i="2"/>
  <c r="CS707" i="2"/>
  <c r="CS708" i="2"/>
  <c r="CS709" i="2"/>
  <c r="CS710" i="2"/>
  <c r="CS711" i="2"/>
  <c r="CS712" i="2"/>
  <c r="CS713" i="2"/>
  <c r="CS714" i="2"/>
  <c r="CS715" i="2"/>
  <c r="CS716" i="2"/>
  <c r="CS717" i="2"/>
  <c r="CS718" i="2"/>
  <c r="CS719" i="2"/>
  <c r="CS720" i="2"/>
  <c r="CS721" i="2"/>
  <c r="CS722" i="2"/>
  <c r="CS723" i="2"/>
  <c r="CS724" i="2"/>
  <c r="CS725" i="2"/>
  <c r="CS726" i="2"/>
  <c r="CS727" i="2"/>
  <c r="CS728" i="2"/>
  <c r="CS729" i="2"/>
  <c r="CS730" i="2"/>
  <c r="CS731" i="2"/>
  <c r="CS732" i="2"/>
  <c r="CS733" i="2"/>
  <c r="CS734" i="2"/>
  <c r="CS735" i="2"/>
  <c r="CS736" i="2"/>
  <c r="CS737" i="2"/>
  <c r="CS738" i="2"/>
  <c r="CS739" i="2"/>
  <c r="CS740" i="2"/>
  <c r="CS741" i="2"/>
  <c r="CS742" i="2"/>
  <c r="CS743" i="2"/>
  <c r="CS744" i="2"/>
  <c r="CS745" i="2"/>
  <c r="CS746" i="2"/>
  <c r="CS747" i="2"/>
  <c r="CS748" i="2"/>
  <c r="CS749" i="2"/>
  <c r="CS750" i="2"/>
  <c r="CS751" i="2"/>
  <c r="CS752" i="2"/>
  <c r="CS753" i="2"/>
  <c r="CS754" i="2"/>
  <c r="CS755" i="2"/>
  <c r="CS756" i="2"/>
  <c r="CS757" i="2"/>
  <c r="CS758" i="2"/>
  <c r="CS759" i="2"/>
  <c r="CS760" i="2"/>
  <c r="CS761" i="2"/>
  <c r="CS762" i="2"/>
  <c r="CS763" i="2"/>
  <c r="CS764" i="2"/>
  <c r="CS765" i="2"/>
  <c r="CS766" i="2"/>
  <c r="CS767" i="2"/>
  <c r="CS768" i="2"/>
  <c r="CS769" i="2"/>
  <c r="CS770" i="2"/>
  <c r="CS771" i="2"/>
  <c r="CS772" i="2"/>
  <c r="CS773" i="2"/>
  <c r="CS774" i="2"/>
  <c r="CS775" i="2"/>
  <c r="CS776" i="2"/>
  <c r="CS777" i="2"/>
  <c r="CS778" i="2"/>
  <c r="CS779" i="2"/>
  <c r="CS780" i="2"/>
  <c r="CS781" i="2"/>
  <c r="CS782" i="2"/>
  <c r="CS783" i="2"/>
  <c r="CS784" i="2"/>
  <c r="CS785" i="2"/>
  <c r="CS786" i="2"/>
  <c r="CS787" i="2"/>
  <c r="CS788" i="2"/>
  <c r="CS789" i="2"/>
  <c r="CS790" i="2"/>
  <c r="CS791" i="2"/>
  <c r="CS792" i="2"/>
  <c r="CS793" i="2"/>
  <c r="CS794" i="2"/>
  <c r="CS795" i="2"/>
  <c r="CS796" i="2"/>
  <c r="CS797" i="2"/>
  <c r="CS798" i="2"/>
  <c r="CS799" i="2"/>
  <c r="CS800" i="2"/>
  <c r="CS801" i="2"/>
  <c r="CS802" i="2"/>
  <c r="CS803" i="2"/>
  <c r="CS804" i="2"/>
  <c r="CS805" i="2"/>
  <c r="CS806" i="2"/>
  <c r="CS807" i="2"/>
  <c r="CS808" i="2"/>
  <c r="CS809" i="2"/>
  <c r="CS810" i="2"/>
  <c r="CS811" i="2"/>
  <c r="CS812" i="2"/>
  <c r="CS813" i="2"/>
  <c r="CS814" i="2"/>
  <c r="CS815" i="2"/>
  <c r="CS816" i="2"/>
  <c r="CS817" i="2"/>
  <c r="CS818" i="2"/>
  <c r="CS819" i="2"/>
  <c r="CS820" i="2"/>
  <c r="CS821" i="2"/>
  <c r="CS822" i="2"/>
  <c r="CS823" i="2"/>
  <c r="CS824" i="2"/>
  <c r="CS825" i="2"/>
  <c r="CS826" i="2"/>
  <c r="CS827" i="2"/>
  <c r="CS828" i="2"/>
  <c r="CS829" i="2"/>
  <c r="CS830" i="2"/>
  <c r="CS831" i="2"/>
  <c r="CS832" i="2"/>
  <c r="CS833" i="2"/>
  <c r="CS834" i="2"/>
  <c r="CS835" i="2"/>
  <c r="CS836" i="2"/>
  <c r="CS837" i="2"/>
  <c r="CS838" i="2"/>
  <c r="CS839" i="2"/>
  <c r="CS840" i="2"/>
  <c r="CS841" i="2"/>
  <c r="CS842" i="2"/>
  <c r="CS843" i="2"/>
  <c r="CS844" i="2"/>
  <c r="CS845" i="2"/>
  <c r="CS846" i="2"/>
  <c r="CS847" i="2"/>
  <c r="CS848" i="2"/>
  <c r="CS849" i="2"/>
  <c r="CS850" i="2"/>
  <c r="CS851" i="2"/>
  <c r="CS852" i="2"/>
  <c r="CS853" i="2"/>
  <c r="CS854" i="2"/>
  <c r="CS855" i="2"/>
  <c r="CS856" i="2"/>
  <c r="CS857" i="2"/>
  <c r="CS858" i="2"/>
  <c r="CS859" i="2"/>
  <c r="CS860" i="2"/>
  <c r="CS861" i="2"/>
  <c r="CS862" i="2"/>
  <c r="CS863" i="2"/>
  <c r="CS864" i="2"/>
  <c r="CS865" i="2"/>
  <c r="CS866" i="2"/>
  <c r="CS867" i="2"/>
  <c r="CS868" i="2"/>
  <c r="CS869" i="2"/>
  <c r="CS870" i="2"/>
  <c r="CS871" i="2"/>
  <c r="CS872" i="2"/>
  <c r="CS873" i="2"/>
  <c r="CS874" i="2"/>
  <c r="CS875" i="2"/>
  <c r="CS876" i="2"/>
  <c r="CS877" i="2"/>
  <c r="CS878" i="2"/>
  <c r="CS879" i="2"/>
  <c r="CS880" i="2"/>
  <c r="CS881" i="2"/>
  <c r="CS882" i="2"/>
  <c r="CS883" i="2"/>
  <c r="CS884" i="2"/>
  <c r="CS885" i="2"/>
  <c r="CS886" i="2"/>
  <c r="CS887" i="2"/>
  <c r="CS888" i="2"/>
  <c r="CS889" i="2"/>
  <c r="CS890" i="2"/>
  <c r="CS891" i="2"/>
  <c r="CS892" i="2"/>
  <c r="CS893" i="2"/>
  <c r="CS894" i="2"/>
  <c r="CS895" i="2"/>
  <c r="CS896" i="2"/>
  <c r="CS897" i="2"/>
  <c r="CS898" i="2"/>
  <c r="CS899" i="2"/>
  <c r="CS900" i="2"/>
  <c r="CS901" i="2"/>
  <c r="CS902" i="2"/>
  <c r="CS903" i="2"/>
  <c r="CS904" i="2"/>
  <c r="CS905" i="2"/>
  <c r="CS906" i="2"/>
  <c r="CS907" i="2"/>
  <c r="CS908" i="2"/>
  <c r="CS909" i="2"/>
  <c r="CS910" i="2"/>
  <c r="CS911" i="2"/>
  <c r="CS912" i="2"/>
  <c r="CS913" i="2"/>
  <c r="CS914" i="2"/>
  <c r="CS915" i="2"/>
  <c r="CS916" i="2"/>
  <c r="CS917" i="2"/>
  <c r="CS918" i="2"/>
  <c r="CS919" i="2"/>
  <c r="CS920" i="2"/>
  <c r="CS921" i="2"/>
  <c r="CS922" i="2"/>
  <c r="CS923" i="2"/>
  <c r="CS924" i="2"/>
  <c r="CS925" i="2"/>
  <c r="CS926" i="2"/>
  <c r="CS927" i="2"/>
  <c r="CS928" i="2"/>
  <c r="CS929" i="2"/>
  <c r="CS930" i="2"/>
  <c r="CS931" i="2"/>
  <c r="CS932" i="2"/>
  <c r="CS933" i="2"/>
  <c r="CS934" i="2"/>
  <c r="CS935" i="2"/>
  <c r="CS936" i="2"/>
  <c r="CS937" i="2"/>
  <c r="CS938" i="2"/>
  <c r="CS939" i="2"/>
  <c r="CS940" i="2"/>
  <c r="CS941" i="2"/>
  <c r="CS942" i="2"/>
  <c r="CS943" i="2"/>
  <c r="CS944" i="2"/>
  <c r="CS945" i="2"/>
  <c r="CS946" i="2"/>
  <c r="CS947" i="2"/>
  <c r="CS948" i="2"/>
  <c r="CS949" i="2"/>
  <c r="CS950" i="2"/>
  <c r="CS951" i="2"/>
  <c r="CS952" i="2"/>
  <c r="CS953" i="2"/>
  <c r="CS954" i="2"/>
  <c r="CS955" i="2"/>
  <c r="CS956" i="2"/>
  <c r="CS957" i="2"/>
  <c r="CS958" i="2"/>
  <c r="CS959" i="2"/>
  <c r="CS960" i="2"/>
  <c r="CS961" i="2"/>
  <c r="CS962" i="2"/>
  <c r="CS963" i="2"/>
  <c r="CS964" i="2"/>
  <c r="CS8" i="2"/>
  <c r="CR9" i="2"/>
  <c r="CR10" i="2"/>
  <c r="CR11" i="2"/>
  <c r="CR12" i="2"/>
  <c r="CR13" i="2"/>
  <c r="CR14" i="2"/>
  <c r="CR15" i="2"/>
  <c r="CR16" i="2"/>
  <c r="CR17" i="2"/>
  <c r="CR18" i="2"/>
  <c r="CR19" i="2"/>
  <c r="CR23" i="2"/>
  <c r="CR24" i="2"/>
  <c r="CR25" i="2"/>
  <c r="CR26" i="2"/>
  <c r="CR27" i="2"/>
  <c r="CR28" i="2"/>
  <c r="CR20" i="2"/>
  <c r="CR21" i="2"/>
  <c r="CR22" i="2"/>
  <c r="CR29" i="2"/>
  <c r="CR30" i="2"/>
  <c r="CR31" i="2"/>
  <c r="CR32" i="2"/>
  <c r="CR33" i="2"/>
  <c r="CR34" i="2"/>
  <c r="CR38" i="2"/>
  <c r="CR39" i="2"/>
  <c r="CR40" i="2"/>
  <c r="CR41" i="2"/>
  <c r="CR42" i="2"/>
  <c r="CR43" i="2"/>
  <c r="CR35" i="2"/>
  <c r="CR36" i="2"/>
  <c r="CR37" i="2"/>
  <c r="CR44" i="2"/>
  <c r="CR45" i="2"/>
  <c r="CR46" i="2"/>
  <c r="CR47" i="2"/>
  <c r="CR48" i="2"/>
  <c r="CR49" i="2"/>
  <c r="CR53" i="2"/>
  <c r="CR54" i="2"/>
  <c r="CR55" i="2"/>
  <c r="CR56" i="2"/>
  <c r="CR57" i="2"/>
  <c r="CR58" i="2"/>
  <c r="CR51" i="2"/>
  <c r="CR52" i="2"/>
  <c r="CR59" i="2"/>
  <c r="CR60" i="2"/>
  <c r="CR61" i="2"/>
  <c r="CR62" i="2"/>
  <c r="CR63" i="2"/>
  <c r="CR64" i="2"/>
  <c r="CR71" i="2"/>
  <c r="CR72" i="2"/>
  <c r="CR73" i="2"/>
  <c r="CR74" i="2"/>
  <c r="CR75" i="2"/>
  <c r="CR76" i="2"/>
  <c r="CR65" i="2"/>
  <c r="CR66" i="2"/>
  <c r="CR67" i="2"/>
  <c r="CR68" i="2"/>
  <c r="CR69" i="2"/>
  <c r="CR70" i="2"/>
  <c r="CR86" i="2"/>
  <c r="CR87" i="2"/>
  <c r="CR88" i="2"/>
  <c r="CR89" i="2"/>
  <c r="CR90" i="2"/>
  <c r="CR91" i="2"/>
  <c r="CR79" i="2"/>
  <c r="CR80" i="2"/>
  <c r="CR83" i="2"/>
  <c r="CR84" i="2"/>
  <c r="CR85" i="2"/>
  <c r="CR92" i="2"/>
  <c r="CR93" i="2"/>
  <c r="CR94" i="2"/>
  <c r="CR95" i="2"/>
  <c r="CR96" i="2"/>
  <c r="CR97" i="2"/>
  <c r="CR98" i="2"/>
  <c r="CR99" i="2"/>
  <c r="CR100" i="2"/>
  <c r="CR113" i="2"/>
  <c r="CR114" i="2"/>
  <c r="CR115" i="2"/>
  <c r="CR116" i="2"/>
  <c r="CR117" i="2"/>
  <c r="CR118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2" i="2"/>
  <c r="CR3" i="2"/>
  <c r="CR4" i="2"/>
  <c r="CR122" i="2"/>
  <c r="CR123" i="2"/>
  <c r="CR124" i="2"/>
  <c r="CR119" i="2"/>
  <c r="CR120" i="2"/>
  <c r="CR121" i="2"/>
  <c r="CR125" i="2"/>
  <c r="CR126" i="2"/>
  <c r="CR127" i="2"/>
  <c r="CR128" i="2"/>
  <c r="CR129" i="2"/>
  <c r="CR130" i="2"/>
  <c r="CR131" i="2"/>
  <c r="CR132" i="2"/>
  <c r="CR133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8" i="2"/>
  <c r="CR149" i="2"/>
  <c r="CR150" i="2"/>
  <c r="CR151" i="2"/>
  <c r="CR152" i="2"/>
  <c r="CR153" i="2"/>
  <c r="CR154" i="2"/>
  <c r="CR155" i="2"/>
  <c r="CR156" i="2"/>
  <c r="CR157" i="2"/>
  <c r="CR158" i="2"/>
  <c r="CR159" i="2"/>
  <c r="CR160" i="2"/>
  <c r="CR170" i="2"/>
  <c r="CR171" i="2"/>
  <c r="CR172" i="2"/>
  <c r="CR161" i="2"/>
  <c r="CR162" i="2"/>
  <c r="CR163" i="2"/>
  <c r="CR164" i="2"/>
  <c r="CR165" i="2"/>
  <c r="CR166" i="2"/>
  <c r="CR167" i="2"/>
  <c r="CR168" i="2"/>
  <c r="CR169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7" i="2"/>
  <c r="CR198" i="2"/>
  <c r="CR199" i="2"/>
  <c r="CR192" i="2"/>
  <c r="CR193" i="2"/>
  <c r="CR194" i="2"/>
  <c r="CR195" i="2"/>
  <c r="CR196" i="2"/>
  <c r="CR200" i="2"/>
  <c r="CR201" i="2"/>
  <c r="CR202" i="2"/>
  <c r="CR206" i="2"/>
  <c r="CR207" i="2"/>
  <c r="CR208" i="2"/>
  <c r="CR203" i="2"/>
  <c r="CR204" i="2"/>
  <c r="CR205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8" i="2"/>
  <c r="CR229" i="2"/>
  <c r="CR230" i="2"/>
  <c r="CR231" i="2"/>
  <c r="CR232" i="2"/>
  <c r="CR233" i="2"/>
  <c r="CR239" i="2"/>
  <c r="CR240" i="2"/>
  <c r="CR241" i="2"/>
  <c r="CR236" i="2"/>
  <c r="CR237" i="2"/>
  <c r="CR238" i="2"/>
  <c r="CR242" i="2"/>
  <c r="CR243" i="2"/>
  <c r="CR244" i="2"/>
  <c r="CR245" i="2"/>
  <c r="CR246" i="2"/>
  <c r="CR247" i="2"/>
  <c r="CR251" i="2"/>
  <c r="CR252" i="2"/>
  <c r="CR253" i="2"/>
  <c r="CR248" i="2"/>
  <c r="CR249" i="2"/>
  <c r="CR250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5" i="2"/>
  <c r="CR276" i="2"/>
  <c r="CR277" i="2"/>
  <c r="CR272" i="2"/>
  <c r="CR273" i="2"/>
  <c r="CR274" i="2"/>
  <c r="CR278" i="2"/>
  <c r="CR279" i="2"/>
  <c r="CR280" i="2"/>
  <c r="CR291" i="2"/>
  <c r="CR292" i="2"/>
  <c r="CR281" i="2"/>
  <c r="CR282" i="2"/>
  <c r="CR284" i="2"/>
  <c r="CR285" i="2"/>
  <c r="CR286" i="2"/>
  <c r="CR287" i="2"/>
  <c r="CR288" i="2"/>
  <c r="CR289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8" i="2"/>
  <c r="CR369" i="2"/>
  <c r="CR370" i="2"/>
  <c r="CR365" i="2"/>
  <c r="CR366" i="2"/>
  <c r="CR367" i="2"/>
  <c r="CR371" i="2"/>
  <c r="CR372" i="2"/>
  <c r="CR373" i="2"/>
  <c r="CR377" i="2"/>
  <c r="CR378" i="2"/>
  <c r="CR379" i="2"/>
  <c r="CR374" i="2"/>
  <c r="CR375" i="2"/>
  <c r="CR376" i="2"/>
  <c r="CR5" i="2"/>
  <c r="CR6" i="2"/>
  <c r="CR7" i="2"/>
  <c r="CR380" i="2"/>
  <c r="CR381" i="2"/>
  <c r="CR382" i="2"/>
  <c r="CR387" i="2"/>
  <c r="CR388" i="2"/>
  <c r="CR389" i="2"/>
  <c r="CR390" i="2"/>
  <c r="CR391" i="2"/>
  <c r="CR392" i="2"/>
  <c r="CR393" i="2"/>
  <c r="CR394" i="2"/>
  <c r="CR395" i="2"/>
  <c r="CR396" i="2"/>
  <c r="CR397" i="2"/>
  <c r="CR398" i="2"/>
  <c r="CR399" i="2"/>
  <c r="CR400" i="2"/>
  <c r="CR401" i="2"/>
  <c r="CR402" i="2"/>
  <c r="CR403" i="2"/>
  <c r="CR404" i="2"/>
  <c r="CR405" i="2"/>
  <c r="CR406" i="2"/>
  <c r="CR407" i="2"/>
  <c r="CR408" i="2"/>
  <c r="CR409" i="2"/>
  <c r="CR410" i="2"/>
  <c r="CR411" i="2"/>
  <c r="CR412" i="2"/>
  <c r="CR413" i="2"/>
  <c r="CR414" i="2"/>
  <c r="CR415" i="2"/>
  <c r="CR416" i="2"/>
  <c r="CR417" i="2"/>
  <c r="CR418" i="2"/>
  <c r="CR419" i="2"/>
  <c r="CR420" i="2"/>
  <c r="CR421" i="2"/>
  <c r="CR422" i="2"/>
  <c r="CR423" i="2"/>
  <c r="CR424" i="2"/>
  <c r="CR425" i="2"/>
  <c r="CR426" i="2"/>
  <c r="CR427" i="2"/>
  <c r="CR428" i="2"/>
  <c r="CR429" i="2"/>
  <c r="CR430" i="2"/>
  <c r="CR431" i="2"/>
  <c r="CR432" i="2"/>
  <c r="CR433" i="2"/>
  <c r="CR434" i="2"/>
  <c r="CR435" i="2"/>
  <c r="CR436" i="2"/>
  <c r="CR437" i="2"/>
  <c r="CR438" i="2"/>
  <c r="CR439" i="2"/>
  <c r="CR440" i="2"/>
  <c r="CR441" i="2"/>
  <c r="CR442" i="2"/>
  <c r="CR443" i="2"/>
  <c r="CR444" i="2"/>
  <c r="CR446" i="2"/>
  <c r="CR447" i="2"/>
  <c r="CR448" i="2"/>
  <c r="CR449" i="2"/>
  <c r="CR450" i="2"/>
  <c r="CR451" i="2"/>
  <c r="CR452" i="2"/>
  <c r="CR453" i="2"/>
  <c r="CR454" i="2"/>
  <c r="CR455" i="2"/>
  <c r="CR456" i="2"/>
  <c r="CR457" i="2"/>
  <c r="CR458" i="2"/>
  <c r="CR459" i="2"/>
  <c r="CR460" i="2"/>
  <c r="CR461" i="2"/>
  <c r="CR462" i="2"/>
  <c r="CR463" i="2"/>
  <c r="CR464" i="2"/>
  <c r="CR465" i="2"/>
  <c r="CR466" i="2"/>
  <c r="CR467" i="2"/>
  <c r="CR468" i="2"/>
  <c r="CR469" i="2"/>
  <c r="CR470" i="2"/>
  <c r="CR471" i="2"/>
  <c r="CR472" i="2"/>
  <c r="CR473" i="2"/>
  <c r="CR474" i="2"/>
  <c r="CR475" i="2"/>
  <c r="CR476" i="2"/>
  <c r="CR477" i="2"/>
  <c r="CR478" i="2"/>
  <c r="CR479" i="2"/>
  <c r="CR480" i="2"/>
  <c r="CR481" i="2"/>
  <c r="CR482" i="2"/>
  <c r="CR483" i="2"/>
  <c r="CR484" i="2"/>
  <c r="CR485" i="2"/>
  <c r="CR486" i="2"/>
  <c r="CR487" i="2"/>
  <c r="CR488" i="2"/>
  <c r="CR489" i="2"/>
  <c r="CR490" i="2"/>
  <c r="CR491" i="2"/>
  <c r="CR492" i="2"/>
  <c r="CR493" i="2"/>
  <c r="CR494" i="2"/>
  <c r="CR495" i="2"/>
  <c r="CR496" i="2"/>
  <c r="CR497" i="2"/>
  <c r="CR498" i="2"/>
  <c r="CR499" i="2"/>
  <c r="CR500" i="2"/>
  <c r="CR501" i="2"/>
  <c r="CR502" i="2"/>
  <c r="CR503" i="2"/>
  <c r="CR504" i="2"/>
  <c r="CR505" i="2"/>
  <c r="CR507" i="2"/>
  <c r="CR508" i="2"/>
  <c r="CR509" i="2"/>
  <c r="CR510" i="2"/>
  <c r="CR511" i="2"/>
  <c r="CR512" i="2"/>
  <c r="CR513" i="2"/>
  <c r="CR514" i="2"/>
  <c r="CR515" i="2"/>
  <c r="CR516" i="2"/>
  <c r="CR517" i="2"/>
  <c r="CR518" i="2"/>
  <c r="CR519" i="2"/>
  <c r="CR520" i="2"/>
  <c r="CR521" i="2"/>
  <c r="CR522" i="2"/>
  <c r="CR523" i="2"/>
  <c r="CR524" i="2"/>
  <c r="CR525" i="2"/>
  <c r="CR526" i="2"/>
  <c r="CR527" i="2"/>
  <c r="CR528" i="2"/>
  <c r="CR529" i="2"/>
  <c r="CR530" i="2"/>
  <c r="CR531" i="2"/>
  <c r="CR532" i="2"/>
  <c r="CR533" i="2"/>
  <c r="CR534" i="2"/>
  <c r="CR535" i="2"/>
  <c r="CR536" i="2"/>
  <c r="CR537" i="2"/>
  <c r="CR538" i="2"/>
  <c r="CR539" i="2"/>
  <c r="CR540" i="2"/>
  <c r="CR541" i="2"/>
  <c r="CR542" i="2"/>
  <c r="CR543" i="2"/>
  <c r="CR544" i="2"/>
  <c r="CR545" i="2"/>
  <c r="CR546" i="2"/>
  <c r="CR547" i="2"/>
  <c r="CR548" i="2"/>
  <c r="CR549" i="2"/>
  <c r="CR550" i="2"/>
  <c r="CR551" i="2"/>
  <c r="CR552" i="2"/>
  <c r="CR553" i="2"/>
  <c r="CR554" i="2"/>
  <c r="CR555" i="2"/>
  <c r="CR556" i="2"/>
  <c r="CR557" i="2"/>
  <c r="CR558" i="2"/>
  <c r="CR559" i="2"/>
  <c r="CR560" i="2"/>
  <c r="CR561" i="2"/>
  <c r="CR562" i="2"/>
  <c r="CR563" i="2"/>
  <c r="CR564" i="2"/>
  <c r="CR565" i="2"/>
  <c r="CR566" i="2"/>
  <c r="CR567" i="2"/>
  <c r="CR568" i="2"/>
  <c r="CR569" i="2"/>
  <c r="CR570" i="2"/>
  <c r="CR571" i="2"/>
  <c r="CR572" i="2"/>
  <c r="CR573" i="2"/>
  <c r="CR574" i="2"/>
  <c r="CR577" i="2"/>
  <c r="CR578" i="2"/>
  <c r="CR579" i="2"/>
  <c r="CR580" i="2"/>
  <c r="CR581" i="2"/>
  <c r="CR582" i="2"/>
  <c r="CR583" i="2"/>
  <c r="CR584" i="2"/>
  <c r="CR585" i="2"/>
  <c r="CR586" i="2"/>
  <c r="CR587" i="2"/>
  <c r="CR588" i="2"/>
  <c r="CR589" i="2"/>
  <c r="CR590" i="2"/>
  <c r="CR591" i="2"/>
  <c r="CR592" i="2"/>
  <c r="CR593" i="2"/>
  <c r="CR594" i="2"/>
  <c r="CR595" i="2"/>
  <c r="CR596" i="2"/>
  <c r="CR597" i="2"/>
  <c r="CR598" i="2"/>
  <c r="CR599" i="2"/>
  <c r="CR600" i="2"/>
  <c r="CR601" i="2"/>
  <c r="CR602" i="2"/>
  <c r="CR603" i="2"/>
  <c r="CR604" i="2"/>
  <c r="CR605" i="2"/>
  <c r="CR606" i="2"/>
  <c r="CR607" i="2"/>
  <c r="CR608" i="2"/>
  <c r="CR609" i="2"/>
  <c r="CR610" i="2"/>
  <c r="CR611" i="2"/>
  <c r="CR612" i="2"/>
  <c r="CR613" i="2"/>
  <c r="CR614" i="2"/>
  <c r="CR617" i="2"/>
  <c r="CR618" i="2"/>
  <c r="CR619" i="2"/>
  <c r="CR620" i="2"/>
  <c r="CR621" i="2"/>
  <c r="CR622" i="2"/>
  <c r="CR623" i="2"/>
  <c r="CR624" i="2"/>
  <c r="CR625" i="2"/>
  <c r="CR626" i="2"/>
  <c r="CR627" i="2"/>
  <c r="CR628" i="2"/>
  <c r="CR629" i="2"/>
  <c r="CR630" i="2"/>
  <c r="CR631" i="2"/>
  <c r="CR632" i="2"/>
  <c r="CR633" i="2"/>
  <c r="CR634" i="2"/>
  <c r="CR635" i="2"/>
  <c r="CR636" i="2"/>
  <c r="CR637" i="2"/>
  <c r="CR638" i="2"/>
  <c r="CR639" i="2"/>
  <c r="CR640" i="2"/>
  <c r="CR641" i="2"/>
  <c r="CR642" i="2"/>
  <c r="CR643" i="2"/>
  <c r="CR644" i="2"/>
  <c r="CR645" i="2"/>
  <c r="CR646" i="2"/>
  <c r="CR647" i="2"/>
  <c r="CR648" i="2"/>
  <c r="CR649" i="2"/>
  <c r="CR650" i="2"/>
  <c r="CR651" i="2"/>
  <c r="CR652" i="2"/>
  <c r="CR653" i="2"/>
  <c r="CR654" i="2"/>
  <c r="CR655" i="2"/>
  <c r="CR656" i="2"/>
  <c r="CR657" i="2"/>
  <c r="CR658" i="2"/>
  <c r="CR659" i="2"/>
  <c r="CR660" i="2"/>
  <c r="CR661" i="2"/>
  <c r="CR662" i="2"/>
  <c r="CR663" i="2"/>
  <c r="CR664" i="2"/>
  <c r="CR665" i="2"/>
  <c r="CR666" i="2"/>
  <c r="CR667" i="2"/>
  <c r="CR668" i="2"/>
  <c r="CR669" i="2"/>
  <c r="CR670" i="2"/>
  <c r="CR671" i="2"/>
  <c r="CR672" i="2"/>
  <c r="CR673" i="2"/>
  <c r="CR674" i="2"/>
  <c r="CR675" i="2"/>
  <c r="CR676" i="2"/>
  <c r="CR677" i="2"/>
  <c r="CR678" i="2"/>
  <c r="CR679" i="2"/>
  <c r="CR680" i="2"/>
  <c r="CR681" i="2"/>
  <c r="CR682" i="2"/>
  <c r="CR683" i="2"/>
  <c r="CR684" i="2"/>
  <c r="CR685" i="2"/>
  <c r="CR686" i="2"/>
  <c r="CR687" i="2"/>
  <c r="CR688" i="2"/>
  <c r="CR689" i="2"/>
  <c r="CR690" i="2"/>
  <c r="CR691" i="2"/>
  <c r="CR692" i="2"/>
  <c r="CR693" i="2"/>
  <c r="CR694" i="2"/>
  <c r="CR695" i="2"/>
  <c r="CR696" i="2"/>
  <c r="CR697" i="2"/>
  <c r="CR698" i="2"/>
  <c r="CR699" i="2"/>
  <c r="CR700" i="2"/>
  <c r="CR701" i="2"/>
  <c r="CR702" i="2"/>
  <c r="CR704" i="2"/>
  <c r="CR705" i="2"/>
  <c r="CR706" i="2"/>
  <c r="CR707" i="2"/>
  <c r="CR708" i="2"/>
  <c r="CR709" i="2"/>
  <c r="CR710" i="2"/>
  <c r="CR711" i="2"/>
  <c r="CR712" i="2"/>
  <c r="CR713" i="2"/>
  <c r="CR714" i="2"/>
  <c r="CR715" i="2"/>
  <c r="CR716" i="2"/>
  <c r="CR717" i="2"/>
  <c r="CR718" i="2"/>
  <c r="CR719" i="2"/>
  <c r="CR720" i="2"/>
  <c r="CR721" i="2"/>
  <c r="CR722" i="2"/>
  <c r="CR723" i="2"/>
  <c r="CR724" i="2"/>
  <c r="CR725" i="2"/>
  <c r="CR726" i="2"/>
  <c r="CR727" i="2"/>
  <c r="CR728" i="2"/>
  <c r="CR729" i="2"/>
  <c r="CR730" i="2"/>
  <c r="CR731" i="2"/>
  <c r="CR732" i="2"/>
  <c r="CR733" i="2"/>
  <c r="CR734" i="2"/>
  <c r="CR735" i="2"/>
  <c r="CR736" i="2"/>
  <c r="CR737" i="2"/>
  <c r="CR738" i="2"/>
  <c r="CR739" i="2"/>
  <c r="CR740" i="2"/>
  <c r="CR741" i="2"/>
  <c r="CR742" i="2"/>
  <c r="CR743" i="2"/>
  <c r="CR744" i="2"/>
  <c r="CR745" i="2"/>
  <c r="CR747" i="2"/>
  <c r="CR748" i="2"/>
  <c r="CR749" i="2"/>
  <c r="CR750" i="2"/>
  <c r="CR751" i="2"/>
  <c r="CR752" i="2"/>
  <c r="CR753" i="2"/>
  <c r="CR754" i="2"/>
  <c r="CR755" i="2"/>
  <c r="CR756" i="2"/>
  <c r="CR757" i="2"/>
  <c r="CR758" i="2"/>
  <c r="CR761" i="2"/>
  <c r="CR762" i="2"/>
  <c r="CR763" i="2"/>
  <c r="CR764" i="2"/>
  <c r="CR765" i="2"/>
  <c r="CR766" i="2"/>
  <c r="CR767" i="2"/>
  <c r="CR768" i="2"/>
  <c r="CR769" i="2"/>
  <c r="CR770" i="2"/>
  <c r="CR771" i="2"/>
  <c r="CR772" i="2"/>
  <c r="CR773" i="2"/>
  <c r="CR774" i="2"/>
  <c r="CR775" i="2"/>
  <c r="CR776" i="2"/>
  <c r="CR777" i="2"/>
  <c r="CR778" i="2"/>
  <c r="CR779" i="2"/>
  <c r="CR780" i="2"/>
  <c r="CR781" i="2"/>
  <c r="CR782" i="2"/>
  <c r="CR783" i="2"/>
  <c r="CR784" i="2"/>
  <c r="CR785" i="2"/>
  <c r="CR786" i="2"/>
  <c r="CR787" i="2"/>
  <c r="CR788" i="2"/>
  <c r="CR789" i="2"/>
  <c r="CR790" i="2"/>
  <c r="CR791" i="2"/>
  <c r="CR792" i="2"/>
  <c r="CR793" i="2"/>
  <c r="CR795" i="2"/>
  <c r="CR796" i="2"/>
  <c r="CR797" i="2"/>
  <c r="CR798" i="2"/>
  <c r="CR799" i="2"/>
  <c r="CR800" i="2"/>
  <c r="CR801" i="2"/>
  <c r="CR802" i="2"/>
  <c r="CR803" i="2"/>
  <c r="CR804" i="2"/>
  <c r="CR805" i="2"/>
  <c r="CR806" i="2"/>
  <c r="CR807" i="2"/>
  <c r="CR808" i="2"/>
  <c r="CR809" i="2"/>
  <c r="CR810" i="2"/>
  <c r="CR811" i="2"/>
  <c r="CR812" i="2"/>
  <c r="CR813" i="2"/>
  <c r="CR814" i="2"/>
  <c r="CR815" i="2"/>
  <c r="CR816" i="2"/>
  <c r="CR817" i="2"/>
  <c r="CR818" i="2"/>
  <c r="CR819" i="2"/>
  <c r="CR820" i="2"/>
  <c r="CR821" i="2"/>
  <c r="CR822" i="2"/>
  <c r="CR823" i="2"/>
  <c r="CR824" i="2"/>
  <c r="CR825" i="2"/>
  <c r="CR826" i="2"/>
  <c r="CR827" i="2"/>
  <c r="CR828" i="2"/>
  <c r="CR829" i="2"/>
  <c r="CR830" i="2"/>
  <c r="CR831" i="2"/>
  <c r="CR832" i="2"/>
  <c r="CR833" i="2"/>
  <c r="CR834" i="2"/>
  <c r="CR835" i="2"/>
  <c r="CR836" i="2"/>
  <c r="CR838" i="2"/>
  <c r="CR839" i="2"/>
  <c r="CR840" i="2"/>
  <c r="CR841" i="2"/>
  <c r="CR842" i="2"/>
  <c r="CR843" i="2"/>
  <c r="CR844" i="2"/>
  <c r="CR845" i="2"/>
  <c r="CR846" i="2"/>
  <c r="CR847" i="2"/>
  <c r="CR848" i="2"/>
  <c r="CR849" i="2"/>
  <c r="CR850" i="2"/>
  <c r="CR851" i="2"/>
  <c r="CR852" i="2"/>
  <c r="CR854" i="2"/>
  <c r="CR855" i="2"/>
  <c r="CR857" i="2"/>
  <c r="CR858" i="2"/>
  <c r="CR859" i="2"/>
  <c r="CR860" i="2"/>
  <c r="CR861" i="2"/>
  <c r="CR862" i="2"/>
  <c r="CR863" i="2"/>
  <c r="CR864" i="2"/>
  <c r="CR865" i="2"/>
  <c r="CR866" i="2"/>
  <c r="CR867" i="2"/>
  <c r="CR868" i="2"/>
  <c r="CR869" i="2"/>
  <c r="CR870" i="2"/>
  <c r="CR871" i="2"/>
  <c r="CR872" i="2"/>
  <c r="CR873" i="2"/>
  <c r="CR874" i="2"/>
  <c r="CR876" i="2"/>
  <c r="CR877" i="2"/>
  <c r="CR878" i="2"/>
  <c r="CR879" i="2"/>
  <c r="CR880" i="2"/>
  <c r="CR881" i="2"/>
  <c r="CR882" i="2"/>
  <c r="CR883" i="2"/>
  <c r="CR884" i="2"/>
  <c r="CR885" i="2"/>
  <c r="CR886" i="2"/>
  <c r="CR887" i="2"/>
  <c r="CR888" i="2"/>
  <c r="CR889" i="2"/>
  <c r="CR890" i="2"/>
  <c r="CR891" i="2"/>
  <c r="CR892" i="2"/>
  <c r="CR893" i="2"/>
  <c r="CR894" i="2"/>
  <c r="CR895" i="2"/>
  <c r="CR896" i="2"/>
  <c r="CR897" i="2"/>
  <c r="CR898" i="2"/>
  <c r="CR899" i="2"/>
  <c r="CR900" i="2"/>
  <c r="CR901" i="2"/>
  <c r="CR902" i="2"/>
  <c r="CR903" i="2"/>
  <c r="CR904" i="2"/>
  <c r="CR905" i="2"/>
  <c r="CR906" i="2"/>
  <c r="CR907" i="2"/>
  <c r="CR908" i="2"/>
  <c r="CR909" i="2"/>
  <c r="CR910" i="2"/>
  <c r="CR911" i="2"/>
  <c r="CR912" i="2"/>
  <c r="CR913" i="2"/>
  <c r="CR914" i="2"/>
  <c r="CR915" i="2"/>
  <c r="CR916" i="2"/>
  <c r="CR917" i="2"/>
  <c r="CR918" i="2"/>
  <c r="CR919" i="2"/>
  <c r="CR920" i="2"/>
  <c r="CR921" i="2"/>
  <c r="CR922" i="2"/>
  <c r="CR923" i="2"/>
  <c r="CR924" i="2"/>
  <c r="CR925" i="2"/>
  <c r="CR926" i="2"/>
  <c r="CR927" i="2"/>
  <c r="CR928" i="2"/>
  <c r="CR929" i="2"/>
  <c r="CR930" i="2"/>
  <c r="CR931" i="2"/>
  <c r="CR932" i="2"/>
  <c r="CR933" i="2"/>
  <c r="CR934" i="2"/>
  <c r="CR935" i="2"/>
  <c r="CR936" i="2"/>
  <c r="CR937" i="2"/>
  <c r="CR938" i="2"/>
  <c r="CR939" i="2"/>
  <c r="CR940" i="2"/>
  <c r="CR941" i="2"/>
  <c r="CR942" i="2"/>
  <c r="CR943" i="2"/>
  <c r="CR944" i="2"/>
  <c r="CR945" i="2"/>
  <c r="CR946" i="2"/>
  <c r="CR947" i="2"/>
  <c r="CR948" i="2"/>
  <c r="CR949" i="2"/>
  <c r="CR950" i="2"/>
  <c r="CR951" i="2"/>
  <c r="CR952" i="2"/>
  <c r="CR953" i="2"/>
  <c r="CR954" i="2"/>
  <c r="CR955" i="2"/>
  <c r="CR956" i="2"/>
  <c r="CR957" i="2"/>
  <c r="CR958" i="2"/>
  <c r="CR959" i="2"/>
  <c r="CR960" i="2"/>
  <c r="CR961" i="2"/>
  <c r="CR962" i="2"/>
  <c r="CR963" i="2"/>
  <c r="CR964" i="2"/>
  <c r="CR8" i="2"/>
  <c r="CQ9" i="2"/>
  <c r="CQ10" i="2"/>
  <c r="CQ11" i="2"/>
  <c r="CQ12" i="2"/>
  <c r="CQ13" i="2"/>
  <c r="CQ14" i="2"/>
  <c r="CQ15" i="2"/>
  <c r="CQ16" i="2"/>
  <c r="CQ17" i="2"/>
  <c r="CQ18" i="2"/>
  <c r="CQ19" i="2"/>
  <c r="CQ23" i="2"/>
  <c r="CQ24" i="2"/>
  <c r="CQ25" i="2"/>
  <c r="CQ26" i="2"/>
  <c r="CQ27" i="2"/>
  <c r="CQ28" i="2"/>
  <c r="CQ20" i="2"/>
  <c r="CQ21" i="2"/>
  <c r="CQ22" i="2"/>
  <c r="CQ29" i="2"/>
  <c r="CQ30" i="2"/>
  <c r="CQ31" i="2"/>
  <c r="CQ32" i="2"/>
  <c r="CQ33" i="2"/>
  <c r="CQ34" i="2"/>
  <c r="CQ38" i="2"/>
  <c r="CQ39" i="2"/>
  <c r="CQ40" i="2"/>
  <c r="CQ41" i="2"/>
  <c r="CQ42" i="2"/>
  <c r="CQ43" i="2"/>
  <c r="CQ35" i="2"/>
  <c r="CQ36" i="2"/>
  <c r="CQ37" i="2"/>
  <c r="CQ44" i="2"/>
  <c r="CQ45" i="2"/>
  <c r="CQ46" i="2"/>
  <c r="CQ47" i="2"/>
  <c r="CQ48" i="2"/>
  <c r="CQ49" i="2"/>
  <c r="CQ53" i="2"/>
  <c r="CQ54" i="2"/>
  <c r="CQ55" i="2"/>
  <c r="CQ56" i="2"/>
  <c r="CQ57" i="2"/>
  <c r="CQ58" i="2"/>
  <c r="CQ50" i="2"/>
  <c r="CQ51" i="2"/>
  <c r="CQ52" i="2"/>
  <c r="CQ59" i="2"/>
  <c r="CQ60" i="2"/>
  <c r="CQ61" i="2"/>
  <c r="CQ62" i="2"/>
  <c r="CQ63" i="2"/>
  <c r="CQ64" i="2"/>
  <c r="CQ71" i="2"/>
  <c r="CQ72" i="2"/>
  <c r="CQ73" i="2"/>
  <c r="CQ74" i="2"/>
  <c r="CQ75" i="2"/>
  <c r="CQ76" i="2"/>
  <c r="CQ65" i="2"/>
  <c r="CQ66" i="2"/>
  <c r="CQ67" i="2"/>
  <c r="CQ68" i="2"/>
  <c r="CQ69" i="2"/>
  <c r="CQ70" i="2"/>
  <c r="CQ86" i="2"/>
  <c r="CQ87" i="2"/>
  <c r="CQ88" i="2"/>
  <c r="CQ89" i="2"/>
  <c r="CQ90" i="2"/>
  <c r="CQ91" i="2"/>
  <c r="CQ77" i="2"/>
  <c r="CQ78" i="2"/>
  <c r="CQ79" i="2"/>
  <c r="CQ80" i="2"/>
  <c r="CQ81" i="2"/>
  <c r="CQ82" i="2"/>
  <c r="CQ83" i="2"/>
  <c r="CQ84" i="2"/>
  <c r="CQ85" i="2"/>
  <c r="CQ92" i="2"/>
  <c r="CQ93" i="2"/>
  <c r="CQ94" i="2"/>
  <c r="CQ95" i="2"/>
  <c r="CQ96" i="2"/>
  <c r="CQ97" i="2"/>
  <c r="CQ98" i="2"/>
  <c r="CQ99" i="2"/>
  <c r="CQ100" i="2"/>
  <c r="CQ113" i="2"/>
  <c r="CQ114" i="2"/>
  <c r="CQ115" i="2"/>
  <c r="CQ116" i="2"/>
  <c r="CQ117" i="2"/>
  <c r="CQ118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2" i="2"/>
  <c r="CQ3" i="2"/>
  <c r="CQ4" i="2"/>
  <c r="CQ122" i="2"/>
  <c r="CQ123" i="2"/>
  <c r="CQ124" i="2"/>
  <c r="CQ119" i="2"/>
  <c r="CQ120" i="2"/>
  <c r="CQ121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70" i="2"/>
  <c r="CQ171" i="2"/>
  <c r="CQ172" i="2"/>
  <c r="CQ161" i="2"/>
  <c r="CQ162" i="2"/>
  <c r="CQ163" i="2"/>
  <c r="CQ164" i="2"/>
  <c r="CQ165" i="2"/>
  <c r="CQ166" i="2"/>
  <c r="CQ167" i="2"/>
  <c r="CQ168" i="2"/>
  <c r="CQ169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7" i="2"/>
  <c r="CQ198" i="2"/>
  <c r="CQ199" i="2"/>
  <c r="CQ191" i="2"/>
  <c r="CQ192" i="2"/>
  <c r="CQ193" i="2"/>
  <c r="CQ194" i="2"/>
  <c r="CQ195" i="2"/>
  <c r="CQ196" i="2"/>
  <c r="CQ200" i="2"/>
  <c r="CQ201" i="2"/>
  <c r="CQ202" i="2"/>
  <c r="CQ206" i="2"/>
  <c r="CQ207" i="2"/>
  <c r="CQ208" i="2"/>
  <c r="CQ203" i="2"/>
  <c r="CQ204" i="2"/>
  <c r="CQ205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9" i="2"/>
  <c r="CQ240" i="2"/>
  <c r="CQ241" i="2"/>
  <c r="CQ236" i="2"/>
  <c r="CQ237" i="2"/>
  <c r="CQ238" i="2"/>
  <c r="CQ242" i="2"/>
  <c r="CQ243" i="2"/>
  <c r="CQ244" i="2"/>
  <c r="CQ245" i="2"/>
  <c r="CQ246" i="2"/>
  <c r="CQ247" i="2"/>
  <c r="CQ251" i="2"/>
  <c r="CQ252" i="2"/>
  <c r="CQ253" i="2"/>
  <c r="CQ248" i="2"/>
  <c r="CQ249" i="2"/>
  <c r="CQ250" i="2"/>
  <c r="CQ254" i="2"/>
  <c r="CQ255" i="2"/>
  <c r="CQ256" i="2"/>
  <c r="CQ257" i="2"/>
  <c r="CQ258" i="2"/>
  <c r="CQ259" i="2"/>
  <c r="CQ260" i="2"/>
  <c r="CQ261" i="2"/>
  <c r="CQ262" i="2"/>
  <c r="CQ263" i="2"/>
  <c r="CQ264" i="2"/>
  <c r="CQ265" i="2"/>
  <c r="CQ266" i="2"/>
  <c r="CQ267" i="2"/>
  <c r="CQ268" i="2"/>
  <c r="CQ269" i="2"/>
  <c r="CQ270" i="2"/>
  <c r="CQ271" i="2"/>
  <c r="CQ275" i="2"/>
  <c r="CQ276" i="2"/>
  <c r="CQ277" i="2"/>
  <c r="CQ272" i="2"/>
  <c r="CQ273" i="2"/>
  <c r="CQ274" i="2"/>
  <c r="CQ278" i="2"/>
  <c r="CQ279" i="2"/>
  <c r="CQ280" i="2"/>
  <c r="CQ290" i="2"/>
  <c r="CQ291" i="2"/>
  <c r="CQ292" i="2"/>
  <c r="CQ281" i="2"/>
  <c r="CQ282" i="2"/>
  <c r="CQ283" i="2"/>
  <c r="CQ284" i="2"/>
  <c r="CQ285" i="2"/>
  <c r="CQ286" i="2"/>
  <c r="CQ287" i="2"/>
  <c r="CQ288" i="2"/>
  <c r="CQ289" i="2"/>
  <c r="CQ293" i="2"/>
  <c r="CQ294" i="2"/>
  <c r="CQ295" i="2"/>
  <c r="CQ296" i="2"/>
  <c r="CQ297" i="2"/>
  <c r="CQ298" i="2"/>
  <c r="CQ299" i="2"/>
  <c r="CQ300" i="2"/>
  <c r="CQ301" i="2"/>
  <c r="CQ302" i="2"/>
  <c r="CQ303" i="2"/>
  <c r="CQ304" i="2"/>
  <c r="CQ305" i="2"/>
  <c r="CQ306" i="2"/>
  <c r="CQ307" i="2"/>
  <c r="CQ308" i="2"/>
  <c r="CQ309" i="2"/>
  <c r="CQ310" i="2"/>
  <c r="CQ311" i="2"/>
  <c r="CQ312" i="2"/>
  <c r="CQ313" i="2"/>
  <c r="CQ314" i="2"/>
  <c r="CQ315" i="2"/>
  <c r="CQ316" i="2"/>
  <c r="CQ317" i="2"/>
  <c r="CQ318" i="2"/>
  <c r="CQ319" i="2"/>
  <c r="CQ320" i="2"/>
  <c r="CQ321" i="2"/>
  <c r="CQ322" i="2"/>
  <c r="CQ323" i="2"/>
  <c r="CQ324" i="2"/>
  <c r="CQ325" i="2"/>
  <c r="CQ326" i="2"/>
  <c r="CQ327" i="2"/>
  <c r="CQ328" i="2"/>
  <c r="CQ329" i="2"/>
  <c r="CQ330" i="2"/>
  <c r="CQ331" i="2"/>
  <c r="CQ332" i="2"/>
  <c r="CQ333" i="2"/>
  <c r="CQ334" i="2"/>
  <c r="CQ335" i="2"/>
  <c r="CQ336" i="2"/>
  <c r="CQ337" i="2"/>
  <c r="CQ338" i="2"/>
  <c r="CQ339" i="2"/>
  <c r="CQ340" i="2"/>
  <c r="CQ341" i="2"/>
  <c r="CQ342" i="2"/>
  <c r="CQ343" i="2"/>
  <c r="CQ344" i="2"/>
  <c r="CQ345" i="2"/>
  <c r="CQ346" i="2"/>
  <c r="CQ347" i="2"/>
  <c r="CQ348" i="2"/>
  <c r="CQ349" i="2"/>
  <c r="CQ350" i="2"/>
  <c r="CQ351" i="2"/>
  <c r="CQ352" i="2"/>
  <c r="CQ353" i="2"/>
  <c r="CQ354" i="2"/>
  <c r="CQ355" i="2"/>
  <c r="CQ356" i="2"/>
  <c r="CQ357" i="2"/>
  <c r="CQ358" i="2"/>
  <c r="CQ359" i="2"/>
  <c r="CQ360" i="2"/>
  <c r="CQ361" i="2"/>
  <c r="CQ368" i="2"/>
  <c r="CQ369" i="2"/>
  <c r="CQ370" i="2"/>
  <c r="CQ362" i="2"/>
  <c r="CQ363" i="2"/>
  <c r="CQ364" i="2"/>
  <c r="CQ365" i="2"/>
  <c r="CQ366" i="2"/>
  <c r="CQ367" i="2"/>
  <c r="CQ371" i="2"/>
  <c r="CQ372" i="2"/>
  <c r="CQ373" i="2"/>
  <c r="CQ377" i="2"/>
  <c r="CQ378" i="2"/>
  <c r="CQ379" i="2"/>
  <c r="CQ374" i="2"/>
  <c r="CQ375" i="2"/>
  <c r="CQ376" i="2"/>
  <c r="CQ5" i="2"/>
  <c r="CQ6" i="2"/>
  <c r="CQ7" i="2"/>
  <c r="CQ380" i="2"/>
  <c r="CQ381" i="2"/>
  <c r="CQ382" i="2"/>
  <c r="CQ383" i="2"/>
  <c r="CQ384" i="2"/>
  <c r="CQ385" i="2"/>
  <c r="CQ386" i="2"/>
  <c r="CQ387" i="2"/>
  <c r="CQ388" i="2"/>
  <c r="CQ389" i="2"/>
  <c r="CQ390" i="2"/>
  <c r="CQ391" i="2"/>
  <c r="CQ392" i="2"/>
  <c r="CQ393" i="2"/>
  <c r="CQ394" i="2"/>
  <c r="CQ395" i="2"/>
  <c r="CQ396" i="2"/>
  <c r="CQ397" i="2"/>
  <c r="CQ398" i="2"/>
  <c r="CQ399" i="2"/>
  <c r="CQ400" i="2"/>
  <c r="CQ401" i="2"/>
  <c r="CQ402" i="2"/>
  <c r="CQ403" i="2"/>
  <c r="CQ404" i="2"/>
  <c r="CQ405" i="2"/>
  <c r="CQ406" i="2"/>
  <c r="CQ407" i="2"/>
  <c r="CQ408" i="2"/>
  <c r="CQ409" i="2"/>
  <c r="CQ410" i="2"/>
  <c r="CQ411" i="2"/>
  <c r="CQ412" i="2"/>
  <c r="CQ413" i="2"/>
  <c r="CQ414" i="2"/>
  <c r="CQ415" i="2"/>
  <c r="CQ416" i="2"/>
  <c r="CQ417" i="2"/>
  <c r="CQ418" i="2"/>
  <c r="CQ419" i="2"/>
  <c r="CQ420" i="2"/>
  <c r="CQ421" i="2"/>
  <c r="CQ422" i="2"/>
  <c r="CQ423" i="2"/>
  <c r="CQ424" i="2"/>
  <c r="CQ425" i="2"/>
  <c r="CQ426" i="2"/>
  <c r="CQ427" i="2"/>
  <c r="CQ428" i="2"/>
  <c r="CQ429" i="2"/>
  <c r="CQ430" i="2"/>
  <c r="CQ431" i="2"/>
  <c r="CQ432" i="2"/>
  <c r="CQ433" i="2"/>
  <c r="CQ434" i="2"/>
  <c r="CQ435" i="2"/>
  <c r="CQ436" i="2"/>
  <c r="CQ437" i="2"/>
  <c r="CQ438" i="2"/>
  <c r="CQ439" i="2"/>
  <c r="CQ440" i="2"/>
  <c r="CQ441" i="2"/>
  <c r="CQ442" i="2"/>
  <c r="CQ443" i="2"/>
  <c r="CQ444" i="2"/>
  <c r="CQ445" i="2"/>
  <c r="CQ446" i="2"/>
  <c r="CQ447" i="2"/>
  <c r="CQ448" i="2"/>
  <c r="CQ449" i="2"/>
  <c r="CQ450" i="2"/>
  <c r="CQ451" i="2"/>
  <c r="CQ452" i="2"/>
  <c r="CQ453" i="2"/>
  <c r="CQ454" i="2"/>
  <c r="CQ455" i="2"/>
  <c r="CQ456" i="2"/>
  <c r="CQ457" i="2"/>
  <c r="CQ458" i="2"/>
  <c r="CQ459" i="2"/>
  <c r="CQ460" i="2"/>
  <c r="CQ461" i="2"/>
  <c r="CQ462" i="2"/>
  <c r="CQ463" i="2"/>
  <c r="CQ464" i="2"/>
  <c r="CQ465" i="2"/>
  <c r="CQ466" i="2"/>
  <c r="CQ467" i="2"/>
  <c r="CQ468" i="2"/>
  <c r="CQ469" i="2"/>
  <c r="CQ470" i="2"/>
  <c r="CQ471" i="2"/>
  <c r="CQ472" i="2"/>
  <c r="CQ473" i="2"/>
  <c r="CQ474" i="2"/>
  <c r="CQ475" i="2"/>
  <c r="CQ476" i="2"/>
  <c r="CQ477" i="2"/>
  <c r="CQ478" i="2"/>
  <c r="CQ479" i="2"/>
  <c r="CQ480" i="2"/>
  <c r="CQ481" i="2"/>
  <c r="CQ482" i="2"/>
  <c r="CQ483" i="2"/>
  <c r="CQ484" i="2"/>
  <c r="CQ485" i="2"/>
  <c r="CQ486" i="2"/>
  <c r="CQ487" i="2"/>
  <c r="CQ488" i="2"/>
  <c r="CQ489" i="2"/>
  <c r="CQ490" i="2"/>
  <c r="CQ491" i="2"/>
  <c r="CQ492" i="2"/>
  <c r="CQ493" i="2"/>
  <c r="CQ494" i="2"/>
  <c r="CQ495" i="2"/>
  <c r="CQ496" i="2"/>
  <c r="CQ497" i="2"/>
  <c r="CQ498" i="2"/>
  <c r="CQ499" i="2"/>
  <c r="CQ500" i="2"/>
  <c r="CQ501" i="2"/>
  <c r="CQ502" i="2"/>
  <c r="CQ503" i="2"/>
  <c r="CQ504" i="2"/>
  <c r="CQ505" i="2"/>
  <c r="CQ506" i="2"/>
  <c r="CQ507" i="2"/>
  <c r="CQ508" i="2"/>
  <c r="CQ509" i="2"/>
  <c r="CQ510" i="2"/>
  <c r="CQ511" i="2"/>
  <c r="CQ512" i="2"/>
  <c r="CQ513" i="2"/>
  <c r="CQ514" i="2"/>
  <c r="CQ515" i="2"/>
  <c r="CQ516" i="2"/>
  <c r="CQ517" i="2"/>
  <c r="CQ518" i="2"/>
  <c r="CQ519" i="2"/>
  <c r="CQ520" i="2"/>
  <c r="CQ521" i="2"/>
  <c r="CQ522" i="2"/>
  <c r="CQ523" i="2"/>
  <c r="CQ524" i="2"/>
  <c r="CQ525" i="2"/>
  <c r="CQ526" i="2"/>
  <c r="CQ527" i="2"/>
  <c r="CQ528" i="2"/>
  <c r="CQ529" i="2"/>
  <c r="CQ530" i="2"/>
  <c r="CQ531" i="2"/>
  <c r="CQ532" i="2"/>
  <c r="CQ533" i="2"/>
  <c r="CQ534" i="2"/>
  <c r="CQ535" i="2"/>
  <c r="CQ536" i="2"/>
  <c r="CQ537" i="2"/>
  <c r="CQ538" i="2"/>
  <c r="CQ539" i="2"/>
  <c r="CQ540" i="2"/>
  <c r="CQ541" i="2"/>
  <c r="CQ542" i="2"/>
  <c r="CQ543" i="2"/>
  <c r="CQ544" i="2"/>
  <c r="CQ545" i="2"/>
  <c r="CQ546" i="2"/>
  <c r="CQ547" i="2"/>
  <c r="CQ548" i="2"/>
  <c r="CQ549" i="2"/>
  <c r="CQ550" i="2"/>
  <c r="CQ551" i="2"/>
  <c r="CQ552" i="2"/>
  <c r="CQ553" i="2"/>
  <c r="CQ554" i="2"/>
  <c r="CQ555" i="2"/>
  <c r="CQ556" i="2"/>
  <c r="CQ557" i="2"/>
  <c r="CQ558" i="2"/>
  <c r="CQ559" i="2"/>
  <c r="CQ560" i="2"/>
  <c r="CQ561" i="2"/>
  <c r="CQ562" i="2"/>
  <c r="CQ563" i="2"/>
  <c r="CQ564" i="2"/>
  <c r="CQ565" i="2"/>
  <c r="CQ566" i="2"/>
  <c r="CQ567" i="2"/>
  <c r="CQ568" i="2"/>
  <c r="CQ569" i="2"/>
  <c r="CQ570" i="2"/>
  <c r="CQ571" i="2"/>
  <c r="CQ572" i="2"/>
  <c r="CQ573" i="2"/>
  <c r="CQ574" i="2"/>
  <c r="CQ575" i="2"/>
  <c r="CQ576" i="2"/>
  <c r="CQ577" i="2"/>
  <c r="CQ578" i="2"/>
  <c r="CQ579" i="2"/>
  <c r="CQ580" i="2"/>
  <c r="CQ581" i="2"/>
  <c r="CQ582" i="2"/>
  <c r="CQ583" i="2"/>
  <c r="CQ584" i="2"/>
  <c r="CQ585" i="2"/>
  <c r="CQ586" i="2"/>
  <c r="CQ587" i="2"/>
  <c r="CQ588" i="2"/>
  <c r="CQ589" i="2"/>
  <c r="CQ590" i="2"/>
  <c r="CQ591" i="2"/>
  <c r="CQ592" i="2"/>
  <c r="CQ593" i="2"/>
  <c r="CQ594" i="2"/>
  <c r="CQ595" i="2"/>
  <c r="CQ596" i="2"/>
  <c r="CQ597" i="2"/>
  <c r="CQ598" i="2"/>
  <c r="CQ599" i="2"/>
  <c r="CQ600" i="2"/>
  <c r="CQ601" i="2"/>
  <c r="CQ602" i="2"/>
  <c r="CQ603" i="2"/>
  <c r="CQ604" i="2"/>
  <c r="CQ605" i="2"/>
  <c r="CQ606" i="2"/>
  <c r="CQ607" i="2"/>
  <c r="CQ608" i="2"/>
  <c r="CQ609" i="2"/>
  <c r="CQ610" i="2"/>
  <c r="CQ611" i="2"/>
  <c r="CQ612" i="2"/>
  <c r="CQ613" i="2"/>
  <c r="CQ614" i="2"/>
  <c r="CQ615" i="2"/>
  <c r="CQ616" i="2"/>
  <c r="CQ617" i="2"/>
  <c r="CQ618" i="2"/>
  <c r="CQ619" i="2"/>
  <c r="CQ620" i="2"/>
  <c r="CQ621" i="2"/>
  <c r="CQ622" i="2"/>
  <c r="CQ623" i="2"/>
  <c r="CQ624" i="2"/>
  <c r="CQ625" i="2"/>
  <c r="CQ626" i="2"/>
  <c r="CQ627" i="2"/>
  <c r="CQ628" i="2"/>
  <c r="CQ629" i="2"/>
  <c r="CQ630" i="2"/>
  <c r="CQ631" i="2"/>
  <c r="CQ632" i="2"/>
  <c r="CQ633" i="2"/>
  <c r="CQ634" i="2"/>
  <c r="CQ635" i="2"/>
  <c r="CQ636" i="2"/>
  <c r="CQ637" i="2"/>
  <c r="CQ638" i="2"/>
  <c r="CQ639" i="2"/>
  <c r="CQ640" i="2"/>
  <c r="CQ641" i="2"/>
  <c r="CQ642" i="2"/>
  <c r="CQ643" i="2"/>
  <c r="CQ644" i="2"/>
  <c r="CQ645" i="2"/>
  <c r="CQ646" i="2"/>
  <c r="CQ647" i="2"/>
  <c r="CQ648" i="2"/>
  <c r="CQ649" i="2"/>
  <c r="CQ650" i="2"/>
  <c r="CQ651" i="2"/>
  <c r="CQ652" i="2"/>
  <c r="CQ653" i="2"/>
  <c r="CQ654" i="2"/>
  <c r="CQ655" i="2"/>
  <c r="CQ656" i="2"/>
  <c r="CQ657" i="2"/>
  <c r="CQ658" i="2"/>
  <c r="CQ659" i="2"/>
  <c r="CQ660" i="2"/>
  <c r="CQ661" i="2"/>
  <c r="CQ662" i="2"/>
  <c r="CQ663" i="2"/>
  <c r="CQ664" i="2"/>
  <c r="CQ665" i="2"/>
  <c r="CQ666" i="2"/>
  <c r="CQ667" i="2"/>
  <c r="CQ668" i="2"/>
  <c r="CQ669" i="2"/>
  <c r="CQ670" i="2"/>
  <c r="CQ671" i="2"/>
  <c r="CQ672" i="2"/>
  <c r="CQ673" i="2"/>
  <c r="CQ674" i="2"/>
  <c r="CQ675" i="2"/>
  <c r="CQ676" i="2"/>
  <c r="CQ677" i="2"/>
  <c r="CQ678" i="2"/>
  <c r="CQ679" i="2"/>
  <c r="CQ680" i="2"/>
  <c r="CQ681" i="2"/>
  <c r="CQ682" i="2"/>
  <c r="CQ683" i="2"/>
  <c r="CQ684" i="2"/>
  <c r="CQ685" i="2"/>
  <c r="CQ686" i="2"/>
  <c r="CQ687" i="2"/>
  <c r="CQ688" i="2"/>
  <c r="CQ689" i="2"/>
  <c r="CQ690" i="2"/>
  <c r="CQ691" i="2"/>
  <c r="CQ692" i="2"/>
  <c r="CQ693" i="2"/>
  <c r="CQ694" i="2"/>
  <c r="CQ695" i="2"/>
  <c r="CQ696" i="2"/>
  <c r="CQ697" i="2"/>
  <c r="CQ698" i="2"/>
  <c r="CQ699" i="2"/>
  <c r="CQ700" i="2"/>
  <c r="CQ701" i="2"/>
  <c r="CQ702" i="2"/>
  <c r="CQ703" i="2"/>
  <c r="CQ704" i="2"/>
  <c r="CQ705" i="2"/>
  <c r="CQ706" i="2"/>
  <c r="CQ707" i="2"/>
  <c r="CQ708" i="2"/>
  <c r="CQ709" i="2"/>
  <c r="CQ710" i="2"/>
  <c r="CQ711" i="2"/>
  <c r="CQ712" i="2"/>
  <c r="CQ713" i="2"/>
  <c r="CQ714" i="2"/>
  <c r="CQ715" i="2"/>
  <c r="CQ716" i="2"/>
  <c r="CQ717" i="2"/>
  <c r="CQ718" i="2"/>
  <c r="CQ719" i="2"/>
  <c r="CQ720" i="2"/>
  <c r="CQ721" i="2"/>
  <c r="CQ722" i="2"/>
  <c r="CQ723" i="2"/>
  <c r="CQ724" i="2"/>
  <c r="CQ725" i="2"/>
  <c r="CQ726" i="2"/>
  <c r="CQ727" i="2"/>
  <c r="CQ728" i="2"/>
  <c r="CQ729" i="2"/>
  <c r="CQ730" i="2"/>
  <c r="CQ731" i="2"/>
  <c r="CQ732" i="2"/>
  <c r="CQ733" i="2"/>
  <c r="CQ734" i="2"/>
  <c r="CQ735" i="2"/>
  <c r="CQ736" i="2"/>
  <c r="CQ737" i="2"/>
  <c r="CQ738" i="2"/>
  <c r="CQ739" i="2"/>
  <c r="CQ740" i="2"/>
  <c r="CQ741" i="2"/>
  <c r="CQ742" i="2"/>
  <c r="CQ743" i="2"/>
  <c r="CQ744" i="2"/>
  <c r="CQ745" i="2"/>
  <c r="CQ746" i="2"/>
  <c r="CQ747" i="2"/>
  <c r="CQ748" i="2"/>
  <c r="CQ749" i="2"/>
  <c r="CQ750" i="2"/>
  <c r="CQ751" i="2"/>
  <c r="CQ752" i="2"/>
  <c r="CQ753" i="2"/>
  <c r="CQ754" i="2"/>
  <c r="CQ755" i="2"/>
  <c r="CQ756" i="2"/>
  <c r="CQ757" i="2"/>
  <c r="CQ758" i="2"/>
  <c r="CQ759" i="2"/>
  <c r="CQ760" i="2"/>
  <c r="CQ761" i="2"/>
  <c r="CQ762" i="2"/>
  <c r="CQ763" i="2"/>
  <c r="CQ764" i="2"/>
  <c r="CQ765" i="2"/>
  <c r="CQ766" i="2"/>
  <c r="CQ767" i="2"/>
  <c r="CQ768" i="2"/>
  <c r="CQ769" i="2"/>
  <c r="CQ770" i="2"/>
  <c r="CQ771" i="2"/>
  <c r="CQ772" i="2"/>
  <c r="CQ773" i="2"/>
  <c r="CQ774" i="2"/>
  <c r="CQ775" i="2"/>
  <c r="CQ776" i="2"/>
  <c r="CQ777" i="2"/>
  <c r="CQ778" i="2"/>
  <c r="CQ779" i="2"/>
  <c r="CQ780" i="2"/>
  <c r="CQ781" i="2"/>
  <c r="CQ782" i="2"/>
  <c r="CQ783" i="2"/>
  <c r="CQ784" i="2"/>
  <c r="CQ785" i="2"/>
  <c r="CQ786" i="2"/>
  <c r="CQ787" i="2"/>
  <c r="CQ788" i="2"/>
  <c r="CQ789" i="2"/>
  <c r="CQ790" i="2"/>
  <c r="CQ791" i="2"/>
  <c r="CQ792" i="2"/>
  <c r="CQ793" i="2"/>
  <c r="CQ794" i="2"/>
  <c r="CQ795" i="2"/>
  <c r="CQ796" i="2"/>
  <c r="CQ797" i="2"/>
  <c r="CQ798" i="2"/>
  <c r="CQ799" i="2"/>
  <c r="CQ800" i="2"/>
  <c r="CQ801" i="2"/>
  <c r="CQ802" i="2"/>
  <c r="CQ803" i="2"/>
  <c r="CQ804" i="2"/>
  <c r="CQ805" i="2"/>
  <c r="CQ806" i="2"/>
  <c r="CQ807" i="2"/>
  <c r="CQ808" i="2"/>
  <c r="CQ809" i="2"/>
  <c r="CQ810" i="2"/>
  <c r="CQ811" i="2"/>
  <c r="CQ812" i="2"/>
  <c r="CQ813" i="2"/>
  <c r="CQ814" i="2"/>
  <c r="CQ815" i="2"/>
  <c r="CQ816" i="2"/>
  <c r="CQ817" i="2"/>
  <c r="CQ818" i="2"/>
  <c r="CQ819" i="2"/>
  <c r="CQ820" i="2"/>
  <c r="CQ821" i="2"/>
  <c r="CQ822" i="2"/>
  <c r="CQ823" i="2"/>
  <c r="CQ824" i="2"/>
  <c r="CQ825" i="2"/>
  <c r="CQ826" i="2"/>
  <c r="CQ827" i="2"/>
  <c r="CQ828" i="2"/>
  <c r="CQ829" i="2"/>
  <c r="CQ830" i="2"/>
  <c r="CQ831" i="2"/>
  <c r="CQ832" i="2"/>
  <c r="CQ833" i="2"/>
  <c r="CQ834" i="2"/>
  <c r="CQ835" i="2"/>
  <c r="CQ836" i="2"/>
  <c r="CQ837" i="2"/>
  <c r="CQ838" i="2"/>
  <c r="CQ839" i="2"/>
  <c r="CQ840" i="2"/>
  <c r="CQ841" i="2"/>
  <c r="CQ842" i="2"/>
  <c r="CQ843" i="2"/>
  <c r="CQ844" i="2"/>
  <c r="CQ845" i="2"/>
  <c r="CQ846" i="2"/>
  <c r="CQ847" i="2"/>
  <c r="CQ848" i="2"/>
  <c r="CQ849" i="2"/>
  <c r="CQ850" i="2"/>
  <c r="CQ851" i="2"/>
  <c r="CQ852" i="2"/>
  <c r="CQ853" i="2"/>
  <c r="CQ854" i="2"/>
  <c r="CQ855" i="2"/>
  <c r="CQ856" i="2"/>
  <c r="CQ857" i="2"/>
  <c r="CQ858" i="2"/>
  <c r="CQ859" i="2"/>
  <c r="CQ860" i="2"/>
  <c r="CQ861" i="2"/>
  <c r="CQ862" i="2"/>
  <c r="CQ863" i="2"/>
  <c r="CQ864" i="2"/>
  <c r="CQ865" i="2"/>
  <c r="CQ866" i="2"/>
  <c r="CQ867" i="2"/>
  <c r="CQ868" i="2"/>
  <c r="CQ869" i="2"/>
  <c r="CQ870" i="2"/>
  <c r="CQ871" i="2"/>
  <c r="CQ872" i="2"/>
  <c r="CQ873" i="2"/>
  <c r="CQ874" i="2"/>
  <c r="CQ875" i="2"/>
  <c r="CQ876" i="2"/>
  <c r="CQ877" i="2"/>
  <c r="CQ878" i="2"/>
  <c r="CQ879" i="2"/>
  <c r="CQ880" i="2"/>
  <c r="CQ881" i="2"/>
  <c r="CQ882" i="2"/>
  <c r="CQ883" i="2"/>
  <c r="CQ884" i="2"/>
  <c r="CQ885" i="2"/>
  <c r="CQ886" i="2"/>
  <c r="CQ887" i="2"/>
  <c r="CQ888" i="2"/>
  <c r="CQ889" i="2"/>
  <c r="CQ890" i="2"/>
  <c r="CQ891" i="2"/>
  <c r="CQ892" i="2"/>
  <c r="CQ893" i="2"/>
  <c r="CQ894" i="2"/>
  <c r="CQ895" i="2"/>
  <c r="CQ896" i="2"/>
  <c r="CQ897" i="2"/>
  <c r="CQ898" i="2"/>
  <c r="CQ899" i="2"/>
  <c r="CQ900" i="2"/>
  <c r="CQ901" i="2"/>
  <c r="CQ902" i="2"/>
  <c r="CQ903" i="2"/>
  <c r="CQ904" i="2"/>
  <c r="CQ905" i="2"/>
  <c r="CQ906" i="2"/>
  <c r="CQ907" i="2"/>
  <c r="CQ908" i="2"/>
  <c r="CQ909" i="2"/>
  <c r="CQ910" i="2"/>
  <c r="CQ911" i="2"/>
  <c r="CQ912" i="2"/>
  <c r="CQ913" i="2"/>
  <c r="CQ914" i="2"/>
  <c r="CQ915" i="2"/>
  <c r="CQ916" i="2"/>
  <c r="CQ917" i="2"/>
  <c r="CQ918" i="2"/>
  <c r="CQ919" i="2"/>
  <c r="CQ920" i="2"/>
  <c r="CQ921" i="2"/>
  <c r="CQ922" i="2"/>
  <c r="CQ923" i="2"/>
  <c r="CQ924" i="2"/>
  <c r="CQ925" i="2"/>
  <c r="CQ926" i="2"/>
  <c r="CQ927" i="2"/>
  <c r="CQ928" i="2"/>
  <c r="CQ929" i="2"/>
  <c r="CQ930" i="2"/>
  <c r="CQ931" i="2"/>
  <c r="CQ932" i="2"/>
  <c r="CQ933" i="2"/>
  <c r="CQ934" i="2"/>
  <c r="CQ935" i="2"/>
  <c r="CQ936" i="2"/>
  <c r="CQ937" i="2"/>
  <c r="CQ938" i="2"/>
  <c r="CQ939" i="2"/>
  <c r="CQ940" i="2"/>
  <c r="CQ941" i="2"/>
  <c r="CQ942" i="2"/>
  <c r="CQ943" i="2"/>
  <c r="CQ944" i="2"/>
  <c r="CQ945" i="2"/>
  <c r="CQ946" i="2"/>
  <c r="CQ947" i="2"/>
  <c r="CQ948" i="2"/>
  <c r="CQ949" i="2"/>
  <c r="CQ950" i="2"/>
  <c r="CQ951" i="2"/>
  <c r="CQ952" i="2"/>
  <c r="CQ953" i="2"/>
  <c r="CQ954" i="2"/>
  <c r="CQ955" i="2"/>
  <c r="CQ956" i="2"/>
  <c r="CQ957" i="2"/>
  <c r="CQ958" i="2"/>
  <c r="CQ959" i="2"/>
  <c r="CQ960" i="2"/>
  <c r="CQ961" i="2"/>
  <c r="CQ962" i="2"/>
  <c r="CQ963" i="2"/>
  <c r="CQ964" i="2"/>
  <c r="CQ8" i="2"/>
  <c r="AN368" i="2"/>
  <c r="AN9" i="2"/>
  <c r="AN10" i="2"/>
  <c r="AN11" i="2"/>
  <c r="AN12" i="2"/>
  <c r="AN13" i="2"/>
  <c r="AN14" i="2"/>
  <c r="AN15" i="2"/>
  <c r="AN16" i="2"/>
  <c r="AN17" i="2"/>
  <c r="AN18" i="2"/>
  <c r="AN19" i="2"/>
  <c r="AN23" i="2"/>
  <c r="AN24" i="2"/>
  <c r="AN25" i="2"/>
  <c r="AN26" i="2"/>
  <c r="AN27" i="2"/>
  <c r="AN28" i="2"/>
  <c r="AN20" i="2"/>
  <c r="AN21" i="2"/>
  <c r="AN22" i="2"/>
  <c r="AN29" i="2"/>
  <c r="AN30" i="2"/>
  <c r="AN31" i="2"/>
  <c r="AN32" i="2"/>
  <c r="AN33" i="2"/>
  <c r="AN34" i="2"/>
  <c r="AN38" i="2"/>
  <c r="AN39" i="2"/>
  <c r="AN40" i="2"/>
  <c r="AN41" i="2"/>
  <c r="AN42" i="2"/>
  <c r="AN43" i="2"/>
  <c r="AN35" i="2"/>
  <c r="AN36" i="2"/>
  <c r="AN37" i="2"/>
  <c r="AN44" i="2"/>
  <c r="AN45" i="2"/>
  <c r="AN46" i="2"/>
  <c r="AN47" i="2"/>
  <c r="AN48" i="2"/>
  <c r="AN49" i="2"/>
  <c r="AN53" i="2"/>
  <c r="AN54" i="2"/>
  <c r="AN55" i="2"/>
  <c r="AN56" i="2"/>
  <c r="AN57" i="2"/>
  <c r="AN58" i="2"/>
  <c r="AN50" i="2"/>
  <c r="AN51" i="2"/>
  <c r="AN52" i="2"/>
  <c r="AN59" i="2"/>
  <c r="AN60" i="2"/>
  <c r="AN61" i="2"/>
  <c r="AN62" i="2"/>
  <c r="AN63" i="2"/>
  <c r="AN64" i="2"/>
  <c r="AN71" i="2"/>
  <c r="AN72" i="2"/>
  <c r="AN73" i="2"/>
  <c r="AN74" i="2"/>
  <c r="AN75" i="2"/>
  <c r="AN76" i="2"/>
  <c r="AN65" i="2"/>
  <c r="AN66" i="2"/>
  <c r="AN67" i="2"/>
  <c r="AN68" i="2"/>
  <c r="AN69" i="2"/>
  <c r="AN70" i="2"/>
  <c r="AN86" i="2"/>
  <c r="AN87" i="2"/>
  <c r="AN88" i="2"/>
  <c r="AN89" i="2"/>
  <c r="AN90" i="2"/>
  <c r="AN91" i="2"/>
  <c r="AN77" i="2"/>
  <c r="AN78" i="2"/>
  <c r="AN79" i="2"/>
  <c r="AN80" i="2"/>
  <c r="AN81" i="2"/>
  <c r="AN82" i="2"/>
  <c r="AN83" i="2"/>
  <c r="AN84" i="2"/>
  <c r="AN85" i="2"/>
  <c r="AN92" i="2"/>
  <c r="AN93" i="2"/>
  <c r="AN94" i="2"/>
  <c r="AN95" i="2"/>
  <c r="AN96" i="2"/>
  <c r="AN97" i="2"/>
  <c r="AN98" i="2"/>
  <c r="AN99" i="2"/>
  <c r="AN100" i="2"/>
  <c r="AN113" i="2"/>
  <c r="AN114" i="2"/>
  <c r="AN115" i="2"/>
  <c r="AN116" i="2"/>
  <c r="AN117" i="2"/>
  <c r="AN118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2" i="2"/>
  <c r="AN3" i="2"/>
  <c r="AN4" i="2"/>
  <c r="AN122" i="2"/>
  <c r="AN123" i="2"/>
  <c r="AN124" i="2"/>
  <c r="AN119" i="2"/>
  <c r="AN120" i="2"/>
  <c r="AN121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70" i="2"/>
  <c r="AN171" i="2"/>
  <c r="AN172" i="2"/>
  <c r="AN161" i="2"/>
  <c r="AN162" i="2"/>
  <c r="AN163" i="2"/>
  <c r="AN164" i="2"/>
  <c r="AN165" i="2"/>
  <c r="AN166" i="2"/>
  <c r="AN167" i="2"/>
  <c r="AN168" i="2"/>
  <c r="AN169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7" i="2"/>
  <c r="AN198" i="2"/>
  <c r="AN199" i="2"/>
  <c r="AN191" i="2"/>
  <c r="AN192" i="2"/>
  <c r="AN193" i="2"/>
  <c r="AN194" i="2"/>
  <c r="AN195" i="2"/>
  <c r="AN196" i="2"/>
  <c r="AN200" i="2"/>
  <c r="AN201" i="2"/>
  <c r="AN202" i="2"/>
  <c r="AN206" i="2"/>
  <c r="AN207" i="2"/>
  <c r="AN208" i="2"/>
  <c r="AN203" i="2"/>
  <c r="AN204" i="2"/>
  <c r="AN205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9" i="2"/>
  <c r="AN240" i="2"/>
  <c r="AN241" i="2"/>
  <c r="AN236" i="2"/>
  <c r="AN237" i="2"/>
  <c r="AN238" i="2"/>
  <c r="AN242" i="2"/>
  <c r="AN243" i="2"/>
  <c r="AN244" i="2"/>
  <c r="AN245" i="2"/>
  <c r="AN246" i="2"/>
  <c r="AN247" i="2"/>
  <c r="AN251" i="2"/>
  <c r="AN252" i="2"/>
  <c r="AN253" i="2"/>
  <c r="AN248" i="2"/>
  <c r="AN249" i="2"/>
  <c r="AN250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5" i="2"/>
  <c r="AN276" i="2"/>
  <c r="AN277" i="2"/>
  <c r="AN272" i="2"/>
  <c r="AN273" i="2"/>
  <c r="AN274" i="2"/>
  <c r="AN278" i="2"/>
  <c r="AN279" i="2"/>
  <c r="AN280" i="2"/>
  <c r="AN290" i="2"/>
  <c r="AN291" i="2"/>
  <c r="AN292" i="2"/>
  <c r="AN281" i="2"/>
  <c r="AN282" i="2"/>
  <c r="AN283" i="2"/>
  <c r="AN284" i="2"/>
  <c r="AN285" i="2"/>
  <c r="AN286" i="2"/>
  <c r="AN287" i="2"/>
  <c r="AN288" i="2"/>
  <c r="AN289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9" i="2"/>
  <c r="AN370" i="2"/>
  <c r="AN362" i="2"/>
  <c r="AN363" i="2"/>
  <c r="AN364" i="2"/>
  <c r="AN365" i="2"/>
  <c r="AN366" i="2"/>
  <c r="AN367" i="2"/>
  <c r="AN371" i="2"/>
  <c r="AN372" i="2"/>
  <c r="AN373" i="2"/>
  <c r="AN377" i="2"/>
  <c r="AN378" i="2"/>
  <c r="AN379" i="2"/>
  <c r="AN374" i="2"/>
  <c r="AN375" i="2"/>
  <c r="AN376" i="2"/>
  <c r="AN5" i="2"/>
  <c r="AN6" i="2"/>
  <c r="AN7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CK364" i="2"/>
  <c r="CR364" i="2" s="1"/>
  <c r="CK363" i="2"/>
  <c r="CR363" i="2" s="1"/>
  <c r="CK362" i="2"/>
  <c r="CR362" i="2" s="1"/>
  <c r="CK343" i="2"/>
  <c r="CR343" i="2" s="1"/>
  <c r="CL212" i="2"/>
  <c r="CR875" i="2" l="1"/>
  <c r="CL341" i="2"/>
  <c r="A947" i="14" l="1"/>
  <c r="C947" i="14"/>
  <c r="D947" i="14"/>
  <c r="F947" i="14"/>
  <c r="I947" i="14"/>
  <c r="J947" i="14"/>
  <c r="M947" i="14"/>
  <c r="N947" i="14"/>
  <c r="CP9" i="2"/>
  <c r="CP10" i="2"/>
  <c r="CP11" i="2"/>
  <c r="CP12" i="2"/>
  <c r="CP13" i="2"/>
  <c r="CP14" i="2"/>
  <c r="CP15" i="2"/>
  <c r="CP16" i="2"/>
  <c r="CP17" i="2"/>
  <c r="CP18" i="2"/>
  <c r="CP19" i="2"/>
  <c r="CP23" i="2"/>
  <c r="CP24" i="2"/>
  <c r="CP25" i="2"/>
  <c r="CP26" i="2"/>
  <c r="CP27" i="2"/>
  <c r="CP28" i="2"/>
  <c r="CP20" i="2"/>
  <c r="CP21" i="2"/>
  <c r="CP22" i="2"/>
  <c r="CP29" i="2"/>
  <c r="CP30" i="2"/>
  <c r="CP31" i="2"/>
  <c r="CP32" i="2"/>
  <c r="CP33" i="2"/>
  <c r="CP34" i="2"/>
  <c r="CP38" i="2"/>
  <c r="CP39" i="2"/>
  <c r="CP40" i="2"/>
  <c r="CP41" i="2"/>
  <c r="CP42" i="2"/>
  <c r="CP43" i="2"/>
  <c r="CP35" i="2"/>
  <c r="CP36" i="2"/>
  <c r="CP37" i="2"/>
  <c r="CP44" i="2"/>
  <c r="CP45" i="2"/>
  <c r="CP46" i="2"/>
  <c r="CP47" i="2"/>
  <c r="CP48" i="2"/>
  <c r="CP49" i="2"/>
  <c r="CP53" i="2"/>
  <c r="CP54" i="2"/>
  <c r="CP55" i="2"/>
  <c r="CP56" i="2"/>
  <c r="CP57" i="2"/>
  <c r="CP58" i="2"/>
  <c r="CP50" i="2"/>
  <c r="CP51" i="2"/>
  <c r="CP52" i="2"/>
  <c r="CP59" i="2"/>
  <c r="CP60" i="2"/>
  <c r="CP61" i="2"/>
  <c r="CP62" i="2"/>
  <c r="CP63" i="2"/>
  <c r="CP64" i="2"/>
  <c r="CP71" i="2"/>
  <c r="CP72" i="2"/>
  <c r="CP73" i="2"/>
  <c r="CP74" i="2"/>
  <c r="CP75" i="2"/>
  <c r="CP76" i="2"/>
  <c r="CP65" i="2"/>
  <c r="CP66" i="2"/>
  <c r="CP67" i="2"/>
  <c r="CP68" i="2"/>
  <c r="CP69" i="2"/>
  <c r="CP70" i="2"/>
  <c r="CP86" i="2"/>
  <c r="CP87" i="2"/>
  <c r="CP88" i="2"/>
  <c r="CP89" i="2"/>
  <c r="CP90" i="2"/>
  <c r="CP91" i="2"/>
  <c r="CP77" i="2"/>
  <c r="CP78" i="2"/>
  <c r="CP79" i="2"/>
  <c r="CP80" i="2"/>
  <c r="CP81" i="2"/>
  <c r="CP82" i="2"/>
  <c r="CP83" i="2"/>
  <c r="CP84" i="2"/>
  <c r="CP85" i="2"/>
  <c r="CP92" i="2"/>
  <c r="CP93" i="2"/>
  <c r="CP94" i="2"/>
  <c r="CP95" i="2"/>
  <c r="CP96" i="2"/>
  <c r="CP97" i="2"/>
  <c r="CP98" i="2"/>
  <c r="CP99" i="2"/>
  <c r="CP100" i="2"/>
  <c r="CP113" i="2"/>
  <c r="CP114" i="2"/>
  <c r="CP115" i="2"/>
  <c r="CP116" i="2"/>
  <c r="CP117" i="2"/>
  <c r="CP118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2" i="2"/>
  <c r="CP3" i="2"/>
  <c r="CP4" i="2"/>
  <c r="CP122" i="2"/>
  <c r="CP123" i="2"/>
  <c r="CP124" i="2"/>
  <c r="CP119" i="2"/>
  <c r="CP120" i="2"/>
  <c r="CP121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70" i="2"/>
  <c r="CP171" i="2"/>
  <c r="CP172" i="2"/>
  <c r="CP161" i="2"/>
  <c r="CP162" i="2"/>
  <c r="CP163" i="2"/>
  <c r="CP164" i="2"/>
  <c r="CP165" i="2"/>
  <c r="CP166" i="2"/>
  <c r="CP167" i="2"/>
  <c r="CP168" i="2"/>
  <c r="CP169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86" i="2"/>
  <c r="CP187" i="2"/>
  <c r="CP188" i="2"/>
  <c r="CP189" i="2"/>
  <c r="CP190" i="2"/>
  <c r="CP197" i="2"/>
  <c r="CP198" i="2"/>
  <c r="CP199" i="2"/>
  <c r="CP191" i="2"/>
  <c r="CP192" i="2"/>
  <c r="CP193" i="2"/>
  <c r="CP194" i="2"/>
  <c r="CP195" i="2"/>
  <c r="CP196" i="2"/>
  <c r="CP200" i="2"/>
  <c r="CP201" i="2"/>
  <c r="CP202" i="2"/>
  <c r="CP206" i="2"/>
  <c r="CP207" i="2"/>
  <c r="CP208" i="2"/>
  <c r="CP203" i="2"/>
  <c r="CP204" i="2"/>
  <c r="CP205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2" i="2"/>
  <c r="CP223" i="2"/>
  <c r="CP224" i="2"/>
  <c r="CP225" i="2"/>
  <c r="CP226" i="2"/>
  <c r="CP227" i="2"/>
  <c r="CP228" i="2"/>
  <c r="CP229" i="2"/>
  <c r="CP230" i="2"/>
  <c r="CP231" i="2"/>
  <c r="CP232" i="2"/>
  <c r="CP233" i="2"/>
  <c r="CP234" i="2"/>
  <c r="CP235" i="2"/>
  <c r="CP239" i="2"/>
  <c r="CP240" i="2"/>
  <c r="CP241" i="2"/>
  <c r="CP236" i="2"/>
  <c r="CP237" i="2"/>
  <c r="CP238" i="2"/>
  <c r="CP242" i="2"/>
  <c r="CP243" i="2"/>
  <c r="CP244" i="2"/>
  <c r="CP245" i="2"/>
  <c r="CP246" i="2"/>
  <c r="CP247" i="2"/>
  <c r="CP251" i="2"/>
  <c r="CP252" i="2"/>
  <c r="CP253" i="2"/>
  <c r="CP248" i="2"/>
  <c r="CP249" i="2"/>
  <c r="CP250" i="2"/>
  <c r="CP254" i="2"/>
  <c r="CP255" i="2"/>
  <c r="CP256" i="2"/>
  <c r="CP257" i="2"/>
  <c r="CP258" i="2"/>
  <c r="CP259" i="2"/>
  <c r="CP260" i="2"/>
  <c r="CP261" i="2"/>
  <c r="CP262" i="2"/>
  <c r="CP263" i="2"/>
  <c r="CP264" i="2"/>
  <c r="CP265" i="2"/>
  <c r="CP266" i="2"/>
  <c r="CP267" i="2"/>
  <c r="CP268" i="2"/>
  <c r="CP269" i="2"/>
  <c r="CP270" i="2"/>
  <c r="CP271" i="2"/>
  <c r="CP275" i="2"/>
  <c r="CP276" i="2"/>
  <c r="CP277" i="2"/>
  <c r="CP272" i="2"/>
  <c r="CP273" i="2"/>
  <c r="CP274" i="2"/>
  <c r="CP278" i="2"/>
  <c r="CP279" i="2"/>
  <c r="CP280" i="2"/>
  <c r="CP290" i="2"/>
  <c r="CP291" i="2"/>
  <c r="CP292" i="2"/>
  <c r="CP281" i="2"/>
  <c r="CP282" i="2"/>
  <c r="CP283" i="2"/>
  <c r="CP284" i="2"/>
  <c r="CP285" i="2"/>
  <c r="CP286" i="2"/>
  <c r="CP287" i="2"/>
  <c r="CP288" i="2"/>
  <c r="CP289" i="2"/>
  <c r="CP293" i="2"/>
  <c r="CP294" i="2"/>
  <c r="CP295" i="2"/>
  <c r="CP296" i="2"/>
  <c r="CP297" i="2"/>
  <c r="CP298" i="2"/>
  <c r="CP299" i="2"/>
  <c r="CP300" i="2"/>
  <c r="CP301" i="2"/>
  <c r="CP302" i="2"/>
  <c r="CP303" i="2"/>
  <c r="CP304" i="2"/>
  <c r="CP305" i="2"/>
  <c r="CP306" i="2"/>
  <c r="CP307" i="2"/>
  <c r="CP308" i="2"/>
  <c r="CP309" i="2"/>
  <c r="CP310" i="2"/>
  <c r="CP311" i="2"/>
  <c r="CP312" i="2"/>
  <c r="CP313" i="2"/>
  <c r="CP314" i="2"/>
  <c r="CP315" i="2"/>
  <c r="CP316" i="2"/>
  <c r="CP317" i="2"/>
  <c r="CP318" i="2"/>
  <c r="CP319" i="2"/>
  <c r="CP320" i="2"/>
  <c r="CP321" i="2"/>
  <c r="CP322" i="2"/>
  <c r="CP323" i="2"/>
  <c r="CP324" i="2"/>
  <c r="CP325" i="2"/>
  <c r="CP326" i="2"/>
  <c r="CP327" i="2"/>
  <c r="CP328" i="2"/>
  <c r="CP329" i="2"/>
  <c r="CP330" i="2"/>
  <c r="CP331" i="2"/>
  <c r="CP332" i="2"/>
  <c r="CP333" i="2"/>
  <c r="CP334" i="2"/>
  <c r="CP335" i="2"/>
  <c r="CP336" i="2"/>
  <c r="CP337" i="2"/>
  <c r="CP338" i="2"/>
  <c r="CP339" i="2"/>
  <c r="CP340" i="2"/>
  <c r="CP341" i="2"/>
  <c r="CP342" i="2"/>
  <c r="CP343" i="2"/>
  <c r="CP344" i="2"/>
  <c r="CP345" i="2"/>
  <c r="CP346" i="2"/>
  <c r="CP347" i="2"/>
  <c r="CP348" i="2"/>
  <c r="CP349" i="2"/>
  <c r="CP350" i="2"/>
  <c r="CP351" i="2"/>
  <c r="CP352" i="2"/>
  <c r="CP353" i="2"/>
  <c r="CP354" i="2"/>
  <c r="CP355" i="2"/>
  <c r="CP356" i="2"/>
  <c r="CP357" i="2"/>
  <c r="CP358" i="2"/>
  <c r="CP359" i="2"/>
  <c r="CP360" i="2"/>
  <c r="CP361" i="2"/>
  <c r="CP368" i="2"/>
  <c r="CP369" i="2"/>
  <c r="CP370" i="2"/>
  <c r="CP362" i="2"/>
  <c r="CP363" i="2"/>
  <c r="CP364" i="2"/>
  <c r="CP365" i="2"/>
  <c r="CP366" i="2"/>
  <c r="CP367" i="2"/>
  <c r="CP371" i="2"/>
  <c r="CP372" i="2"/>
  <c r="CP373" i="2"/>
  <c r="CP377" i="2"/>
  <c r="CP378" i="2"/>
  <c r="CP379" i="2"/>
  <c r="CP374" i="2"/>
  <c r="CP375" i="2"/>
  <c r="CP376" i="2"/>
  <c r="CP5" i="2"/>
  <c r="CP6" i="2"/>
  <c r="CP7" i="2"/>
  <c r="CP380" i="2"/>
  <c r="CP381" i="2"/>
  <c r="CP382" i="2"/>
  <c r="CP383" i="2"/>
  <c r="CP384" i="2"/>
  <c r="CP385" i="2"/>
  <c r="CP386" i="2"/>
  <c r="CP387" i="2"/>
  <c r="CP388" i="2"/>
  <c r="CP389" i="2"/>
  <c r="CP390" i="2"/>
  <c r="CP391" i="2"/>
  <c r="CP392" i="2"/>
  <c r="CP393" i="2"/>
  <c r="CP394" i="2"/>
  <c r="CP395" i="2"/>
  <c r="CP396" i="2"/>
  <c r="CP397" i="2"/>
  <c r="CP398" i="2"/>
  <c r="CP399" i="2"/>
  <c r="CP400" i="2"/>
  <c r="CP401" i="2"/>
  <c r="CP402" i="2"/>
  <c r="CP403" i="2"/>
  <c r="CP404" i="2"/>
  <c r="CP405" i="2"/>
  <c r="CP406" i="2"/>
  <c r="CP407" i="2"/>
  <c r="CP408" i="2"/>
  <c r="CP409" i="2"/>
  <c r="CP410" i="2"/>
  <c r="CP411" i="2"/>
  <c r="CP412" i="2"/>
  <c r="CP413" i="2"/>
  <c r="CP414" i="2"/>
  <c r="CP415" i="2"/>
  <c r="CP416" i="2"/>
  <c r="CP417" i="2"/>
  <c r="CP418" i="2"/>
  <c r="CP419" i="2"/>
  <c r="CP420" i="2"/>
  <c r="CP421" i="2"/>
  <c r="CP422" i="2"/>
  <c r="CP423" i="2"/>
  <c r="CP424" i="2"/>
  <c r="CP425" i="2"/>
  <c r="CP426" i="2"/>
  <c r="CP427" i="2"/>
  <c r="CP428" i="2"/>
  <c r="CP429" i="2"/>
  <c r="CP430" i="2"/>
  <c r="CP431" i="2"/>
  <c r="CP432" i="2"/>
  <c r="CP433" i="2"/>
  <c r="CP434" i="2"/>
  <c r="CP435" i="2"/>
  <c r="CP436" i="2"/>
  <c r="CP437" i="2"/>
  <c r="CP438" i="2"/>
  <c r="CP439" i="2"/>
  <c r="CP440" i="2"/>
  <c r="CP441" i="2"/>
  <c r="CP442" i="2"/>
  <c r="CP443" i="2"/>
  <c r="CP444" i="2"/>
  <c r="CP445" i="2"/>
  <c r="CP446" i="2"/>
  <c r="CP447" i="2"/>
  <c r="CP448" i="2"/>
  <c r="CP449" i="2"/>
  <c r="CP450" i="2"/>
  <c r="CP451" i="2"/>
  <c r="CP452" i="2"/>
  <c r="CP453" i="2"/>
  <c r="CP454" i="2"/>
  <c r="CP455" i="2"/>
  <c r="CP456" i="2"/>
  <c r="CP457" i="2"/>
  <c r="CP458" i="2"/>
  <c r="CP459" i="2"/>
  <c r="CP460" i="2"/>
  <c r="CP461" i="2"/>
  <c r="CP462" i="2"/>
  <c r="CP463" i="2"/>
  <c r="CP464" i="2"/>
  <c r="CP465" i="2"/>
  <c r="CP466" i="2"/>
  <c r="CP467" i="2"/>
  <c r="CP468" i="2"/>
  <c r="CP469" i="2"/>
  <c r="CP470" i="2"/>
  <c r="CP471" i="2"/>
  <c r="CP472" i="2"/>
  <c r="CP473" i="2"/>
  <c r="CP474" i="2"/>
  <c r="CP475" i="2"/>
  <c r="CP476" i="2"/>
  <c r="CP477" i="2"/>
  <c r="CP478" i="2"/>
  <c r="CP479" i="2"/>
  <c r="CP480" i="2"/>
  <c r="CP481" i="2"/>
  <c r="CP482" i="2"/>
  <c r="CP483" i="2"/>
  <c r="CP484" i="2"/>
  <c r="CP485" i="2"/>
  <c r="CP486" i="2"/>
  <c r="CP487" i="2"/>
  <c r="CP488" i="2"/>
  <c r="CP489" i="2"/>
  <c r="CP490" i="2"/>
  <c r="CP491" i="2"/>
  <c r="CP492" i="2"/>
  <c r="CP493" i="2"/>
  <c r="CP494" i="2"/>
  <c r="CP495" i="2"/>
  <c r="CP496" i="2"/>
  <c r="CP497" i="2"/>
  <c r="CP498" i="2"/>
  <c r="CP499" i="2"/>
  <c r="CP500" i="2"/>
  <c r="CP501" i="2"/>
  <c r="CP502" i="2"/>
  <c r="CP503" i="2"/>
  <c r="CP504" i="2"/>
  <c r="CP505" i="2"/>
  <c r="CP506" i="2"/>
  <c r="CP507" i="2"/>
  <c r="CP508" i="2"/>
  <c r="CP509" i="2"/>
  <c r="CP510" i="2"/>
  <c r="CP511" i="2"/>
  <c r="CP512" i="2"/>
  <c r="CP513" i="2"/>
  <c r="CP514" i="2"/>
  <c r="CP515" i="2"/>
  <c r="CP516" i="2"/>
  <c r="CP517" i="2"/>
  <c r="CP518" i="2"/>
  <c r="CP519" i="2"/>
  <c r="CP520" i="2"/>
  <c r="CP521" i="2"/>
  <c r="CP522" i="2"/>
  <c r="CP523" i="2"/>
  <c r="CP524" i="2"/>
  <c r="CP525" i="2"/>
  <c r="CP526" i="2"/>
  <c r="CP527" i="2"/>
  <c r="CP528" i="2"/>
  <c r="CP529" i="2"/>
  <c r="CP530" i="2"/>
  <c r="CP531" i="2"/>
  <c r="CP532" i="2"/>
  <c r="CP533" i="2"/>
  <c r="CP534" i="2"/>
  <c r="CP535" i="2"/>
  <c r="CP536" i="2"/>
  <c r="CP537" i="2"/>
  <c r="CP538" i="2"/>
  <c r="CP539" i="2"/>
  <c r="CP540" i="2"/>
  <c r="CP541" i="2"/>
  <c r="CP542" i="2"/>
  <c r="CP543" i="2"/>
  <c r="CP544" i="2"/>
  <c r="CP545" i="2"/>
  <c r="CP546" i="2"/>
  <c r="CP547" i="2"/>
  <c r="CP548" i="2"/>
  <c r="CP549" i="2"/>
  <c r="CP550" i="2"/>
  <c r="CP551" i="2"/>
  <c r="CP552" i="2"/>
  <c r="CP553" i="2"/>
  <c r="CP554" i="2"/>
  <c r="CP555" i="2"/>
  <c r="CP556" i="2"/>
  <c r="CP557" i="2"/>
  <c r="CP558" i="2"/>
  <c r="CP559" i="2"/>
  <c r="CP560" i="2"/>
  <c r="CP561" i="2"/>
  <c r="CP562" i="2"/>
  <c r="CP563" i="2"/>
  <c r="CP564" i="2"/>
  <c r="CP565" i="2"/>
  <c r="CP566" i="2"/>
  <c r="CP567" i="2"/>
  <c r="CP568" i="2"/>
  <c r="CP569" i="2"/>
  <c r="CP570" i="2"/>
  <c r="CP571" i="2"/>
  <c r="CP572" i="2"/>
  <c r="CP573" i="2"/>
  <c r="CP574" i="2"/>
  <c r="CP575" i="2"/>
  <c r="CP576" i="2"/>
  <c r="CP577" i="2"/>
  <c r="CP578" i="2"/>
  <c r="CP579" i="2"/>
  <c r="CP580" i="2"/>
  <c r="CP581" i="2"/>
  <c r="CP582" i="2"/>
  <c r="CP583" i="2"/>
  <c r="CP584" i="2"/>
  <c r="CP585" i="2"/>
  <c r="CP586" i="2"/>
  <c r="CP587" i="2"/>
  <c r="CP588" i="2"/>
  <c r="CP589" i="2"/>
  <c r="CP590" i="2"/>
  <c r="CP591" i="2"/>
  <c r="CP592" i="2"/>
  <c r="CP593" i="2"/>
  <c r="CP594" i="2"/>
  <c r="CP595" i="2"/>
  <c r="CP596" i="2"/>
  <c r="CP597" i="2"/>
  <c r="CP598" i="2"/>
  <c r="CP599" i="2"/>
  <c r="CP600" i="2"/>
  <c r="CP601" i="2"/>
  <c r="CP602" i="2"/>
  <c r="CP603" i="2"/>
  <c r="CP604" i="2"/>
  <c r="CP605" i="2"/>
  <c r="CP606" i="2"/>
  <c r="CP607" i="2"/>
  <c r="CP608" i="2"/>
  <c r="CP609" i="2"/>
  <c r="CP610" i="2"/>
  <c r="CP611" i="2"/>
  <c r="CP612" i="2"/>
  <c r="CP613" i="2"/>
  <c r="CP614" i="2"/>
  <c r="CP615" i="2"/>
  <c r="CP616" i="2"/>
  <c r="CP617" i="2"/>
  <c r="CP618" i="2"/>
  <c r="CP619" i="2"/>
  <c r="CP620" i="2"/>
  <c r="CP621" i="2"/>
  <c r="CP622" i="2"/>
  <c r="CP623" i="2"/>
  <c r="CP624" i="2"/>
  <c r="CP625" i="2"/>
  <c r="CP626" i="2"/>
  <c r="CP627" i="2"/>
  <c r="CP628" i="2"/>
  <c r="CP629" i="2"/>
  <c r="CP630" i="2"/>
  <c r="CP631" i="2"/>
  <c r="CP632" i="2"/>
  <c r="CP633" i="2"/>
  <c r="CP634" i="2"/>
  <c r="CP635" i="2"/>
  <c r="CP636" i="2"/>
  <c r="CP637" i="2"/>
  <c r="CP638" i="2"/>
  <c r="CP639" i="2"/>
  <c r="CP640" i="2"/>
  <c r="CP641" i="2"/>
  <c r="CP642" i="2"/>
  <c r="CP643" i="2"/>
  <c r="CP644" i="2"/>
  <c r="CP645" i="2"/>
  <c r="CP646" i="2"/>
  <c r="CP647" i="2"/>
  <c r="CP648" i="2"/>
  <c r="CP649" i="2"/>
  <c r="CP650" i="2"/>
  <c r="CP651" i="2"/>
  <c r="CP652" i="2"/>
  <c r="CP653" i="2"/>
  <c r="CP654" i="2"/>
  <c r="CP655" i="2"/>
  <c r="CP656" i="2"/>
  <c r="CP657" i="2"/>
  <c r="CP658" i="2"/>
  <c r="CP659" i="2"/>
  <c r="CP660" i="2"/>
  <c r="CP661" i="2"/>
  <c r="CP662" i="2"/>
  <c r="CP663" i="2"/>
  <c r="CP664" i="2"/>
  <c r="CP665" i="2"/>
  <c r="CP666" i="2"/>
  <c r="CP667" i="2"/>
  <c r="CP668" i="2"/>
  <c r="CP669" i="2"/>
  <c r="CP670" i="2"/>
  <c r="CP671" i="2"/>
  <c r="CP672" i="2"/>
  <c r="CP673" i="2"/>
  <c r="CP674" i="2"/>
  <c r="CP675" i="2"/>
  <c r="CP676" i="2"/>
  <c r="CP677" i="2"/>
  <c r="CP678" i="2"/>
  <c r="CP679" i="2"/>
  <c r="CP680" i="2"/>
  <c r="CP681" i="2"/>
  <c r="CP682" i="2"/>
  <c r="CP683" i="2"/>
  <c r="CP684" i="2"/>
  <c r="CP685" i="2"/>
  <c r="CP686" i="2"/>
  <c r="CP687" i="2"/>
  <c r="CP688" i="2"/>
  <c r="CP689" i="2"/>
  <c r="CP690" i="2"/>
  <c r="CP691" i="2"/>
  <c r="CP692" i="2"/>
  <c r="CP693" i="2"/>
  <c r="CP694" i="2"/>
  <c r="CP695" i="2"/>
  <c r="CP696" i="2"/>
  <c r="CP697" i="2"/>
  <c r="CP698" i="2"/>
  <c r="CP699" i="2"/>
  <c r="CP700" i="2"/>
  <c r="CP701" i="2"/>
  <c r="CP702" i="2"/>
  <c r="CP703" i="2"/>
  <c r="CP704" i="2"/>
  <c r="CP705" i="2"/>
  <c r="CP706" i="2"/>
  <c r="CP707" i="2"/>
  <c r="CP708" i="2"/>
  <c r="CP709" i="2"/>
  <c r="CP710" i="2"/>
  <c r="CP711" i="2"/>
  <c r="CP712" i="2"/>
  <c r="CP713" i="2"/>
  <c r="CP714" i="2"/>
  <c r="CP715" i="2"/>
  <c r="CP716" i="2"/>
  <c r="CP717" i="2"/>
  <c r="CP718" i="2"/>
  <c r="CP719" i="2"/>
  <c r="CP720" i="2"/>
  <c r="CP721" i="2"/>
  <c r="CP722" i="2"/>
  <c r="CP723" i="2"/>
  <c r="CP724" i="2"/>
  <c r="CP725" i="2"/>
  <c r="CP726" i="2"/>
  <c r="CP727" i="2"/>
  <c r="CP728" i="2"/>
  <c r="CP729" i="2"/>
  <c r="CP730" i="2"/>
  <c r="CP731" i="2"/>
  <c r="CP732" i="2"/>
  <c r="CP733" i="2"/>
  <c r="CP734" i="2"/>
  <c r="CP735" i="2"/>
  <c r="CP736" i="2"/>
  <c r="CP737" i="2"/>
  <c r="CP738" i="2"/>
  <c r="CP739" i="2"/>
  <c r="CP740" i="2"/>
  <c r="CP741" i="2"/>
  <c r="CP742" i="2"/>
  <c r="CP743" i="2"/>
  <c r="CP744" i="2"/>
  <c r="CP745" i="2"/>
  <c r="CP746" i="2"/>
  <c r="CP747" i="2"/>
  <c r="CP748" i="2"/>
  <c r="CP749" i="2"/>
  <c r="CP750" i="2"/>
  <c r="CP751" i="2"/>
  <c r="CP752" i="2"/>
  <c r="CP753" i="2"/>
  <c r="CP754" i="2"/>
  <c r="CP755" i="2"/>
  <c r="CP756" i="2"/>
  <c r="CP757" i="2"/>
  <c r="CP758" i="2"/>
  <c r="CP759" i="2"/>
  <c r="CP760" i="2"/>
  <c r="CP761" i="2"/>
  <c r="CP762" i="2"/>
  <c r="CP763" i="2"/>
  <c r="CP764" i="2"/>
  <c r="CP765" i="2"/>
  <c r="CP766" i="2"/>
  <c r="CP767" i="2"/>
  <c r="CP768" i="2"/>
  <c r="CP769" i="2"/>
  <c r="CP770" i="2"/>
  <c r="CP771" i="2"/>
  <c r="CP772" i="2"/>
  <c r="CP773" i="2"/>
  <c r="CP774" i="2"/>
  <c r="CP775" i="2"/>
  <c r="CP776" i="2"/>
  <c r="CP777" i="2"/>
  <c r="CP778" i="2"/>
  <c r="CP779" i="2"/>
  <c r="CP780" i="2"/>
  <c r="CP781" i="2"/>
  <c r="CP782" i="2"/>
  <c r="CP783" i="2"/>
  <c r="CP784" i="2"/>
  <c r="CP785" i="2"/>
  <c r="CP786" i="2"/>
  <c r="CP787" i="2"/>
  <c r="CP788" i="2"/>
  <c r="CP789" i="2"/>
  <c r="CP790" i="2"/>
  <c r="CP791" i="2"/>
  <c r="CP792" i="2"/>
  <c r="CP793" i="2"/>
  <c r="CP794" i="2"/>
  <c r="CP795" i="2"/>
  <c r="CP796" i="2"/>
  <c r="CP797" i="2"/>
  <c r="CP798" i="2"/>
  <c r="CP799" i="2"/>
  <c r="CP800" i="2"/>
  <c r="CP801" i="2"/>
  <c r="CP802" i="2"/>
  <c r="CP803" i="2"/>
  <c r="CP804" i="2"/>
  <c r="CP805" i="2"/>
  <c r="CP806" i="2"/>
  <c r="CP807" i="2"/>
  <c r="CP808" i="2"/>
  <c r="CP809" i="2"/>
  <c r="CP810" i="2"/>
  <c r="CP811" i="2"/>
  <c r="CP812" i="2"/>
  <c r="CP813" i="2"/>
  <c r="CP814" i="2"/>
  <c r="CP815" i="2"/>
  <c r="CP816" i="2"/>
  <c r="CP817" i="2"/>
  <c r="CP818" i="2"/>
  <c r="CP819" i="2"/>
  <c r="CP820" i="2"/>
  <c r="CP821" i="2"/>
  <c r="CP822" i="2"/>
  <c r="CP823" i="2"/>
  <c r="CP824" i="2"/>
  <c r="CP825" i="2"/>
  <c r="CP826" i="2"/>
  <c r="CP827" i="2"/>
  <c r="CP828" i="2"/>
  <c r="CP829" i="2"/>
  <c r="CP830" i="2"/>
  <c r="CP831" i="2"/>
  <c r="CP832" i="2"/>
  <c r="CP833" i="2"/>
  <c r="CP834" i="2"/>
  <c r="CP835" i="2"/>
  <c r="CP836" i="2"/>
  <c r="CP837" i="2"/>
  <c r="CP838" i="2"/>
  <c r="CP839" i="2"/>
  <c r="CP840" i="2"/>
  <c r="CP841" i="2"/>
  <c r="CP842" i="2"/>
  <c r="CP843" i="2"/>
  <c r="CP844" i="2"/>
  <c r="CP845" i="2"/>
  <c r="CP846" i="2"/>
  <c r="CP847" i="2"/>
  <c r="CP848" i="2"/>
  <c r="CP849" i="2"/>
  <c r="CP850" i="2"/>
  <c r="CP851" i="2"/>
  <c r="CP852" i="2"/>
  <c r="CP853" i="2"/>
  <c r="CP854" i="2"/>
  <c r="CP855" i="2"/>
  <c r="CP856" i="2"/>
  <c r="CP857" i="2"/>
  <c r="CP858" i="2"/>
  <c r="CP859" i="2"/>
  <c r="CP860" i="2"/>
  <c r="CP861" i="2"/>
  <c r="CP862" i="2"/>
  <c r="CP863" i="2"/>
  <c r="CP864" i="2"/>
  <c r="CP865" i="2"/>
  <c r="CP866" i="2"/>
  <c r="CP867" i="2"/>
  <c r="CP868" i="2"/>
  <c r="CP869" i="2"/>
  <c r="CP870" i="2"/>
  <c r="CP871" i="2"/>
  <c r="CP872" i="2"/>
  <c r="CP873" i="2"/>
  <c r="CP874" i="2"/>
  <c r="CP875" i="2"/>
  <c r="CP876" i="2"/>
  <c r="CP877" i="2"/>
  <c r="CP878" i="2"/>
  <c r="CP879" i="2"/>
  <c r="CP880" i="2"/>
  <c r="CP881" i="2"/>
  <c r="CP882" i="2"/>
  <c r="CP883" i="2"/>
  <c r="CP884" i="2"/>
  <c r="CP885" i="2"/>
  <c r="CP886" i="2"/>
  <c r="CP887" i="2"/>
  <c r="CP888" i="2"/>
  <c r="CP889" i="2"/>
  <c r="CP890" i="2"/>
  <c r="CP891" i="2"/>
  <c r="CP892" i="2"/>
  <c r="CP893" i="2"/>
  <c r="CP894" i="2"/>
  <c r="CP895" i="2"/>
  <c r="CP896" i="2"/>
  <c r="CP897" i="2"/>
  <c r="CP898" i="2"/>
  <c r="CP899" i="2"/>
  <c r="CP900" i="2"/>
  <c r="CP901" i="2"/>
  <c r="CP902" i="2"/>
  <c r="CP903" i="2"/>
  <c r="CP904" i="2"/>
  <c r="CP905" i="2"/>
  <c r="CP906" i="2"/>
  <c r="CP907" i="2"/>
  <c r="CP908" i="2"/>
  <c r="CP909" i="2"/>
  <c r="CP910" i="2"/>
  <c r="CP911" i="2"/>
  <c r="CP912" i="2"/>
  <c r="CP913" i="2"/>
  <c r="CP914" i="2"/>
  <c r="CP915" i="2"/>
  <c r="CP916" i="2"/>
  <c r="CP917" i="2"/>
  <c r="CP918" i="2"/>
  <c r="CP919" i="2"/>
  <c r="CP920" i="2"/>
  <c r="CP921" i="2"/>
  <c r="CP922" i="2"/>
  <c r="CP923" i="2"/>
  <c r="CP924" i="2"/>
  <c r="CP925" i="2"/>
  <c r="CP926" i="2"/>
  <c r="CP927" i="2"/>
  <c r="CP928" i="2"/>
  <c r="CP929" i="2"/>
  <c r="CP930" i="2"/>
  <c r="CP931" i="2"/>
  <c r="CP932" i="2"/>
  <c r="CP933" i="2"/>
  <c r="CP934" i="2"/>
  <c r="CP935" i="2"/>
  <c r="CP936" i="2"/>
  <c r="CP937" i="2"/>
  <c r="CP938" i="2"/>
  <c r="CP939" i="2"/>
  <c r="CP940" i="2"/>
  <c r="CP941" i="2"/>
  <c r="CP942" i="2"/>
  <c r="CP943" i="2"/>
  <c r="CP944" i="2"/>
  <c r="CP945" i="2"/>
  <c r="CP946" i="2"/>
  <c r="CP947" i="2"/>
  <c r="G947" i="14" s="1"/>
  <c r="CP948" i="2"/>
  <c r="CP949" i="2"/>
  <c r="CP950" i="2"/>
  <c r="CP951" i="2"/>
  <c r="CP952" i="2"/>
  <c r="CP953" i="2"/>
  <c r="CP954" i="2"/>
  <c r="CP955" i="2"/>
  <c r="CP956" i="2"/>
  <c r="CP957" i="2"/>
  <c r="CP958" i="2"/>
  <c r="CP959" i="2"/>
  <c r="CP960" i="2"/>
  <c r="CP961" i="2"/>
  <c r="CP962" i="2"/>
  <c r="CP963" i="2"/>
  <c r="CP964" i="2"/>
  <c r="CP8" i="2"/>
  <c r="CN9" i="2"/>
  <c r="CN10" i="2"/>
  <c r="CN11" i="2"/>
  <c r="CN12" i="2"/>
  <c r="CN13" i="2"/>
  <c r="CN14" i="2"/>
  <c r="CN15" i="2"/>
  <c r="CN16" i="2"/>
  <c r="CN17" i="2"/>
  <c r="CN18" i="2"/>
  <c r="CN19" i="2"/>
  <c r="CN23" i="2"/>
  <c r="CN24" i="2"/>
  <c r="CN25" i="2"/>
  <c r="CN26" i="2"/>
  <c r="CN27" i="2"/>
  <c r="CN28" i="2"/>
  <c r="CN20" i="2"/>
  <c r="CN21" i="2"/>
  <c r="CN22" i="2"/>
  <c r="CN29" i="2"/>
  <c r="CN30" i="2"/>
  <c r="CN31" i="2"/>
  <c r="CN32" i="2"/>
  <c r="CN33" i="2"/>
  <c r="CN34" i="2"/>
  <c r="CN38" i="2"/>
  <c r="CN39" i="2"/>
  <c r="CN40" i="2"/>
  <c r="CN41" i="2"/>
  <c r="CN42" i="2"/>
  <c r="CN43" i="2"/>
  <c r="CN35" i="2"/>
  <c r="CN36" i="2"/>
  <c r="CN37" i="2"/>
  <c r="CN44" i="2"/>
  <c r="CN45" i="2"/>
  <c r="CN46" i="2"/>
  <c r="CN47" i="2"/>
  <c r="CN48" i="2"/>
  <c r="CN49" i="2"/>
  <c r="CN53" i="2"/>
  <c r="CN54" i="2"/>
  <c r="CN55" i="2"/>
  <c r="CN56" i="2"/>
  <c r="CN57" i="2"/>
  <c r="CN58" i="2"/>
  <c r="CN50" i="2"/>
  <c r="CN51" i="2"/>
  <c r="CN52" i="2"/>
  <c r="CN59" i="2"/>
  <c r="CN60" i="2"/>
  <c r="CN61" i="2"/>
  <c r="CN62" i="2"/>
  <c r="CN63" i="2"/>
  <c r="CN64" i="2"/>
  <c r="CN71" i="2"/>
  <c r="CN72" i="2"/>
  <c r="CN73" i="2"/>
  <c r="CN74" i="2"/>
  <c r="CN75" i="2"/>
  <c r="CN76" i="2"/>
  <c r="CN65" i="2"/>
  <c r="CN66" i="2"/>
  <c r="CN67" i="2"/>
  <c r="CN68" i="2"/>
  <c r="CN69" i="2"/>
  <c r="CN70" i="2"/>
  <c r="CN86" i="2"/>
  <c r="CN87" i="2"/>
  <c r="CN88" i="2"/>
  <c r="CN89" i="2"/>
  <c r="CN90" i="2"/>
  <c r="CN91" i="2"/>
  <c r="CN77" i="2"/>
  <c r="CN78" i="2"/>
  <c r="CN79" i="2"/>
  <c r="CN80" i="2"/>
  <c r="CN81" i="2"/>
  <c r="CN82" i="2"/>
  <c r="CN83" i="2"/>
  <c r="CN84" i="2"/>
  <c r="CN85" i="2"/>
  <c r="CN92" i="2"/>
  <c r="CN93" i="2"/>
  <c r="CN94" i="2"/>
  <c r="CN95" i="2"/>
  <c r="CN96" i="2"/>
  <c r="CN97" i="2"/>
  <c r="CN98" i="2"/>
  <c r="CN99" i="2"/>
  <c r="CN100" i="2"/>
  <c r="CN113" i="2"/>
  <c r="CN114" i="2"/>
  <c r="CN115" i="2"/>
  <c r="CN116" i="2"/>
  <c r="CN117" i="2"/>
  <c r="CN118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2" i="2"/>
  <c r="CN3" i="2"/>
  <c r="CN4" i="2"/>
  <c r="CN122" i="2"/>
  <c r="CN123" i="2"/>
  <c r="CN124" i="2"/>
  <c r="CN119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70" i="2"/>
  <c r="CN171" i="2"/>
  <c r="CN172" i="2"/>
  <c r="CN161" i="2"/>
  <c r="CN162" i="2"/>
  <c r="CN163" i="2"/>
  <c r="CN164" i="2"/>
  <c r="CN165" i="2"/>
  <c r="CN166" i="2"/>
  <c r="CN167" i="2"/>
  <c r="CN168" i="2"/>
  <c r="CN169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7" i="2"/>
  <c r="CN198" i="2"/>
  <c r="CN199" i="2"/>
  <c r="CN191" i="2"/>
  <c r="CN192" i="2"/>
  <c r="CN193" i="2"/>
  <c r="CN194" i="2"/>
  <c r="CN195" i="2"/>
  <c r="CN196" i="2"/>
  <c r="CN200" i="2"/>
  <c r="CN201" i="2"/>
  <c r="CN202" i="2"/>
  <c r="CN206" i="2"/>
  <c r="CN207" i="2"/>
  <c r="CN208" i="2"/>
  <c r="CN203" i="2"/>
  <c r="CN204" i="2"/>
  <c r="CN205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23" i="2"/>
  <c r="CN224" i="2"/>
  <c r="CN225" i="2"/>
  <c r="CN226" i="2"/>
  <c r="CN227" i="2"/>
  <c r="CN228" i="2"/>
  <c r="CN229" i="2"/>
  <c r="CN230" i="2"/>
  <c r="CN231" i="2"/>
  <c r="CN232" i="2"/>
  <c r="CN233" i="2"/>
  <c r="CN234" i="2"/>
  <c r="CN235" i="2"/>
  <c r="CN239" i="2"/>
  <c r="CN240" i="2"/>
  <c r="CN241" i="2"/>
  <c r="CN236" i="2"/>
  <c r="CN237" i="2"/>
  <c r="CN238" i="2"/>
  <c r="CN242" i="2"/>
  <c r="CN243" i="2"/>
  <c r="CN244" i="2"/>
  <c r="CN245" i="2"/>
  <c r="CN246" i="2"/>
  <c r="CN247" i="2"/>
  <c r="CN251" i="2"/>
  <c r="CN252" i="2"/>
  <c r="CN253" i="2"/>
  <c r="CN248" i="2"/>
  <c r="CN249" i="2"/>
  <c r="CN250" i="2"/>
  <c r="CN254" i="2"/>
  <c r="CN255" i="2"/>
  <c r="CN256" i="2"/>
  <c r="CN257" i="2"/>
  <c r="CN258" i="2"/>
  <c r="CN259" i="2"/>
  <c r="CN260" i="2"/>
  <c r="CN261" i="2"/>
  <c r="CN262" i="2"/>
  <c r="CN263" i="2"/>
  <c r="CN264" i="2"/>
  <c r="CN265" i="2"/>
  <c r="CN266" i="2"/>
  <c r="CN267" i="2"/>
  <c r="CN268" i="2"/>
  <c r="CN269" i="2"/>
  <c r="CN270" i="2"/>
  <c r="CN271" i="2"/>
  <c r="CN275" i="2"/>
  <c r="CN276" i="2"/>
  <c r="CN277" i="2"/>
  <c r="CN272" i="2"/>
  <c r="CN273" i="2"/>
  <c r="CN274" i="2"/>
  <c r="CN278" i="2"/>
  <c r="CN279" i="2"/>
  <c r="CN280" i="2"/>
  <c r="CN290" i="2"/>
  <c r="CN291" i="2"/>
  <c r="CN292" i="2"/>
  <c r="CN281" i="2"/>
  <c r="CN282" i="2"/>
  <c r="CN283" i="2"/>
  <c r="CN284" i="2"/>
  <c r="CN285" i="2"/>
  <c r="CN286" i="2"/>
  <c r="CN287" i="2"/>
  <c r="CN288" i="2"/>
  <c r="CN289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N351" i="2"/>
  <c r="CN352" i="2"/>
  <c r="CN353" i="2"/>
  <c r="CN354" i="2"/>
  <c r="CN355" i="2"/>
  <c r="CN356" i="2"/>
  <c r="CN357" i="2"/>
  <c r="CN358" i="2"/>
  <c r="CN359" i="2"/>
  <c r="CN360" i="2"/>
  <c r="CN361" i="2"/>
  <c r="CN368" i="2"/>
  <c r="CN369" i="2"/>
  <c r="CN370" i="2"/>
  <c r="CN362" i="2"/>
  <c r="CN363" i="2"/>
  <c r="CN364" i="2"/>
  <c r="CN365" i="2"/>
  <c r="CN366" i="2"/>
  <c r="CN367" i="2"/>
  <c r="CN371" i="2"/>
  <c r="CN372" i="2"/>
  <c r="CN373" i="2"/>
  <c r="CN377" i="2"/>
  <c r="CN378" i="2"/>
  <c r="CN379" i="2"/>
  <c r="CN374" i="2"/>
  <c r="CN375" i="2"/>
  <c r="CN376" i="2"/>
  <c r="CN5" i="2"/>
  <c r="CN6" i="2"/>
  <c r="CN7" i="2"/>
  <c r="CN380" i="2"/>
  <c r="CN381" i="2"/>
  <c r="CN382" i="2"/>
  <c r="CN383" i="2"/>
  <c r="CN384" i="2"/>
  <c r="CN385" i="2"/>
  <c r="CN386" i="2"/>
  <c r="CN387" i="2"/>
  <c r="CN388" i="2"/>
  <c r="CN389" i="2"/>
  <c r="CN390" i="2"/>
  <c r="CN391" i="2"/>
  <c r="CN392" i="2"/>
  <c r="CN393" i="2"/>
  <c r="CN394" i="2"/>
  <c r="CN395" i="2"/>
  <c r="CN396" i="2"/>
  <c r="CN397" i="2"/>
  <c r="CN398" i="2"/>
  <c r="CN399" i="2"/>
  <c r="CN400" i="2"/>
  <c r="CN401" i="2"/>
  <c r="CN402" i="2"/>
  <c r="CN403" i="2"/>
  <c r="CN404" i="2"/>
  <c r="CN405" i="2"/>
  <c r="CN406" i="2"/>
  <c r="CN407" i="2"/>
  <c r="CN408" i="2"/>
  <c r="CN409" i="2"/>
  <c r="CN410" i="2"/>
  <c r="CN411" i="2"/>
  <c r="CN412" i="2"/>
  <c r="CN413" i="2"/>
  <c r="CN414" i="2"/>
  <c r="CN415" i="2"/>
  <c r="CN416" i="2"/>
  <c r="CN417" i="2"/>
  <c r="CN418" i="2"/>
  <c r="CN419" i="2"/>
  <c r="CN420" i="2"/>
  <c r="CN421" i="2"/>
  <c r="CN422" i="2"/>
  <c r="CN423" i="2"/>
  <c r="CN424" i="2"/>
  <c r="CN425" i="2"/>
  <c r="CN426" i="2"/>
  <c r="CN427" i="2"/>
  <c r="CN428" i="2"/>
  <c r="CN429" i="2"/>
  <c r="CN430" i="2"/>
  <c r="CN431" i="2"/>
  <c r="CN432" i="2"/>
  <c r="CN433" i="2"/>
  <c r="CN434" i="2"/>
  <c r="CN435" i="2"/>
  <c r="CN436" i="2"/>
  <c r="CN437" i="2"/>
  <c r="CN438" i="2"/>
  <c r="CN439" i="2"/>
  <c r="CN440" i="2"/>
  <c r="CN441" i="2"/>
  <c r="CN442" i="2"/>
  <c r="CN443" i="2"/>
  <c r="CN444" i="2"/>
  <c r="CN445" i="2"/>
  <c r="CN446" i="2"/>
  <c r="CN447" i="2"/>
  <c r="CN448" i="2"/>
  <c r="CN449" i="2"/>
  <c r="CN450" i="2"/>
  <c r="CN451" i="2"/>
  <c r="CN452" i="2"/>
  <c r="CN453" i="2"/>
  <c r="CN454" i="2"/>
  <c r="CN455" i="2"/>
  <c r="CN456" i="2"/>
  <c r="CN457" i="2"/>
  <c r="CN458" i="2"/>
  <c r="CN459" i="2"/>
  <c r="CN460" i="2"/>
  <c r="CN461" i="2"/>
  <c r="CN462" i="2"/>
  <c r="CN463" i="2"/>
  <c r="CN464" i="2"/>
  <c r="CN465" i="2"/>
  <c r="CN466" i="2"/>
  <c r="CN467" i="2"/>
  <c r="CN468" i="2"/>
  <c r="CN469" i="2"/>
  <c r="CN470" i="2"/>
  <c r="CN471" i="2"/>
  <c r="CN472" i="2"/>
  <c r="CN473" i="2"/>
  <c r="CN474" i="2"/>
  <c r="CN475" i="2"/>
  <c r="CN476" i="2"/>
  <c r="CN477" i="2"/>
  <c r="CN478" i="2"/>
  <c r="CN479" i="2"/>
  <c r="CN480" i="2"/>
  <c r="CN481" i="2"/>
  <c r="CN482" i="2"/>
  <c r="CN483" i="2"/>
  <c r="CN484" i="2"/>
  <c r="CN485" i="2"/>
  <c r="CN486" i="2"/>
  <c r="CN487" i="2"/>
  <c r="CN488" i="2"/>
  <c r="CN489" i="2"/>
  <c r="CN490" i="2"/>
  <c r="CN491" i="2"/>
  <c r="CN492" i="2"/>
  <c r="CN493" i="2"/>
  <c r="CN494" i="2"/>
  <c r="CN495" i="2"/>
  <c r="CN496" i="2"/>
  <c r="CN497" i="2"/>
  <c r="CN498" i="2"/>
  <c r="CN499" i="2"/>
  <c r="CN500" i="2"/>
  <c r="CN501" i="2"/>
  <c r="CN502" i="2"/>
  <c r="CN503" i="2"/>
  <c r="CN504" i="2"/>
  <c r="CN505" i="2"/>
  <c r="CN506" i="2"/>
  <c r="CN507" i="2"/>
  <c r="CN508" i="2"/>
  <c r="CN509" i="2"/>
  <c r="CN510" i="2"/>
  <c r="CN511" i="2"/>
  <c r="CN512" i="2"/>
  <c r="CN513" i="2"/>
  <c r="CN514" i="2"/>
  <c r="CN515" i="2"/>
  <c r="CN516" i="2"/>
  <c r="CN517" i="2"/>
  <c r="CN518" i="2"/>
  <c r="CN519" i="2"/>
  <c r="CN520" i="2"/>
  <c r="CN521" i="2"/>
  <c r="CN522" i="2"/>
  <c r="CN523" i="2"/>
  <c r="CN524" i="2"/>
  <c r="CN525" i="2"/>
  <c r="CN526" i="2"/>
  <c r="CN527" i="2"/>
  <c r="CN528" i="2"/>
  <c r="CN529" i="2"/>
  <c r="CN530" i="2"/>
  <c r="CN531" i="2"/>
  <c r="CN532" i="2"/>
  <c r="CN533" i="2"/>
  <c r="CN534" i="2"/>
  <c r="CN535" i="2"/>
  <c r="CN536" i="2"/>
  <c r="CN537" i="2"/>
  <c r="CN538" i="2"/>
  <c r="CN539" i="2"/>
  <c r="CN540" i="2"/>
  <c r="CN541" i="2"/>
  <c r="CN542" i="2"/>
  <c r="CN543" i="2"/>
  <c r="CN544" i="2"/>
  <c r="CN545" i="2"/>
  <c r="CN546" i="2"/>
  <c r="CN547" i="2"/>
  <c r="CN548" i="2"/>
  <c r="CN549" i="2"/>
  <c r="CN550" i="2"/>
  <c r="CN551" i="2"/>
  <c r="CN552" i="2"/>
  <c r="CN553" i="2"/>
  <c r="CN554" i="2"/>
  <c r="CN555" i="2"/>
  <c r="CN556" i="2"/>
  <c r="CN557" i="2"/>
  <c r="CN558" i="2"/>
  <c r="CN559" i="2"/>
  <c r="CN560" i="2"/>
  <c r="CN561" i="2"/>
  <c r="CN562" i="2"/>
  <c r="CN563" i="2"/>
  <c r="CN564" i="2"/>
  <c r="CN565" i="2"/>
  <c r="CN566" i="2"/>
  <c r="CN567" i="2"/>
  <c r="CN568" i="2"/>
  <c r="CN569" i="2"/>
  <c r="CN570" i="2"/>
  <c r="CN571" i="2"/>
  <c r="CN572" i="2"/>
  <c r="CN573" i="2"/>
  <c r="CN574" i="2"/>
  <c r="CN575" i="2"/>
  <c r="CN576" i="2"/>
  <c r="CN577" i="2"/>
  <c r="CN578" i="2"/>
  <c r="CN579" i="2"/>
  <c r="CN580" i="2"/>
  <c r="CN581" i="2"/>
  <c r="CN582" i="2"/>
  <c r="CN583" i="2"/>
  <c r="CN584" i="2"/>
  <c r="CN585" i="2"/>
  <c r="CN586" i="2"/>
  <c r="CN587" i="2"/>
  <c r="CN588" i="2"/>
  <c r="CN589" i="2"/>
  <c r="CN590" i="2"/>
  <c r="CN591" i="2"/>
  <c r="CN592" i="2"/>
  <c r="CN596" i="2"/>
  <c r="CN597" i="2"/>
  <c r="CN598" i="2"/>
  <c r="CN599" i="2"/>
  <c r="CN600" i="2"/>
  <c r="CN601" i="2"/>
  <c r="CN602" i="2"/>
  <c r="CN603" i="2"/>
  <c r="CN604" i="2"/>
  <c r="CN605" i="2"/>
  <c r="CN606" i="2"/>
  <c r="CN607" i="2"/>
  <c r="CN608" i="2"/>
  <c r="CN609" i="2"/>
  <c r="CN610" i="2"/>
  <c r="CN611" i="2"/>
  <c r="CN612" i="2"/>
  <c r="CN613" i="2"/>
  <c r="CN614" i="2"/>
  <c r="CN615" i="2"/>
  <c r="CN616" i="2"/>
  <c r="CN617" i="2"/>
  <c r="CN618" i="2"/>
  <c r="CN619" i="2"/>
  <c r="CN620" i="2"/>
  <c r="CN621" i="2"/>
  <c r="CN622" i="2"/>
  <c r="CN623" i="2"/>
  <c r="CN624" i="2"/>
  <c r="CN625" i="2"/>
  <c r="CN626" i="2"/>
  <c r="CN627" i="2"/>
  <c r="CN628" i="2"/>
  <c r="CN629" i="2"/>
  <c r="CN630" i="2"/>
  <c r="CN631" i="2"/>
  <c r="CN632" i="2"/>
  <c r="CN633" i="2"/>
  <c r="CN634" i="2"/>
  <c r="CN635" i="2"/>
  <c r="CN636" i="2"/>
  <c r="CN637" i="2"/>
  <c r="CN638" i="2"/>
  <c r="CN639" i="2"/>
  <c r="CN640" i="2"/>
  <c r="CN641" i="2"/>
  <c r="CN642" i="2"/>
  <c r="CN643" i="2"/>
  <c r="CN644" i="2"/>
  <c r="CN645" i="2"/>
  <c r="CN646" i="2"/>
  <c r="CN647" i="2"/>
  <c r="CN648" i="2"/>
  <c r="CN649" i="2"/>
  <c r="CN650" i="2"/>
  <c r="CN651" i="2"/>
  <c r="CN652" i="2"/>
  <c r="CN653" i="2"/>
  <c r="CN654" i="2"/>
  <c r="CN655" i="2"/>
  <c r="CN656" i="2"/>
  <c r="CN657" i="2"/>
  <c r="CN658" i="2"/>
  <c r="CN659" i="2"/>
  <c r="CN660" i="2"/>
  <c r="CN661" i="2"/>
  <c r="CN662" i="2"/>
  <c r="CN663" i="2"/>
  <c r="CN664" i="2"/>
  <c r="CN665" i="2"/>
  <c r="CN666" i="2"/>
  <c r="CN667" i="2"/>
  <c r="CN668" i="2"/>
  <c r="CN669" i="2"/>
  <c r="CN670" i="2"/>
  <c r="CN671" i="2"/>
  <c r="CN672" i="2"/>
  <c r="CN673" i="2"/>
  <c r="CN674" i="2"/>
  <c r="CN675" i="2"/>
  <c r="CN676" i="2"/>
  <c r="CN677" i="2"/>
  <c r="CN678" i="2"/>
  <c r="CN679" i="2"/>
  <c r="CN680" i="2"/>
  <c r="CN681" i="2"/>
  <c r="CN682" i="2"/>
  <c r="CN683" i="2"/>
  <c r="CN684" i="2"/>
  <c r="CN685" i="2"/>
  <c r="CN686" i="2"/>
  <c r="CN687" i="2"/>
  <c r="CN688" i="2"/>
  <c r="CN689" i="2"/>
  <c r="CN690" i="2"/>
  <c r="CN691" i="2"/>
  <c r="CN692" i="2"/>
  <c r="CN693" i="2"/>
  <c r="CN694" i="2"/>
  <c r="CN695" i="2"/>
  <c r="CN696" i="2"/>
  <c r="CN697" i="2"/>
  <c r="CN698" i="2"/>
  <c r="CN699" i="2"/>
  <c r="CN700" i="2"/>
  <c r="CN701" i="2"/>
  <c r="CN702" i="2"/>
  <c r="CN703" i="2"/>
  <c r="CN704" i="2"/>
  <c r="CN705" i="2"/>
  <c r="CN706" i="2"/>
  <c r="CN707" i="2"/>
  <c r="CN708" i="2"/>
  <c r="CN709" i="2"/>
  <c r="CN710" i="2"/>
  <c r="CN711" i="2"/>
  <c r="CN712" i="2"/>
  <c r="CN713" i="2"/>
  <c r="CN714" i="2"/>
  <c r="CN715" i="2"/>
  <c r="CN716" i="2"/>
  <c r="CN717" i="2"/>
  <c r="CN718" i="2"/>
  <c r="CN719" i="2"/>
  <c r="CN720" i="2"/>
  <c r="CN721" i="2"/>
  <c r="CN722" i="2"/>
  <c r="CN723" i="2"/>
  <c r="CN724" i="2"/>
  <c r="CN725" i="2"/>
  <c r="CN726" i="2"/>
  <c r="CN727" i="2"/>
  <c r="CN728" i="2"/>
  <c r="CN729" i="2"/>
  <c r="CN730" i="2"/>
  <c r="CN731" i="2"/>
  <c r="CN732" i="2"/>
  <c r="CN733" i="2"/>
  <c r="CN734" i="2"/>
  <c r="CN735" i="2"/>
  <c r="CN736" i="2"/>
  <c r="CN737" i="2"/>
  <c r="CN738" i="2"/>
  <c r="CN739" i="2"/>
  <c r="CN740" i="2"/>
  <c r="CN741" i="2"/>
  <c r="CN742" i="2"/>
  <c r="CN743" i="2"/>
  <c r="CN744" i="2"/>
  <c r="CN745" i="2"/>
  <c r="CN746" i="2"/>
  <c r="CN747" i="2"/>
  <c r="CN748" i="2"/>
  <c r="CN749" i="2"/>
  <c r="CN750" i="2"/>
  <c r="CN751" i="2"/>
  <c r="CN752" i="2"/>
  <c r="CN753" i="2"/>
  <c r="CN754" i="2"/>
  <c r="CN755" i="2"/>
  <c r="CN756" i="2"/>
  <c r="CN757" i="2"/>
  <c r="CN758" i="2"/>
  <c r="CN759" i="2"/>
  <c r="CN760" i="2"/>
  <c r="CN761" i="2"/>
  <c r="CN762" i="2"/>
  <c r="CN763" i="2"/>
  <c r="CN764" i="2"/>
  <c r="CN765" i="2"/>
  <c r="CN766" i="2"/>
  <c r="CN767" i="2"/>
  <c r="CN768" i="2"/>
  <c r="CN769" i="2"/>
  <c r="CN770" i="2"/>
  <c r="CN771" i="2"/>
  <c r="CN772" i="2"/>
  <c r="CN773" i="2"/>
  <c r="CN774" i="2"/>
  <c r="CN775" i="2"/>
  <c r="CN776" i="2"/>
  <c r="CN777" i="2"/>
  <c r="CN778" i="2"/>
  <c r="CN779" i="2"/>
  <c r="CN780" i="2"/>
  <c r="CN781" i="2"/>
  <c r="CN782" i="2"/>
  <c r="CN783" i="2"/>
  <c r="CN784" i="2"/>
  <c r="CN785" i="2"/>
  <c r="CN786" i="2"/>
  <c r="CN787" i="2"/>
  <c r="CN788" i="2"/>
  <c r="CN789" i="2"/>
  <c r="CN790" i="2"/>
  <c r="CN794" i="2"/>
  <c r="CN795" i="2"/>
  <c r="CN796" i="2"/>
  <c r="CN797" i="2"/>
  <c r="CN798" i="2"/>
  <c r="CN799" i="2"/>
  <c r="CN800" i="2"/>
  <c r="CN801" i="2"/>
  <c r="CN802" i="2"/>
  <c r="CN803" i="2"/>
  <c r="CN804" i="2"/>
  <c r="CN805" i="2"/>
  <c r="CN806" i="2"/>
  <c r="CN807" i="2"/>
  <c r="CN808" i="2"/>
  <c r="CN809" i="2"/>
  <c r="CN810" i="2"/>
  <c r="CN811" i="2"/>
  <c r="CN812" i="2"/>
  <c r="CN813" i="2"/>
  <c r="CN814" i="2"/>
  <c r="CN815" i="2"/>
  <c r="CN816" i="2"/>
  <c r="CN817" i="2"/>
  <c r="CN818" i="2"/>
  <c r="CN819" i="2"/>
  <c r="CN820" i="2"/>
  <c r="CN821" i="2"/>
  <c r="CN822" i="2"/>
  <c r="CN823" i="2"/>
  <c r="CN824" i="2"/>
  <c r="CN825" i="2"/>
  <c r="CN826" i="2"/>
  <c r="CN827" i="2"/>
  <c r="CN828" i="2"/>
  <c r="CN829" i="2"/>
  <c r="CN830" i="2"/>
  <c r="CN831" i="2"/>
  <c r="CN832" i="2"/>
  <c r="CN833" i="2"/>
  <c r="CN834" i="2"/>
  <c r="CN835" i="2"/>
  <c r="CN836" i="2"/>
  <c r="CN837" i="2"/>
  <c r="CN839" i="2"/>
  <c r="CN840" i="2"/>
  <c r="CN841" i="2"/>
  <c r="CN842" i="2"/>
  <c r="CN843" i="2"/>
  <c r="CN844" i="2"/>
  <c r="CN845" i="2"/>
  <c r="CN846" i="2"/>
  <c r="CN847" i="2"/>
  <c r="CN848" i="2"/>
  <c r="CN849" i="2"/>
  <c r="CN850" i="2"/>
  <c r="CN851" i="2"/>
  <c r="CN852" i="2"/>
  <c r="CN853" i="2"/>
  <c r="CN857" i="2"/>
  <c r="CN858" i="2"/>
  <c r="CN859" i="2"/>
  <c r="CN860" i="2"/>
  <c r="CN861" i="2"/>
  <c r="CN862" i="2"/>
  <c r="CN863" i="2"/>
  <c r="CN864" i="2"/>
  <c r="CN865" i="2"/>
  <c r="CN866" i="2"/>
  <c r="CN867" i="2"/>
  <c r="CN868" i="2"/>
  <c r="CN869" i="2"/>
  <c r="CN870" i="2"/>
  <c r="CN871" i="2"/>
  <c r="CN872" i="2"/>
  <c r="CN873" i="2"/>
  <c r="CN874" i="2"/>
  <c r="CN875" i="2"/>
  <c r="CN876" i="2"/>
  <c r="CN877" i="2"/>
  <c r="CN878" i="2"/>
  <c r="CN879" i="2"/>
  <c r="CN880" i="2"/>
  <c r="CN881" i="2"/>
  <c r="CN882" i="2"/>
  <c r="CN883" i="2"/>
  <c r="CN884" i="2"/>
  <c r="CN885" i="2"/>
  <c r="CN886" i="2"/>
  <c r="CN887" i="2"/>
  <c r="CN888" i="2"/>
  <c r="CN889" i="2"/>
  <c r="CN890" i="2"/>
  <c r="CN891" i="2"/>
  <c r="CN892" i="2"/>
  <c r="CN893" i="2"/>
  <c r="CN894" i="2"/>
  <c r="CN895" i="2"/>
  <c r="CN896" i="2"/>
  <c r="CN897" i="2"/>
  <c r="CN898" i="2"/>
  <c r="CN899" i="2"/>
  <c r="CN900" i="2"/>
  <c r="CN901" i="2"/>
  <c r="CN902" i="2"/>
  <c r="CN903" i="2"/>
  <c r="CN904" i="2"/>
  <c r="CN905" i="2"/>
  <c r="CN906" i="2"/>
  <c r="CN907" i="2"/>
  <c r="CN908" i="2"/>
  <c r="CN909" i="2"/>
  <c r="CN910" i="2"/>
  <c r="CN911" i="2"/>
  <c r="CN912" i="2"/>
  <c r="CN913" i="2"/>
  <c r="CN914" i="2"/>
  <c r="CN915" i="2"/>
  <c r="CN916" i="2"/>
  <c r="CN917" i="2"/>
  <c r="CN918" i="2"/>
  <c r="CN919" i="2"/>
  <c r="CN920" i="2"/>
  <c r="CN921" i="2"/>
  <c r="CN922" i="2"/>
  <c r="CN923" i="2"/>
  <c r="CN924" i="2"/>
  <c r="CN925" i="2"/>
  <c r="CN926" i="2"/>
  <c r="CN927" i="2"/>
  <c r="CN928" i="2"/>
  <c r="CN929" i="2"/>
  <c r="CN930" i="2"/>
  <c r="CN931" i="2"/>
  <c r="CN932" i="2"/>
  <c r="CN933" i="2"/>
  <c r="CN934" i="2"/>
  <c r="CN935" i="2"/>
  <c r="CN936" i="2"/>
  <c r="CN937" i="2"/>
  <c r="CN938" i="2"/>
  <c r="CN939" i="2"/>
  <c r="CN940" i="2"/>
  <c r="CN941" i="2"/>
  <c r="CN942" i="2"/>
  <c r="CN943" i="2"/>
  <c r="CN944" i="2"/>
  <c r="CN945" i="2"/>
  <c r="CN946" i="2"/>
  <c r="CN947" i="2"/>
  <c r="CN948" i="2"/>
  <c r="CN949" i="2"/>
  <c r="CN950" i="2"/>
  <c r="CN951" i="2"/>
  <c r="CN952" i="2"/>
  <c r="CN953" i="2"/>
  <c r="CN954" i="2"/>
  <c r="CN955" i="2"/>
  <c r="CN956" i="2"/>
  <c r="CN957" i="2"/>
  <c r="CN958" i="2"/>
  <c r="CN959" i="2"/>
  <c r="CN960" i="2"/>
  <c r="CN961" i="2"/>
  <c r="CN962" i="2"/>
  <c r="CN963" i="2"/>
  <c r="CN964" i="2"/>
  <c r="CN8" i="2"/>
  <c r="CL9" i="2"/>
  <c r="CL10" i="2"/>
  <c r="CL11" i="2"/>
  <c r="CL12" i="2"/>
  <c r="CL13" i="2"/>
  <c r="CL14" i="2"/>
  <c r="CL15" i="2"/>
  <c r="CL16" i="2"/>
  <c r="CL17" i="2"/>
  <c r="CL18" i="2"/>
  <c r="CL19" i="2"/>
  <c r="CL23" i="2"/>
  <c r="CL24" i="2"/>
  <c r="CL25" i="2"/>
  <c r="CL26" i="2"/>
  <c r="CL27" i="2"/>
  <c r="CL28" i="2"/>
  <c r="CL20" i="2"/>
  <c r="CL21" i="2"/>
  <c r="CL22" i="2"/>
  <c r="CL29" i="2"/>
  <c r="CL30" i="2"/>
  <c r="CL31" i="2"/>
  <c r="CL32" i="2"/>
  <c r="CL33" i="2"/>
  <c r="CL34" i="2"/>
  <c r="CL38" i="2"/>
  <c r="CL39" i="2"/>
  <c r="CL40" i="2"/>
  <c r="CL41" i="2"/>
  <c r="CL42" i="2"/>
  <c r="CL43" i="2"/>
  <c r="CL35" i="2"/>
  <c r="CL36" i="2"/>
  <c r="CL37" i="2"/>
  <c r="CL44" i="2"/>
  <c r="CL45" i="2"/>
  <c r="CL46" i="2"/>
  <c r="CL47" i="2"/>
  <c r="CL48" i="2"/>
  <c r="CL49" i="2"/>
  <c r="CL53" i="2"/>
  <c r="CL54" i="2"/>
  <c r="CL55" i="2"/>
  <c r="CL56" i="2"/>
  <c r="CL57" i="2"/>
  <c r="CL58" i="2"/>
  <c r="CL50" i="2"/>
  <c r="CL51" i="2"/>
  <c r="CL52" i="2"/>
  <c r="CL59" i="2"/>
  <c r="CL60" i="2"/>
  <c r="CL61" i="2"/>
  <c r="CL62" i="2"/>
  <c r="CL63" i="2"/>
  <c r="CL64" i="2"/>
  <c r="CL71" i="2"/>
  <c r="CL72" i="2"/>
  <c r="CL73" i="2"/>
  <c r="CL74" i="2"/>
  <c r="CL75" i="2"/>
  <c r="CL76" i="2"/>
  <c r="CL65" i="2"/>
  <c r="CL66" i="2"/>
  <c r="CL67" i="2"/>
  <c r="CL68" i="2"/>
  <c r="CL69" i="2"/>
  <c r="CL70" i="2"/>
  <c r="CL86" i="2"/>
  <c r="CL87" i="2"/>
  <c r="CL88" i="2"/>
  <c r="CL89" i="2"/>
  <c r="CL90" i="2"/>
  <c r="CL91" i="2"/>
  <c r="CL77" i="2"/>
  <c r="CL78" i="2"/>
  <c r="CL79" i="2"/>
  <c r="CL80" i="2"/>
  <c r="CL81" i="2"/>
  <c r="CL82" i="2"/>
  <c r="CL83" i="2"/>
  <c r="CL84" i="2"/>
  <c r="CL85" i="2"/>
  <c r="CL92" i="2"/>
  <c r="CL93" i="2"/>
  <c r="CL94" i="2"/>
  <c r="CL95" i="2"/>
  <c r="CL96" i="2"/>
  <c r="CL97" i="2"/>
  <c r="CL98" i="2"/>
  <c r="CL99" i="2"/>
  <c r="CL100" i="2"/>
  <c r="CL113" i="2"/>
  <c r="CL114" i="2"/>
  <c r="CL115" i="2"/>
  <c r="CL116" i="2"/>
  <c r="CL117" i="2"/>
  <c r="CL118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2" i="2"/>
  <c r="CL3" i="2"/>
  <c r="CL4" i="2"/>
  <c r="CL122" i="2"/>
  <c r="CL123" i="2"/>
  <c r="CL124" i="2"/>
  <c r="CL119" i="2"/>
  <c r="CL120" i="2"/>
  <c r="CL121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70" i="2"/>
  <c r="CL171" i="2"/>
  <c r="CL172" i="2"/>
  <c r="CL161" i="2"/>
  <c r="CL162" i="2"/>
  <c r="CL163" i="2"/>
  <c r="CL164" i="2"/>
  <c r="CL165" i="2"/>
  <c r="CL166" i="2"/>
  <c r="CL167" i="2"/>
  <c r="CL168" i="2"/>
  <c r="CL169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7" i="2"/>
  <c r="CL198" i="2"/>
  <c r="CL199" i="2"/>
  <c r="CL191" i="2"/>
  <c r="CL192" i="2"/>
  <c r="CL193" i="2"/>
  <c r="CL194" i="2"/>
  <c r="CL195" i="2"/>
  <c r="CL196" i="2"/>
  <c r="CL200" i="2"/>
  <c r="CL201" i="2"/>
  <c r="CL202" i="2"/>
  <c r="CL206" i="2"/>
  <c r="CL207" i="2"/>
  <c r="CL208" i="2"/>
  <c r="CL203" i="2"/>
  <c r="CL204" i="2"/>
  <c r="CL205" i="2"/>
  <c r="CL209" i="2"/>
  <c r="CL210" i="2"/>
  <c r="CL211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9" i="2"/>
  <c r="CL240" i="2"/>
  <c r="CL241" i="2"/>
  <c r="CL236" i="2"/>
  <c r="CL237" i="2"/>
  <c r="CL238" i="2"/>
  <c r="CL242" i="2"/>
  <c r="CL243" i="2"/>
  <c r="CL244" i="2"/>
  <c r="CL245" i="2"/>
  <c r="CL246" i="2"/>
  <c r="CL247" i="2"/>
  <c r="CL251" i="2"/>
  <c r="CL252" i="2"/>
  <c r="CL253" i="2"/>
  <c r="CL248" i="2"/>
  <c r="CL249" i="2"/>
  <c r="CL250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5" i="2"/>
  <c r="CL276" i="2"/>
  <c r="CL277" i="2"/>
  <c r="CL272" i="2"/>
  <c r="CL273" i="2"/>
  <c r="CL274" i="2"/>
  <c r="CL278" i="2"/>
  <c r="CL279" i="2"/>
  <c r="CL280" i="2"/>
  <c r="CL290" i="2"/>
  <c r="CL291" i="2"/>
  <c r="CL292" i="2"/>
  <c r="CL281" i="2"/>
  <c r="CL282" i="2"/>
  <c r="CL283" i="2"/>
  <c r="CL284" i="2"/>
  <c r="CL285" i="2"/>
  <c r="CL286" i="2"/>
  <c r="CL287" i="2"/>
  <c r="CL288" i="2"/>
  <c r="CL289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8" i="2"/>
  <c r="CL369" i="2"/>
  <c r="CL370" i="2"/>
  <c r="CL362" i="2"/>
  <c r="CL363" i="2"/>
  <c r="CL364" i="2"/>
  <c r="CL365" i="2"/>
  <c r="CL366" i="2"/>
  <c r="CL367" i="2"/>
  <c r="CL371" i="2"/>
  <c r="CL372" i="2"/>
  <c r="CL373" i="2"/>
  <c r="CL377" i="2"/>
  <c r="CL378" i="2"/>
  <c r="CL379" i="2"/>
  <c r="CL374" i="2"/>
  <c r="CL375" i="2"/>
  <c r="CL376" i="2"/>
  <c r="CL5" i="2"/>
  <c r="CL6" i="2"/>
  <c r="CL7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501" i="2"/>
  <c r="CL502" i="2"/>
  <c r="CL503" i="2"/>
  <c r="CL504" i="2"/>
  <c r="CL505" i="2"/>
  <c r="CL506" i="2"/>
  <c r="CL507" i="2"/>
  <c r="CL508" i="2"/>
  <c r="CL509" i="2"/>
  <c r="CL510" i="2"/>
  <c r="CL511" i="2"/>
  <c r="CL512" i="2"/>
  <c r="CL513" i="2"/>
  <c r="CL514" i="2"/>
  <c r="CL515" i="2"/>
  <c r="CL516" i="2"/>
  <c r="CL517" i="2"/>
  <c r="CL518" i="2"/>
  <c r="CL519" i="2"/>
  <c r="CL520" i="2"/>
  <c r="CL521" i="2"/>
  <c r="CL522" i="2"/>
  <c r="CL523" i="2"/>
  <c r="CL524" i="2"/>
  <c r="CL525" i="2"/>
  <c r="CL526" i="2"/>
  <c r="CL527" i="2"/>
  <c r="CL528" i="2"/>
  <c r="CL529" i="2"/>
  <c r="CL530" i="2"/>
  <c r="CL531" i="2"/>
  <c r="CL532" i="2"/>
  <c r="CL533" i="2"/>
  <c r="CL534" i="2"/>
  <c r="CL535" i="2"/>
  <c r="CL536" i="2"/>
  <c r="CL537" i="2"/>
  <c r="CL538" i="2"/>
  <c r="CL539" i="2"/>
  <c r="CL540" i="2"/>
  <c r="CL541" i="2"/>
  <c r="CL542" i="2"/>
  <c r="CL543" i="2"/>
  <c r="CL544" i="2"/>
  <c r="CL545" i="2"/>
  <c r="CL546" i="2"/>
  <c r="CL547" i="2"/>
  <c r="CL548" i="2"/>
  <c r="CL549" i="2"/>
  <c r="CL550" i="2"/>
  <c r="CL551" i="2"/>
  <c r="CL552" i="2"/>
  <c r="CL553" i="2"/>
  <c r="CL554" i="2"/>
  <c r="CL555" i="2"/>
  <c r="CL556" i="2"/>
  <c r="CL557" i="2"/>
  <c r="CL558" i="2"/>
  <c r="CL559" i="2"/>
  <c r="CL560" i="2"/>
  <c r="CL561" i="2"/>
  <c r="CL562" i="2"/>
  <c r="CL563" i="2"/>
  <c r="CL564" i="2"/>
  <c r="CL565" i="2"/>
  <c r="CL566" i="2"/>
  <c r="CL567" i="2"/>
  <c r="CL568" i="2"/>
  <c r="CL569" i="2"/>
  <c r="CL570" i="2"/>
  <c r="CL571" i="2"/>
  <c r="CL572" i="2"/>
  <c r="CL573" i="2"/>
  <c r="CL574" i="2"/>
  <c r="CL575" i="2"/>
  <c r="CL576" i="2"/>
  <c r="CL577" i="2"/>
  <c r="CL578" i="2"/>
  <c r="CL579" i="2"/>
  <c r="CL580" i="2"/>
  <c r="CL581" i="2"/>
  <c r="CL582" i="2"/>
  <c r="CL583" i="2"/>
  <c r="CL584" i="2"/>
  <c r="CL585" i="2"/>
  <c r="CL586" i="2"/>
  <c r="CL587" i="2"/>
  <c r="CL588" i="2"/>
  <c r="CL589" i="2"/>
  <c r="CL590" i="2"/>
  <c r="CL591" i="2"/>
  <c r="CL592" i="2"/>
  <c r="CL593" i="2"/>
  <c r="CL594" i="2"/>
  <c r="CL595" i="2"/>
  <c r="CL596" i="2"/>
  <c r="CL597" i="2"/>
  <c r="CL598" i="2"/>
  <c r="CL599" i="2"/>
  <c r="CL600" i="2"/>
  <c r="CL601" i="2"/>
  <c r="CL602" i="2"/>
  <c r="CL603" i="2"/>
  <c r="CL604" i="2"/>
  <c r="CL605" i="2"/>
  <c r="CL606" i="2"/>
  <c r="CL607" i="2"/>
  <c r="CL608" i="2"/>
  <c r="CL609" i="2"/>
  <c r="CL610" i="2"/>
  <c r="CL611" i="2"/>
  <c r="CL612" i="2"/>
  <c r="CL613" i="2"/>
  <c r="CL614" i="2"/>
  <c r="CL615" i="2"/>
  <c r="CL616" i="2"/>
  <c r="CL617" i="2"/>
  <c r="CL618" i="2"/>
  <c r="CL619" i="2"/>
  <c r="CL620" i="2"/>
  <c r="CL621" i="2"/>
  <c r="CL622" i="2"/>
  <c r="CL623" i="2"/>
  <c r="CL624" i="2"/>
  <c r="CL625" i="2"/>
  <c r="CL626" i="2"/>
  <c r="CL627" i="2"/>
  <c r="CL628" i="2"/>
  <c r="CL629" i="2"/>
  <c r="CL630" i="2"/>
  <c r="CL631" i="2"/>
  <c r="CL632" i="2"/>
  <c r="CL633" i="2"/>
  <c r="CL634" i="2"/>
  <c r="CL635" i="2"/>
  <c r="CL636" i="2"/>
  <c r="CL637" i="2"/>
  <c r="CL638" i="2"/>
  <c r="CL639" i="2"/>
  <c r="CL640" i="2"/>
  <c r="CL641" i="2"/>
  <c r="CL642" i="2"/>
  <c r="CL643" i="2"/>
  <c r="CL644" i="2"/>
  <c r="CL645" i="2"/>
  <c r="CL646" i="2"/>
  <c r="CL647" i="2"/>
  <c r="CL648" i="2"/>
  <c r="CL649" i="2"/>
  <c r="CL650" i="2"/>
  <c r="CL651" i="2"/>
  <c r="CL652" i="2"/>
  <c r="CL653" i="2"/>
  <c r="CL654" i="2"/>
  <c r="CL655" i="2"/>
  <c r="CL656" i="2"/>
  <c r="CL657" i="2"/>
  <c r="CL658" i="2"/>
  <c r="CL659" i="2"/>
  <c r="CL660" i="2"/>
  <c r="CL661" i="2"/>
  <c r="CL662" i="2"/>
  <c r="CL663" i="2"/>
  <c r="CL664" i="2"/>
  <c r="CL665" i="2"/>
  <c r="CL666" i="2"/>
  <c r="CL667" i="2"/>
  <c r="CL668" i="2"/>
  <c r="CL669" i="2"/>
  <c r="CL670" i="2"/>
  <c r="CL671" i="2"/>
  <c r="CL672" i="2"/>
  <c r="CL673" i="2"/>
  <c r="CL674" i="2"/>
  <c r="CL675" i="2"/>
  <c r="CL676" i="2"/>
  <c r="CL677" i="2"/>
  <c r="CL678" i="2"/>
  <c r="CL679" i="2"/>
  <c r="CL680" i="2"/>
  <c r="CL681" i="2"/>
  <c r="CL682" i="2"/>
  <c r="CL683" i="2"/>
  <c r="CL684" i="2"/>
  <c r="CL685" i="2"/>
  <c r="CL686" i="2"/>
  <c r="CL687" i="2"/>
  <c r="CL688" i="2"/>
  <c r="CL689" i="2"/>
  <c r="CL690" i="2"/>
  <c r="CL691" i="2"/>
  <c r="CL692" i="2"/>
  <c r="CL693" i="2"/>
  <c r="CL694" i="2"/>
  <c r="CL695" i="2"/>
  <c r="CL696" i="2"/>
  <c r="CL697" i="2"/>
  <c r="CL698" i="2"/>
  <c r="CL699" i="2"/>
  <c r="CL700" i="2"/>
  <c r="CL701" i="2"/>
  <c r="CL702" i="2"/>
  <c r="CL703" i="2"/>
  <c r="CL704" i="2"/>
  <c r="CL705" i="2"/>
  <c r="CL706" i="2"/>
  <c r="CL707" i="2"/>
  <c r="CL708" i="2"/>
  <c r="CL709" i="2"/>
  <c r="CL710" i="2"/>
  <c r="CL711" i="2"/>
  <c r="CL712" i="2"/>
  <c r="CL713" i="2"/>
  <c r="CL714" i="2"/>
  <c r="CL715" i="2"/>
  <c r="CL716" i="2"/>
  <c r="CL717" i="2"/>
  <c r="CL718" i="2"/>
  <c r="CL719" i="2"/>
  <c r="CL720" i="2"/>
  <c r="CL721" i="2"/>
  <c r="CL722" i="2"/>
  <c r="CL723" i="2"/>
  <c r="CL724" i="2"/>
  <c r="CL725" i="2"/>
  <c r="CL726" i="2"/>
  <c r="CL727" i="2"/>
  <c r="CL728" i="2"/>
  <c r="CL729" i="2"/>
  <c r="CL730" i="2"/>
  <c r="CL731" i="2"/>
  <c r="CL732" i="2"/>
  <c r="CL733" i="2"/>
  <c r="CL734" i="2"/>
  <c r="CL735" i="2"/>
  <c r="CL736" i="2"/>
  <c r="CL737" i="2"/>
  <c r="CL738" i="2"/>
  <c r="CL739" i="2"/>
  <c r="CL740" i="2"/>
  <c r="CL741" i="2"/>
  <c r="CL742" i="2"/>
  <c r="CL743" i="2"/>
  <c r="CL744" i="2"/>
  <c r="CL745" i="2"/>
  <c r="CL746" i="2"/>
  <c r="CL747" i="2"/>
  <c r="CL748" i="2"/>
  <c r="CL749" i="2"/>
  <c r="CL750" i="2"/>
  <c r="CL751" i="2"/>
  <c r="CL752" i="2"/>
  <c r="CL753" i="2"/>
  <c r="CL754" i="2"/>
  <c r="CL755" i="2"/>
  <c r="CL756" i="2"/>
  <c r="CL757" i="2"/>
  <c r="CL758" i="2"/>
  <c r="CL759" i="2"/>
  <c r="CL760" i="2"/>
  <c r="CL761" i="2"/>
  <c r="CL762" i="2"/>
  <c r="CL763" i="2"/>
  <c r="CL764" i="2"/>
  <c r="CL765" i="2"/>
  <c r="CL766" i="2"/>
  <c r="CL767" i="2"/>
  <c r="CL768" i="2"/>
  <c r="CL769" i="2"/>
  <c r="CL770" i="2"/>
  <c r="CL771" i="2"/>
  <c r="CL772" i="2"/>
  <c r="CL773" i="2"/>
  <c r="CL774" i="2"/>
  <c r="CL775" i="2"/>
  <c r="CL776" i="2"/>
  <c r="CL777" i="2"/>
  <c r="CL778" i="2"/>
  <c r="CL779" i="2"/>
  <c r="CL780" i="2"/>
  <c r="CL781" i="2"/>
  <c r="CL782" i="2"/>
  <c r="CL783" i="2"/>
  <c r="CL784" i="2"/>
  <c r="CL785" i="2"/>
  <c r="CL786" i="2"/>
  <c r="CL787" i="2"/>
  <c r="CL788" i="2"/>
  <c r="CL789" i="2"/>
  <c r="CL790" i="2"/>
  <c r="CL791" i="2"/>
  <c r="CL792" i="2"/>
  <c r="CL793" i="2"/>
  <c r="CL794" i="2"/>
  <c r="CL795" i="2"/>
  <c r="CL796" i="2"/>
  <c r="CL797" i="2"/>
  <c r="CL798" i="2"/>
  <c r="CL799" i="2"/>
  <c r="CL800" i="2"/>
  <c r="CL801" i="2"/>
  <c r="CL802" i="2"/>
  <c r="CL803" i="2"/>
  <c r="CL804" i="2"/>
  <c r="CL805" i="2"/>
  <c r="CL806" i="2"/>
  <c r="CL807" i="2"/>
  <c r="CL808" i="2"/>
  <c r="CL809" i="2"/>
  <c r="CL810" i="2"/>
  <c r="CL811" i="2"/>
  <c r="CL812" i="2"/>
  <c r="CL813" i="2"/>
  <c r="CL814" i="2"/>
  <c r="CL815" i="2"/>
  <c r="CL816" i="2"/>
  <c r="CL817" i="2"/>
  <c r="CL818" i="2"/>
  <c r="CL819" i="2"/>
  <c r="CL820" i="2"/>
  <c r="CL821" i="2"/>
  <c r="CL822" i="2"/>
  <c r="CL823" i="2"/>
  <c r="CL827" i="2"/>
  <c r="CL828" i="2"/>
  <c r="CL829" i="2"/>
  <c r="CL830" i="2"/>
  <c r="CL831" i="2"/>
  <c r="CL832" i="2"/>
  <c r="CL833" i="2"/>
  <c r="CL834" i="2"/>
  <c r="CL835" i="2"/>
  <c r="CL836" i="2"/>
  <c r="CL837" i="2"/>
  <c r="CL838" i="2"/>
  <c r="CL839" i="2"/>
  <c r="CL840" i="2"/>
  <c r="CL841" i="2"/>
  <c r="CL842" i="2"/>
  <c r="CL843" i="2"/>
  <c r="CL844" i="2"/>
  <c r="CL845" i="2"/>
  <c r="CL846" i="2"/>
  <c r="CL847" i="2"/>
  <c r="CL848" i="2"/>
  <c r="CL849" i="2"/>
  <c r="CL850" i="2"/>
  <c r="CL851" i="2"/>
  <c r="CL852" i="2"/>
  <c r="CL853" i="2"/>
  <c r="CL854" i="2"/>
  <c r="CL855" i="2"/>
  <c r="CL856" i="2"/>
  <c r="CL857" i="2"/>
  <c r="CL858" i="2"/>
  <c r="CL859" i="2"/>
  <c r="CL860" i="2"/>
  <c r="CL861" i="2"/>
  <c r="CL862" i="2"/>
  <c r="CL863" i="2"/>
  <c r="CL864" i="2"/>
  <c r="CL865" i="2"/>
  <c r="CL866" i="2"/>
  <c r="CL867" i="2"/>
  <c r="CL868" i="2"/>
  <c r="CL869" i="2"/>
  <c r="CL870" i="2"/>
  <c r="CL871" i="2"/>
  <c r="CL872" i="2"/>
  <c r="CL873" i="2"/>
  <c r="CL874" i="2"/>
  <c r="CL876" i="2"/>
  <c r="CL877" i="2"/>
  <c r="CL878" i="2"/>
  <c r="CL879" i="2"/>
  <c r="CL880" i="2"/>
  <c r="CL881" i="2"/>
  <c r="CL882" i="2"/>
  <c r="CL883" i="2"/>
  <c r="CL884" i="2"/>
  <c r="CL885" i="2"/>
  <c r="CL886" i="2"/>
  <c r="CL887" i="2"/>
  <c r="CL888" i="2"/>
  <c r="CL889" i="2"/>
  <c r="CL890" i="2"/>
  <c r="CL891" i="2"/>
  <c r="CL892" i="2"/>
  <c r="CL893" i="2"/>
  <c r="CL894" i="2"/>
  <c r="CL895" i="2"/>
  <c r="CL896" i="2"/>
  <c r="CL897" i="2"/>
  <c r="CL898" i="2"/>
  <c r="CL899" i="2"/>
  <c r="CL900" i="2"/>
  <c r="CL901" i="2"/>
  <c r="CL902" i="2"/>
  <c r="CL903" i="2"/>
  <c r="CL904" i="2"/>
  <c r="CL905" i="2"/>
  <c r="CL906" i="2"/>
  <c r="CL907" i="2"/>
  <c r="CL908" i="2"/>
  <c r="CL909" i="2"/>
  <c r="CL910" i="2"/>
  <c r="CL911" i="2"/>
  <c r="CL912" i="2"/>
  <c r="CL913" i="2"/>
  <c r="CL914" i="2"/>
  <c r="CL915" i="2"/>
  <c r="CL916" i="2"/>
  <c r="CL917" i="2"/>
  <c r="CL918" i="2"/>
  <c r="CL919" i="2"/>
  <c r="CL920" i="2"/>
  <c r="CL921" i="2"/>
  <c r="CL922" i="2"/>
  <c r="CL923" i="2"/>
  <c r="CL924" i="2"/>
  <c r="CL925" i="2"/>
  <c r="CL926" i="2"/>
  <c r="CL927" i="2"/>
  <c r="CL928" i="2"/>
  <c r="CL929" i="2"/>
  <c r="CL930" i="2"/>
  <c r="CL931" i="2"/>
  <c r="CL932" i="2"/>
  <c r="CL933" i="2"/>
  <c r="CL934" i="2"/>
  <c r="CL935" i="2"/>
  <c r="CL936" i="2"/>
  <c r="CL937" i="2"/>
  <c r="CL938" i="2"/>
  <c r="CL939" i="2"/>
  <c r="CL940" i="2"/>
  <c r="CL941" i="2"/>
  <c r="CL942" i="2"/>
  <c r="CL943" i="2"/>
  <c r="CL944" i="2"/>
  <c r="CL945" i="2"/>
  <c r="CL946" i="2"/>
  <c r="CL947" i="2"/>
  <c r="CL948" i="2"/>
  <c r="CL949" i="2"/>
  <c r="CL950" i="2"/>
  <c r="CL951" i="2"/>
  <c r="CL952" i="2"/>
  <c r="CL953" i="2"/>
  <c r="CL954" i="2"/>
  <c r="CL955" i="2"/>
  <c r="CL956" i="2"/>
  <c r="CL957" i="2"/>
  <c r="CL958" i="2"/>
  <c r="CL959" i="2"/>
  <c r="CL960" i="2"/>
  <c r="CL961" i="2"/>
  <c r="CL962" i="2"/>
  <c r="CL963" i="2"/>
  <c r="CL964" i="2"/>
  <c r="CL8" i="2"/>
  <c r="BR811" i="2"/>
  <c r="BR810" i="2"/>
  <c r="BR809" i="2"/>
  <c r="BR808" i="2"/>
  <c r="BR807" i="2"/>
  <c r="BR806" i="2"/>
  <c r="BR805" i="2"/>
  <c r="BR804" i="2"/>
  <c r="BR803" i="2"/>
  <c r="BR802" i="2"/>
  <c r="BR801" i="2"/>
  <c r="BR799" i="2"/>
  <c r="BR798" i="2"/>
  <c r="BR797" i="2"/>
  <c r="BR796" i="2"/>
  <c r="BR795" i="2"/>
  <c r="BR794" i="2"/>
  <c r="BR787" i="2"/>
  <c r="BR786" i="2"/>
  <c r="BR785" i="2"/>
  <c r="BR757" i="2"/>
  <c r="BR756" i="2"/>
  <c r="BR755" i="2"/>
  <c r="BR754" i="2"/>
  <c r="BR753" i="2"/>
  <c r="BR752" i="2"/>
  <c r="CY757" i="2"/>
  <c r="CE633" i="2"/>
  <c r="CF633" i="2"/>
  <c r="CE634" i="2"/>
  <c r="CF634" i="2"/>
  <c r="CF632" i="2"/>
  <c r="CE632" i="2"/>
  <c r="CA801" i="2" l="1"/>
  <c r="BV801" i="2"/>
  <c r="CA752" i="2"/>
  <c r="BV752" i="2"/>
  <c r="CA802" i="2"/>
  <c r="BV802" i="2"/>
  <c r="CA753" i="2"/>
  <c r="BV753" i="2"/>
  <c r="CA794" i="2"/>
  <c r="BV794" i="2"/>
  <c r="CA803" i="2"/>
  <c r="BV803" i="2"/>
  <c r="CA811" i="2"/>
  <c r="BV811" i="2"/>
  <c r="CA787" i="2"/>
  <c r="BV787" i="2"/>
  <c r="CA796" i="2"/>
  <c r="BV796" i="2"/>
  <c r="CA756" i="2"/>
  <c r="BV756" i="2"/>
  <c r="CA797" i="2"/>
  <c r="BV797" i="2"/>
  <c r="CA806" i="2"/>
  <c r="BV806" i="2"/>
  <c r="CA809" i="2"/>
  <c r="BV809" i="2"/>
  <c r="CA754" i="2"/>
  <c r="BV754" i="2"/>
  <c r="CA795" i="2"/>
  <c r="BV795" i="2"/>
  <c r="CA804" i="2"/>
  <c r="BV804" i="2"/>
  <c r="CA757" i="2"/>
  <c r="BV757" i="2"/>
  <c r="CA798" i="2"/>
  <c r="BV798" i="2"/>
  <c r="CA807" i="2"/>
  <c r="BV807" i="2"/>
  <c r="CA786" i="2"/>
  <c r="BV786" i="2"/>
  <c r="CA755" i="2"/>
  <c r="BV755" i="2"/>
  <c r="CA805" i="2"/>
  <c r="BV805" i="2"/>
  <c r="CA785" i="2"/>
  <c r="BV785" i="2"/>
  <c r="CA799" i="2"/>
  <c r="BV799" i="2"/>
  <c r="CA808" i="2"/>
  <c r="BV808" i="2"/>
  <c r="CA810" i="2"/>
  <c r="BV810" i="2"/>
  <c r="CX728" i="2"/>
  <c r="CY728" i="2"/>
  <c r="CX729" i="2"/>
  <c r="CY729" i="2"/>
  <c r="CX730" i="2"/>
  <c r="CY730" i="2"/>
  <c r="J63" i="9"/>
  <c r="G63" i="9"/>
  <c r="CY492" i="2"/>
  <c r="CY498" i="2"/>
  <c r="CX498" i="2"/>
  <c r="CW484" i="2" l="1"/>
  <c r="CJ8" i="2"/>
  <c r="CJ9" i="2"/>
  <c r="CJ10" i="2"/>
  <c r="CJ11" i="2"/>
  <c r="CJ12" i="2"/>
  <c r="CJ13" i="2"/>
  <c r="CJ14" i="2"/>
  <c r="CJ15" i="2"/>
  <c r="CJ16" i="2"/>
  <c r="CJ17" i="2"/>
  <c r="CJ18" i="2"/>
  <c r="CJ19" i="2"/>
  <c r="CJ23" i="2"/>
  <c r="CJ24" i="2"/>
  <c r="CJ25" i="2"/>
  <c r="CJ26" i="2"/>
  <c r="CJ27" i="2"/>
  <c r="CJ28" i="2"/>
  <c r="CJ20" i="2"/>
  <c r="CJ21" i="2"/>
  <c r="E21" i="14" s="1"/>
  <c r="CJ22" i="2"/>
  <c r="E22" i="14" s="1"/>
  <c r="CJ29" i="2"/>
  <c r="CJ30" i="2"/>
  <c r="CJ31" i="2"/>
  <c r="CJ32" i="2"/>
  <c r="CJ33" i="2"/>
  <c r="CJ34" i="2"/>
  <c r="CJ38" i="2"/>
  <c r="CJ39" i="2"/>
  <c r="CJ40" i="2"/>
  <c r="CJ41" i="2"/>
  <c r="CJ42" i="2"/>
  <c r="CJ43" i="2"/>
  <c r="CJ35" i="2"/>
  <c r="E35" i="14" s="1"/>
  <c r="CJ36" i="2"/>
  <c r="E36" i="14" s="1"/>
  <c r="CJ37" i="2"/>
  <c r="E37" i="14" s="1"/>
  <c r="CJ44" i="2"/>
  <c r="CJ45" i="2"/>
  <c r="CJ46" i="2"/>
  <c r="CJ47" i="2"/>
  <c r="CJ48" i="2"/>
  <c r="CJ49" i="2"/>
  <c r="CJ53" i="2"/>
  <c r="CJ54" i="2"/>
  <c r="CJ55" i="2"/>
  <c r="CJ56" i="2"/>
  <c r="CJ57" i="2"/>
  <c r="CJ58" i="2"/>
  <c r="CJ50" i="2"/>
  <c r="E50" i="14" s="1"/>
  <c r="CJ51" i="2"/>
  <c r="E51" i="14" s="1"/>
  <c r="CJ52" i="2"/>
  <c r="E52" i="14" s="1"/>
  <c r="CJ59" i="2"/>
  <c r="CJ60" i="2"/>
  <c r="CJ61" i="2"/>
  <c r="CJ62" i="2"/>
  <c r="CJ63" i="2"/>
  <c r="CJ64" i="2"/>
  <c r="CJ71" i="2"/>
  <c r="CJ72" i="2"/>
  <c r="CJ73" i="2"/>
  <c r="CJ74" i="2"/>
  <c r="CJ75" i="2"/>
  <c r="CJ76" i="2"/>
  <c r="CJ65" i="2"/>
  <c r="E65" i="14" s="1"/>
  <c r="CJ66" i="2"/>
  <c r="E66" i="14" s="1"/>
  <c r="CJ67" i="2"/>
  <c r="E67" i="14" s="1"/>
  <c r="CJ68" i="2"/>
  <c r="E68" i="14" s="1"/>
  <c r="CJ69" i="2"/>
  <c r="E69" i="14" s="1"/>
  <c r="CJ70" i="2"/>
  <c r="E70" i="14" s="1"/>
  <c r="CJ86" i="2"/>
  <c r="CJ87" i="2"/>
  <c r="CJ88" i="2"/>
  <c r="CJ89" i="2"/>
  <c r="CJ90" i="2"/>
  <c r="CJ91" i="2"/>
  <c r="CJ77" i="2"/>
  <c r="E77" i="14" s="1"/>
  <c r="CJ78" i="2"/>
  <c r="E78" i="14" s="1"/>
  <c r="CJ79" i="2"/>
  <c r="E79" i="14" s="1"/>
  <c r="CJ80" i="2"/>
  <c r="E80" i="14" s="1"/>
  <c r="CJ81" i="2"/>
  <c r="E81" i="14" s="1"/>
  <c r="CJ82" i="2"/>
  <c r="E82" i="14" s="1"/>
  <c r="CJ83" i="2"/>
  <c r="E83" i="14" s="1"/>
  <c r="CJ84" i="2"/>
  <c r="E84" i="14" s="1"/>
  <c r="CJ85" i="2"/>
  <c r="E85" i="14" s="1"/>
  <c r="CJ92" i="2"/>
  <c r="CJ93" i="2"/>
  <c r="CJ94" i="2"/>
  <c r="CJ95" i="2"/>
  <c r="CJ96" i="2"/>
  <c r="CJ97" i="2"/>
  <c r="CJ98" i="2"/>
  <c r="CJ99" i="2"/>
  <c r="CJ100" i="2"/>
  <c r="CJ113" i="2"/>
  <c r="CJ114" i="2"/>
  <c r="CJ115" i="2"/>
  <c r="CJ116" i="2"/>
  <c r="CJ117" i="2"/>
  <c r="CJ118" i="2"/>
  <c r="CJ101" i="2"/>
  <c r="CJ102" i="2"/>
  <c r="E102" i="14" s="1"/>
  <c r="CJ103" i="2"/>
  <c r="E103" i="14" s="1"/>
  <c r="CJ104" i="2"/>
  <c r="E104" i="14" s="1"/>
  <c r="CJ105" i="2"/>
  <c r="E105" i="14" s="1"/>
  <c r="CJ106" i="2"/>
  <c r="E106" i="14" s="1"/>
  <c r="CJ107" i="2"/>
  <c r="E107" i="14" s="1"/>
  <c r="CJ108" i="2"/>
  <c r="E108" i="14" s="1"/>
  <c r="CJ109" i="2"/>
  <c r="E109" i="14" s="1"/>
  <c r="CJ110" i="2"/>
  <c r="E110" i="14" s="1"/>
  <c r="CJ111" i="2"/>
  <c r="E111" i="14" s="1"/>
  <c r="CJ112" i="2"/>
  <c r="E112" i="14" s="1"/>
  <c r="CJ2" i="2"/>
  <c r="CJ3" i="2"/>
  <c r="CJ4" i="2"/>
  <c r="CJ122" i="2"/>
  <c r="CJ123" i="2"/>
  <c r="CJ124" i="2"/>
  <c r="CJ119" i="2"/>
  <c r="E119" i="14" s="1"/>
  <c r="CJ120" i="2"/>
  <c r="E120" i="14" s="1"/>
  <c r="CJ121" i="2"/>
  <c r="E121" i="14" s="1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70" i="2"/>
  <c r="CJ171" i="2"/>
  <c r="CJ172" i="2"/>
  <c r="CJ161" i="2"/>
  <c r="E161" i="14" s="1"/>
  <c r="CJ162" i="2"/>
  <c r="E162" i="14" s="1"/>
  <c r="CJ163" i="2"/>
  <c r="E163" i="14" s="1"/>
  <c r="CJ164" i="2"/>
  <c r="E164" i="14" s="1"/>
  <c r="CJ165" i="2"/>
  <c r="E165" i="14" s="1"/>
  <c r="CJ166" i="2"/>
  <c r="E166" i="14" s="1"/>
  <c r="CJ167" i="2"/>
  <c r="E167" i="14" s="1"/>
  <c r="CJ168" i="2"/>
  <c r="E168" i="14" s="1"/>
  <c r="CJ169" i="2"/>
  <c r="E169" i="14" s="1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7" i="2"/>
  <c r="CJ198" i="2"/>
  <c r="CJ199" i="2"/>
  <c r="CJ191" i="2"/>
  <c r="E191" i="14" s="1"/>
  <c r="CJ192" i="2"/>
  <c r="E192" i="14" s="1"/>
  <c r="CJ193" i="2"/>
  <c r="E193" i="14" s="1"/>
  <c r="CJ194" i="2"/>
  <c r="E194" i="14" s="1"/>
  <c r="CJ195" i="2"/>
  <c r="E195" i="14" s="1"/>
  <c r="CJ196" i="2"/>
  <c r="E196" i="14" s="1"/>
  <c r="CJ200" i="2"/>
  <c r="CJ201" i="2"/>
  <c r="CJ202" i="2"/>
  <c r="CJ206" i="2"/>
  <c r="CJ207" i="2"/>
  <c r="CJ208" i="2"/>
  <c r="CJ203" i="2"/>
  <c r="E203" i="14" s="1"/>
  <c r="CJ204" i="2"/>
  <c r="E204" i="14" s="1"/>
  <c r="CJ205" i="2"/>
  <c r="E205" i="14" s="1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23" i="2"/>
  <c r="CJ224" i="2"/>
  <c r="CJ225" i="2"/>
  <c r="CJ226" i="2"/>
  <c r="CJ227" i="2"/>
  <c r="CJ228" i="2"/>
  <c r="CJ229" i="2"/>
  <c r="CJ230" i="2"/>
  <c r="CJ231" i="2"/>
  <c r="CJ232" i="2"/>
  <c r="CJ233" i="2"/>
  <c r="CJ234" i="2"/>
  <c r="CJ235" i="2"/>
  <c r="CJ239" i="2"/>
  <c r="CJ240" i="2"/>
  <c r="CJ241" i="2"/>
  <c r="CJ236" i="2"/>
  <c r="E236" i="14" s="1"/>
  <c r="CJ237" i="2"/>
  <c r="E237" i="14" s="1"/>
  <c r="CJ238" i="2"/>
  <c r="E238" i="14" s="1"/>
  <c r="CJ242" i="2"/>
  <c r="CJ243" i="2"/>
  <c r="CJ244" i="2"/>
  <c r="CJ245" i="2"/>
  <c r="CJ246" i="2"/>
  <c r="CJ247" i="2"/>
  <c r="CJ251" i="2"/>
  <c r="CJ252" i="2"/>
  <c r="CJ253" i="2"/>
  <c r="CJ248" i="2"/>
  <c r="E248" i="14" s="1"/>
  <c r="CJ249" i="2"/>
  <c r="E249" i="14" s="1"/>
  <c r="CJ250" i="2"/>
  <c r="E250" i="14" s="1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5" i="2"/>
  <c r="CJ276" i="2"/>
  <c r="CJ277" i="2"/>
  <c r="CJ272" i="2"/>
  <c r="E272" i="14" s="1"/>
  <c r="CJ273" i="2"/>
  <c r="E273" i="14" s="1"/>
  <c r="CJ274" i="2"/>
  <c r="E274" i="14" s="1"/>
  <c r="CJ278" i="2"/>
  <c r="CJ279" i="2"/>
  <c r="CJ280" i="2"/>
  <c r="CJ290" i="2"/>
  <c r="CJ291" i="2"/>
  <c r="CJ292" i="2"/>
  <c r="CJ281" i="2"/>
  <c r="E281" i="14" s="1"/>
  <c r="CJ282" i="2"/>
  <c r="E282" i="14" s="1"/>
  <c r="CJ283" i="2"/>
  <c r="E283" i="14" s="1"/>
  <c r="CJ284" i="2"/>
  <c r="E284" i="14" s="1"/>
  <c r="CJ285" i="2"/>
  <c r="E285" i="14" s="1"/>
  <c r="CJ286" i="2"/>
  <c r="E286" i="14" s="1"/>
  <c r="CJ287" i="2"/>
  <c r="E287" i="14" s="1"/>
  <c r="CJ288" i="2"/>
  <c r="E288" i="14" s="1"/>
  <c r="CJ289" i="2"/>
  <c r="E289" i="14" s="1"/>
  <c r="CJ293" i="2"/>
  <c r="CJ294" i="2"/>
  <c r="CJ295" i="2"/>
  <c r="CJ296" i="2"/>
  <c r="CJ297" i="2"/>
  <c r="CJ298" i="2"/>
  <c r="CJ299" i="2"/>
  <c r="CJ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36" i="2"/>
  <c r="CJ337" i="2"/>
  <c r="CJ338" i="2"/>
  <c r="CJ339" i="2"/>
  <c r="CJ340" i="2"/>
  <c r="CJ341" i="2"/>
  <c r="CJ342" i="2"/>
  <c r="CJ343" i="2"/>
  <c r="CJ344" i="2"/>
  <c r="CJ345" i="2"/>
  <c r="CJ346" i="2"/>
  <c r="CJ347" i="2"/>
  <c r="CJ348" i="2"/>
  <c r="CJ349" i="2"/>
  <c r="CJ350" i="2"/>
  <c r="CJ351" i="2"/>
  <c r="CJ352" i="2"/>
  <c r="CJ353" i="2"/>
  <c r="CJ354" i="2"/>
  <c r="CJ355" i="2"/>
  <c r="CJ356" i="2"/>
  <c r="CJ357" i="2"/>
  <c r="CJ358" i="2"/>
  <c r="CJ359" i="2"/>
  <c r="CJ360" i="2"/>
  <c r="CJ361" i="2"/>
  <c r="CJ368" i="2"/>
  <c r="CJ369" i="2"/>
  <c r="CJ370" i="2"/>
  <c r="CJ362" i="2"/>
  <c r="E362" i="14" s="1"/>
  <c r="CJ363" i="2"/>
  <c r="E363" i="14" s="1"/>
  <c r="CJ364" i="2"/>
  <c r="E364" i="14" s="1"/>
  <c r="CJ365" i="2"/>
  <c r="E365" i="14" s="1"/>
  <c r="CJ366" i="2"/>
  <c r="E366" i="14" s="1"/>
  <c r="CJ367" i="2"/>
  <c r="E367" i="14" s="1"/>
  <c r="CJ371" i="2"/>
  <c r="CJ372" i="2"/>
  <c r="CJ373" i="2"/>
  <c r="CJ377" i="2"/>
  <c r="CJ378" i="2"/>
  <c r="CJ379" i="2"/>
  <c r="CJ374" i="2"/>
  <c r="E374" i="14" s="1"/>
  <c r="CJ375" i="2"/>
  <c r="E375" i="14" s="1"/>
  <c r="CJ376" i="2"/>
  <c r="E376" i="14" s="1"/>
  <c r="CJ5" i="2"/>
  <c r="CJ6" i="2"/>
  <c r="CJ7" i="2"/>
  <c r="CJ380" i="2"/>
  <c r="E380" i="14" s="1"/>
  <c r="CJ381" i="2"/>
  <c r="E381" i="14" s="1"/>
  <c r="CJ382" i="2"/>
  <c r="E382" i="14" s="1"/>
  <c r="CJ383" i="2"/>
  <c r="E383" i="14" s="1"/>
  <c r="CJ384" i="2"/>
  <c r="E384" i="14" s="1"/>
  <c r="CJ385" i="2"/>
  <c r="E385" i="14" s="1"/>
  <c r="CJ386" i="2"/>
  <c r="E386" i="14" s="1"/>
  <c r="CJ387" i="2"/>
  <c r="E387" i="14" s="1"/>
  <c r="CJ388" i="2"/>
  <c r="E388" i="14" s="1"/>
  <c r="CJ389" i="2"/>
  <c r="E389" i="14" s="1"/>
  <c r="CJ390" i="2"/>
  <c r="E390" i="14" s="1"/>
  <c r="CJ391" i="2"/>
  <c r="E391" i="14" s="1"/>
  <c r="CJ392" i="2"/>
  <c r="E392" i="14" s="1"/>
  <c r="CJ393" i="2"/>
  <c r="E393" i="14" s="1"/>
  <c r="CJ394" i="2"/>
  <c r="E394" i="14" s="1"/>
  <c r="CJ395" i="2"/>
  <c r="E395" i="14" s="1"/>
  <c r="CJ396" i="2"/>
  <c r="E396" i="14" s="1"/>
  <c r="CJ397" i="2"/>
  <c r="E397" i="14" s="1"/>
  <c r="CJ398" i="2"/>
  <c r="E398" i="14" s="1"/>
  <c r="CJ399" i="2"/>
  <c r="E399" i="14" s="1"/>
  <c r="CJ400" i="2"/>
  <c r="E400" i="14" s="1"/>
  <c r="CJ401" i="2"/>
  <c r="E401" i="14" s="1"/>
  <c r="CJ402" i="2"/>
  <c r="E402" i="14" s="1"/>
  <c r="CJ403" i="2"/>
  <c r="E403" i="14" s="1"/>
  <c r="CJ404" i="2"/>
  <c r="E404" i="14" s="1"/>
  <c r="CJ405" i="2"/>
  <c r="E405" i="14" s="1"/>
  <c r="CJ406" i="2"/>
  <c r="E406" i="14" s="1"/>
  <c r="CJ407" i="2"/>
  <c r="E407" i="14" s="1"/>
  <c r="CJ408" i="2"/>
  <c r="E408" i="14" s="1"/>
  <c r="CJ409" i="2"/>
  <c r="E409" i="14" s="1"/>
  <c r="CJ410" i="2"/>
  <c r="E410" i="14" s="1"/>
  <c r="CJ411" i="2"/>
  <c r="E411" i="14" s="1"/>
  <c r="CJ412" i="2"/>
  <c r="E412" i="14" s="1"/>
  <c r="CJ413" i="2"/>
  <c r="E413" i="14" s="1"/>
  <c r="CJ414" i="2"/>
  <c r="E414" i="14" s="1"/>
  <c r="CJ415" i="2"/>
  <c r="E415" i="14" s="1"/>
  <c r="CJ416" i="2"/>
  <c r="E416" i="14" s="1"/>
  <c r="CJ417" i="2"/>
  <c r="E417" i="14" s="1"/>
  <c r="CJ418" i="2"/>
  <c r="E418" i="14" s="1"/>
  <c r="CJ419" i="2"/>
  <c r="E419" i="14" s="1"/>
  <c r="CJ420" i="2"/>
  <c r="E420" i="14" s="1"/>
  <c r="CJ421" i="2"/>
  <c r="E421" i="14" s="1"/>
  <c r="CJ422" i="2"/>
  <c r="E422" i="14" s="1"/>
  <c r="CJ423" i="2"/>
  <c r="E423" i="14" s="1"/>
  <c r="CJ424" i="2"/>
  <c r="E424" i="14" s="1"/>
  <c r="CJ425" i="2"/>
  <c r="E425" i="14" s="1"/>
  <c r="CJ426" i="2"/>
  <c r="E426" i="14" s="1"/>
  <c r="CJ427" i="2"/>
  <c r="E427" i="14" s="1"/>
  <c r="CJ428" i="2"/>
  <c r="E428" i="14" s="1"/>
  <c r="CJ429" i="2"/>
  <c r="E429" i="14" s="1"/>
  <c r="CJ430" i="2"/>
  <c r="E430" i="14" s="1"/>
  <c r="CJ431" i="2"/>
  <c r="E431" i="14" s="1"/>
  <c r="CJ432" i="2"/>
  <c r="E432" i="14" s="1"/>
  <c r="CJ433" i="2"/>
  <c r="E433" i="14" s="1"/>
  <c r="CJ434" i="2"/>
  <c r="E434" i="14" s="1"/>
  <c r="CJ435" i="2"/>
  <c r="E435" i="14" s="1"/>
  <c r="CJ436" i="2"/>
  <c r="E436" i="14" s="1"/>
  <c r="CJ437" i="2"/>
  <c r="E437" i="14" s="1"/>
  <c r="CJ438" i="2"/>
  <c r="E438" i="14" s="1"/>
  <c r="CJ439" i="2"/>
  <c r="E439" i="14" s="1"/>
  <c r="CJ440" i="2"/>
  <c r="E440" i="14" s="1"/>
  <c r="CJ441" i="2"/>
  <c r="E441" i="14" s="1"/>
  <c r="CJ442" i="2"/>
  <c r="E442" i="14" s="1"/>
  <c r="CJ443" i="2"/>
  <c r="E443" i="14" s="1"/>
  <c r="CJ444" i="2"/>
  <c r="E444" i="14" s="1"/>
  <c r="CJ445" i="2"/>
  <c r="E445" i="14" s="1"/>
  <c r="CJ446" i="2"/>
  <c r="E446" i="14" s="1"/>
  <c r="CJ447" i="2"/>
  <c r="E447" i="14" s="1"/>
  <c r="CJ448" i="2"/>
  <c r="E448" i="14" s="1"/>
  <c r="CJ449" i="2"/>
  <c r="CJ450" i="2"/>
  <c r="E450" i="14" s="1"/>
  <c r="CJ451" i="2"/>
  <c r="E451" i="14" s="1"/>
  <c r="CJ452" i="2"/>
  <c r="E452" i="14" s="1"/>
  <c r="CJ453" i="2"/>
  <c r="E453" i="14" s="1"/>
  <c r="CJ454" i="2"/>
  <c r="E454" i="14" s="1"/>
  <c r="CJ455" i="2"/>
  <c r="E455" i="14" s="1"/>
  <c r="CJ456" i="2"/>
  <c r="E456" i="14" s="1"/>
  <c r="CJ457" i="2"/>
  <c r="E457" i="14" s="1"/>
  <c r="CJ458" i="2"/>
  <c r="E458" i="14" s="1"/>
  <c r="CJ459" i="2"/>
  <c r="E459" i="14" s="1"/>
  <c r="CJ460" i="2"/>
  <c r="E460" i="14" s="1"/>
  <c r="CJ461" i="2"/>
  <c r="E461" i="14" s="1"/>
  <c r="CJ462" i="2"/>
  <c r="E462" i="14" s="1"/>
  <c r="CJ463" i="2"/>
  <c r="E463" i="14" s="1"/>
  <c r="CJ464" i="2"/>
  <c r="E464" i="14" s="1"/>
  <c r="CJ465" i="2"/>
  <c r="E465" i="14" s="1"/>
  <c r="CJ466" i="2"/>
  <c r="E466" i="14" s="1"/>
  <c r="CJ467" i="2"/>
  <c r="E467" i="14" s="1"/>
  <c r="CJ468" i="2"/>
  <c r="E468" i="14" s="1"/>
  <c r="CJ469" i="2"/>
  <c r="E469" i="14" s="1"/>
  <c r="CJ470" i="2"/>
  <c r="E470" i="14" s="1"/>
  <c r="CJ471" i="2"/>
  <c r="E471" i="14" s="1"/>
  <c r="CJ472" i="2"/>
  <c r="E472" i="14" s="1"/>
  <c r="CJ473" i="2"/>
  <c r="E473" i="14" s="1"/>
  <c r="CJ474" i="2"/>
  <c r="E474" i="14" s="1"/>
  <c r="CJ475" i="2"/>
  <c r="E475" i="14" s="1"/>
  <c r="CJ476" i="2"/>
  <c r="E476" i="14" s="1"/>
  <c r="CJ477" i="2"/>
  <c r="E477" i="14" s="1"/>
  <c r="CJ478" i="2"/>
  <c r="E478" i="14" s="1"/>
  <c r="CJ479" i="2"/>
  <c r="E479" i="14" s="1"/>
  <c r="CJ480" i="2"/>
  <c r="E480" i="14" s="1"/>
  <c r="CJ481" i="2"/>
  <c r="E481" i="14" s="1"/>
  <c r="CJ482" i="2"/>
  <c r="E482" i="14" s="1"/>
  <c r="CJ483" i="2"/>
  <c r="E483" i="14" s="1"/>
  <c r="CJ484" i="2"/>
  <c r="E484" i="14" s="1"/>
  <c r="CJ485" i="2"/>
  <c r="E485" i="14" s="1"/>
  <c r="CJ486" i="2"/>
  <c r="E486" i="14" s="1"/>
  <c r="CJ487" i="2"/>
  <c r="E487" i="14" s="1"/>
  <c r="CJ488" i="2"/>
  <c r="E488" i="14" s="1"/>
  <c r="CJ489" i="2"/>
  <c r="E489" i="14" s="1"/>
  <c r="CJ490" i="2"/>
  <c r="E490" i="14" s="1"/>
  <c r="CJ491" i="2"/>
  <c r="E491" i="14" s="1"/>
  <c r="CJ492" i="2"/>
  <c r="E492" i="14" s="1"/>
  <c r="CJ493" i="2"/>
  <c r="E493" i="14" s="1"/>
  <c r="CJ494" i="2"/>
  <c r="E494" i="14" s="1"/>
  <c r="CJ495" i="2"/>
  <c r="E495" i="14" s="1"/>
  <c r="CJ496" i="2"/>
  <c r="E496" i="14" s="1"/>
  <c r="CJ497" i="2"/>
  <c r="E497" i="14" s="1"/>
  <c r="CJ498" i="2"/>
  <c r="E498" i="14" s="1"/>
  <c r="CJ499" i="2"/>
  <c r="E499" i="14" s="1"/>
  <c r="CJ500" i="2"/>
  <c r="E500" i="14" s="1"/>
  <c r="CJ501" i="2"/>
  <c r="E501" i="14" s="1"/>
  <c r="CJ502" i="2"/>
  <c r="E502" i="14" s="1"/>
  <c r="CJ503" i="2"/>
  <c r="E503" i="14" s="1"/>
  <c r="CJ504" i="2"/>
  <c r="E504" i="14" s="1"/>
  <c r="CJ505" i="2"/>
  <c r="E505" i="14" s="1"/>
  <c r="CJ506" i="2"/>
  <c r="E506" i="14" s="1"/>
  <c r="CJ507" i="2"/>
  <c r="E507" i="14" s="1"/>
  <c r="CJ508" i="2"/>
  <c r="CJ509" i="2"/>
  <c r="E509" i="14" s="1"/>
  <c r="CJ510" i="2"/>
  <c r="E510" i="14" s="1"/>
  <c r="CJ511" i="2"/>
  <c r="E511" i="14" s="1"/>
  <c r="CJ512" i="2"/>
  <c r="E512" i="14" s="1"/>
  <c r="CJ513" i="2"/>
  <c r="E513" i="14" s="1"/>
  <c r="CJ514" i="2"/>
  <c r="E514" i="14" s="1"/>
  <c r="CJ515" i="2"/>
  <c r="E515" i="14" s="1"/>
  <c r="CJ516" i="2"/>
  <c r="E516" i="14" s="1"/>
  <c r="CJ517" i="2"/>
  <c r="E517" i="14" s="1"/>
  <c r="CJ518" i="2"/>
  <c r="E518" i="14" s="1"/>
  <c r="CJ519" i="2"/>
  <c r="E519" i="14" s="1"/>
  <c r="CJ520" i="2"/>
  <c r="E520" i="14" s="1"/>
  <c r="CJ521" i="2"/>
  <c r="E521" i="14" s="1"/>
  <c r="CJ522" i="2"/>
  <c r="E522" i="14" s="1"/>
  <c r="CJ523" i="2"/>
  <c r="E523" i="14" s="1"/>
  <c r="CJ524" i="2"/>
  <c r="E524" i="14" s="1"/>
  <c r="CJ525" i="2"/>
  <c r="E525" i="14" s="1"/>
  <c r="CJ526" i="2"/>
  <c r="E526" i="14" s="1"/>
  <c r="CJ527" i="2"/>
  <c r="E527" i="14" s="1"/>
  <c r="CJ528" i="2"/>
  <c r="E528" i="14" s="1"/>
  <c r="CJ529" i="2"/>
  <c r="E529" i="14" s="1"/>
  <c r="CJ530" i="2"/>
  <c r="E530" i="14" s="1"/>
  <c r="CJ531" i="2"/>
  <c r="E531" i="14" s="1"/>
  <c r="CJ532" i="2"/>
  <c r="E532" i="14" s="1"/>
  <c r="CJ533" i="2"/>
  <c r="E533" i="14" s="1"/>
  <c r="CJ534" i="2"/>
  <c r="E534" i="14" s="1"/>
  <c r="CJ535" i="2"/>
  <c r="E535" i="14" s="1"/>
  <c r="CJ536" i="2"/>
  <c r="E536" i="14" s="1"/>
  <c r="CJ537" i="2"/>
  <c r="E537" i="14" s="1"/>
  <c r="CJ538" i="2"/>
  <c r="E538" i="14" s="1"/>
  <c r="CJ539" i="2"/>
  <c r="E539" i="14" s="1"/>
  <c r="CJ540" i="2"/>
  <c r="E540" i="14" s="1"/>
  <c r="CJ541" i="2"/>
  <c r="E541" i="14" s="1"/>
  <c r="CJ542" i="2"/>
  <c r="E542" i="14" s="1"/>
  <c r="CJ543" i="2"/>
  <c r="E543" i="14" s="1"/>
  <c r="CJ544" i="2"/>
  <c r="E544" i="14" s="1"/>
  <c r="CJ545" i="2"/>
  <c r="E545" i="14" s="1"/>
  <c r="CJ546" i="2"/>
  <c r="E546" i="14" s="1"/>
  <c r="CJ547" i="2"/>
  <c r="E547" i="14" s="1"/>
  <c r="CJ548" i="2"/>
  <c r="E548" i="14" s="1"/>
  <c r="CJ549" i="2"/>
  <c r="E549" i="14" s="1"/>
  <c r="CJ550" i="2"/>
  <c r="E550" i="14" s="1"/>
  <c r="CJ551" i="2"/>
  <c r="E551" i="14" s="1"/>
  <c r="CJ552" i="2"/>
  <c r="E552" i="14" s="1"/>
  <c r="CJ553" i="2"/>
  <c r="E553" i="14" s="1"/>
  <c r="CJ554" i="2"/>
  <c r="E554" i="14" s="1"/>
  <c r="CJ555" i="2"/>
  <c r="E555" i="14" s="1"/>
  <c r="CJ556" i="2"/>
  <c r="E556" i="14" s="1"/>
  <c r="CJ557" i="2"/>
  <c r="E557" i="14" s="1"/>
  <c r="CJ558" i="2"/>
  <c r="E558" i="14" s="1"/>
  <c r="CJ559" i="2"/>
  <c r="E559" i="14" s="1"/>
  <c r="CJ560" i="2"/>
  <c r="E560" i="14" s="1"/>
  <c r="CJ561" i="2"/>
  <c r="E561" i="14" s="1"/>
  <c r="CJ562" i="2"/>
  <c r="E562" i="14" s="1"/>
  <c r="CJ563" i="2"/>
  <c r="E563" i="14" s="1"/>
  <c r="CJ564" i="2"/>
  <c r="E564" i="14" s="1"/>
  <c r="CJ565" i="2"/>
  <c r="E565" i="14" s="1"/>
  <c r="CJ566" i="2"/>
  <c r="E566" i="14" s="1"/>
  <c r="CJ567" i="2"/>
  <c r="E567" i="14" s="1"/>
  <c r="CJ568" i="2"/>
  <c r="E568" i="14" s="1"/>
  <c r="CJ569" i="2"/>
  <c r="E569" i="14" s="1"/>
  <c r="CJ570" i="2"/>
  <c r="E570" i="14" s="1"/>
  <c r="CJ571" i="2"/>
  <c r="E571" i="14" s="1"/>
  <c r="CJ572" i="2"/>
  <c r="E572" i="14" s="1"/>
  <c r="CJ573" i="2"/>
  <c r="E573" i="14" s="1"/>
  <c r="CJ574" i="2"/>
  <c r="E574" i="14" s="1"/>
  <c r="CJ575" i="2"/>
  <c r="E575" i="14" s="1"/>
  <c r="CJ576" i="2"/>
  <c r="E576" i="14" s="1"/>
  <c r="CJ577" i="2"/>
  <c r="E577" i="14" s="1"/>
  <c r="CJ578" i="2"/>
  <c r="E578" i="14" s="1"/>
  <c r="CJ579" i="2"/>
  <c r="E579" i="14" s="1"/>
  <c r="CJ580" i="2"/>
  <c r="E580" i="14" s="1"/>
  <c r="CJ581" i="2"/>
  <c r="E581" i="14" s="1"/>
  <c r="CJ582" i="2"/>
  <c r="E582" i="14" s="1"/>
  <c r="CJ583" i="2"/>
  <c r="E583" i="14" s="1"/>
  <c r="CJ584" i="2"/>
  <c r="E584" i="14" s="1"/>
  <c r="CJ585" i="2"/>
  <c r="E585" i="14" s="1"/>
  <c r="CJ586" i="2"/>
  <c r="E586" i="14" s="1"/>
  <c r="CJ587" i="2"/>
  <c r="E587" i="14" s="1"/>
  <c r="CJ588" i="2"/>
  <c r="E588" i="14" s="1"/>
  <c r="CJ589" i="2"/>
  <c r="E589" i="14" s="1"/>
  <c r="CJ590" i="2"/>
  <c r="E590" i="14" s="1"/>
  <c r="CJ591" i="2"/>
  <c r="E591" i="14" s="1"/>
  <c r="CJ592" i="2"/>
  <c r="E592" i="14" s="1"/>
  <c r="CJ593" i="2"/>
  <c r="E593" i="14" s="1"/>
  <c r="CJ594" i="2"/>
  <c r="E594" i="14" s="1"/>
  <c r="CJ595" i="2"/>
  <c r="E595" i="14" s="1"/>
  <c r="CJ596" i="2"/>
  <c r="E596" i="14" s="1"/>
  <c r="CJ597" i="2"/>
  <c r="E597" i="14" s="1"/>
  <c r="CJ598" i="2"/>
  <c r="E598" i="14" s="1"/>
  <c r="CJ599" i="2"/>
  <c r="E599" i="14" s="1"/>
  <c r="CJ600" i="2"/>
  <c r="E600" i="14" s="1"/>
  <c r="CJ601" i="2"/>
  <c r="E601" i="14" s="1"/>
  <c r="CJ602" i="2"/>
  <c r="E602" i="14" s="1"/>
  <c r="CJ603" i="2"/>
  <c r="E603" i="14" s="1"/>
  <c r="CJ604" i="2"/>
  <c r="E604" i="14" s="1"/>
  <c r="CJ605" i="2"/>
  <c r="E605" i="14" s="1"/>
  <c r="CJ606" i="2"/>
  <c r="E606" i="14" s="1"/>
  <c r="CJ607" i="2"/>
  <c r="E607" i="14" s="1"/>
  <c r="CJ608" i="2"/>
  <c r="E608" i="14" s="1"/>
  <c r="CJ609" i="2"/>
  <c r="E609" i="14" s="1"/>
  <c r="CJ610" i="2"/>
  <c r="E610" i="14" s="1"/>
  <c r="CJ611" i="2"/>
  <c r="E611" i="14" s="1"/>
  <c r="CJ612" i="2"/>
  <c r="E612" i="14" s="1"/>
  <c r="CJ613" i="2"/>
  <c r="E613" i="14" s="1"/>
  <c r="CJ614" i="2"/>
  <c r="E614" i="14" s="1"/>
  <c r="CJ615" i="2"/>
  <c r="E615" i="14" s="1"/>
  <c r="CJ616" i="2"/>
  <c r="E616" i="14" s="1"/>
  <c r="CJ617" i="2"/>
  <c r="E617" i="14" s="1"/>
  <c r="CJ618" i="2"/>
  <c r="E618" i="14" s="1"/>
  <c r="CJ619" i="2"/>
  <c r="E619" i="14" s="1"/>
  <c r="CJ620" i="2"/>
  <c r="E620" i="14" s="1"/>
  <c r="CJ621" i="2"/>
  <c r="E621" i="14" s="1"/>
  <c r="CJ622" i="2"/>
  <c r="E622" i="14" s="1"/>
  <c r="CJ623" i="2"/>
  <c r="E623" i="14" s="1"/>
  <c r="CJ624" i="2"/>
  <c r="E624" i="14" s="1"/>
  <c r="CJ625" i="2"/>
  <c r="E625" i="14" s="1"/>
  <c r="CJ626" i="2"/>
  <c r="E626" i="14" s="1"/>
  <c r="CJ627" i="2"/>
  <c r="E627" i="14" s="1"/>
  <c r="CJ628" i="2"/>
  <c r="E628" i="14" s="1"/>
  <c r="CJ629" i="2"/>
  <c r="E629" i="14" s="1"/>
  <c r="CJ630" i="2"/>
  <c r="E630" i="14" s="1"/>
  <c r="CJ631" i="2"/>
  <c r="E631" i="14" s="1"/>
  <c r="CJ632" i="2"/>
  <c r="E632" i="14" s="1"/>
  <c r="CJ633" i="2"/>
  <c r="E633" i="14" s="1"/>
  <c r="CJ634" i="2"/>
  <c r="E634" i="14" s="1"/>
  <c r="CJ635" i="2"/>
  <c r="E635" i="14" s="1"/>
  <c r="CJ636" i="2"/>
  <c r="E636" i="14" s="1"/>
  <c r="CJ637" i="2"/>
  <c r="E637" i="14" s="1"/>
  <c r="CJ638" i="2"/>
  <c r="E638" i="14" s="1"/>
  <c r="CJ639" i="2"/>
  <c r="E639" i="14" s="1"/>
  <c r="CJ640" i="2"/>
  <c r="E640" i="14" s="1"/>
  <c r="CJ641" i="2"/>
  <c r="E641" i="14" s="1"/>
  <c r="CJ642" i="2"/>
  <c r="E642" i="14" s="1"/>
  <c r="CJ643" i="2"/>
  <c r="E643" i="14" s="1"/>
  <c r="CJ644" i="2"/>
  <c r="E644" i="14" s="1"/>
  <c r="CJ645" i="2"/>
  <c r="E645" i="14" s="1"/>
  <c r="CJ646" i="2"/>
  <c r="E646" i="14" s="1"/>
  <c r="CJ647" i="2"/>
  <c r="CJ648" i="2"/>
  <c r="CJ649" i="2"/>
  <c r="E649" i="14" s="1"/>
  <c r="CJ650" i="2"/>
  <c r="E650" i="14" s="1"/>
  <c r="CJ651" i="2"/>
  <c r="E651" i="14" s="1"/>
  <c r="CJ652" i="2"/>
  <c r="E652" i="14" s="1"/>
  <c r="CJ653" i="2"/>
  <c r="E653" i="14" s="1"/>
  <c r="CJ654" i="2"/>
  <c r="E654" i="14" s="1"/>
  <c r="CJ655" i="2"/>
  <c r="E655" i="14" s="1"/>
  <c r="CJ656" i="2"/>
  <c r="E656" i="14" s="1"/>
  <c r="CJ657" i="2"/>
  <c r="E657" i="14" s="1"/>
  <c r="CJ658" i="2"/>
  <c r="E658" i="14" s="1"/>
  <c r="CJ659" i="2"/>
  <c r="E659" i="14" s="1"/>
  <c r="CJ660" i="2"/>
  <c r="E660" i="14" s="1"/>
  <c r="CJ661" i="2"/>
  <c r="E661" i="14" s="1"/>
  <c r="CJ662" i="2"/>
  <c r="E662" i="14" s="1"/>
  <c r="CJ663" i="2"/>
  <c r="E663" i="14" s="1"/>
  <c r="CJ664" i="2"/>
  <c r="E664" i="14" s="1"/>
  <c r="CJ665" i="2"/>
  <c r="E665" i="14" s="1"/>
  <c r="CJ666" i="2"/>
  <c r="E666" i="14" s="1"/>
  <c r="CJ667" i="2"/>
  <c r="E667" i="14" s="1"/>
  <c r="CJ668" i="2"/>
  <c r="E668" i="14" s="1"/>
  <c r="CJ669" i="2"/>
  <c r="E669" i="14" s="1"/>
  <c r="CJ670" i="2"/>
  <c r="E670" i="14" s="1"/>
  <c r="CJ671" i="2"/>
  <c r="E671" i="14" s="1"/>
  <c r="CJ672" i="2"/>
  <c r="E672" i="14" s="1"/>
  <c r="CJ673" i="2"/>
  <c r="E673" i="14" s="1"/>
  <c r="CJ674" i="2"/>
  <c r="E674" i="14" s="1"/>
  <c r="CJ675" i="2"/>
  <c r="E675" i="14" s="1"/>
  <c r="CJ676" i="2"/>
  <c r="E676" i="14" s="1"/>
  <c r="CJ677" i="2"/>
  <c r="E677" i="14" s="1"/>
  <c r="CJ678" i="2"/>
  <c r="E678" i="14" s="1"/>
  <c r="CJ679" i="2"/>
  <c r="E679" i="14" s="1"/>
  <c r="CJ680" i="2"/>
  <c r="E680" i="14" s="1"/>
  <c r="CJ681" i="2"/>
  <c r="E681" i="14" s="1"/>
  <c r="CJ682" i="2"/>
  <c r="E682" i="14" s="1"/>
  <c r="CJ683" i="2"/>
  <c r="E683" i="14" s="1"/>
  <c r="CJ684" i="2"/>
  <c r="E684" i="14" s="1"/>
  <c r="CJ685" i="2"/>
  <c r="E685" i="14" s="1"/>
  <c r="CJ686" i="2"/>
  <c r="E686" i="14" s="1"/>
  <c r="CJ687" i="2"/>
  <c r="E687" i="14" s="1"/>
  <c r="CJ688" i="2"/>
  <c r="E688" i="14" s="1"/>
  <c r="CJ689" i="2"/>
  <c r="E689" i="14" s="1"/>
  <c r="CJ690" i="2"/>
  <c r="E690" i="14" s="1"/>
  <c r="CJ691" i="2"/>
  <c r="E691" i="14" s="1"/>
  <c r="CJ692" i="2"/>
  <c r="E692" i="14" s="1"/>
  <c r="CJ693" i="2"/>
  <c r="E693" i="14" s="1"/>
  <c r="CJ694" i="2"/>
  <c r="E694" i="14" s="1"/>
  <c r="CJ695" i="2"/>
  <c r="E695" i="14" s="1"/>
  <c r="CJ696" i="2"/>
  <c r="E696" i="14" s="1"/>
  <c r="CJ697" i="2"/>
  <c r="E697" i="14" s="1"/>
  <c r="CJ698" i="2"/>
  <c r="E698" i="14" s="1"/>
  <c r="CJ699" i="2"/>
  <c r="E699" i="14" s="1"/>
  <c r="CJ700" i="2"/>
  <c r="E700" i="14" s="1"/>
  <c r="CJ701" i="2"/>
  <c r="E701" i="14" s="1"/>
  <c r="CJ702" i="2"/>
  <c r="E702" i="14" s="1"/>
  <c r="CJ703" i="2"/>
  <c r="E703" i="14" s="1"/>
  <c r="CJ704" i="2"/>
  <c r="E704" i="14" s="1"/>
  <c r="CJ705" i="2"/>
  <c r="E705" i="14" s="1"/>
  <c r="CJ706" i="2"/>
  <c r="E706" i="14" s="1"/>
  <c r="CJ707" i="2"/>
  <c r="E707" i="14" s="1"/>
  <c r="CJ708" i="2"/>
  <c r="E708" i="14" s="1"/>
  <c r="CJ709" i="2"/>
  <c r="E709" i="14" s="1"/>
  <c r="CJ710" i="2"/>
  <c r="E710" i="14" s="1"/>
  <c r="CJ711" i="2"/>
  <c r="E711" i="14" s="1"/>
  <c r="CJ712" i="2"/>
  <c r="E712" i="14" s="1"/>
  <c r="CJ713" i="2"/>
  <c r="E713" i="14" s="1"/>
  <c r="CJ714" i="2"/>
  <c r="E714" i="14" s="1"/>
  <c r="CJ715" i="2"/>
  <c r="E715" i="14" s="1"/>
  <c r="CJ716" i="2"/>
  <c r="E716" i="14" s="1"/>
  <c r="CJ717" i="2"/>
  <c r="E717" i="14" s="1"/>
  <c r="CJ718" i="2"/>
  <c r="E718" i="14" s="1"/>
  <c r="CJ719" i="2"/>
  <c r="E719" i="14" s="1"/>
  <c r="CJ720" i="2"/>
  <c r="E720" i="14" s="1"/>
  <c r="CJ721" i="2"/>
  <c r="E721" i="14" s="1"/>
  <c r="CJ722" i="2"/>
  <c r="E722" i="14" s="1"/>
  <c r="CJ723" i="2"/>
  <c r="E723" i="14" s="1"/>
  <c r="CJ724" i="2"/>
  <c r="E724" i="14" s="1"/>
  <c r="CJ725" i="2"/>
  <c r="E725" i="14" s="1"/>
  <c r="CJ726" i="2"/>
  <c r="E726" i="14" s="1"/>
  <c r="CJ727" i="2"/>
  <c r="E727" i="14" s="1"/>
  <c r="CJ728" i="2"/>
  <c r="E728" i="14" s="1"/>
  <c r="CJ729" i="2"/>
  <c r="E729" i="14" s="1"/>
  <c r="CJ730" i="2"/>
  <c r="E730" i="14" s="1"/>
  <c r="CJ731" i="2"/>
  <c r="E731" i="14" s="1"/>
  <c r="CJ732" i="2"/>
  <c r="E732" i="14" s="1"/>
  <c r="CJ733" i="2"/>
  <c r="E733" i="14" s="1"/>
  <c r="CJ734" i="2"/>
  <c r="E734" i="14" s="1"/>
  <c r="CJ735" i="2"/>
  <c r="E735" i="14" s="1"/>
  <c r="CJ736" i="2"/>
  <c r="E736" i="14" s="1"/>
  <c r="CJ737" i="2"/>
  <c r="E737" i="14" s="1"/>
  <c r="CJ738" i="2"/>
  <c r="E738" i="14" s="1"/>
  <c r="CJ739" i="2"/>
  <c r="E739" i="14" s="1"/>
  <c r="CJ740" i="2"/>
  <c r="E740" i="14" s="1"/>
  <c r="CJ741" i="2"/>
  <c r="E741" i="14" s="1"/>
  <c r="CJ742" i="2"/>
  <c r="E742" i="14" s="1"/>
  <c r="CJ743" i="2"/>
  <c r="E743" i="14" s="1"/>
  <c r="CJ744" i="2"/>
  <c r="E744" i="14" s="1"/>
  <c r="CJ745" i="2"/>
  <c r="E745" i="14" s="1"/>
  <c r="CJ746" i="2"/>
  <c r="E746" i="14" s="1"/>
  <c r="CJ747" i="2"/>
  <c r="E747" i="14" s="1"/>
  <c r="CJ748" i="2"/>
  <c r="E748" i="14" s="1"/>
  <c r="CJ749" i="2"/>
  <c r="E749" i="14" s="1"/>
  <c r="CJ750" i="2"/>
  <c r="E750" i="14" s="1"/>
  <c r="CJ751" i="2"/>
  <c r="E751" i="14" s="1"/>
  <c r="CJ752" i="2"/>
  <c r="E752" i="14" s="1"/>
  <c r="CJ753" i="2"/>
  <c r="E753" i="14" s="1"/>
  <c r="CJ754" i="2"/>
  <c r="E754" i="14" s="1"/>
  <c r="CJ755" i="2"/>
  <c r="E755" i="14" s="1"/>
  <c r="CJ756" i="2"/>
  <c r="E756" i="14" s="1"/>
  <c r="CJ757" i="2"/>
  <c r="E757" i="14" s="1"/>
  <c r="CJ758" i="2"/>
  <c r="E758" i="14" s="1"/>
  <c r="CJ759" i="2"/>
  <c r="E759" i="14" s="1"/>
  <c r="CJ760" i="2"/>
  <c r="E760" i="14" s="1"/>
  <c r="CJ761" i="2"/>
  <c r="E761" i="14" s="1"/>
  <c r="CJ762" i="2"/>
  <c r="E762" i="14" s="1"/>
  <c r="CJ763" i="2"/>
  <c r="E763" i="14" s="1"/>
  <c r="CJ764" i="2"/>
  <c r="E764" i="14" s="1"/>
  <c r="CJ765" i="2"/>
  <c r="E765" i="14" s="1"/>
  <c r="CJ766" i="2"/>
  <c r="E766" i="14" s="1"/>
  <c r="CJ767" i="2"/>
  <c r="E767" i="14" s="1"/>
  <c r="CJ768" i="2"/>
  <c r="E768" i="14" s="1"/>
  <c r="CJ769" i="2"/>
  <c r="E769" i="14" s="1"/>
  <c r="CJ770" i="2"/>
  <c r="E770" i="14" s="1"/>
  <c r="CJ771" i="2"/>
  <c r="E771" i="14" s="1"/>
  <c r="CJ772" i="2"/>
  <c r="E772" i="14" s="1"/>
  <c r="CJ773" i="2"/>
  <c r="E773" i="14" s="1"/>
  <c r="CJ774" i="2"/>
  <c r="E774" i="14" s="1"/>
  <c r="CJ775" i="2"/>
  <c r="E775" i="14" s="1"/>
  <c r="CJ776" i="2"/>
  <c r="E776" i="14" s="1"/>
  <c r="CJ777" i="2"/>
  <c r="E777" i="14" s="1"/>
  <c r="CJ778" i="2"/>
  <c r="E778" i="14" s="1"/>
  <c r="CJ779" i="2"/>
  <c r="E779" i="14" s="1"/>
  <c r="CJ780" i="2"/>
  <c r="E780" i="14" s="1"/>
  <c r="CJ781" i="2"/>
  <c r="E781" i="14" s="1"/>
  <c r="CJ782" i="2"/>
  <c r="E782" i="14" s="1"/>
  <c r="CJ783" i="2"/>
  <c r="E783" i="14" s="1"/>
  <c r="CJ784" i="2"/>
  <c r="E784" i="14" s="1"/>
  <c r="CJ785" i="2"/>
  <c r="E785" i="14" s="1"/>
  <c r="CJ786" i="2"/>
  <c r="E786" i="14" s="1"/>
  <c r="CJ787" i="2"/>
  <c r="E787" i="14" s="1"/>
  <c r="CJ788" i="2"/>
  <c r="E788" i="14" s="1"/>
  <c r="CJ789" i="2"/>
  <c r="E789" i="14" s="1"/>
  <c r="CJ790" i="2"/>
  <c r="E790" i="14" s="1"/>
  <c r="CJ791" i="2"/>
  <c r="E791" i="14" s="1"/>
  <c r="CJ792" i="2"/>
  <c r="E792" i="14" s="1"/>
  <c r="CJ793" i="2"/>
  <c r="E793" i="14" s="1"/>
  <c r="CJ794" i="2"/>
  <c r="E794" i="14" s="1"/>
  <c r="CJ795" i="2"/>
  <c r="E795" i="14" s="1"/>
  <c r="CJ796" i="2"/>
  <c r="E796" i="14" s="1"/>
  <c r="CJ797" i="2"/>
  <c r="E797" i="14" s="1"/>
  <c r="CJ798" i="2"/>
  <c r="E798" i="14" s="1"/>
  <c r="CJ799" i="2"/>
  <c r="E799" i="14" s="1"/>
  <c r="CJ800" i="2"/>
  <c r="E800" i="14" s="1"/>
  <c r="CJ801" i="2"/>
  <c r="E801" i="14" s="1"/>
  <c r="CJ802" i="2"/>
  <c r="E802" i="14" s="1"/>
  <c r="CJ803" i="2"/>
  <c r="E803" i="14" s="1"/>
  <c r="CJ804" i="2"/>
  <c r="E804" i="14" s="1"/>
  <c r="CJ805" i="2"/>
  <c r="E805" i="14" s="1"/>
  <c r="CJ806" i="2"/>
  <c r="E806" i="14" s="1"/>
  <c r="CJ807" i="2"/>
  <c r="E807" i="14" s="1"/>
  <c r="CJ808" i="2"/>
  <c r="E808" i="14" s="1"/>
  <c r="CJ809" i="2"/>
  <c r="E809" i="14" s="1"/>
  <c r="CJ810" i="2"/>
  <c r="E810" i="14" s="1"/>
  <c r="CJ811" i="2"/>
  <c r="E811" i="14" s="1"/>
  <c r="CJ812" i="2"/>
  <c r="E812" i="14" s="1"/>
  <c r="CJ813" i="2"/>
  <c r="E813" i="14" s="1"/>
  <c r="CJ814" i="2"/>
  <c r="E814" i="14" s="1"/>
  <c r="CJ815" i="2"/>
  <c r="E815" i="14" s="1"/>
  <c r="CJ816" i="2"/>
  <c r="E816" i="14" s="1"/>
  <c r="CJ817" i="2"/>
  <c r="E817" i="14" s="1"/>
  <c r="CJ818" i="2"/>
  <c r="E818" i="14" s="1"/>
  <c r="CJ819" i="2"/>
  <c r="E819" i="14" s="1"/>
  <c r="CJ820" i="2"/>
  <c r="E820" i="14" s="1"/>
  <c r="CJ821" i="2"/>
  <c r="E821" i="14" s="1"/>
  <c r="CJ822" i="2"/>
  <c r="E822" i="14" s="1"/>
  <c r="CJ823" i="2"/>
  <c r="E823" i="14" s="1"/>
  <c r="CJ824" i="2"/>
  <c r="E824" i="14" s="1"/>
  <c r="CJ825" i="2"/>
  <c r="E825" i="14" s="1"/>
  <c r="CJ826" i="2"/>
  <c r="E826" i="14" s="1"/>
  <c r="CJ827" i="2"/>
  <c r="E827" i="14" s="1"/>
  <c r="CJ828" i="2"/>
  <c r="E828" i="14" s="1"/>
  <c r="CJ829" i="2"/>
  <c r="E829" i="14" s="1"/>
  <c r="CJ830" i="2"/>
  <c r="E830" i="14" s="1"/>
  <c r="CJ831" i="2"/>
  <c r="E831" i="14" s="1"/>
  <c r="CJ832" i="2"/>
  <c r="E832" i="14" s="1"/>
  <c r="CJ833" i="2"/>
  <c r="E833" i="14" s="1"/>
  <c r="CJ834" i="2"/>
  <c r="E834" i="14" s="1"/>
  <c r="CJ835" i="2"/>
  <c r="E835" i="14" s="1"/>
  <c r="CJ836" i="2"/>
  <c r="E836" i="14" s="1"/>
  <c r="CJ837" i="2"/>
  <c r="E837" i="14" s="1"/>
  <c r="CJ838" i="2"/>
  <c r="E838" i="14" s="1"/>
  <c r="CJ839" i="2"/>
  <c r="E839" i="14" s="1"/>
  <c r="CJ840" i="2"/>
  <c r="E840" i="14" s="1"/>
  <c r="CJ841" i="2"/>
  <c r="E841" i="14" s="1"/>
  <c r="CJ842" i="2"/>
  <c r="E842" i="14" s="1"/>
  <c r="CJ843" i="2"/>
  <c r="E843" i="14" s="1"/>
  <c r="CJ844" i="2"/>
  <c r="E844" i="14" s="1"/>
  <c r="CJ845" i="2"/>
  <c r="E845" i="14" s="1"/>
  <c r="CJ846" i="2"/>
  <c r="E846" i="14" s="1"/>
  <c r="CJ847" i="2"/>
  <c r="E847" i="14" s="1"/>
  <c r="CJ848" i="2"/>
  <c r="E848" i="14" s="1"/>
  <c r="CJ849" i="2"/>
  <c r="E849" i="14" s="1"/>
  <c r="CJ850" i="2"/>
  <c r="E850" i="14" s="1"/>
  <c r="CJ851" i="2"/>
  <c r="E851" i="14" s="1"/>
  <c r="CJ852" i="2"/>
  <c r="E852" i="14" s="1"/>
  <c r="CJ853" i="2"/>
  <c r="E853" i="14" s="1"/>
  <c r="CJ854" i="2"/>
  <c r="E854" i="14" s="1"/>
  <c r="CJ855" i="2"/>
  <c r="E855" i="14" s="1"/>
  <c r="CJ856" i="2"/>
  <c r="E856" i="14" s="1"/>
  <c r="CJ857" i="2"/>
  <c r="E857" i="14" s="1"/>
  <c r="CJ858" i="2"/>
  <c r="E858" i="14" s="1"/>
  <c r="CJ859" i="2"/>
  <c r="E859" i="14" s="1"/>
  <c r="CJ860" i="2"/>
  <c r="E860" i="14" s="1"/>
  <c r="CJ861" i="2"/>
  <c r="E861" i="14" s="1"/>
  <c r="CJ862" i="2"/>
  <c r="E862" i="14" s="1"/>
  <c r="CJ863" i="2"/>
  <c r="E863" i="14" s="1"/>
  <c r="CJ864" i="2"/>
  <c r="E864" i="14" s="1"/>
  <c r="CJ865" i="2"/>
  <c r="E865" i="14" s="1"/>
  <c r="CJ866" i="2"/>
  <c r="E866" i="14" s="1"/>
  <c r="CJ867" i="2"/>
  <c r="E867" i="14" s="1"/>
  <c r="CJ868" i="2"/>
  <c r="E868" i="14" s="1"/>
  <c r="CJ869" i="2"/>
  <c r="E869" i="14" s="1"/>
  <c r="CJ870" i="2"/>
  <c r="E870" i="14" s="1"/>
  <c r="CJ871" i="2"/>
  <c r="E871" i="14" s="1"/>
  <c r="CJ872" i="2"/>
  <c r="E872" i="14" s="1"/>
  <c r="CJ873" i="2"/>
  <c r="E873" i="14" s="1"/>
  <c r="CJ874" i="2"/>
  <c r="E874" i="14" s="1"/>
  <c r="CJ875" i="2"/>
  <c r="E875" i="14" s="1"/>
  <c r="CJ876" i="2"/>
  <c r="E876" i="14" s="1"/>
  <c r="CJ877" i="2"/>
  <c r="E877" i="14" s="1"/>
  <c r="CJ878" i="2"/>
  <c r="E878" i="14" s="1"/>
  <c r="CJ879" i="2"/>
  <c r="E879" i="14" s="1"/>
  <c r="CJ880" i="2"/>
  <c r="E880" i="14" s="1"/>
  <c r="CJ881" i="2"/>
  <c r="E881" i="14" s="1"/>
  <c r="CJ882" i="2"/>
  <c r="E882" i="14" s="1"/>
  <c r="CJ883" i="2"/>
  <c r="E883" i="14" s="1"/>
  <c r="CJ884" i="2"/>
  <c r="E884" i="14" s="1"/>
  <c r="CJ885" i="2"/>
  <c r="E885" i="14" s="1"/>
  <c r="CJ886" i="2"/>
  <c r="E886" i="14" s="1"/>
  <c r="CJ887" i="2"/>
  <c r="E887" i="14" s="1"/>
  <c r="CJ888" i="2"/>
  <c r="E888" i="14" s="1"/>
  <c r="CJ889" i="2"/>
  <c r="E889" i="14" s="1"/>
  <c r="CJ890" i="2"/>
  <c r="E890" i="14" s="1"/>
  <c r="CJ891" i="2"/>
  <c r="E891" i="14" s="1"/>
  <c r="CJ892" i="2"/>
  <c r="E892" i="14" s="1"/>
  <c r="CJ893" i="2"/>
  <c r="E893" i="14" s="1"/>
  <c r="CJ894" i="2"/>
  <c r="E894" i="14" s="1"/>
  <c r="CJ895" i="2"/>
  <c r="E895" i="14" s="1"/>
  <c r="CJ896" i="2"/>
  <c r="E896" i="14" s="1"/>
  <c r="CJ897" i="2"/>
  <c r="E897" i="14" s="1"/>
  <c r="CJ898" i="2"/>
  <c r="E898" i="14" s="1"/>
  <c r="CJ899" i="2"/>
  <c r="E899" i="14" s="1"/>
  <c r="CJ900" i="2"/>
  <c r="E900" i="14" s="1"/>
  <c r="CJ901" i="2"/>
  <c r="E901" i="14" s="1"/>
  <c r="CJ902" i="2"/>
  <c r="E902" i="14" s="1"/>
  <c r="CJ903" i="2"/>
  <c r="E903" i="14" s="1"/>
  <c r="CJ904" i="2"/>
  <c r="E904" i="14" s="1"/>
  <c r="CJ905" i="2"/>
  <c r="E905" i="14" s="1"/>
  <c r="CJ906" i="2"/>
  <c r="E906" i="14" s="1"/>
  <c r="CJ907" i="2"/>
  <c r="E907" i="14" s="1"/>
  <c r="CJ908" i="2"/>
  <c r="E908" i="14" s="1"/>
  <c r="CJ909" i="2"/>
  <c r="E909" i="14" s="1"/>
  <c r="CJ910" i="2"/>
  <c r="E910" i="14" s="1"/>
  <c r="CJ911" i="2"/>
  <c r="E911" i="14" s="1"/>
  <c r="CJ912" i="2"/>
  <c r="E912" i="14" s="1"/>
  <c r="CJ913" i="2"/>
  <c r="E913" i="14" s="1"/>
  <c r="CJ914" i="2"/>
  <c r="E914" i="14" s="1"/>
  <c r="CJ915" i="2"/>
  <c r="E915" i="14" s="1"/>
  <c r="CJ916" i="2"/>
  <c r="E916" i="14" s="1"/>
  <c r="CJ917" i="2"/>
  <c r="E917" i="14" s="1"/>
  <c r="CJ918" i="2"/>
  <c r="E918" i="14" s="1"/>
  <c r="CJ919" i="2"/>
  <c r="E919" i="14" s="1"/>
  <c r="CJ920" i="2"/>
  <c r="E920" i="14" s="1"/>
  <c r="CJ921" i="2"/>
  <c r="E921" i="14" s="1"/>
  <c r="CJ922" i="2"/>
  <c r="E922" i="14" s="1"/>
  <c r="CJ923" i="2"/>
  <c r="E923" i="14" s="1"/>
  <c r="CJ924" i="2"/>
  <c r="E924" i="14" s="1"/>
  <c r="CJ925" i="2"/>
  <c r="E925" i="14" s="1"/>
  <c r="CJ926" i="2"/>
  <c r="E926" i="14" s="1"/>
  <c r="CJ927" i="2"/>
  <c r="E927" i="14" s="1"/>
  <c r="CJ928" i="2"/>
  <c r="E928" i="14" s="1"/>
  <c r="CJ929" i="2"/>
  <c r="E929" i="14" s="1"/>
  <c r="CJ930" i="2"/>
  <c r="E930" i="14" s="1"/>
  <c r="CJ931" i="2"/>
  <c r="E931" i="14" s="1"/>
  <c r="CJ932" i="2"/>
  <c r="E932" i="14" s="1"/>
  <c r="CJ933" i="2"/>
  <c r="E933" i="14" s="1"/>
  <c r="CJ934" i="2"/>
  <c r="E934" i="14" s="1"/>
  <c r="CJ935" i="2"/>
  <c r="E935" i="14" s="1"/>
  <c r="CJ936" i="2"/>
  <c r="E936" i="14" s="1"/>
  <c r="CJ937" i="2"/>
  <c r="E937" i="14" s="1"/>
  <c r="CJ938" i="2"/>
  <c r="E938" i="14" s="1"/>
  <c r="CJ939" i="2"/>
  <c r="E939" i="14" s="1"/>
  <c r="CJ940" i="2"/>
  <c r="E940" i="14" s="1"/>
  <c r="CJ941" i="2"/>
  <c r="E941" i="14" s="1"/>
  <c r="CJ942" i="2"/>
  <c r="E942" i="14" s="1"/>
  <c r="CJ943" i="2"/>
  <c r="E943" i="14" s="1"/>
  <c r="CJ944" i="2"/>
  <c r="E944" i="14" s="1"/>
  <c r="CJ945" i="2"/>
  <c r="E945" i="14" s="1"/>
  <c r="CJ946" i="2"/>
  <c r="E946" i="14" s="1"/>
  <c r="CJ947" i="2"/>
  <c r="E947" i="14" s="1"/>
  <c r="CJ948" i="2"/>
  <c r="E948" i="14" s="1"/>
  <c r="CJ949" i="2"/>
  <c r="E949" i="14" s="1"/>
  <c r="CJ950" i="2"/>
  <c r="E950" i="14" s="1"/>
  <c r="CJ951" i="2"/>
  <c r="E951" i="14" s="1"/>
  <c r="CJ952" i="2"/>
  <c r="E952" i="14" s="1"/>
  <c r="CJ953" i="2"/>
  <c r="E953" i="14" s="1"/>
  <c r="CJ954" i="2"/>
  <c r="E954" i="14" s="1"/>
  <c r="CJ955" i="2"/>
  <c r="E955" i="14" s="1"/>
  <c r="CJ956" i="2"/>
  <c r="E956" i="14" s="1"/>
  <c r="CJ957" i="2"/>
  <c r="E957" i="14" s="1"/>
  <c r="CJ958" i="2"/>
  <c r="E958" i="14" s="1"/>
  <c r="CJ959" i="2"/>
  <c r="E959" i="14" s="1"/>
  <c r="CJ960" i="2"/>
  <c r="E960" i="14" s="1"/>
  <c r="CJ961" i="2"/>
  <c r="E961" i="14" s="1"/>
  <c r="CJ962" i="2"/>
  <c r="E962" i="14" s="1"/>
  <c r="CJ963" i="2"/>
  <c r="E963" i="14" s="1"/>
  <c r="CJ964" i="2"/>
  <c r="E964" i="14" s="1"/>
  <c r="AY9" i="2"/>
  <c r="BP9" i="2" s="1"/>
  <c r="AZ9" i="2"/>
  <c r="BA9" i="2"/>
  <c r="BB9" i="2"/>
  <c r="AY10" i="2"/>
  <c r="BP10" i="2" s="1"/>
  <c r="AZ10" i="2"/>
  <c r="BA10" i="2"/>
  <c r="BB10" i="2"/>
  <c r="AY11" i="2"/>
  <c r="BP11" i="2" s="1"/>
  <c r="AZ11" i="2"/>
  <c r="BA11" i="2"/>
  <c r="BB11" i="2"/>
  <c r="AY12" i="2"/>
  <c r="BP12" i="2" s="1"/>
  <c r="AZ12" i="2"/>
  <c r="BA12" i="2"/>
  <c r="BB12" i="2"/>
  <c r="AY13" i="2"/>
  <c r="BP13" i="2" s="1"/>
  <c r="AZ13" i="2"/>
  <c r="BA13" i="2"/>
  <c r="BB13" i="2"/>
  <c r="AY14" i="2"/>
  <c r="BP14" i="2" s="1"/>
  <c r="AZ14" i="2"/>
  <c r="BA14" i="2"/>
  <c r="BB14" i="2"/>
  <c r="AY15" i="2"/>
  <c r="BP15" i="2" s="1"/>
  <c r="AZ15" i="2"/>
  <c r="BA15" i="2"/>
  <c r="BB15" i="2"/>
  <c r="AY16" i="2"/>
  <c r="BP16" i="2" s="1"/>
  <c r="AZ16" i="2"/>
  <c r="BA16" i="2"/>
  <c r="BB16" i="2"/>
  <c r="AY17" i="2"/>
  <c r="BP17" i="2" s="1"/>
  <c r="AZ17" i="2"/>
  <c r="BA17" i="2"/>
  <c r="BB17" i="2"/>
  <c r="AY18" i="2"/>
  <c r="BP18" i="2" s="1"/>
  <c r="AZ18" i="2"/>
  <c r="BA18" i="2"/>
  <c r="BB18" i="2"/>
  <c r="AY19" i="2"/>
  <c r="BP19" i="2" s="1"/>
  <c r="AZ19" i="2"/>
  <c r="BA19" i="2"/>
  <c r="BB19" i="2"/>
  <c r="AY23" i="2"/>
  <c r="BP23" i="2" s="1"/>
  <c r="AZ23" i="2"/>
  <c r="BA23" i="2"/>
  <c r="BB23" i="2"/>
  <c r="AY24" i="2"/>
  <c r="BP24" i="2" s="1"/>
  <c r="AZ24" i="2"/>
  <c r="BA24" i="2"/>
  <c r="BB24" i="2"/>
  <c r="AY25" i="2"/>
  <c r="BP25" i="2" s="1"/>
  <c r="AZ25" i="2"/>
  <c r="BA25" i="2"/>
  <c r="BB25" i="2"/>
  <c r="AY26" i="2"/>
  <c r="BP26" i="2" s="1"/>
  <c r="AZ26" i="2"/>
  <c r="BA26" i="2"/>
  <c r="BB26" i="2"/>
  <c r="AY27" i="2"/>
  <c r="BP27" i="2" s="1"/>
  <c r="AZ27" i="2"/>
  <c r="BA27" i="2"/>
  <c r="BB27" i="2"/>
  <c r="AY28" i="2"/>
  <c r="BP28" i="2" s="1"/>
  <c r="AZ28" i="2"/>
  <c r="BA28" i="2"/>
  <c r="BB28" i="2"/>
  <c r="AY20" i="2"/>
  <c r="BP20" i="2" s="1"/>
  <c r="AZ20" i="2"/>
  <c r="BA20" i="2"/>
  <c r="BB20" i="2"/>
  <c r="AY21" i="2"/>
  <c r="BP21" i="2" s="1"/>
  <c r="AZ21" i="2"/>
  <c r="BA21" i="2"/>
  <c r="BB21" i="2"/>
  <c r="AY22" i="2"/>
  <c r="BP22" i="2" s="1"/>
  <c r="AZ22" i="2"/>
  <c r="BA22" i="2"/>
  <c r="BB22" i="2"/>
  <c r="AY29" i="2"/>
  <c r="BP29" i="2" s="1"/>
  <c r="AZ29" i="2"/>
  <c r="BA29" i="2"/>
  <c r="BB29" i="2"/>
  <c r="AY30" i="2"/>
  <c r="BP30" i="2" s="1"/>
  <c r="AZ30" i="2"/>
  <c r="BA30" i="2"/>
  <c r="BB30" i="2"/>
  <c r="AY31" i="2"/>
  <c r="BP31" i="2" s="1"/>
  <c r="AZ31" i="2"/>
  <c r="BA31" i="2"/>
  <c r="BB31" i="2"/>
  <c r="AY32" i="2"/>
  <c r="BP32" i="2" s="1"/>
  <c r="AZ32" i="2"/>
  <c r="BA32" i="2"/>
  <c r="BB32" i="2"/>
  <c r="AY33" i="2"/>
  <c r="BP33" i="2" s="1"/>
  <c r="AZ33" i="2"/>
  <c r="BA33" i="2"/>
  <c r="BB33" i="2"/>
  <c r="AY34" i="2"/>
  <c r="BP34" i="2" s="1"/>
  <c r="AZ34" i="2"/>
  <c r="BA34" i="2"/>
  <c r="BB34" i="2"/>
  <c r="AY38" i="2"/>
  <c r="BP38" i="2" s="1"/>
  <c r="AZ38" i="2"/>
  <c r="BA38" i="2"/>
  <c r="BB38" i="2"/>
  <c r="AY39" i="2"/>
  <c r="BP39" i="2" s="1"/>
  <c r="AZ39" i="2"/>
  <c r="BA39" i="2"/>
  <c r="BB39" i="2"/>
  <c r="AY40" i="2"/>
  <c r="BP40" i="2" s="1"/>
  <c r="AZ40" i="2"/>
  <c r="BA40" i="2"/>
  <c r="BB40" i="2"/>
  <c r="AY41" i="2"/>
  <c r="BP41" i="2" s="1"/>
  <c r="AZ41" i="2"/>
  <c r="BA41" i="2"/>
  <c r="BB41" i="2"/>
  <c r="AY42" i="2"/>
  <c r="BP42" i="2" s="1"/>
  <c r="AZ42" i="2"/>
  <c r="BA42" i="2"/>
  <c r="BB42" i="2"/>
  <c r="AY43" i="2"/>
  <c r="BP43" i="2" s="1"/>
  <c r="AZ43" i="2"/>
  <c r="BA43" i="2"/>
  <c r="BB43" i="2"/>
  <c r="AY35" i="2"/>
  <c r="BP35" i="2" s="1"/>
  <c r="AZ35" i="2"/>
  <c r="BA35" i="2"/>
  <c r="BB35" i="2"/>
  <c r="AY36" i="2"/>
  <c r="BP36" i="2" s="1"/>
  <c r="AZ36" i="2"/>
  <c r="BA36" i="2"/>
  <c r="BB36" i="2"/>
  <c r="AY37" i="2"/>
  <c r="BP37" i="2" s="1"/>
  <c r="AZ37" i="2"/>
  <c r="BA37" i="2"/>
  <c r="BB37" i="2"/>
  <c r="AY44" i="2"/>
  <c r="BP44" i="2" s="1"/>
  <c r="AZ44" i="2"/>
  <c r="BA44" i="2"/>
  <c r="BB44" i="2"/>
  <c r="AY45" i="2"/>
  <c r="BP45" i="2" s="1"/>
  <c r="AZ45" i="2"/>
  <c r="BA45" i="2"/>
  <c r="BB45" i="2"/>
  <c r="AY46" i="2"/>
  <c r="BP46" i="2" s="1"/>
  <c r="AZ46" i="2"/>
  <c r="BA46" i="2"/>
  <c r="BB46" i="2"/>
  <c r="AY47" i="2"/>
  <c r="BP47" i="2" s="1"/>
  <c r="AZ47" i="2"/>
  <c r="BA47" i="2"/>
  <c r="BB47" i="2"/>
  <c r="AY48" i="2"/>
  <c r="BP48" i="2" s="1"/>
  <c r="AZ48" i="2"/>
  <c r="BA48" i="2"/>
  <c r="BB48" i="2"/>
  <c r="AY49" i="2"/>
  <c r="BP49" i="2" s="1"/>
  <c r="AZ49" i="2"/>
  <c r="BA49" i="2"/>
  <c r="BB49" i="2"/>
  <c r="AY53" i="2"/>
  <c r="BP53" i="2" s="1"/>
  <c r="AZ53" i="2"/>
  <c r="BA53" i="2"/>
  <c r="BB53" i="2"/>
  <c r="AY54" i="2"/>
  <c r="BP54" i="2" s="1"/>
  <c r="AZ54" i="2"/>
  <c r="BA54" i="2"/>
  <c r="BB54" i="2"/>
  <c r="AY55" i="2"/>
  <c r="BP55" i="2" s="1"/>
  <c r="AZ55" i="2"/>
  <c r="BA55" i="2"/>
  <c r="BB55" i="2"/>
  <c r="AY56" i="2"/>
  <c r="BP56" i="2" s="1"/>
  <c r="AZ56" i="2"/>
  <c r="BA56" i="2"/>
  <c r="BB56" i="2"/>
  <c r="AY57" i="2"/>
  <c r="BP57" i="2" s="1"/>
  <c r="AZ57" i="2"/>
  <c r="BA57" i="2"/>
  <c r="BB57" i="2"/>
  <c r="AY58" i="2"/>
  <c r="BP58" i="2" s="1"/>
  <c r="AZ58" i="2"/>
  <c r="BA58" i="2"/>
  <c r="BB58" i="2"/>
  <c r="AY50" i="2"/>
  <c r="BP50" i="2" s="1"/>
  <c r="AZ50" i="2"/>
  <c r="BA50" i="2"/>
  <c r="BB50" i="2"/>
  <c r="AY51" i="2"/>
  <c r="BP51" i="2" s="1"/>
  <c r="AZ51" i="2"/>
  <c r="BA51" i="2"/>
  <c r="BB51" i="2"/>
  <c r="AY52" i="2"/>
  <c r="BP52" i="2" s="1"/>
  <c r="AZ52" i="2"/>
  <c r="BA52" i="2"/>
  <c r="BB52" i="2"/>
  <c r="AY59" i="2"/>
  <c r="BP59" i="2" s="1"/>
  <c r="AZ59" i="2"/>
  <c r="BA59" i="2"/>
  <c r="BB59" i="2"/>
  <c r="AY60" i="2"/>
  <c r="BP60" i="2" s="1"/>
  <c r="AZ60" i="2"/>
  <c r="BA60" i="2"/>
  <c r="BB60" i="2"/>
  <c r="AY61" i="2"/>
  <c r="BP61" i="2" s="1"/>
  <c r="AZ61" i="2"/>
  <c r="BA61" i="2"/>
  <c r="BB61" i="2"/>
  <c r="AY62" i="2"/>
  <c r="BP62" i="2" s="1"/>
  <c r="AZ62" i="2"/>
  <c r="BA62" i="2"/>
  <c r="BB62" i="2"/>
  <c r="AY63" i="2"/>
  <c r="BP63" i="2" s="1"/>
  <c r="AZ63" i="2"/>
  <c r="BA63" i="2"/>
  <c r="BB63" i="2"/>
  <c r="AY64" i="2"/>
  <c r="BP64" i="2" s="1"/>
  <c r="AZ64" i="2"/>
  <c r="BA64" i="2"/>
  <c r="BB64" i="2"/>
  <c r="AY71" i="2"/>
  <c r="BP71" i="2" s="1"/>
  <c r="AZ71" i="2"/>
  <c r="BA71" i="2"/>
  <c r="BB71" i="2"/>
  <c r="AY72" i="2"/>
  <c r="BP72" i="2" s="1"/>
  <c r="AZ72" i="2"/>
  <c r="BA72" i="2"/>
  <c r="BB72" i="2"/>
  <c r="AY73" i="2"/>
  <c r="BP73" i="2" s="1"/>
  <c r="AZ73" i="2"/>
  <c r="BA73" i="2"/>
  <c r="BB73" i="2"/>
  <c r="AY74" i="2"/>
  <c r="BP74" i="2" s="1"/>
  <c r="AZ74" i="2"/>
  <c r="BA74" i="2"/>
  <c r="BB74" i="2"/>
  <c r="AY75" i="2"/>
  <c r="BP75" i="2" s="1"/>
  <c r="AZ75" i="2"/>
  <c r="BA75" i="2"/>
  <c r="BB75" i="2"/>
  <c r="AY76" i="2"/>
  <c r="BP76" i="2" s="1"/>
  <c r="AZ76" i="2"/>
  <c r="BA76" i="2"/>
  <c r="BB76" i="2"/>
  <c r="AY65" i="2"/>
  <c r="BP65" i="2" s="1"/>
  <c r="AZ65" i="2"/>
  <c r="BA65" i="2"/>
  <c r="BB65" i="2"/>
  <c r="AY66" i="2"/>
  <c r="BP66" i="2" s="1"/>
  <c r="AZ66" i="2"/>
  <c r="BA66" i="2"/>
  <c r="BB66" i="2"/>
  <c r="AY67" i="2"/>
  <c r="BP67" i="2" s="1"/>
  <c r="AZ67" i="2"/>
  <c r="BA67" i="2"/>
  <c r="BB67" i="2"/>
  <c r="AY68" i="2"/>
  <c r="BP68" i="2" s="1"/>
  <c r="AZ68" i="2"/>
  <c r="BA68" i="2"/>
  <c r="BB68" i="2"/>
  <c r="AY69" i="2"/>
  <c r="BP69" i="2" s="1"/>
  <c r="AZ69" i="2"/>
  <c r="BA69" i="2"/>
  <c r="BB69" i="2"/>
  <c r="AY70" i="2"/>
  <c r="BP70" i="2" s="1"/>
  <c r="AZ70" i="2"/>
  <c r="BA70" i="2"/>
  <c r="BB70" i="2"/>
  <c r="AY86" i="2"/>
  <c r="BP86" i="2" s="1"/>
  <c r="AZ86" i="2"/>
  <c r="BA86" i="2"/>
  <c r="BB86" i="2"/>
  <c r="AY87" i="2"/>
  <c r="BP87" i="2" s="1"/>
  <c r="AZ87" i="2"/>
  <c r="BA87" i="2"/>
  <c r="BB87" i="2"/>
  <c r="AY88" i="2"/>
  <c r="BP88" i="2" s="1"/>
  <c r="AZ88" i="2"/>
  <c r="BA88" i="2"/>
  <c r="BB88" i="2"/>
  <c r="AY89" i="2"/>
  <c r="BP89" i="2" s="1"/>
  <c r="AZ89" i="2"/>
  <c r="BA89" i="2"/>
  <c r="BB89" i="2"/>
  <c r="AY90" i="2"/>
  <c r="BP90" i="2" s="1"/>
  <c r="AZ90" i="2"/>
  <c r="BA90" i="2"/>
  <c r="BB90" i="2"/>
  <c r="AY91" i="2"/>
  <c r="BP91" i="2" s="1"/>
  <c r="AZ91" i="2"/>
  <c r="BA91" i="2"/>
  <c r="BB91" i="2"/>
  <c r="AY77" i="2"/>
  <c r="BP77" i="2" s="1"/>
  <c r="AZ77" i="2"/>
  <c r="BA77" i="2"/>
  <c r="BB77" i="2"/>
  <c r="AY78" i="2"/>
  <c r="BP78" i="2" s="1"/>
  <c r="AZ78" i="2"/>
  <c r="BA78" i="2"/>
  <c r="BB78" i="2"/>
  <c r="AY79" i="2"/>
  <c r="BP79" i="2" s="1"/>
  <c r="AZ79" i="2"/>
  <c r="BA79" i="2"/>
  <c r="BB79" i="2"/>
  <c r="AY80" i="2"/>
  <c r="BP80" i="2" s="1"/>
  <c r="AZ80" i="2"/>
  <c r="BA80" i="2"/>
  <c r="BB80" i="2"/>
  <c r="AY81" i="2"/>
  <c r="BP81" i="2" s="1"/>
  <c r="AZ81" i="2"/>
  <c r="BA81" i="2"/>
  <c r="BB81" i="2"/>
  <c r="AY82" i="2"/>
  <c r="BP82" i="2" s="1"/>
  <c r="AZ82" i="2"/>
  <c r="BA82" i="2"/>
  <c r="BB82" i="2"/>
  <c r="AY83" i="2"/>
  <c r="BP83" i="2" s="1"/>
  <c r="AZ83" i="2"/>
  <c r="BA83" i="2"/>
  <c r="BB83" i="2"/>
  <c r="AY84" i="2"/>
  <c r="BP84" i="2" s="1"/>
  <c r="AZ84" i="2"/>
  <c r="BA84" i="2"/>
  <c r="BB84" i="2"/>
  <c r="AY85" i="2"/>
  <c r="BP85" i="2" s="1"/>
  <c r="AZ85" i="2"/>
  <c r="BA85" i="2"/>
  <c r="BB85" i="2"/>
  <c r="AY92" i="2"/>
  <c r="BP92" i="2" s="1"/>
  <c r="AZ92" i="2"/>
  <c r="BA92" i="2"/>
  <c r="BB92" i="2"/>
  <c r="AY93" i="2"/>
  <c r="BP93" i="2" s="1"/>
  <c r="AZ93" i="2"/>
  <c r="BA93" i="2"/>
  <c r="BB93" i="2"/>
  <c r="AY94" i="2"/>
  <c r="BP94" i="2" s="1"/>
  <c r="AZ94" i="2"/>
  <c r="BA94" i="2"/>
  <c r="BB94" i="2"/>
  <c r="AY95" i="2"/>
  <c r="BP95" i="2" s="1"/>
  <c r="AZ95" i="2"/>
  <c r="BA95" i="2"/>
  <c r="BB95" i="2"/>
  <c r="AY96" i="2"/>
  <c r="BP96" i="2" s="1"/>
  <c r="AZ96" i="2"/>
  <c r="BA96" i="2"/>
  <c r="BB96" i="2"/>
  <c r="AY97" i="2"/>
  <c r="BP97" i="2" s="1"/>
  <c r="AZ97" i="2"/>
  <c r="BA97" i="2"/>
  <c r="BB97" i="2"/>
  <c r="AY98" i="2"/>
  <c r="BP98" i="2" s="1"/>
  <c r="AZ98" i="2"/>
  <c r="BA98" i="2"/>
  <c r="BB98" i="2"/>
  <c r="AY99" i="2"/>
  <c r="BP99" i="2" s="1"/>
  <c r="AZ99" i="2"/>
  <c r="BA99" i="2"/>
  <c r="BB99" i="2"/>
  <c r="AY100" i="2"/>
  <c r="BP100" i="2" s="1"/>
  <c r="AZ100" i="2"/>
  <c r="BA100" i="2"/>
  <c r="BB100" i="2"/>
  <c r="AY113" i="2"/>
  <c r="BP113" i="2" s="1"/>
  <c r="AZ113" i="2"/>
  <c r="BA113" i="2"/>
  <c r="BB113" i="2"/>
  <c r="AY114" i="2"/>
  <c r="BP114" i="2" s="1"/>
  <c r="AZ114" i="2"/>
  <c r="BA114" i="2"/>
  <c r="BB114" i="2"/>
  <c r="AY115" i="2"/>
  <c r="BP115" i="2" s="1"/>
  <c r="AZ115" i="2"/>
  <c r="BA115" i="2"/>
  <c r="BB115" i="2"/>
  <c r="AY116" i="2"/>
  <c r="BP116" i="2" s="1"/>
  <c r="AZ116" i="2"/>
  <c r="BA116" i="2"/>
  <c r="BB116" i="2"/>
  <c r="AY117" i="2"/>
  <c r="BP117" i="2" s="1"/>
  <c r="AZ117" i="2"/>
  <c r="BA117" i="2"/>
  <c r="BB117" i="2"/>
  <c r="AY118" i="2"/>
  <c r="BP118" i="2" s="1"/>
  <c r="AZ118" i="2"/>
  <c r="BA118" i="2"/>
  <c r="BB118" i="2"/>
  <c r="AY101" i="2"/>
  <c r="BP101" i="2" s="1"/>
  <c r="AZ101" i="2"/>
  <c r="BA101" i="2"/>
  <c r="BB101" i="2"/>
  <c r="AY102" i="2"/>
  <c r="BP102" i="2" s="1"/>
  <c r="AZ102" i="2"/>
  <c r="BA102" i="2"/>
  <c r="BB102" i="2"/>
  <c r="AY103" i="2"/>
  <c r="BP103" i="2" s="1"/>
  <c r="AZ103" i="2"/>
  <c r="BA103" i="2"/>
  <c r="BB103" i="2"/>
  <c r="AY104" i="2"/>
  <c r="BP104" i="2" s="1"/>
  <c r="AZ104" i="2"/>
  <c r="BA104" i="2"/>
  <c r="BB104" i="2"/>
  <c r="AY105" i="2"/>
  <c r="BP105" i="2" s="1"/>
  <c r="AZ105" i="2"/>
  <c r="BA105" i="2"/>
  <c r="BB105" i="2"/>
  <c r="AY106" i="2"/>
  <c r="BP106" i="2" s="1"/>
  <c r="AZ106" i="2"/>
  <c r="BA106" i="2"/>
  <c r="BB106" i="2"/>
  <c r="AY107" i="2"/>
  <c r="BP107" i="2" s="1"/>
  <c r="AZ107" i="2"/>
  <c r="BA107" i="2"/>
  <c r="BB107" i="2"/>
  <c r="AY108" i="2"/>
  <c r="BP108" i="2" s="1"/>
  <c r="AZ108" i="2"/>
  <c r="BA108" i="2"/>
  <c r="BB108" i="2"/>
  <c r="AY109" i="2"/>
  <c r="BP109" i="2" s="1"/>
  <c r="AZ109" i="2"/>
  <c r="BA109" i="2"/>
  <c r="BB109" i="2"/>
  <c r="AY110" i="2"/>
  <c r="BP110" i="2" s="1"/>
  <c r="AZ110" i="2"/>
  <c r="BA110" i="2"/>
  <c r="BB110" i="2"/>
  <c r="AY111" i="2"/>
  <c r="BP111" i="2" s="1"/>
  <c r="AZ111" i="2"/>
  <c r="BA111" i="2"/>
  <c r="BB111" i="2"/>
  <c r="AY112" i="2"/>
  <c r="BP112" i="2" s="1"/>
  <c r="AZ112" i="2"/>
  <c r="BA112" i="2"/>
  <c r="BB112" i="2"/>
  <c r="AY2" i="2"/>
  <c r="BP2" i="2" s="1"/>
  <c r="AZ2" i="2"/>
  <c r="BA2" i="2"/>
  <c r="BB2" i="2"/>
  <c r="AY3" i="2"/>
  <c r="BP3" i="2" s="1"/>
  <c r="AZ3" i="2"/>
  <c r="BA3" i="2"/>
  <c r="BB3" i="2"/>
  <c r="AY4" i="2"/>
  <c r="BP4" i="2" s="1"/>
  <c r="AZ4" i="2"/>
  <c r="BA4" i="2"/>
  <c r="BB4" i="2"/>
  <c r="AY122" i="2"/>
  <c r="BP122" i="2" s="1"/>
  <c r="AZ122" i="2"/>
  <c r="BA122" i="2"/>
  <c r="BB122" i="2"/>
  <c r="AY123" i="2"/>
  <c r="BP123" i="2" s="1"/>
  <c r="AZ123" i="2"/>
  <c r="BA123" i="2"/>
  <c r="BB123" i="2"/>
  <c r="AY124" i="2"/>
  <c r="BP124" i="2" s="1"/>
  <c r="AZ124" i="2"/>
  <c r="BA124" i="2"/>
  <c r="BB124" i="2"/>
  <c r="AY119" i="2"/>
  <c r="BP119" i="2" s="1"/>
  <c r="AZ119" i="2"/>
  <c r="BA119" i="2"/>
  <c r="BB119" i="2"/>
  <c r="AY120" i="2"/>
  <c r="BP120" i="2" s="1"/>
  <c r="AZ120" i="2"/>
  <c r="BA120" i="2"/>
  <c r="BB120" i="2"/>
  <c r="AY121" i="2"/>
  <c r="BP121" i="2" s="1"/>
  <c r="AZ121" i="2"/>
  <c r="BA121" i="2"/>
  <c r="BB121" i="2"/>
  <c r="AY125" i="2"/>
  <c r="BP125" i="2" s="1"/>
  <c r="AZ125" i="2"/>
  <c r="BA125" i="2"/>
  <c r="BB125" i="2"/>
  <c r="AY126" i="2"/>
  <c r="BP126" i="2" s="1"/>
  <c r="AZ126" i="2"/>
  <c r="BA126" i="2"/>
  <c r="BB126" i="2"/>
  <c r="AY127" i="2"/>
  <c r="BP127" i="2" s="1"/>
  <c r="AZ127" i="2"/>
  <c r="BA127" i="2"/>
  <c r="BB127" i="2"/>
  <c r="AY128" i="2"/>
  <c r="BP128" i="2" s="1"/>
  <c r="AZ128" i="2"/>
  <c r="BA128" i="2"/>
  <c r="BB128" i="2"/>
  <c r="AY129" i="2"/>
  <c r="BP129" i="2" s="1"/>
  <c r="AZ129" i="2"/>
  <c r="BA129" i="2"/>
  <c r="BB129" i="2"/>
  <c r="AY130" i="2"/>
  <c r="BP130" i="2" s="1"/>
  <c r="AZ130" i="2"/>
  <c r="BA130" i="2"/>
  <c r="BB130" i="2"/>
  <c r="AY131" i="2"/>
  <c r="BP131" i="2" s="1"/>
  <c r="AZ131" i="2"/>
  <c r="BA131" i="2"/>
  <c r="BB131" i="2"/>
  <c r="AY132" i="2"/>
  <c r="BP132" i="2" s="1"/>
  <c r="AZ132" i="2"/>
  <c r="BA132" i="2"/>
  <c r="BB132" i="2"/>
  <c r="AY133" i="2"/>
  <c r="BP133" i="2" s="1"/>
  <c r="AZ133" i="2"/>
  <c r="BA133" i="2"/>
  <c r="BB133" i="2"/>
  <c r="AY134" i="2"/>
  <c r="BP134" i="2" s="1"/>
  <c r="AZ134" i="2"/>
  <c r="BA134" i="2"/>
  <c r="BB134" i="2"/>
  <c r="AY135" i="2"/>
  <c r="BP135" i="2" s="1"/>
  <c r="AZ135" i="2"/>
  <c r="BA135" i="2"/>
  <c r="BB135" i="2"/>
  <c r="AY136" i="2"/>
  <c r="BP136" i="2" s="1"/>
  <c r="AZ136" i="2"/>
  <c r="BA136" i="2"/>
  <c r="BB136" i="2"/>
  <c r="AY137" i="2"/>
  <c r="BP137" i="2" s="1"/>
  <c r="AZ137" i="2"/>
  <c r="BA137" i="2"/>
  <c r="BB137" i="2"/>
  <c r="AY138" i="2"/>
  <c r="BP138" i="2" s="1"/>
  <c r="AZ138" i="2"/>
  <c r="BA138" i="2"/>
  <c r="BB138" i="2"/>
  <c r="AY139" i="2"/>
  <c r="BP139" i="2" s="1"/>
  <c r="AZ139" i="2"/>
  <c r="BA139" i="2"/>
  <c r="BB139" i="2"/>
  <c r="AY140" i="2"/>
  <c r="BP140" i="2" s="1"/>
  <c r="AZ140" i="2"/>
  <c r="BA140" i="2"/>
  <c r="BB140" i="2"/>
  <c r="AY141" i="2"/>
  <c r="BP141" i="2" s="1"/>
  <c r="AZ141" i="2"/>
  <c r="BA141" i="2"/>
  <c r="BB141" i="2"/>
  <c r="AY142" i="2"/>
  <c r="BP142" i="2" s="1"/>
  <c r="AZ142" i="2"/>
  <c r="BA142" i="2"/>
  <c r="BB142" i="2"/>
  <c r="AY143" i="2"/>
  <c r="BP143" i="2" s="1"/>
  <c r="AZ143" i="2"/>
  <c r="BA143" i="2"/>
  <c r="BB143" i="2"/>
  <c r="AY144" i="2"/>
  <c r="BP144" i="2" s="1"/>
  <c r="AZ144" i="2"/>
  <c r="BA144" i="2"/>
  <c r="BB144" i="2"/>
  <c r="AY145" i="2"/>
  <c r="BP145" i="2" s="1"/>
  <c r="AZ145" i="2"/>
  <c r="BA145" i="2"/>
  <c r="BB145" i="2"/>
  <c r="AY146" i="2"/>
  <c r="BP146" i="2" s="1"/>
  <c r="AZ146" i="2"/>
  <c r="BA146" i="2"/>
  <c r="BB146" i="2"/>
  <c r="AY147" i="2"/>
  <c r="BP147" i="2" s="1"/>
  <c r="AZ147" i="2"/>
  <c r="BA147" i="2"/>
  <c r="BB147" i="2"/>
  <c r="AY148" i="2"/>
  <c r="BP148" i="2" s="1"/>
  <c r="AZ148" i="2"/>
  <c r="BA148" i="2"/>
  <c r="BB148" i="2"/>
  <c r="AY149" i="2"/>
  <c r="BP149" i="2" s="1"/>
  <c r="AZ149" i="2"/>
  <c r="BA149" i="2"/>
  <c r="BB149" i="2"/>
  <c r="AY150" i="2"/>
  <c r="BP150" i="2" s="1"/>
  <c r="AZ150" i="2"/>
  <c r="BA150" i="2"/>
  <c r="BB150" i="2"/>
  <c r="AY151" i="2"/>
  <c r="BP151" i="2" s="1"/>
  <c r="AZ151" i="2"/>
  <c r="BA151" i="2"/>
  <c r="BB151" i="2"/>
  <c r="AY152" i="2"/>
  <c r="BP152" i="2" s="1"/>
  <c r="AZ152" i="2"/>
  <c r="BA152" i="2"/>
  <c r="BB152" i="2"/>
  <c r="AY153" i="2"/>
  <c r="BP153" i="2" s="1"/>
  <c r="AZ153" i="2"/>
  <c r="BA153" i="2"/>
  <c r="BB153" i="2"/>
  <c r="AY154" i="2"/>
  <c r="BP154" i="2" s="1"/>
  <c r="AZ154" i="2"/>
  <c r="BA154" i="2"/>
  <c r="BB154" i="2"/>
  <c r="AY155" i="2"/>
  <c r="BP155" i="2" s="1"/>
  <c r="AZ155" i="2"/>
  <c r="BA155" i="2"/>
  <c r="BB155" i="2"/>
  <c r="AY156" i="2"/>
  <c r="BP156" i="2" s="1"/>
  <c r="AZ156" i="2"/>
  <c r="BA156" i="2"/>
  <c r="BB156" i="2"/>
  <c r="AY157" i="2"/>
  <c r="BP157" i="2" s="1"/>
  <c r="AZ157" i="2"/>
  <c r="BA157" i="2"/>
  <c r="BB157" i="2"/>
  <c r="AY158" i="2"/>
  <c r="BP158" i="2" s="1"/>
  <c r="AZ158" i="2"/>
  <c r="BA158" i="2"/>
  <c r="BB158" i="2"/>
  <c r="AY159" i="2"/>
  <c r="BP159" i="2" s="1"/>
  <c r="AZ159" i="2"/>
  <c r="BA159" i="2"/>
  <c r="BB159" i="2"/>
  <c r="AY160" i="2"/>
  <c r="BP160" i="2" s="1"/>
  <c r="AZ160" i="2"/>
  <c r="BA160" i="2"/>
  <c r="BB160" i="2"/>
  <c r="AY170" i="2"/>
  <c r="BP170" i="2" s="1"/>
  <c r="AZ170" i="2"/>
  <c r="BA170" i="2"/>
  <c r="BB170" i="2"/>
  <c r="AY171" i="2"/>
  <c r="BP171" i="2" s="1"/>
  <c r="AZ171" i="2"/>
  <c r="BA171" i="2"/>
  <c r="BB171" i="2"/>
  <c r="AY172" i="2"/>
  <c r="BP172" i="2" s="1"/>
  <c r="AZ172" i="2"/>
  <c r="BA172" i="2"/>
  <c r="BB172" i="2"/>
  <c r="AY161" i="2"/>
  <c r="BP161" i="2" s="1"/>
  <c r="AZ161" i="2"/>
  <c r="BA161" i="2"/>
  <c r="BB161" i="2"/>
  <c r="AY162" i="2"/>
  <c r="BP162" i="2" s="1"/>
  <c r="AZ162" i="2"/>
  <c r="BA162" i="2"/>
  <c r="BB162" i="2"/>
  <c r="AY163" i="2"/>
  <c r="BP163" i="2" s="1"/>
  <c r="AZ163" i="2"/>
  <c r="BA163" i="2"/>
  <c r="BB163" i="2"/>
  <c r="AY164" i="2"/>
  <c r="BP164" i="2" s="1"/>
  <c r="AZ164" i="2"/>
  <c r="BA164" i="2"/>
  <c r="BB164" i="2"/>
  <c r="AY165" i="2"/>
  <c r="BP165" i="2" s="1"/>
  <c r="AZ165" i="2"/>
  <c r="BA165" i="2"/>
  <c r="BB165" i="2"/>
  <c r="AY166" i="2"/>
  <c r="BP166" i="2" s="1"/>
  <c r="AZ166" i="2"/>
  <c r="BA166" i="2"/>
  <c r="BB166" i="2"/>
  <c r="AY167" i="2"/>
  <c r="BP167" i="2" s="1"/>
  <c r="AZ167" i="2"/>
  <c r="BA167" i="2"/>
  <c r="BB167" i="2"/>
  <c r="AY168" i="2"/>
  <c r="BP168" i="2" s="1"/>
  <c r="AZ168" i="2"/>
  <c r="BA168" i="2"/>
  <c r="BB168" i="2"/>
  <c r="AY169" i="2"/>
  <c r="BP169" i="2" s="1"/>
  <c r="AZ169" i="2"/>
  <c r="BA169" i="2"/>
  <c r="BB169" i="2"/>
  <c r="AY173" i="2"/>
  <c r="BP173" i="2" s="1"/>
  <c r="AZ173" i="2"/>
  <c r="BA173" i="2"/>
  <c r="BB173" i="2"/>
  <c r="AY174" i="2"/>
  <c r="BP174" i="2" s="1"/>
  <c r="AZ174" i="2"/>
  <c r="BA174" i="2"/>
  <c r="BB174" i="2"/>
  <c r="AY175" i="2"/>
  <c r="BP175" i="2" s="1"/>
  <c r="AZ175" i="2"/>
  <c r="BA175" i="2"/>
  <c r="BB175" i="2"/>
  <c r="AY176" i="2"/>
  <c r="BP176" i="2" s="1"/>
  <c r="AZ176" i="2"/>
  <c r="BA176" i="2"/>
  <c r="BB176" i="2"/>
  <c r="AY177" i="2"/>
  <c r="BP177" i="2" s="1"/>
  <c r="AZ177" i="2"/>
  <c r="BA177" i="2"/>
  <c r="BB177" i="2"/>
  <c r="AY178" i="2"/>
  <c r="BP178" i="2" s="1"/>
  <c r="AZ178" i="2"/>
  <c r="BA178" i="2"/>
  <c r="BB178" i="2"/>
  <c r="AY179" i="2"/>
  <c r="BP179" i="2" s="1"/>
  <c r="AZ179" i="2"/>
  <c r="BA179" i="2"/>
  <c r="BB179" i="2"/>
  <c r="AY180" i="2"/>
  <c r="BP180" i="2" s="1"/>
  <c r="AZ180" i="2"/>
  <c r="BA180" i="2"/>
  <c r="BB180" i="2"/>
  <c r="AY181" i="2"/>
  <c r="BP181" i="2" s="1"/>
  <c r="AZ181" i="2"/>
  <c r="BA181" i="2"/>
  <c r="BB181" i="2"/>
  <c r="AY182" i="2"/>
  <c r="BP182" i="2" s="1"/>
  <c r="AZ182" i="2"/>
  <c r="BA182" i="2"/>
  <c r="BB182" i="2"/>
  <c r="AY183" i="2"/>
  <c r="BP183" i="2" s="1"/>
  <c r="AZ183" i="2"/>
  <c r="BA183" i="2"/>
  <c r="BB183" i="2"/>
  <c r="AY184" i="2"/>
  <c r="BP184" i="2" s="1"/>
  <c r="AZ184" i="2"/>
  <c r="BA184" i="2"/>
  <c r="BB184" i="2"/>
  <c r="AY185" i="2"/>
  <c r="BP185" i="2" s="1"/>
  <c r="AZ185" i="2"/>
  <c r="BA185" i="2"/>
  <c r="BB185" i="2"/>
  <c r="AY186" i="2"/>
  <c r="BP186" i="2" s="1"/>
  <c r="AZ186" i="2"/>
  <c r="BA186" i="2"/>
  <c r="BB186" i="2"/>
  <c r="AY187" i="2"/>
  <c r="BP187" i="2" s="1"/>
  <c r="AZ187" i="2"/>
  <c r="BA187" i="2"/>
  <c r="BB187" i="2"/>
  <c r="AY188" i="2"/>
  <c r="BP188" i="2" s="1"/>
  <c r="AZ188" i="2"/>
  <c r="BA188" i="2"/>
  <c r="BB188" i="2"/>
  <c r="AY189" i="2"/>
  <c r="BP189" i="2" s="1"/>
  <c r="AZ189" i="2"/>
  <c r="BA189" i="2"/>
  <c r="BB189" i="2"/>
  <c r="AY190" i="2"/>
  <c r="BP190" i="2" s="1"/>
  <c r="AZ190" i="2"/>
  <c r="BA190" i="2"/>
  <c r="BB190" i="2"/>
  <c r="AY197" i="2"/>
  <c r="BP197" i="2" s="1"/>
  <c r="AZ197" i="2"/>
  <c r="BA197" i="2"/>
  <c r="BB197" i="2"/>
  <c r="AY198" i="2"/>
  <c r="BP198" i="2" s="1"/>
  <c r="AZ198" i="2"/>
  <c r="BA198" i="2"/>
  <c r="BB198" i="2"/>
  <c r="AY199" i="2"/>
  <c r="BP199" i="2" s="1"/>
  <c r="AZ199" i="2"/>
  <c r="BA199" i="2"/>
  <c r="BB199" i="2"/>
  <c r="AY191" i="2"/>
  <c r="BP191" i="2" s="1"/>
  <c r="AZ191" i="2"/>
  <c r="BA191" i="2"/>
  <c r="BB191" i="2"/>
  <c r="AY192" i="2"/>
  <c r="BP192" i="2" s="1"/>
  <c r="AZ192" i="2"/>
  <c r="BA192" i="2"/>
  <c r="BB192" i="2"/>
  <c r="AY193" i="2"/>
  <c r="BP193" i="2" s="1"/>
  <c r="AZ193" i="2"/>
  <c r="BA193" i="2"/>
  <c r="BB193" i="2"/>
  <c r="AY194" i="2"/>
  <c r="BP194" i="2" s="1"/>
  <c r="AZ194" i="2"/>
  <c r="BA194" i="2"/>
  <c r="BB194" i="2"/>
  <c r="AY195" i="2"/>
  <c r="BP195" i="2" s="1"/>
  <c r="AZ195" i="2"/>
  <c r="BA195" i="2"/>
  <c r="BB195" i="2"/>
  <c r="AY196" i="2"/>
  <c r="BP196" i="2" s="1"/>
  <c r="AZ196" i="2"/>
  <c r="BA196" i="2"/>
  <c r="BB196" i="2"/>
  <c r="AY200" i="2"/>
  <c r="BP200" i="2" s="1"/>
  <c r="AZ200" i="2"/>
  <c r="BA200" i="2"/>
  <c r="BB200" i="2"/>
  <c r="AY201" i="2"/>
  <c r="BP201" i="2" s="1"/>
  <c r="AZ201" i="2"/>
  <c r="BA201" i="2"/>
  <c r="BB201" i="2"/>
  <c r="AY202" i="2"/>
  <c r="BP202" i="2" s="1"/>
  <c r="AZ202" i="2"/>
  <c r="BA202" i="2"/>
  <c r="BB202" i="2"/>
  <c r="AY206" i="2"/>
  <c r="BP206" i="2" s="1"/>
  <c r="AZ206" i="2"/>
  <c r="BA206" i="2"/>
  <c r="BB206" i="2"/>
  <c r="AY207" i="2"/>
  <c r="BP207" i="2" s="1"/>
  <c r="AZ207" i="2"/>
  <c r="BA207" i="2"/>
  <c r="BB207" i="2"/>
  <c r="AY208" i="2"/>
  <c r="BP208" i="2" s="1"/>
  <c r="AZ208" i="2"/>
  <c r="BA208" i="2"/>
  <c r="BB208" i="2"/>
  <c r="AY203" i="2"/>
  <c r="BP203" i="2" s="1"/>
  <c r="AZ203" i="2"/>
  <c r="BA203" i="2"/>
  <c r="BB203" i="2"/>
  <c r="AY204" i="2"/>
  <c r="BP204" i="2" s="1"/>
  <c r="AZ204" i="2"/>
  <c r="BA204" i="2"/>
  <c r="BB204" i="2"/>
  <c r="AY205" i="2"/>
  <c r="BP205" i="2" s="1"/>
  <c r="AZ205" i="2"/>
  <c r="BA205" i="2"/>
  <c r="BB205" i="2"/>
  <c r="AY209" i="2"/>
  <c r="BP209" i="2" s="1"/>
  <c r="AZ209" i="2"/>
  <c r="BA209" i="2"/>
  <c r="BB209" i="2"/>
  <c r="AY210" i="2"/>
  <c r="BP210" i="2" s="1"/>
  <c r="AZ210" i="2"/>
  <c r="BA210" i="2"/>
  <c r="BB210" i="2"/>
  <c r="AY211" i="2"/>
  <c r="BP211" i="2" s="1"/>
  <c r="AZ211" i="2"/>
  <c r="BA211" i="2"/>
  <c r="BB211" i="2"/>
  <c r="AY212" i="2"/>
  <c r="BP212" i="2" s="1"/>
  <c r="AZ212" i="2"/>
  <c r="BA212" i="2"/>
  <c r="BB212" i="2"/>
  <c r="AY213" i="2"/>
  <c r="BP213" i="2" s="1"/>
  <c r="AZ213" i="2"/>
  <c r="BA213" i="2"/>
  <c r="BB213" i="2"/>
  <c r="AY214" i="2"/>
  <c r="BP214" i="2" s="1"/>
  <c r="AZ214" i="2"/>
  <c r="BA214" i="2"/>
  <c r="BB214" i="2"/>
  <c r="AY215" i="2"/>
  <c r="BP215" i="2" s="1"/>
  <c r="AZ215" i="2"/>
  <c r="BA215" i="2"/>
  <c r="BB215" i="2"/>
  <c r="AY216" i="2"/>
  <c r="BP216" i="2" s="1"/>
  <c r="AZ216" i="2"/>
  <c r="BA216" i="2"/>
  <c r="BB216" i="2"/>
  <c r="AY217" i="2"/>
  <c r="BP217" i="2" s="1"/>
  <c r="AZ217" i="2"/>
  <c r="BA217" i="2"/>
  <c r="BB217" i="2"/>
  <c r="AY218" i="2"/>
  <c r="BP218" i="2" s="1"/>
  <c r="AZ218" i="2"/>
  <c r="BA218" i="2"/>
  <c r="BB218" i="2"/>
  <c r="AY219" i="2"/>
  <c r="BP219" i="2" s="1"/>
  <c r="AZ219" i="2"/>
  <c r="BA219" i="2"/>
  <c r="BB219" i="2"/>
  <c r="AY220" i="2"/>
  <c r="BP220" i="2" s="1"/>
  <c r="AZ220" i="2"/>
  <c r="BA220" i="2"/>
  <c r="BB220" i="2"/>
  <c r="AY221" i="2"/>
  <c r="BP221" i="2" s="1"/>
  <c r="AZ221" i="2"/>
  <c r="BA221" i="2"/>
  <c r="BB221" i="2"/>
  <c r="AY222" i="2"/>
  <c r="BP222" i="2" s="1"/>
  <c r="AZ222" i="2"/>
  <c r="BA222" i="2"/>
  <c r="BB222" i="2"/>
  <c r="AY223" i="2"/>
  <c r="BP223" i="2" s="1"/>
  <c r="AZ223" i="2"/>
  <c r="BA223" i="2"/>
  <c r="BB223" i="2"/>
  <c r="AY224" i="2"/>
  <c r="BP224" i="2" s="1"/>
  <c r="AZ224" i="2"/>
  <c r="BA224" i="2"/>
  <c r="BB224" i="2"/>
  <c r="AY225" i="2"/>
  <c r="BP225" i="2" s="1"/>
  <c r="AZ225" i="2"/>
  <c r="BA225" i="2"/>
  <c r="BB225" i="2"/>
  <c r="AY226" i="2"/>
  <c r="BP226" i="2" s="1"/>
  <c r="AZ226" i="2"/>
  <c r="BA226" i="2"/>
  <c r="BB226" i="2"/>
  <c r="AY227" i="2"/>
  <c r="BP227" i="2" s="1"/>
  <c r="AZ227" i="2"/>
  <c r="BA227" i="2"/>
  <c r="BB227" i="2"/>
  <c r="AY228" i="2"/>
  <c r="BP228" i="2" s="1"/>
  <c r="AZ228" i="2"/>
  <c r="BA228" i="2"/>
  <c r="BB228" i="2"/>
  <c r="AY229" i="2"/>
  <c r="BP229" i="2" s="1"/>
  <c r="AZ229" i="2"/>
  <c r="BA229" i="2"/>
  <c r="BB229" i="2"/>
  <c r="AY230" i="2"/>
  <c r="BP230" i="2" s="1"/>
  <c r="AZ230" i="2"/>
  <c r="BA230" i="2"/>
  <c r="BB230" i="2"/>
  <c r="AY231" i="2"/>
  <c r="BP231" i="2" s="1"/>
  <c r="AZ231" i="2"/>
  <c r="BA231" i="2"/>
  <c r="BB231" i="2"/>
  <c r="AY232" i="2"/>
  <c r="BP232" i="2" s="1"/>
  <c r="AZ232" i="2"/>
  <c r="BA232" i="2"/>
  <c r="BB232" i="2"/>
  <c r="AY233" i="2"/>
  <c r="BP233" i="2" s="1"/>
  <c r="AZ233" i="2"/>
  <c r="BA233" i="2"/>
  <c r="BB233" i="2"/>
  <c r="AY234" i="2"/>
  <c r="BP234" i="2" s="1"/>
  <c r="AZ234" i="2"/>
  <c r="BA234" i="2"/>
  <c r="BB234" i="2"/>
  <c r="AY235" i="2"/>
  <c r="BP235" i="2" s="1"/>
  <c r="AZ235" i="2"/>
  <c r="BA235" i="2"/>
  <c r="BB235" i="2"/>
  <c r="AY239" i="2"/>
  <c r="BP239" i="2" s="1"/>
  <c r="AZ239" i="2"/>
  <c r="BA239" i="2"/>
  <c r="BB239" i="2"/>
  <c r="AY240" i="2"/>
  <c r="BP240" i="2" s="1"/>
  <c r="AZ240" i="2"/>
  <c r="BA240" i="2"/>
  <c r="BB240" i="2"/>
  <c r="AY241" i="2"/>
  <c r="BP241" i="2" s="1"/>
  <c r="AZ241" i="2"/>
  <c r="BA241" i="2"/>
  <c r="BB241" i="2"/>
  <c r="AY236" i="2"/>
  <c r="BP236" i="2" s="1"/>
  <c r="AZ236" i="2"/>
  <c r="BA236" i="2"/>
  <c r="BB236" i="2"/>
  <c r="AY237" i="2"/>
  <c r="BP237" i="2" s="1"/>
  <c r="AZ237" i="2"/>
  <c r="BA237" i="2"/>
  <c r="BB237" i="2"/>
  <c r="AY238" i="2"/>
  <c r="BP238" i="2" s="1"/>
  <c r="AZ238" i="2"/>
  <c r="BA238" i="2"/>
  <c r="BB238" i="2"/>
  <c r="AY242" i="2"/>
  <c r="BP242" i="2" s="1"/>
  <c r="AZ242" i="2"/>
  <c r="BA242" i="2"/>
  <c r="BB242" i="2"/>
  <c r="AY243" i="2"/>
  <c r="BP243" i="2" s="1"/>
  <c r="AZ243" i="2"/>
  <c r="BA243" i="2"/>
  <c r="BB243" i="2"/>
  <c r="AY244" i="2"/>
  <c r="BP244" i="2" s="1"/>
  <c r="AZ244" i="2"/>
  <c r="BA244" i="2"/>
  <c r="BB244" i="2"/>
  <c r="AY245" i="2"/>
  <c r="BP245" i="2" s="1"/>
  <c r="AZ245" i="2"/>
  <c r="BA245" i="2"/>
  <c r="BB245" i="2"/>
  <c r="AY246" i="2"/>
  <c r="BP246" i="2" s="1"/>
  <c r="AZ246" i="2"/>
  <c r="BA246" i="2"/>
  <c r="BB246" i="2"/>
  <c r="AY247" i="2"/>
  <c r="BP247" i="2" s="1"/>
  <c r="AZ247" i="2"/>
  <c r="BA247" i="2"/>
  <c r="BB247" i="2"/>
  <c r="AY251" i="2"/>
  <c r="BP251" i="2" s="1"/>
  <c r="AZ251" i="2"/>
  <c r="BA251" i="2"/>
  <c r="BB251" i="2"/>
  <c r="AY252" i="2"/>
  <c r="BP252" i="2" s="1"/>
  <c r="AZ252" i="2"/>
  <c r="BA252" i="2"/>
  <c r="BB252" i="2"/>
  <c r="AY253" i="2"/>
  <c r="BP253" i="2" s="1"/>
  <c r="AZ253" i="2"/>
  <c r="BA253" i="2"/>
  <c r="BB253" i="2"/>
  <c r="AY248" i="2"/>
  <c r="BP248" i="2" s="1"/>
  <c r="AZ248" i="2"/>
  <c r="BA248" i="2"/>
  <c r="BB248" i="2"/>
  <c r="AY249" i="2"/>
  <c r="BP249" i="2" s="1"/>
  <c r="AZ249" i="2"/>
  <c r="BA249" i="2"/>
  <c r="BB249" i="2"/>
  <c r="AY250" i="2"/>
  <c r="BP250" i="2" s="1"/>
  <c r="AZ250" i="2"/>
  <c r="BA250" i="2"/>
  <c r="BB250" i="2"/>
  <c r="AY254" i="2"/>
  <c r="BP254" i="2" s="1"/>
  <c r="AZ254" i="2"/>
  <c r="BA254" i="2"/>
  <c r="BB254" i="2"/>
  <c r="AY255" i="2"/>
  <c r="BP255" i="2" s="1"/>
  <c r="AZ255" i="2"/>
  <c r="BA255" i="2"/>
  <c r="BB255" i="2"/>
  <c r="AY256" i="2"/>
  <c r="BP256" i="2" s="1"/>
  <c r="AZ256" i="2"/>
  <c r="BA256" i="2"/>
  <c r="BB256" i="2"/>
  <c r="AY257" i="2"/>
  <c r="BP257" i="2" s="1"/>
  <c r="AZ257" i="2"/>
  <c r="BA257" i="2"/>
  <c r="BB257" i="2"/>
  <c r="AY258" i="2"/>
  <c r="BP258" i="2" s="1"/>
  <c r="AZ258" i="2"/>
  <c r="BA258" i="2"/>
  <c r="BB258" i="2"/>
  <c r="AY259" i="2"/>
  <c r="BP259" i="2" s="1"/>
  <c r="AZ259" i="2"/>
  <c r="BA259" i="2"/>
  <c r="BB259" i="2"/>
  <c r="AY260" i="2"/>
  <c r="BP260" i="2" s="1"/>
  <c r="AZ260" i="2"/>
  <c r="BA260" i="2"/>
  <c r="BB260" i="2"/>
  <c r="AY261" i="2"/>
  <c r="BP261" i="2" s="1"/>
  <c r="AZ261" i="2"/>
  <c r="BA261" i="2"/>
  <c r="BB261" i="2"/>
  <c r="AY262" i="2"/>
  <c r="BP262" i="2" s="1"/>
  <c r="AZ262" i="2"/>
  <c r="BA262" i="2"/>
  <c r="BB262" i="2"/>
  <c r="AY263" i="2"/>
  <c r="BP263" i="2" s="1"/>
  <c r="AZ263" i="2"/>
  <c r="BA263" i="2"/>
  <c r="BB263" i="2"/>
  <c r="AY264" i="2"/>
  <c r="BP264" i="2" s="1"/>
  <c r="AZ264" i="2"/>
  <c r="BA264" i="2"/>
  <c r="BB264" i="2"/>
  <c r="AY265" i="2"/>
  <c r="BP265" i="2" s="1"/>
  <c r="AZ265" i="2"/>
  <c r="BA265" i="2"/>
  <c r="BB265" i="2"/>
  <c r="AY266" i="2"/>
  <c r="BP266" i="2" s="1"/>
  <c r="AZ266" i="2"/>
  <c r="BA266" i="2"/>
  <c r="BB266" i="2"/>
  <c r="AY267" i="2"/>
  <c r="BP267" i="2" s="1"/>
  <c r="AZ267" i="2"/>
  <c r="BA267" i="2"/>
  <c r="BB267" i="2"/>
  <c r="AY268" i="2"/>
  <c r="BP268" i="2" s="1"/>
  <c r="AZ268" i="2"/>
  <c r="BA268" i="2"/>
  <c r="BB268" i="2"/>
  <c r="AY269" i="2"/>
  <c r="BP269" i="2" s="1"/>
  <c r="AZ269" i="2"/>
  <c r="BA269" i="2"/>
  <c r="BB269" i="2"/>
  <c r="AY270" i="2"/>
  <c r="BP270" i="2" s="1"/>
  <c r="AZ270" i="2"/>
  <c r="BA270" i="2"/>
  <c r="BB270" i="2"/>
  <c r="AY271" i="2"/>
  <c r="BP271" i="2" s="1"/>
  <c r="AZ271" i="2"/>
  <c r="BA271" i="2"/>
  <c r="BB271" i="2"/>
  <c r="AY275" i="2"/>
  <c r="BP275" i="2" s="1"/>
  <c r="AZ275" i="2"/>
  <c r="BA275" i="2"/>
  <c r="BB275" i="2"/>
  <c r="AY276" i="2"/>
  <c r="BP276" i="2" s="1"/>
  <c r="AZ276" i="2"/>
  <c r="BA276" i="2"/>
  <c r="BB276" i="2"/>
  <c r="AY277" i="2"/>
  <c r="BP277" i="2" s="1"/>
  <c r="AZ277" i="2"/>
  <c r="BA277" i="2"/>
  <c r="BB277" i="2"/>
  <c r="AY272" i="2"/>
  <c r="BP272" i="2" s="1"/>
  <c r="AZ272" i="2"/>
  <c r="BA272" i="2"/>
  <c r="BB272" i="2"/>
  <c r="AY273" i="2"/>
  <c r="BP273" i="2" s="1"/>
  <c r="AZ273" i="2"/>
  <c r="BA273" i="2"/>
  <c r="BB273" i="2"/>
  <c r="AY274" i="2"/>
  <c r="BP274" i="2" s="1"/>
  <c r="AZ274" i="2"/>
  <c r="BA274" i="2"/>
  <c r="BB274" i="2"/>
  <c r="AY278" i="2"/>
  <c r="BP278" i="2" s="1"/>
  <c r="AZ278" i="2"/>
  <c r="BA278" i="2"/>
  <c r="BB278" i="2"/>
  <c r="AY279" i="2"/>
  <c r="BP279" i="2" s="1"/>
  <c r="AZ279" i="2"/>
  <c r="BA279" i="2"/>
  <c r="BB279" i="2"/>
  <c r="AY280" i="2"/>
  <c r="BP280" i="2" s="1"/>
  <c r="AZ280" i="2"/>
  <c r="BA280" i="2"/>
  <c r="BB280" i="2"/>
  <c r="AY290" i="2"/>
  <c r="BP290" i="2" s="1"/>
  <c r="AZ290" i="2"/>
  <c r="BA290" i="2"/>
  <c r="BB290" i="2"/>
  <c r="AY291" i="2"/>
  <c r="BP291" i="2" s="1"/>
  <c r="AZ291" i="2"/>
  <c r="BA291" i="2"/>
  <c r="BB291" i="2"/>
  <c r="AY292" i="2"/>
  <c r="BP292" i="2" s="1"/>
  <c r="AZ292" i="2"/>
  <c r="BA292" i="2"/>
  <c r="BB292" i="2"/>
  <c r="AY281" i="2"/>
  <c r="BP281" i="2" s="1"/>
  <c r="AZ281" i="2"/>
  <c r="BA281" i="2"/>
  <c r="BB281" i="2"/>
  <c r="AY282" i="2"/>
  <c r="BP282" i="2" s="1"/>
  <c r="AZ282" i="2"/>
  <c r="BA282" i="2"/>
  <c r="BB282" i="2"/>
  <c r="AY283" i="2"/>
  <c r="BP283" i="2" s="1"/>
  <c r="AZ283" i="2"/>
  <c r="BA283" i="2"/>
  <c r="BB283" i="2"/>
  <c r="AY284" i="2"/>
  <c r="BP284" i="2" s="1"/>
  <c r="AZ284" i="2"/>
  <c r="BA284" i="2"/>
  <c r="BB284" i="2"/>
  <c r="AY285" i="2"/>
  <c r="BP285" i="2" s="1"/>
  <c r="AZ285" i="2"/>
  <c r="BA285" i="2"/>
  <c r="BB285" i="2"/>
  <c r="AY286" i="2"/>
  <c r="BP286" i="2" s="1"/>
  <c r="AZ286" i="2"/>
  <c r="BA286" i="2"/>
  <c r="BB286" i="2"/>
  <c r="AY287" i="2"/>
  <c r="BP287" i="2" s="1"/>
  <c r="AZ287" i="2"/>
  <c r="BA287" i="2"/>
  <c r="BB287" i="2"/>
  <c r="AY288" i="2"/>
  <c r="BP288" i="2" s="1"/>
  <c r="AZ288" i="2"/>
  <c r="BA288" i="2"/>
  <c r="BB288" i="2"/>
  <c r="AY289" i="2"/>
  <c r="BP289" i="2" s="1"/>
  <c r="AZ289" i="2"/>
  <c r="BA289" i="2"/>
  <c r="BB289" i="2"/>
  <c r="AY293" i="2"/>
  <c r="BP293" i="2" s="1"/>
  <c r="AZ293" i="2"/>
  <c r="BA293" i="2"/>
  <c r="BB293" i="2"/>
  <c r="AY294" i="2"/>
  <c r="BP294" i="2" s="1"/>
  <c r="AZ294" i="2"/>
  <c r="BA294" i="2"/>
  <c r="BB294" i="2"/>
  <c r="AY295" i="2"/>
  <c r="BP295" i="2" s="1"/>
  <c r="AZ295" i="2"/>
  <c r="BA295" i="2"/>
  <c r="BB295" i="2"/>
  <c r="AY296" i="2"/>
  <c r="BP296" i="2" s="1"/>
  <c r="AZ296" i="2"/>
  <c r="BA296" i="2"/>
  <c r="BB296" i="2"/>
  <c r="AY297" i="2"/>
  <c r="BP297" i="2" s="1"/>
  <c r="AZ297" i="2"/>
  <c r="BA297" i="2"/>
  <c r="BB297" i="2"/>
  <c r="AY298" i="2"/>
  <c r="BP298" i="2" s="1"/>
  <c r="AZ298" i="2"/>
  <c r="BA298" i="2"/>
  <c r="BB298" i="2"/>
  <c r="AY299" i="2"/>
  <c r="BP299" i="2" s="1"/>
  <c r="AZ299" i="2"/>
  <c r="BA299" i="2"/>
  <c r="BB299" i="2"/>
  <c r="AY300" i="2"/>
  <c r="BP300" i="2" s="1"/>
  <c r="AZ300" i="2"/>
  <c r="BA300" i="2"/>
  <c r="BB300" i="2"/>
  <c r="AY301" i="2"/>
  <c r="BP301" i="2" s="1"/>
  <c r="AZ301" i="2"/>
  <c r="BA301" i="2"/>
  <c r="BB301" i="2"/>
  <c r="AY302" i="2"/>
  <c r="BP302" i="2" s="1"/>
  <c r="AZ302" i="2"/>
  <c r="BA302" i="2"/>
  <c r="BB302" i="2"/>
  <c r="AY303" i="2"/>
  <c r="BP303" i="2" s="1"/>
  <c r="AZ303" i="2"/>
  <c r="BA303" i="2"/>
  <c r="BB303" i="2"/>
  <c r="AY304" i="2"/>
  <c r="BP304" i="2" s="1"/>
  <c r="AZ304" i="2"/>
  <c r="BA304" i="2"/>
  <c r="BB304" i="2"/>
  <c r="AY305" i="2"/>
  <c r="BP305" i="2" s="1"/>
  <c r="AZ305" i="2"/>
  <c r="BA305" i="2"/>
  <c r="BB305" i="2"/>
  <c r="AY306" i="2"/>
  <c r="BP306" i="2" s="1"/>
  <c r="AZ306" i="2"/>
  <c r="BA306" i="2"/>
  <c r="BB306" i="2"/>
  <c r="AY307" i="2"/>
  <c r="BP307" i="2" s="1"/>
  <c r="AZ307" i="2"/>
  <c r="BA307" i="2"/>
  <c r="BB307" i="2"/>
  <c r="AY308" i="2"/>
  <c r="BP308" i="2" s="1"/>
  <c r="AZ308" i="2"/>
  <c r="BA308" i="2"/>
  <c r="BB308" i="2"/>
  <c r="AY309" i="2"/>
  <c r="BP309" i="2" s="1"/>
  <c r="AZ309" i="2"/>
  <c r="BA309" i="2"/>
  <c r="BB309" i="2"/>
  <c r="AY310" i="2"/>
  <c r="BP310" i="2" s="1"/>
  <c r="AZ310" i="2"/>
  <c r="BA310" i="2"/>
  <c r="BB310" i="2"/>
  <c r="AY311" i="2"/>
  <c r="BP311" i="2" s="1"/>
  <c r="AZ311" i="2"/>
  <c r="BA311" i="2"/>
  <c r="BB311" i="2"/>
  <c r="AY312" i="2"/>
  <c r="BP312" i="2" s="1"/>
  <c r="AZ312" i="2"/>
  <c r="BA312" i="2"/>
  <c r="BB312" i="2"/>
  <c r="AY313" i="2"/>
  <c r="BP313" i="2" s="1"/>
  <c r="AZ313" i="2"/>
  <c r="BA313" i="2"/>
  <c r="BB313" i="2"/>
  <c r="AY314" i="2"/>
  <c r="BP314" i="2" s="1"/>
  <c r="AZ314" i="2"/>
  <c r="BA314" i="2"/>
  <c r="BB314" i="2"/>
  <c r="AY315" i="2"/>
  <c r="BP315" i="2" s="1"/>
  <c r="AZ315" i="2"/>
  <c r="BA315" i="2"/>
  <c r="BB315" i="2"/>
  <c r="AY316" i="2"/>
  <c r="BP316" i="2" s="1"/>
  <c r="AZ316" i="2"/>
  <c r="BA316" i="2"/>
  <c r="BB316" i="2"/>
  <c r="AY317" i="2"/>
  <c r="BP317" i="2" s="1"/>
  <c r="AZ317" i="2"/>
  <c r="BA317" i="2"/>
  <c r="BB317" i="2"/>
  <c r="AY318" i="2"/>
  <c r="BP318" i="2" s="1"/>
  <c r="AZ318" i="2"/>
  <c r="BA318" i="2"/>
  <c r="BB318" i="2"/>
  <c r="AY319" i="2"/>
  <c r="BP319" i="2" s="1"/>
  <c r="AZ319" i="2"/>
  <c r="BA319" i="2"/>
  <c r="BB319" i="2"/>
  <c r="AY320" i="2"/>
  <c r="BP320" i="2" s="1"/>
  <c r="AZ320" i="2"/>
  <c r="BA320" i="2"/>
  <c r="BB320" i="2"/>
  <c r="AY321" i="2"/>
  <c r="BP321" i="2" s="1"/>
  <c r="AZ321" i="2"/>
  <c r="BA321" i="2"/>
  <c r="BB321" i="2"/>
  <c r="AY322" i="2"/>
  <c r="BP322" i="2" s="1"/>
  <c r="AZ322" i="2"/>
  <c r="BA322" i="2"/>
  <c r="BB322" i="2"/>
  <c r="AY323" i="2"/>
  <c r="BP323" i="2" s="1"/>
  <c r="AZ323" i="2"/>
  <c r="BA323" i="2"/>
  <c r="BB323" i="2"/>
  <c r="AY324" i="2"/>
  <c r="BP324" i="2" s="1"/>
  <c r="AZ324" i="2"/>
  <c r="BA324" i="2"/>
  <c r="BB324" i="2"/>
  <c r="AY325" i="2"/>
  <c r="BP325" i="2" s="1"/>
  <c r="AZ325" i="2"/>
  <c r="BA325" i="2"/>
  <c r="BB325" i="2"/>
  <c r="AY326" i="2"/>
  <c r="BP326" i="2" s="1"/>
  <c r="AZ326" i="2"/>
  <c r="BA326" i="2"/>
  <c r="BB326" i="2"/>
  <c r="AY327" i="2"/>
  <c r="BP327" i="2" s="1"/>
  <c r="AZ327" i="2"/>
  <c r="BA327" i="2"/>
  <c r="BB327" i="2"/>
  <c r="AY328" i="2"/>
  <c r="BP328" i="2" s="1"/>
  <c r="AZ328" i="2"/>
  <c r="BA328" i="2"/>
  <c r="BB328" i="2"/>
  <c r="AY329" i="2"/>
  <c r="BP329" i="2" s="1"/>
  <c r="AZ329" i="2"/>
  <c r="BA329" i="2"/>
  <c r="BB329" i="2"/>
  <c r="AY330" i="2"/>
  <c r="BP330" i="2" s="1"/>
  <c r="AZ330" i="2"/>
  <c r="BA330" i="2"/>
  <c r="BB330" i="2"/>
  <c r="AY331" i="2"/>
  <c r="BP331" i="2" s="1"/>
  <c r="AZ331" i="2"/>
  <c r="BA331" i="2"/>
  <c r="BB331" i="2"/>
  <c r="AY332" i="2"/>
  <c r="BP332" i="2" s="1"/>
  <c r="AZ332" i="2"/>
  <c r="BA332" i="2"/>
  <c r="BB332" i="2"/>
  <c r="AY333" i="2"/>
  <c r="BP333" i="2" s="1"/>
  <c r="AZ333" i="2"/>
  <c r="BA333" i="2"/>
  <c r="BB333" i="2"/>
  <c r="AY334" i="2"/>
  <c r="BP334" i="2" s="1"/>
  <c r="AZ334" i="2"/>
  <c r="BA334" i="2"/>
  <c r="BB334" i="2"/>
  <c r="AY335" i="2"/>
  <c r="BP335" i="2" s="1"/>
  <c r="AZ335" i="2"/>
  <c r="BA335" i="2"/>
  <c r="BB335" i="2"/>
  <c r="AY336" i="2"/>
  <c r="BP336" i="2" s="1"/>
  <c r="AZ336" i="2"/>
  <c r="BA336" i="2"/>
  <c r="BB336" i="2"/>
  <c r="AY337" i="2"/>
  <c r="BP337" i="2" s="1"/>
  <c r="AZ337" i="2"/>
  <c r="BA337" i="2"/>
  <c r="BB337" i="2"/>
  <c r="AY338" i="2"/>
  <c r="BP338" i="2" s="1"/>
  <c r="AZ338" i="2"/>
  <c r="BA338" i="2"/>
  <c r="BB338" i="2"/>
  <c r="AY339" i="2"/>
  <c r="BP339" i="2" s="1"/>
  <c r="AZ339" i="2"/>
  <c r="BA339" i="2"/>
  <c r="BB339" i="2"/>
  <c r="AY340" i="2"/>
  <c r="BP340" i="2" s="1"/>
  <c r="AZ340" i="2"/>
  <c r="BA340" i="2"/>
  <c r="BB340" i="2"/>
  <c r="AY341" i="2"/>
  <c r="BP341" i="2" s="1"/>
  <c r="AZ341" i="2"/>
  <c r="BA341" i="2"/>
  <c r="BB341" i="2"/>
  <c r="AY342" i="2"/>
  <c r="BP342" i="2" s="1"/>
  <c r="AZ342" i="2"/>
  <c r="BA342" i="2"/>
  <c r="BB342" i="2"/>
  <c r="AY343" i="2"/>
  <c r="BP343" i="2" s="1"/>
  <c r="AZ343" i="2"/>
  <c r="BA343" i="2"/>
  <c r="BB343" i="2"/>
  <c r="AY344" i="2"/>
  <c r="BP344" i="2" s="1"/>
  <c r="AZ344" i="2"/>
  <c r="BA344" i="2"/>
  <c r="BB344" i="2"/>
  <c r="AY345" i="2"/>
  <c r="BP345" i="2" s="1"/>
  <c r="AZ345" i="2"/>
  <c r="BA345" i="2"/>
  <c r="BB345" i="2"/>
  <c r="AY346" i="2"/>
  <c r="BP346" i="2" s="1"/>
  <c r="AZ346" i="2"/>
  <c r="BA346" i="2"/>
  <c r="BB346" i="2"/>
  <c r="AY347" i="2"/>
  <c r="BP347" i="2" s="1"/>
  <c r="AZ347" i="2"/>
  <c r="BA347" i="2"/>
  <c r="BB347" i="2"/>
  <c r="AY348" i="2"/>
  <c r="BP348" i="2" s="1"/>
  <c r="AZ348" i="2"/>
  <c r="BA348" i="2"/>
  <c r="BB348" i="2"/>
  <c r="AY349" i="2"/>
  <c r="BP349" i="2" s="1"/>
  <c r="AZ349" i="2"/>
  <c r="BA349" i="2"/>
  <c r="BB349" i="2"/>
  <c r="AY350" i="2"/>
  <c r="BP350" i="2" s="1"/>
  <c r="AZ350" i="2"/>
  <c r="BA350" i="2"/>
  <c r="BB350" i="2"/>
  <c r="AY351" i="2"/>
  <c r="BP351" i="2" s="1"/>
  <c r="AZ351" i="2"/>
  <c r="BA351" i="2"/>
  <c r="BB351" i="2"/>
  <c r="AY352" i="2"/>
  <c r="BP352" i="2" s="1"/>
  <c r="AZ352" i="2"/>
  <c r="BA352" i="2"/>
  <c r="BB352" i="2"/>
  <c r="AY353" i="2"/>
  <c r="BP353" i="2" s="1"/>
  <c r="AZ353" i="2"/>
  <c r="BA353" i="2"/>
  <c r="BB353" i="2"/>
  <c r="AY354" i="2"/>
  <c r="BP354" i="2" s="1"/>
  <c r="AZ354" i="2"/>
  <c r="BA354" i="2"/>
  <c r="BB354" i="2"/>
  <c r="AY355" i="2"/>
  <c r="BP355" i="2" s="1"/>
  <c r="AZ355" i="2"/>
  <c r="BA355" i="2"/>
  <c r="BB355" i="2"/>
  <c r="AY356" i="2"/>
  <c r="BP356" i="2" s="1"/>
  <c r="AZ356" i="2"/>
  <c r="BA356" i="2"/>
  <c r="BB356" i="2"/>
  <c r="AY357" i="2"/>
  <c r="BP357" i="2" s="1"/>
  <c r="AZ357" i="2"/>
  <c r="BA357" i="2"/>
  <c r="BB357" i="2"/>
  <c r="AY358" i="2"/>
  <c r="BP358" i="2" s="1"/>
  <c r="AZ358" i="2"/>
  <c r="BA358" i="2"/>
  <c r="BB358" i="2"/>
  <c r="AY359" i="2"/>
  <c r="BP359" i="2" s="1"/>
  <c r="AZ359" i="2"/>
  <c r="BA359" i="2"/>
  <c r="BB359" i="2"/>
  <c r="AY360" i="2"/>
  <c r="BP360" i="2" s="1"/>
  <c r="AZ360" i="2"/>
  <c r="BA360" i="2"/>
  <c r="BB360" i="2"/>
  <c r="AY361" i="2"/>
  <c r="BP361" i="2" s="1"/>
  <c r="AZ361" i="2"/>
  <c r="BA361" i="2"/>
  <c r="BB361" i="2"/>
  <c r="AY368" i="2"/>
  <c r="BP368" i="2" s="1"/>
  <c r="AZ368" i="2"/>
  <c r="BA368" i="2"/>
  <c r="BB368" i="2"/>
  <c r="AY369" i="2"/>
  <c r="BP369" i="2" s="1"/>
  <c r="AZ369" i="2"/>
  <c r="BA369" i="2"/>
  <c r="BB369" i="2"/>
  <c r="AY370" i="2"/>
  <c r="BP370" i="2" s="1"/>
  <c r="AZ370" i="2"/>
  <c r="BA370" i="2"/>
  <c r="BB370" i="2"/>
  <c r="AY362" i="2"/>
  <c r="BP362" i="2" s="1"/>
  <c r="AZ362" i="2"/>
  <c r="BA362" i="2"/>
  <c r="BB362" i="2"/>
  <c r="AY363" i="2"/>
  <c r="BP363" i="2" s="1"/>
  <c r="AZ363" i="2"/>
  <c r="BA363" i="2"/>
  <c r="BB363" i="2"/>
  <c r="AY364" i="2"/>
  <c r="BP364" i="2" s="1"/>
  <c r="AZ364" i="2"/>
  <c r="BA364" i="2"/>
  <c r="BB364" i="2"/>
  <c r="AY365" i="2"/>
  <c r="BP365" i="2" s="1"/>
  <c r="AZ365" i="2"/>
  <c r="BA365" i="2"/>
  <c r="BB365" i="2"/>
  <c r="AY366" i="2"/>
  <c r="BP366" i="2" s="1"/>
  <c r="AZ366" i="2"/>
  <c r="BA366" i="2"/>
  <c r="BB366" i="2"/>
  <c r="AY367" i="2"/>
  <c r="BP367" i="2" s="1"/>
  <c r="AZ367" i="2"/>
  <c r="BA367" i="2"/>
  <c r="BB367" i="2"/>
  <c r="AY371" i="2"/>
  <c r="BP371" i="2" s="1"/>
  <c r="AZ371" i="2"/>
  <c r="BA371" i="2"/>
  <c r="BB371" i="2"/>
  <c r="AY372" i="2"/>
  <c r="BP372" i="2" s="1"/>
  <c r="AZ372" i="2"/>
  <c r="BA372" i="2"/>
  <c r="BB372" i="2"/>
  <c r="AY373" i="2"/>
  <c r="BP373" i="2" s="1"/>
  <c r="AZ373" i="2"/>
  <c r="BA373" i="2"/>
  <c r="BB373" i="2"/>
  <c r="AY377" i="2"/>
  <c r="BP377" i="2" s="1"/>
  <c r="AZ377" i="2"/>
  <c r="BA377" i="2"/>
  <c r="BB377" i="2"/>
  <c r="AY378" i="2"/>
  <c r="BP378" i="2" s="1"/>
  <c r="AZ378" i="2"/>
  <c r="BA378" i="2"/>
  <c r="BB378" i="2"/>
  <c r="AY379" i="2"/>
  <c r="BP379" i="2" s="1"/>
  <c r="AZ379" i="2"/>
  <c r="BA379" i="2"/>
  <c r="BB379" i="2"/>
  <c r="AY374" i="2"/>
  <c r="BP374" i="2" s="1"/>
  <c r="AZ374" i="2"/>
  <c r="BA374" i="2"/>
  <c r="BB374" i="2"/>
  <c r="AY375" i="2"/>
  <c r="BP375" i="2" s="1"/>
  <c r="AZ375" i="2"/>
  <c r="BA375" i="2"/>
  <c r="BB375" i="2"/>
  <c r="AY376" i="2"/>
  <c r="BP376" i="2" s="1"/>
  <c r="AZ376" i="2"/>
  <c r="BA376" i="2"/>
  <c r="BB376" i="2"/>
  <c r="AY5" i="2"/>
  <c r="BP5" i="2" s="1"/>
  <c r="AZ5" i="2"/>
  <c r="BA5" i="2"/>
  <c r="BB5" i="2"/>
  <c r="AY6" i="2"/>
  <c r="BP6" i="2" s="1"/>
  <c r="AZ6" i="2"/>
  <c r="BA6" i="2"/>
  <c r="BB6" i="2"/>
  <c r="AY7" i="2"/>
  <c r="BP7" i="2" s="1"/>
  <c r="AZ7" i="2"/>
  <c r="BA7" i="2"/>
  <c r="BB7" i="2"/>
  <c r="AY380" i="2"/>
  <c r="BP380" i="2" s="1"/>
  <c r="AZ380" i="2"/>
  <c r="BA380" i="2"/>
  <c r="BB380" i="2"/>
  <c r="AY381" i="2"/>
  <c r="BP381" i="2" s="1"/>
  <c r="AZ381" i="2"/>
  <c r="BA381" i="2"/>
  <c r="BB381" i="2"/>
  <c r="AY382" i="2"/>
  <c r="BP382" i="2" s="1"/>
  <c r="AZ382" i="2"/>
  <c r="BA382" i="2"/>
  <c r="BB382" i="2"/>
  <c r="AY383" i="2"/>
  <c r="BP383" i="2" s="1"/>
  <c r="AZ383" i="2"/>
  <c r="BA383" i="2"/>
  <c r="BB383" i="2"/>
  <c r="AY384" i="2"/>
  <c r="BP384" i="2" s="1"/>
  <c r="AZ384" i="2"/>
  <c r="BA384" i="2"/>
  <c r="BB384" i="2"/>
  <c r="AY385" i="2"/>
  <c r="BP385" i="2" s="1"/>
  <c r="AZ385" i="2"/>
  <c r="BA385" i="2"/>
  <c r="BB385" i="2"/>
  <c r="AY386" i="2"/>
  <c r="BP386" i="2" s="1"/>
  <c r="AZ386" i="2"/>
  <c r="BA386" i="2"/>
  <c r="BB386" i="2"/>
  <c r="AY387" i="2"/>
  <c r="BP387" i="2" s="1"/>
  <c r="AZ387" i="2"/>
  <c r="BA387" i="2"/>
  <c r="BB387" i="2"/>
  <c r="AY388" i="2"/>
  <c r="BP388" i="2" s="1"/>
  <c r="AZ388" i="2"/>
  <c r="BA388" i="2"/>
  <c r="BB388" i="2"/>
  <c r="AY389" i="2"/>
  <c r="BP389" i="2" s="1"/>
  <c r="AZ389" i="2"/>
  <c r="BA389" i="2"/>
  <c r="BB389" i="2"/>
  <c r="AY390" i="2"/>
  <c r="BP390" i="2" s="1"/>
  <c r="AZ390" i="2"/>
  <c r="BA390" i="2"/>
  <c r="BB390" i="2"/>
  <c r="AY391" i="2"/>
  <c r="BP391" i="2" s="1"/>
  <c r="AZ391" i="2"/>
  <c r="BA391" i="2"/>
  <c r="BB391" i="2"/>
  <c r="AY392" i="2"/>
  <c r="BP392" i="2" s="1"/>
  <c r="AZ392" i="2"/>
  <c r="BA392" i="2"/>
  <c r="BB392" i="2"/>
  <c r="AY393" i="2"/>
  <c r="BP393" i="2" s="1"/>
  <c r="AZ393" i="2"/>
  <c r="BA393" i="2"/>
  <c r="BB393" i="2"/>
  <c r="AY394" i="2"/>
  <c r="BP394" i="2" s="1"/>
  <c r="AZ394" i="2"/>
  <c r="BA394" i="2"/>
  <c r="BB394" i="2"/>
  <c r="AY395" i="2"/>
  <c r="BP395" i="2" s="1"/>
  <c r="AZ395" i="2"/>
  <c r="BA395" i="2"/>
  <c r="BB395" i="2"/>
  <c r="AY396" i="2"/>
  <c r="BP396" i="2" s="1"/>
  <c r="AZ396" i="2"/>
  <c r="BA396" i="2"/>
  <c r="BB396" i="2"/>
  <c r="AY397" i="2"/>
  <c r="BP397" i="2" s="1"/>
  <c r="AZ397" i="2"/>
  <c r="BA397" i="2"/>
  <c r="BB397" i="2"/>
  <c r="AY398" i="2"/>
  <c r="BP398" i="2" s="1"/>
  <c r="AZ398" i="2"/>
  <c r="BA398" i="2"/>
  <c r="BB398" i="2"/>
  <c r="AY399" i="2"/>
  <c r="BP399" i="2" s="1"/>
  <c r="AZ399" i="2"/>
  <c r="BA399" i="2"/>
  <c r="BB399" i="2"/>
  <c r="AY400" i="2"/>
  <c r="BP400" i="2" s="1"/>
  <c r="AZ400" i="2"/>
  <c r="BA400" i="2"/>
  <c r="BB400" i="2"/>
  <c r="AY401" i="2"/>
  <c r="BP401" i="2" s="1"/>
  <c r="AZ401" i="2"/>
  <c r="BA401" i="2"/>
  <c r="BB401" i="2"/>
  <c r="AY402" i="2"/>
  <c r="BP402" i="2" s="1"/>
  <c r="AZ402" i="2"/>
  <c r="BA402" i="2"/>
  <c r="BB402" i="2"/>
  <c r="AY403" i="2"/>
  <c r="BP403" i="2" s="1"/>
  <c r="AZ403" i="2"/>
  <c r="BA403" i="2"/>
  <c r="BB403" i="2"/>
  <c r="AY404" i="2"/>
  <c r="BP404" i="2" s="1"/>
  <c r="AZ404" i="2"/>
  <c r="BA404" i="2"/>
  <c r="BB404" i="2"/>
  <c r="AY405" i="2"/>
  <c r="BP405" i="2" s="1"/>
  <c r="AZ405" i="2"/>
  <c r="BA405" i="2"/>
  <c r="BB405" i="2"/>
  <c r="AY406" i="2"/>
  <c r="BP406" i="2" s="1"/>
  <c r="AZ406" i="2"/>
  <c r="BA406" i="2"/>
  <c r="BB406" i="2"/>
  <c r="AY407" i="2"/>
  <c r="BP407" i="2" s="1"/>
  <c r="AZ407" i="2"/>
  <c r="BA407" i="2"/>
  <c r="BB407" i="2"/>
  <c r="AY408" i="2"/>
  <c r="BP408" i="2" s="1"/>
  <c r="AZ408" i="2"/>
  <c r="BA408" i="2"/>
  <c r="BB408" i="2"/>
  <c r="AY409" i="2"/>
  <c r="BP409" i="2" s="1"/>
  <c r="AZ409" i="2"/>
  <c r="BA409" i="2"/>
  <c r="BB409" i="2"/>
  <c r="AY410" i="2"/>
  <c r="BP410" i="2" s="1"/>
  <c r="AZ410" i="2"/>
  <c r="BA410" i="2"/>
  <c r="BB410" i="2"/>
  <c r="AY411" i="2"/>
  <c r="BP411" i="2" s="1"/>
  <c r="AZ411" i="2"/>
  <c r="BA411" i="2"/>
  <c r="BB411" i="2"/>
  <c r="AY412" i="2"/>
  <c r="BP412" i="2" s="1"/>
  <c r="AZ412" i="2"/>
  <c r="BA412" i="2"/>
  <c r="BB412" i="2"/>
  <c r="AY413" i="2"/>
  <c r="BP413" i="2" s="1"/>
  <c r="AZ413" i="2"/>
  <c r="BA413" i="2"/>
  <c r="BB413" i="2"/>
  <c r="AY414" i="2"/>
  <c r="BP414" i="2" s="1"/>
  <c r="AZ414" i="2"/>
  <c r="BA414" i="2"/>
  <c r="BB414" i="2"/>
  <c r="AY415" i="2"/>
  <c r="BP415" i="2" s="1"/>
  <c r="AZ415" i="2"/>
  <c r="BA415" i="2"/>
  <c r="BB415" i="2"/>
  <c r="AY416" i="2"/>
  <c r="BP416" i="2" s="1"/>
  <c r="AZ416" i="2"/>
  <c r="BA416" i="2"/>
  <c r="BB416" i="2"/>
  <c r="AY417" i="2"/>
  <c r="BP417" i="2" s="1"/>
  <c r="AZ417" i="2"/>
  <c r="BA417" i="2"/>
  <c r="BB417" i="2"/>
  <c r="AY418" i="2"/>
  <c r="BP418" i="2" s="1"/>
  <c r="AZ418" i="2"/>
  <c r="BA418" i="2"/>
  <c r="BB418" i="2"/>
  <c r="AY419" i="2"/>
  <c r="BP419" i="2" s="1"/>
  <c r="AZ419" i="2"/>
  <c r="BA419" i="2"/>
  <c r="BB419" i="2"/>
  <c r="AY420" i="2"/>
  <c r="BP420" i="2" s="1"/>
  <c r="AZ420" i="2"/>
  <c r="BA420" i="2"/>
  <c r="BB420" i="2"/>
  <c r="AY421" i="2"/>
  <c r="BP421" i="2" s="1"/>
  <c r="AZ421" i="2"/>
  <c r="BA421" i="2"/>
  <c r="BB421" i="2"/>
  <c r="AY422" i="2"/>
  <c r="BP422" i="2" s="1"/>
  <c r="AZ422" i="2"/>
  <c r="BA422" i="2"/>
  <c r="BB422" i="2"/>
  <c r="AY423" i="2"/>
  <c r="BP423" i="2" s="1"/>
  <c r="AZ423" i="2"/>
  <c r="BA423" i="2"/>
  <c r="BB423" i="2"/>
  <c r="AY424" i="2"/>
  <c r="BP424" i="2" s="1"/>
  <c r="AZ424" i="2"/>
  <c r="BA424" i="2"/>
  <c r="BB424" i="2"/>
  <c r="AY425" i="2"/>
  <c r="BP425" i="2" s="1"/>
  <c r="AZ425" i="2"/>
  <c r="BA425" i="2"/>
  <c r="BB425" i="2"/>
  <c r="AY426" i="2"/>
  <c r="BP426" i="2" s="1"/>
  <c r="AZ426" i="2"/>
  <c r="BA426" i="2"/>
  <c r="BB426" i="2"/>
  <c r="AY427" i="2"/>
  <c r="BP427" i="2" s="1"/>
  <c r="AZ427" i="2"/>
  <c r="BA427" i="2"/>
  <c r="BB427" i="2"/>
  <c r="AY428" i="2"/>
  <c r="BP428" i="2" s="1"/>
  <c r="AZ428" i="2"/>
  <c r="BA428" i="2"/>
  <c r="BB428" i="2"/>
  <c r="AY429" i="2"/>
  <c r="BP429" i="2" s="1"/>
  <c r="AZ429" i="2"/>
  <c r="BA429" i="2"/>
  <c r="BB429" i="2"/>
  <c r="AY430" i="2"/>
  <c r="BP430" i="2" s="1"/>
  <c r="AZ430" i="2"/>
  <c r="BA430" i="2"/>
  <c r="BB430" i="2"/>
  <c r="AY431" i="2"/>
  <c r="BP431" i="2" s="1"/>
  <c r="AZ431" i="2"/>
  <c r="BA431" i="2"/>
  <c r="BB431" i="2"/>
  <c r="AY432" i="2"/>
  <c r="BP432" i="2" s="1"/>
  <c r="AZ432" i="2"/>
  <c r="BA432" i="2"/>
  <c r="BB432" i="2"/>
  <c r="AY433" i="2"/>
  <c r="BP433" i="2" s="1"/>
  <c r="AZ433" i="2"/>
  <c r="BA433" i="2"/>
  <c r="BB433" i="2"/>
  <c r="AY434" i="2"/>
  <c r="BP434" i="2" s="1"/>
  <c r="AZ434" i="2"/>
  <c r="BA434" i="2"/>
  <c r="BB434" i="2"/>
  <c r="AY435" i="2"/>
  <c r="BP435" i="2" s="1"/>
  <c r="AZ435" i="2"/>
  <c r="BA435" i="2"/>
  <c r="BB435" i="2"/>
  <c r="AY436" i="2"/>
  <c r="BP436" i="2" s="1"/>
  <c r="AZ436" i="2"/>
  <c r="BA436" i="2"/>
  <c r="BB436" i="2"/>
  <c r="AY437" i="2"/>
  <c r="BP437" i="2" s="1"/>
  <c r="AZ437" i="2"/>
  <c r="BA437" i="2"/>
  <c r="BB437" i="2"/>
  <c r="AY438" i="2"/>
  <c r="BP438" i="2" s="1"/>
  <c r="AZ438" i="2"/>
  <c r="BA438" i="2"/>
  <c r="BB438" i="2"/>
  <c r="AY439" i="2"/>
  <c r="BP439" i="2" s="1"/>
  <c r="AZ439" i="2"/>
  <c r="BA439" i="2"/>
  <c r="BB439" i="2"/>
  <c r="AY440" i="2"/>
  <c r="BP440" i="2" s="1"/>
  <c r="AZ440" i="2"/>
  <c r="BA440" i="2"/>
  <c r="BB440" i="2"/>
  <c r="AY441" i="2"/>
  <c r="BP441" i="2" s="1"/>
  <c r="AZ441" i="2"/>
  <c r="BA441" i="2"/>
  <c r="BB441" i="2"/>
  <c r="AY442" i="2"/>
  <c r="BP442" i="2" s="1"/>
  <c r="AZ442" i="2"/>
  <c r="BA442" i="2"/>
  <c r="BB442" i="2"/>
  <c r="AY443" i="2"/>
  <c r="BP443" i="2" s="1"/>
  <c r="AZ443" i="2"/>
  <c r="BA443" i="2"/>
  <c r="BB443" i="2"/>
  <c r="AY444" i="2"/>
  <c r="BP444" i="2" s="1"/>
  <c r="AZ444" i="2"/>
  <c r="BA444" i="2"/>
  <c r="BB444" i="2"/>
  <c r="AY445" i="2"/>
  <c r="BP445" i="2" s="1"/>
  <c r="AZ445" i="2"/>
  <c r="BA445" i="2"/>
  <c r="BB445" i="2"/>
  <c r="AY446" i="2"/>
  <c r="BP446" i="2" s="1"/>
  <c r="AZ446" i="2"/>
  <c r="BA446" i="2"/>
  <c r="BB446" i="2"/>
  <c r="AY447" i="2"/>
  <c r="BP447" i="2" s="1"/>
  <c r="AZ447" i="2"/>
  <c r="BA447" i="2"/>
  <c r="BB447" i="2"/>
  <c r="AY448" i="2"/>
  <c r="BP448" i="2" s="1"/>
  <c r="AZ448" i="2"/>
  <c r="BA448" i="2"/>
  <c r="BB448" i="2"/>
  <c r="AY449" i="2"/>
  <c r="BP449" i="2" s="1"/>
  <c r="AZ449" i="2"/>
  <c r="BA449" i="2"/>
  <c r="BB449" i="2"/>
  <c r="AY450" i="2"/>
  <c r="BP450" i="2" s="1"/>
  <c r="AZ450" i="2"/>
  <c r="BA450" i="2"/>
  <c r="BB450" i="2"/>
  <c r="AY451" i="2"/>
  <c r="BP451" i="2" s="1"/>
  <c r="AZ451" i="2"/>
  <c r="BA451" i="2"/>
  <c r="BB451" i="2"/>
  <c r="AY452" i="2"/>
  <c r="BP452" i="2" s="1"/>
  <c r="AZ452" i="2"/>
  <c r="BA452" i="2"/>
  <c r="BB452" i="2"/>
  <c r="AY453" i="2"/>
  <c r="BP453" i="2" s="1"/>
  <c r="AZ453" i="2"/>
  <c r="BA453" i="2"/>
  <c r="BB453" i="2"/>
  <c r="AY454" i="2"/>
  <c r="BP454" i="2" s="1"/>
  <c r="AZ454" i="2"/>
  <c r="BA454" i="2"/>
  <c r="BB454" i="2"/>
  <c r="AY455" i="2"/>
  <c r="BP455" i="2" s="1"/>
  <c r="AZ455" i="2"/>
  <c r="BA455" i="2"/>
  <c r="BB455" i="2"/>
  <c r="AY456" i="2"/>
  <c r="BP456" i="2" s="1"/>
  <c r="AZ456" i="2"/>
  <c r="BA456" i="2"/>
  <c r="BB456" i="2"/>
  <c r="AY457" i="2"/>
  <c r="BP457" i="2" s="1"/>
  <c r="AZ457" i="2"/>
  <c r="BA457" i="2"/>
  <c r="BB457" i="2"/>
  <c r="AY458" i="2"/>
  <c r="BP458" i="2" s="1"/>
  <c r="AZ458" i="2"/>
  <c r="BA458" i="2"/>
  <c r="BB458" i="2"/>
  <c r="AY459" i="2"/>
  <c r="BP459" i="2" s="1"/>
  <c r="AZ459" i="2"/>
  <c r="BA459" i="2"/>
  <c r="BB459" i="2"/>
  <c r="AY460" i="2"/>
  <c r="BP460" i="2" s="1"/>
  <c r="AZ460" i="2"/>
  <c r="BA460" i="2"/>
  <c r="BB460" i="2"/>
  <c r="AY461" i="2"/>
  <c r="BP461" i="2" s="1"/>
  <c r="AZ461" i="2"/>
  <c r="BA461" i="2"/>
  <c r="BB461" i="2"/>
  <c r="AY462" i="2"/>
  <c r="BP462" i="2" s="1"/>
  <c r="AZ462" i="2"/>
  <c r="BA462" i="2"/>
  <c r="BB462" i="2"/>
  <c r="AY463" i="2"/>
  <c r="BP463" i="2" s="1"/>
  <c r="AZ463" i="2"/>
  <c r="BA463" i="2"/>
  <c r="BB463" i="2"/>
  <c r="AY464" i="2"/>
  <c r="BP464" i="2" s="1"/>
  <c r="AZ464" i="2"/>
  <c r="BA464" i="2"/>
  <c r="BB464" i="2"/>
  <c r="AY465" i="2"/>
  <c r="BP465" i="2" s="1"/>
  <c r="AZ465" i="2"/>
  <c r="BA465" i="2"/>
  <c r="BB465" i="2"/>
  <c r="AY466" i="2"/>
  <c r="BP466" i="2" s="1"/>
  <c r="AZ466" i="2"/>
  <c r="BA466" i="2"/>
  <c r="BB466" i="2"/>
  <c r="AY467" i="2"/>
  <c r="BP467" i="2" s="1"/>
  <c r="AZ467" i="2"/>
  <c r="BA467" i="2"/>
  <c r="BB467" i="2"/>
  <c r="AY468" i="2"/>
  <c r="BP468" i="2" s="1"/>
  <c r="AZ468" i="2"/>
  <c r="BA468" i="2"/>
  <c r="BB468" i="2"/>
  <c r="AY469" i="2"/>
  <c r="BP469" i="2" s="1"/>
  <c r="AZ469" i="2"/>
  <c r="BA469" i="2"/>
  <c r="BB469" i="2"/>
  <c r="AY470" i="2"/>
  <c r="BP470" i="2" s="1"/>
  <c r="AZ470" i="2"/>
  <c r="BA470" i="2"/>
  <c r="BB470" i="2"/>
  <c r="AY471" i="2"/>
  <c r="BP471" i="2" s="1"/>
  <c r="AZ471" i="2"/>
  <c r="BA471" i="2"/>
  <c r="BB471" i="2"/>
  <c r="AY472" i="2"/>
  <c r="BP472" i="2" s="1"/>
  <c r="AZ472" i="2"/>
  <c r="BA472" i="2"/>
  <c r="BB472" i="2"/>
  <c r="AY473" i="2"/>
  <c r="BP473" i="2" s="1"/>
  <c r="AZ473" i="2"/>
  <c r="BA473" i="2"/>
  <c r="BB473" i="2"/>
  <c r="AY474" i="2"/>
  <c r="BP474" i="2" s="1"/>
  <c r="AZ474" i="2"/>
  <c r="BA474" i="2"/>
  <c r="BB474" i="2"/>
  <c r="AY475" i="2"/>
  <c r="BP475" i="2" s="1"/>
  <c r="AZ475" i="2"/>
  <c r="BA475" i="2"/>
  <c r="BB475" i="2"/>
  <c r="AY476" i="2"/>
  <c r="BP476" i="2" s="1"/>
  <c r="AZ476" i="2"/>
  <c r="BA476" i="2"/>
  <c r="BB476" i="2"/>
  <c r="AY477" i="2"/>
  <c r="BP477" i="2" s="1"/>
  <c r="AZ477" i="2"/>
  <c r="BA477" i="2"/>
  <c r="BB477" i="2"/>
  <c r="AY478" i="2"/>
  <c r="BP478" i="2" s="1"/>
  <c r="AZ478" i="2"/>
  <c r="BA478" i="2"/>
  <c r="BB478" i="2"/>
  <c r="AY479" i="2"/>
  <c r="BP479" i="2" s="1"/>
  <c r="AZ479" i="2"/>
  <c r="BA479" i="2"/>
  <c r="BB479" i="2"/>
  <c r="AY480" i="2"/>
  <c r="BP480" i="2" s="1"/>
  <c r="AZ480" i="2"/>
  <c r="BA480" i="2"/>
  <c r="BB480" i="2"/>
  <c r="AY481" i="2"/>
  <c r="BP481" i="2" s="1"/>
  <c r="AZ481" i="2"/>
  <c r="BA481" i="2"/>
  <c r="BB481" i="2"/>
  <c r="AY482" i="2"/>
  <c r="BP482" i="2" s="1"/>
  <c r="AZ482" i="2"/>
  <c r="BA482" i="2"/>
  <c r="BB482" i="2"/>
  <c r="AY483" i="2"/>
  <c r="BP483" i="2" s="1"/>
  <c r="AZ483" i="2"/>
  <c r="BA483" i="2"/>
  <c r="BB483" i="2"/>
  <c r="AY484" i="2"/>
  <c r="BP484" i="2" s="1"/>
  <c r="AZ484" i="2"/>
  <c r="BA484" i="2"/>
  <c r="BB484" i="2"/>
  <c r="AY485" i="2"/>
  <c r="BP485" i="2" s="1"/>
  <c r="AZ485" i="2"/>
  <c r="BA485" i="2"/>
  <c r="BB485" i="2"/>
  <c r="AY486" i="2"/>
  <c r="BP486" i="2" s="1"/>
  <c r="AZ486" i="2"/>
  <c r="BA486" i="2"/>
  <c r="BB486" i="2"/>
  <c r="AY487" i="2"/>
  <c r="BP487" i="2" s="1"/>
  <c r="AZ487" i="2"/>
  <c r="BA487" i="2"/>
  <c r="BB487" i="2"/>
  <c r="AY488" i="2"/>
  <c r="BP488" i="2" s="1"/>
  <c r="AZ488" i="2"/>
  <c r="BA488" i="2"/>
  <c r="BB488" i="2"/>
  <c r="AY489" i="2"/>
  <c r="BP489" i="2" s="1"/>
  <c r="AZ489" i="2"/>
  <c r="BA489" i="2"/>
  <c r="BB489" i="2"/>
  <c r="AY490" i="2"/>
  <c r="BP490" i="2" s="1"/>
  <c r="AZ490" i="2"/>
  <c r="BA490" i="2"/>
  <c r="BB490" i="2"/>
  <c r="AY491" i="2"/>
  <c r="BP491" i="2" s="1"/>
  <c r="AZ491" i="2"/>
  <c r="BA491" i="2"/>
  <c r="BB491" i="2"/>
  <c r="AY492" i="2"/>
  <c r="BP492" i="2" s="1"/>
  <c r="AZ492" i="2"/>
  <c r="BA492" i="2"/>
  <c r="BB492" i="2"/>
  <c r="AY493" i="2"/>
  <c r="BP493" i="2" s="1"/>
  <c r="AZ493" i="2"/>
  <c r="BA493" i="2"/>
  <c r="BB493" i="2"/>
  <c r="AY494" i="2"/>
  <c r="BP494" i="2" s="1"/>
  <c r="AZ494" i="2"/>
  <c r="BA494" i="2"/>
  <c r="BB494" i="2"/>
  <c r="AY495" i="2"/>
  <c r="BP495" i="2" s="1"/>
  <c r="AZ495" i="2"/>
  <c r="BA495" i="2"/>
  <c r="BB495" i="2"/>
  <c r="AY496" i="2"/>
  <c r="BP496" i="2" s="1"/>
  <c r="AZ496" i="2"/>
  <c r="BA496" i="2"/>
  <c r="BB496" i="2"/>
  <c r="AY497" i="2"/>
  <c r="BP497" i="2" s="1"/>
  <c r="AZ497" i="2"/>
  <c r="BA497" i="2"/>
  <c r="BB497" i="2"/>
  <c r="AY498" i="2"/>
  <c r="BP498" i="2" s="1"/>
  <c r="AZ498" i="2"/>
  <c r="BA498" i="2"/>
  <c r="BB498" i="2"/>
  <c r="AY499" i="2"/>
  <c r="BP499" i="2" s="1"/>
  <c r="AZ499" i="2"/>
  <c r="BA499" i="2"/>
  <c r="BB499" i="2"/>
  <c r="AY500" i="2"/>
  <c r="BP500" i="2" s="1"/>
  <c r="AZ500" i="2"/>
  <c r="BA500" i="2"/>
  <c r="BB500" i="2"/>
  <c r="AY501" i="2"/>
  <c r="BP501" i="2" s="1"/>
  <c r="AZ501" i="2"/>
  <c r="BA501" i="2"/>
  <c r="BB501" i="2"/>
  <c r="AY502" i="2"/>
  <c r="BP502" i="2" s="1"/>
  <c r="AZ502" i="2"/>
  <c r="BA502" i="2"/>
  <c r="BB502" i="2"/>
  <c r="AY503" i="2"/>
  <c r="BP503" i="2" s="1"/>
  <c r="AZ503" i="2"/>
  <c r="BA503" i="2"/>
  <c r="BB503" i="2"/>
  <c r="AY504" i="2"/>
  <c r="BP504" i="2" s="1"/>
  <c r="AZ504" i="2"/>
  <c r="BA504" i="2"/>
  <c r="BB504" i="2"/>
  <c r="AY505" i="2"/>
  <c r="BP505" i="2" s="1"/>
  <c r="AZ505" i="2"/>
  <c r="BA505" i="2"/>
  <c r="BB505" i="2"/>
  <c r="AY506" i="2"/>
  <c r="BP506" i="2" s="1"/>
  <c r="AZ506" i="2"/>
  <c r="BA506" i="2"/>
  <c r="BB506" i="2"/>
  <c r="AY507" i="2"/>
  <c r="BP507" i="2" s="1"/>
  <c r="AZ507" i="2"/>
  <c r="BA507" i="2"/>
  <c r="BB507" i="2"/>
  <c r="AY508" i="2"/>
  <c r="BP508" i="2" s="1"/>
  <c r="AZ508" i="2"/>
  <c r="BA508" i="2"/>
  <c r="BB508" i="2"/>
  <c r="AY509" i="2"/>
  <c r="BP509" i="2" s="1"/>
  <c r="AZ509" i="2"/>
  <c r="BA509" i="2"/>
  <c r="BB509" i="2"/>
  <c r="AY510" i="2"/>
  <c r="BP510" i="2" s="1"/>
  <c r="AZ510" i="2"/>
  <c r="BA510" i="2"/>
  <c r="BB510" i="2"/>
  <c r="AY511" i="2"/>
  <c r="BP511" i="2" s="1"/>
  <c r="AZ511" i="2"/>
  <c r="BA511" i="2"/>
  <c r="BB511" i="2"/>
  <c r="AY512" i="2"/>
  <c r="BP512" i="2" s="1"/>
  <c r="AZ512" i="2"/>
  <c r="BA512" i="2"/>
  <c r="BB512" i="2"/>
  <c r="AY513" i="2"/>
  <c r="BP513" i="2" s="1"/>
  <c r="AZ513" i="2"/>
  <c r="BA513" i="2"/>
  <c r="BB513" i="2"/>
  <c r="AY514" i="2"/>
  <c r="BP514" i="2" s="1"/>
  <c r="AZ514" i="2"/>
  <c r="BA514" i="2"/>
  <c r="BB514" i="2"/>
  <c r="AY515" i="2"/>
  <c r="BP515" i="2" s="1"/>
  <c r="AZ515" i="2"/>
  <c r="BA515" i="2"/>
  <c r="BB515" i="2"/>
  <c r="AY516" i="2"/>
  <c r="BP516" i="2" s="1"/>
  <c r="AZ516" i="2"/>
  <c r="BA516" i="2"/>
  <c r="BB516" i="2"/>
  <c r="AY517" i="2"/>
  <c r="BP517" i="2" s="1"/>
  <c r="AZ517" i="2"/>
  <c r="BA517" i="2"/>
  <c r="BB517" i="2"/>
  <c r="AY518" i="2"/>
  <c r="BP518" i="2" s="1"/>
  <c r="AZ518" i="2"/>
  <c r="BA518" i="2"/>
  <c r="BB518" i="2"/>
  <c r="AY519" i="2"/>
  <c r="BP519" i="2" s="1"/>
  <c r="AZ519" i="2"/>
  <c r="BA519" i="2"/>
  <c r="BB519" i="2"/>
  <c r="AY520" i="2"/>
  <c r="BP520" i="2" s="1"/>
  <c r="AZ520" i="2"/>
  <c r="BA520" i="2"/>
  <c r="BB520" i="2"/>
  <c r="AY521" i="2"/>
  <c r="BP521" i="2" s="1"/>
  <c r="AZ521" i="2"/>
  <c r="BA521" i="2"/>
  <c r="BB521" i="2"/>
  <c r="AY522" i="2"/>
  <c r="BP522" i="2" s="1"/>
  <c r="AZ522" i="2"/>
  <c r="BA522" i="2"/>
  <c r="BB522" i="2"/>
  <c r="AY523" i="2"/>
  <c r="BP523" i="2" s="1"/>
  <c r="AZ523" i="2"/>
  <c r="BA523" i="2"/>
  <c r="BB523" i="2"/>
  <c r="AY524" i="2"/>
  <c r="BP524" i="2" s="1"/>
  <c r="AZ524" i="2"/>
  <c r="BA524" i="2"/>
  <c r="BB524" i="2"/>
  <c r="AY525" i="2"/>
  <c r="BP525" i="2" s="1"/>
  <c r="AZ525" i="2"/>
  <c r="BA525" i="2"/>
  <c r="BB525" i="2"/>
  <c r="AY526" i="2"/>
  <c r="BP526" i="2" s="1"/>
  <c r="AZ526" i="2"/>
  <c r="BA526" i="2"/>
  <c r="BB526" i="2"/>
  <c r="AY527" i="2"/>
  <c r="BP527" i="2" s="1"/>
  <c r="AZ527" i="2"/>
  <c r="BA527" i="2"/>
  <c r="BB527" i="2"/>
  <c r="AY528" i="2"/>
  <c r="BP528" i="2" s="1"/>
  <c r="AZ528" i="2"/>
  <c r="BA528" i="2"/>
  <c r="BB528" i="2"/>
  <c r="AY529" i="2"/>
  <c r="BP529" i="2" s="1"/>
  <c r="AZ529" i="2"/>
  <c r="BA529" i="2"/>
  <c r="BB529" i="2"/>
  <c r="AY530" i="2"/>
  <c r="BP530" i="2" s="1"/>
  <c r="AZ530" i="2"/>
  <c r="BA530" i="2"/>
  <c r="BB530" i="2"/>
  <c r="AY531" i="2"/>
  <c r="BP531" i="2" s="1"/>
  <c r="AZ531" i="2"/>
  <c r="BA531" i="2"/>
  <c r="BB531" i="2"/>
  <c r="AY532" i="2"/>
  <c r="BP532" i="2" s="1"/>
  <c r="AZ532" i="2"/>
  <c r="BA532" i="2"/>
  <c r="BB532" i="2"/>
  <c r="AY533" i="2"/>
  <c r="BP533" i="2" s="1"/>
  <c r="AZ533" i="2"/>
  <c r="BA533" i="2"/>
  <c r="BB533" i="2"/>
  <c r="AY534" i="2"/>
  <c r="BP534" i="2" s="1"/>
  <c r="AZ534" i="2"/>
  <c r="BA534" i="2"/>
  <c r="BB534" i="2"/>
  <c r="AY535" i="2"/>
  <c r="BP535" i="2" s="1"/>
  <c r="AZ535" i="2"/>
  <c r="BA535" i="2"/>
  <c r="BB535" i="2"/>
  <c r="AY536" i="2"/>
  <c r="BP536" i="2" s="1"/>
  <c r="AZ536" i="2"/>
  <c r="BA536" i="2"/>
  <c r="BB536" i="2"/>
  <c r="AY537" i="2"/>
  <c r="BP537" i="2" s="1"/>
  <c r="AZ537" i="2"/>
  <c r="BA537" i="2"/>
  <c r="BB537" i="2"/>
  <c r="AY538" i="2"/>
  <c r="BP538" i="2" s="1"/>
  <c r="AZ538" i="2"/>
  <c r="BA538" i="2"/>
  <c r="BB538" i="2"/>
  <c r="AY539" i="2"/>
  <c r="BP539" i="2" s="1"/>
  <c r="AZ539" i="2"/>
  <c r="BA539" i="2"/>
  <c r="BB539" i="2"/>
  <c r="AY540" i="2"/>
  <c r="BP540" i="2" s="1"/>
  <c r="AZ540" i="2"/>
  <c r="BA540" i="2"/>
  <c r="BB540" i="2"/>
  <c r="AY541" i="2"/>
  <c r="BP541" i="2" s="1"/>
  <c r="AZ541" i="2"/>
  <c r="BA541" i="2"/>
  <c r="BB541" i="2"/>
  <c r="AY542" i="2"/>
  <c r="BP542" i="2" s="1"/>
  <c r="AZ542" i="2"/>
  <c r="BA542" i="2"/>
  <c r="BB542" i="2"/>
  <c r="AY543" i="2"/>
  <c r="BP543" i="2" s="1"/>
  <c r="AZ543" i="2"/>
  <c r="BA543" i="2"/>
  <c r="BB543" i="2"/>
  <c r="AY544" i="2"/>
  <c r="BP544" i="2" s="1"/>
  <c r="AZ544" i="2"/>
  <c r="BA544" i="2"/>
  <c r="BB544" i="2"/>
  <c r="AY545" i="2"/>
  <c r="BP545" i="2" s="1"/>
  <c r="AZ545" i="2"/>
  <c r="BA545" i="2"/>
  <c r="BB545" i="2"/>
  <c r="AY546" i="2"/>
  <c r="BP546" i="2" s="1"/>
  <c r="AZ546" i="2"/>
  <c r="BA546" i="2"/>
  <c r="BB546" i="2"/>
  <c r="AY547" i="2"/>
  <c r="BP547" i="2" s="1"/>
  <c r="AZ547" i="2"/>
  <c r="BA547" i="2"/>
  <c r="BB547" i="2"/>
  <c r="AY548" i="2"/>
  <c r="BP548" i="2" s="1"/>
  <c r="AZ548" i="2"/>
  <c r="BA548" i="2"/>
  <c r="BB548" i="2"/>
  <c r="AY549" i="2"/>
  <c r="BP549" i="2" s="1"/>
  <c r="AZ549" i="2"/>
  <c r="BA549" i="2"/>
  <c r="BB549" i="2"/>
  <c r="AY550" i="2"/>
  <c r="BP550" i="2" s="1"/>
  <c r="AZ550" i="2"/>
  <c r="BA550" i="2"/>
  <c r="BB550" i="2"/>
  <c r="AY551" i="2"/>
  <c r="BP551" i="2" s="1"/>
  <c r="AZ551" i="2"/>
  <c r="BA551" i="2"/>
  <c r="BB551" i="2"/>
  <c r="AY552" i="2"/>
  <c r="BP552" i="2" s="1"/>
  <c r="AZ552" i="2"/>
  <c r="BA552" i="2"/>
  <c r="BB552" i="2"/>
  <c r="AY553" i="2"/>
  <c r="BP553" i="2" s="1"/>
  <c r="AZ553" i="2"/>
  <c r="BA553" i="2"/>
  <c r="BB553" i="2"/>
  <c r="AY554" i="2"/>
  <c r="BP554" i="2" s="1"/>
  <c r="AZ554" i="2"/>
  <c r="BA554" i="2"/>
  <c r="BB554" i="2"/>
  <c r="AY555" i="2"/>
  <c r="BP555" i="2" s="1"/>
  <c r="AZ555" i="2"/>
  <c r="BA555" i="2"/>
  <c r="BB555" i="2"/>
  <c r="AY556" i="2"/>
  <c r="BP556" i="2" s="1"/>
  <c r="AZ556" i="2"/>
  <c r="BA556" i="2"/>
  <c r="BB556" i="2"/>
  <c r="AY557" i="2"/>
  <c r="BP557" i="2" s="1"/>
  <c r="AZ557" i="2"/>
  <c r="BA557" i="2"/>
  <c r="BB557" i="2"/>
  <c r="AY558" i="2"/>
  <c r="BP558" i="2" s="1"/>
  <c r="AZ558" i="2"/>
  <c r="BA558" i="2"/>
  <c r="BB558" i="2"/>
  <c r="AY559" i="2"/>
  <c r="BP559" i="2" s="1"/>
  <c r="AZ559" i="2"/>
  <c r="BA559" i="2"/>
  <c r="BB559" i="2"/>
  <c r="AY560" i="2"/>
  <c r="BP560" i="2" s="1"/>
  <c r="AZ560" i="2"/>
  <c r="BA560" i="2"/>
  <c r="BB560" i="2"/>
  <c r="AY561" i="2"/>
  <c r="BP561" i="2" s="1"/>
  <c r="AZ561" i="2"/>
  <c r="BA561" i="2"/>
  <c r="BB561" i="2"/>
  <c r="AY562" i="2"/>
  <c r="BP562" i="2" s="1"/>
  <c r="AZ562" i="2"/>
  <c r="BA562" i="2"/>
  <c r="BB562" i="2"/>
  <c r="AY563" i="2"/>
  <c r="BP563" i="2" s="1"/>
  <c r="AZ563" i="2"/>
  <c r="BA563" i="2"/>
  <c r="BB563" i="2"/>
  <c r="AY564" i="2"/>
  <c r="BP564" i="2" s="1"/>
  <c r="AZ564" i="2"/>
  <c r="BA564" i="2"/>
  <c r="BB564" i="2"/>
  <c r="AY565" i="2"/>
  <c r="BP565" i="2" s="1"/>
  <c r="AZ565" i="2"/>
  <c r="BA565" i="2"/>
  <c r="BB565" i="2"/>
  <c r="AY566" i="2"/>
  <c r="BP566" i="2" s="1"/>
  <c r="AZ566" i="2"/>
  <c r="BA566" i="2"/>
  <c r="BB566" i="2"/>
  <c r="AY567" i="2"/>
  <c r="BP567" i="2" s="1"/>
  <c r="AZ567" i="2"/>
  <c r="BA567" i="2"/>
  <c r="BB567" i="2"/>
  <c r="AY568" i="2"/>
  <c r="BP568" i="2" s="1"/>
  <c r="AZ568" i="2"/>
  <c r="BA568" i="2"/>
  <c r="BB568" i="2"/>
  <c r="AY569" i="2"/>
  <c r="BP569" i="2" s="1"/>
  <c r="AZ569" i="2"/>
  <c r="BA569" i="2"/>
  <c r="BB569" i="2"/>
  <c r="AY570" i="2"/>
  <c r="BP570" i="2" s="1"/>
  <c r="AZ570" i="2"/>
  <c r="BA570" i="2"/>
  <c r="BB570" i="2"/>
  <c r="AY571" i="2"/>
  <c r="BP571" i="2" s="1"/>
  <c r="AZ571" i="2"/>
  <c r="BA571" i="2"/>
  <c r="BB571" i="2"/>
  <c r="AY572" i="2"/>
  <c r="BP572" i="2" s="1"/>
  <c r="AZ572" i="2"/>
  <c r="BA572" i="2"/>
  <c r="BB572" i="2"/>
  <c r="AY573" i="2"/>
  <c r="BP573" i="2" s="1"/>
  <c r="AZ573" i="2"/>
  <c r="BA573" i="2"/>
  <c r="BB573" i="2"/>
  <c r="AY574" i="2"/>
  <c r="BP574" i="2" s="1"/>
  <c r="AZ574" i="2"/>
  <c r="BA574" i="2"/>
  <c r="BB574" i="2"/>
  <c r="AY575" i="2"/>
  <c r="BP575" i="2" s="1"/>
  <c r="AZ575" i="2"/>
  <c r="BA575" i="2"/>
  <c r="BB575" i="2"/>
  <c r="AY576" i="2"/>
  <c r="BP576" i="2" s="1"/>
  <c r="AZ576" i="2"/>
  <c r="BA576" i="2"/>
  <c r="BB576" i="2"/>
  <c r="AY577" i="2"/>
  <c r="BP577" i="2" s="1"/>
  <c r="AZ577" i="2"/>
  <c r="BA577" i="2"/>
  <c r="BB577" i="2"/>
  <c r="AY578" i="2"/>
  <c r="BP578" i="2" s="1"/>
  <c r="AZ578" i="2"/>
  <c r="BA578" i="2"/>
  <c r="BB578" i="2"/>
  <c r="AY579" i="2"/>
  <c r="BP579" i="2" s="1"/>
  <c r="AZ579" i="2"/>
  <c r="BA579" i="2"/>
  <c r="BB579" i="2"/>
  <c r="AY580" i="2"/>
  <c r="BP580" i="2" s="1"/>
  <c r="AZ580" i="2"/>
  <c r="BA580" i="2"/>
  <c r="BB580" i="2"/>
  <c r="AY581" i="2"/>
  <c r="BP581" i="2" s="1"/>
  <c r="AZ581" i="2"/>
  <c r="BA581" i="2"/>
  <c r="BB581" i="2"/>
  <c r="AY582" i="2"/>
  <c r="BP582" i="2" s="1"/>
  <c r="AZ582" i="2"/>
  <c r="BA582" i="2"/>
  <c r="BB582" i="2"/>
  <c r="AY583" i="2"/>
  <c r="BP583" i="2" s="1"/>
  <c r="AZ583" i="2"/>
  <c r="BA583" i="2"/>
  <c r="BB583" i="2"/>
  <c r="AY584" i="2"/>
  <c r="BP584" i="2" s="1"/>
  <c r="AZ584" i="2"/>
  <c r="BA584" i="2"/>
  <c r="BB584" i="2"/>
  <c r="AY585" i="2"/>
  <c r="BP585" i="2" s="1"/>
  <c r="AZ585" i="2"/>
  <c r="BA585" i="2"/>
  <c r="BB585" i="2"/>
  <c r="AY586" i="2"/>
  <c r="BP586" i="2" s="1"/>
  <c r="AZ586" i="2"/>
  <c r="BA586" i="2"/>
  <c r="BB586" i="2"/>
  <c r="AY587" i="2"/>
  <c r="BP587" i="2" s="1"/>
  <c r="AZ587" i="2"/>
  <c r="BA587" i="2"/>
  <c r="BB587" i="2"/>
  <c r="AY588" i="2"/>
  <c r="BP588" i="2" s="1"/>
  <c r="AZ588" i="2"/>
  <c r="BA588" i="2"/>
  <c r="BB588" i="2"/>
  <c r="AY589" i="2"/>
  <c r="BP589" i="2" s="1"/>
  <c r="AZ589" i="2"/>
  <c r="BA589" i="2"/>
  <c r="BB589" i="2"/>
  <c r="AY590" i="2"/>
  <c r="BP590" i="2" s="1"/>
  <c r="AZ590" i="2"/>
  <c r="BA590" i="2"/>
  <c r="BB590" i="2"/>
  <c r="AY591" i="2"/>
  <c r="BP591" i="2" s="1"/>
  <c r="AZ591" i="2"/>
  <c r="BA591" i="2"/>
  <c r="BB591" i="2"/>
  <c r="AY592" i="2"/>
  <c r="BP592" i="2" s="1"/>
  <c r="AZ592" i="2"/>
  <c r="BA592" i="2"/>
  <c r="BB592" i="2"/>
  <c r="AY593" i="2"/>
  <c r="BP593" i="2" s="1"/>
  <c r="AZ593" i="2"/>
  <c r="BA593" i="2"/>
  <c r="BB593" i="2"/>
  <c r="AY594" i="2"/>
  <c r="BP594" i="2" s="1"/>
  <c r="AZ594" i="2"/>
  <c r="BA594" i="2"/>
  <c r="BB594" i="2"/>
  <c r="AY595" i="2"/>
  <c r="BP595" i="2" s="1"/>
  <c r="AZ595" i="2"/>
  <c r="BA595" i="2"/>
  <c r="BB595" i="2"/>
  <c r="AY596" i="2"/>
  <c r="BP596" i="2" s="1"/>
  <c r="AZ596" i="2"/>
  <c r="BA596" i="2"/>
  <c r="BB596" i="2"/>
  <c r="AY597" i="2"/>
  <c r="BP597" i="2" s="1"/>
  <c r="AZ597" i="2"/>
  <c r="BA597" i="2"/>
  <c r="BB597" i="2"/>
  <c r="AY598" i="2"/>
  <c r="BP598" i="2" s="1"/>
  <c r="AZ598" i="2"/>
  <c r="BA598" i="2"/>
  <c r="BB598" i="2"/>
  <c r="AY599" i="2"/>
  <c r="BP599" i="2" s="1"/>
  <c r="AZ599" i="2"/>
  <c r="BA599" i="2"/>
  <c r="BB599" i="2"/>
  <c r="AY600" i="2"/>
  <c r="BP600" i="2" s="1"/>
  <c r="AZ600" i="2"/>
  <c r="BA600" i="2"/>
  <c r="BB600" i="2"/>
  <c r="AY601" i="2"/>
  <c r="BP601" i="2" s="1"/>
  <c r="AZ601" i="2"/>
  <c r="BA601" i="2"/>
  <c r="BB601" i="2"/>
  <c r="AY602" i="2"/>
  <c r="BP602" i="2" s="1"/>
  <c r="AZ602" i="2"/>
  <c r="BA602" i="2"/>
  <c r="BB602" i="2"/>
  <c r="AY603" i="2"/>
  <c r="BP603" i="2" s="1"/>
  <c r="AZ603" i="2"/>
  <c r="BA603" i="2"/>
  <c r="BB603" i="2"/>
  <c r="AY604" i="2"/>
  <c r="BP604" i="2" s="1"/>
  <c r="AZ604" i="2"/>
  <c r="BA604" i="2"/>
  <c r="BB604" i="2"/>
  <c r="AY605" i="2"/>
  <c r="BP605" i="2" s="1"/>
  <c r="AZ605" i="2"/>
  <c r="BA605" i="2"/>
  <c r="BB605" i="2"/>
  <c r="AY606" i="2"/>
  <c r="BP606" i="2" s="1"/>
  <c r="AZ606" i="2"/>
  <c r="BA606" i="2"/>
  <c r="BB606" i="2"/>
  <c r="AY607" i="2"/>
  <c r="BP607" i="2" s="1"/>
  <c r="AZ607" i="2"/>
  <c r="BA607" i="2"/>
  <c r="BB607" i="2"/>
  <c r="AY608" i="2"/>
  <c r="BP608" i="2" s="1"/>
  <c r="AZ608" i="2"/>
  <c r="BA608" i="2"/>
  <c r="BB608" i="2"/>
  <c r="AY609" i="2"/>
  <c r="BP609" i="2" s="1"/>
  <c r="AZ609" i="2"/>
  <c r="BA609" i="2"/>
  <c r="BB609" i="2"/>
  <c r="AY610" i="2"/>
  <c r="BP610" i="2" s="1"/>
  <c r="AZ610" i="2"/>
  <c r="BA610" i="2"/>
  <c r="BB610" i="2"/>
  <c r="AY611" i="2"/>
  <c r="BP611" i="2" s="1"/>
  <c r="AZ611" i="2"/>
  <c r="BA611" i="2"/>
  <c r="BB611" i="2"/>
  <c r="AY612" i="2"/>
  <c r="BP612" i="2" s="1"/>
  <c r="AZ612" i="2"/>
  <c r="BA612" i="2"/>
  <c r="BB612" i="2"/>
  <c r="AY613" i="2"/>
  <c r="BP613" i="2" s="1"/>
  <c r="AZ613" i="2"/>
  <c r="BA613" i="2"/>
  <c r="BB613" i="2"/>
  <c r="AY614" i="2"/>
  <c r="BP614" i="2" s="1"/>
  <c r="AZ614" i="2"/>
  <c r="BA614" i="2"/>
  <c r="BB614" i="2"/>
  <c r="AY615" i="2"/>
  <c r="BP615" i="2" s="1"/>
  <c r="AZ615" i="2"/>
  <c r="BA615" i="2"/>
  <c r="BB615" i="2"/>
  <c r="AY616" i="2"/>
  <c r="BP616" i="2" s="1"/>
  <c r="AZ616" i="2"/>
  <c r="BA616" i="2"/>
  <c r="BB616" i="2"/>
  <c r="AY617" i="2"/>
  <c r="BP617" i="2" s="1"/>
  <c r="AZ617" i="2"/>
  <c r="BA617" i="2"/>
  <c r="BB617" i="2"/>
  <c r="AY618" i="2"/>
  <c r="BP618" i="2" s="1"/>
  <c r="AZ618" i="2"/>
  <c r="BA618" i="2"/>
  <c r="BB618" i="2"/>
  <c r="AY619" i="2"/>
  <c r="BP619" i="2" s="1"/>
  <c r="AZ619" i="2"/>
  <c r="BA619" i="2"/>
  <c r="BB619" i="2"/>
  <c r="AY620" i="2"/>
  <c r="BP620" i="2" s="1"/>
  <c r="AZ620" i="2"/>
  <c r="BA620" i="2"/>
  <c r="BB620" i="2"/>
  <c r="AY621" i="2"/>
  <c r="BP621" i="2" s="1"/>
  <c r="AZ621" i="2"/>
  <c r="BA621" i="2"/>
  <c r="BB621" i="2"/>
  <c r="AY622" i="2"/>
  <c r="BP622" i="2" s="1"/>
  <c r="AZ622" i="2"/>
  <c r="BA622" i="2"/>
  <c r="BB622" i="2"/>
  <c r="AY623" i="2"/>
  <c r="BP623" i="2" s="1"/>
  <c r="AZ623" i="2"/>
  <c r="BA623" i="2"/>
  <c r="BB623" i="2"/>
  <c r="AY624" i="2"/>
  <c r="BP624" i="2" s="1"/>
  <c r="AZ624" i="2"/>
  <c r="BA624" i="2"/>
  <c r="BB624" i="2"/>
  <c r="AY625" i="2"/>
  <c r="BP625" i="2" s="1"/>
  <c r="AZ625" i="2"/>
  <c r="BA625" i="2"/>
  <c r="BB625" i="2"/>
  <c r="AY626" i="2"/>
  <c r="BP626" i="2" s="1"/>
  <c r="AZ626" i="2"/>
  <c r="BA626" i="2"/>
  <c r="BB626" i="2"/>
  <c r="AY627" i="2"/>
  <c r="BP627" i="2" s="1"/>
  <c r="AZ627" i="2"/>
  <c r="BA627" i="2"/>
  <c r="BB627" i="2"/>
  <c r="AY628" i="2"/>
  <c r="BP628" i="2" s="1"/>
  <c r="AZ628" i="2"/>
  <c r="BA628" i="2"/>
  <c r="BB628" i="2"/>
  <c r="AY629" i="2"/>
  <c r="BP629" i="2" s="1"/>
  <c r="AZ629" i="2"/>
  <c r="BA629" i="2"/>
  <c r="BB629" i="2"/>
  <c r="AY630" i="2"/>
  <c r="BP630" i="2" s="1"/>
  <c r="AZ630" i="2"/>
  <c r="BA630" i="2"/>
  <c r="BB630" i="2"/>
  <c r="AY631" i="2"/>
  <c r="BP631" i="2" s="1"/>
  <c r="AZ631" i="2"/>
  <c r="BA631" i="2"/>
  <c r="BB631" i="2"/>
  <c r="AY632" i="2"/>
  <c r="BP632" i="2" s="1"/>
  <c r="AZ632" i="2"/>
  <c r="BA632" i="2"/>
  <c r="BB632" i="2"/>
  <c r="AY633" i="2"/>
  <c r="BP633" i="2" s="1"/>
  <c r="AZ633" i="2"/>
  <c r="BA633" i="2"/>
  <c r="BB633" i="2"/>
  <c r="AY634" i="2"/>
  <c r="BP634" i="2" s="1"/>
  <c r="AZ634" i="2"/>
  <c r="BA634" i="2"/>
  <c r="BB634" i="2"/>
  <c r="AY635" i="2"/>
  <c r="BP635" i="2" s="1"/>
  <c r="AZ635" i="2"/>
  <c r="BA635" i="2"/>
  <c r="BB635" i="2"/>
  <c r="AY636" i="2"/>
  <c r="BP636" i="2" s="1"/>
  <c r="AZ636" i="2"/>
  <c r="BA636" i="2"/>
  <c r="BB636" i="2"/>
  <c r="AY637" i="2"/>
  <c r="BP637" i="2" s="1"/>
  <c r="AZ637" i="2"/>
  <c r="BA637" i="2"/>
  <c r="BB637" i="2"/>
  <c r="AY638" i="2"/>
  <c r="BP638" i="2" s="1"/>
  <c r="AZ638" i="2"/>
  <c r="BA638" i="2"/>
  <c r="BB638" i="2"/>
  <c r="AY639" i="2"/>
  <c r="BP639" i="2" s="1"/>
  <c r="AZ639" i="2"/>
  <c r="BA639" i="2"/>
  <c r="BB639" i="2"/>
  <c r="AY640" i="2"/>
  <c r="BP640" i="2" s="1"/>
  <c r="AZ640" i="2"/>
  <c r="BA640" i="2"/>
  <c r="BB640" i="2"/>
  <c r="AY641" i="2"/>
  <c r="BP641" i="2" s="1"/>
  <c r="AZ641" i="2"/>
  <c r="BA641" i="2"/>
  <c r="BB641" i="2"/>
  <c r="AY642" i="2"/>
  <c r="BP642" i="2" s="1"/>
  <c r="AZ642" i="2"/>
  <c r="BA642" i="2"/>
  <c r="BB642" i="2"/>
  <c r="AY643" i="2"/>
  <c r="BP643" i="2" s="1"/>
  <c r="AZ643" i="2"/>
  <c r="BA643" i="2"/>
  <c r="BB643" i="2"/>
  <c r="AY644" i="2"/>
  <c r="BP644" i="2" s="1"/>
  <c r="AZ644" i="2"/>
  <c r="BA644" i="2"/>
  <c r="BB644" i="2"/>
  <c r="AY645" i="2"/>
  <c r="BP645" i="2" s="1"/>
  <c r="AZ645" i="2"/>
  <c r="BA645" i="2"/>
  <c r="BB645" i="2"/>
  <c r="AY646" i="2"/>
  <c r="BP646" i="2" s="1"/>
  <c r="AZ646" i="2"/>
  <c r="BA646" i="2"/>
  <c r="BB646" i="2"/>
  <c r="AY647" i="2"/>
  <c r="BP647" i="2" s="1"/>
  <c r="AZ647" i="2"/>
  <c r="BA647" i="2"/>
  <c r="BB647" i="2"/>
  <c r="AY648" i="2"/>
  <c r="BP648" i="2" s="1"/>
  <c r="AZ648" i="2"/>
  <c r="BA648" i="2"/>
  <c r="BB648" i="2"/>
  <c r="AY649" i="2"/>
  <c r="BP649" i="2" s="1"/>
  <c r="AZ649" i="2"/>
  <c r="BA649" i="2"/>
  <c r="BB649" i="2"/>
  <c r="AY650" i="2"/>
  <c r="BP650" i="2" s="1"/>
  <c r="AZ650" i="2"/>
  <c r="BA650" i="2"/>
  <c r="BB650" i="2"/>
  <c r="AY651" i="2"/>
  <c r="BP651" i="2" s="1"/>
  <c r="AZ651" i="2"/>
  <c r="BA651" i="2"/>
  <c r="BB651" i="2"/>
  <c r="AY652" i="2"/>
  <c r="BP652" i="2" s="1"/>
  <c r="AZ652" i="2"/>
  <c r="BA652" i="2"/>
  <c r="BB652" i="2"/>
  <c r="AY653" i="2"/>
  <c r="BP653" i="2" s="1"/>
  <c r="AZ653" i="2"/>
  <c r="BA653" i="2"/>
  <c r="BB653" i="2"/>
  <c r="AY654" i="2"/>
  <c r="BP654" i="2" s="1"/>
  <c r="AZ654" i="2"/>
  <c r="BA654" i="2"/>
  <c r="BB654" i="2"/>
  <c r="AY655" i="2"/>
  <c r="BP655" i="2" s="1"/>
  <c r="AZ655" i="2"/>
  <c r="BA655" i="2"/>
  <c r="BB655" i="2"/>
  <c r="AY656" i="2"/>
  <c r="BP656" i="2" s="1"/>
  <c r="AZ656" i="2"/>
  <c r="BA656" i="2"/>
  <c r="BB656" i="2"/>
  <c r="AY657" i="2"/>
  <c r="BP657" i="2" s="1"/>
  <c r="AZ657" i="2"/>
  <c r="BA657" i="2"/>
  <c r="BB657" i="2"/>
  <c r="AY658" i="2"/>
  <c r="BP658" i="2" s="1"/>
  <c r="AZ658" i="2"/>
  <c r="BA658" i="2"/>
  <c r="BB658" i="2"/>
  <c r="AY659" i="2"/>
  <c r="BP659" i="2" s="1"/>
  <c r="AZ659" i="2"/>
  <c r="BA659" i="2"/>
  <c r="BB659" i="2"/>
  <c r="AY660" i="2"/>
  <c r="BP660" i="2" s="1"/>
  <c r="AZ660" i="2"/>
  <c r="BA660" i="2"/>
  <c r="BB660" i="2"/>
  <c r="AY661" i="2"/>
  <c r="BP661" i="2" s="1"/>
  <c r="AZ661" i="2"/>
  <c r="BA661" i="2"/>
  <c r="BB661" i="2"/>
  <c r="AY662" i="2"/>
  <c r="BP662" i="2" s="1"/>
  <c r="AZ662" i="2"/>
  <c r="BA662" i="2"/>
  <c r="BB662" i="2"/>
  <c r="AY663" i="2"/>
  <c r="BP663" i="2" s="1"/>
  <c r="AZ663" i="2"/>
  <c r="BA663" i="2"/>
  <c r="BB663" i="2"/>
  <c r="AY664" i="2"/>
  <c r="BP664" i="2" s="1"/>
  <c r="AZ664" i="2"/>
  <c r="BA664" i="2"/>
  <c r="BB664" i="2"/>
  <c r="AY665" i="2"/>
  <c r="BP665" i="2" s="1"/>
  <c r="AZ665" i="2"/>
  <c r="BA665" i="2"/>
  <c r="BB665" i="2"/>
  <c r="AY666" i="2"/>
  <c r="BP666" i="2" s="1"/>
  <c r="AZ666" i="2"/>
  <c r="BA666" i="2"/>
  <c r="BB666" i="2"/>
  <c r="AY667" i="2"/>
  <c r="BP667" i="2" s="1"/>
  <c r="AZ667" i="2"/>
  <c r="BA667" i="2"/>
  <c r="BB667" i="2"/>
  <c r="AY668" i="2"/>
  <c r="BP668" i="2" s="1"/>
  <c r="AZ668" i="2"/>
  <c r="BA668" i="2"/>
  <c r="BB668" i="2"/>
  <c r="AY669" i="2"/>
  <c r="BP669" i="2" s="1"/>
  <c r="AZ669" i="2"/>
  <c r="BA669" i="2"/>
  <c r="BB669" i="2"/>
  <c r="AY670" i="2"/>
  <c r="BP670" i="2" s="1"/>
  <c r="AZ670" i="2"/>
  <c r="BA670" i="2"/>
  <c r="BB670" i="2"/>
  <c r="AY671" i="2"/>
  <c r="BP671" i="2" s="1"/>
  <c r="AZ671" i="2"/>
  <c r="BA671" i="2"/>
  <c r="BB671" i="2"/>
  <c r="AY672" i="2"/>
  <c r="BP672" i="2" s="1"/>
  <c r="AZ672" i="2"/>
  <c r="BA672" i="2"/>
  <c r="BB672" i="2"/>
  <c r="AY673" i="2"/>
  <c r="BP673" i="2" s="1"/>
  <c r="AZ673" i="2"/>
  <c r="BA673" i="2"/>
  <c r="BB673" i="2"/>
  <c r="AY674" i="2"/>
  <c r="BP674" i="2" s="1"/>
  <c r="AZ674" i="2"/>
  <c r="BA674" i="2"/>
  <c r="BB674" i="2"/>
  <c r="AY675" i="2"/>
  <c r="BP675" i="2" s="1"/>
  <c r="AZ675" i="2"/>
  <c r="BA675" i="2"/>
  <c r="BB675" i="2"/>
  <c r="AY676" i="2"/>
  <c r="BP676" i="2" s="1"/>
  <c r="AZ676" i="2"/>
  <c r="BA676" i="2"/>
  <c r="BB676" i="2"/>
  <c r="AY677" i="2"/>
  <c r="BP677" i="2" s="1"/>
  <c r="AZ677" i="2"/>
  <c r="BA677" i="2"/>
  <c r="BB677" i="2"/>
  <c r="AY678" i="2"/>
  <c r="BP678" i="2" s="1"/>
  <c r="AZ678" i="2"/>
  <c r="BA678" i="2"/>
  <c r="BB678" i="2"/>
  <c r="AY679" i="2"/>
  <c r="BP679" i="2" s="1"/>
  <c r="AZ679" i="2"/>
  <c r="BA679" i="2"/>
  <c r="BB679" i="2"/>
  <c r="AY680" i="2"/>
  <c r="BP680" i="2" s="1"/>
  <c r="AZ680" i="2"/>
  <c r="BA680" i="2"/>
  <c r="BB680" i="2"/>
  <c r="AY681" i="2"/>
  <c r="BP681" i="2" s="1"/>
  <c r="AZ681" i="2"/>
  <c r="BA681" i="2"/>
  <c r="BB681" i="2"/>
  <c r="AY682" i="2"/>
  <c r="BP682" i="2" s="1"/>
  <c r="AZ682" i="2"/>
  <c r="BA682" i="2"/>
  <c r="BB682" i="2"/>
  <c r="AY683" i="2"/>
  <c r="BP683" i="2" s="1"/>
  <c r="AZ683" i="2"/>
  <c r="BA683" i="2"/>
  <c r="BB683" i="2"/>
  <c r="AY684" i="2"/>
  <c r="BP684" i="2" s="1"/>
  <c r="AZ684" i="2"/>
  <c r="BA684" i="2"/>
  <c r="BB684" i="2"/>
  <c r="AY685" i="2"/>
  <c r="BP685" i="2" s="1"/>
  <c r="AZ685" i="2"/>
  <c r="BA685" i="2"/>
  <c r="BB685" i="2"/>
  <c r="AY686" i="2"/>
  <c r="BP686" i="2" s="1"/>
  <c r="AZ686" i="2"/>
  <c r="BA686" i="2"/>
  <c r="BB686" i="2"/>
  <c r="AY687" i="2"/>
  <c r="BP687" i="2" s="1"/>
  <c r="AZ687" i="2"/>
  <c r="BA687" i="2"/>
  <c r="BB687" i="2"/>
  <c r="AY688" i="2"/>
  <c r="BP688" i="2" s="1"/>
  <c r="AZ688" i="2"/>
  <c r="BA688" i="2"/>
  <c r="BB688" i="2"/>
  <c r="AY689" i="2"/>
  <c r="BP689" i="2" s="1"/>
  <c r="AZ689" i="2"/>
  <c r="BA689" i="2"/>
  <c r="BB689" i="2"/>
  <c r="AY690" i="2"/>
  <c r="BP690" i="2" s="1"/>
  <c r="AZ690" i="2"/>
  <c r="BA690" i="2"/>
  <c r="BB690" i="2"/>
  <c r="AY691" i="2"/>
  <c r="BP691" i="2" s="1"/>
  <c r="AZ691" i="2"/>
  <c r="BA691" i="2"/>
  <c r="BB691" i="2"/>
  <c r="AY692" i="2"/>
  <c r="BP692" i="2" s="1"/>
  <c r="AZ692" i="2"/>
  <c r="BA692" i="2"/>
  <c r="BB692" i="2"/>
  <c r="AY693" i="2"/>
  <c r="BP693" i="2" s="1"/>
  <c r="AZ693" i="2"/>
  <c r="BA693" i="2"/>
  <c r="BB693" i="2"/>
  <c r="AY694" i="2"/>
  <c r="BP694" i="2" s="1"/>
  <c r="AZ694" i="2"/>
  <c r="BA694" i="2"/>
  <c r="BB694" i="2"/>
  <c r="AY695" i="2"/>
  <c r="BP695" i="2" s="1"/>
  <c r="AZ695" i="2"/>
  <c r="BA695" i="2"/>
  <c r="BB695" i="2"/>
  <c r="AY696" i="2"/>
  <c r="BP696" i="2" s="1"/>
  <c r="AZ696" i="2"/>
  <c r="BA696" i="2"/>
  <c r="BB696" i="2"/>
  <c r="AY697" i="2"/>
  <c r="BP697" i="2" s="1"/>
  <c r="AZ697" i="2"/>
  <c r="BA697" i="2"/>
  <c r="BB697" i="2"/>
  <c r="AY698" i="2"/>
  <c r="BP698" i="2" s="1"/>
  <c r="AZ698" i="2"/>
  <c r="BA698" i="2"/>
  <c r="BB698" i="2"/>
  <c r="AY699" i="2"/>
  <c r="BP699" i="2" s="1"/>
  <c r="AZ699" i="2"/>
  <c r="BA699" i="2"/>
  <c r="BB699" i="2"/>
  <c r="AY700" i="2"/>
  <c r="BP700" i="2" s="1"/>
  <c r="AZ700" i="2"/>
  <c r="BA700" i="2"/>
  <c r="BB700" i="2"/>
  <c r="AY701" i="2"/>
  <c r="BP701" i="2" s="1"/>
  <c r="AZ701" i="2"/>
  <c r="BA701" i="2"/>
  <c r="BB701" i="2"/>
  <c r="AY702" i="2"/>
  <c r="BP702" i="2" s="1"/>
  <c r="AZ702" i="2"/>
  <c r="BA702" i="2"/>
  <c r="BB702" i="2"/>
  <c r="AY703" i="2"/>
  <c r="BP703" i="2" s="1"/>
  <c r="AZ703" i="2"/>
  <c r="BA703" i="2"/>
  <c r="BB703" i="2"/>
  <c r="AY704" i="2"/>
  <c r="BP704" i="2" s="1"/>
  <c r="AZ704" i="2"/>
  <c r="BA704" i="2"/>
  <c r="BB704" i="2"/>
  <c r="AY705" i="2"/>
  <c r="BP705" i="2" s="1"/>
  <c r="AZ705" i="2"/>
  <c r="BA705" i="2"/>
  <c r="BB705" i="2"/>
  <c r="AY706" i="2"/>
  <c r="BP706" i="2" s="1"/>
  <c r="AZ706" i="2"/>
  <c r="BA706" i="2"/>
  <c r="BB706" i="2"/>
  <c r="AY707" i="2"/>
  <c r="BP707" i="2" s="1"/>
  <c r="AZ707" i="2"/>
  <c r="BA707" i="2"/>
  <c r="BB707" i="2"/>
  <c r="AY708" i="2"/>
  <c r="BP708" i="2" s="1"/>
  <c r="AZ708" i="2"/>
  <c r="BA708" i="2"/>
  <c r="BB708" i="2"/>
  <c r="AY709" i="2"/>
  <c r="BP709" i="2" s="1"/>
  <c r="AZ709" i="2"/>
  <c r="BA709" i="2"/>
  <c r="BB709" i="2"/>
  <c r="AY710" i="2"/>
  <c r="BP710" i="2" s="1"/>
  <c r="AZ710" i="2"/>
  <c r="BA710" i="2"/>
  <c r="BB710" i="2"/>
  <c r="AY711" i="2"/>
  <c r="BP711" i="2" s="1"/>
  <c r="AZ711" i="2"/>
  <c r="BA711" i="2"/>
  <c r="BB711" i="2"/>
  <c r="AY712" i="2"/>
  <c r="BP712" i="2" s="1"/>
  <c r="AZ712" i="2"/>
  <c r="BA712" i="2"/>
  <c r="BB712" i="2"/>
  <c r="AY713" i="2"/>
  <c r="BP713" i="2" s="1"/>
  <c r="AZ713" i="2"/>
  <c r="BA713" i="2"/>
  <c r="BB713" i="2"/>
  <c r="AY714" i="2"/>
  <c r="BP714" i="2" s="1"/>
  <c r="AZ714" i="2"/>
  <c r="BA714" i="2"/>
  <c r="BB714" i="2"/>
  <c r="AY715" i="2"/>
  <c r="BP715" i="2" s="1"/>
  <c r="AZ715" i="2"/>
  <c r="BA715" i="2"/>
  <c r="BB715" i="2"/>
  <c r="AY716" i="2"/>
  <c r="BP716" i="2" s="1"/>
  <c r="AZ716" i="2"/>
  <c r="BA716" i="2"/>
  <c r="BB716" i="2"/>
  <c r="AY717" i="2"/>
  <c r="BP717" i="2" s="1"/>
  <c r="AZ717" i="2"/>
  <c r="BA717" i="2"/>
  <c r="BB717" i="2"/>
  <c r="AY718" i="2"/>
  <c r="BP718" i="2" s="1"/>
  <c r="AZ718" i="2"/>
  <c r="BA718" i="2"/>
  <c r="BB718" i="2"/>
  <c r="AY719" i="2"/>
  <c r="BP719" i="2" s="1"/>
  <c r="AZ719" i="2"/>
  <c r="BA719" i="2"/>
  <c r="BB719" i="2"/>
  <c r="AY720" i="2"/>
  <c r="BP720" i="2" s="1"/>
  <c r="AZ720" i="2"/>
  <c r="BA720" i="2"/>
  <c r="BB720" i="2"/>
  <c r="AY721" i="2"/>
  <c r="BP721" i="2" s="1"/>
  <c r="AZ721" i="2"/>
  <c r="BA721" i="2"/>
  <c r="BB721" i="2"/>
  <c r="AY722" i="2"/>
  <c r="BP722" i="2" s="1"/>
  <c r="AZ722" i="2"/>
  <c r="BA722" i="2"/>
  <c r="BB722" i="2"/>
  <c r="AY723" i="2"/>
  <c r="BP723" i="2" s="1"/>
  <c r="AZ723" i="2"/>
  <c r="BA723" i="2"/>
  <c r="BB723" i="2"/>
  <c r="AY724" i="2"/>
  <c r="BP724" i="2" s="1"/>
  <c r="AZ724" i="2"/>
  <c r="BA724" i="2"/>
  <c r="BB724" i="2"/>
  <c r="AY725" i="2"/>
  <c r="BP725" i="2" s="1"/>
  <c r="AZ725" i="2"/>
  <c r="BA725" i="2"/>
  <c r="BB725" i="2"/>
  <c r="AY726" i="2"/>
  <c r="BP726" i="2" s="1"/>
  <c r="AZ726" i="2"/>
  <c r="BA726" i="2"/>
  <c r="BB726" i="2"/>
  <c r="AY727" i="2"/>
  <c r="BP727" i="2" s="1"/>
  <c r="AZ727" i="2"/>
  <c r="BA727" i="2"/>
  <c r="BB727" i="2"/>
  <c r="AY728" i="2"/>
  <c r="BP728" i="2" s="1"/>
  <c r="AZ728" i="2"/>
  <c r="BA728" i="2"/>
  <c r="BB728" i="2"/>
  <c r="AY729" i="2"/>
  <c r="BP729" i="2" s="1"/>
  <c r="AZ729" i="2"/>
  <c r="BA729" i="2"/>
  <c r="BB729" i="2"/>
  <c r="AY730" i="2"/>
  <c r="BP730" i="2" s="1"/>
  <c r="AZ730" i="2"/>
  <c r="BA730" i="2"/>
  <c r="BB730" i="2"/>
  <c r="AY731" i="2"/>
  <c r="BP731" i="2" s="1"/>
  <c r="AZ731" i="2"/>
  <c r="BA731" i="2"/>
  <c r="BB731" i="2"/>
  <c r="AY732" i="2"/>
  <c r="BP732" i="2" s="1"/>
  <c r="AZ732" i="2"/>
  <c r="BA732" i="2"/>
  <c r="BB732" i="2"/>
  <c r="AY733" i="2"/>
  <c r="BP733" i="2" s="1"/>
  <c r="AZ733" i="2"/>
  <c r="BA733" i="2"/>
  <c r="BB733" i="2"/>
  <c r="AY734" i="2"/>
  <c r="BP734" i="2" s="1"/>
  <c r="AZ734" i="2"/>
  <c r="BA734" i="2"/>
  <c r="BB734" i="2"/>
  <c r="AY735" i="2"/>
  <c r="BP735" i="2" s="1"/>
  <c r="AZ735" i="2"/>
  <c r="BA735" i="2"/>
  <c r="BB735" i="2"/>
  <c r="AY736" i="2"/>
  <c r="BP736" i="2" s="1"/>
  <c r="AZ736" i="2"/>
  <c r="BA736" i="2"/>
  <c r="BB736" i="2"/>
  <c r="AY737" i="2"/>
  <c r="BP737" i="2" s="1"/>
  <c r="AZ737" i="2"/>
  <c r="BA737" i="2"/>
  <c r="BB737" i="2"/>
  <c r="AY738" i="2"/>
  <c r="BP738" i="2" s="1"/>
  <c r="AZ738" i="2"/>
  <c r="BA738" i="2"/>
  <c r="BB738" i="2"/>
  <c r="AY739" i="2"/>
  <c r="BP739" i="2" s="1"/>
  <c r="AZ739" i="2"/>
  <c r="BA739" i="2"/>
  <c r="BB739" i="2"/>
  <c r="AY740" i="2"/>
  <c r="BP740" i="2" s="1"/>
  <c r="AZ740" i="2"/>
  <c r="BA740" i="2"/>
  <c r="BB740" i="2"/>
  <c r="AY741" i="2"/>
  <c r="BP741" i="2" s="1"/>
  <c r="AZ741" i="2"/>
  <c r="BA741" i="2"/>
  <c r="BB741" i="2"/>
  <c r="AY742" i="2"/>
  <c r="BP742" i="2" s="1"/>
  <c r="AZ742" i="2"/>
  <c r="BA742" i="2"/>
  <c r="BB742" i="2"/>
  <c r="AY743" i="2"/>
  <c r="BP743" i="2" s="1"/>
  <c r="AZ743" i="2"/>
  <c r="BA743" i="2"/>
  <c r="BB743" i="2"/>
  <c r="AY744" i="2"/>
  <c r="BP744" i="2" s="1"/>
  <c r="AZ744" i="2"/>
  <c r="BA744" i="2"/>
  <c r="BB744" i="2"/>
  <c r="AY745" i="2"/>
  <c r="BP745" i="2" s="1"/>
  <c r="AZ745" i="2"/>
  <c r="BA745" i="2"/>
  <c r="BB745" i="2"/>
  <c r="AY746" i="2"/>
  <c r="BP746" i="2" s="1"/>
  <c r="AZ746" i="2"/>
  <c r="BA746" i="2"/>
  <c r="BB746" i="2"/>
  <c r="AY747" i="2"/>
  <c r="BP747" i="2" s="1"/>
  <c r="AZ747" i="2"/>
  <c r="BA747" i="2"/>
  <c r="BB747" i="2"/>
  <c r="AY748" i="2"/>
  <c r="BP748" i="2" s="1"/>
  <c r="AZ748" i="2"/>
  <c r="BA748" i="2"/>
  <c r="BB748" i="2"/>
  <c r="AY749" i="2"/>
  <c r="BP749" i="2" s="1"/>
  <c r="AZ749" i="2"/>
  <c r="BA749" i="2"/>
  <c r="BB749" i="2"/>
  <c r="AY750" i="2"/>
  <c r="BP750" i="2" s="1"/>
  <c r="AZ750" i="2"/>
  <c r="BA750" i="2"/>
  <c r="BB750" i="2"/>
  <c r="AY751" i="2"/>
  <c r="BP751" i="2" s="1"/>
  <c r="AZ751" i="2"/>
  <c r="BA751" i="2"/>
  <c r="BB751" i="2"/>
  <c r="AY752" i="2"/>
  <c r="BP752" i="2" s="1"/>
  <c r="AZ752" i="2"/>
  <c r="BA752" i="2"/>
  <c r="BB752" i="2"/>
  <c r="AY753" i="2"/>
  <c r="BP753" i="2" s="1"/>
  <c r="AZ753" i="2"/>
  <c r="BA753" i="2"/>
  <c r="BB753" i="2"/>
  <c r="AY754" i="2"/>
  <c r="BP754" i="2" s="1"/>
  <c r="AZ754" i="2"/>
  <c r="BA754" i="2"/>
  <c r="BB754" i="2"/>
  <c r="AY755" i="2"/>
  <c r="BP755" i="2" s="1"/>
  <c r="AZ755" i="2"/>
  <c r="BA755" i="2"/>
  <c r="BB755" i="2"/>
  <c r="AY756" i="2"/>
  <c r="BP756" i="2" s="1"/>
  <c r="AZ756" i="2"/>
  <c r="BA756" i="2"/>
  <c r="BB756" i="2"/>
  <c r="AY757" i="2"/>
  <c r="BP757" i="2" s="1"/>
  <c r="AZ757" i="2"/>
  <c r="BA757" i="2"/>
  <c r="BB757" i="2"/>
  <c r="AY758" i="2"/>
  <c r="BP758" i="2" s="1"/>
  <c r="AZ758" i="2"/>
  <c r="BA758" i="2"/>
  <c r="BB758" i="2"/>
  <c r="AY759" i="2"/>
  <c r="BP759" i="2" s="1"/>
  <c r="AZ759" i="2"/>
  <c r="BA759" i="2"/>
  <c r="BB759" i="2"/>
  <c r="AY760" i="2"/>
  <c r="BP760" i="2" s="1"/>
  <c r="AZ760" i="2"/>
  <c r="BA760" i="2"/>
  <c r="BB760" i="2"/>
  <c r="AY761" i="2"/>
  <c r="BP761" i="2" s="1"/>
  <c r="AZ761" i="2"/>
  <c r="BA761" i="2"/>
  <c r="BB761" i="2"/>
  <c r="AY762" i="2"/>
  <c r="BP762" i="2" s="1"/>
  <c r="AZ762" i="2"/>
  <c r="BA762" i="2"/>
  <c r="BB762" i="2"/>
  <c r="AY763" i="2"/>
  <c r="BP763" i="2" s="1"/>
  <c r="AZ763" i="2"/>
  <c r="BA763" i="2"/>
  <c r="BB763" i="2"/>
  <c r="AY764" i="2"/>
  <c r="BP764" i="2" s="1"/>
  <c r="AZ764" i="2"/>
  <c r="BA764" i="2"/>
  <c r="BB764" i="2"/>
  <c r="AY765" i="2"/>
  <c r="BP765" i="2" s="1"/>
  <c r="AZ765" i="2"/>
  <c r="BA765" i="2"/>
  <c r="BB765" i="2"/>
  <c r="AY766" i="2"/>
  <c r="BP766" i="2" s="1"/>
  <c r="AZ766" i="2"/>
  <c r="BA766" i="2"/>
  <c r="BB766" i="2"/>
  <c r="AY767" i="2"/>
  <c r="BP767" i="2" s="1"/>
  <c r="AZ767" i="2"/>
  <c r="BA767" i="2"/>
  <c r="BB767" i="2"/>
  <c r="AY768" i="2"/>
  <c r="BP768" i="2" s="1"/>
  <c r="AZ768" i="2"/>
  <c r="BA768" i="2"/>
  <c r="BB768" i="2"/>
  <c r="AY769" i="2"/>
  <c r="BP769" i="2" s="1"/>
  <c r="AZ769" i="2"/>
  <c r="BA769" i="2"/>
  <c r="BB769" i="2"/>
  <c r="AY770" i="2"/>
  <c r="BP770" i="2" s="1"/>
  <c r="AZ770" i="2"/>
  <c r="BA770" i="2"/>
  <c r="BB770" i="2"/>
  <c r="AY771" i="2"/>
  <c r="BP771" i="2" s="1"/>
  <c r="AZ771" i="2"/>
  <c r="BA771" i="2"/>
  <c r="BB771" i="2"/>
  <c r="AY772" i="2"/>
  <c r="BP772" i="2" s="1"/>
  <c r="AZ772" i="2"/>
  <c r="BA772" i="2"/>
  <c r="BB772" i="2"/>
  <c r="AY773" i="2"/>
  <c r="BP773" i="2" s="1"/>
  <c r="AZ773" i="2"/>
  <c r="BA773" i="2"/>
  <c r="BB773" i="2"/>
  <c r="AY774" i="2"/>
  <c r="BP774" i="2" s="1"/>
  <c r="AZ774" i="2"/>
  <c r="BA774" i="2"/>
  <c r="BB774" i="2"/>
  <c r="AY775" i="2"/>
  <c r="BP775" i="2" s="1"/>
  <c r="AZ775" i="2"/>
  <c r="BA775" i="2"/>
  <c r="BB775" i="2"/>
  <c r="AY776" i="2"/>
  <c r="BP776" i="2" s="1"/>
  <c r="AZ776" i="2"/>
  <c r="BA776" i="2"/>
  <c r="BB776" i="2"/>
  <c r="AY777" i="2"/>
  <c r="BP777" i="2" s="1"/>
  <c r="AZ777" i="2"/>
  <c r="BA777" i="2"/>
  <c r="BB777" i="2"/>
  <c r="AY778" i="2"/>
  <c r="BP778" i="2" s="1"/>
  <c r="AZ778" i="2"/>
  <c r="BA778" i="2"/>
  <c r="BB778" i="2"/>
  <c r="AY779" i="2"/>
  <c r="BP779" i="2" s="1"/>
  <c r="AZ779" i="2"/>
  <c r="BA779" i="2"/>
  <c r="BB779" i="2"/>
  <c r="AY780" i="2"/>
  <c r="BP780" i="2" s="1"/>
  <c r="AZ780" i="2"/>
  <c r="BA780" i="2"/>
  <c r="BB780" i="2"/>
  <c r="AY781" i="2"/>
  <c r="BP781" i="2" s="1"/>
  <c r="AZ781" i="2"/>
  <c r="BA781" i="2"/>
  <c r="BB781" i="2"/>
  <c r="AY782" i="2"/>
  <c r="BP782" i="2" s="1"/>
  <c r="AZ782" i="2"/>
  <c r="BA782" i="2"/>
  <c r="BB782" i="2"/>
  <c r="AY783" i="2"/>
  <c r="BP783" i="2" s="1"/>
  <c r="AZ783" i="2"/>
  <c r="BA783" i="2"/>
  <c r="BB783" i="2"/>
  <c r="AY784" i="2"/>
  <c r="BP784" i="2" s="1"/>
  <c r="AZ784" i="2"/>
  <c r="BA784" i="2"/>
  <c r="BB784" i="2"/>
  <c r="AY785" i="2"/>
  <c r="BP785" i="2" s="1"/>
  <c r="AZ785" i="2"/>
  <c r="BA785" i="2"/>
  <c r="BB785" i="2"/>
  <c r="AY786" i="2"/>
  <c r="BP786" i="2" s="1"/>
  <c r="AZ786" i="2"/>
  <c r="BA786" i="2"/>
  <c r="BB786" i="2"/>
  <c r="AY787" i="2"/>
  <c r="BP787" i="2" s="1"/>
  <c r="AZ787" i="2"/>
  <c r="BA787" i="2"/>
  <c r="BB787" i="2"/>
  <c r="AY788" i="2"/>
  <c r="BP788" i="2" s="1"/>
  <c r="AZ788" i="2"/>
  <c r="BA788" i="2"/>
  <c r="BB788" i="2"/>
  <c r="AY789" i="2"/>
  <c r="BP789" i="2" s="1"/>
  <c r="AZ789" i="2"/>
  <c r="BA789" i="2"/>
  <c r="BB789" i="2"/>
  <c r="AY790" i="2"/>
  <c r="BP790" i="2" s="1"/>
  <c r="AZ790" i="2"/>
  <c r="BA790" i="2"/>
  <c r="BB790" i="2"/>
  <c r="AY791" i="2"/>
  <c r="BP791" i="2" s="1"/>
  <c r="AZ791" i="2"/>
  <c r="BA791" i="2"/>
  <c r="BB791" i="2"/>
  <c r="AY792" i="2"/>
  <c r="BP792" i="2" s="1"/>
  <c r="AZ792" i="2"/>
  <c r="BA792" i="2"/>
  <c r="BB792" i="2"/>
  <c r="AY793" i="2"/>
  <c r="BP793" i="2" s="1"/>
  <c r="AZ793" i="2"/>
  <c r="BA793" i="2"/>
  <c r="BB793" i="2"/>
  <c r="AY794" i="2"/>
  <c r="BP794" i="2" s="1"/>
  <c r="AZ794" i="2"/>
  <c r="BA794" i="2"/>
  <c r="BB794" i="2"/>
  <c r="AY795" i="2"/>
  <c r="BP795" i="2" s="1"/>
  <c r="AZ795" i="2"/>
  <c r="BA795" i="2"/>
  <c r="BB795" i="2"/>
  <c r="AY796" i="2"/>
  <c r="BP796" i="2" s="1"/>
  <c r="AZ796" i="2"/>
  <c r="BA796" i="2"/>
  <c r="BB796" i="2"/>
  <c r="AY797" i="2"/>
  <c r="BP797" i="2" s="1"/>
  <c r="AZ797" i="2"/>
  <c r="BA797" i="2"/>
  <c r="BB797" i="2"/>
  <c r="AY798" i="2"/>
  <c r="BP798" i="2" s="1"/>
  <c r="AZ798" i="2"/>
  <c r="BA798" i="2"/>
  <c r="BB798" i="2"/>
  <c r="AY799" i="2"/>
  <c r="BP799" i="2" s="1"/>
  <c r="AZ799" i="2"/>
  <c r="BA799" i="2"/>
  <c r="BB799" i="2"/>
  <c r="AY800" i="2"/>
  <c r="BP800" i="2" s="1"/>
  <c r="AZ800" i="2"/>
  <c r="BA800" i="2"/>
  <c r="BB800" i="2"/>
  <c r="AY801" i="2"/>
  <c r="BP801" i="2" s="1"/>
  <c r="AZ801" i="2"/>
  <c r="BA801" i="2"/>
  <c r="BB801" i="2"/>
  <c r="AY802" i="2"/>
  <c r="BP802" i="2" s="1"/>
  <c r="AZ802" i="2"/>
  <c r="BA802" i="2"/>
  <c r="BB802" i="2"/>
  <c r="AY803" i="2"/>
  <c r="BP803" i="2" s="1"/>
  <c r="AZ803" i="2"/>
  <c r="BA803" i="2"/>
  <c r="BB803" i="2"/>
  <c r="AY804" i="2"/>
  <c r="BP804" i="2" s="1"/>
  <c r="AZ804" i="2"/>
  <c r="BA804" i="2"/>
  <c r="BB804" i="2"/>
  <c r="AY805" i="2"/>
  <c r="BP805" i="2" s="1"/>
  <c r="AZ805" i="2"/>
  <c r="BA805" i="2"/>
  <c r="BB805" i="2"/>
  <c r="AY806" i="2"/>
  <c r="BP806" i="2" s="1"/>
  <c r="AZ806" i="2"/>
  <c r="BA806" i="2"/>
  <c r="BB806" i="2"/>
  <c r="AY807" i="2"/>
  <c r="BP807" i="2" s="1"/>
  <c r="AZ807" i="2"/>
  <c r="BA807" i="2"/>
  <c r="BB807" i="2"/>
  <c r="AY808" i="2"/>
  <c r="BP808" i="2" s="1"/>
  <c r="AZ808" i="2"/>
  <c r="BA808" i="2"/>
  <c r="BB808" i="2"/>
  <c r="AY809" i="2"/>
  <c r="BP809" i="2" s="1"/>
  <c r="AZ809" i="2"/>
  <c r="BA809" i="2"/>
  <c r="BB809" i="2"/>
  <c r="AY810" i="2"/>
  <c r="BP810" i="2" s="1"/>
  <c r="AZ810" i="2"/>
  <c r="BA810" i="2"/>
  <c r="BB810" i="2"/>
  <c r="AY811" i="2"/>
  <c r="BP811" i="2" s="1"/>
  <c r="AZ811" i="2"/>
  <c r="BA811" i="2"/>
  <c r="BB811" i="2"/>
  <c r="AY812" i="2"/>
  <c r="BP812" i="2" s="1"/>
  <c r="AZ812" i="2"/>
  <c r="BA812" i="2"/>
  <c r="BB812" i="2"/>
  <c r="AY813" i="2"/>
  <c r="BP813" i="2" s="1"/>
  <c r="AZ813" i="2"/>
  <c r="BA813" i="2"/>
  <c r="BB813" i="2"/>
  <c r="AY814" i="2"/>
  <c r="BP814" i="2" s="1"/>
  <c r="AZ814" i="2"/>
  <c r="BA814" i="2"/>
  <c r="BB814" i="2"/>
  <c r="AY815" i="2"/>
  <c r="BP815" i="2" s="1"/>
  <c r="AZ815" i="2"/>
  <c r="BA815" i="2"/>
  <c r="BB815" i="2"/>
  <c r="AY816" i="2"/>
  <c r="BP816" i="2" s="1"/>
  <c r="AZ816" i="2"/>
  <c r="BA816" i="2"/>
  <c r="BB816" i="2"/>
  <c r="AY817" i="2"/>
  <c r="BP817" i="2" s="1"/>
  <c r="AZ817" i="2"/>
  <c r="BA817" i="2"/>
  <c r="BB817" i="2"/>
  <c r="AY818" i="2"/>
  <c r="BP818" i="2" s="1"/>
  <c r="AZ818" i="2"/>
  <c r="BA818" i="2"/>
  <c r="BB818" i="2"/>
  <c r="AY819" i="2"/>
  <c r="BP819" i="2" s="1"/>
  <c r="AZ819" i="2"/>
  <c r="BA819" i="2"/>
  <c r="BB819" i="2"/>
  <c r="AY820" i="2"/>
  <c r="BP820" i="2" s="1"/>
  <c r="AZ820" i="2"/>
  <c r="BA820" i="2"/>
  <c r="BB820" i="2"/>
  <c r="AY821" i="2"/>
  <c r="BP821" i="2" s="1"/>
  <c r="AZ821" i="2"/>
  <c r="BA821" i="2"/>
  <c r="BB821" i="2"/>
  <c r="AY822" i="2"/>
  <c r="BP822" i="2" s="1"/>
  <c r="AZ822" i="2"/>
  <c r="BA822" i="2"/>
  <c r="BB822" i="2"/>
  <c r="AY823" i="2"/>
  <c r="BP823" i="2" s="1"/>
  <c r="AZ823" i="2"/>
  <c r="BA823" i="2"/>
  <c r="BB823" i="2"/>
  <c r="AY824" i="2"/>
  <c r="BP824" i="2" s="1"/>
  <c r="AZ824" i="2"/>
  <c r="BA824" i="2"/>
  <c r="BB824" i="2"/>
  <c r="AY825" i="2"/>
  <c r="BP825" i="2" s="1"/>
  <c r="AZ825" i="2"/>
  <c r="BA825" i="2"/>
  <c r="BB825" i="2"/>
  <c r="AY826" i="2"/>
  <c r="BP826" i="2" s="1"/>
  <c r="AZ826" i="2"/>
  <c r="BA826" i="2"/>
  <c r="BB826" i="2"/>
  <c r="AY827" i="2"/>
  <c r="BP827" i="2" s="1"/>
  <c r="AZ827" i="2"/>
  <c r="BA827" i="2"/>
  <c r="BB827" i="2"/>
  <c r="AY828" i="2"/>
  <c r="BP828" i="2" s="1"/>
  <c r="AZ828" i="2"/>
  <c r="BA828" i="2"/>
  <c r="BB828" i="2"/>
  <c r="AY829" i="2"/>
  <c r="BP829" i="2" s="1"/>
  <c r="AZ829" i="2"/>
  <c r="BA829" i="2"/>
  <c r="BB829" i="2"/>
  <c r="AY830" i="2"/>
  <c r="BP830" i="2" s="1"/>
  <c r="AZ830" i="2"/>
  <c r="BA830" i="2"/>
  <c r="BB830" i="2"/>
  <c r="AY831" i="2"/>
  <c r="BP831" i="2" s="1"/>
  <c r="AZ831" i="2"/>
  <c r="BA831" i="2"/>
  <c r="BB831" i="2"/>
  <c r="AY832" i="2"/>
  <c r="BP832" i="2" s="1"/>
  <c r="AZ832" i="2"/>
  <c r="BA832" i="2"/>
  <c r="BB832" i="2"/>
  <c r="AY833" i="2"/>
  <c r="BP833" i="2" s="1"/>
  <c r="AZ833" i="2"/>
  <c r="BA833" i="2"/>
  <c r="BB833" i="2"/>
  <c r="AY834" i="2"/>
  <c r="BP834" i="2" s="1"/>
  <c r="AZ834" i="2"/>
  <c r="BA834" i="2"/>
  <c r="BB834" i="2"/>
  <c r="AY835" i="2"/>
  <c r="BP835" i="2" s="1"/>
  <c r="AZ835" i="2"/>
  <c r="BA835" i="2"/>
  <c r="BB835" i="2"/>
  <c r="AY836" i="2"/>
  <c r="BP836" i="2" s="1"/>
  <c r="AZ836" i="2"/>
  <c r="BA836" i="2"/>
  <c r="BB836" i="2"/>
  <c r="AY837" i="2"/>
  <c r="BP837" i="2" s="1"/>
  <c r="AZ837" i="2"/>
  <c r="BA837" i="2"/>
  <c r="BB837" i="2"/>
  <c r="AY838" i="2"/>
  <c r="BP838" i="2" s="1"/>
  <c r="AZ838" i="2"/>
  <c r="BA838" i="2"/>
  <c r="BB838" i="2"/>
  <c r="AY839" i="2"/>
  <c r="BP839" i="2" s="1"/>
  <c r="AZ839" i="2"/>
  <c r="BA839" i="2"/>
  <c r="BB839" i="2"/>
  <c r="AY840" i="2"/>
  <c r="BP840" i="2" s="1"/>
  <c r="AZ840" i="2"/>
  <c r="BA840" i="2"/>
  <c r="BB840" i="2"/>
  <c r="AY841" i="2"/>
  <c r="BP841" i="2" s="1"/>
  <c r="AZ841" i="2"/>
  <c r="BA841" i="2"/>
  <c r="BB841" i="2"/>
  <c r="AY842" i="2"/>
  <c r="BP842" i="2" s="1"/>
  <c r="AZ842" i="2"/>
  <c r="BA842" i="2"/>
  <c r="BB842" i="2"/>
  <c r="AY843" i="2"/>
  <c r="BP843" i="2" s="1"/>
  <c r="AZ843" i="2"/>
  <c r="BA843" i="2"/>
  <c r="BB843" i="2"/>
  <c r="AY844" i="2"/>
  <c r="BP844" i="2" s="1"/>
  <c r="AZ844" i="2"/>
  <c r="BA844" i="2"/>
  <c r="BB844" i="2"/>
  <c r="AY845" i="2"/>
  <c r="BP845" i="2" s="1"/>
  <c r="AZ845" i="2"/>
  <c r="BA845" i="2"/>
  <c r="BB845" i="2"/>
  <c r="AY846" i="2"/>
  <c r="BP846" i="2" s="1"/>
  <c r="AZ846" i="2"/>
  <c r="BA846" i="2"/>
  <c r="BB846" i="2"/>
  <c r="AY847" i="2"/>
  <c r="BP847" i="2" s="1"/>
  <c r="AZ847" i="2"/>
  <c r="BA847" i="2"/>
  <c r="BB847" i="2"/>
  <c r="AY848" i="2"/>
  <c r="BP848" i="2" s="1"/>
  <c r="AZ848" i="2"/>
  <c r="BA848" i="2"/>
  <c r="BB848" i="2"/>
  <c r="AY849" i="2"/>
  <c r="BP849" i="2" s="1"/>
  <c r="AZ849" i="2"/>
  <c r="BA849" i="2"/>
  <c r="BB849" i="2"/>
  <c r="AY850" i="2"/>
  <c r="BP850" i="2" s="1"/>
  <c r="AZ850" i="2"/>
  <c r="BA850" i="2"/>
  <c r="BB850" i="2"/>
  <c r="AY851" i="2"/>
  <c r="BP851" i="2" s="1"/>
  <c r="AZ851" i="2"/>
  <c r="BA851" i="2"/>
  <c r="BB851" i="2"/>
  <c r="AY852" i="2"/>
  <c r="BP852" i="2" s="1"/>
  <c r="AZ852" i="2"/>
  <c r="BA852" i="2"/>
  <c r="BB852" i="2"/>
  <c r="AY853" i="2"/>
  <c r="BP853" i="2" s="1"/>
  <c r="AZ853" i="2"/>
  <c r="BA853" i="2"/>
  <c r="BB853" i="2"/>
  <c r="AY854" i="2"/>
  <c r="BP854" i="2" s="1"/>
  <c r="AZ854" i="2"/>
  <c r="BA854" i="2"/>
  <c r="BB854" i="2"/>
  <c r="AY855" i="2"/>
  <c r="BP855" i="2" s="1"/>
  <c r="AZ855" i="2"/>
  <c r="BA855" i="2"/>
  <c r="BB855" i="2"/>
  <c r="AY856" i="2"/>
  <c r="BP856" i="2" s="1"/>
  <c r="AZ856" i="2"/>
  <c r="BA856" i="2"/>
  <c r="BB856" i="2"/>
  <c r="AY857" i="2"/>
  <c r="BP857" i="2" s="1"/>
  <c r="AZ857" i="2"/>
  <c r="BA857" i="2"/>
  <c r="BB857" i="2"/>
  <c r="AY858" i="2"/>
  <c r="BP858" i="2" s="1"/>
  <c r="AZ858" i="2"/>
  <c r="BA858" i="2"/>
  <c r="BB858" i="2"/>
  <c r="AY859" i="2"/>
  <c r="BP859" i="2" s="1"/>
  <c r="AZ859" i="2"/>
  <c r="BA859" i="2"/>
  <c r="BB859" i="2"/>
  <c r="AY860" i="2"/>
  <c r="BP860" i="2" s="1"/>
  <c r="AZ860" i="2"/>
  <c r="BA860" i="2"/>
  <c r="BB860" i="2"/>
  <c r="AY861" i="2"/>
  <c r="BP861" i="2" s="1"/>
  <c r="AZ861" i="2"/>
  <c r="BA861" i="2"/>
  <c r="BB861" i="2"/>
  <c r="AY862" i="2"/>
  <c r="BP862" i="2" s="1"/>
  <c r="AZ862" i="2"/>
  <c r="BA862" i="2"/>
  <c r="BB862" i="2"/>
  <c r="AY863" i="2"/>
  <c r="BP863" i="2" s="1"/>
  <c r="AZ863" i="2"/>
  <c r="BA863" i="2"/>
  <c r="BB863" i="2"/>
  <c r="AY864" i="2"/>
  <c r="BP864" i="2" s="1"/>
  <c r="AZ864" i="2"/>
  <c r="BA864" i="2"/>
  <c r="BB864" i="2"/>
  <c r="AY865" i="2"/>
  <c r="BP865" i="2" s="1"/>
  <c r="AZ865" i="2"/>
  <c r="BA865" i="2"/>
  <c r="BB865" i="2"/>
  <c r="AY866" i="2"/>
  <c r="BP866" i="2" s="1"/>
  <c r="AZ866" i="2"/>
  <c r="BA866" i="2"/>
  <c r="BB866" i="2"/>
  <c r="AY867" i="2"/>
  <c r="BP867" i="2" s="1"/>
  <c r="AZ867" i="2"/>
  <c r="BA867" i="2"/>
  <c r="BB867" i="2"/>
  <c r="AY868" i="2"/>
  <c r="BP868" i="2" s="1"/>
  <c r="AZ868" i="2"/>
  <c r="BA868" i="2"/>
  <c r="BB868" i="2"/>
  <c r="AY869" i="2"/>
  <c r="BP869" i="2" s="1"/>
  <c r="AZ869" i="2"/>
  <c r="BA869" i="2"/>
  <c r="BB869" i="2"/>
  <c r="AY870" i="2"/>
  <c r="BP870" i="2" s="1"/>
  <c r="AZ870" i="2"/>
  <c r="BA870" i="2"/>
  <c r="BB870" i="2"/>
  <c r="AY871" i="2"/>
  <c r="BP871" i="2" s="1"/>
  <c r="AZ871" i="2"/>
  <c r="BA871" i="2"/>
  <c r="BB871" i="2"/>
  <c r="AY872" i="2"/>
  <c r="BP872" i="2" s="1"/>
  <c r="AZ872" i="2"/>
  <c r="BA872" i="2"/>
  <c r="BB872" i="2"/>
  <c r="AY873" i="2"/>
  <c r="BP873" i="2" s="1"/>
  <c r="AZ873" i="2"/>
  <c r="BA873" i="2"/>
  <c r="BB873" i="2"/>
  <c r="AY874" i="2"/>
  <c r="BP874" i="2" s="1"/>
  <c r="AZ874" i="2"/>
  <c r="BA874" i="2"/>
  <c r="BB874" i="2"/>
  <c r="AY875" i="2"/>
  <c r="BP875" i="2" s="1"/>
  <c r="AZ875" i="2"/>
  <c r="BA875" i="2"/>
  <c r="BB875" i="2"/>
  <c r="AY876" i="2"/>
  <c r="BP876" i="2" s="1"/>
  <c r="AZ876" i="2"/>
  <c r="BA876" i="2"/>
  <c r="BB876" i="2"/>
  <c r="AY877" i="2"/>
  <c r="BP877" i="2" s="1"/>
  <c r="AZ877" i="2"/>
  <c r="BA877" i="2"/>
  <c r="BB877" i="2"/>
  <c r="AY878" i="2"/>
  <c r="BP878" i="2" s="1"/>
  <c r="AZ878" i="2"/>
  <c r="BA878" i="2"/>
  <c r="BB878" i="2"/>
  <c r="AY879" i="2"/>
  <c r="BP879" i="2" s="1"/>
  <c r="AZ879" i="2"/>
  <c r="BA879" i="2"/>
  <c r="BB879" i="2"/>
  <c r="AY880" i="2"/>
  <c r="BP880" i="2" s="1"/>
  <c r="AZ880" i="2"/>
  <c r="BA880" i="2"/>
  <c r="BB880" i="2"/>
  <c r="AY881" i="2"/>
  <c r="BP881" i="2" s="1"/>
  <c r="AZ881" i="2"/>
  <c r="BA881" i="2"/>
  <c r="BB881" i="2"/>
  <c r="AY882" i="2"/>
  <c r="BP882" i="2" s="1"/>
  <c r="AZ882" i="2"/>
  <c r="BA882" i="2"/>
  <c r="BB882" i="2"/>
  <c r="AY883" i="2"/>
  <c r="BP883" i="2" s="1"/>
  <c r="AZ883" i="2"/>
  <c r="BA883" i="2"/>
  <c r="BB883" i="2"/>
  <c r="AY884" i="2"/>
  <c r="BP884" i="2" s="1"/>
  <c r="AZ884" i="2"/>
  <c r="BA884" i="2"/>
  <c r="BB884" i="2"/>
  <c r="AY885" i="2"/>
  <c r="BP885" i="2" s="1"/>
  <c r="AZ885" i="2"/>
  <c r="BA885" i="2"/>
  <c r="BB885" i="2"/>
  <c r="AY886" i="2"/>
  <c r="BP886" i="2" s="1"/>
  <c r="AZ886" i="2"/>
  <c r="BA886" i="2"/>
  <c r="BB886" i="2"/>
  <c r="AY887" i="2"/>
  <c r="BP887" i="2" s="1"/>
  <c r="AZ887" i="2"/>
  <c r="BA887" i="2"/>
  <c r="BB887" i="2"/>
  <c r="AY888" i="2"/>
  <c r="BP888" i="2" s="1"/>
  <c r="AZ888" i="2"/>
  <c r="BA888" i="2"/>
  <c r="BB888" i="2"/>
  <c r="AY889" i="2"/>
  <c r="BP889" i="2" s="1"/>
  <c r="AZ889" i="2"/>
  <c r="BA889" i="2"/>
  <c r="BB889" i="2"/>
  <c r="AY890" i="2"/>
  <c r="BP890" i="2" s="1"/>
  <c r="AZ890" i="2"/>
  <c r="BA890" i="2"/>
  <c r="BB890" i="2"/>
  <c r="AY891" i="2"/>
  <c r="BP891" i="2" s="1"/>
  <c r="AZ891" i="2"/>
  <c r="BA891" i="2"/>
  <c r="BB891" i="2"/>
  <c r="AY892" i="2"/>
  <c r="BP892" i="2" s="1"/>
  <c r="AZ892" i="2"/>
  <c r="BA892" i="2"/>
  <c r="BB892" i="2"/>
  <c r="AY893" i="2"/>
  <c r="BP893" i="2" s="1"/>
  <c r="AZ893" i="2"/>
  <c r="BA893" i="2"/>
  <c r="BB893" i="2"/>
  <c r="AY894" i="2"/>
  <c r="BP894" i="2" s="1"/>
  <c r="AZ894" i="2"/>
  <c r="BA894" i="2"/>
  <c r="BB894" i="2"/>
  <c r="AY895" i="2"/>
  <c r="BP895" i="2" s="1"/>
  <c r="AZ895" i="2"/>
  <c r="BA895" i="2"/>
  <c r="BB895" i="2"/>
  <c r="AY896" i="2"/>
  <c r="BP896" i="2" s="1"/>
  <c r="AZ896" i="2"/>
  <c r="BA896" i="2"/>
  <c r="BB896" i="2"/>
  <c r="AY897" i="2"/>
  <c r="BP897" i="2" s="1"/>
  <c r="AZ897" i="2"/>
  <c r="BA897" i="2"/>
  <c r="BB897" i="2"/>
  <c r="AY898" i="2"/>
  <c r="BP898" i="2" s="1"/>
  <c r="AZ898" i="2"/>
  <c r="BA898" i="2"/>
  <c r="BB898" i="2"/>
  <c r="AY899" i="2"/>
  <c r="BP899" i="2" s="1"/>
  <c r="AZ899" i="2"/>
  <c r="BA899" i="2"/>
  <c r="BB899" i="2"/>
  <c r="AY900" i="2"/>
  <c r="BP900" i="2" s="1"/>
  <c r="AZ900" i="2"/>
  <c r="BA900" i="2"/>
  <c r="BB900" i="2"/>
  <c r="AY901" i="2"/>
  <c r="BP901" i="2" s="1"/>
  <c r="AZ901" i="2"/>
  <c r="BA901" i="2"/>
  <c r="BB901" i="2"/>
  <c r="AY902" i="2"/>
  <c r="BP902" i="2" s="1"/>
  <c r="AZ902" i="2"/>
  <c r="BA902" i="2"/>
  <c r="BB902" i="2"/>
  <c r="AY903" i="2"/>
  <c r="BP903" i="2" s="1"/>
  <c r="AZ903" i="2"/>
  <c r="BA903" i="2"/>
  <c r="BB903" i="2"/>
  <c r="AY904" i="2"/>
  <c r="BP904" i="2" s="1"/>
  <c r="AZ904" i="2"/>
  <c r="BA904" i="2"/>
  <c r="BB904" i="2"/>
  <c r="AY905" i="2"/>
  <c r="BP905" i="2" s="1"/>
  <c r="AZ905" i="2"/>
  <c r="BA905" i="2"/>
  <c r="BB905" i="2"/>
  <c r="AY906" i="2"/>
  <c r="BP906" i="2" s="1"/>
  <c r="AZ906" i="2"/>
  <c r="BA906" i="2"/>
  <c r="BB906" i="2"/>
  <c r="AY907" i="2"/>
  <c r="BP907" i="2" s="1"/>
  <c r="AZ907" i="2"/>
  <c r="BA907" i="2"/>
  <c r="BB907" i="2"/>
  <c r="AY908" i="2"/>
  <c r="BP908" i="2" s="1"/>
  <c r="AZ908" i="2"/>
  <c r="BA908" i="2"/>
  <c r="BB908" i="2"/>
  <c r="AY909" i="2"/>
  <c r="BP909" i="2" s="1"/>
  <c r="AZ909" i="2"/>
  <c r="BA909" i="2"/>
  <c r="BB909" i="2"/>
  <c r="AY910" i="2"/>
  <c r="BP910" i="2" s="1"/>
  <c r="AZ910" i="2"/>
  <c r="BA910" i="2"/>
  <c r="BB910" i="2"/>
  <c r="AY911" i="2"/>
  <c r="BP911" i="2" s="1"/>
  <c r="AZ911" i="2"/>
  <c r="BA911" i="2"/>
  <c r="BB911" i="2"/>
  <c r="AY912" i="2"/>
  <c r="BP912" i="2" s="1"/>
  <c r="AZ912" i="2"/>
  <c r="BA912" i="2"/>
  <c r="BB912" i="2"/>
  <c r="AY913" i="2"/>
  <c r="BP913" i="2" s="1"/>
  <c r="AZ913" i="2"/>
  <c r="BA913" i="2"/>
  <c r="BB913" i="2"/>
  <c r="AY914" i="2"/>
  <c r="BP914" i="2" s="1"/>
  <c r="AZ914" i="2"/>
  <c r="BA914" i="2"/>
  <c r="BB914" i="2"/>
  <c r="AY915" i="2"/>
  <c r="BP915" i="2" s="1"/>
  <c r="AZ915" i="2"/>
  <c r="BA915" i="2"/>
  <c r="BB915" i="2"/>
  <c r="AY916" i="2"/>
  <c r="BP916" i="2" s="1"/>
  <c r="AZ916" i="2"/>
  <c r="BA916" i="2"/>
  <c r="BB916" i="2"/>
  <c r="AY917" i="2"/>
  <c r="BP917" i="2" s="1"/>
  <c r="AZ917" i="2"/>
  <c r="BA917" i="2"/>
  <c r="BB917" i="2"/>
  <c r="AY918" i="2"/>
  <c r="BP918" i="2" s="1"/>
  <c r="AZ918" i="2"/>
  <c r="BA918" i="2"/>
  <c r="BB918" i="2"/>
  <c r="AY919" i="2"/>
  <c r="BP919" i="2" s="1"/>
  <c r="AZ919" i="2"/>
  <c r="BA919" i="2"/>
  <c r="BB919" i="2"/>
  <c r="AY920" i="2"/>
  <c r="BP920" i="2" s="1"/>
  <c r="AZ920" i="2"/>
  <c r="BA920" i="2"/>
  <c r="BB920" i="2"/>
  <c r="AY921" i="2"/>
  <c r="BP921" i="2" s="1"/>
  <c r="AZ921" i="2"/>
  <c r="BA921" i="2"/>
  <c r="BB921" i="2"/>
  <c r="AY922" i="2"/>
  <c r="BP922" i="2" s="1"/>
  <c r="AZ922" i="2"/>
  <c r="BA922" i="2"/>
  <c r="BB922" i="2"/>
  <c r="AY923" i="2"/>
  <c r="BP923" i="2" s="1"/>
  <c r="AZ923" i="2"/>
  <c r="BA923" i="2"/>
  <c r="BB923" i="2"/>
  <c r="AY924" i="2"/>
  <c r="BP924" i="2" s="1"/>
  <c r="AZ924" i="2"/>
  <c r="BA924" i="2"/>
  <c r="BB924" i="2"/>
  <c r="AY925" i="2"/>
  <c r="BP925" i="2" s="1"/>
  <c r="AZ925" i="2"/>
  <c r="BA925" i="2"/>
  <c r="BB925" i="2"/>
  <c r="AY926" i="2"/>
  <c r="BP926" i="2" s="1"/>
  <c r="AZ926" i="2"/>
  <c r="BA926" i="2"/>
  <c r="BB926" i="2"/>
  <c r="AY927" i="2"/>
  <c r="BP927" i="2" s="1"/>
  <c r="AZ927" i="2"/>
  <c r="BA927" i="2"/>
  <c r="BB927" i="2"/>
  <c r="AY928" i="2"/>
  <c r="BP928" i="2" s="1"/>
  <c r="AZ928" i="2"/>
  <c r="BA928" i="2"/>
  <c r="BB928" i="2"/>
  <c r="AY929" i="2"/>
  <c r="BP929" i="2" s="1"/>
  <c r="AZ929" i="2"/>
  <c r="BA929" i="2"/>
  <c r="BB929" i="2"/>
  <c r="AY930" i="2"/>
  <c r="BP930" i="2" s="1"/>
  <c r="AZ930" i="2"/>
  <c r="BA930" i="2"/>
  <c r="BB930" i="2"/>
  <c r="AY931" i="2"/>
  <c r="BP931" i="2" s="1"/>
  <c r="AZ931" i="2"/>
  <c r="BA931" i="2"/>
  <c r="BB931" i="2"/>
  <c r="AY932" i="2"/>
  <c r="BP932" i="2" s="1"/>
  <c r="AZ932" i="2"/>
  <c r="BA932" i="2"/>
  <c r="BB932" i="2"/>
  <c r="AY933" i="2"/>
  <c r="BP933" i="2" s="1"/>
  <c r="AZ933" i="2"/>
  <c r="BA933" i="2"/>
  <c r="BB933" i="2"/>
  <c r="AY934" i="2"/>
  <c r="BP934" i="2" s="1"/>
  <c r="AZ934" i="2"/>
  <c r="BA934" i="2"/>
  <c r="BB934" i="2"/>
  <c r="AY935" i="2"/>
  <c r="BP935" i="2" s="1"/>
  <c r="AZ935" i="2"/>
  <c r="BA935" i="2"/>
  <c r="BB935" i="2"/>
  <c r="AY936" i="2"/>
  <c r="BP936" i="2" s="1"/>
  <c r="AZ936" i="2"/>
  <c r="BA936" i="2"/>
  <c r="BB936" i="2"/>
  <c r="AY937" i="2"/>
  <c r="BP937" i="2" s="1"/>
  <c r="AZ937" i="2"/>
  <c r="BA937" i="2"/>
  <c r="BB937" i="2"/>
  <c r="AY938" i="2"/>
  <c r="BP938" i="2" s="1"/>
  <c r="AZ938" i="2"/>
  <c r="BA938" i="2"/>
  <c r="BB938" i="2"/>
  <c r="AY939" i="2"/>
  <c r="BP939" i="2" s="1"/>
  <c r="AZ939" i="2"/>
  <c r="BA939" i="2"/>
  <c r="BB939" i="2"/>
  <c r="AY940" i="2"/>
  <c r="BP940" i="2" s="1"/>
  <c r="AZ940" i="2"/>
  <c r="BA940" i="2"/>
  <c r="BB940" i="2"/>
  <c r="AY941" i="2"/>
  <c r="BP941" i="2" s="1"/>
  <c r="AZ941" i="2"/>
  <c r="BA941" i="2"/>
  <c r="BB941" i="2"/>
  <c r="AY942" i="2"/>
  <c r="BP942" i="2" s="1"/>
  <c r="AZ942" i="2"/>
  <c r="BA942" i="2"/>
  <c r="BB942" i="2"/>
  <c r="AY943" i="2"/>
  <c r="BP943" i="2" s="1"/>
  <c r="AZ943" i="2"/>
  <c r="BA943" i="2"/>
  <c r="BB943" i="2"/>
  <c r="AY944" i="2"/>
  <c r="BP944" i="2" s="1"/>
  <c r="AZ944" i="2"/>
  <c r="BA944" i="2"/>
  <c r="BB944" i="2"/>
  <c r="AY945" i="2"/>
  <c r="BP945" i="2" s="1"/>
  <c r="AZ945" i="2"/>
  <c r="BA945" i="2"/>
  <c r="BB945" i="2"/>
  <c r="AY946" i="2"/>
  <c r="BP946" i="2" s="1"/>
  <c r="AZ946" i="2"/>
  <c r="BA946" i="2"/>
  <c r="BB946" i="2"/>
  <c r="AY947" i="2"/>
  <c r="BP947" i="2" s="1"/>
  <c r="AZ947" i="2"/>
  <c r="BA947" i="2"/>
  <c r="BB947" i="2"/>
  <c r="AY948" i="2"/>
  <c r="BP948" i="2" s="1"/>
  <c r="AZ948" i="2"/>
  <c r="BA948" i="2"/>
  <c r="BB948" i="2"/>
  <c r="AY949" i="2"/>
  <c r="BP949" i="2" s="1"/>
  <c r="AZ949" i="2"/>
  <c r="BA949" i="2"/>
  <c r="BB949" i="2"/>
  <c r="AY950" i="2"/>
  <c r="BP950" i="2" s="1"/>
  <c r="AZ950" i="2"/>
  <c r="BA950" i="2"/>
  <c r="BB950" i="2"/>
  <c r="AY951" i="2"/>
  <c r="BP951" i="2" s="1"/>
  <c r="AZ951" i="2"/>
  <c r="BA951" i="2"/>
  <c r="BB951" i="2"/>
  <c r="AY952" i="2"/>
  <c r="BP952" i="2" s="1"/>
  <c r="AZ952" i="2"/>
  <c r="BA952" i="2"/>
  <c r="BB952" i="2"/>
  <c r="AY953" i="2"/>
  <c r="BP953" i="2" s="1"/>
  <c r="AZ953" i="2"/>
  <c r="BA953" i="2"/>
  <c r="BB953" i="2"/>
  <c r="AY954" i="2"/>
  <c r="BP954" i="2" s="1"/>
  <c r="AZ954" i="2"/>
  <c r="BA954" i="2"/>
  <c r="BB954" i="2"/>
  <c r="AY955" i="2"/>
  <c r="BP955" i="2" s="1"/>
  <c r="AZ955" i="2"/>
  <c r="BA955" i="2"/>
  <c r="BB955" i="2"/>
  <c r="AY956" i="2"/>
  <c r="BP956" i="2" s="1"/>
  <c r="AZ956" i="2"/>
  <c r="BA956" i="2"/>
  <c r="BB956" i="2"/>
  <c r="AY957" i="2"/>
  <c r="BP957" i="2" s="1"/>
  <c r="AZ957" i="2"/>
  <c r="BA957" i="2"/>
  <c r="BB957" i="2"/>
  <c r="AY958" i="2"/>
  <c r="BP958" i="2" s="1"/>
  <c r="AZ958" i="2"/>
  <c r="BA958" i="2"/>
  <c r="BB958" i="2"/>
  <c r="AY959" i="2"/>
  <c r="BP959" i="2" s="1"/>
  <c r="AZ959" i="2"/>
  <c r="BA959" i="2"/>
  <c r="BB959" i="2"/>
  <c r="AY960" i="2"/>
  <c r="BP960" i="2" s="1"/>
  <c r="AZ960" i="2"/>
  <c r="BA960" i="2"/>
  <c r="BB960" i="2"/>
  <c r="AY961" i="2"/>
  <c r="BP961" i="2" s="1"/>
  <c r="AZ961" i="2"/>
  <c r="BA961" i="2"/>
  <c r="BB961" i="2"/>
  <c r="AY962" i="2"/>
  <c r="BP962" i="2" s="1"/>
  <c r="AZ962" i="2"/>
  <c r="BA962" i="2"/>
  <c r="BB962" i="2"/>
  <c r="AY963" i="2"/>
  <c r="BP963" i="2" s="1"/>
  <c r="AZ963" i="2"/>
  <c r="BA963" i="2"/>
  <c r="BB963" i="2"/>
  <c r="AY964" i="2"/>
  <c r="BP964" i="2" s="1"/>
  <c r="AZ964" i="2"/>
  <c r="BA964" i="2"/>
  <c r="BB964" i="2"/>
  <c r="BB8" i="2"/>
  <c r="BA8" i="2"/>
  <c r="AZ8" i="2"/>
  <c r="AY8" i="2"/>
  <c r="BP8" i="2" s="1"/>
  <c r="BS26" i="2"/>
  <c r="BW26" i="2"/>
  <c r="BS27" i="2"/>
  <c r="BW27" i="2"/>
  <c r="BS28" i="2"/>
  <c r="BW28" i="2"/>
  <c r="BS281" i="2"/>
  <c r="BW281" i="2"/>
  <c r="BS282" i="2"/>
  <c r="BW282" i="2"/>
  <c r="BS283" i="2"/>
  <c r="BW283" i="2"/>
  <c r="BS461" i="2"/>
  <c r="BW461" i="2"/>
  <c r="BS462" i="2"/>
  <c r="BW462" i="2"/>
  <c r="BS463" i="2"/>
  <c r="BW463" i="2"/>
  <c r="BS596" i="2"/>
  <c r="BW596" i="2"/>
  <c r="BS597" i="2"/>
  <c r="BW597" i="2"/>
  <c r="BS598" i="2"/>
  <c r="BW598" i="2"/>
  <c r="BS659" i="2"/>
  <c r="BW659" i="2"/>
  <c r="BS660" i="2"/>
  <c r="BW660" i="2"/>
  <c r="BS661" i="2"/>
  <c r="BW661" i="2"/>
  <c r="BS677" i="2"/>
  <c r="BW677" i="2"/>
  <c r="BS678" i="2"/>
  <c r="BW678" i="2"/>
  <c r="BS679" i="2"/>
  <c r="BW679" i="2"/>
  <c r="BY680" i="2"/>
  <c r="BW680" i="2"/>
  <c r="BZ680" i="2" s="1"/>
  <c r="BY681" i="2"/>
  <c r="BW681" i="2"/>
  <c r="BZ681" i="2" s="1"/>
  <c r="BY682" i="2"/>
  <c r="BW682" i="2"/>
  <c r="BZ682" i="2" s="1"/>
  <c r="BS683" i="2"/>
  <c r="BW683" i="2"/>
  <c r="BS684" i="2"/>
  <c r="BW684" i="2"/>
  <c r="BS685" i="2"/>
  <c r="BW685" i="2"/>
  <c r="BS686" i="2"/>
  <c r="BW686" i="2"/>
  <c r="BS687" i="2"/>
  <c r="BW687" i="2"/>
  <c r="BS688" i="2"/>
  <c r="BW688" i="2"/>
  <c r="BS689" i="2"/>
  <c r="BW689" i="2"/>
  <c r="BZ689" i="2" s="1"/>
  <c r="BS690" i="2"/>
  <c r="BW690" i="2"/>
  <c r="BZ690" i="2" s="1"/>
  <c r="BS691" i="2"/>
  <c r="BW691" i="2"/>
  <c r="BZ691" i="2" s="1"/>
  <c r="BW692" i="2"/>
  <c r="BZ692" i="2" s="1"/>
  <c r="BS693" i="2"/>
  <c r="BW693" i="2"/>
  <c r="BZ693" i="2" s="1"/>
  <c r="BY694" i="2"/>
  <c r="BW694" i="2"/>
  <c r="BZ694" i="2" s="1"/>
  <c r="BS695" i="2"/>
  <c r="BW695" i="2"/>
  <c r="BS696" i="2"/>
  <c r="BW696" i="2"/>
  <c r="BS697" i="2"/>
  <c r="BW697" i="2"/>
  <c r="BW698" i="2"/>
  <c r="BZ698" i="2" s="1"/>
  <c r="BW699" i="2"/>
  <c r="BZ699" i="2" s="1"/>
  <c r="BW700" i="2"/>
  <c r="BZ700" i="2" s="1"/>
  <c r="BS701" i="2"/>
  <c r="BW701" i="2"/>
  <c r="BS702" i="2"/>
  <c r="BW702" i="2"/>
  <c r="BS703" i="2"/>
  <c r="BW703" i="2"/>
  <c r="BS731" i="2"/>
  <c r="BW731" i="2"/>
  <c r="BZ731" i="2" s="1"/>
  <c r="BS732" i="2"/>
  <c r="BW732" i="2"/>
  <c r="BZ732" i="2" s="1"/>
  <c r="BS733" i="2"/>
  <c r="BW733" i="2"/>
  <c r="BZ733" i="2" s="1"/>
  <c r="BS734" i="2"/>
  <c r="BW734" i="2"/>
  <c r="BZ734" i="2" s="1"/>
  <c r="BS735" i="2"/>
  <c r="BW735" i="2"/>
  <c r="BZ735" i="2" s="1"/>
  <c r="BS736" i="2"/>
  <c r="BW736" i="2"/>
  <c r="BZ736" i="2" s="1"/>
  <c r="BW737" i="2"/>
  <c r="BZ737" i="2" s="1"/>
  <c r="BW738" i="2"/>
  <c r="BZ738" i="2" s="1"/>
  <c r="BW739" i="2"/>
  <c r="BZ739" i="2" s="1"/>
  <c r="BW740" i="2"/>
  <c r="BZ740" i="2" s="1"/>
  <c r="BW741" i="2"/>
  <c r="BZ741" i="2" s="1"/>
  <c r="BW742" i="2"/>
  <c r="BZ742" i="2" s="1"/>
  <c r="BW743" i="2"/>
  <c r="BZ743" i="2" s="1"/>
  <c r="BW744" i="2"/>
  <c r="BZ744" i="2" s="1"/>
  <c r="BW745" i="2"/>
  <c r="BZ745" i="2" s="1"/>
  <c r="BW746" i="2"/>
  <c r="BZ746" i="2" s="1"/>
  <c r="BW747" i="2"/>
  <c r="BZ747" i="2" s="1"/>
  <c r="BW748" i="2"/>
  <c r="BZ748" i="2" s="1"/>
  <c r="BS749" i="2"/>
  <c r="BW749" i="2"/>
  <c r="BS750" i="2"/>
  <c r="BW750" i="2"/>
  <c r="BS751" i="2"/>
  <c r="BW751" i="2"/>
  <c r="BW752" i="2"/>
  <c r="BZ752" i="2" s="1"/>
  <c r="BS753" i="2"/>
  <c r="BW753" i="2"/>
  <c r="BZ753" i="2" s="1"/>
  <c r="BW754" i="2"/>
  <c r="BZ754" i="2" s="1"/>
  <c r="BS755" i="2"/>
  <c r="BW755" i="2"/>
  <c r="BZ755" i="2" s="1"/>
  <c r="BS756" i="2"/>
  <c r="BW756" i="2"/>
  <c r="BZ756" i="2" s="1"/>
  <c r="BS757" i="2"/>
  <c r="BW757" i="2"/>
  <c r="BZ757" i="2" s="1"/>
  <c r="BS776" i="2"/>
  <c r="BW776" i="2"/>
  <c r="BZ776" i="2" s="1"/>
  <c r="BS777" i="2"/>
  <c r="BW777" i="2"/>
  <c r="BZ777" i="2" s="1"/>
  <c r="BS778" i="2"/>
  <c r="BW778" i="2"/>
  <c r="BZ778" i="2" s="1"/>
  <c r="BS785" i="2"/>
  <c r="BW785" i="2"/>
  <c r="BZ785" i="2" s="1"/>
  <c r="BS786" i="2"/>
  <c r="BW786" i="2"/>
  <c r="BZ786" i="2" s="1"/>
  <c r="BS787" i="2"/>
  <c r="BW787" i="2"/>
  <c r="BZ787" i="2" s="1"/>
  <c r="BS788" i="2"/>
  <c r="BW788" i="2"/>
  <c r="BZ788" i="2" s="1"/>
  <c r="BS789" i="2"/>
  <c r="BW789" i="2"/>
  <c r="BZ789" i="2" s="1"/>
  <c r="BS790" i="2"/>
  <c r="BW790" i="2"/>
  <c r="BZ790" i="2" s="1"/>
  <c r="BS791" i="2"/>
  <c r="BW791" i="2"/>
  <c r="BZ791" i="2" s="1"/>
  <c r="BS792" i="2"/>
  <c r="BW792" i="2"/>
  <c r="BZ792" i="2" s="1"/>
  <c r="BS793" i="2"/>
  <c r="BW793" i="2"/>
  <c r="BZ793" i="2" s="1"/>
  <c r="BS794" i="2"/>
  <c r="BW794" i="2"/>
  <c r="BZ794" i="2" s="1"/>
  <c r="BS795" i="2"/>
  <c r="BW795" i="2"/>
  <c r="BZ795" i="2" s="1"/>
  <c r="BS796" i="2"/>
  <c r="BW796" i="2"/>
  <c r="BZ796" i="2" s="1"/>
  <c r="BS797" i="2"/>
  <c r="BW797" i="2"/>
  <c r="BZ797" i="2" s="1"/>
  <c r="BS798" i="2"/>
  <c r="BW798" i="2"/>
  <c r="BZ798" i="2" s="1"/>
  <c r="BS799" i="2"/>
  <c r="BW799" i="2"/>
  <c r="BZ799" i="2" s="1"/>
  <c r="BS800" i="2"/>
  <c r="BW800" i="2"/>
  <c r="BZ800" i="2" s="1"/>
  <c r="BW801" i="2"/>
  <c r="BZ801" i="2" s="1"/>
  <c r="BS802" i="2"/>
  <c r="BW802" i="2"/>
  <c r="BZ802" i="2" s="1"/>
  <c r="BW803" i="2"/>
  <c r="BZ803" i="2" s="1"/>
  <c r="BW804" i="2"/>
  <c r="BZ804" i="2" s="1"/>
  <c r="BW805" i="2"/>
  <c r="BZ805" i="2" s="1"/>
  <c r="BW806" i="2"/>
  <c r="BZ806" i="2" s="1"/>
  <c r="BW807" i="2"/>
  <c r="BZ807" i="2" s="1"/>
  <c r="BW808" i="2"/>
  <c r="BZ808" i="2" s="1"/>
  <c r="BW809" i="2"/>
  <c r="BZ809" i="2" s="1"/>
  <c r="BW810" i="2"/>
  <c r="BZ810" i="2" s="1"/>
  <c r="BW811" i="2"/>
  <c r="BZ811" i="2" s="1"/>
  <c r="BS878" i="2"/>
  <c r="BW878" i="2"/>
  <c r="BS879" i="2"/>
  <c r="BW879" i="2"/>
  <c r="BS880" i="2"/>
  <c r="BW880" i="2"/>
  <c r="BS881" i="2"/>
  <c r="BW881" i="2"/>
  <c r="BS882" i="2"/>
  <c r="BW882" i="2"/>
  <c r="BS883" i="2"/>
  <c r="BW883" i="2"/>
  <c r="CE23" i="2"/>
  <c r="CB23" i="2" s="1"/>
  <c r="CF23" i="2"/>
  <c r="CI23" i="2" s="1"/>
  <c r="CE24" i="2"/>
  <c r="CB24" i="2" s="1"/>
  <c r="CF24" i="2"/>
  <c r="CE25" i="2"/>
  <c r="CB25" i="2" s="1"/>
  <c r="CF25" i="2"/>
  <c r="CE29" i="2"/>
  <c r="CB29" i="2" s="1"/>
  <c r="CF29" i="2"/>
  <c r="CI29" i="2" s="1"/>
  <c r="CE30" i="2"/>
  <c r="CB30" i="2" s="1"/>
  <c r="CF30" i="2"/>
  <c r="CI30" i="2" s="1"/>
  <c r="CE31" i="2"/>
  <c r="CB31" i="2" s="1"/>
  <c r="CF31" i="2"/>
  <c r="CE35" i="2"/>
  <c r="CB35" i="2" s="1"/>
  <c r="CF35" i="2"/>
  <c r="CE36" i="2"/>
  <c r="CB36" i="2" s="1"/>
  <c r="CF36" i="2"/>
  <c r="CI36" i="2" s="1"/>
  <c r="CE37" i="2"/>
  <c r="CB37" i="2" s="1"/>
  <c r="CF37" i="2"/>
  <c r="CI37" i="2" s="1"/>
  <c r="CE62" i="2"/>
  <c r="CB62" i="2" s="1"/>
  <c r="CF62" i="2"/>
  <c r="CE63" i="2"/>
  <c r="CB63" i="2" s="1"/>
  <c r="CF63" i="2"/>
  <c r="CI63" i="2" s="1"/>
  <c r="CE64" i="2"/>
  <c r="CB64" i="2" s="1"/>
  <c r="CF64" i="2"/>
  <c r="CI64" i="2" s="1"/>
  <c r="CE68" i="2"/>
  <c r="CB68" i="2" s="1"/>
  <c r="CF68" i="2"/>
  <c r="CI68" i="2" s="1"/>
  <c r="CE69" i="2"/>
  <c r="CB69" i="2" s="1"/>
  <c r="CF69" i="2"/>
  <c r="CE70" i="2"/>
  <c r="CB70" i="2" s="1"/>
  <c r="CF70" i="2"/>
  <c r="CE92" i="2"/>
  <c r="CB92" i="2" s="1"/>
  <c r="CF92" i="2"/>
  <c r="CE93" i="2"/>
  <c r="CB93" i="2" s="1"/>
  <c r="CF93" i="2"/>
  <c r="CI93" i="2" s="1"/>
  <c r="CE94" i="2"/>
  <c r="CB94" i="2" s="1"/>
  <c r="CF94" i="2"/>
  <c r="CE134" i="2"/>
  <c r="CH134" i="2" s="1"/>
  <c r="CF134" i="2"/>
  <c r="CI134" i="2" s="1"/>
  <c r="CE135" i="2"/>
  <c r="CF135" i="2"/>
  <c r="CI135" i="2" s="1"/>
  <c r="CE136" i="2"/>
  <c r="CH136" i="2" s="1"/>
  <c r="CF136" i="2"/>
  <c r="CI136" i="2" s="1"/>
  <c r="CE188" i="2"/>
  <c r="CB188" i="2" s="1"/>
  <c r="CF188" i="2"/>
  <c r="CE189" i="2"/>
  <c r="CB189" i="2" s="1"/>
  <c r="CF189" i="2"/>
  <c r="CI189" i="2" s="1"/>
  <c r="CE190" i="2"/>
  <c r="CB190" i="2" s="1"/>
  <c r="CF190" i="2"/>
  <c r="CI190" i="2" s="1"/>
  <c r="CE200" i="2"/>
  <c r="CB200" i="2" s="1"/>
  <c r="CF200" i="2"/>
  <c r="CI200" i="2" s="1"/>
  <c r="CE201" i="2"/>
  <c r="CB201" i="2" s="1"/>
  <c r="CF201" i="2"/>
  <c r="CE202" i="2"/>
  <c r="CB202" i="2" s="1"/>
  <c r="CF202" i="2"/>
  <c r="CE227" i="2"/>
  <c r="CB227" i="2" s="1"/>
  <c r="CF227" i="2"/>
  <c r="CI227" i="2" s="1"/>
  <c r="CE228" i="2"/>
  <c r="CB228" i="2" s="1"/>
  <c r="CF228" i="2"/>
  <c r="CI228" i="2" s="1"/>
  <c r="CE229" i="2"/>
  <c r="CB229" i="2" s="1"/>
  <c r="CF229" i="2"/>
  <c r="CE374" i="2"/>
  <c r="CB374" i="2" s="1"/>
  <c r="CF374" i="2"/>
  <c r="CI374" i="2" s="1"/>
  <c r="CE375" i="2"/>
  <c r="CB375" i="2" s="1"/>
  <c r="CF375" i="2"/>
  <c r="CI375" i="2" s="1"/>
  <c r="CE376" i="2"/>
  <c r="CB376" i="2" s="1"/>
  <c r="CF376" i="2"/>
  <c r="CI376" i="2" s="1"/>
  <c r="CE380" i="2"/>
  <c r="CB380" i="2" s="1"/>
  <c r="CF380" i="2"/>
  <c r="CI380" i="2" s="1"/>
  <c r="CE381" i="2"/>
  <c r="CB381" i="2" s="1"/>
  <c r="CF381" i="2"/>
  <c r="CI381" i="2" s="1"/>
  <c r="CE382" i="2"/>
  <c r="CB382" i="2" s="1"/>
  <c r="CF382" i="2"/>
  <c r="CI382" i="2" s="1"/>
  <c r="CE401" i="2"/>
  <c r="CB401" i="2" s="1"/>
  <c r="CF401" i="2"/>
  <c r="CI401" i="2" s="1"/>
  <c r="CE402" i="2"/>
  <c r="CB402" i="2" s="1"/>
  <c r="CF402" i="2"/>
  <c r="CE403" i="2"/>
  <c r="CB403" i="2" s="1"/>
  <c r="CF403" i="2"/>
  <c r="CI403" i="2" s="1"/>
  <c r="CE476" i="2"/>
  <c r="CB476" i="2" s="1"/>
  <c r="CF476" i="2"/>
  <c r="CI476" i="2" s="1"/>
  <c r="CE477" i="2"/>
  <c r="CB477" i="2" s="1"/>
  <c r="CF477" i="2"/>
  <c r="CI477" i="2" s="1"/>
  <c r="CE478" i="2"/>
  <c r="CB478" i="2" s="1"/>
  <c r="CF478" i="2"/>
  <c r="CE482" i="2"/>
  <c r="CB482" i="2" s="1"/>
  <c r="CF482" i="2"/>
  <c r="CI482" i="2" s="1"/>
  <c r="CE483" i="2"/>
  <c r="CB483" i="2" s="1"/>
  <c r="CF483" i="2"/>
  <c r="CI483" i="2" s="1"/>
  <c r="CE484" i="2"/>
  <c r="CB484" i="2" s="1"/>
  <c r="CF484" i="2"/>
  <c r="CI484" i="2" s="1"/>
  <c r="CE497" i="2"/>
  <c r="CB497" i="2" s="1"/>
  <c r="CF497" i="2"/>
  <c r="CE498" i="2"/>
  <c r="CB498" i="2" s="1"/>
  <c r="CF498" i="2"/>
  <c r="CI498" i="2" s="1"/>
  <c r="CE499" i="2"/>
  <c r="CB499" i="2" s="1"/>
  <c r="CF499" i="2"/>
  <c r="CI499" i="2" s="1"/>
  <c r="CE506" i="2"/>
  <c r="CB506" i="2" s="1"/>
  <c r="CF506" i="2"/>
  <c r="CI506" i="2" s="1"/>
  <c r="CE507" i="2"/>
  <c r="CB507" i="2" s="1"/>
  <c r="CF507" i="2"/>
  <c r="CE508" i="2"/>
  <c r="CB508" i="2" s="1"/>
  <c r="CF508" i="2"/>
  <c r="CE626" i="2"/>
  <c r="CB626" i="2" s="1"/>
  <c r="CF626" i="2"/>
  <c r="CI626" i="2" s="1"/>
  <c r="CE627" i="2"/>
  <c r="CB627" i="2" s="1"/>
  <c r="CF627" i="2"/>
  <c r="CI627" i="2" s="1"/>
  <c r="CE628" i="2"/>
  <c r="CB628" i="2" s="1"/>
  <c r="CF628" i="2"/>
  <c r="CB632" i="2"/>
  <c r="CB633" i="2"/>
  <c r="CB634" i="2"/>
  <c r="CE641" i="2"/>
  <c r="CB641" i="2" s="1"/>
  <c r="CF641" i="2"/>
  <c r="CI641" i="2" s="1"/>
  <c r="CE642" i="2"/>
  <c r="CB642" i="2" s="1"/>
  <c r="CF642" i="2"/>
  <c r="CE643" i="2"/>
  <c r="CB643" i="2" s="1"/>
  <c r="CF643" i="2"/>
  <c r="CE647" i="2"/>
  <c r="CB647" i="2" s="1"/>
  <c r="CF647" i="2"/>
  <c r="CI647" i="2" s="1"/>
  <c r="CE648" i="2"/>
  <c r="CB648" i="2" s="1"/>
  <c r="CF648" i="2"/>
  <c r="CI648" i="2" s="1"/>
  <c r="CE649" i="2"/>
  <c r="CB649" i="2" s="1"/>
  <c r="CF649" i="2"/>
  <c r="CE653" i="2"/>
  <c r="CB653" i="2" s="1"/>
  <c r="CF653" i="2"/>
  <c r="CE654" i="2"/>
  <c r="CB654" i="2" s="1"/>
  <c r="CF654" i="2"/>
  <c r="CI654" i="2" s="1"/>
  <c r="CE655" i="2"/>
  <c r="CB655" i="2" s="1"/>
  <c r="CF655" i="2"/>
  <c r="CI655" i="2" s="1"/>
  <c r="CE674" i="2"/>
  <c r="CB674" i="2" s="1"/>
  <c r="CF674" i="2"/>
  <c r="CE675" i="2"/>
  <c r="CB675" i="2" s="1"/>
  <c r="CF675" i="2"/>
  <c r="CE676" i="2"/>
  <c r="CB676" i="2" s="1"/>
  <c r="CF676" i="2"/>
  <c r="CI676" i="2" s="1"/>
  <c r="CE677" i="2"/>
  <c r="CB677" i="2" s="1"/>
  <c r="CF677" i="2"/>
  <c r="CE678" i="2"/>
  <c r="CB678" i="2" s="1"/>
  <c r="CF678" i="2"/>
  <c r="CE679" i="2"/>
  <c r="CB679" i="2" s="1"/>
  <c r="CF679" i="2"/>
  <c r="CE683" i="2"/>
  <c r="CB683" i="2" s="1"/>
  <c r="CF683" i="2"/>
  <c r="CE684" i="2"/>
  <c r="CB684" i="2" s="1"/>
  <c r="CF684" i="2"/>
  <c r="CE685" i="2"/>
  <c r="CB685" i="2" s="1"/>
  <c r="CF685" i="2"/>
  <c r="CE692" i="2"/>
  <c r="CB692" i="2" s="1"/>
  <c r="CF692" i="2"/>
  <c r="CI692" i="2" s="1"/>
  <c r="CE693" i="2"/>
  <c r="CB693" i="2" s="1"/>
  <c r="CF693" i="2"/>
  <c r="CE694" i="2"/>
  <c r="CB694" i="2" s="1"/>
  <c r="CF694" i="2"/>
  <c r="CI694" i="2" s="1"/>
  <c r="CE701" i="2"/>
  <c r="CB701" i="2" s="1"/>
  <c r="CF701" i="2"/>
  <c r="CE702" i="2"/>
  <c r="CB702" i="2" s="1"/>
  <c r="CF702" i="2"/>
  <c r="CE703" i="2"/>
  <c r="CB703" i="2" s="1"/>
  <c r="CF703" i="2"/>
  <c r="CE734" i="2"/>
  <c r="CB734" i="2" s="1"/>
  <c r="CF734" i="2"/>
  <c r="CI734" i="2" s="1"/>
  <c r="CE735" i="2"/>
  <c r="CB735" i="2" s="1"/>
  <c r="CF735" i="2"/>
  <c r="CI735" i="2" s="1"/>
  <c r="CE736" i="2"/>
  <c r="CB736" i="2" s="1"/>
  <c r="CF736" i="2"/>
  <c r="CE752" i="2"/>
  <c r="CB752" i="2" s="1"/>
  <c r="CF752" i="2"/>
  <c r="CI752" i="2" s="1"/>
  <c r="CE753" i="2"/>
  <c r="CB753" i="2" s="1"/>
  <c r="CF753" i="2"/>
  <c r="CI753" i="2" s="1"/>
  <c r="CE754" i="2"/>
  <c r="CB754" i="2" s="1"/>
  <c r="CF754" i="2"/>
  <c r="CI754" i="2" s="1"/>
  <c r="CE800" i="2"/>
  <c r="CB800" i="2" s="1"/>
  <c r="CF800" i="2"/>
  <c r="CI800" i="2" s="1"/>
  <c r="CE801" i="2"/>
  <c r="CB801" i="2" s="1"/>
  <c r="CF801" i="2"/>
  <c r="CI801" i="2" s="1"/>
  <c r="CE802" i="2"/>
  <c r="CB802" i="2" s="1"/>
  <c r="CF802" i="2"/>
  <c r="CI802" i="2" s="1"/>
  <c r="CE812" i="2"/>
  <c r="CB812" i="2" s="1"/>
  <c r="CF812" i="2"/>
  <c r="CE813" i="2"/>
  <c r="CB813" i="2" s="1"/>
  <c r="CF813" i="2"/>
  <c r="CI813" i="2" s="1"/>
  <c r="CE814" i="2"/>
  <c r="CB814" i="2" s="1"/>
  <c r="CF814" i="2"/>
  <c r="CI814" i="2" s="1"/>
  <c r="CE872" i="2"/>
  <c r="CB872" i="2" s="1"/>
  <c r="CF872" i="2"/>
  <c r="CI872" i="2" s="1"/>
  <c r="CE873" i="2"/>
  <c r="CB873" i="2" s="1"/>
  <c r="CF873" i="2"/>
  <c r="CE874" i="2"/>
  <c r="CB874" i="2" s="1"/>
  <c r="CF874" i="2"/>
  <c r="CE905" i="2"/>
  <c r="CB905" i="2" s="1"/>
  <c r="CF905" i="2"/>
  <c r="CI905" i="2" s="1"/>
  <c r="CE906" i="2"/>
  <c r="CB906" i="2" s="1"/>
  <c r="CF906" i="2"/>
  <c r="CI906" i="2" s="1"/>
  <c r="CE907" i="2"/>
  <c r="CB907" i="2" s="1"/>
  <c r="CF907" i="2"/>
  <c r="CE944" i="2"/>
  <c r="CB944" i="2" s="1"/>
  <c r="CF944" i="2"/>
  <c r="CE945" i="2"/>
  <c r="CB945" i="2" s="1"/>
  <c r="CF945" i="2"/>
  <c r="CE946" i="2"/>
  <c r="CB946" i="2" s="1"/>
  <c r="CF946" i="2"/>
  <c r="CE947" i="2"/>
  <c r="CB947" i="2" s="1"/>
  <c r="CF947" i="2"/>
  <c r="CE948" i="2"/>
  <c r="CB948" i="2" s="1"/>
  <c r="CF948" i="2"/>
  <c r="CE949" i="2"/>
  <c r="CB949" i="2" s="1"/>
  <c r="CF949" i="2"/>
  <c r="CI949" i="2" s="1"/>
  <c r="CE950" i="2"/>
  <c r="CB950" i="2" s="1"/>
  <c r="CF950" i="2"/>
  <c r="CI950" i="2" s="1"/>
  <c r="CE951" i="2"/>
  <c r="CB951" i="2" s="1"/>
  <c r="CF951" i="2"/>
  <c r="CE952" i="2"/>
  <c r="CB952" i="2" s="1"/>
  <c r="CF952" i="2"/>
  <c r="CE953" i="2"/>
  <c r="CB953" i="2" s="1"/>
  <c r="CF953" i="2"/>
  <c r="CE954" i="2"/>
  <c r="CB954" i="2" s="1"/>
  <c r="CF954" i="2"/>
  <c r="CE955" i="2"/>
  <c r="CB955" i="2" s="1"/>
  <c r="CF955" i="2"/>
  <c r="CE956" i="2"/>
  <c r="CB956" i="2" s="1"/>
  <c r="CF956" i="2"/>
  <c r="CI956" i="2" s="1"/>
  <c r="CE957" i="2"/>
  <c r="CB957" i="2" s="1"/>
  <c r="CF957" i="2"/>
  <c r="CI957" i="2" s="1"/>
  <c r="CE958" i="2"/>
  <c r="CB958" i="2" s="1"/>
  <c r="CF958" i="2"/>
  <c r="CI958" i="2" s="1"/>
  <c r="CE959" i="2"/>
  <c r="CB959" i="2" s="1"/>
  <c r="CF959" i="2"/>
  <c r="CE960" i="2"/>
  <c r="CB960" i="2" s="1"/>
  <c r="CF960" i="2"/>
  <c r="CE961" i="2"/>
  <c r="CB961" i="2" s="1"/>
  <c r="CF961" i="2"/>
  <c r="CI961" i="2" s="1"/>
  <c r="CE962" i="2"/>
  <c r="CB962" i="2" s="1"/>
  <c r="CF962" i="2"/>
  <c r="CI962" i="2" s="1"/>
  <c r="CE963" i="2"/>
  <c r="CB963" i="2" s="1"/>
  <c r="CF963" i="2"/>
  <c r="CE964" i="2"/>
  <c r="CB964" i="2" s="1"/>
  <c r="CF964" i="2"/>
  <c r="N964" i="14"/>
  <c r="M964" i="14"/>
  <c r="J964" i="14"/>
  <c r="I964" i="14"/>
  <c r="F964" i="14"/>
  <c r="D964" i="14"/>
  <c r="C964" i="14"/>
  <c r="A964" i="14"/>
  <c r="N963" i="14"/>
  <c r="M963" i="14"/>
  <c r="J963" i="14"/>
  <c r="I963" i="14"/>
  <c r="F963" i="14"/>
  <c r="D963" i="14"/>
  <c r="C963" i="14"/>
  <c r="A963" i="14"/>
  <c r="N962" i="14"/>
  <c r="M962" i="14"/>
  <c r="J962" i="14"/>
  <c r="I962" i="14"/>
  <c r="F962" i="14"/>
  <c r="D962" i="14"/>
  <c r="C962" i="14"/>
  <c r="A962" i="14"/>
  <c r="N961" i="14"/>
  <c r="M961" i="14"/>
  <c r="J961" i="14"/>
  <c r="I961" i="14"/>
  <c r="F961" i="14"/>
  <c r="D961" i="14"/>
  <c r="C961" i="14"/>
  <c r="A961" i="14"/>
  <c r="N960" i="14"/>
  <c r="M960" i="14"/>
  <c r="J960" i="14"/>
  <c r="I960" i="14"/>
  <c r="F960" i="14"/>
  <c r="D960" i="14"/>
  <c r="C960" i="14"/>
  <c r="A960" i="14"/>
  <c r="N959" i="14"/>
  <c r="M959" i="14"/>
  <c r="J959" i="14"/>
  <c r="I959" i="14"/>
  <c r="F959" i="14"/>
  <c r="D959" i="14"/>
  <c r="C959" i="14"/>
  <c r="A959" i="14"/>
  <c r="N958" i="14"/>
  <c r="M958" i="14"/>
  <c r="J958" i="14"/>
  <c r="I958" i="14"/>
  <c r="F958" i="14"/>
  <c r="D958" i="14"/>
  <c r="C958" i="14"/>
  <c r="A958" i="14"/>
  <c r="N957" i="14"/>
  <c r="M957" i="14"/>
  <c r="J957" i="14"/>
  <c r="I957" i="14"/>
  <c r="F957" i="14"/>
  <c r="D957" i="14"/>
  <c r="C957" i="14"/>
  <c r="A957" i="14"/>
  <c r="N956" i="14"/>
  <c r="M956" i="14"/>
  <c r="J956" i="14"/>
  <c r="I956" i="14"/>
  <c r="F956" i="14"/>
  <c r="D956" i="14"/>
  <c r="C956" i="14"/>
  <c r="A956" i="14"/>
  <c r="N955" i="14"/>
  <c r="M955" i="14"/>
  <c r="J955" i="14"/>
  <c r="I955" i="14"/>
  <c r="F955" i="14"/>
  <c r="D955" i="14"/>
  <c r="C955" i="14"/>
  <c r="A955" i="14"/>
  <c r="N954" i="14"/>
  <c r="M954" i="14"/>
  <c r="J954" i="14"/>
  <c r="I954" i="14"/>
  <c r="F954" i="14"/>
  <c r="D954" i="14"/>
  <c r="C954" i="14"/>
  <c r="A954" i="14"/>
  <c r="N953" i="14"/>
  <c r="M953" i="14"/>
  <c r="J953" i="14"/>
  <c r="I953" i="14"/>
  <c r="F953" i="14"/>
  <c r="D953" i="14"/>
  <c r="C953" i="14"/>
  <c r="A953" i="14"/>
  <c r="N952" i="14"/>
  <c r="M952" i="14"/>
  <c r="J952" i="14"/>
  <c r="I952" i="14"/>
  <c r="F952" i="14"/>
  <c r="D952" i="14"/>
  <c r="C952" i="14"/>
  <c r="A952" i="14"/>
  <c r="N951" i="14"/>
  <c r="M951" i="14"/>
  <c r="J951" i="14"/>
  <c r="I951" i="14"/>
  <c r="F951" i="14"/>
  <c r="D951" i="14"/>
  <c r="C951" i="14"/>
  <c r="A951" i="14"/>
  <c r="N950" i="14"/>
  <c r="M950" i="14"/>
  <c r="J950" i="14"/>
  <c r="I950" i="14"/>
  <c r="F950" i="14"/>
  <c r="D950" i="14"/>
  <c r="C950" i="14"/>
  <c r="A950" i="14"/>
  <c r="N949" i="14"/>
  <c r="M949" i="14"/>
  <c r="J949" i="14"/>
  <c r="I949" i="14"/>
  <c r="F949" i="14"/>
  <c r="D949" i="14"/>
  <c r="C949" i="14"/>
  <c r="A949" i="14"/>
  <c r="N948" i="14"/>
  <c r="M948" i="14"/>
  <c r="J948" i="14"/>
  <c r="I948" i="14"/>
  <c r="F948" i="14"/>
  <c r="D948" i="14"/>
  <c r="C948" i="14"/>
  <c r="A948" i="14"/>
  <c r="N946" i="14"/>
  <c r="M946" i="14"/>
  <c r="J946" i="14"/>
  <c r="I946" i="14"/>
  <c r="F946" i="14"/>
  <c r="D946" i="14"/>
  <c r="C946" i="14"/>
  <c r="A946" i="14"/>
  <c r="N945" i="14"/>
  <c r="M945" i="14"/>
  <c r="J945" i="14"/>
  <c r="I945" i="14"/>
  <c r="F945" i="14"/>
  <c r="D945" i="14"/>
  <c r="C945" i="14"/>
  <c r="A945" i="14"/>
  <c r="N944" i="14"/>
  <c r="M944" i="14"/>
  <c r="J944" i="14"/>
  <c r="I944" i="14"/>
  <c r="F944" i="14"/>
  <c r="D944" i="14"/>
  <c r="C944" i="14"/>
  <c r="A944" i="14"/>
  <c r="N943" i="14"/>
  <c r="M943" i="14"/>
  <c r="J943" i="14"/>
  <c r="I943" i="14"/>
  <c r="F943" i="14"/>
  <c r="D943" i="14"/>
  <c r="C943" i="14"/>
  <c r="A943" i="14"/>
  <c r="N942" i="14"/>
  <c r="M942" i="14"/>
  <c r="J942" i="14"/>
  <c r="I942" i="14"/>
  <c r="F942" i="14"/>
  <c r="D942" i="14"/>
  <c r="C942" i="14"/>
  <c r="A942" i="14"/>
  <c r="N941" i="14"/>
  <c r="M941" i="14"/>
  <c r="J941" i="14"/>
  <c r="I941" i="14"/>
  <c r="F941" i="14"/>
  <c r="D941" i="14"/>
  <c r="C941" i="14"/>
  <c r="A941" i="14"/>
  <c r="N940" i="14"/>
  <c r="M940" i="14"/>
  <c r="J940" i="14"/>
  <c r="I940" i="14"/>
  <c r="F940" i="14"/>
  <c r="D940" i="14"/>
  <c r="C940" i="14"/>
  <c r="A940" i="14"/>
  <c r="N939" i="14"/>
  <c r="M939" i="14"/>
  <c r="J939" i="14"/>
  <c r="I939" i="14"/>
  <c r="F939" i="14"/>
  <c r="D939" i="14"/>
  <c r="C939" i="14"/>
  <c r="A939" i="14"/>
  <c r="N938" i="14"/>
  <c r="M938" i="14"/>
  <c r="J938" i="14"/>
  <c r="I938" i="14"/>
  <c r="F938" i="14"/>
  <c r="D938" i="14"/>
  <c r="C938" i="14"/>
  <c r="A938" i="14"/>
  <c r="N937" i="14"/>
  <c r="M937" i="14"/>
  <c r="J937" i="14"/>
  <c r="I937" i="14"/>
  <c r="F937" i="14"/>
  <c r="D937" i="14"/>
  <c r="C937" i="14"/>
  <c r="A937" i="14"/>
  <c r="N936" i="14"/>
  <c r="M936" i="14"/>
  <c r="J936" i="14"/>
  <c r="I936" i="14"/>
  <c r="F936" i="14"/>
  <c r="D936" i="14"/>
  <c r="C936" i="14"/>
  <c r="A936" i="14"/>
  <c r="N935" i="14"/>
  <c r="M935" i="14"/>
  <c r="J935" i="14"/>
  <c r="I935" i="14"/>
  <c r="F935" i="14"/>
  <c r="D935" i="14"/>
  <c r="C935" i="14"/>
  <c r="A935" i="14"/>
  <c r="N934" i="14"/>
  <c r="M934" i="14"/>
  <c r="J934" i="14"/>
  <c r="I934" i="14"/>
  <c r="F934" i="14"/>
  <c r="D934" i="14"/>
  <c r="C934" i="14"/>
  <c r="A934" i="14"/>
  <c r="N933" i="14"/>
  <c r="M933" i="14"/>
  <c r="J933" i="14"/>
  <c r="I933" i="14"/>
  <c r="F933" i="14"/>
  <c r="D933" i="14"/>
  <c r="C933" i="14"/>
  <c r="A933" i="14"/>
  <c r="N932" i="14"/>
  <c r="M932" i="14"/>
  <c r="J932" i="14"/>
  <c r="I932" i="14"/>
  <c r="F932" i="14"/>
  <c r="D932" i="14"/>
  <c r="C932" i="14"/>
  <c r="A932" i="14"/>
  <c r="N931" i="14"/>
  <c r="M931" i="14"/>
  <c r="J931" i="14"/>
  <c r="I931" i="14"/>
  <c r="F931" i="14"/>
  <c r="D931" i="14"/>
  <c r="C931" i="14"/>
  <c r="A931" i="14"/>
  <c r="N930" i="14"/>
  <c r="M930" i="14"/>
  <c r="J930" i="14"/>
  <c r="I930" i="14"/>
  <c r="F930" i="14"/>
  <c r="D930" i="14"/>
  <c r="C930" i="14"/>
  <c r="A930" i="14"/>
  <c r="N929" i="14"/>
  <c r="M929" i="14"/>
  <c r="J929" i="14"/>
  <c r="I929" i="14"/>
  <c r="F929" i="14"/>
  <c r="D929" i="14"/>
  <c r="C929" i="14"/>
  <c r="A929" i="14"/>
  <c r="N928" i="14"/>
  <c r="M928" i="14"/>
  <c r="J928" i="14"/>
  <c r="I928" i="14"/>
  <c r="F928" i="14"/>
  <c r="D928" i="14"/>
  <c r="C928" i="14"/>
  <c r="A928" i="14"/>
  <c r="N927" i="14"/>
  <c r="M927" i="14"/>
  <c r="J927" i="14"/>
  <c r="I927" i="14"/>
  <c r="F927" i="14"/>
  <c r="D927" i="14"/>
  <c r="C927" i="14"/>
  <c r="A927" i="14"/>
  <c r="N926" i="14"/>
  <c r="M926" i="14"/>
  <c r="J926" i="14"/>
  <c r="I926" i="14"/>
  <c r="F926" i="14"/>
  <c r="D926" i="14"/>
  <c r="C926" i="14"/>
  <c r="A926" i="14"/>
  <c r="N925" i="14"/>
  <c r="M925" i="14"/>
  <c r="J925" i="14"/>
  <c r="I925" i="14"/>
  <c r="F925" i="14"/>
  <c r="D925" i="14"/>
  <c r="C925" i="14"/>
  <c r="A925" i="14"/>
  <c r="N924" i="14"/>
  <c r="M924" i="14"/>
  <c r="J924" i="14"/>
  <c r="I924" i="14"/>
  <c r="F924" i="14"/>
  <c r="D924" i="14"/>
  <c r="C924" i="14"/>
  <c r="A924" i="14"/>
  <c r="N923" i="14"/>
  <c r="M923" i="14"/>
  <c r="J923" i="14"/>
  <c r="I923" i="14"/>
  <c r="F923" i="14"/>
  <c r="D923" i="14"/>
  <c r="C923" i="14"/>
  <c r="A923" i="14"/>
  <c r="N922" i="14"/>
  <c r="M922" i="14"/>
  <c r="J922" i="14"/>
  <c r="I922" i="14"/>
  <c r="F922" i="14"/>
  <c r="D922" i="14"/>
  <c r="C922" i="14"/>
  <c r="A922" i="14"/>
  <c r="N921" i="14"/>
  <c r="M921" i="14"/>
  <c r="J921" i="14"/>
  <c r="I921" i="14"/>
  <c r="F921" i="14"/>
  <c r="D921" i="14"/>
  <c r="C921" i="14"/>
  <c r="A921" i="14"/>
  <c r="N920" i="14"/>
  <c r="M920" i="14"/>
  <c r="J920" i="14"/>
  <c r="I920" i="14"/>
  <c r="F920" i="14"/>
  <c r="D920" i="14"/>
  <c r="C920" i="14"/>
  <c r="A920" i="14"/>
  <c r="N919" i="14"/>
  <c r="M919" i="14"/>
  <c r="J919" i="14"/>
  <c r="I919" i="14"/>
  <c r="F919" i="14"/>
  <c r="D919" i="14"/>
  <c r="C919" i="14"/>
  <c r="A919" i="14"/>
  <c r="N918" i="14"/>
  <c r="M918" i="14"/>
  <c r="J918" i="14"/>
  <c r="I918" i="14"/>
  <c r="F918" i="14"/>
  <c r="D918" i="14"/>
  <c r="C918" i="14"/>
  <c r="A918" i="14"/>
  <c r="N917" i="14"/>
  <c r="M917" i="14"/>
  <c r="J917" i="14"/>
  <c r="I917" i="14"/>
  <c r="F917" i="14"/>
  <c r="D917" i="14"/>
  <c r="C917" i="14"/>
  <c r="A917" i="14"/>
  <c r="N916" i="14"/>
  <c r="M916" i="14"/>
  <c r="J916" i="14"/>
  <c r="I916" i="14"/>
  <c r="F916" i="14"/>
  <c r="D916" i="14"/>
  <c r="C916" i="14"/>
  <c r="A916" i="14"/>
  <c r="N915" i="14"/>
  <c r="M915" i="14"/>
  <c r="J915" i="14"/>
  <c r="I915" i="14"/>
  <c r="F915" i="14"/>
  <c r="D915" i="14"/>
  <c r="C915" i="14"/>
  <c r="A915" i="14"/>
  <c r="N914" i="14"/>
  <c r="M914" i="14"/>
  <c r="J914" i="14"/>
  <c r="I914" i="14"/>
  <c r="F914" i="14"/>
  <c r="D914" i="14"/>
  <c r="C914" i="14"/>
  <c r="A914" i="14"/>
  <c r="N913" i="14"/>
  <c r="M913" i="14"/>
  <c r="J913" i="14"/>
  <c r="I913" i="14"/>
  <c r="F913" i="14"/>
  <c r="D913" i="14"/>
  <c r="C913" i="14"/>
  <c r="A913" i="14"/>
  <c r="N912" i="14"/>
  <c r="M912" i="14"/>
  <c r="J912" i="14"/>
  <c r="I912" i="14"/>
  <c r="F912" i="14"/>
  <c r="D912" i="14"/>
  <c r="C912" i="14"/>
  <c r="A912" i="14"/>
  <c r="N911" i="14"/>
  <c r="M911" i="14"/>
  <c r="J911" i="14"/>
  <c r="I911" i="14"/>
  <c r="F911" i="14"/>
  <c r="D911" i="14"/>
  <c r="C911" i="14"/>
  <c r="A911" i="14"/>
  <c r="N910" i="14"/>
  <c r="M910" i="14"/>
  <c r="J910" i="14"/>
  <c r="I910" i="14"/>
  <c r="F910" i="14"/>
  <c r="D910" i="14"/>
  <c r="C910" i="14"/>
  <c r="A910" i="14"/>
  <c r="N909" i="14"/>
  <c r="M909" i="14"/>
  <c r="J909" i="14"/>
  <c r="I909" i="14"/>
  <c r="F909" i="14"/>
  <c r="D909" i="14"/>
  <c r="C909" i="14"/>
  <c r="A909" i="14"/>
  <c r="N908" i="14"/>
  <c r="M908" i="14"/>
  <c r="J908" i="14"/>
  <c r="I908" i="14"/>
  <c r="F908" i="14"/>
  <c r="D908" i="14"/>
  <c r="C908" i="14"/>
  <c r="A908" i="14"/>
  <c r="N907" i="14"/>
  <c r="M907" i="14"/>
  <c r="J907" i="14"/>
  <c r="I907" i="14"/>
  <c r="F907" i="14"/>
  <c r="D907" i="14"/>
  <c r="C907" i="14"/>
  <c r="A907" i="14"/>
  <c r="N906" i="14"/>
  <c r="M906" i="14"/>
  <c r="J906" i="14"/>
  <c r="I906" i="14"/>
  <c r="F906" i="14"/>
  <c r="D906" i="14"/>
  <c r="C906" i="14"/>
  <c r="A906" i="14"/>
  <c r="N905" i="14"/>
  <c r="M905" i="14"/>
  <c r="J905" i="14"/>
  <c r="I905" i="14"/>
  <c r="F905" i="14"/>
  <c r="D905" i="14"/>
  <c r="C905" i="14"/>
  <c r="A905" i="14"/>
  <c r="N904" i="14"/>
  <c r="M904" i="14"/>
  <c r="J904" i="14"/>
  <c r="I904" i="14"/>
  <c r="F904" i="14"/>
  <c r="D904" i="14"/>
  <c r="C904" i="14"/>
  <c r="A904" i="14"/>
  <c r="N903" i="14"/>
  <c r="M903" i="14"/>
  <c r="J903" i="14"/>
  <c r="I903" i="14"/>
  <c r="F903" i="14"/>
  <c r="D903" i="14"/>
  <c r="C903" i="14"/>
  <c r="A903" i="14"/>
  <c r="N902" i="14"/>
  <c r="M902" i="14"/>
  <c r="J902" i="14"/>
  <c r="I902" i="14"/>
  <c r="F902" i="14"/>
  <c r="D902" i="14"/>
  <c r="C902" i="14"/>
  <c r="A902" i="14"/>
  <c r="N901" i="14"/>
  <c r="M901" i="14"/>
  <c r="J901" i="14"/>
  <c r="I901" i="14"/>
  <c r="F901" i="14"/>
  <c r="D901" i="14"/>
  <c r="C901" i="14"/>
  <c r="A901" i="14"/>
  <c r="N900" i="14"/>
  <c r="M900" i="14"/>
  <c r="J900" i="14"/>
  <c r="I900" i="14"/>
  <c r="F900" i="14"/>
  <c r="D900" i="14"/>
  <c r="C900" i="14"/>
  <c r="A900" i="14"/>
  <c r="N899" i="14"/>
  <c r="M899" i="14"/>
  <c r="J899" i="14"/>
  <c r="I899" i="14"/>
  <c r="F899" i="14"/>
  <c r="D899" i="14"/>
  <c r="C899" i="14"/>
  <c r="A899" i="14"/>
  <c r="N898" i="14"/>
  <c r="M898" i="14"/>
  <c r="J898" i="14"/>
  <c r="I898" i="14"/>
  <c r="F898" i="14"/>
  <c r="D898" i="14"/>
  <c r="C898" i="14"/>
  <c r="A898" i="14"/>
  <c r="N897" i="14"/>
  <c r="M897" i="14"/>
  <c r="J897" i="14"/>
  <c r="I897" i="14"/>
  <c r="F897" i="14"/>
  <c r="D897" i="14"/>
  <c r="C897" i="14"/>
  <c r="A897" i="14"/>
  <c r="N896" i="14"/>
  <c r="M896" i="14"/>
  <c r="J896" i="14"/>
  <c r="I896" i="14"/>
  <c r="F896" i="14"/>
  <c r="D896" i="14"/>
  <c r="C896" i="14"/>
  <c r="A896" i="14"/>
  <c r="N895" i="14"/>
  <c r="M895" i="14"/>
  <c r="J895" i="14"/>
  <c r="I895" i="14"/>
  <c r="F895" i="14"/>
  <c r="D895" i="14"/>
  <c r="C895" i="14"/>
  <c r="A895" i="14"/>
  <c r="N894" i="14"/>
  <c r="M894" i="14"/>
  <c r="J894" i="14"/>
  <c r="I894" i="14"/>
  <c r="F894" i="14"/>
  <c r="D894" i="14"/>
  <c r="C894" i="14"/>
  <c r="A894" i="14"/>
  <c r="N893" i="14"/>
  <c r="M893" i="14"/>
  <c r="J893" i="14"/>
  <c r="I893" i="14"/>
  <c r="F893" i="14"/>
  <c r="D893" i="14"/>
  <c r="C893" i="14"/>
  <c r="A893" i="14"/>
  <c r="N892" i="14"/>
  <c r="M892" i="14"/>
  <c r="J892" i="14"/>
  <c r="I892" i="14"/>
  <c r="F892" i="14"/>
  <c r="D892" i="14"/>
  <c r="C892" i="14"/>
  <c r="A892" i="14"/>
  <c r="N891" i="14"/>
  <c r="M891" i="14"/>
  <c r="J891" i="14"/>
  <c r="I891" i="14"/>
  <c r="F891" i="14"/>
  <c r="D891" i="14"/>
  <c r="C891" i="14"/>
  <c r="A891" i="14"/>
  <c r="N890" i="14"/>
  <c r="M890" i="14"/>
  <c r="J890" i="14"/>
  <c r="I890" i="14"/>
  <c r="F890" i="14"/>
  <c r="D890" i="14"/>
  <c r="C890" i="14"/>
  <c r="A890" i="14"/>
  <c r="N889" i="14"/>
  <c r="M889" i="14"/>
  <c r="J889" i="14"/>
  <c r="I889" i="14"/>
  <c r="F889" i="14"/>
  <c r="D889" i="14"/>
  <c r="C889" i="14"/>
  <c r="A889" i="14"/>
  <c r="N888" i="14"/>
  <c r="M888" i="14"/>
  <c r="J888" i="14"/>
  <c r="I888" i="14"/>
  <c r="F888" i="14"/>
  <c r="D888" i="14"/>
  <c r="C888" i="14"/>
  <c r="A888" i="14"/>
  <c r="N887" i="14"/>
  <c r="M887" i="14"/>
  <c r="J887" i="14"/>
  <c r="I887" i="14"/>
  <c r="F887" i="14"/>
  <c r="D887" i="14"/>
  <c r="C887" i="14"/>
  <c r="A887" i="14"/>
  <c r="N886" i="14"/>
  <c r="M886" i="14"/>
  <c r="J886" i="14"/>
  <c r="I886" i="14"/>
  <c r="F886" i="14"/>
  <c r="D886" i="14"/>
  <c r="C886" i="14"/>
  <c r="A886" i="14"/>
  <c r="N885" i="14"/>
  <c r="M885" i="14"/>
  <c r="J885" i="14"/>
  <c r="I885" i="14"/>
  <c r="F885" i="14"/>
  <c r="D885" i="14"/>
  <c r="C885" i="14"/>
  <c r="A885" i="14"/>
  <c r="N884" i="14"/>
  <c r="M884" i="14"/>
  <c r="J884" i="14"/>
  <c r="I884" i="14"/>
  <c r="F884" i="14"/>
  <c r="D884" i="14"/>
  <c r="C884" i="14"/>
  <c r="A884" i="14"/>
  <c r="N883" i="14"/>
  <c r="M883" i="14"/>
  <c r="J883" i="14"/>
  <c r="I883" i="14"/>
  <c r="F883" i="14"/>
  <c r="D883" i="14"/>
  <c r="C883" i="14"/>
  <c r="A883" i="14"/>
  <c r="N882" i="14"/>
  <c r="M882" i="14"/>
  <c r="J882" i="14"/>
  <c r="I882" i="14"/>
  <c r="F882" i="14"/>
  <c r="D882" i="14"/>
  <c r="C882" i="14"/>
  <c r="A882" i="14"/>
  <c r="N881" i="14"/>
  <c r="M881" i="14"/>
  <c r="J881" i="14"/>
  <c r="I881" i="14"/>
  <c r="F881" i="14"/>
  <c r="D881" i="14"/>
  <c r="C881" i="14"/>
  <c r="A881" i="14"/>
  <c r="N880" i="14"/>
  <c r="M880" i="14"/>
  <c r="J880" i="14"/>
  <c r="I880" i="14"/>
  <c r="F880" i="14"/>
  <c r="D880" i="14"/>
  <c r="C880" i="14"/>
  <c r="A880" i="14"/>
  <c r="N879" i="14"/>
  <c r="M879" i="14"/>
  <c r="J879" i="14"/>
  <c r="I879" i="14"/>
  <c r="F879" i="14"/>
  <c r="D879" i="14"/>
  <c r="C879" i="14"/>
  <c r="A879" i="14"/>
  <c r="N878" i="14"/>
  <c r="M878" i="14"/>
  <c r="J878" i="14"/>
  <c r="I878" i="14"/>
  <c r="F878" i="14"/>
  <c r="D878" i="14"/>
  <c r="C878" i="14"/>
  <c r="A878" i="14"/>
  <c r="N877" i="14"/>
  <c r="M877" i="14"/>
  <c r="J877" i="14"/>
  <c r="I877" i="14"/>
  <c r="F877" i="14"/>
  <c r="D877" i="14"/>
  <c r="C877" i="14"/>
  <c r="A877" i="14"/>
  <c r="N876" i="14"/>
  <c r="M876" i="14"/>
  <c r="J876" i="14"/>
  <c r="I876" i="14"/>
  <c r="F876" i="14"/>
  <c r="D876" i="14"/>
  <c r="C876" i="14"/>
  <c r="A876" i="14"/>
  <c r="N875" i="14"/>
  <c r="M875" i="14"/>
  <c r="J875" i="14"/>
  <c r="I875" i="14"/>
  <c r="F875" i="14"/>
  <c r="D875" i="14"/>
  <c r="C875" i="14"/>
  <c r="A875" i="14"/>
  <c r="N874" i="14"/>
  <c r="M874" i="14"/>
  <c r="J874" i="14"/>
  <c r="I874" i="14"/>
  <c r="F874" i="14"/>
  <c r="D874" i="14"/>
  <c r="C874" i="14"/>
  <c r="A874" i="14"/>
  <c r="N873" i="14"/>
  <c r="M873" i="14"/>
  <c r="J873" i="14"/>
  <c r="I873" i="14"/>
  <c r="F873" i="14"/>
  <c r="D873" i="14"/>
  <c r="C873" i="14"/>
  <c r="A873" i="14"/>
  <c r="N872" i="14"/>
  <c r="M872" i="14"/>
  <c r="J872" i="14"/>
  <c r="I872" i="14"/>
  <c r="F872" i="14"/>
  <c r="D872" i="14"/>
  <c r="C872" i="14"/>
  <c r="A872" i="14"/>
  <c r="N871" i="14"/>
  <c r="M871" i="14"/>
  <c r="J871" i="14"/>
  <c r="I871" i="14"/>
  <c r="F871" i="14"/>
  <c r="D871" i="14"/>
  <c r="C871" i="14"/>
  <c r="A871" i="14"/>
  <c r="N870" i="14"/>
  <c r="M870" i="14"/>
  <c r="J870" i="14"/>
  <c r="I870" i="14"/>
  <c r="F870" i="14"/>
  <c r="D870" i="14"/>
  <c r="C870" i="14"/>
  <c r="A870" i="14"/>
  <c r="N869" i="14"/>
  <c r="M869" i="14"/>
  <c r="J869" i="14"/>
  <c r="I869" i="14"/>
  <c r="F869" i="14"/>
  <c r="D869" i="14"/>
  <c r="C869" i="14"/>
  <c r="A869" i="14"/>
  <c r="N868" i="14"/>
  <c r="M868" i="14"/>
  <c r="J868" i="14"/>
  <c r="I868" i="14"/>
  <c r="F868" i="14"/>
  <c r="D868" i="14"/>
  <c r="C868" i="14"/>
  <c r="A868" i="14"/>
  <c r="N867" i="14"/>
  <c r="M867" i="14"/>
  <c r="J867" i="14"/>
  <c r="I867" i="14"/>
  <c r="F867" i="14"/>
  <c r="D867" i="14"/>
  <c r="C867" i="14"/>
  <c r="A867" i="14"/>
  <c r="N866" i="14"/>
  <c r="M866" i="14"/>
  <c r="J866" i="14"/>
  <c r="I866" i="14"/>
  <c r="F866" i="14"/>
  <c r="D866" i="14"/>
  <c r="C866" i="14"/>
  <c r="A866" i="14"/>
  <c r="N865" i="14"/>
  <c r="M865" i="14"/>
  <c r="J865" i="14"/>
  <c r="I865" i="14"/>
  <c r="F865" i="14"/>
  <c r="D865" i="14"/>
  <c r="C865" i="14"/>
  <c r="A865" i="14"/>
  <c r="N864" i="14"/>
  <c r="M864" i="14"/>
  <c r="J864" i="14"/>
  <c r="I864" i="14"/>
  <c r="F864" i="14"/>
  <c r="D864" i="14"/>
  <c r="C864" i="14"/>
  <c r="A864" i="14"/>
  <c r="N863" i="14"/>
  <c r="M863" i="14"/>
  <c r="J863" i="14"/>
  <c r="I863" i="14"/>
  <c r="F863" i="14"/>
  <c r="D863" i="14"/>
  <c r="C863" i="14"/>
  <c r="A863" i="14"/>
  <c r="N862" i="14"/>
  <c r="M862" i="14"/>
  <c r="J862" i="14"/>
  <c r="I862" i="14"/>
  <c r="F862" i="14"/>
  <c r="D862" i="14"/>
  <c r="C862" i="14"/>
  <c r="A862" i="14"/>
  <c r="N861" i="14"/>
  <c r="M861" i="14"/>
  <c r="J861" i="14"/>
  <c r="I861" i="14"/>
  <c r="F861" i="14"/>
  <c r="D861" i="14"/>
  <c r="C861" i="14"/>
  <c r="A861" i="14"/>
  <c r="N860" i="14"/>
  <c r="M860" i="14"/>
  <c r="J860" i="14"/>
  <c r="I860" i="14"/>
  <c r="F860" i="14"/>
  <c r="D860" i="14"/>
  <c r="C860" i="14"/>
  <c r="A860" i="14"/>
  <c r="N859" i="14"/>
  <c r="M859" i="14"/>
  <c r="J859" i="14"/>
  <c r="I859" i="14"/>
  <c r="F859" i="14"/>
  <c r="D859" i="14"/>
  <c r="C859" i="14"/>
  <c r="A859" i="14"/>
  <c r="N858" i="14"/>
  <c r="M858" i="14"/>
  <c r="J858" i="14"/>
  <c r="I858" i="14"/>
  <c r="F858" i="14"/>
  <c r="D858" i="14"/>
  <c r="C858" i="14"/>
  <c r="A858" i="14"/>
  <c r="N857" i="14"/>
  <c r="M857" i="14"/>
  <c r="J857" i="14"/>
  <c r="I857" i="14"/>
  <c r="F857" i="14"/>
  <c r="D857" i="14"/>
  <c r="C857" i="14"/>
  <c r="A857" i="14"/>
  <c r="N856" i="14"/>
  <c r="M856" i="14"/>
  <c r="J856" i="14"/>
  <c r="I856" i="14"/>
  <c r="F856" i="14"/>
  <c r="D856" i="14"/>
  <c r="C856" i="14"/>
  <c r="A856" i="14"/>
  <c r="N855" i="14"/>
  <c r="M855" i="14"/>
  <c r="J855" i="14"/>
  <c r="I855" i="14"/>
  <c r="F855" i="14"/>
  <c r="D855" i="14"/>
  <c r="C855" i="14"/>
  <c r="A855" i="14"/>
  <c r="N854" i="14"/>
  <c r="M854" i="14"/>
  <c r="J854" i="14"/>
  <c r="I854" i="14"/>
  <c r="F854" i="14"/>
  <c r="D854" i="14"/>
  <c r="C854" i="14"/>
  <c r="A854" i="14"/>
  <c r="N853" i="14"/>
  <c r="M853" i="14"/>
  <c r="J853" i="14"/>
  <c r="I853" i="14"/>
  <c r="F853" i="14"/>
  <c r="D853" i="14"/>
  <c r="C853" i="14"/>
  <c r="A853" i="14"/>
  <c r="N852" i="14"/>
  <c r="M852" i="14"/>
  <c r="J852" i="14"/>
  <c r="I852" i="14"/>
  <c r="F852" i="14"/>
  <c r="D852" i="14"/>
  <c r="C852" i="14"/>
  <c r="A852" i="14"/>
  <c r="N851" i="14"/>
  <c r="M851" i="14"/>
  <c r="J851" i="14"/>
  <c r="I851" i="14"/>
  <c r="F851" i="14"/>
  <c r="D851" i="14"/>
  <c r="C851" i="14"/>
  <c r="A851" i="14"/>
  <c r="N850" i="14"/>
  <c r="M850" i="14"/>
  <c r="J850" i="14"/>
  <c r="I850" i="14"/>
  <c r="F850" i="14"/>
  <c r="D850" i="14"/>
  <c r="C850" i="14"/>
  <c r="A850" i="14"/>
  <c r="N849" i="14"/>
  <c r="M849" i="14"/>
  <c r="J849" i="14"/>
  <c r="I849" i="14"/>
  <c r="F849" i="14"/>
  <c r="D849" i="14"/>
  <c r="C849" i="14"/>
  <c r="A849" i="14"/>
  <c r="N848" i="14"/>
  <c r="M848" i="14"/>
  <c r="J848" i="14"/>
  <c r="I848" i="14"/>
  <c r="F848" i="14"/>
  <c r="D848" i="14"/>
  <c r="C848" i="14"/>
  <c r="A848" i="14"/>
  <c r="N847" i="14"/>
  <c r="M847" i="14"/>
  <c r="J847" i="14"/>
  <c r="I847" i="14"/>
  <c r="F847" i="14"/>
  <c r="D847" i="14"/>
  <c r="C847" i="14"/>
  <c r="A847" i="14"/>
  <c r="N846" i="14"/>
  <c r="M846" i="14"/>
  <c r="J846" i="14"/>
  <c r="I846" i="14"/>
  <c r="F846" i="14"/>
  <c r="D846" i="14"/>
  <c r="C846" i="14"/>
  <c r="A846" i="14"/>
  <c r="N845" i="14"/>
  <c r="M845" i="14"/>
  <c r="J845" i="14"/>
  <c r="I845" i="14"/>
  <c r="F845" i="14"/>
  <c r="D845" i="14"/>
  <c r="C845" i="14"/>
  <c r="A845" i="14"/>
  <c r="N844" i="14"/>
  <c r="M844" i="14"/>
  <c r="J844" i="14"/>
  <c r="I844" i="14"/>
  <c r="F844" i="14"/>
  <c r="D844" i="14"/>
  <c r="C844" i="14"/>
  <c r="A844" i="14"/>
  <c r="N843" i="14"/>
  <c r="M843" i="14"/>
  <c r="J843" i="14"/>
  <c r="I843" i="14"/>
  <c r="F843" i="14"/>
  <c r="D843" i="14"/>
  <c r="C843" i="14"/>
  <c r="A843" i="14"/>
  <c r="N842" i="14"/>
  <c r="M842" i="14"/>
  <c r="J842" i="14"/>
  <c r="I842" i="14"/>
  <c r="F842" i="14"/>
  <c r="D842" i="14"/>
  <c r="C842" i="14"/>
  <c r="A842" i="14"/>
  <c r="N841" i="14"/>
  <c r="M841" i="14"/>
  <c r="J841" i="14"/>
  <c r="I841" i="14"/>
  <c r="F841" i="14"/>
  <c r="D841" i="14"/>
  <c r="C841" i="14"/>
  <c r="A841" i="14"/>
  <c r="N840" i="14"/>
  <c r="M840" i="14"/>
  <c r="J840" i="14"/>
  <c r="I840" i="14"/>
  <c r="F840" i="14"/>
  <c r="D840" i="14"/>
  <c r="C840" i="14"/>
  <c r="A840" i="14"/>
  <c r="N839" i="14"/>
  <c r="M839" i="14"/>
  <c r="J839" i="14"/>
  <c r="I839" i="14"/>
  <c r="F839" i="14"/>
  <c r="D839" i="14"/>
  <c r="C839" i="14"/>
  <c r="A839" i="14"/>
  <c r="N838" i="14"/>
  <c r="M838" i="14"/>
  <c r="J838" i="14"/>
  <c r="I838" i="14"/>
  <c r="F838" i="14"/>
  <c r="D838" i="14"/>
  <c r="C838" i="14"/>
  <c r="A838" i="14"/>
  <c r="N837" i="14"/>
  <c r="M837" i="14"/>
  <c r="J837" i="14"/>
  <c r="I837" i="14"/>
  <c r="F837" i="14"/>
  <c r="D837" i="14"/>
  <c r="C837" i="14"/>
  <c r="A837" i="14"/>
  <c r="N836" i="14"/>
  <c r="M836" i="14"/>
  <c r="J836" i="14"/>
  <c r="I836" i="14"/>
  <c r="F836" i="14"/>
  <c r="D836" i="14"/>
  <c r="C836" i="14"/>
  <c r="A836" i="14"/>
  <c r="N835" i="14"/>
  <c r="M835" i="14"/>
  <c r="J835" i="14"/>
  <c r="I835" i="14"/>
  <c r="F835" i="14"/>
  <c r="D835" i="14"/>
  <c r="C835" i="14"/>
  <c r="A835" i="14"/>
  <c r="N834" i="14"/>
  <c r="M834" i="14"/>
  <c r="J834" i="14"/>
  <c r="I834" i="14"/>
  <c r="F834" i="14"/>
  <c r="D834" i="14"/>
  <c r="C834" i="14"/>
  <c r="A834" i="14"/>
  <c r="N833" i="14"/>
  <c r="M833" i="14"/>
  <c r="J833" i="14"/>
  <c r="I833" i="14"/>
  <c r="F833" i="14"/>
  <c r="D833" i="14"/>
  <c r="C833" i="14"/>
  <c r="A833" i="14"/>
  <c r="N832" i="14"/>
  <c r="M832" i="14"/>
  <c r="J832" i="14"/>
  <c r="I832" i="14"/>
  <c r="F832" i="14"/>
  <c r="D832" i="14"/>
  <c r="C832" i="14"/>
  <c r="A832" i="14"/>
  <c r="N831" i="14"/>
  <c r="M831" i="14"/>
  <c r="J831" i="14"/>
  <c r="I831" i="14"/>
  <c r="F831" i="14"/>
  <c r="D831" i="14"/>
  <c r="C831" i="14"/>
  <c r="A831" i="14"/>
  <c r="N830" i="14"/>
  <c r="M830" i="14"/>
  <c r="J830" i="14"/>
  <c r="I830" i="14"/>
  <c r="F830" i="14"/>
  <c r="D830" i="14"/>
  <c r="C830" i="14"/>
  <c r="A830" i="14"/>
  <c r="N829" i="14"/>
  <c r="M829" i="14"/>
  <c r="J829" i="14"/>
  <c r="I829" i="14"/>
  <c r="F829" i="14"/>
  <c r="D829" i="14"/>
  <c r="C829" i="14"/>
  <c r="A829" i="14"/>
  <c r="N828" i="14"/>
  <c r="M828" i="14"/>
  <c r="J828" i="14"/>
  <c r="I828" i="14"/>
  <c r="F828" i="14"/>
  <c r="D828" i="14"/>
  <c r="C828" i="14"/>
  <c r="A828" i="14"/>
  <c r="N827" i="14"/>
  <c r="M827" i="14"/>
  <c r="J827" i="14"/>
  <c r="I827" i="14"/>
  <c r="F827" i="14"/>
  <c r="D827" i="14"/>
  <c r="C827" i="14"/>
  <c r="A827" i="14"/>
  <c r="N826" i="14"/>
  <c r="M826" i="14"/>
  <c r="J826" i="14"/>
  <c r="I826" i="14"/>
  <c r="F826" i="14"/>
  <c r="D826" i="14"/>
  <c r="C826" i="14"/>
  <c r="A826" i="14"/>
  <c r="N825" i="14"/>
  <c r="M825" i="14"/>
  <c r="J825" i="14"/>
  <c r="I825" i="14"/>
  <c r="F825" i="14"/>
  <c r="D825" i="14"/>
  <c r="C825" i="14"/>
  <c r="A825" i="14"/>
  <c r="N824" i="14"/>
  <c r="M824" i="14"/>
  <c r="J824" i="14"/>
  <c r="I824" i="14"/>
  <c r="F824" i="14"/>
  <c r="D824" i="14"/>
  <c r="C824" i="14"/>
  <c r="A824" i="14"/>
  <c r="N823" i="14"/>
  <c r="M823" i="14"/>
  <c r="J823" i="14"/>
  <c r="I823" i="14"/>
  <c r="F823" i="14"/>
  <c r="D823" i="14"/>
  <c r="C823" i="14"/>
  <c r="A823" i="14"/>
  <c r="N822" i="14"/>
  <c r="M822" i="14"/>
  <c r="J822" i="14"/>
  <c r="I822" i="14"/>
  <c r="F822" i="14"/>
  <c r="D822" i="14"/>
  <c r="C822" i="14"/>
  <c r="A822" i="14"/>
  <c r="N821" i="14"/>
  <c r="M821" i="14"/>
  <c r="J821" i="14"/>
  <c r="I821" i="14"/>
  <c r="F821" i="14"/>
  <c r="D821" i="14"/>
  <c r="C821" i="14"/>
  <c r="A821" i="14"/>
  <c r="N820" i="14"/>
  <c r="M820" i="14"/>
  <c r="J820" i="14"/>
  <c r="I820" i="14"/>
  <c r="F820" i="14"/>
  <c r="D820" i="14"/>
  <c r="C820" i="14"/>
  <c r="A820" i="14"/>
  <c r="N819" i="14"/>
  <c r="M819" i="14"/>
  <c r="J819" i="14"/>
  <c r="I819" i="14"/>
  <c r="F819" i="14"/>
  <c r="D819" i="14"/>
  <c r="C819" i="14"/>
  <c r="A819" i="14"/>
  <c r="N818" i="14"/>
  <c r="M818" i="14"/>
  <c r="J818" i="14"/>
  <c r="I818" i="14"/>
  <c r="F818" i="14"/>
  <c r="D818" i="14"/>
  <c r="C818" i="14"/>
  <c r="A818" i="14"/>
  <c r="N817" i="14"/>
  <c r="M817" i="14"/>
  <c r="J817" i="14"/>
  <c r="I817" i="14"/>
  <c r="F817" i="14"/>
  <c r="D817" i="14"/>
  <c r="C817" i="14"/>
  <c r="A817" i="14"/>
  <c r="N816" i="14"/>
  <c r="M816" i="14"/>
  <c r="J816" i="14"/>
  <c r="I816" i="14"/>
  <c r="F816" i="14"/>
  <c r="D816" i="14"/>
  <c r="C816" i="14"/>
  <c r="A816" i="14"/>
  <c r="N815" i="14"/>
  <c r="M815" i="14"/>
  <c r="J815" i="14"/>
  <c r="I815" i="14"/>
  <c r="F815" i="14"/>
  <c r="D815" i="14"/>
  <c r="C815" i="14"/>
  <c r="A815" i="14"/>
  <c r="N814" i="14"/>
  <c r="M814" i="14"/>
  <c r="J814" i="14"/>
  <c r="I814" i="14"/>
  <c r="F814" i="14"/>
  <c r="D814" i="14"/>
  <c r="C814" i="14"/>
  <c r="A814" i="14"/>
  <c r="N813" i="14"/>
  <c r="M813" i="14"/>
  <c r="J813" i="14"/>
  <c r="I813" i="14"/>
  <c r="F813" i="14"/>
  <c r="D813" i="14"/>
  <c r="C813" i="14"/>
  <c r="A813" i="14"/>
  <c r="N812" i="14"/>
  <c r="M812" i="14"/>
  <c r="J812" i="14"/>
  <c r="I812" i="14"/>
  <c r="F812" i="14"/>
  <c r="D812" i="14"/>
  <c r="C812" i="14"/>
  <c r="A812" i="14"/>
  <c r="N811" i="14"/>
  <c r="M811" i="14"/>
  <c r="K811" i="14"/>
  <c r="J811" i="14"/>
  <c r="I811" i="14"/>
  <c r="F811" i="14"/>
  <c r="D811" i="14"/>
  <c r="C811" i="14"/>
  <c r="A811" i="14"/>
  <c r="N810" i="14"/>
  <c r="M810" i="14"/>
  <c r="K810" i="14"/>
  <c r="J810" i="14"/>
  <c r="I810" i="14"/>
  <c r="F810" i="14"/>
  <c r="D810" i="14"/>
  <c r="C810" i="14"/>
  <c r="A810" i="14"/>
  <c r="N809" i="14"/>
  <c r="M809" i="14"/>
  <c r="K809" i="14"/>
  <c r="J809" i="14"/>
  <c r="I809" i="14"/>
  <c r="F809" i="14"/>
  <c r="D809" i="14"/>
  <c r="C809" i="14"/>
  <c r="A809" i="14"/>
  <c r="N808" i="14"/>
  <c r="M808" i="14"/>
  <c r="K808" i="14"/>
  <c r="J808" i="14"/>
  <c r="I808" i="14"/>
  <c r="F808" i="14"/>
  <c r="D808" i="14"/>
  <c r="C808" i="14"/>
  <c r="A808" i="14"/>
  <c r="N807" i="14"/>
  <c r="M807" i="14"/>
  <c r="K807" i="14"/>
  <c r="J807" i="14"/>
  <c r="I807" i="14"/>
  <c r="F807" i="14"/>
  <c r="D807" i="14"/>
  <c r="C807" i="14"/>
  <c r="A807" i="14"/>
  <c r="N806" i="14"/>
  <c r="M806" i="14"/>
  <c r="K806" i="14"/>
  <c r="J806" i="14"/>
  <c r="I806" i="14"/>
  <c r="F806" i="14"/>
  <c r="D806" i="14"/>
  <c r="C806" i="14"/>
  <c r="A806" i="14"/>
  <c r="N805" i="14"/>
  <c r="M805" i="14"/>
  <c r="K805" i="14"/>
  <c r="J805" i="14"/>
  <c r="I805" i="14"/>
  <c r="F805" i="14"/>
  <c r="D805" i="14"/>
  <c r="C805" i="14"/>
  <c r="A805" i="14"/>
  <c r="N804" i="14"/>
  <c r="M804" i="14"/>
  <c r="K804" i="14"/>
  <c r="J804" i="14"/>
  <c r="I804" i="14"/>
  <c r="F804" i="14"/>
  <c r="D804" i="14"/>
  <c r="C804" i="14"/>
  <c r="A804" i="14"/>
  <c r="N803" i="14"/>
  <c r="M803" i="14"/>
  <c r="K803" i="14"/>
  <c r="J803" i="14"/>
  <c r="I803" i="14"/>
  <c r="F803" i="14"/>
  <c r="D803" i="14"/>
  <c r="C803" i="14"/>
  <c r="A803" i="14"/>
  <c r="N802" i="14"/>
  <c r="M802" i="14"/>
  <c r="K802" i="14"/>
  <c r="J802" i="14"/>
  <c r="I802" i="14"/>
  <c r="F802" i="14"/>
  <c r="D802" i="14"/>
  <c r="C802" i="14"/>
  <c r="A802" i="14"/>
  <c r="N801" i="14"/>
  <c r="M801" i="14"/>
  <c r="K801" i="14"/>
  <c r="J801" i="14"/>
  <c r="I801" i="14"/>
  <c r="F801" i="14"/>
  <c r="D801" i="14"/>
  <c r="C801" i="14"/>
  <c r="A801" i="14"/>
  <c r="N800" i="14"/>
  <c r="M800" i="14"/>
  <c r="K800" i="14"/>
  <c r="J800" i="14"/>
  <c r="I800" i="14"/>
  <c r="F800" i="14"/>
  <c r="D800" i="14"/>
  <c r="C800" i="14"/>
  <c r="A800" i="14"/>
  <c r="N799" i="14"/>
  <c r="M799" i="14"/>
  <c r="K799" i="14"/>
  <c r="J799" i="14"/>
  <c r="I799" i="14"/>
  <c r="F799" i="14"/>
  <c r="D799" i="14"/>
  <c r="C799" i="14"/>
  <c r="A799" i="14"/>
  <c r="N798" i="14"/>
  <c r="M798" i="14"/>
  <c r="K798" i="14"/>
  <c r="J798" i="14"/>
  <c r="I798" i="14"/>
  <c r="F798" i="14"/>
  <c r="D798" i="14"/>
  <c r="C798" i="14"/>
  <c r="A798" i="14"/>
  <c r="N797" i="14"/>
  <c r="M797" i="14"/>
  <c r="K797" i="14"/>
  <c r="J797" i="14"/>
  <c r="I797" i="14"/>
  <c r="F797" i="14"/>
  <c r="D797" i="14"/>
  <c r="C797" i="14"/>
  <c r="A797" i="14"/>
  <c r="N796" i="14"/>
  <c r="M796" i="14"/>
  <c r="K796" i="14"/>
  <c r="J796" i="14"/>
  <c r="I796" i="14"/>
  <c r="F796" i="14"/>
  <c r="D796" i="14"/>
  <c r="C796" i="14"/>
  <c r="A796" i="14"/>
  <c r="N795" i="14"/>
  <c r="M795" i="14"/>
  <c r="K795" i="14"/>
  <c r="J795" i="14"/>
  <c r="I795" i="14"/>
  <c r="F795" i="14"/>
  <c r="D795" i="14"/>
  <c r="C795" i="14"/>
  <c r="A795" i="14"/>
  <c r="N794" i="14"/>
  <c r="M794" i="14"/>
  <c r="K794" i="14"/>
  <c r="J794" i="14"/>
  <c r="I794" i="14"/>
  <c r="F794" i="14"/>
  <c r="D794" i="14"/>
  <c r="C794" i="14"/>
  <c r="A794" i="14"/>
  <c r="N793" i="14"/>
  <c r="M793" i="14"/>
  <c r="K793" i="14"/>
  <c r="J793" i="14"/>
  <c r="I793" i="14"/>
  <c r="F793" i="14"/>
  <c r="D793" i="14"/>
  <c r="C793" i="14"/>
  <c r="A793" i="14"/>
  <c r="N792" i="14"/>
  <c r="M792" i="14"/>
  <c r="K792" i="14"/>
  <c r="J792" i="14"/>
  <c r="I792" i="14"/>
  <c r="F792" i="14"/>
  <c r="D792" i="14"/>
  <c r="C792" i="14"/>
  <c r="A792" i="14"/>
  <c r="N791" i="14"/>
  <c r="M791" i="14"/>
  <c r="K791" i="14"/>
  <c r="J791" i="14"/>
  <c r="I791" i="14"/>
  <c r="F791" i="14"/>
  <c r="D791" i="14"/>
  <c r="C791" i="14"/>
  <c r="A791" i="14"/>
  <c r="N790" i="14"/>
  <c r="M790" i="14"/>
  <c r="K790" i="14"/>
  <c r="J790" i="14"/>
  <c r="I790" i="14"/>
  <c r="F790" i="14"/>
  <c r="D790" i="14"/>
  <c r="C790" i="14"/>
  <c r="A790" i="14"/>
  <c r="N789" i="14"/>
  <c r="M789" i="14"/>
  <c r="K789" i="14"/>
  <c r="J789" i="14"/>
  <c r="I789" i="14"/>
  <c r="F789" i="14"/>
  <c r="D789" i="14"/>
  <c r="C789" i="14"/>
  <c r="A789" i="14"/>
  <c r="N788" i="14"/>
  <c r="M788" i="14"/>
  <c r="K788" i="14"/>
  <c r="J788" i="14"/>
  <c r="I788" i="14"/>
  <c r="F788" i="14"/>
  <c r="D788" i="14"/>
  <c r="C788" i="14"/>
  <c r="A788" i="14"/>
  <c r="N787" i="14"/>
  <c r="M787" i="14"/>
  <c r="K787" i="14"/>
  <c r="J787" i="14"/>
  <c r="I787" i="14"/>
  <c r="F787" i="14"/>
  <c r="D787" i="14"/>
  <c r="C787" i="14"/>
  <c r="A787" i="14"/>
  <c r="N786" i="14"/>
  <c r="M786" i="14"/>
  <c r="K786" i="14"/>
  <c r="J786" i="14"/>
  <c r="I786" i="14"/>
  <c r="F786" i="14"/>
  <c r="D786" i="14"/>
  <c r="C786" i="14"/>
  <c r="A786" i="14"/>
  <c r="N785" i="14"/>
  <c r="M785" i="14"/>
  <c r="K785" i="14"/>
  <c r="J785" i="14"/>
  <c r="I785" i="14"/>
  <c r="F785" i="14"/>
  <c r="D785" i="14"/>
  <c r="C785" i="14"/>
  <c r="A785" i="14"/>
  <c r="N784" i="14"/>
  <c r="M784" i="14"/>
  <c r="J784" i="14"/>
  <c r="I784" i="14"/>
  <c r="F784" i="14"/>
  <c r="D784" i="14"/>
  <c r="C784" i="14"/>
  <c r="A784" i="14"/>
  <c r="N783" i="14"/>
  <c r="M783" i="14"/>
  <c r="J783" i="14"/>
  <c r="I783" i="14"/>
  <c r="F783" i="14"/>
  <c r="D783" i="14"/>
  <c r="C783" i="14"/>
  <c r="A783" i="14"/>
  <c r="N782" i="14"/>
  <c r="M782" i="14"/>
  <c r="J782" i="14"/>
  <c r="I782" i="14"/>
  <c r="F782" i="14"/>
  <c r="D782" i="14"/>
  <c r="C782" i="14"/>
  <c r="A782" i="14"/>
  <c r="N781" i="14"/>
  <c r="M781" i="14"/>
  <c r="J781" i="14"/>
  <c r="I781" i="14"/>
  <c r="F781" i="14"/>
  <c r="D781" i="14"/>
  <c r="C781" i="14"/>
  <c r="A781" i="14"/>
  <c r="N780" i="14"/>
  <c r="M780" i="14"/>
  <c r="J780" i="14"/>
  <c r="I780" i="14"/>
  <c r="F780" i="14"/>
  <c r="D780" i="14"/>
  <c r="C780" i="14"/>
  <c r="A780" i="14"/>
  <c r="N779" i="14"/>
  <c r="M779" i="14"/>
  <c r="J779" i="14"/>
  <c r="I779" i="14"/>
  <c r="F779" i="14"/>
  <c r="D779" i="14"/>
  <c r="C779" i="14"/>
  <c r="A779" i="14"/>
  <c r="N778" i="14"/>
  <c r="M778" i="14"/>
  <c r="J778" i="14"/>
  <c r="I778" i="14"/>
  <c r="F778" i="14"/>
  <c r="D778" i="14"/>
  <c r="C778" i="14"/>
  <c r="A778" i="14"/>
  <c r="N777" i="14"/>
  <c r="M777" i="14"/>
  <c r="J777" i="14"/>
  <c r="I777" i="14"/>
  <c r="F777" i="14"/>
  <c r="D777" i="14"/>
  <c r="C777" i="14"/>
  <c r="A777" i="14"/>
  <c r="N776" i="14"/>
  <c r="M776" i="14"/>
  <c r="J776" i="14"/>
  <c r="I776" i="14"/>
  <c r="F776" i="14"/>
  <c r="D776" i="14"/>
  <c r="C776" i="14"/>
  <c r="A776" i="14"/>
  <c r="N775" i="14"/>
  <c r="M775" i="14"/>
  <c r="J775" i="14"/>
  <c r="I775" i="14"/>
  <c r="F775" i="14"/>
  <c r="D775" i="14"/>
  <c r="C775" i="14"/>
  <c r="A775" i="14"/>
  <c r="N774" i="14"/>
  <c r="M774" i="14"/>
  <c r="J774" i="14"/>
  <c r="I774" i="14"/>
  <c r="F774" i="14"/>
  <c r="D774" i="14"/>
  <c r="C774" i="14"/>
  <c r="A774" i="14"/>
  <c r="N773" i="14"/>
  <c r="M773" i="14"/>
  <c r="J773" i="14"/>
  <c r="I773" i="14"/>
  <c r="F773" i="14"/>
  <c r="D773" i="14"/>
  <c r="C773" i="14"/>
  <c r="A773" i="14"/>
  <c r="N772" i="14"/>
  <c r="M772" i="14"/>
  <c r="J772" i="14"/>
  <c r="I772" i="14"/>
  <c r="F772" i="14"/>
  <c r="D772" i="14"/>
  <c r="C772" i="14"/>
  <c r="A772" i="14"/>
  <c r="N771" i="14"/>
  <c r="M771" i="14"/>
  <c r="J771" i="14"/>
  <c r="I771" i="14"/>
  <c r="F771" i="14"/>
  <c r="D771" i="14"/>
  <c r="C771" i="14"/>
  <c r="A771" i="14"/>
  <c r="N770" i="14"/>
  <c r="M770" i="14"/>
  <c r="J770" i="14"/>
  <c r="I770" i="14"/>
  <c r="F770" i="14"/>
  <c r="D770" i="14"/>
  <c r="C770" i="14"/>
  <c r="A770" i="14"/>
  <c r="N769" i="14"/>
  <c r="M769" i="14"/>
  <c r="J769" i="14"/>
  <c r="I769" i="14"/>
  <c r="F769" i="14"/>
  <c r="D769" i="14"/>
  <c r="C769" i="14"/>
  <c r="A769" i="14"/>
  <c r="N768" i="14"/>
  <c r="M768" i="14"/>
  <c r="J768" i="14"/>
  <c r="I768" i="14"/>
  <c r="F768" i="14"/>
  <c r="D768" i="14"/>
  <c r="C768" i="14"/>
  <c r="A768" i="14"/>
  <c r="N767" i="14"/>
  <c r="M767" i="14"/>
  <c r="J767" i="14"/>
  <c r="I767" i="14"/>
  <c r="F767" i="14"/>
  <c r="D767" i="14"/>
  <c r="C767" i="14"/>
  <c r="A767" i="14"/>
  <c r="N766" i="14"/>
  <c r="M766" i="14"/>
  <c r="J766" i="14"/>
  <c r="I766" i="14"/>
  <c r="F766" i="14"/>
  <c r="D766" i="14"/>
  <c r="C766" i="14"/>
  <c r="A766" i="14"/>
  <c r="N765" i="14"/>
  <c r="M765" i="14"/>
  <c r="J765" i="14"/>
  <c r="I765" i="14"/>
  <c r="F765" i="14"/>
  <c r="D765" i="14"/>
  <c r="C765" i="14"/>
  <c r="A765" i="14"/>
  <c r="N764" i="14"/>
  <c r="M764" i="14"/>
  <c r="J764" i="14"/>
  <c r="I764" i="14"/>
  <c r="F764" i="14"/>
  <c r="D764" i="14"/>
  <c r="C764" i="14"/>
  <c r="A764" i="14"/>
  <c r="N763" i="14"/>
  <c r="M763" i="14"/>
  <c r="J763" i="14"/>
  <c r="I763" i="14"/>
  <c r="F763" i="14"/>
  <c r="D763" i="14"/>
  <c r="C763" i="14"/>
  <c r="A763" i="14"/>
  <c r="N762" i="14"/>
  <c r="M762" i="14"/>
  <c r="J762" i="14"/>
  <c r="I762" i="14"/>
  <c r="F762" i="14"/>
  <c r="D762" i="14"/>
  <c r="C762" i="14"/>
  <c r="A762" i="14"/>
  <c r="N761" i="14"/>
  <c r="M761" i="14"/>
  <c r="J761" i="14"/>
  <c r="I761" i="14"/>
  <c r="F761" i="14"/>
  <c r="D761" i="14"/>
  <c r="C761" i="14"/>
  <c r="A761" i="14"/>
  <c r="N760" i="14"/>
  <c r="M760" i="14"/>
  <c r="J760" i="14"/>
  <c r="I760" i="14"/>
  <c r="F760" i="14"/>
  <c r="D760" i="14"/>
  <c r="C760" i="14"/>
  <c r="A760" i="14"/>
  <c r="N759" i="14"/>
  <c r="M759" i="14"/>
  <c r="J759" i="14"/>
  <c r="I759" i="14"/>
  <c r="F759" i="14"/>
  <c r="D759" i="14"/>
  <c r="C759" i="14"/>
  <c r="A759" i="14"/>
  <c r="N758" i="14"/>
  <c r="M758" i="14"/>
  <c r="J758" i="14"/>
  <c r="I758" i="14"/>
  <c r="F758" i="14"/>
  <c r="D758" i="14"/>
  <c r="C758" i="14"/>
  <c r="A758" i="14"/>
  <c r="N757" i="14"/>
  <c r="M757" i="14"/>
  <c r="K757" i="14"/>
  <c r="J757" i="14"/>
  <c r="I757" i="14"/>
  <c r="F757" i="14"/>
  <c r="D757" i="14"/>
  <c r="C757" i="14"/>
  <c r="A757" i="14"/>
  <c r="N756" i="14"/>
  <c r="M756" i="14"/>
  <c r="K756" i="14"/>
  <c r="J756" i="14"/>
  <c r="I756" i="14"/>
  <c r="F756" i="14"/>
  <c r="D756" i="14"/>
  <c r="C756" i="14"/>
  <c r="A756" i="14"/>
  <c r="N755" i="14"/>
  <c r="M755" i="14"/>
  <c r="K755" i="14"/>
  <c r="J755" i="14"/>
  <c r="I755" i="14"/>
  <c r="F755" i="14"/>
  <c r="D755" i="14"/>
  <c r="C755" i="14"/>
  <c r="A755" i="14"/>
  <c r="N754" i="14"/>
  <c r="M754" i="14"/>
  <c r="K754" i="14"/>
  <c r="J754" i="14"/>
  <c r="I754" i="14"/>
  <c r="F754" i="14"/>
  <c r="D754" i="14"/>
  <c r="C754" i="14"/>
  <c r="A754" i="14"/>
  <c r="N753" i="14"/>
  <c r="M753" i="14"/>
  <c r="K753" i="14"/>
  <c r="J753" i="14"/>
  <c r="I753" i="14"/>
  <c r="F753" i="14"/>
  <c r="D753" i="14"/>
  <c r="C753" i="14"/>
  <c r="A753" i="14"/>
  <c r="N752" i="14"/>
  <c r="M752" i="14"/>
  <c r="K752" i="14"/>
  <c r="J752" i="14"/>
  <c r="I752" i="14"/>
  <c r="F752" i="14"/>
  <c r="D752" i="14"/>
  <c r="C752" i="14"/>
  <c r="A752" i="14"/>
  <c r="N751" i="14"/>
  <c r="M751" i="14"/>
  <c r="K751" i="14"/>
  <c r="J751" i="14"/>
  <c r="I751" i="14"/>
  <c r="F751" i="14"/>
  <c r="D751" i="14"/>
  <c r="C751" i="14"/>
  <c r="A751" i="14"/>
  <c r="N750" i="14"/>
  <c r="M750" i="14"/>
  <c r="K750" i="14"/>
  <c r="J750" i="14"/>
  <c r="I750" i="14"/>
  <c r="F750" i="14"/>
  <c r="D750" i="14"/>
  <c r="C750" i="14"/>
  <c r="A750" i="14"/>
  <c r="N749" i="14"/>
  <c r="M749" i="14"/>
  <c r="K749" i="14"/>
  <c r="J749" i="14"/>
  <c r="I749" i="14"/>
  <c r="F749" i="14"/>
  <c r="D749" i="14"/>
  <c r="C749" i="14"/>
  <c r="A749" i="14"/>
  <c r="N748" i="14"/>
  <c r="M748" i="14"/>
  <c r="K748" i="14"/>
  <c r="J748" i="14"/>
  <c r="I748" i="14"/>
  <c r="F748" i="14"/>
  <c r="D748" i="14"/>
  <c r="C748" i="14"/>
  <c r="A748" i="14"/>
  <c r="N747" i="14"/>
  <c r="M747" i="14"/>
  <c r="K747" i="14"/>
  <c r="J747" i="14"/>
  <c r="I747" i="14"/>
  <c r="F747" i="14"/>
  <c r="D747" i="14"/>
  <c r="C747" i="14"/>
  <c r="A747" i="14"/>
  <c r="N746" i="14"/>
  <c r="M746" i="14"/>
  <c r="K746" i="14"/>
  <c r="J746" i="14"/>
  <c r="I746" i="14"/>
  <c r="F746" i="14"/>
  <c r="D746" i="14"/>
  <c r="C746" i="14"/>
  <c r="A746" i="14"/>
  <c r="N745" i="14"/>
  <c r="M745" i="14"/>
  <c r="K745" i="14"/>
  <c r="J745" i="14"/>
  <c r="I745" i="14"/>
  <c r="F745" i="14"/>
  <c r="D745" i="14"/>
  <c r="C745" i="14"/>
  <c r="A745" i="14"/>
  <c r="N744" i="14"/>
  <c r="M744" i="14"/>
  <c r="K744" i="14"/>
  <c r="J744" i="14"/>
  <c r="I744" i="14"/>
  <c r="F744" i="14"/>
  <c r="D744" i="14"/>
  <c r="C744" i="14"/>
  <c r="A744" i="14"/>
  <c r="N743" i="14"/>
  <c r="M743" i="14"/>
  <c r="K743" i="14"/>
  <c r="J743" i="14"/>
  <c r="I743" i="14"/>
  <c r="F743" i="14"/>
  <c r="D743" i="14"/>
  <c r="C743" i="14"/>
  <c r="A743" i="14"/>
  <c r="N742" i="14"/>
  <c r="M742" i="14"/>
  <c r="K742" i="14"/>
  <c r="J742" i="14"/>
  <c r="I742" i="14"/>
  <c r="F742" i="14"/>
  <c r="D742" i="14"/>
  <c r="C742" i="14"/>
  <c r="A742" i="14"/>
  <c r="N741" i="14"/>
  <c r="M741" i="14"/>
  <c r="K741" i="14"/>
  <c r="J741" i="14"/>
  <c r="I741" i="14"/>
  <c r="F741" i="14"/>
  <c r="D741" i="14"/>
  <c r="C741" i="14"/>
  <c r="A741" i="14"/>
  <c r="N740" i="14"/>
  <c r="M740" i="14"/>
  <c r="K740" i="14"/>
  <c r="J740" i="14"/>
  <c r="I740" i="14"/>
  <c r="F740" i="14"/>
  <c r="D740" i="14"/>
  <c r="C740" i="14"/>
  <c r="A740" i="14"/>
  <c r="N739" i="14"/>
  <c r="M739" i="14"/>
  <c r="K739" i="14"/>
  <c r="J739" i="14"/>
  <c r="I739" i="14"/>
  <c r="F739" i="14"/>
  <c r="D739" i="14"/>
  <c r="C739" i="14"/>
  <c r="A739" i="14"/>
  <c r="N738" i="14"/>
  <c r="M738" i="14"/>
  <c r="K738" i="14"/>
  <c r="J738" i="14"/>
  <c r="I738" i="14"/>
  <c r="F738" i="14"/>
  <c r="D738" i="14"/>
  <c r="C738" i="14"/>
  <c r="A738" i="14"/>
  <c r="N737" i="14"/>
  <c r="M737" i="14"/>
  <c r="K737" i="14"/>
  <c r="J737" i="14"/>
  <c r="I737" i="14"/>
  <c r="F737" i="14"/>
  <c r="D737" i="14"/>
  <c r="C737" i="14"/>
  <c r="A737" i="14"/>
  <c r="N736" i="14"/>
  <c r="M736" i="14"/>
  <c r="K736" i="14"/>
  <c r="J736" i="14"/>
  <c r="I736" i="14"/>
  <c r="F736" i="14"/>
  <c r="D736" i="14"/>
  <c r="C736" i="14"/>
  <c r="A736" i="14"/>
  <c r="N735" i="14"/>
  <c r="M735" i="14"/>
  <c r="K735" i="14"/>
  <c r="J735" i="14"/>
  <c r="I735" i="14"/>
  <c r="F735" i="14"/>
  <c r="D735" i="14"/>
  <c r="C735" i="14"/>
  <c r="A735" i="14"/>
  <c r="N734" i="14"/>
  <c r="M734" i="14"/>
  <c r="K734" i="14"/>
  <c r="J734" i="14"/>
  <c r="I734" i="14"/>
  <c r="F734" i="14"/>
  <c r="D734" i="14"/>
  <c r="C734" i="14"/>
  <c r="A734" i="14"/>
  <c r="N733" i="14"/>
  <c r="M733" i="14"/>
  <c r="K733" i="14"/>
  <c r="J733" i="14"/>
  <c r="I733" i="14"/>
  <c r="F733" i="14"/>
  <c r="D733" i="14"/>
  <c r="C733" i="14"/>
  <c r="A733" i="14"/>
  <c r="N732" i="14"/>
  <c r="M732" i="14"/>
  <c r="K732" i="14"/>
  <c r="J732" i="14"/>
  <c r="I732" i="14"/>
  <c r="F732" i="14"/>
  <c r="D732" i="14"/>
  <c r="C732" i="14"/>
  <c r="A732" i="14"/>
  <c r="N731" i="14"/>
  <c r="M731" i="14"/>
  <c r="K731" i="14"/>
  <c r="J731" i="14"/>
  <c r="I731" i="14"/>
  <c r="F731" i="14"/>
  <c r="D731" i="14"/>
  <c r="C731" i="14"/>
  <c r="A731" i="14"/>
  <c r="N730" i="14"/>
  <c r="M730" i="14"/>
  <c r="J730" i="14"/>
  <c r="I730" i="14"/>
  <c r="F730" i="14"/>
  <c r="D730" i="14"/>
  <c r="C730" i="14"/>
  <c r="A730" i="14"/>
  <c r="N729" i="14"/>
  <c r="M729" i="14"/>
  <c r="J729" i="14"/>
  <c r="I729" i="14"/>
  <c r="F729" i="14"/>
  <c r="D729" i="14"/>
  <c r="C729" i="14"/>
  <c r="A729" i="14"/>
  <c r="N728" i="14"/>
  <c r="M728" i="14"/>
  <c r="J728" i="14"/>
  <c r="I728" i="14"/>
  <c r="F728" i="14"/>
  <c r="D728" i="14"/>
  <c r="C728" i="14"/>
  <c r="A728" i="14"/>
  <c r="N727" i="14"/>
  <c r="M727" i="14"/>
  <c r="J727" i="14"/>
  <c r="I727" i="14"/>
  <c r="F727" i="14"/>
  <c r="D727" i="14"/>
  <c r="C727" i="14"/>
  <c r="A727" i="14"/>
  <c r="N726" i="14"/>
  <c r="M726" i="14"/>
  <c r="J726" i="14"/>
  <c r="I726" i="14"/>
  <c r="F726" i="14"/>
  <c r="D726" i="14"/>
  <c r="C726" i="14"/>
  <c r="A726" i="14"/>
  <c r="N725" i="14"/>
  <c r="M725" i="14"/>
  <c r="J725" i="14"/>
  <c r="I725" i="14"/>
  <c r="F725" i="14"/>
  <c r="D725" i="14"/>
  <c r="C725" i="14"/>
  <c r="A725" i="14"/>
  <c r="N724" i="14"/>
  <c r="M724" i="14"/>
  <c r="J724" i="14"/>
  <c r="I724" i="14"/>
  <c r="F724" i="14"/>
  <c r="D724" i="14"/>
  <c r="C724" i="14"/>
  <c r="A724" i="14"/>
  <c r="N723" i="14"/>
  <c r="M723" i="14"/>
  <c r="J723" i="14"/>
  <c r="I723" i="14"/>
  <c r="F723" i="14"/>
  <c r="D723" i="14"/>
  <c r="C723" i="14"/>
  <c r="A723" i="14"/>
  <c r="N722" i="14"/>
  <c r="M722" i="14"/>
  <c r="J722" i="14"/>
  <c r="I722" i="14"/>
  <c r="F722" i="14"/>
  <c r="D722" i="14"/>
  <c r="C722" i="14"/>
  <c r="A722" i="14"/>
  <c r="N721" i="14"/>
  <c r="M721" i="14"/>
  <c r="J721" i="14"/>
  <c r="I721" i="14"/>
  <c r="F721" i="14"/>
  <c r="D721" i="14"/>
  <c r="C721" i="14"/>
  <c r="A721" i="14"/>
  <c r="N720" i="14"/>
  <c r="M720" i="14"/>
  <c r="J720" i="14"/>
  <c r="I720" i="14"/>
  <c r="F720" i="14"/>
  <c r="D720" i="14"/>
  <c r="C720" i="14"/>
  <c r="A720" i="14"/>
  <c r="N719" i="14"/>
  <c r="M719" i="14"/>
  <c r="J719" i="14"/>
  <c r="I719" i="14"/>
  <c r="F719" i="14"/>
  <c r="D719" i="14"/>
  <c r="C719" i="14"/>
  <c r="A719" i="14"/>
  <c r="N718" i="14"/>
  <c r="M718" i="14"/>
  <c r="J718" i="14"/>
  <c r="I718" i="14"/>
  <c r="F718" i="14"/>
  <c r="D718" i="14"/>
  <c r="C718" i="14"/>
  <c r="A718" i="14"/>
  <c r="N717" i="14"/>
  <c r="M717" i="14"/>
  <c r="J717" i="14"/>
  <c r="I717" i="14"/>
  <c r="F717" i="14"/>
  <c r="D717" i="14"/>
  <c r="C717" i="14"/>
  <c r="A717" i="14"/>
  <c r="N716" i="14"/>
  <c r="M716" i="14"/>
  <c r="J716" i="14"/>
  <c r="I716" i="14"/>
  <c r="F716" i="14"/>
  <c r="D716" i="14"/>
  <c r="C716" i="14"/>
  <c r="A716" i="14"/>
  <c r="N715" i="14"/>
  <c r="M715" i="14"/>
  <c r="J715" i="14"/>
  <c r="I715" i="14"/>
  <c r="F715" i="14"/>
  <c r="D715" i="14"/>
  <c r="C715" i="14"/>
  <c r="A715" i="14"/>
  <c r="N714" i="14"/>
  <c r="M714" i="14"/>
  <c r="J714" i="14"/>
  <c r="I714" i="14"/>
  <c r="F714" i="14"/>
  <c r="D714" i="14"/>
  <c r="C714" i="14"/>
  <c r="A714" i="14"/>
  <c r="N713" i="14"/>
  <c r="M713" i="14"/>
  <c r="J713" i="14"/>
  <c r="I713" i="14"/>
  <c r="F713" i="14"/>
  <c r="D713" i="14"/>
  <c r="C713" i="14"/>
  <c r="A713" i="14"/>
  <c r="N712" i="14"/>
  <c r="M712" i="14"/>
  <c r="J712" i="14"/>
  <c r="I712" i="14"/>
  <c r="F712" i="14"/>
  <c r="D712" i="14"/>
  <c r="C712" i="14"/>
  <c r="A712" i="14"/>
  <c r="N711" i="14"/>
  <c r="M711" i="14"/>
  <c r="J711" i="14"/>
  <c r="I711" i="14"/>
  <c r="F711" i="14"/>
  <c r="D711" i="14"/>
  <c r="C711" i="14"/>
  <c r="A711" i="14"/>
  <c r="N710" i="14"/>
  <c r="M710" i="14"/>
  <c r="J710" i="14"/>
  <c r="I710" i="14"/>
  <c r="F710" i="14"/>
  <c r="D710" i="14"/>
  <c r="C710" i="14"/>
  <c r="A710" i="14"/>
  <c r="N709" i="14"/>
  <c r="M709" i="14"/>
  <c r="J709" i="14"/>
  <c r="I709" i="14"/>
  <c r="F709" i="14"/>
  <c r="D709" i="14"/>
  <c r="C709" i="14"/>
  <c r="A709" i="14"/>
  <c r="N708" i="14"/>
  <c r="M708" i="14"/>
  <c r="J708" i="14"/>
  <c r="I708" i="14"/>
  <c r="F708" i="14"/>
  <c r="D708" i="14"/>
  <c r="C708" i="14"/>
  <c r="A708" i="14"/>
  <c r="N707" i="14"/>
  <c r="M707" i="14"/>
  <c r="J707" i="14"/>
  <c r="I707" i="14"/>
  <c r="F707" i="14"/>
  <c r="D707" i="14"/>
  <c r="C707" i="14"/>
  <c r="A707" i="14"/>
  <c r="N706" i="14"/>
  <c r="M706" i="14"/>
  <c r="J706" i="14"/>
  <c r="I706" i="14"/>
  <c r="F706" i="14"/>
  <c r="D706" i="14"/>
  <c r="C706" i="14"/>
  <c r="A706" i="14"/>
  <c r="N705" i="14"/>
  <c r="M705" i="14"/>
  <c r="J705" i="14"/>
  <c r="I705" i="14"/>
  <c r="F705" i="14"/>
  <c r="D705" i="14"/>
  <c r="C705" i="14"/>
  <c r="A705" i="14"/>
  <c r="N704" i="14"/>
  <c r="M704" i="14"/>
  <c r="J704" i="14"/>
  <c r="I704" i="14"/>
  <c r="F704" i="14"/>
  <c r="D704" i="14"/>
  <c r="C704" i="14"/>
  <c r="A704" i="14"/>
  <c r="N703" i="14"/>
  <c r="M703" i="14"/>
  <c r="K703" i="14"/>
  <c r="J703" i="14"/>
  <c r="I703" i="14"/>
  <c r="F703" i="14"/>
  <c r="D703" i="14"/>
  <c r="C703" i="14"/>
  <c r="A703" i="14"/>
  <c r="N702" i="14"/>
  <c r="M702" i="14"/>
  <c r="K702" i="14"/>
  <c r="J702" i="14"/>
  <c r="I702" i="14"/>
  <c r="F702" i="14"/>
  <c r="D702" i="14"/>
  <c r="C702" i="14"/>
  <c r="A702" i="14"/>
  <c r="N701" i="14"/>
  <c r="M701" i="14"/>
  <c r="K701" i="14"/>
  <c r="J701" i="14"/>
  <c r="I701" i="14"/>
  <c r="F701" i="14"/>
  <c r="D701" i="14"/>
  <c r="C701" i="14"/>
  <c r="A701" i="14"/>
  <c r="N700" i="14"/>
  <c r="M700" i="14"/>
  <c r="K700" i="14"/>
  <c r="J700" i="14"/>
  <c r="I700" i="14"/>
  <c r="F700" i="14"/>
  <c r="D700" i="14"/>
  <c r="C700" i="14"/>
  <c r="A700" i="14"/>
  <c r="N699" i="14"/>
  <c r="M699" i="14"/>
  <c r="K699" i="14"/>
  <c r="J699" i="14"/>
  <c r="I699" i="14"/>
  <c r="F699" i="14"/>
  <c r="D699" i="14"/>
  <c r="C699" i="14"/>
  <c r="A699" i="14"/>
  <c r="N698" i="14"/>
  <c r="M698" i="14"/>
  <c r="K698" i="14"/>
  <c r="J698" i="14"/>
  <c r="I698" i="14"/>
  <c r="F698" i="14"/>
  <c r="D698" i="14"/>
  <c r="C698" i="14"/>
  <c r="A698" i="14"/>
  <c r="N697" i="14"/>
  <c r="M697" i="14"/>
  <c r="K697" i="14"/>
  <c r="J697" i="14"/>
  <c r="I697" i="14"/>
  <c r="F697" i="14"/>
  <c r="D697" i="14"/>
  <c r="C697" i="14"/>
  <c r="A697" i="14"/>
  <c r="N696" i="14"/>
  <c r="M696" i="14"/>
  <c r="K696" i="14"/>
  <c r="J696" i="14"/>
  <c r="I696" i="14"/>
  <c r="F696" i="14"/>
  <c r="D696" i="14"/>
  <c r="C696" i="14"/>
  <c r="A696" i="14"/>
  <c r="N695" i="14"/>
  <c r="M695" i="14"/>
  <c r="K695" i="14"/>
  <c r="J695" i="14"/>
  <c r="I695" i="14"/>
  <c r="F695" i="14"/>
  <c r="D695" i="14"/>
  <c r="C695" i="14"/>
  <c r="A695" i="14"/>
  <c r="N694" i="14"/>
  <c r="M694" i="14"/>
  <c r="K694" i="14"/>
  <c r="J694" i="14"/>
  <c r="I694" i="14"/>
  <c r="F694" i="14"/>
  <c r="D694" i="14"/>
  <c r="C694" i="14"/>
  <c r="A694" i="14"/>
  <c r="N693" i="14"/>
  <c r="M693" i="14"/>
  <c r="K693" i="14"/>
  <c r="J693" i="14"/>
  <c r="I693" i="14"/>
  <c r="F693" i="14"/>
  <c r="D693" i="14"/>
  <c r="C693" i="14"/>
  <c r="A693" i="14"/>
  <c r="N692" i="14"/>
  <c r="M692" i="14"/>
  <c r="K692" i="14"/>
  <c r="J692" i="14"/>
  <c r="I692" i="14"/>
  <c r="F692" i="14"/>
  <c r="D692" i="14"/>
  <c r="C692" i="14"/>
  <c r="A692" i="14"/>
  <c r="N691" i="14"/>
  <c r="M691" i="14"/>
  <c r="K691" i="14"/>
  <c r="J691" i="14"/>
  <c r="I691" i="14"/>
  <c r="F691" i="14"/>
  <c r="D691" i="14"/>
  <c r="C691" i="14"/>
  <c r="A691" i="14"/>
  <c r="N690" i="14"/>
  <c r="M690" i="14"/>
  <c r="K690" i="14"/>
  <c r="J690" i="14"/>
  <c r="I690" i="14"/>
  <c r="F690" i="14"/>
  <c r="D690" i="14"/>
  <c r="C690" i="14"/>
  <c r="A690" i="14"/>
  <c r="N689" i="14"/>
  <c r="M689" i="14"/>
  <c r="K689" i="14"/>
  <c r="J689" i="14"/>
  <c r="I689" i="14"/>
  <c r="F689" i="14"/>
  <c r="D689" i="14"/>
  <c r="C689" i="14"/>
  <c r="A689" i="14"/>
  <c r="N688" i="14"/>
  <c r="M688" i="14"/>
  <c r="K688" i="14"/>
  <c r="J688" i="14"/>
  <c r="I688" i="14"/>
  <c r="F688" i="14"/>
  <c r="D688" i="14"/>
  <c r="C688" i="14"/>
  <c r="A688" i="14"/>
  <c r="N687" i="14"/>
  <c r="M687" i="14"/>
  <c r="K687" i="14"/>
  <c r="J687" i="14"/>
  <c r="I687" i="14"/>
  <c r="F687" i="14"/>
  <c r="D687" i="14"/>
  <c r="C687" i="14"/>
  <c r="A687" i="14"/>
  <c r="N686" i="14"/>
  <c r="M686" i="14"/>
  <c r="K686" i="14"/>
  <c r="J686" i="14"/>
  <c r="I686" i="14"/>
  <c r="F686" i="14"/>
  <c r="D686" i="14"/>
  <c r="C686" i="14"/>
  <c r="A686" i="14"/>
  <c r="N685" i="14"/>
  <c r="M685" i="14"/>
  <c r="J685" i="14"/>
  <c r="I685" i="14"/>
  <c r="F685" i="14"/>
  <c r="D685" i="14"/>
  <c r="C685" i="14"/>
  <c r="A685" i="14"/>
  <c r="N684" i="14"/>
  <c r="M684" i="14"/>
  <c r="J684" i="14"/>
  <c r="I684" i="14"/>
  <c r="F684" i="14"/>
  <c r="D684" i="14"/>
  <c r="C684" i="14"/>
  <c r="A684" i="14"/>
  <c r="N683" i="14"/>
  <c r="M683" i="14"/>
  <c r="J683" i="14"/>
  <c r="I683" i="14"/>
  <c r="F683" i="14"/>
  <c r="D683" i="14"/>
  <c r="C683" i="14"/>
  <c r="A683" i="14"/>
  <c r="N682" i="14"/>
  <c r="M682" i="14"/>
  <c r="K682" i="14"/>
  <c r="J682" i="14"/>
  <c r="I682" i="14"/>
  <c r="F682" i="14"/>
  <c r="D682" i="14"/>
  <c r="C682" i="14"/>
  <c r="A682" i="14"/>
  <c r="N681" i="14"/>
  <c r="M681" i="14"/>
  <c r="K681" i="14"/>
  <c r="J681" i="14"/>
  <c r="I681" i="14"/>
  <c r="F681" i="14"/>
  <c r="D681" i="14"/>
  <c r="C681" i="14"/>
  <c r="A681" i="14"/>
  <c r="N680" i="14"/>
  <c r="M680" i="14"/>
  <c r="K680" i="14"/>
  <c r="J680" i="14"/>
  <c r="I680" i="14"/>
  <c r="F680" i="14"/>
  <c r="D680" i="14"/>
  <c r="C680" i="14"/>
  <c r="A680" i="14"/>
  <c r="N679" i="14"/>
  <c r="M679" i="14"/>
  <c r="K679" i="14"/>
  <c r="J679" i="14"/>
  <c r="I679" i="14"/>
  <c r="F679" i="14"/>
  <c r="D679" i="14"/>
  <c r="C679" i="14"/>
  <c r="A679" i="14"/>
  <c r="N678" i="14"/>
  <c r="M678" i="14"/>
  <c r="K678" i="14"/>
  <c r="J678" i="14"/>
  <c r="I678" i="14"/>
  <c r="F678" i="14"/>
  <c r="D678" i="14"/>
  <c r="C678" i="14"/>
  <c r="A678" i="14"/>
  <c r="N677" i="14"/>
  <c r="M677" i="14"/>
  <c r="K677" i="14"/>
  <c r="J677" i="14"/>
  <c r="I677" i="14"/>
  <c r="F677" i="14"/>
  <c r="D677" i="14"/>
  <c r="C677" i="14"/>
  <c r="A677" i="14"/>
  <c r="N676" i="14"/>
  <c r="M676" i="14"/>
  <c r="J676" i="14"/>
  <c r="I676" i="14"/>
  <c r="F676" i="14"/>
  <c r="D676" i="14"/>
  <c r="C676" i="14"/>
  <c r="A676" i="14"/>
  <c r="N675" i="14"/>
  <c r="M675" i="14"/>
  <c r="J675" i="14"/>
  <c r="I675" i="14"/>
  <c r="F675" i="14"/>
  <c r="D675" i="14"/>
  <c r="C675" i="14"/>
  <c r="A675" i="14"/>
  <c r="N674" i="14"/>
  <c r="M674" i="14"/>
  <c r="J674" i="14"/>
  <c r="I674" i="14"/>
  <c r="F674" i="14"/>
  <c r="D674" i="14"/>
  <c r="C674" i="14"/>
  <c r="A674" i="14"/>
  <c r="N673" i="14"/>
  <c r="M673" i="14"/>
  <c r="J673" i="14"/>
  <c r="I673" i="14"/>
  <c r="F673" i="14"/>
  <c r="D673" i="14"/>
  <c r="C673" i="14"/>
  <c r="A673" i="14"/>
  <c r="N672" i="14"/>
  <c r="M672" i="14"/>
  <c r="J672" i="14"/>
  <c r="I672" i="14"/>
  <c r="F672" i="14"/>
  <c r="D672" i="14"/>
  <c r="C672" i="14"/>
  <c r="A672" i="14"/>
  <c r="N671" i="14"/>
  <c r="M671" i="14"/>
  <c r="J671" i="14"/>
  <c r="I671" i="14"/>
  <c r="F671" i="14"/>
  <c r="D671" i="14"/>
  <c r="C671" i="14"/>
  <c r="A671" i="14"/>
  <c r="N670" i="14"/>
  <c r="M670" i="14"/>
  <c r="J670" i="14"/>
  <c r="I670" i="14"/>
  <c r="F670" i="14"/>
  <c r="D670" i="14"/>
  <c r="C670" i="14"/>
  <c r="A670" i="14"/>
  <c r="N669" i="14"/>
  <c r="M669" i="14"/>
  <c r="J669" i="14"/>
  <c r="I669" i="14"/>
  <c r="F669" i="14"/>
  <c r="D669" i="14"/>
  <c r="C669" i="14"/>
  <c r="A669" i="14"/>
  <c r="N668" i="14"/>
  <c r="M668" i="14"/>
  <c r="J668" i="14"/>
  <c r="I668" i="14"/>
  <c r="F668" i="14"/>
  <c r="D668" i="14"/>
  <c r="C668" i="14"/>
  <c r="A668" i="14"/>
  <c r="N667" i="14"/>
  <c r="M667" i="14"/>
  <c r="J667" i="14"/>
  <c r="I667" i="14"/>
  <c r="F667" i="14"/>
  <c r="D667" i="14"/>
  <c r="C667" i="14"/>
  <c r="A667" i="14"/>
  <c r="N666" i="14"/>
  <c r="M666" i="14"/>
  <c r="J666" i="14"/>
  <c r="I666" i="14"/>
  <c r="F666" i="14"/>
  <c r="D666" i="14"/>
  <c r="C666" i="14"/>
  <c r="A666" i="14"/>
  <c r="N665" i="14"/>
  <c r="M665" i="14"/>
  <c r="J665" i="14"/>
  <c r="I665" i="14"/>
  <c r="F665" i="14"/>
  <c r="D665" i="14"/>
  <c r="C665" i="14"/>
  <c r="A665" i="14"/>
  <c r="N664" i="14"/>
  <c r="M664" i="14"/>
  <c r="J664" i="14"/>
  <c r="I664" i="14"/>
  <c r="F664" i="14"/>
  <c r="D664" i="14"/>
  <c r="C664" i="14"/>
  <c r="A664" i="14"/>
  <c r="N663" i="14"/>
  <c r="M663" i="14"/>
  <c r="J663" i="14"/>
  <c r="I663" i="14"/>
  <c r="F663" i="14"/>
  <c r="D663" i="14"/>
  <c r="C663" i="14"/>
  <c r="A663" i="14"/>
  <c r="N662" i="14"/>
  <c r="M662" i="14"/>
  <c r="J662" i="14"/>
  <c r="I662" i="14"/>
  <c r="F662" i="14"/>
  <c r="D662" i="14"/>
  <c r="C662" i="14"/>
  <c r="A662" i="14"/>
  <c r="N661" i="14"/>
  <c r="M661" i="14"/>
  <c r="J661" i="14"/>
  <c r="I661" i="14"/>
  <c r="F661" i="14"/>
  <c r="D661" i="14"/>
  <c r="C661" i="14"/>
  <c r="A661" i="14"/>
  <c r="N660" i="14"/>
  <c r="M660" i="14"/>
  <c r="J660" i="14"/>
  <c r="I660" i="14"/>
  <c r="F660" i="14"/>
  <c r="D660" i="14"/>
  <c r="C660" i="14"/>
  <c r="A660" i="14"/>
  <c r="N659" i="14"/>
  <c r="M659" i="14"/>
  <c r="J659" i="14"/>
  <c r="I659" i="14"/>
  <c r="F659" i="14"/>
  <c r="D659" i="14"/>
  <c r="C659" i="14"/>
  <c r="A659" i="14"/>
  <c r="N658" i="14"/>
  <c r="M658" i="14"/>
  <c r="J658" i="14"/>
  <c r="I658" i="14"/>
  <c r="F658" i="14"/>
  <c r="D658" i="14"/>
  <c r="C658" i="14"/>
  <c r="A658" i="14"/>
  <c r="N657" i="14"/>
  <c r="M657" i="14"/>
  <c r="J657" i="14"/>
  <c r="I657" i="14"/>
  <c r="F657" i="14"/>
  <c r="D657" i="14"/>
  <c r="C657" i="14"/>
  <c r="A657" i="14"/>
  <c r="N656" i="14"/>
  <c r="M656" i="14"/>
  <c r="J656" i="14"/>
  <c r="I656" i="14"/>
  <c r="F656" i="14"/>
  <c r="D656" i="14"/>
  <c r="C656" i="14"/>
  <c r="A656" i="14"/>
  <c r="N655" i="14"/>
  <c r="M655" i="14"/>
  <c r="J655" i="14"/>
  <c r="I655" i="14"/>
  <c r="F655" i="14"/>
  <c r="D655" i="14"/>
  <c r="C655" i="14"/>
  <c r="A655" i="14"/>
  <c r="N654" i="14"/>
  <c r="M654" i="14"/>
  <c r="J654" i="14"/>
  <c r="I654" i="14"/>
  <c r="F654" i="14"/>
  <c r="D654" i="14"/>
  <c r="C654" i="14"/>
  <c r="A654" i="14"/>
  <c r="N653" i="14"/>
  <c r="M653" i="14"/>
  <c r="J653" i="14"/>
  <c r="I653" i="14"/>
  <c r="F653" i="14"/>
  <c r="D653" i="14"/>
  <c r="C653" i="14"/>
  <c r="A653" i="14"/>
  <c r="N652" i="14"/>
  <c r="M652" i="14"/>
  <c r="J652" i="14"/>
  <c r="I652" i="14"/>
  <c r="F652" i="14"/>
  <c r="D652" i="14"/>
  <c r="C652" i="14"/>
  <c r="A652" i="14"/>
  <c r="N651" i="14"/>
  <c r="M651" i="14"/>
  <c r="J651" i="14"/>
  <c r="I651" i="14"/>
  <c r="F651" i="14"/>
  <c r="D651" i="14"/>
  <c r="C651" i="14"/>
  <c r="A651" i="14"/>
  <c r="N650" i="14"/>
  <c r="M650" i="14"/>
  <c r="J650" i="14"/>
  <c r="I650" i="14"/>
  <c r="F650" i="14"/>
  <c r="D650" i="14"/>
  <c r="C650" i="14"/>
  <c r="A650" i="14"/>
  <c r="N649" i="14"/>
  <c r="M649" i="14"/>
  <c r="J649" i="14"/>
  <c r="I649" i="14"/>
  <c r="F649" i="14"/>
  <c r="D649" i="14"/>
  <c r="C649" i="14"/>
  <c r="A649" i="14"/>
  <c r="N648" i="14"/>
  <c r="M648" i="14"/>
  <c r="J648" i="14"/>
  <c r="I648" i="14"/>
  <c r="F648" i="14"/>
  <c r="D648" i="14"/>
  <c r="C648" i="14"/>
  <c r="A648" i="14"/>
  <c r="N647" i="14"/>
  <c r="M647" i="14"/>
  <c r="J647" i="14"/>
  <c r="I647" i="14"/>
  <c r="F647" i="14"/>
  <c r="D647" i="14"/>
  <c r="C647" i="14"/>
  <c r="A647" i="14"/>
  <c r="N646" i="14"/>
  <c r="M646" i="14"/>
  <c r="J646" i="14"/>
  <c r="I646" i="14"/>
  <c r="F646" i="14"/>
  <c r="D646" i="14"/>
  <c r="C646" i="14"/>
  <c r="A646" i="14"/>
  <c r="N645" i="14"/>
  <c r="M645" i="14"/>
  <c r="J645" i="14"/>
  <c r="I645" i="14"/>
  <c r="F645" i="14"/>
  <c r="D645" i="14"/>
  <c r="C645" i="14"/>
  <c r="A645" i="14"/>
  <c r="N644" i="14"/>
  <c r="M644" i="14"/>
  <c r="J644" i="14"/>
  <c r="I644" i="14"/>
  <c r="F644" i="14"/>
  <c r="D644" i="14"/>
  <c r="C644" i="14"/>
  <c r="A644" i="14"/>
  <c r="N643" i="14"/>
  <c r="M643" i="14"/>
  <c r="J643" i="14"/>
  <c r="I643" i="14"/>
  <c r="F643" i="14"/>
  <c r="D643" i="14"/>
  <c r="C643" i="14"/>
  <c r="A643" i="14"/>
  <c r="N642" i="14"/>
  <c r="M642" i="14"/>
  <c r="J642" i="14"/>
  <c r="I642" i="14"/>
  <c r="F642" i="14"/>
  <c r="D642" i="14"/>
  <c r="C642" i="14"/>
  <c r="A642" i="14"/>
  <c r="N641" i="14"/>
  <c r="M641" i="14"/>
  <c r="J641" i="14"/>
  <c r="I641" i="14"/>
  <c r="F641" i="14"/>
  <c r="D641" i="14"/>
  <c r="C641" i="14"/>
  <c r="A641" i="14"/>
  <c r="N640" i="14"/>
  <c r="M640" i="14"/>
  <c r="J640" i="14"/>
  <c r="I640" i="14"/>
  <c r="F640" i="14"/>
  <c r="D640" i="14"/>
  <c r="C640" i="14"/>
  <c r="A640" i="14"/>
  <c r="N639" i="14"/>
  <c r="M639" i="14"/>
  <c r="J639" i="14"/>
  <c r="I639" i="14"/>
  <c r="F639" i="14"/>
  <c r="D639" i="14"/>
  <c r="C639" i="14"/>
  <c r="A639" i="14"/>
  <c r="N638" i="14"/>
  <c r="M638" i="14"/>
  <c r="J638" i="14"/>
  <c r="I638" i="14"/>
  <c r="F638" i="14"/>
  <c r="D638" i="14"/>
  <c r="C638" i="14"/>
  <c r="A638" i="14"/>
  <c r="N637" i="14"/>
  <c r="M637" i="14"/>
  <c r="J637" i="14"/>
  <c r="I637" i="14"/>
  <c r="F637" i="14"/>
  <c r="D637" i="14"/>
  <c r="C637" i="14"/>
  <c r="A637" i="14"/>
  <c r="N636" i="14"/>
  <c r="M636" i="14"/>
  <c r="J636" i="14"/>
  <c r="I636" i="14"/>
  <c r="F636" i="14"/>
  <c r="D636" i="14"/>
  <c r="C636" i="14"/>
  <c r="A636" i="14"/>
  <c r="N635" i="14"/>
  <c r="M635" i="14"/>
  <c r="J635" i="14"/>
  <c r="I635" i="14"/>
  <c r="F635" i="14"/>
  <c r="D635" i="14"/>
  <c r="C635" i="14"/>
  <c r="A635" i="14"/>
  <c r="N634" i="14"/>
  <c r="M634" i="14"/>
  <c r="J634" i="14"/>
  <c r="I634" i="14"/>
  <c r="F634" i="14"/>
  <c r="D634" i="14"/>
  <c r="C634" i="14"/>
  <c r="A634" i="14"/>
  <c r="N633" i="14"/>
  <c r="M633" i="14"/>
  <c r="J633" i="14"/>
  <c r="I633" i="14"/>
  <c r="F633" i="14"/>
  <c r="D633" i="14"/>
  <c r="C633" i="14"/>
  <c r="A633" i="14"/>
  <c r="N632" i="14"/>
  <c r="M632" i="14"/>
  <c r="J632" i="14"/>
  <c r="I632" i="14"/>
  <c r="F632" i="14"/>
  <c r="D632" i="14"/>
  <c r="C632" i="14"/>
  <c r="A632" i="14"/>
  <c r="N631" i="14"/>
  <c r="M631" i="14"/>
  <c r="J631" i="14"/>
  <c r="I631" i="14"/>
  <c r="F631" i="14"/>
  <c r="D631" i="14"/>
  <c r="C631" i="14"/>
  <c r="A631" i="14"/>
  <c r="N630" i="14"/>
  <c r="M630" i="14"/>
  <c r="J630" i="14"/>
  <c r="I630" i="14"/>
  <c r="F630" i="14"/>
  <c r="D630" i="14"/>
  <c r="C630" i="14"/>
  <c r="A630" i="14"/>
  <c r="N629" i="14"/>
  <c r="M629" i="14"/>
  <c r="J629" i="14"/>
  <c r="I629" i="14"/>
  <c r="F629" i="14"/>
  <c r="D629" i="14"/>
  <c r="C629" i="14"/>
  <c r="A629" i="14"/>
  <c r="N628" i="14"/>
  <c r="M628" i="14"/>
  <c r="J628" i="14"/>
  <c r="I628" i="14"/>
  <c r="F628" i="14"/>
  <c r="D628" i="14"/>
  <c r="C628" i="14"/>
  <c r="A628" i="14"/>
  <c r="N627" i="14"/>
  <c r="M627" i="14"/>
  <c r="J627" i="14"/>
  <c r="I627" i="14"/>
  <c r="F627" i="14"/>
  <c r="D627" i="14"/>
  <c r="C627" i="14"/>
  <c r="A627" i="14"/>
  <c r="N626" i="14"/>
  <c r="M626" i="14"/>
  <c r="J626" i="14"/>
  <c r="I626" i="14"/>
  <c r="F626" i="14"/>
  <c r="D626" i="14"/>
  <c r="C626" i="14"/>
  <c r="A626" i="14"/>
  <c r="N625" i="14"/>
  <c r="M625" i="14"/>
  <c r="J625" i="14"/>
  <c r="I625" i="14"/>
  <c r="F625" i="14"/>
  <c r="D625" i="14"/>
  <c r="C625" i="14"/>
  <c r="A625" i="14"/>
  <c r="N624" i="14"/>
  <c r="M624" i="14"/>
  <c r="J624" i="14"/>
  <c r="I624" i="14"/>
  <c r="F624" i="14"/>
  <c r="D624" i="14"/>
  <c r="C624" i="14"/>
  <c r="A624" i="14"/>
  <c r="N623" i="14"/>
  <c r="M623" i="14"/>
  <c r="J623" i="14"/>
  <c r="I623" i="14"/>
  <c r="F623" i="14"/>
  <c r="D623" i="14"/>
  <c r="C623" i="14"/>
  <c r="A623" i="14"/>
  <c r="N622" i="14"/>
  <c r="M622" i="14"/>
  <c r="J622" i="14"/>
  <c r="I622" i="14"/>
  <c r="F622" i="14"/>
  <c r="D622" i="14"/>
  <c r="C622" i="14"/>
  <c r="A622" i="14"/>
  <c r="N621" i="14"/>
  <c r="M621" i="14"/>
  <c r="J621" i="14"/>
  <c r="I621" i="14"/>
  <c r="F621" i="14"/>
  <c r="D621" i="14"/>
  <c r="C621" i="14"/>
  <c r="A621" i="14"/>
  <c r="N620" i="14"/>
  <c r="M620" i="14"/>
  <c r="J620" i="14"/>
  <c r="I620" i="14"/>
  <c r="F620" i="14"/>
  <c r="D620" i="14"/>
  <c r="C620" i="14"/>
  <c r="A620" i="14"/>
  <c r="N619" i="14"/>
  <c r="M619" i="14"/>
  <c r="J619" i="14"/>
  <c r="I619" i="14"/>
  <c r="F619" i="14"/>
  <c r="D619" i="14"/>
  <c r="C619" i="14"/>
  <c r="A619" i="14"/>
  <c r="N618" i="14"/>
  <c r="M618" i="14"/>
  <c r="J618" i="14"/>
  <c r="I618" i="14"/>
  <c r="F618" i="14"/>
  <c r="D618" i="14"/>
  <c r="C618" i="14"/>
  <c r="A618" i="14"/>
  <c r="N617" i="14"/>
  <c r="M617" i="14"/>
  <c r="J617" i="14"/>
  <c r="I617" i="14"/>
  <c r="F617" i="14"/>
  <c r="D617" i="14"/>
  <c r="C617" i="14"/>
  <c r="A617" i="14"/>
  <c r="N616" i="14"/>
  <c r="M616" i="14"/>
  <c r="J616" i="14"/>
  <c r="I616" i="14"/>
  <c r="F616" i="14"/>
  <c r="D616" i="14"/>
  <c r="C616" i="14"/>
  <c r="A616" i="14"/>
  <c r="N615" i="14"/>
  <c r="M615" i="14"/>
  <c r="J615" i="14"/>
  <c r="I615" i="14"/>
  <c r="F615" i="14"/>
  <c r="D615" i="14"/>
  <c r="C615" i="14"/>
  <c r="A615" i="14"/>
  <c r="N614" i="14"/>
  <c r="M614" i="14"/>
  <c r="J614" i="14"/>
  <c r="I614" i="14"/>
  <c r="F614" i="14"/>
  <c r="D614" i="14"/>
  <c r="C614" i="14"/>
  <c r="A614" i="14"/>
  <c r="N613" i="14"/>
  <c r="M613" i="14"/>
  <c r="J613" i="14"/>
  <c r="I613" i="14"/>
  <c r="F613" i="14"/>
  <c r="D613" i="14"/>
  <c r="C613" i="14"/>
  <c r="A613" i="14"/>
  <c r="N612" i="14"/>
  <c r="M612" i="14"/>
  <c r="J612" i="14"/>
  <c r="I612" i="14"/>
  <c r="F612" i="14"/>
  <c r="D612" i="14"/>
  <c r="C612" i="14"/>
  <c r="A612" i="14"/>
  <c r="N611" i="14"/>
  <c r="M611" i="14"/>
  <c r="J611" i="14"/>
  <c r="I611" i="14"/>
  <c r="F611" i="14"/>
  <c r="D611" i="14"/>
  <c r="C611" i="14"/>
  <c r="A611" i="14"/>
  <c r="N610" i="14"/>
  <c r="M610" i="14"/>
  <c r="J610" i="14"/>
  <c r="I610" i="14"/>
  <c r="F610" i="14"/>
  <c r="D610" i="14"/>
  <c r="C610" i="14"/>
  <c r="A610" i="14"/>
  <c r="N609" i="14"/>
  <c r="M609" i="14"/>
  <c r="J609" i="14"/>
  <c r="I609" i="14"/>
  <c r="F609" i="14"/>
  <c r="D609" i="14"/>
  <c r="C609" i="14"/>
  <c r="A609" i="14"/>
  <c r="N608" i="14"/>
  <c r="M608" i="14"/>
  <c r="J608" i="14"/>
  <c r="I608" i="14"/>
  <c r="F608" i="14"/>
  <c r="D608" i="14"/>
  <c r="C608" i="14"/>
  <c r="A608" i="14"/>
  <c r="N607" i="14"/>
  <c r="M607" i="14"/>
  <c r="J607" i="14"/>
  <c r="I607" i="14"/>
  <c r="F607" i="14"/>
  <c r="D607" i="14"/>
  <c r="C607" i="14"/>
  <c r="A607" i="14"/>
  <c r="N606" i="14"/>
  <c r="M606" i="14"/>
  <c r="J606" i="14"/>
  <c r="I606" i="14"/>
  <c r="F606" i="14"/>
  <c r="D606" i="14"/>
  <c r="C606" i="14"/>
  <c r="A606" i="14"/>
  <c r="N605" i="14"/>
  <c r="M605" i="14"/>
  <c r="J605" i="14"/>
  <c r="I605" i="14"/>
  <c r="F605" i="14"/>
  <c r="D605" i="14"/>
  <c r="C605" i="14"/>
  <c r="A605" i="14"/>
  <c r="N604" i="14"/>
  <c r="M604" i="14"/>
  <c r="J604" i="14"/>
  <c r="I604" i="14"/>
  <c r="F604" i="14"/>
  <c r="D604" i="14"/>
  <c r="C604" i="14"/>
  <c r="A604" i="14"/>
  <c r="N603" i="14"/>
  <c r="M603" i="14"/>
  <c r="J603" i="14"/>
  <c r="I603" i="14"/>
  <c r="F603" i="14"/>
  <c r="D603" i="14"/>
  <c r="C603" i="14"/>
  <c r="A603" i="14"/>
  <c r="N602" i="14"/>
  <c r="M602" i="14"/>
  <c r="J602" i="14"/>
  <c r="I602" i="14"/>
  <c r="F602" i="14"/>
  <c r="D602" i="14"/>
  <c r="C602" i="14"/>
  <c r="A602" i="14"/>
  <c r="N601" i="14"/>
  <c r="M601" i="14"/>
  <c r="J601" i="14"/>
  <c r="I601" i="14"/>
  <c r="F601" i="14"/>
  <c r="D601" i="14"/>
  <c r="C601" i="14"/>
  <c r="A601" i="14"/>
  <c r="N600" i="14"/>
  <c r="M600" i="14"/>
  <c r="J600" i="14"/>
  <c r="I600" i="14"/>
  <c r="F600" i="14"/>
  <c r="D600" i="14"/>
  <c r="C600" i="14"/>
  <c r="A600" i="14"/>
  <c r="N599" i="14"/>
  <c r="M599" i="14"/>
  <c r="J599" i="14"/>
  <c r="I599" i="14"/>
  <c r="F599" i="14"/>
  <c r="D599" i="14"/>
  <c r="C599" i="14"/>
  <c r="A599" i="14"/>
  <c r="N598" i="14"/>
  <c r="M598" i="14"/>
  <c r="J598" i="14"/>
  <c r="I598" i="14"/>
  <c r="F598" i="14"/>
  <c r="D598" i="14"/>
  <c r="C598" i="14"/>
  <c r="A598" i="14"/>
  <c r="N597" i="14"/>
  <c r="M597" i="14"/>
  <c r="J597" i="14"/>
  <c r="I597" i="14"/>
  <c r="F597" i="14"/>
  <c r="D597" i="14"/>
  <c r="C597" i="14"/>
  <c r="A597" i="14"/>
  <c r="N596" i="14"/>
  <c r="M596" i="14"/>
  <c r="J596" i="14"/>
  <c r="I596" i="14"/>
  <c r="F596" i="14"/>
  <c r="D596" i="14"/>
  <c r="C596" i="14"/>
  <c r="A596" i="14"/>
  <c r="N595" i="14"/>
  <c r="M595" i="14"/>
  <c r="J595" i="14"/>
  <c r="I595" i="14"/>
  <c r="F595" i="14"/>
  <c r="D595" i="14"/>
  <c r="C595" i="14"/>
  <c r="A595" i="14"/>
  <c r="N594" i="14"/>
  <c r="M594" i="14"/>
  <c r="J594" i="14"/>
  <c r="I594" i="14"/>
  <c r="F594" i="14"/>
  <c r="D594" i="14"/>
  <c r="C594" i="14"/>
  <c r="A594" i="14"/>
  <c r="N593" i="14"/>
  <c r="M593" i="14"/>
  <c r="J593" i="14"/>
  <c r="I593" i="14"/>
  <c r="F593" i="14"/>
  <c r="D593" i="14"/>
  <c r="C593" i="14"/>
  <c r="A593" i="14"/>
  <c r="N592" i="14"/>
  <c r="M592" i="14"/>
  <c r="J592" i="14"/>
  <c r="I592" i="14"/>
  <c r="F592" i="14"/>
  <c r="D592" i="14"/>
  <c r="C592" i="14"/>
  <c r="A592" i="14"/>
  <c r="N591" i="14"/>
  <c r="M591" i="14"/>
  <c r="J591" i="14"/>
  <c r="I591" i="14"/>
  <c r="F591" i="14"/>
  <c r="D591" i="14"/>
  <c r="C591" i="14"/>
  <c r="A591" i="14"/>
  <c r="N590" i="14"/>
  <c r="M590" i="14"/>
  <c r="J590" i="14"/>
  <c r="I590" i="14"/>
  <c r="F590" i="14"/>
  <c r="D590" i="14"/>
  <c r="C590" i="14"/>
  <c r="A590" i="14"/>
  <c r="N589" i="14"/>
  <c r="M589" i="14"/>
  <c r="J589" i="14"/>
  <c r="I589" i="14"/>
  <c r="F589" i="14"/>
  <c r="D589" i="14"/>
  <c r="C589" i="14"/>
  <c r="A589" i="14"/>
  <c r="N588" i="14"/>
  <c r="M588" i="14"/>
  <c r="J588" i="14"/>
  <c r="I588" i="14"/>
  <c r="F588" i="14"/>
  <c r="D588" i="14"/>
  <c r="C588" i="14"/>
  <c r="A588" i="14"/>
  <c r="N587" i="14"/>
  <c r="M587" i="14"/>
  <c r="J587" i="14"/>
  <c r="I587" i="14"/>
  <c r="F587" i="14"/>
  <c r="D587" i="14"/>
  <c r="C587" i="14"/>
  <c r="A587" i="14"/>
  <c r="N586" i="14"/>
  <c r="M586" i="14"/>
  <c r="J586" i="14"/>
  <c r="I586" i="14"/>
  <c r="F586" i="14"/>
  <c r="D586" i="14"/>
  <c r="C586" i="14"/>
  <c r="A586" i="14"/>
  <c r="N585" i="14"/>
  <c r="M585" i="14"/>
  <c r="J585" i="14"/>
  <c r="I585" i="14"/>
  <c r="F585" i="14"/>
  <c r="D585" i="14"/>
  <c r="C585" i="14"/>
  <c r="A585" i="14"/>
  <c r="N584" i="14"/>
  <c r="M584" i="14"/>
  <c r="J584" i="14"/>
  <c r="I584" i="14"/>
  <c r="F584" i="14"/>
  <c r="D584" i="14"/>
  <c r="C584" i="14"/>
  <c r="A584" i="14"/>
  <c r="N583" i="14"/>
  <c r="M583" i="14"/>
  <c r="J583" i="14"/>
  <c r="I583" i="14"/>
  <c r="F583" i="14"/>
  <c r="D583" i="14"/>
  <c r="C583" i="14"/>
  <c r="A583" i="14"/>
  <c r="N582" i="14"/>
  <c r="M582" i="14"/>
  <c r="J582" i="14"/>
  <c r="I582" i="14"/>
  <c r="F582" i="14"/>
  <c r="D582" i="14"/>
  <c r="C582" i="14"/>
  <c r="A582" i="14"/>
  <c r="N581" i="14"/>
  <c r="M581" i="14"/>
  <c r="J581" i="14"/>
  <c r="I581" i="14"/>
  <c r="F581" i="14"/>
  <c r="D581" i="14"/>
  <c r="C581" i="14"/>
  <c r="A581" i="14"/>
  <c r="N580" i="14"/>
  <c r="M580" i="14"/>
  <c r="J580" i="14"/>
  <c r="I580" i="14"/>
  <c r="F580" i="14"/>
  <c r="D580" i="14"/>
  <c r="C580" i="14"/>
  <c r="A580" i="14"/>
  <c r="N579" i="14"/>
  <c r="M579" i="14"/>
  <c r="J579" i="14"/>
  <c r="I579" i="14"/>
  <c r="F579" i="14"/>
  <c r="D579" i="14"/>
  <c r="C579" i="14"/>
  <c r="A579" i="14"/>
  <c r="N578" i="14"/>
  <c r="M578" i="14"/>
  <c r="J578" i="14"/>
  <c r="I578" i="14"/>
  <c r="F578" i="14"/>
  <c r="D578" i="14"/>
  <c r="C578" i="14"/>
  <c r="A578" i="14"/>
  <c r="N577" i="14"/>
  <c r="M577" i="14"/>
  <c r="J577" i="14"/>
  <c r="I577" i="14"/>
  <c r="F577" i="14"/>
  <c r="D577" i="14"/>
  <c r="C577" i="14"/>
  <c r="A577" i="14"/>
  <c r="N576" i="14"/>
  <c r="M576" i="14"/>
  <c r="J576" i="14"/>
  <c r="I576" i="14"/>
  <c r="F576" i="14"/>
  <c r="D576" i="14"/>
  <c r="C576" i="14"/>
  <c r="A576" i="14"/>
  <c r="N575" i="14"/>
  <c r="M575" i="14"/>
  <c r="J575" i="14"/>
  <c r="I575" i="14"/>
  <c r="F575" i="14"/>
  <c r="D575" i="14"/>
  <c r="C575" i="14"/>
  <c r="A575" i="14"/>
  <c r="N574" i="14"/>
  <c r="M574" i="14"/>
  <c r="J574" i="14"/>
  <c r="I574" i="14"/>
  <c r="F574" i="14"/>
  <c r="D574" i="14"/>
  <c r="C574" i="14"/>
  <c r="A574" i="14"/>
  <c r="N573" i="14"/>
  <c r="M573" i="14"/>
  <c r="J573" i="14"/>
  <c r="I573" i="14"/>
  <c r="F573" i="14"/>
  <c r="D573" i="14"/>
  <c r="C573" i="14"/>
  <c r="A573" i="14"/>
  <c r="N572" i="14"/>
  <c r="M572" i="14"/>
  <c r="J572" i="14"/>
  <c r="I572" i="14"/>
  <c r="F572" i="14"/>
  <c r="D572" i="14"/>
  <c r="C572" i="14"/>
  <c r="A572" i="14"/>
  <c r="N571" i="14"/>
  <c r="M571" i="14"/>
  <c r="J571" i="14"/>
  <c r="I571" i="14"/>
  <c r="F571" i="14"/>
  <c r="D571" i="14"/>
  <c r="C571" i="14"/>
  <c r="A571" i="14"/>
  <c r="N570" i="14"/>
  <c r="M570" i="14"/>
  <c r="J570" i="14"/>
  <c r="I570" i="14"/>
  <c r="F570" i="14"/>
  <c r="D570" i="14"/>
  <c r="C570" i="14"/>
  <c r="A570" i="14"/>
  <c r="N569" i="14"/>
  <c r="M569" i="14"/>
  <c r="J569" i="14"/>
  <c r="I569" i="14"/>
  <c r="F569" i="14"/>
  <c r="D569" i="14"/>
  <c r="C569" i="14"/>
  <c r="A569" i="14"/>
  <c r="N568" i="14"/>
  <c r="M568" i="14"/>
  <c r="J568" i="14"/>
  <c r="I568" i="14"/>
  <c r="F568" i="14"/>
  <c r="D568" i="14"/>
  <c r="C568" i="14"/>
  <c r="A568" i="14"/>
  <c r="N567" i="14"/>
  <c r="M567" i="14"/>
  <c r="J567" i="14"/>
  <c r="I567" i="14"/>
  <c r="F567" i="14"/>
  <c r="D567" i="14"/>
  <c r="C567" i="14"/>
  <c r="A567" i="14"/>
  <c r="N566" i="14"/>
  <c r="M566" i="14"/>
  <c r="J566" i="14"/>
  <c r="I566" i="14"/>
  <c r="F566" i="14"/>
  <c r="D566" i="14"/>
  <c r="C566" i="14"/>
  <c r="A566" i="14"/>
  <c r="N565" i="14"/>
  <c r="M565" i="14"/>
  <c r="J565" i="14"/>
  <c r="I565" i="14"/>
  <c r="F565" i="14"/>
  <c r="D565" i="14"/>
  <c r="C565" i="14"/>
  <c r="A565" i="14"/>
  <c r="N564" i="14"/>
  <c r="M564" i="14"/>
  <c r="J564" i="14"/>
  <c r="I564" i="14"/>
  <c r="F564" i="14"/>
  <c r="D564" i="14"/>
  <c r="C564" i="14"/>
  <c r="A564" i="14"/>
  <c r="N563" i="14"/>
  <c r="M563" i="14"/>
  <c r="J563" i="14"/>
  <c r="I563" i="14"/>
  <c r="F563" i="14"/>
  <c r="D563" i="14"/>
  <c r="C563" i="14"/>
  <c r="A563" i="14"/>
  <c r="N562" i="14"/>
  <c r="M562" i="14"/>
  <c r="J562" i="14"/>
  <c r="I562" i="14"/>
  <c r="F562" i="14"/>
  <c r="D562" i="14"/>
  <c r="C562" i="14"/>
  <c r="A562" i="14"/>
  <c r="N561" i="14"/>
  <c r="M561" i="14"/>
  <c r="J561" i="14"/>
  <c r="I561" i="14"/>
  <c r="F561" i="14"/>
  <c r="D561" i="14"/>
  <c r="C561" i="14"/>
  <c r="A561" i="14"/>
  <c r="N560" i="14"/>
  <c r="M560" i="14"/>
  <c r="J560" i="14"/>
  <c r="I560" i="14"/>
  <c r="F560" i="14"/>
  <c r="D560" i="14"/>
  <c r="C560" i="14"/>
  <c r="A560" i="14"/>
  <c r="N559" i="14"/>
  <c r="M559" i="14"/>
  <c r="J559" i="14"/>
  <c r="I559" i="14"/>
  <c r="F559" i="14"/>
  <c r="D559" i="14"/>
  <c r="C559" i="14"/>
  <c r="A559" i="14"/>
  <c r="N558" i="14"/>
  <c r="M558" i="14"/>
  <c r="J558" i="14"/>
  <c r="I558" i="14"/>
  <c r="F558" i="14"/>
  <c r="D558" i="14"/>
  <c r="C558" i="14"/>
  <c r="A558" i="14"/>
  <c r="N557" i="14"/>
  <c r="M557" i="14"/>
  <c r="J557" i="14"/>
  <c r="I557" i="14"/>
  <c r="F557" i="14"/>
  <c r="D557" i="14"/>
  <c r="C557" i="14"/>
  <c r="A557" i="14"/>
  <c r="N556" i="14"/>
  <c r="M556" i="14"/>
  <c r="J556" i="14"/>
  <c r="I556" i="14"/>
  <c r="F556" i="14"/>
  <c r="D556" i="14"/>
  <c r="C556" i="14"/>
  <c r="A556" i="14"/>
  <c r="N555" i="14"/>
  <c r="M555" i="14"/>
  <c r="J555" i="14"/>
  <c r="I555" i="14"/>
  <c r="F555" i="14"/>
  <c r="D555" i="14"/>
  <c r="C555" i="14"/>
  <c r="A555" i="14"/>
  <c r="N554" i="14"/>
  <c r="M554" i="14"/>
  <c r="J554" i="14"/>
  <c r="I554" i="14"/>
  <c r="F554" i="14"/>
  <c r="D554" i="14"/>
  <c r="C554" i="14"/>
  <c r="A554" i="14"/>
  <c r="N553" i="14"/>
  <c r="M553" i="14"/>
  <c r="J553" i="14"/>
  <c r="I553" i="14"/>
  <c r="F553" i="14"/>
  <c r="D553" i="14"/>
  <c r="C553" i="14"/>
  <c r="A553" i="14"/>
  <c r="N552" i="14"/>
  <c r="M552" i="14"/>
  <c r="J552" i="14"/>
  <c r="I552" i="14"/>
  <c r="F552" i="14"/>
  <c r="D552" i="14"/>
  <c r="C552" i="14"/>
  <c r="A552" i="14"/>
  <c r="N551" i="14"/>
  <c r="M551" i="14"/>
  <c r="J551" i="14"/>
  <c r="I551" i="14"/>
  <c r="F551" i="14"/>
  <c r="D551" i="14"/>
  <c r="C551" i="14"/>
  <c r="A551" i="14"/>
  <c r="N550" i="14"/>
  <c r="M550" i="14"/>
  <c r="J550" i="14"/>
  <c r="I550" i="14"/>
  <c r="F550" i="14"/>
  <c r="D550" i="14"/>
  <c r="C550" i="14"/>
  <c r="A550" i="14"/>
  <c r="N549" i="14"/>
  <c r="M549" i="14"/>
  <c r="J549" i="14"/>
  <c r="I549" i="14"/>
  <c r="F549" i="14"/>
  <c r="D549" i="14"/>
  <c r="C549" i="14"/>
  <c r="A549" i="14"/>
  <c r="N548" i="14"/>
  <c r="M548" i="14"/>
  <c r="J548" i="14"/>
  <c r="I548" i="14"/>
  <c r="F548" i="14"/>
  <c r="D548" i="14"/>
  <c r="C548" i="14"/>
  <c r="A548" i="14"/>
  <c r="N547" i="14"/>
  <c r="M547" i="14"/>
  <c r="J547" i="14"/>
  <c r="I547" i="14"/>
  <c r="F547" i="14"/>
  <c r="D547" i="14"/>
  <c r="C547" i="14"/>
  <c r="A547" i="14"/>
  <c r="N546" i="14"/>
  <c r="M546" i="14"/>
  <c r="J546" i="14"/>
  <c r="I546" i="14"/>
  <c r="F546" i="14"/>
  <c r="D546" i="14"/>
  <c r="C546" i="14"/>
  <c r="A546" i="14"/>
  <c r="N545" i="14"/>
  <c r="M545" i="14"/>
  <c r="J545" i="14"/>
  <c r="I545" i="14"/>
  <c r="F545" i="14"/>
  <c r="D545" i="14"/>
  <c r="C545" i="14"/>
  <c r="A545" i="14"/>
  <c r="N544" i="14"/>
  <c r="M544" i="14"/>
  <c r="J544" i="14"/>
  <c r="I544" i="14"/>
  <c r="F544" i="14"/>
  <c r="D544" i="14"/>
  <c r="C544" i="14"/>
  <c r="A544" i="14"/>
  <c r="N543" i="14"/>
  <c r="M543" i="14"/>
  <c r="J543" i="14"/>
  <c r="I543" i="14"/>
  <c r="F543" i="14"/>
  <c r="D543" i="14"/>
  <c r="C543" i="14"/>
  <c r="A543" i="14"/>
  <c r="N542" i="14"/>
  <c r="M542" i="14"/>
  <c r="J542" i="14"/>
  <c r="I542" i="14"/>
  <c r="F542" i="14"/>
  <c r="D542" i="14"/>
  <c r="C542" i="14"/>
  <c r="A542" i="14"/>
  <c r="N541" i="14"/>
  <c r="M541" i="14"/>
  <c r="J541" i="14"/>
  <c r="I541" i="14"/>
  <c r="F541" i="14"/>
  <c r="D541" i="14"/>
  <c r="C541" i="14"/>
  <c r="A541" i="14"/>
  <c r="N540" i="14"/>
  <c r="M540" i="14"/>
  <c r="J540" i="14"/>
  <c r="I540" i="14"/>
  <c r="F540" i="14"/>
  <c r="D540" i="14"/>
  <c r="C540" i="14"/>
  <c r="A540" i="14"/>
  <c r="N539" i="14"/>
  <c r="M539" i="14"/>
  <c r="J539" i="14"/>
  <c r="I539" i="14"/>
  <c r="F539" i="14"/>
  <c r="D539" i="14"/>
  <c r="C539" i="14"/>
  <c r="A539" i="14"/>
  <c r="N538" i="14"/>
  <c r="M538" i="14"/>
  <c r="J538" i="14"/>
  <c r="I538" i="14"/>
  <c r="F538" i="14"/>
  <c r="D538" i="14"/>
  <c r="C538" i="14"/>
  <c r="A538" i="14"/>
  <c r="N537" i="14"/>
  <c r="M537" i="14"/>
  <c r="J537" i="14"/>
  <c r="I537" i="14"/>
  <c r="F537" i="14"/>
  <c r="D537" i="14"/>
  <c r="C537" i="14"/>
  <c r="A537" i="14"/>
  <c r="N536" i="14"/>
  <c r="M536" i="14"/>
  <c r="J536" i="14"/>
  <c r="I536" i="14"/>
  <c r="F536" i="14"/>
  <c r="D536" i="14"/>
  <c r="C536" i="14"/>
  <c r="A536" i="14"/>
  <c r="N535" i="14"/>
  <c r="M535" i="14"/>
  <c r="J535" i="14"/>
  <c r="I535" i="14"/>
  <c r="F535" i="14"/>
  <c r="D535" i="14"/>
  <c r="C535" i="14"/>
  <c r="A535" i="14"/>
  <c r="N534" i="14"/>
  <c r="M534" i="14"/>
  <c r="J534" i="14"/>
  <c r="I534" i="14"/>
  <c r="F534" i="14"/>
  <c r="D534" i="14"/>
  <c r="C534" i="14"/>
  <c r="A534" i="14"/>
  <c r="N533" i="14"/>
  <c r="M533" i="14"/>
  <c r="J533" i="14"/>
  <c r="I533" i="14"/>
  <c r="F533" i="14"/>
  <c r="D533" i="14"/>
  <c r="C533" i="14"/>
  <c r="A533" i="14"/>
  <c r="N532" i="14"/>
  <c r="M532" i="14"/>
  <c r="J532" i="14"/>
  <c r="I532" i="14"/>
  <c r="F532" i="14"/>
  <c r="D532" i="14"/>
  <c r="C532" i="14"/>
  <c r="A532" i="14"/>
  <c r="N531" i="14"/>
  <c r="M531" i="14"/>
  <c r="J531" i="14"/>
  <c r="I531" i="14"/>
  <c r="F531" i="14"/>
  <c r="D531" i="14"/>
  <c r="C531" i="14"/>
  <c r="A531" i="14"/>
  <c r="N530" i="14"/>
  <c r="M530" i="14"/>
  <c r="J530" i="14"/>
  <c r="I530" i="14"/>
  <c r="F530" i="14"/>
  <c r="D530" i="14"/>
  <c r="C530" i="14"/>
  <c r="A530" i="14"/>
  <c r="N529" i="14"/>
  <c r="M529" i="14"/>
  <c r="J529" i="14"/>
  <c r="I529" i="14"/>
  <c r="F529" i="14"/>
  <c r="D529" i="14"/>
  <c r="C529" i="14"/>
  <c r="A529" i="14"/>
  <c r="N528" i="14"/>
  <c r="M528" i="14"/>
  <c r="J528" i="14"/>
  <c r="I528" i="14"/>
  <c r="F528" i="14"/>
  <c r="D528" i="14"/>
  <c r="C528" i="14"/>
  <c r="A528" i="14"/>
  <c r="N527" i="14"/>
  <c r="M527" i="14"/>
  <c r="J527" i="14"/>
  <c r="I527" i="14"/>
  <c r="F527" i="14"/>
  <c r="D527" i="14"/>
  <c r="C527" i="14"/>
  <c r="A527" i="14"/>
  <c r="N526" i="14"/>
  <c r="M526" i="14"/>
  <c r="J526" i="14"/>
  <c r="I526" i="14"/>
  <c r="F526" i="14"/>
  <c r="D526" i="14"/>
  <c r="C526" i="14"/>
  <c r="A526" i="14"/>
  <c r="N525" i="14"/>
  <c r="M525" i="14"/>
  <c r="J525" i="14"/>
  <c r="I525" i="14"/>
  <c r="F525" i="14"/>
  <c r="D525" i="14"/>
  <c r="C525" i="14"/>
  <c r="A525" i="14"/>
  <c r="N524" i="14"/>
  <c r="M524" i="14"/>
  <c r="J524" i="14"/>
  <c r="I524" i="14"/>
  <c r="F524" i="14"/>
  <c r="D524" i="14"/>
  <c r="C524" i="14"/>
  <c r="A524" i="14"/>
  <c r="N523" i="14"/>
  <c r="M523" i="14"/>
  <c r="J523" i="14"/>
  <c r="I523" i="14"/>
  <c r="F523" i="14"/>
  <c r="D523" i="14"/>
  <c r="C523" i="14"/>
  <c r="A523" i="14"/>
  <c r="N522" i="14"/>
  <c r="M522" i="14"/>
  <c r="J522" i="14"/>
  <c r="I522" i="14"/>
  <c r="F522" i="14"/>
  <c r="D522" i="14"/>
  <c r="C522" i="14"/>
  <c r="A522" i="14"/>
  <c r="N521" i="14"/>
  <c r="M521" i="14"/>
  <c r="J521" i="14"/>
  <c r="I521" i="14"/>
  <c r="F521" i="14"/>
  <c r="D521" i="14"/>
  <c r="C521" i="14"/>
  <c r="A521" i="14"/>
  <c r="N520" i="14"/>
  <c r="M520" i="14"/>
  <c r="J520" i="14"/>
  <c r="I520" i="14"/>
  <c r="F520" i="14"/>
  <c r="D520" i="14"/>
  <c r="C520" i="14"/>
  <c r="A520" i="14"/>
  <c r="N519" i="14"/>
  <c r="M519" i="14"/>
  <c r="J519" i="14"/>
  <c r="I519" i="14"/>
  <c r="F519" i="14"/>
  <c r="D519" i="14"/>
  <c r="C519" i="14"/>
  <c r="A519" i="14"/>
  <c r="N518" i="14"/>
  <c r="M518" i="14"/>
  <c r="J518" i="14"/>
  <c r="I518" i="14"/>
  <c r="F518" i="14"/>
  <c r="D518" i="14"/>
  <c r="C518" i="14"/>
  <c r="A518" i="14"/>
  <c r="N517" i="14"/>
  <c r="M517" i="14"/>
  <c r="J517" i="14"/>
  <c r="I517" i="14"/>
  <c r="F517" i="14"/>
  <c r="D517" i="14"/>
  <c r="C517" i="14"/>
  <c r="A517" i="14"/>
  <c r="N516" i="14"/>
  <c r="M516" i="14"/>
  <c r="J516" i="14"/>
  <c r="I516" i="14"/>
  <c r="F516" i="14"/>
  <c r="D516" i="14"/>
  <c r="C516" i="14"/>
  <c r="A516" i="14"/>
  <c r="N515" i="14"/>
  <c r="M515" i="14"/>
  <c r="J515" i="14"/>
  <c r="I515" i="14"/>
  <c r="F515" i="14"/>
  <c r="D515" i="14"/>
  <c r="C515" i="14"/>
  <c r="A515" i="14"/>
  <c r="N514" i="14"/>
  <c r="M514" i="14"/>
  <c r="J514" i="14"/>
  <c r="I514" i="14"/>
  <c r="F514" i="14"/>
  <c r="D514" i="14"/>
  <c r="C514" i="14"/>
  <c r="A514" i="14"/>
  <c r="N513" i="14"/>
  <c r="M513" i="14"/>
  <c r="J513" i="14"/>
  <c r="I513" i="14"/>
  <c r="F513" i="14"/>
  <c r="D513" i="14"/>
  <c r="C513" i="14"/>
  <c r="A513" i="14"/>
  <c r="N512" i="14"/>
  <c r="M512" i="14"/>
  <c r="J512" i="14"/>
  <c r="I512" i="14"/>
  <c r="F512" i="14"/>
  <c r="D512" i="14"/>
  <c r="C512" i="14"/>
  <c r="A512" i="14"/>
  <c r="N511" i="14"/>
  <c r="M511" i="14"/>
  <c r="J511" i="14"/>
  <c r="I511" i="14"/>
  <c r="F511" i="14"/>
  <c r="D511" i="14"/>
  <c r="C511" i="14"/>
  <c r="A511" i="14"/>
  <c r="N510" i="14"/>
  <c r="M510" i="14"/>
  <c r="J510" i="14"/>
  <c r="I510" i="14"/>
  <c r="F510" i="14"/>
  <c r="D510" i="14"/>
  <c r="C510" i="14"/>
  <c r="A510" i="14"/>
  <c r="N509" i="14"/>
  <c r="M509" i="14"/>
  <c r="J509" i="14"/>
  <c r="I509" i="14"/>
  <c r="F509" i="14"/>
  <c r="D509" i="14"/>
  <c r="C509" i="14"/>
  <c r="A509" i="14"/>
  <c r="N508" i="14"/>
  <c r="M508" i="14"/>
  <c r="J508" i="14"/>
  <c r="I508" i="14"/>
  <c r="F508" i="14"/>
  <c r="D508" i="14"/>
  <c r="C508" i="14"/>
  <c r="A508" i="14"/>
  <c r="N507" i="14"/>
  <c r="M507" i="14"/>
  <c r="J507" i="14"/>
  <c r="I507" i="14"/>
  <c r="F507" i="14"/>
  <c r="D507" i="14"/>
  <c r="C507" i="14"/>
  <c r="A507" i="14"/>
  <c r="N506" i="14"/>
  <c r="M506" i="14"/>
  <c r="J506" i="14"/>
  <c r="I506" i="14"/>
  <c r="F506" i="14"/>
  <c r="D506" i="14"/>
  <c r="C506" i="14"/>
  <c r="A506" i="14"/>
  <c r="N505" i="14"/>
  <c r="M505" i="14"/>
  <c r="J505" i="14"/>
  <c r="I505" i="14"/>
  <c r="F505" i="14"/>
  <c r="D505" i="14"/>
  <c r="C505" i="14"/>
  <c r="A505" i="14"/>
  <c r="N504" i="14"/>
  <c r="M504" i="14"/>
  <c r="J504" i="14"/>
  <c r="I504" i="14"/>
  <c r="F504" i="14"/>
  <c r="D504" i="14"/>
  <c r="C504" i="14"/>
  <c r="A504" i="14"/>
  <c r="N503" i="14"/>
  <c r="M503" i="14"/>
  <c r="J503" i="14"/>
  <c r="I503" i="14"/>
  <c r="F503" i="14"/>
  <c r="D503" i="14"/>
  <c r="C503" i="14"/>
  <c r="A503" i="14"/>
  <c r="N502" i="14"/>
  <c r="M502" i="14"/>
  <c r="J502" i="14"/>
  <c r="I502" i="14"/>
  <c r="F502" i="14"/>
  <c r="D502" i="14"/>
  <c r="C502" i="14"/>
  <c r="A502" i="14"/>
  <c r="N501" i="14"/>
  <c r="M501" i="14"/>
  <c r="J501" i="14"/>
  <c r="I501" i="14"/>
  <c r="F501" i="14"/>
  <c r="D501" i="14"/>
  <c r="C501" i="14"/>
  <c r="A501" i="14"/>
  <c r="N500" i="14"/>
  <c r="M500" i="14"/>
  <c r="J500" i="14"/>
  <c r="I500" i="14"/>
  <c r="F500" i="14"/>
  <c r="D500" i="14"/>
  <c r="C500" i="14"/>
  <c r="A500" i="14"/>
  <c r="N499" i="14"/>
  <c r="M499" i="14"/>
  <c r="J499" i="14"/>
  <c r="I499" i="14"/>
  <c r="F499" i="14"/>
  <c r="D499" i="14"/>
  <c r="C499" i="14"/>
  <c r="A499" i="14"/>
  <c r="N498" i="14"/>
  <c r="M498" i="14"/>
  <c r="J498" i="14"/>
  <c r="I498" i="14"/>
  <c r="F498" i="14"/>
  <c r="D498" i="14"/>
  <c r="C498" i="14"/>
  <c r="A498" i="14"/>
  <c r="N497" i="14"/>
  <c r="M497" i="14"/>
  <c r="J497" i="14"/>
  <c r="I497" i="14"/>
  <c r="F497" i="14"/>
  <c r="D497" i="14"/>
  <c r="C497" i="14"/>
  <c r="A497" i="14"/>
  <c r="N496" i="14"/>
  <c r="M496" i="14"/>
  <c r="J496" i="14"/>
  <c r="I496" i="14"/>
  <c r="F496" i="14"/>
  <c r="D496" i="14"/>
  <c r="C496" i="14"/>
  <c r="A496" i="14"/>
  <c r="N495" i="14"/>
  <c r="M495" i="14"/>
  <c r="J495" i="14"/>
  <c r="I495" i="14"/>
  <c r="F495" i="14"/>
  <c r="D495" i="14"/>
  <c r="C495" i="14"/>
  <c r="A495" i="14"/>
  <c r="N494" i="14"/>
  <c r="M494" i="14"/>
  <c r="J494" i="14"/>
  <c r="I494" i="14"/>
  <c r="F494" i="14"/>
  <c r="D494" i="14"/>
  <c r="C494" i="14"/>
  <c r="A494" i="14"/>
  <c r="N493" i="14"/>
  <c r="M493" i="14"/>
  <c r="J493" i="14"/>
  <c r="I493" i="14"/>
  <c r="F493" i="14"/>
  <c r="D493" i="14"/>
  <c r="C493" i="14"/>
  <c r="A493" i="14"/>
  <c r="N492" i="14"/>
  <c r="M492" i="14"/>
  <c r="J492" i="14"/>
  <c r="I492" i="14"/>
  <c r="F492" i="14"/>
  <c r="D492" i="14"/>
  <c r="C492" i="14"/>
  <c r="A492" i="14"/>
  <c r="N491" i="14"/>
  <c r="M491" i="14"/>
  <c r="J491" i="14"/>
  <c r="I491" i="14"/>
  <c r="F491" i="14"/>
  <c r="D491" i="14"/>
  <c r="C491" i="14"/>
  <c r="A491" i="14"/>
  <c r="N490" i="14"/>
  <c r="M490" i="14"/>
  <c r="J490" i="14"/>
  <c r="I490" i="14"/>
  <c r="F490" i="14"/>
  <c r="D490" i="14"/>
  <c r="C490" i="14"/>
  <c r="A490" i="14"/>
  <c r="N489" i="14"/>
  <c r="M489" i="14"/>
  <c r="J489" i="14"/>
  <c r="I489" i="14"/>
  <c r="F489" i="14"/>
  <c r="D489" i="14"/>
  <c r="C489" i="14"/>
  <c r="A489" i="14"/>
  <c r="N488" i="14"/>
  <c r="M488" i="14"/>
  <c r="J488" i="14"/>
  <c r="I488" i="14"/>
  <c r="F488" i="14"/>
  <c r="D488" i="14"/>
  <c r="C488" i="14"/>
  <c r="A488" i="14"/>
  <c r="N487" i="14"/>
  <c r="M487" i="14"/>
  <c r="J487" i="14"/>
  <c r="I487" i="14"/>
  <c r="F487" i="14"/>
  <c r="D487" i="14"/>
  <c r="C487" i="14"/>
  <c r="A487" i="14"/>
  <c r="N486" i="14"/>
  <c r="M486" i="14"/>
  <c r="J486" i="14"/>
  <c r="I486" i="14"/>
  <c r="F486" i="14"/>
  <c r="D486" i="14"/>
  <c r="C486" i="14"/>
  <c r="A486" i="14"/>
  <c r="N485" i="14"/>
  <c r="M485" i="14"/>
  <c r="J485" i="14"/>
  <c r="I485" i="14"/>
  <c r="F485" i="14"/>
  <c r="D485" i="14"/>
  <c r="C485" i="14"/>
  <c r="A485" i="14"/>
  <c r="N484" i="14"/>
  <c r="M484" i="14"/>
  <c r="J484" i="14"/>
  <c r="I484" i="14"/>
  <c r="F484" i="14"/>
  <c r="D484" i="14"/>
  <c r="C484" i="14"/>
  <c r="A484" i="14"/>
  <c r="N483" i="14"/>
  <c r="M483" i="14"/>
  <c r="J483" i="14"/>
  <c r="I483" i="14"/>
  <c r="F483" i="14"/>
  <c r="D483" i="14"/>
  <c r="C483" i="14"/>
  <c r="A483" i="14"/>
  <c r="N482" i="14"/>
  <c r="M482" i="14"/>
  <c r="J482" i="14"/>
  <c r="I482" i="14"/>
  <c r="F482" i="14"/>
  <c r="D482" i="14"/>
  <c r="C482" i="14"/>
  <c r="A482" i="14"/>
  <c r="N481" i="14"/>
  <c r="M481" i="14"/>
  <c r="J481" i="14"/>
  <c r="I481" i="14"/>
  <c r="F481" i="14"/>
  <c r="D481" i="14"/>
  <c r="C481" i="14"/>
  <c r="A481" i="14"/>
  <c r="N480" i="14"/>
  <c r="M480" i="14"/>
  <c r="J480" i="14"/>
  <c r="I480" i="14"/>
  <c r="F480" i="14"/>
  <c r="D480" i="14"/>
  <c r="C480" i="14"/>
  <c r="A480" i="14"/>
  <c r="N479" i="14"/>
  <c r="M479" i="14"/>
  <c r="J479" i="14"/>
  <c r="I479" i="14"/>
  <c r="F479" i="14"/>
  <c r="D479" i="14"/>
  <c r="C479" i="14"/>
  <c r="A479" i="14"/>
  <c r="N478" i="14"/>
  <c r="M478" i="14"/>
  <c r="J478" i="14"/>
  <c r="I478" i="14"/>
  <c r="F478" i="14"/>
  <c r="D478" i="14"/>
  <c r="C478" i="14"/>
  <c r="A478" i="14"/>
  <c r="N477" i="14"/>
  <c r="M477" i="14"/>
  <c r="J477" i="14"/>
  <c r="I477" i="14"/>
  <c r="F477" i="14"/>
  <c r="D477" i="14"/>
  <c r="C477" i="14"/>
  <c r="A477" i="14"/>
  <c r="N476" i="14"/>
  <c r="M476" i="14"/>
  <c r="J476" i="14"/>
  <c r="I476" i="14"/>
  <c r="F476" i="14"/>
  <c r="D476" i="14"/>
  <c r="C476" i="14"/>
  <c r="A476" i="14"/>
  <c r="N475" i="14"/>
  <c r="M475" i="14"/>
  <c r="J475" i="14"/>
  <c r="I475" i="14"/>
  <c r="F475" i="14"/>
  <c r="D475" i="14"/>
  <c r="C475" i="14"/>
  <c r="A475" i="14"/>
  <c r="N474" i="14"/>
  <c r="M474" i="14"/>
  <c r="J474" i="14"/>
  <c r="I474" i="14"/>
  <c r="F474" i="14"/>
  <c r="D474" i="14"/>
  <c r="C474" i="14"/>
  <c r="A474" i="14"/>
  <c r="N473" i="14"/>
  <c r="M473" i="14"/>
  <c r="J473" i="14"/>
  <c r="I473" i="14"/>
  <c r="F473" i="14"/>
  <c r="D473" i="14"/>
  <c r="C473" i="14"/>
  <c r="A473" i="14"/>
  <c r="N472" i="14"/>
  <c r="M472" i="14"/>
  <c r="J472" i="14"/>
  <c r="I472" i="14"/>
  <c r="F472" i="14"/>
  <c r="D472" i="14"/>
  <c r="C472" i="14"/>
  <c r="A472" i="14"/>
  <c r="N471" i="14"/>
  <c r="M471" i="14"/>
  <c r="J471" i="14"/>
  <c r="I471" i="14"/>
  <c r="F471" i="14"/>
  <c r="D471" i="14"/>
  <c r="C471" i="14"/>
  <c r="A471" i="14"/>
  <c r="N470" i="14"/>
  <c r="M470" i="14"/>
  <c r="J470" i="14"/>
  <c r="I470" i="14"/>
  <c r="F470" i="14"/>
  <c r="D470" i="14"/>
  <c r="C470" i="14"/>
  <c r="A470" i="14"/>
  <c r="N469" i="14"/>
  <c r="M469" i="14"/>
  <c r="J469" i="14"/>
  <c r="I469" i="14"/>
  <c r="F469" i="14"/>
  <c r="D469" i="14"/>
  <c r="C469" i="14"/>
  <c r="A469" i="14"/>
  <c r="N468" i="14"/>
  <c r="M468" i="14"/>
  <c r="J468" i="14"/>
  <c r="I468" i="14"/>
  <c r="F468" i="14"/>
  <c r="D468" i="14"/>
  <c r="C468" i="14"/>
  <c r="A468" i="14"/>
  <c r="N467" i="14"/>
  <c r="M467" i="14"/>
  <c r="J467" i="14"/>
  <c r="I467" i="14"/>
  <c r="F467" i="14"/>
  <c r="D467" i="14"/>
  <c r="C467" i="14"/>
  <c r="A467" i="14"/>
  <c r="N466" i="14"/>
  <c r="M466" i="14"/>
  <c r="J466" i="14"/>
  <c r="I466" i="14"/>
  <c r="F466" i="14"/>
  <c r="D466" i="14"/>
  <c r="C466" i="14"/>
  <c r="A466" i="14"/>
  <c r="N465" i="14"/>
  <c r="M465" i="14"/>
  <c r="J465" i="14"/>
  <c r="I465" i="14"/>
  <c r="F465" i="14"/>
  <c r="D465" i="14"/>
  <c r="C465" i="14"/>
  <c r="A465" i="14"/>
  <c r="N464" i="14"/>
  <c r="M464" i="14"/>
  <c r="J464" i="14"/>
  <c r="I464" i="14"/>
  <c r="F464" i="14"/>
  <c r="D464" i="14"/>
  <c r="C464" i="14"/>
  <c r="A464" i="14"/>
  <c r="N463" i="14"/>
  <c r="M463" i="14"/>
  <c r="J463" i="14"/>
  <c r="I463" i="14"/>
  <c r="F463" i="14"/>
  <c r="D463" i="14"/>
  <c r="C463" i="14"/>
  <c r="A463" i="14"/>
  <c r="N462" i="14"/>
  <c r="M462" i="14"/>
  <c r="J462" i="14"/>
  <c r="I462" i="14"/>
  <c r="F462" i="14"/>
  <c r="D462" i="14"/>
  <c r="C462" i="14"/>
  <c r="A462" i="14"/>
  <c r="N461" i="14"/>
  <c r="M461" i="14"/>
  <c r="J461" i="14"/>
  <c r="I461" i="14"/>
  <c r="F461" i="14"/>
  <c r="D461" i="14"/>
  <c r="C461" i="14"/>
  <c r="A461" i="14"/>
  <c r="N460" i="14"/>
  <c r="M460" i="14"/>
  <c r="J460" i="14"/>
  <c r="I460" i="14"/>
  <c r="F460" i="14"/>
  <c r="D460" i="14"/>
  <c r="C460" i="14"/>
  <c r="A460" i="14"/>
  <c r="N459" i="14"/>
  <c r="M459" i="14"/>
  <c r="J459" i="14"/>
  <c r="I459" i="14"/>
  <c r="F459" i="14"/>
  <c r="D459" i="14"/>
  <c r="C459" i="14"/>
  <c r="A459" i="14"/>
  <c r="N458" i="14"/>
  <c r="M458" i="14"/>
  <c r="J458" i="14"/>
  <c r="I458" i="14"/>
  <c r="F458" i="14"/>
  <c r="D458" i="14"/>
  <c r="C458" i="14"/>
  <c r="A458" i="14"/>
  <c r="N457" i="14"/>
  <c r="M457" i="14"/>
  <c r="J457" i="14"/>
  <c r="I457" i="14"/>
  <c r="F457" i="14"/>
  <c r="D457" i="14"/>
  <c r="C457" i="14"/>
  <c r="A457" i="14"/>
  <c r="N456" i="14"/>
  <c r="M456" i="14"/>
  <c r="J456" i="14"/>
  <c r="I456" i="14"/>
  <c r="F456" i="14"/>
  <c r="D456" i="14"/>
  <c r="C456" i="14"/>
  <c r="A456" i="14"/>
  <c r="N455" i="14"/>
  <c r="M455" i="14"/>
  <c r="J455" i="14"/>
  <c r="I455" i="14"/>
  <c r="F455" i="14"/>
  <c r="D455" i="14"/>
  <c r="C455" i="14"/>
  <c r="A455" i="14"/>
  <c r="N454" i="14"/>
  <c r="M454" i="14"/>
  <c r="J454" i="14"/>
  <c r="I454" i="14"/>
  <c r="F454" i="14"/>
  <c r="D454" i="14"/>
  <c r="C454" i="14"/>
  <c r="A454" i="14"/>
  <c r="N453" i="14"/>
  <c r="M453" i="14"/>
  <c r="J453" i="14"/>
  <c r="I453" i="14"/>
  <c r="F453" i="14"/>
  <c r="D453" i="14"/>
  <c r="C453" i="14"/>
  <c r="A453" i="14"/>
  <c r="N452" i="14"/>
  <c r="M452" i="14"/>
  <c r="J452" i="14"/>
  <c r="I452" i="14"/>
  <c r="F452" i="14"/>
  <c r="D452" i="14"/>
  <c r="C452" i="14"/>
  <c r="A452" i="14"/>
  <c r="N451" i="14"/>
  <c r="M451" i="14"/>
  <c r="J451" i="14"/>
  <c r="I451" i="14"/>
  <c r="F451" i="14"/>
  <c r="D451" i="14"/>
  <c r="C451" i="14"/>
  <c r="A451" i="14"/>
  <c r="N450" i="14"/>
  <c r="M450" i="14"/>
  <c r="J450" i="14"/>
  <c r="I450" i="14"/>
  <c r="F450" i="14"/>
  <c r="D450" i="14"/>
  <c r="C450" i="14"/>
  <c r="A450" i="14"/>
  <c r="N449" i="14"/>
  <c r="M449" i="14"/>
  <c r="J449" i="14"/>
  <c r="I449" i="14"/>
  <c r="F449" i="14"/>
  <c r="D449" i="14"/>
  <c r="C449" i="14"/>
  <c r="A449" i="14"/>
  <c r="N448" i="14"/>
  <c r="M448" i="14"/>
  <c r="J448" i="14"/>
  <c r="I448" i="14"/>
  <c r="F448" i="14"/>
  <c r="D448" i="14"/>
  <c r="C448" i="14"/>
  <c r="A448" i="14"/>
  <c r="N447" i="14"/>
  <c r="M447" i="14"/>
  <c r="J447" i="14"/>
  <c r="I447" i="14"/>
  <c r="F447" i="14"/>
  <c r="D447" i="14"/>
  <c r="C447" i="14"/>
  <c r="A447" i="14"/>
  <c r="N446" i="14"/>
  <c r="M446" i="14"/>
  <c r="J446" i="14"/>
  <c r="I446" i="14"/>
  <c r="F446" i="14"/>
  <c r="D446" i="14"/>
  <c r="C446" i="14"/>
  <c r="A446" i="14"/>
  <c r="N445" i="14"/>
  <c r="M445" i="14"/>
  <c r="J445" i="14"/>
  <c r="I445" i="14"/>
  <c r="F445" i="14"/>
  <c r="D445" i="14"/>
  <c r="C445" i="14"/>
  <c r="A445" i="14"/>
  <c r="N444" i="14"/>
  <c r="M444" i="14"/>
  <c r="J444" i="14"/>
  <c r="I444" i="14"/>
  <c r="F444" i="14"/>
  <c r="D444" i="14"/>
  <c r="C444" i="14"/>
  <c r="A444" i="14"/>
  <c r="N443" i="14"/>
  <c r="M443" i="14"/>
  <c r="J443" i="14"/>
  <c r="I443" i="14"/>
  <c r="F443" i="14"/>
  <c r="D443" i="14"/>
  <c r="C443" i="14"/>
  <c r="A443" i="14"/>
  <c r="N442" i="14"/>
  <c r="M442" i="14"/>
  <c r="J442" i="14"/>
  <c r="I442" i="14"/>
  <c r="F442" i="14"/>
  <c r="D442" i="14"/>
  <c r="C442" i="14"/>
  <c r="A442" i="14"/>
  <c r="N441" i="14"/>
  <c r="M441" i="14"/>
  <c r="J441" i="14"/>
  <c r="I441" i="14"/>
  <c r="F441" i="14"/>
  <c r="D441" i="14"/>
  <c r="C441" i="14"/>
  <c r="A441" i="14"/>
  <c r="N440" i="14"/>
  <c r="M440" i="14"/>
  <c r="J440" i="14"/>
  <c r="I440" i="14"/>
  <c r="F440" i="14"/>
  <c r="D440" i="14"/>
  <c r="C440" i="14"/>
  <c r="A440" i="14"/>
  <c r="N439" i="14"/>
  <c r="M439" i="14"/>
  <c r="J439" i="14"/>
  <c r="I439" i="14"/>
  <c r="F439" i="14"/>
  <c r="D439" i="14"/>
  <c r="C439" i="14"/>
  <c r="A439" i="14"/>
  <c r="N438" i="14"/>
  <c r="M438" i="14"/>
  <c r="J438" i="14"/>
  <c r="I438" i="14"/>
  <c r="F438" i="14"/>
  <c r="D438" i="14"/>
  <c r="C438" i="14"/>
  <c r="A438" i="14"/>
  <c r="N437" i="14"/>
  <c r="M437" i="14"/>
  <c r="J437" i="14"/>
  <c r="I437" i="14"/>
  <c r="F437" i="14"/>
  <c r="D437" i="14"/>
  <c r="C437" i="14"/>
  <c r="A437" i="14"/>
  <c r="N436" i="14"/>
  <c r="M436" i="14"/>
  <c r="J436" i="14"/>
  <c r="I436" i="14"/>
  <c r="F436" i="14"/>
  <c r="D436" i="14"/>
  <c r="C436" i="14"/>
  <c r="A436" i="14"/>
  <c r="N435" i="14"/>
  <c r="M435" i="14"/>
  <c r="J435" i="14"/>
  <c r="I435" i="14"/>
  <c r="F435" i="14"/>
  <c r="D435" i="14"/>
  <c r="C435" i="14"/>
  <c r="A435" i="14"/>
  <c r="N434" i="14"/>
  <c r="M434" i="14"/>
  <c r="J434" i="14"/>
  <c r="I434" i="14"/>
  <c r="F434" i="14"/>
  <c r="D434" i="14"/>
  <c r="C434" i="14"/>
  <c r="A434" i="14"/>
  <c r="N433" i="14"/>
  <c r="M433" i="14"/>
  <c r="J433" i="14"/>
  <c r="I433" i="14"/>
  <c r="F433" i="14"/>
  <c r="D433" i="14"/>
  <c r="C433" i="14"/>
  <c r="A433" i="14"/>
  <c r="N432" i="14"/>
  <c r="M432" i="14"/>
  <c r="J432" i="14"/>
  <c r="I432" i="14"/>
  <c r="F432" i="14"/>
  <c r="D432" i="14"/>
  <c r="C432" i="14"/>
  <c r="A432" i="14"/>
  <c r="N431" i="14"/>
  <c r="M431" i="14"/>
  <c r="J431" i="14"/>
  <c r="I431" i="14"/>
  <c r="F431" i="14"/>
  <c r="D431" i="14"/>
  <c r="C431" i="14"/>
  <c r="A431" i="14"/>
  <c r="N430" i="14"/>
  <c r="M430" i="14"/>
  <c r="J430" i="14"/>
  <c r="I430" i="14"/>
  <c r="F430" i="14"/>
  <c r="D430" i="14"/>
  <c r="C430" i="14"/>
  <c r="A430" i="14"/>
  <c r="N429" i="14"/>
  <c r="M429" i="14"/>
  <c r="J429" i="14"/>
  <c r="I429" i="14"/>
  <c r="F429" i="14"/>
  <c r="D429" i="14"/>
  <c r="C429" i="14"/>
  <c r="A429" i="14"/>
  <c r="N428" i="14"/>
  <c r="M428" i="14"/>
  <c r="J428" i="14"/>
  <c r="I428" i="14"/>
  <c r="F428" i="14"/>
  <c r="D428" i="14"/>
  <c r="C428" i="14"/>
  <c r="A428" i="14"/>
  <c r="N427" i="14"/>
  <c r="M427" i="14"/>
  <c r="J427" i="14"/>
  <c r="I427" i="14"/>
  <c r="F427" i="14"/>
  <c r="D427" i="14"/>
  <c r="C427" i="14"/>
  <c r="A427" i="14"/>
  <c r="N426" i="14"/>
  <c r="M426" i="14"/>
  <c r="J426" i="14"/>
  <c r="I426" i="14"/>
  <c r="F426" i="14"/>
  <c r="D426" i="14"/>
  <c r="C426" i="14"/>
  <c r="A426" i="14"/>
  <c r="N425" i="14"/>
  <c r="M425" i="14"/>
  <c r="J425" i="14"/>
  <c r="I425" i="14"/>
  <c r="F425" i="14"/>
  <c r="D425" i="14"/>
  <c r="C425" i="14"/>
  <c r="A425" i="14"/>
  <c r="N424" i="14"/>
  <c r="M424" i="14"/>
  <c r="J424" i="14"/>
  <c r="I424" i="14"/>
  <c r="F424" i="14"/>
  <c r="D424" i="14"/>
  <c r="C424" i="14"/>
  <c r="A424" i="14"/>
  <c r="N423" i="14"/>
  <c r="M423" i="14"/>
  <c r="J423" i="14"/>
  <c r="I423" i="14"/>
  <c r="F423" i="14"/>
  <c r="D423" i="14"/>
  <c r="C423" i="14"/>
  <c r="A423" i="14"/>
  <c r="N422" i="14"/>
  <c r="M422" i="14"/>
  <c r="J422" i="14"/>
  <c r="I422" i="14"/>
  <c r="F422" i="14"/>
  <c r="D422" i="14"/>
  <c r="C422" i="14"/>
  <c r="A422" i="14"/>
  <c r="N421" i="14"/>
  <c r="M421" i="14"/>
  <c r="J421" i="14"/>
  <c r="I421" i="14"/>
  <c r="F421" i="14"/>
  <c r="D421" i="14"/>
  <c r="C421" i="14"/>
  <c r="A421" i="14"/>
  <c r="N420" i="14"/>
  <c r="M420" i="14"/>
  <c r="J420" i="14"/>
  <c r="I420" i="14"/>
  <c r="F420" i="14"/>
  <c r="D420" i="14"/>
  <c r="C420" i="14"/>
  <c r="A420" i="14"/>
  <c r="N419" i="14"/>
  <c r="M419" i="14"/>
  <c r="J419" i="14"/>
  <c r="I419" i="14"/>
  <c r="F419" i="14"/>
  <c r="D419" i="14"/>
  <c r="C419" i="14"/>
  <c r="A419" i="14"/>
  <c r="N418" i="14"/>
  <c r="M418" i="14"/>
  <c r="J418" i="14"/>
  <c r="I418" i="14"/>
  <c r="F418" i="14"/>
  <c r="D418" i="14"/>
  <c r="C418" i="14"/>
  <c r="A418" i="14"/>
  <c r="N417" i="14"/>
  <c r="M417" i="14"/>
  <c r="J417" i="14"/>
  <c r="I417" i="14"/>
  <c r="F417" i="14"/>
  <c r="D417" i="14"/>
  <c r="C417" i="14"/>
  <c r="A417" i="14"/>
  <c r="N416" i="14"/>
  <c r="M416" i="14"/>
  <c r="J416" i="14"/>
  <c r="I416" i="14"/>
  <c r="F416" i="14"/>
  <c r="D416" i="14"/>
  <c r="C416" i="14"/>
  <c r="A416" i="14"/>
  <c r="N415" i="14"/>
  <c r="M415" i="14"/>
  <c r="J415" i="14"/>
  <c r="I415" i="14"/>
  <c r="F415" i="14"/>
  <c r="D415" i="14"/>
  <c r="C415" i="14"/>
  <c r="A415" i="14"/>
  <c r="N414" i="14"/>
  <c r="M414" i="14"/>
  <c r="J414" i="14"/>
  <c r="I414" i="14"/>
  <c r="F414" i="14"/>
  <c r="D414" i="14"/>
  <c r="C414" i="14"/>
  <c r="A414" i="14"/>
  <c r="N413" i="14"/>
  <c r="M413" i="14"/>
  <c r="J413" i="14"/>
  <c r="I413" i="14"/>
  <c r="F413" i="14"/>
  <c r="D413" i="14"/>
  <c r="C413" i="14"/>
  <c r="A413" i="14"/>
  <c r="N412" i="14"/>
  <c r="M412" i="14"/>
  <c r="J412" i="14"/>
  <c r="I412" i="14"/>
  <c r="F412" i="14"/>
  <c r="D412" i="14"/>
  <c r="C412" i="14"/>
  <c r="A412" i="14"/>
  <c r="N411" i="14"/>
  <c r="M411" i="14"/>
  <c r="J411" i="14"/>
  <c r="I411" i="14"/>
  <c r="F411" i="14"/>
  <c r="D411" i="14"/>
  <c r="C411" i="14"/>
  <c r="A411" i="14"/>
  <c r="N410" i="14"/>
  <c r="M410" i="14"/>
  <c r="J410" i="14"/>
  <c r="I410" i="14"/>
  <c r="F410" i="14"/>
  <c r="D410" i="14"/>
  <c r="C410" i="14"/>
  <c r="A410" i="14"/>
  <c r="N409" i="14"/>
  <c r="M409" i="14"/>
  <c r="J409" i="14"/>
  <c r="I409" i="14"/>
  <c r="F409" i="14"/>
  <c r="D409" i="14"/>
  <c r="C409" i="14"/>
  <c r="A409" i="14"/>
  <c r="N408" i="14"/>
  <c r="M408" i="14"/>
  <c r="J408" i="14"/>
  <c r="I408" i="14"/>
  <c r="F408" i="14"/>
  <c r="D408" i="14"/>
  <c r="C408" i="14"/>
  <c r="A408" i="14"/>
  <c r="N407" i="14"/>
  <c r="M407" i="14"/>
  <c r="J407" i="14"/>
  <c r="I407" i="14"/>
  <c r="F407" i="14"/>
  <c r="D407" i="14"/>
  <c r="C407" i="14"/>
  <c r="A407" i="14"/>
  <c r="N406" i="14"/>
  <c r="M406" i="14"/>
  <c r="J406" i="14"/>
  <c r="I406" i="14"/>
  <c r="F406" i="14"/>
  <c r="D406" i="14"/>
  <c r="C406" i="14"/>
  <c r="A406" i="14"/>
  <c r="N405" i="14"/>
  <c r="M405" i="14"/>
  <c r="J405" i="14"/>
  <c r="I405" i="14"/>
  <c r="F405" i="14"/>
  <c r="D405" i="14"/>
  <c r="C405" i="14"/>
  <c r="A405" i="14"/>
  <c r="N404" i="14"/>
  <c r="M404" i="14"/>
  <c r="J404" i="14"/>
  <c r="I404" i="14"/>
  <c r="F404" i="14"/>
  <c r="D404" i="14"/>
  <c r="C404" i="14"/>
  <c r="A404" i="14"/>
  <c r="N403" i="14"/>
  <c r="M403" i="14"/>
  <c r="J403" i="14"/>
  <c r="I403" i="14"/>
  <c r="F403" i="14"/>
  <c r="D403" i="14"/>
  <c r="C403" i="14"/>
  <c r="A403" i="14"/>
  <c r="N402" i="14"/>
  <c r="M402" i="14"/>
  <c r="J402" i="14"/>
  <c r="I402" i="14"/>
  <c r="F402" i="14"/>
  <c r="D402" i="14"/>
  <c r="C402" i="14"/>
  <c r="A402" i="14"/>
  <c r="N401" i="14"/>
  <c r="M401" i="14"/>
  <c r="J401" i="14"/>
  <c r="I401" i="14"/>
  <c r="F401" i="14"/>
  <c r="D401" i="14"/>
  <c r="C401" i="14"/>
  <c r="A401" i="14"/>
  <c r="N400" i="14"/>
  <c r="M400" i="14"/>
  <c r="J400" i="14"/>
  <c r="I400" i="14"/>
  <c r="F400" i="14"/>
  <c r="D400" i="14"/>
  <c r="C400" i="14"/>
  <c r="A400" i="14"/>
  <c r="N399" i="14"/>
  <c r="M399" i="14"/>
  <c r="J399" i="14"/>
  <c r="I399" i="14"/>
  <c r="F399" i="14"/>
  <c r="D399" i="14"/>
  <c r="C399" i="14"/>
  <c r="A399" i="14"/>
  <c r="N398" i="14"/>
  <c r="M398" i="14"/>
  <c r="J398" i="14"/>
  <c r="I398" i="14"/>
  <c r="F398" i="14"/>
  <c r="D398" i="14"/>
  <c r="C398" i="14"/>
  <c r="A398" i="14"/>
  <c r="N397" i="14"/>
  <c r="M397" i="14"/>
  <c r="J397" i="14"/>
  <c r="I397" i="14"/>
  <c r="F397" i="14"/>
  <c r="D397" i="14"/>
  <c r="C397" i="14"/>
  <c r="A397" i="14"/>
  <c r="N396" i="14"/>
  <c r="M396" i="14"/>
  <c r="J396" i="14"/>
  <c r="I396" i="14"/>
  <c r="F396" i="14"/>
  <c r="D396" i="14"/>
  <c r="C396" i="14"/>
  <c r="A396" i="14"/>
  <c r="N395" i="14"/>
  <c r="M395" i="14"/>
  <c r="J395" i="14"/>
  <c r="I395" i="14"/>
  <c r="F395" i="14"/>
  <c r="D395" i="14"/>
  <c r="C395" i="14"/>
  <c r="A395" i="14"/>
  <c r="N394" i="14"/>
  <c r="M394" i="14"/>
  <c r="J394" i="14"/>
  <c r="I394" i="14"/>
  <c r="F394" i="14"/>
  <c r="D394" i="14"/>
  <c r="C394" i="14"/>
  <c r="A394" i="14"/>
  <c r="N393" i="14"/>
  <c r="M393" i="14"/>
  <c r="J393" i="14"/>
  <c r="I393" i="14"/>
  <c r="F393" i="14"/>
  <c r="D393" i="14"/>
  <c r="C393" i="14"/>
  <c r="A393" i="14"/>
  <c r="N392" i="14"/>
  <c r="M392" i="14"/>
  <c r="J392" i="14"/>
  <c r="I392" i="14"/>
  <c r="F392" i="14"/>
  <c r="D392" i="14"/>
  <c r="C392" i="14"/>
  <c r="A392" i="14"/>
  <c r="N391" i="14"/>
  <c r="M391" i="14"/>
  <c r="J391" i="14"/>
  <c r="I391" i="14"/>
  <c r="F391" i="14"/>
  <c r="D391" i="14"/>
  <c r="C391" i="14"/>
  <c r="A391" i="14"/>
  <c r="N390" i="14"/>
  <c r="M390" i="14"/>
  <c r="J390" i="14"/>
  <c r="I390" i="14"/>
  <c r="F390" i="14"/>
  <c r="D390" i="14"/>
  <c r="C390" i="14"/>
  <c r="A390" i="14"/>
  <c r="N389" i="14"/>
  <c r="M389" i="14"/>
  <c r="J389" i="14"/>
  <c r="I389" i="14"/>
  <c r="F389" i="14"/>
  <c r="D389" i="14"/>
  <c r="C389" i="14"/>
  <c r="A389" i="14"/>
  <c r="N388" i="14"/>
  <c r="M388" i="14"/>
  <c r="J388" i="14"/>
  <c r="I388" i="14"/>
  <c r="F388" i="14"/>
  <c r="D388" i="14"/>
  <c r="C388" i="14"/>
  <c r="A388" i="14"/>
  <c r="N387" i="14"/>
  <c r="M387" i="14"/>
  <c r="J387" i="14"/>
  <c r="I387" i="14"/>
  <c r="F387" i="14"/>
  <c r="D387" i="14"/>
  <c r="C387" i="14"/>
  <c r="A387" i="14"/>
  <c r="N386" i="14"/>
  <c r="M386" i="14"/>
  <c r="J386" i="14"/>
  <c r="I386" i="14"/>
  <c r="F386" i="14"/>
  <c r="D386" i="14"/>
  <c r="C386" i="14"/>
  <c r="A386" i="14"/>
  <c r="N385" i="14"/>
  <c r="M385" i="14"/>
  <c r="J385" i="14"/>
  <c r="I385" i="14"/>
  <c r="F385" i="14"/>
  <c r="D385" i="14"/>
  <c r="C385" i="14"/>
  <c r="A385" i="14"/>
  <c r="N384" i="14"/>
  <c r="M384" i="14"/>
  <c r="J384" i="14"/>
  <c r="I384" i="14"/>
  <c r="F384" i="14"/>
  <c r="D384" i="14"/>
  <c r="C384" i="14"/>
  <c r="A384" i="14"/>
  <c r="N383" i="14"/>
  <c r="M383" i="14"/>
  <c r="J383" i="14"/>
  <c r="I383" i="14"/>
  <c r="F383" i="14"/>
  <c r="D383" i="14"/>
  <c r="C383" i="14"/>
  <c r="A383" i="14"/>
  <c r="N382" i="14"/>
  <c r="M382" i="14"/>
  <c r="J382" i="14"/>
  <c r="I382" i="14"/>
  <c r="F382" i="14"/>
  <c r="D382" i="14"/>
  <c r="C382" i="14"/>
  <c r="A382" i="14"/>
  <c r="N381" i="14"/>
  <c r="M381" i="14"/>
  <c r="J381" i="14"/>
  <c r="I381" i="14"/>
  <c r="F381" i="14"/>
  <c r="D381" i="14"/>
  <c r="C381" i="14"/>
  <c r="A381" i="14"/>
  <c r="N380" i="14"/>
  <c r="M380" i="14"/>
  <c r="J380" i="14"/>
  <c r="I380" i="14"/>
  <c r="F380" i="14"/>
  <c r="D380" i="14"/>
  <c r="C380" i="14"/>
  <c r="A380" i="14"/>
  <c r="N379" i="14"/>
  <c r="M379" i="14"/>
  <c r="J379" i="14"/>
  <c r="I379" i="14"/>
  <c r="F379" i="14"/>
  <c r="D379" i="14"/>
  <c r="C379" i="14"/>
  <c r="A379" i="14"/>
  <c r="N378" i="14"/>
  <c r="M378" i="14"/>
  <c r="J378" i="14"/>
  <c r="I378" i="14"/>
  <c r="F378" i="14"/>
  <c r="D378" i="14"/>
  <c r="C378" i="14"/>
  <c r="A378" i="14"/>
  <c r="N377" i="14"/>
  <c r="M377" i="14"/>
  <c r="J377" i="14"/>
  <c r="I377" i="14"/>
  <c r="F377" i="14"/>
  <c r="D377" i="14"/>
  <c r="C377" i="14"/>
  <c r="A377" i="14"/>
  <c r="N376" i="14"/>
  <c r="M376" i="14"/>
  <c r="J376" i="14"/>
  <c r="I376" i="14"/>
  <c r="F376" i="14"/>
  <c r="D376" i="14"/>
  <c r="C376" i="14"/>
  <c r="A376" i="14"/>
  <c r="N375" i="14"/>
  <c r="M375" i="14"/>
  <c r="J375" i="14"/>
  <c r="I375" i="14"/>
  <c r="F375" i="14"/>
  <c r="D375" i="14"/>
  <c r="C375" i="14"/>
  <c r="A375" i="14"/>
  <c r="N374" i="14"/>
  <c r="M374" i="14"/>
  <c r="J374" i="14"/>
  <c r="I374" i="14"/>
  <c r="F374" i="14"/>
  <c r="D374" i="14"/>
  <c r="C374" i="14"/>
  <c r="A374" i="14"/>
  <c r="N373" i="14"/>
  <c r="M373" i="14"/>
  <c r="J373" i="14"/>
  <c r="I373" i="14"/>
  <c r="F373" i="14"/>
  <c r="D373" i="14"/>
  <c r="C373" i="14"/>
  <c r="A373" i="14"/>
  <c r="N372" i="14"/>
  <c r="M372" i="14"/>
  <c r="J372" i="14"/>
  <c r="I372" i="14"/>
  <c r="F372" i="14"/>
  <c r="D372" i="14"/>
  <c r="C372" i="14"/>
  <c r="A372" i="14"/>
  <c r="N371" i="14"/>
  <c r="M371" i="14"/>
  <c r="J371" i="14"/>
  <c r="I371" i="14"/>
  <c r="F371" i="14"/>
  <c r="D371" i="14"/>
  <c r="C371" i="14"/>
  <c r="A371" i="14"/>
  <c r="N370" i="14"/>
  <c r="M370" i="14"/>
  <c r="J370" i="14"/>
  <c r="I370" i="14"/>
  <c r="F370" i="14"/>
  <c r="D370" i="14"/>
  <c r="C370" i="14"/>
  <c r="A370" i="14"/>
  <c r="N369" i="14"/>
  <c r="M369" i="14"/>
  <c r="J369" i="14"/>
  <c r="I369" i="14"/>
  <c r="F369" i="14"/>
  <c r="D369" i="14"/>
  <c r="C369" i="14"/>
  <c r="A369" i="14"/>
  <c r="N368" i="14"/>
  <c r="M368" i="14"/>
  <c r="J368" i="14"/>
  <c r="I368" i="14"/>
  <c r="F368" i="14"/>
  <c r="D368" i="14"/>
  <c r="C368" i="14"/>
  <c r="A368" i="14"/>
  <c r="N367" i="14"/>
  <c r="M367" i="14"/>
  <c r="J367" i="14"/>
  <c r="I367" i="14"/>
  <c r="F367" i="14"/>
  <c r="D367" i="14"/>
  <c r="C367" i="14"/>
  <c r="A367" i="14"/>
  <c r="N366" i="14"/>
  <c r="M366" i="14"/>
  <c r="J366" i="14"/>
  <c r="I366" i="14"/>
  <c r="F366" i="14"/>
  <c r="D366" i="14"/>
  <c r="C366" i="14"/>
  <c r="A366" i="14"/>
  <c r="N365" i="14"/>
  <c r="M365" i="14"/>
  <c r="J365" i="14"/>
  <c r="I365" i="14"/>
  <c r="F365" i="14"/>
  <c r="D365" i="14"/>
  <c r="C365" i="14"/>
  <c r="A365" i="14"/>
  <c r="N364" i="14"/>
  <c r="M364" i="14"/>
  <c r="J364" i="14"/>
  <c r="I364" i="14"/>
  <c r="F364" i="14"/>
  <c r="D364" i="14"/>
  <c r="C364" i="14"/>
  <c r="A364" i="14"/>
  <c r="N363" i="14"/>
  <c r="M363" i="14"/>
  <c r="J363" i="14"/>
  <c r="I363" i="14"/>
  <c r="F363" i="14"/>
  <c r="D363" i="14"/>
  <c r="C363" i="14"/>
  <c r="A363" i="14"/>
  <c r="N362" i="14"/>
  <c r="M362" i="14"/>
  <c r="J362" i="14"/>
  <c r="I362" i="14"/>
  <c r="F362" i="14"/>
  <c r="D362" i="14"/>
  <c r="C362" i="14"/>
  <c r="A362" i="14"/>
  <c r="N361" i="14"/>
  <c r="M361" i="14"/>
  <c r="J361" i="14"/>
  <c r="I361" i="14"/>
  <c r="F361" i="14"/>
  <c r="D361" i="14"/>
  <c r="C361" i="14"/>
  <c r="A361" i="14"/>
  <c r="N360" i="14"/>
  <c r="M360" i="14"/>
  <c r="J360" i="14"/>
  <c r="I360" i="14"/>
  <c r="F360" i="14"/>
  <c r="D360" i="14"/>
  <c r="C360" i="14"/>
  <c r="A360" i="14"/>
  <c r="N359" i="14"/>
  <c r="M359" i="14"/>
  <c r="J359" i="14"/>
  <c r="I359" i="14"/>
  <c r="F359" i="14"/>
  <c r="D359" i="14"/>
  <c r="C359" i="14"/>
  <c r="A359" i="14"/>
  <c r="N358" i="14"/>
  <c r="M358" i="14"/>
  <c r="J358" i="14"/>
  <c r="I358" i="14"/>
  <c r="F358" i="14"/>
  <c r="D358" i="14"/>
  <c r="C358" i="14"/>
  <c r="A358" i="14"/>
  <c r="N357" i="14"/>
  <c r="M357" i="14"/>
  <c r="J357" i="14"/>
  <c r="I357" i="14"/>
  <c r="F357" i="14"/>
  <c r="D357" i="14"/>
  <c r="C357" i="14"/>
  <c r="A357" i="14"/>
  <c r="N356" i="14"/>
  <c r="M356" i="14"/>
  <c r="J356" i="14"/>
  <c r="I356" i="14"/>
  <c r="F356" i="14"/>
  <c r="D356" i="14"/>
  <c r="C356" i="14"/>
  <c r="A356" i="14"/>
  <c r="N355" i="14"/>
  <c r="M355" i="14"/>
  <c r="J355" i="14"/>
  <c r="I355" i="14"/>
  <c r="F355" i="14"/>
  <c r="D355" i="14"/>
  <c r="C355" i="14"/>
  <c r="A355" i="14"/>
  <c r="N354" i="14"/>
  <c r="M354" i="14"/>
  <c r="J354" i="14"/>
  <c r="I354" i="14"/>
  <c r="F354" i="14"/>
  <c r="D354" i="14"/>
  <c r="C354" i="14"/>
  <c r="A354" i="14"/>
  <c r="N353" i="14"/>
  <c r="M353" i="14"/>
  <c r="J353" i="14"/>
  <c r="I353" i="14"/>
  <c r="F353" i="14"/>
  <c r="D353" i="14"/>
  <c r="C353" i="14"/>
  <c r="A353" i="14"/>
  <c r="N352" i="14"/>
  <c r="M352" i="14"/>
  <c r="J352" i="14"/>
  <c r="I352" i="14"/>
  <c r="F352" i="14"/>
  <c r="D352" i="14"/>
  <c r="C352" i="14"/>
  <c r="A352" i="14"/>
  <c r="N351" i="14"/>
  <c r="M351" i="14"/>
  <c r="J351" i="14"/>
  <c r="I351" i="14"/>
  <c r="F351" i="14"/>
  <c r="D351" i="14"/>
  <c r="C351" i="14"/>
  <c r="A351" i="14"/>
  <c r="N350" i="14"/>
  <c r="M350" i="14"/>
  <c r="J350" i="14"/>
  <c r="I350" i="14"/>
  <c r="F350" i="14"/>
  <c r="D350" i="14"/>
  <c r="C350" i="14"/>
  <c r="A350" i="14"/>
  <c r="N349" i="14"/>
  <c r="M349" i="14"/>
  <c r="J349" i="14"/>
  <c r="I349" i="14"/>
  <c r="F349" i="14"/>
  <c r="D349" i="14"/>
  <c r="C349" i="14"/>
  <c r="A349" i="14"/>
  <c r="N348" i="14"/>
  <c r="M348" i="14"/>
  <c r="J348" i="14"/>
  <c r="I348" i="14"/>
  <c r="F348" i="14"/>
  <c r="D348" i="14"/>
  <c r="C348" i="14"/>
  <c r="A348" i="14"/>
  <c r="N347" i="14"/>
  <c r="M347" i="14"/>
  <c r="J347" i="14"/>
  <c r="I347" i="14"/>
  <c r="F347" i="14"/>
  <c r="D347" i="14"/>
  <c r="C347" i="14"/>
  <c r="A347" i="14"/>
  <c r="N346" i="14"/>
  <c r="M346" i="14"/>
  <c r="J346" i="14"/>
  <c r="I346" i="14"/>
  <c r="F346" i="14"/>
  <c r="D346" i="14"/>
  <c r="C346" i="14"/>
  <c r="A346" i="14"/>
  <c r="N345" i="14"/>
  <c r="M345" i="14"/>
  <c r="J345" i="14"/>
  <c r="I345" i="14"/>
  <c r="F345" i="14"/>
  <c r="D345" i="14"/>
  <c r="C345" i="14"/>
  <c r="A345" i="14"/>
  <c r="N344" i="14"/>
  <c r="M344" i="14"/>
  <c r="J344" i="14"/>
  <c r="I344" i="14"/>
  <c r="F344" i="14"/>
  <c r="D344" i="14"/>
  <c r="C344" i="14"/>
  <c r="A344" i="14"/>
  <c r="N343" i="14"/>
  <c r="M343" i="14"/>
  <c r="J343" i="14"/>
  <c r="I343" i="14"/>
  <c r="F343" i="14"/>
  <c r="D343" i="14"/>
  <c r="C343" i="14"/>
  <c r="A343" i="14"/>
  <c r="N342" i="14"/>
  <c r="M342" i="14"/>
  <c r="J342" i="14"/>
  <c r="I342" i="14"/>
  <c r="F342" i="14"/>
  <c r="D342" i="14"/>
  <c r="C342" i="14"/>
  <c r="A342" i="14"/>
  <c r="N341" i="14"/>
  <c r="M341" i="14"/>
  <c r="J341" i="14"/>
  <c r="I341" i="14"/>
  <c r="F341" i="14"/>
  <c r="D341" i="14"/>
  <c r="C341" i="14"/>
  <c r="A341" i="14"/>
  <c r="N340" i="14"/>
  <c r="M340" i="14"/>
  <c r="J340" i="14"/>
  <c r="I340" i="14"/>
  <c r="F340" i="14"/>
  <c r="D340" i="14"/>
  <c r="C340" i="14"/>
  <c r="A340" i="14"/>
  <c r="N339" i="14"/>
  <c r="M339" i="14"/>
  <c r="J339" i="14"/>
  <c r="I339" i="14"/>
  <c r="F339" i="14"/>
  <c r="D339" i="14"/>
  <c r="C339" i="14"/>
  <c r="A339" i="14"/>
  <c r="N338" i="14"/>
  <c r="M338" i="14"/>
  <c r="J338" i="14"/>
  <c r="I338" i="14"/>
  <c r="F338" i="14"/>
  <c r="D338" i="14"/>
  <c r="C338" i="14"/>
  <c r="A338" i="14"/>
  <c r="N337" i="14"/>
  <c r="M337" i="14"/>
  <c r="J337" i="14"/>
  <c r="I337" i="14"/>
  <c r="F337" i="14"/>
  <c r="D337" i="14"/>
  <c r="C337" i="14"/>
  <c r="A337" i="14"/>
  <c r="N336" i="14"/>
  <c r="M336" i="14"/>
  <c r="J336" i="14"/>
  <c r="I336" i="14"/>
  <c r="F336" i="14"/>
  <c r="D336" i="14"/>
  <c r="C336" i="14"/>
  <c r="A336" i="14"/>
  <c r="N335" i="14"/>
  <c r="M335" i="14"/>
  <c r="J335" i="14"/>
  <c r="I335" i="14"/>
  <c r="F335" i="14"/>
  <c r="D335" i="14"/>
  <c r="C335" i="14"/>
  <c r="A335" i="14"/>
  <c r="N334" i="14"/>
  <c r="M334" i="14"/>
  <c r="J334" i="14"/>
  <c r="I334" i="14"/>
  <c r="F334" i="14"/>
  <c r="D334" i="14"/>
  <c r="C334" i="14"/>
  <c r="A334" i="14"/>
  <c r="N333" i="14"/>
  <c r="M333" i="14"/>
  <c r="J333" i="14"/>
  <c r="I333" i="14"/>
  <c r="F333" i="14"/>
  <c r="D333" i="14"/>
  <c r="C333" i="14"/>
  <c r="A333" i="14"/>
  <c r="N332" i="14"/>
  <c r="M332" i="14"/>
  <c r="J332" i="14"/>
  <c r="I332" i="14"/>
  <c r="F332" i="14"/>
  <c r="D332" i="14"/>
  <c r="C332" i="14"/>
  <c r="A332" i="14"/>
  <c r="N331" i="14"/>
  <c r="M331" i="14"/>
  <c r="J331" i="14"/>
  <c r="I331" i="14"/>
  <c r="F331" i="14"/>
  <c r="D331" i="14"/>
  <c r="C331" i="14"/>
  <c r="A331" i="14"/>
  <c r="N330" i="14"/>
  <c r="M330" i="14"/>
  <c r="J330" i="14"/>
  <c r="I330" i="14"/>
  <c r="F330" i="14"/>
  <c r="D330" i="14"/>
  <c r="C330" i="14"/>
  <c r="A330" i="14"/>
  <c r="N329" i="14"/>
  <c r="M329" i="14"/>
  <c r="J329" i="14"/>
  <c r="I329" i="14"/>
  <c r="F329" i="14"/>
  <c r="D329" i="14"/>
  <c r="C329" i="14"/>
  <c r="A329" i="14"/>
  <c r="N328" i="14"/>
  <c r="M328" i="14"/>
  <c r="J328" i="14"/>
  <c r="I328" i="14"/>
  <c r="F328" i="14"/>
  <c r="D328" i="14"/>
  <c r="C328" i="14"/>
  <c r="A328" i="14"/>
  <c r="N327" i="14"/>
  <c r="M327" i="14"/>
  <c r="J327" i="14"/>
  <c r="I327" i="14"/>
  <c r="F327" i="14"/>
  <c r="D327" i="14"/>
  <c r="C327" i="14"/>
  <c r="A327" i="14"/>
  <c r="N326" i="14"/>
  <c r="M326" i="14"/>
  <c r="J326" i="14"/>
  <c r="I326" i="14"/>
  <c r="F326" i="14"/>
  <c r="D326" i="14"/>
  <c r="C326" i="14"/>
  <c r="A326" i="14"/>
  <c r="N325" i="14"/>
  <c r="M325" i="14"/>
  <c r="J325" i="14"/>
  <c r="I325" i="14"/>
  <c r="F325" i="14"/>
  <c r="D325" i="14"/>
  <c r="C325" i="14"/>
  <c r="A325" i="14"/>
  <c r="N324" i="14"/>
  <c r="M324" i="14"/>
  <c r="J324" i="14"/>
  <c r="I324" i="14"/>
  <c r="F324" i="14"/>
  <c r="D324" i="14"/>
  <c r="C324" i="14"/>
  <c r="A324" i="14"/>
  <c r="N323" i="14"/>
  <c r="M323" i="14"/>
  <c r="J323" i="14"/>
  <c r="I323" i="14"/>
  <c r="F323" i="14"/>
  <c r="D323" i="14"/>
  <c r="C323" i="14"/>
  <c r="A323" i="14"/>
  <c r="N322" i="14"/>
  <c r="M322" i="14"/>
  <c r="J322" i="14"/>
  <c r="I322" i="14"/>
  <c r="F322" i="14"/>
  <c r="D322" i="14"/>
  <c r="C322" i="14"/>
  <c r="A322" i="14"/>
  <c r="N321" i="14"/>
  <c r="M321" i="14"/>
  <c r="J321" i="14"/>
  <c r="I321" i="14"/>
  <c r="F321" i="14"/>
  <c r="D321" i="14"/>
  <c r="C321" i="14"/>
  <c r="A321" i="14"/>
  <c r="N320" i="14"/>
  <c r="M320" i="14"/>
  <c r="J320" i="14"/>
  <c r="I320" i="14"/>
  <c r="F320" i="14"/>
  <c r="D320" i="14"/>
  <c r="C320" i="14"/>
  <c r="A320" i="14"/>
  <c r="N319" i="14"/>
  <c r="M319" i="14"/>
  <c r="J319" i="14"/>
  <c r="I319" i="14"/>
  <c r="F319" i="14"/>
  <c r="D319" i="14"/>
  <c r="C319" i="14"/>
  <c r="A319" i="14"/>
  <c r="N318" i="14"/>
  <c r="M318" i="14"/>
  <c r="J318" i="14"/>
  <c r="I318" i="14"/>
  <c r="F318" i="14"/>
  <c r="D318" i="14"/>
  <c r="C318" i="14"/>
  <c r="A318" i="14"/>
  <c r="N317" i="14"/>
  <c r="M317" i="14"/>
  <c r="J317" i="14"/>
  <c r="I317" i="14"/>
  <c r="F317" i="14"/>
  <c r="D317" i="14"/>
  <c r="C317" i="14"/>
  <c r="A317" i="14"/>
  <c r="N316" i="14"/>
  <c r="M316" i="14"/>
  <c r="J316" i="14"/>
  <c r="I316" i="14"/>
  <c r="F316" i="14"/>
  <c r="D316" i="14"/>
  <c r="C316" i="14"/>
  <c r="A316" i="14"/>
  <c r="N315" i="14"/>
  <c r="M315" i="14"/>
  <c r="J315" i="14"/>
  <c r="I315" i="14"/>
  <c r="F315" i="14"/>
  <c r="D315" i="14"/>
  <c r="C315" i="14"/>
  <c r="A315" i="14"/>
  <c r="N314" i="14"/>
  <c r="M314" i="14"/>
  <c r="J314" i="14"/>
  <c r="I314" i="14"/>
  <c r="F314" i="14"/>
  <c r="D314" i="14"/>
  <c r="C314" i="14"/>
  <c r="A314" i="14"/>
  <c r="N313" i="14"/>
  <c r="M313" i="14"/>
  <c r="J313" i="14"/>
  <c r="I313" i="14"/>
  <c r="F313" i="14"/>
  <c r="D313" i="14"/>
  <c r="C313" i="14"/>
  <c r="A313" i="14"/>
  <c r="N312" i="14"/>
  <c r="M312" i="14"/>
  <c r="J312" i="14"/>
  <c r="I312" i="14"/>
  <c r="F312" i="14"/>
  <c r="D312" i="14"/>
  <c r="C312" i="14"/>
  <c r="A312" i="14"/>
  <c r="N311" i="14"/>
  <c r="M311" i="14"/>
  <c r="J311" i="14"/>
  <c r="I311" i="14"/>
  <c r="F311" i="14"/>
  <c r="D311" i="14"/>
  <c r="C311" i="14"/>
  <c r="A311" i="14"/>
  <c r="N310" i="14"/>
  <c r="M310" i="14"/>
  <c r="J310" i="14"/>
  <c r="I310" i="14"/>
  <c r="F310" i="14"/>
  <c r="D310" i="14"/>
  <c r="C310" i="14"/>
  <c r="A310" i="14"/>
  <c r="N309" i="14"/>
  <c r="M309" i="14"/>
  <c r="J309" i="14"/>
  <c r="I309" i="14"/>
  <c r="F309" i="14"/>
  <c r="D309" i="14"/>
  <c r="C309" i="14"/>
  <c r="A309" i="14"/>
  <c r="N308" i="14"/>
  <c r="M308" i="14"/>
  <c r="J308" i="14"/>
  <c r="I308" i="14"/>
  <c r="F308" i="14"/>
  <c r="D308" i="14"/>
  <c r="C308" i="14"/>
  <c r="A308" i="14"/>
  <c r="N307" i="14"/>
  <c r="M307" i="14"/>
  <c r="J307" i="14"/>
  <c r="I307" i="14"/>
  <c r="F307" i="14"/>
  <c r="D307" i="14"/>
  <c r="C307" i="14"/>
  <c r="A307" i="14"/>
  <c r="N306" i="14"/>
  <c r="M306" i="14"/>
  <c r="J306" i="14"/>
  <c r="I306" i="14"/>
  <c r="F306" i="14"/>
  <c r="D306" i="14"/>
  <c r="C306" i="14"/>
  <c r="A306" i="14"/>
  <c r="N305" i="14"/>
  <c r="M305" i="14"/>
  <c r="J305" i="14"/>
  <c r="I305" i="14"/>
  <c r="F305" i="14"/>
  <c r="D305" i="14"/>
  <c r="C305" i="14"/>
  <c r="A305" i="14"/>
  <c r="N304" i="14"/>
  <c r="M304" i="14"/>
  <c r="J304" i="14"/>
  <c r="I304" i="14"/>
  <c r="F304" i="14"/>
  <c r="D304" i="14"/>
  <c r="C304" i="14"/>
  <c r="A304" i="14"/>
  <c r="N303" i="14"/>
  <c r="M303" i="14"/>
  <c r="J303" i="14"/>
  <c r="I303" i="14"/>
  <c r="F303" i="14"/>
  <c r="D303" i="14"/>
  <c r="C303" i="14"/>
  <c r="A303" i="14"/>
  <c r="N302" i="14"/>
  <c r="M302" i="14"/>
  <c r="J302" i="14"/>
  <c r="I302" i="14"/>
  <c r="F302" i="14"/>
  <c r="D302" i="14"/>
  <c r="C302" i="14"/>
  <c r="A302" i="14"/>
  <c r="N301" i="14"/>
  <c r="M301" i="14"/>
  <c r="J301" i="14"/>
  <c r="I301" i="14"/>
  <c r="F301" i="14"/>
  <c r="D301" i="14"/>
  <c r="C301" i="14"/>
  <c r="A301" i="14"/>
  <c r="N300" i="14"/>
  <c r="M300" i="14"/>
  <c r="J300" i="14"/>
  <c r="I300" i="14"/>
  <c r="F300" i="14"/>
  <c r="D300" i="14"/>
  <c r="C300" i="14"/>
  <c r="A300" i="14"/>
  <c r="N299" i="14"/>
  <c r="M299" i="14"/>
  <c r="J299" i="14"/>
  <c r="I299" i="14"/>
  <c r="F299" i="14"/>
  <c r="D299" i="14"/>
  <c r="C299" i="14"/>
  <c r="A299" i="14"/>
  <c r="N298" i="14"/>
  <c r="M298" i="14"/>
  <c r="J298" i="14"/>
  <c r="I298" i="14"/>
  <c r="F298" i="14"/>
  <c r="D298" i="14"/>
  <c r="C298" i="14"/>
  <c r="A298" i="14"/>
  <c r="N297" i="14"/>
  <c r="M297" i="14"/>
  <c r="J297" i="14"/>
  <c r="I297" i="14"/>
  <c r="F297" i="14"/>
  <c r="D297" i="14"/>
  <c r="C297" i="14"/>
  <c r="A297" i="14"/>
  <c r="N296" i="14"/>
  <c r="M296" i="14"/>
  <c r="J296" i="14"/>
  <c r="I296" i="14"/>
  <c r="F296" i="14"/>
  <c r="D296" i="14"/>
  <c r="C296" i="14"/>
  <c r="A296" i="14"/>
  <c r="N295" i="14"/>
  <c r="M295" i="14"/>
  <c r="J295" i="14"/>
  <c r="I295" i="14"/>
  <c r="F295" i="14"/>
  <c r="D295" i="14"/>
  <c r="C295" i="14"/>
  <c r="A295" i="14"/>
  <c r="N294" i="14"/>
  <c r="M294" i="14"/>
  <c r="J294" i="14"/>
  <c r="I294" i="14"/>
  <c r="F294" i="14"/>
  <c r="D294" i="14"/>
  <c r="C294" i="14"/>
  <c r="A294" i="14"/>
  <c r="N293" i="14"/>
  <c r="M293" i="14"/>
  <c r="J293" i="14"/>
  <c r="I293" i="14"/>
  <c r="F293" i="14"/>
  <c r="D293" i="14"/>
  <c r="C293" i="14"/>
  <c r="A293" i="14"/>
  <c r="N292" i="14"/>
  <c r="M292" i="14"/>
  <c r="J292" i="14"/>
  <c r="I292" i="14"/>
  <c r="F292" i="14"/>
  <c r="D292" i="14"/>
  <c r="C292" i="14"/>
  <c r="A292" i="14"/>
  <c r="N291" i="14"/>
  <c r="M291" i="14"/>
  <c r="J291" i="14"/>
  <c r="I291" i="14"/>
  <c r="F291" i="14"/>
  <c r="D291" i="14"/>
  <c r="C291" i="14"/>
  <c r="A291" i="14"/>
  <c r="N290" i="14"/>
  <c r="M290" i="14"/>
  <c r="J290" i="14"/>
  <c r="I290" i="14"/>
  <c r="F290" i="14"/>
  <c r="D290" i="14"/>
  <c r="C290" i="14"/>
  <c r="A290" i="14"/>
  <c r="N289" i="14"/>
  <c r="M289" i="14"/>
  <c r="J289" i="14"/>
  <c r="I289" i="14"/>
  <c r="F289" i="14"/>
  <c r="D289" i="14"/>
  <c r="C289" i="14"/>
  <c r="A289" i="14"/>
  <c r="N288" i="14"/>
  <c r="M288" i="14"/>
  <c r="J288" i="14"/>
  <c r="I288" i="14"/>
  <c r="F288" i="14"/>
  <c r="D288" i="14"/>
  <c r="C288" i="14"/>
  <c r="A288" i="14"/>
  <c r="N287" i="14"/>
  <c r="M287" i="14"/>
  <c r="J287" i="14"/>
  <c r="I287" i="14"/>
  <c r="F287" i="14"/>
  <c r="D287" i="14"/>
  <c r="C287" i="14"/>
  <c r="A287" i="14"/>
  <c r="N286" i="14"/>
  <c r="M286" i="14"/>
  <c r="J286" i="14"/>
  <c r="I286" i="14"/>
  <c r="F286" i="14"/>
  <c r="D286" i="14"/>
  <c r="C286" i="14"/>
  <c r="A286" i="14"/>
  <c r="N285" i="14"/>
  <c r="M285" i="14"/>
  <c r="J285" i="14"/>
  <c r="I285" i="14"/>
  <c r="F285" i="14"/>
  <c r="D285" i="14"/>
  <c r="C285" i="14"/>
  <c r="A285" i="14"/>
  <c r="N284" i="14"/>
  <c r="M284" i="14"/>
  <c r="J284" i="14"/>
  <c r="I284" i="14"/>
  <c r="F284" i="14"/>
  <c r="D284" i="14"/>
  <c r="C284" i="14"/>
  <c r="A284" i="14"/>
  <c r="N283" i="14"/>
  <c r="M283" i="14"/>
  <c r="J283" i="14"/>
  <c r="I283" i="14"/>
  <c r="F283" i="14"/>
  <c r="D283" i="14"/>
  <c r="C283" i="14"/>
  <c r="A283" i="14"/>
  <c r="N282" i="14"/>
  <c r="M282" i="14"/>
  <c r="J282" i="14"/>
  <c r="I282" i="14"/>
  <c r="F282" i="14"/>
  <c r="D282" i="14"/>
  <c r="C282" i="14"/>
  <c r="A282" i="14"/>
  <c r="N281" i="14"/>
  <c r="M281" i="14"/>
  <c r="J281" i="14"/>
  <c r="I281" i="14"/>
  <c r="F281" i="14"/>
  <c r="D281" i="14"/>
  <c r="C281" i="14"/>
  <c r="A281" i="14"/>
  <c r="N280" i="14"/>
  <c r="M280" i="14"/>
  <c r="J280" i="14"/>
  <c r="I280" i="14"/>
  <c r="F280" i="14"/>
  <c r="D280" i="14"/>
  <c r="C280" i="14"/>
  <c r="A280" i="14"/>
  <c r="N279" i="14"/>
  <c r="M279" i="14"/>
  <c r="J279" i="14"/>
  <c r="I279" i="14"/>
  <c r="F279" i="14"/>
  <c r="D279" i="14"/>
  <c r="C279" i="14"/>
  <c r="A279" i="14"/>
  <c r="N278" i="14"/>
  <c r="M278" i="14"/>
  <c r="J278" i="14"/>
  <c r="I278" i="14"/>
  <c r="F278" i="14"/>
  <c r="D278" i="14"/>
  <c r="C278" i="14"/>
  <c r="A278" i="14"/>
  <c r="N277" i="14"/>
  <c r="M277" i="14"/>
  <c r="J277" i="14"/>
  <c r="I277" i="14"/>
  <c r="F277" i="14"/>
  <c r="D277" i="14"/>
  <c r="C277" i="14"/>
  <c r="A277" i="14"/>
  <c r="N276" i="14"/>
  <c r="M276" i="14"/>
  <c r="J276" i="14"/>
  <c r="I276" i="14"/>
  <c r="F276" i="14"/>
  <c r="D276" i="14"/>
  <c r="C276" i="14"/>
  <c r="A276" i="14"/>
  <c r="N275" i="14"/>
  <c r="M275" i="14"/>
  <c r="J275" i="14"/>
  <c r="I275" i="14"/>
  <c r="F275" i="14"/>
  <c r="D275" i="14"/>
  <c r="C275" i="14"/>
  <c r="A275" i="14"/>
  <c r="N274" i="14"/>
  <c r="M274" i="14"/>
  <c r="J274" i="14"/>
  <c r="I274" i="14"/>
  <c r="F274" i="14"/>
  <c r="D274" i="14"/>
  <c r="C274" i="14"/>
  <c r="A274" i="14"/>
  <c r="N273" i="14"/>
  <c r="M273" i="14"/>
  <c r="J273" i="14"/>
  <c r="I273" i="14"/>
  <c r="F273" i="14"/>
  <c r="D273" i="14"/>
  <c r="C273" i="14"/>
  <c r="A273" i="14"/>
  <c r="N272" i="14"/>
  <c r="M272" i="14"/>
  <c r="J272" i="14"/>
  <c r="I272" i="14"/>
  <c r="F272" i="14"/>
  <c r="D272" i="14"/>
  <c r="C272" i="14"/>
  <c r="A272" i="14"/>
  <c r="N271" i="14"/>
  <c r="M271" i="14"/>
  <c r="J271" i="14"/>
  <c r="I271" i="14"/>
  <c r="F271" i="14"/>
  <c r="D271" i="14"/>
  <c r="C271" i="14"/>
  <c r="A271" i="14"/>
  <c r="N270" i="14"/>
  <c r="M270" i="14"/>
  <c r="J270" i="14"/>
  <c r="I270" i="14"/>
  <c r="F270" i="14"/>
  <c r="D270" i="14"/>
  <c r="C270" i="14"/>
  <c r="A270" i="14"/>
  <c r="N269" i="14"/>
  <c r="M269" i="14"/>
  <c r="J269" i="14"/>
  <c r="I269" i="14"/>
  <c r="F269" i="14"/>
  <c r="D269" i="14"/>
  <c r="C269" i="14"/>
  <c r="A269" i="14"/>
  <c r="N268" i="14"/>
  <c r="M268" i="14"/>
  <c r="J268" i="14"/>
  <c r="I268" i="14"/>
  <c r="F268" i="14"/>
  <c r="D268" i="14"/>
  <c r="C268" i="14"/>
  <c r="A268" i="14"/>
  <c r="N267" i="14"/>
  <c r="M267" i="14"/>
  <c r="J267" i="14"/>
  <c r="I267" i="14"/>
  <c r="F267" i="14"/>
  <c r="D267" i="14"/>
  <c r="C267" i="14"/>
  <c r="A267" i="14"/>
  <c r="N266" i="14"/>
  <c r="M266" i="14"/>
  <c r="J266" i="14"/>
  <c r="I266" i="14"/>
  <c r="F266" i="14"/>
  <c r="D266" i="14"/>
  <c r="C266" i="14"/>
  <c r="A266" i="14"/>
  <c r="N265" i="14"/>
  <c r="M265" i="14"/>
  <c r="J265" i="14"/>
  <c r="I265" i="14"/>
  <c r="F265" i="14"/>
  <c r="D265" i="14"/>
  <c r="C265" i="14"/>
  <c r="A265" i="14"/>
  <c r="N264" i="14"/>
  <c r="M264" i="14"/>
  <c r="J264" i="14"/>
  <c r="I264" i="14"/>
  <c r="F264" i="14"/>
  <c r="D264" i="14"/>
  <c r="C264" i="14"/>
  <c r="A264" i="14"/>
  <c r="N263" i="14"/>
  <c r="M263" i="14"/>
  <c r="J263" i="14"/>
  <c r="I263" i="14"/>
  <c r="F263" i="14"/>
  <c r="D263" i="14"/>
  <c r="C263" i="14"/>
  <c r="A263" i="14"/>
  <c r="N262" i="14"/>
  <c r="M262" i="14"/>
  <c r="J262" i="14"/>
  <c r="I262" i="14"/>
  <c r="F262" i="14"/>
  <c r="D262" i="14"/>
  <c r="C262" i="14"/>
  <c r="A262" i="14"/>
  <c r="N261" i="14"/>
  <c r="M261" i="14"/>
  <c r="J261" i="14"/>
  <c r="I261" i="14"/>
  <c r="F261" i="14"/>
  <c r="D261" i="14"/>
  <c r="C261" i="14"/>
  <c r="A261" i="14"/>
  <c r="N260" i="14"/>
  <c r="M260" i="14"/>
  <c r="J260" i="14"/>
  <c r="I260" i="14"/>
  <c r="F260" i="14"/>
  <c r="D260" i="14"/>
  <c r="C260" i="14"/>
  <c r="A260" i="14"/>
  <c r="N259" i="14"/>
  <c r="M259" i="14"/>
  <c r="J259" i="14"/>
  <c r="I259" i="14"/>
  <c r="F259" i="14"/>
  <c r="D259" i="14"/>
  <c r="C259" i="14"/>
  <c r="A259" i="14"/>
  <c r="N258" i="14"/>
  <c r="M258" i="14"/>
  <c r="J258" i="14"/>
  <c r="I258" i="14"/>
  <c r="F258" i="14"/>
  <c r="D258" i="14"/>
  <c r="C258" i="14"/>
  <c r="A258" i="14"/>
  <c r="N257" i="14"/>
  <c r="M257" i="14"/>
  <c r="J257" i="14"/>
  <c r="I257" i="14"/>
  <c r="F257" i="14"/>
  <c r="D257" i="14"/>
  <c r="C257" i="14"/>
  <c r="A257" i="14"/>
  <c r="N256" i="14"/>
  <c r="M256" i="14"/>
  <c r="J256" i="14"/>
  <c r="I256" i="14"/>
  <c r="F256" i="14"/>
  <c r="D256" i="14"/>
  <c r="C256" i="14"/>
  <c r="A256" i="14"/>
  <c r="N255" i="14"/>
  <c r="M255" i="14"/>
  <c r="J255" i="14"/>
  <c r="I255" i="14"/>
  <c r="F255" i="14"/>
  <c r="D255" i="14"/>
  <c r="C255" i="14"/>
  <c r="A255" i="14"/>
  <c r="N254" i="14"/>
  <c r="M254" i="14"/>
  <c r="J254" i="14"/>
  <c r="I254" i="14"/>
  <c r="F254" i="14"/>
  <c r="D254" i="14"/>
  <c r="C254" i="14"/>
  <c r="A254" i="14"/>
  <c r="N253" i="14"/>
  <c r="M253" i="14"/>
  <c r="J253" i="14"/>
  <c r="I253" i="14"/>
  <c r="F253" i="14"/>
  <c r="D253" i="14"/>
  <c r="C253" i="14"/>
  <c r="A253" i="14"/>
  <c r="N252" i="14"/>
  <c r="M252" i="14"/>
  <c r="J252" i="14"/>
  <c r="I252" i="14"/>
  <c r="F252" i="14"/>
  <c r="D252" i="14"/>
  <c r="C252" i="14"/>
  <c r="A252" i="14"/>
  <c r="N251" i="14"/>
  <c r="M251" i="14"/>
  <c r="J251" i="14"/>
  <c r="I251" i="14"/>
  <c r="F251" i="14"/>
  <c r="D251" i="14"/>
  <c r="C251" i="14"/>
  <c r="A251" i="14"/>
  <c r="N250" i="14"/>
  <c r="M250" i="14"/>
  <c r="J250" i="14"/>
  <c r="I250" i="14"/>
  <c r="F250" i="14"/>
  <c r="D250" i="14"/>
  <c r="C250" i="14"/>
  <c r="A250" i="14"/>
  <c r="N249" i="14"/>
  <c r="M249" i="14"/>
  <c r="J249" i="14"/>
  <c r="I249" i="14"/>
  <c r="F249" i="14"/>
  <c r="D249" i="14"/>
  <c r="C249" i="14"/>
  <c r="A249" i="14"/>
  <c r="N248" i="14"/>
  <c r="M248" i="14"/>
  <c r="J248" i="14"/>
  <c r="I248" i="14"/>
  <c r="F248" i="14"/>
  <c r="D248" i="14"/>
  <c r="C248" i="14"/>
  <c r="A248" i="14"/>
  <c r="N247" i="14"/>
  <c r="M247" i="14"/>
  <c r="J247" i="14"/>
  <c r="I247" i="14"/>
  <c r="F247" i="14"/>
  <c r="D247" i="14"/>
  <c r="C247" i="14"/>
  <c r="A247" i="14"/>
  <c r="N246" i="14"/>
  <c r="M246" i="14"/>
  <c r="J246" i="14"/>
  <c r="I246" i="14"/>
  <c r="F246" i="14"/>
  <c r="D246" i="14"/>
  <c r="C246" i="14"/>
  <c r="A246" i="14"/>
  <c r="N245" i="14"/>
  <c r="M245" i="14"/>
  <c r="J245" i="14"/>
  <c r="I245" i="14"/>
  <c r="F245" i="14"/>
  <c r="D245" i="14"/>
  <c r="C245" i="14"/>
  <c r="A245" i="14"/>
  <c r="N244" i="14"/>
  <c r="M244" i="14"/>
  <c r="J244" i="14"/>
  <c r="I244" i="14"/>
  <c r="F244" i="14"/>
  <c r="D244" i="14"/>
  <c r="C244" i="14"/>
  <c r="A244" i="14"/>
  <c r="N243" i="14"/>
  <c r="M243" i="14"/>
  <c r="J243" i="14"/>
  <c r="I243" i="14"/>
  <c r="F243" i="14"/>
  <c r="D243" i="14"/>
  <c r="C243" i="14"/>
  <c r="A243" i="14"/>
  <c r="N242" i="14"/>
  <c r="M242" i="14"/>
  <c r="J242" i="14"/>
  <c r="I242" i="14"/>
  <c r="F242" i="14"/>
  <c r="D242" i="14"/>
  <c r="C242" i="14"/>
  <c r="A242" i="14"/>
  <c r="N241" i="14"/>
  <c r="M241" i="14"/>
  <c r="J241" i="14"/>
  <c r="I241" i="14"/>
  <c r="F241" i="14"/>
  <c r="D241" i="14"/>
  <c r="C241" i="14"/>
  <c r="A241" i="14"/>
  <c r="N240" i="14"/>
  <c r="M240" i="14"/>
  <c r="J240" i="14"/>
  <c r="I240" i="14"/>
  <c r="F240" i="14"/>
  <c r="D240" i="14"/>
  <c r="C240" i="14"/>
  <c r="A240" i="14"/>
  <c r="N239" i="14"/>
  <c r="M239" i="14"/>
  <c r="J239" i="14"/>
  <c r="I239" i="14"/>
  <c r="F239" i="14"/>
  <c r="D239" i="14"/>
  <c r="C239" i="14"/>
  <c r="A239" i="14"/>
  <c r="N238" i="14"/>
  <c r="M238" i="14"/>
  <c r="J238" i="14"/>
  <c r="I238" i="14"/>
  <c r="F238" i="14"/>
  <c r="D238" i="14"/>
  <c r="C238" i="14"/>
  <c r="A238" i="14"/>
  <c r="N237" i="14"/>
  <c r="M237" i="14"/>
  <c r="J237" i="14"/>
  <c r="I237" i="14"/>
  <c r="F237" i="14"/>
  <c r="D237" i="14"/>
  <c r="C237" i="14"/>
  <c r="A237" i="14"/>
  <c r="N236" i="14"/>
  <c r="M236" i="14"/>
  <c r="J236" i="14"/>
  <c r="I236" i="14"/>
  <c r="F236" i="14"/>
  <c r="D236" i="14"/>
  <c r="C236" i="14"/>
  <c r="A236" i="14"/>
  <c r="N235" i="14"/>
  <c r="M235" i="14"/>
  <c r="J235" i="14"/>
  <c r="I235" i="14"/>
  <c r="F235" i="14"/>
  <c r="D235" i="14"/>
  <c r="C235" i="14"/>
  <c r="A235" i="14"/>
  <c r="N234" i="14"/>
  <c r="M234" i="14"/>
  <c r="J234" i="14"/>
  <c r="I234" i="14"/>
  <c r="F234" i="14"/>
  <c r="D234" i="14"/>
  <c r="C234" i="14"/>
  <c r="A234" i="14"/>
  <c r="N233" i="14"/>
  <c r="M233" i="14"/>
  <c r="J233" i="14"/>
  <c r="I233" i="14"/>
  <c r="F233" i="14"/>
  <c r="D233" i="14"/>
  <c r="C233" i="14"/>
  <c r="A233" i="14"/>
  <c r="N232" i="14"/>
  <c r="M232" i="14"/>
  <c r="J232" i="14"/>
  <c r="I232" i="14"/>
  <c r="F232" i="14"/>
  <c r="D232" i="14"/>
  <c r="C232" i="14"/>
  <c r="A232" i="14"/>
  <c r="N231" i="14"/>
  <c r="M231" i="14"/>
  <c r="J231" i="14"/>
  <c r="I231" i="14"/>
  <c r="F231" i="14"/>
  <c r="D231" i="14"/>
  <c r="C231" i="14"/>
  <c r="A231" i="14"/>
  <c r="N230" i="14"/>
  <c r="M230" i="14"/>
  <c r="J230" i="14"/>
  <c r="I230" i="14"/>
  <c r="F230" i="14"/>
  <c r="D230" i="14"/>
  <c r="C230" i="14"/>
  <c r="A230" i="14"/>
  <c r="N229" i="14"/>
  <c r="M229" i="14"/>
  <c r="J229" i="14"/>
  <c r="I229" i="14"/>
  <c r="F229" i="14"/>
  <c r="D229" i="14"/>
  <c r="C229" i="14"/>
  <c r="A229" i="14"/>
  <c r="N228" i="14"/>
  <c r="M228" i="14"/>
  <c r="J228" i="14"/>
  <c r="I228" i="14"/>
  <c r="F228" i="14"/>
  <c r="D228" i="14"/>
  <c r="C228" i="14"/>
  <c r="A228" i="14"/>
  <c r="N227" i="14"/>
  <c r="M227" i="14"/>
  <c r="J227" i="14"/>
  <c r="I227" i="14"/>
  <c r="F227" i="14"/>
  <c r="D227" i="14"/>
  <c r="C227" i="14"/>
  <c r="A227" i="14"/>
  <c r="N226" i="14"/>
  <c r="M226" i="14"/>
  <c r="J226" i="14"/>
  <c r="I226" i="14"/>
  <c r="F226" i="14"/>
  <c r="D226" i="14"/>
  <c r="C226" i="14"/>
  <c r="A226" i="14"/>
  <c r="N225" i="14"/>
  <c r="M225" i="14"/>
  <c r="J225" i="14"/>
  <c r="I225" i="14"/>
  <c r="F225" i="14"/>
  <c r="D225" i="14"/>
  <c r="C225" i="14"/>
  <c r="A225" i="14"/>
  <c r="N224" i="14"/>
  <c r="M224" i="14"/>
  <c r="J224" i="14"/>
  <c r="I224" i="14"/>
  <c r="F224" i="14"/>
  <c r="D224" i="14"/>
  <c r="C224" i="14"/>
  <c r="A224" i="14"/>
  <c r="N223" i="14"/>
  <c r="M223" i="14"/>
  <c r="J223" i="14"/>
  <c r="I223" i="14"/>
  <c r="F223" i="14"/>
  <c r="D223" i="14"/>
  <c r="C223" i="14"/>
  <c r="A223" i="14"/>
  <c r="N222" i="14"/>
  <c r="M222" i="14"/>
  <c r="J222" i="14"/>
  <c r="I222" i="14"/>
  <c r="F222" i="14"/>
  <c r="D222" i="14"/>
  <c r="C222" i="14"/>
  <c r="A222" i="14"/>
  <c r="N221" i="14"/>
  <c r="M221" i="14"/>
  <c r="J221" i="14"/>
  <c r="I221" i="14"/>
  <c r="F221" i="14"/>
  <c r="D221" i="14"/>
  <c r="C221" i="14"/>
  <c r="A221" i="14"/>
  <c r="N220" i="14"/>
  <c r="M220" i="14"/>
  <c r="J220" i="14"/>
  <c r="I220" i="14"/>
  <c r="F220" i="14"/>
  <c r="D220" i="14"/>
  <c r="C220" i="14"/>
  <c r="A220" i="14"/>
  <c r="N219" i="14"/>
  <c r="M219" i="14"/>
  <c r="J219" i="14"/>
  <c r="I219" i="14"/>
  <c r="F219" i="14"/>
  <c r="D219" i="14"/>
  <c r="C219" i="14"/>
  <c r="A219" i="14"/>
  <c r="N218" i="14"/>
  <c r="M218" i="14"/>
  <c r="J218" i="14"/>
  <c r="I218" i="14"/>
  <c r="F218" i="14"/>
  <c r="D218" i="14"/>
  <c r="C218" i="14"/>
  <c r="A218" i="14"/>
  <c r="N217" i="14"/>
  <c r="M217" i="14"/>
  <c r="J217" i="14"/>
  <c r="I217" i="14"/>
  <c r="F217" i="14"/>
  <c r="D217" i="14"/>
  <c r="C217" i="14"/>
  <c r="A217" i="14"/>
  <c r="N216" i="14"/>
  <c r="M216" i="14"/>
  <c r="J216" i="14"/>
  <c r="I216" i="14"/>
  <c r="F216" i="14"/>
  <c r="D216" i="14"/>
  <c r="C216" i="14"/>
  <c r="A216" i="14"/>
  <c r="N215" i="14"/>
  <c r="M215" i="14"/>
  <c r="J215" i="14"/>
  <c r="I215" i="14"/>
  <c r="F215" i="14"/>
  <c r="D215" i="14"/>
  <c r="C215" i="14"/>
  <c r="A215" i="14"/>
  <c r="N214" i="14"/>
  <c r="M214" i="14"/>
  <c r="J214" i="14"/>
  <c r="I214" i="14"/>
  <c r="F214" i="14"/>
  <c r="D214" i="14"/>
  <c r="C214" i="14"/>
  <c r="A214" i="14"/>
  <c r="N213" i="14"/>
  <c r="M213" i="14"/>
  <c r="J213" i="14"/>
  <c r="I213" i="14"/>
  <c r="F213" i="14"/>
  <c r="D213" i="14"/>
  <c r="C213" i="14"/>
  <c r="A213" i="14"/>
  <c r="N212" i="14"/>
  <c r="M212" i="14"/>
  <c r="J212" i="14"/>
  <c r="I212" i="14"/>
  <c r="F212" i="14"/>
  <c r="D212" i="14"/>
  <c r="C212" i="14"/>
  <c r="A212" i="14"/>
  <c r="N211" i="14"/>
  <c r="M211" i="14"/>
  <c r="J211" i="14"/>
  <c r="I211" i="14"/>
  <c r="F211" i="14"/>
  <c r="D211" i="14"/>
  <c r="C211" i="14"/>
  <c r="A211" i="14"/>
  <c r="N210" i="14"/>
  <c r="M210" i="14"/>
  <c r="J210" i="14"/>
  <c r="I210" i="14"/>
  <c r="F210" i="14"/>
  <c r="D210" i="14"/>
  <c r="C210" i="14"/>
  <c r="A210" i="14"/>
  <c r="N209" i="14"/>
  <c r="M209" i="14"/>
  <c r="J209" i="14"/>
  <c r="I209" i="14"/>
  <c r="F209" i="14"/>
  <c r="D209" i="14"/>
  <c r="C209" i="14"/>
  <c r="A209" i="14"/>
  <c r="N208" i="14"/>
  <c r="M208" i="14"/>
  <c r="J208" i="14"/>
  <c r="I208" i="14"/>
  <c r="F208" i="14"/>
  <c r="D208" i="14"/>
  <c r="C208" i="14"/>
  <c r="A208" i="14"/>
  <c r="N207" i="14"/>
  <c r="M207" i="14"/>
  <c r="J207" i="14"/>
  <c r="I207" i="14"/>
  <c r="F207" i="14"/>
  <c r="D207" i="14"/>
  <c r="C207" i="14"/>
  <c r="A207" i="14"/>
  <c r="N206" i="14"/>
  <c r="M206" i="14"/>
  <c r="J206" i="14"/>
  <c r="I206" i="14"/>
  <c r="F206" i="14"/>
  <c r="D206" i="14"/>
  <c r="C206" i="14"/>
  <c r="A206" i="14"/>
  <c r="N205" i="14"/>
  <c r="M205" i="14"/>
  <c r="J205" i="14"/>
  <c r="I205" i="14"/>
  <c r="F205" i="14"/>
  <c r="D205" i="14"/>
  <c r="C205" i="14"/>
  <c r="A205" i="14"/>
  <c r="N204" i="14"/>
  <c r="M204" i="14"/>
  <c r="J204" i="14"/>
  <c r="I204" i="14"/>
  <c r="F204" i="14"/>
  <c r="D204" i="14"/>
  <c r="C204" i="14"/>
  <c r="A204" i="14"/>
  <c r="N203" i="14"/>
  <c r="M203" i="14"/>
  <c r="J203" i="14"/>
  <c r="I203" i="14"/>
  <c r="F203" i="14"/>
  <c r="D203" i="14"/>
  <c r="C203" i="14"/>
  <c r="A203" i="14"/>
  <c r="N202" i="14"/>
  <c r="M202" i="14"/>
  <c r="J202" i="14"/>
  <c r="I202" i="14"/>
  <c r="F202" i="14"/>
  <c r="D202" i="14"/>
  <c r="C202" i="14"/>
  <c r="A202" i="14"/>
  <c r="N201" i="14"/>
  <c r="M201" i="14"/>
  <c r="J201" i="14"/>
  <c r="I201" i="14"/>
  <c r="F201" i="14"/>
  <c r="D201" i="14"/>
  <c r="C201" i="14"/>
  <c r="A201" i="14"/>
  <c r="N200" i="14"/>
  <c r="M200" i="14"/>
  <c r="J200" i="14"/>
  <c r="I200" i="14"/>
  <c r="F200" i="14"/>
  <c r="D200" i="14"/>
  <c r="C200" i="14"/>
  <c r="A200" i="14"/>
  <c r="N199" i="14"/>
  <c r="M199" i="14"/>
  <c r="J199" i="14"/>
  <c r="I199" i="14"/>
  <c r="F199" i="14"/>
  <c r="D199" i="14"/>
  <c r="C199" i="14"/>
  <c r="A199" i="14"/>
  <c r="N198" i="14"/>
  <c r="M198" i="14"/>
  <c r="J198" i="14"/>
  <c r="I198" i="14"/>
  <c r="F198" i="14"/>
  <c r="D198" i="14"/>
  <c r="C198" i="14"/>
  <c r="A198" i="14"/>
  <c r="N197" i="14"/>
  <c r="M197" i="14"/>
  <c r="J197" i="14"/>
  <c r="I197" i="14"/>
  <c r="F197" i="14"/>
  <c r="D197" i="14"/>
  <c r="C197" i="14"/>
  <c r="A197" i="14"/>
  <c r="N196" i="14"/>
  <c r="M196" i="14"/>
  <c r="J196" i="14"/>
  <c r="I196" i="14"/>
  <c r="F196" i="14"/>
  <c r="D196" i="14"/>
  <c r="C196" i="14"/>
  <c r="A196" i="14"/>
  <c r="N195" i="14"/>
  <c r="M195" i="14"/>
  <c r="J195" i="14"/>
  <c r="I195" i="14"/>
  <c r="F195" i="14"/>
  <c r="D195" i="14"/>
  <c r="C195" i="14"/>
  <c r="A195" i="14"/>
  <c r="N194" i="14"/>
  <c r="M194" i="14"/>
  <c r="J194" i="14"/>
  <c r="I194" i="14"/>
  <c r="F194" i="14"/>
  <c r="D194" i="14"/>
  <c r="C194" i="14"/>
  <c r="A194" i="14"/>
  <c r="N193" i="14"/>
  <c r="M193" i="14"/>
  <c r="J193" i="14"/>
  <c r="I193" i="14"/>
  <c r="F193" i="14"/>
  <c r="D193" i="14"/>
  <c r="C193" i="14"/>
  <c r="A193" i="14"/>
  <c r="N192" i="14"/>
  <c r="M192" i="14"/>
  <c r="J192" i="14"/>
  <c r="I192" i="14"/>
  <c r="F192" i="14"/>
  <c r="D192" i="14"/>
  <c r="C192" i="14"/>
  <c r="A192" i="14"/>
  <c r="N191" i="14"/>
  <c r="M191" i="14"/>
  <c r="J191" i="14"/>
  <c r="I191" i="14"/>
  <c r="F191" i="14"/>
  <c r="D191" i="14"/>
  <c r="C191" i="14"/>
  <c r="A191" i="14"/>
  <c r="N190" i="14"/>
  <c r="M190" i="14"/>
  <c r="J190" i="14"/>
  <c r="I190" i="14"/>
  <c r="F190" i="14"/>
  <c r="D190" i="14"/>
  <c r="C190" i="14"/>
  <c r="A190" i="14"/>
  <c r="N189" i="14"/>
  <c r="M189" i="14"/>
  <c r="J189" i="14"/>
  <c r="I189" i="14"/>
  <c r="F189" i="14"/>
  <c r="D189" i="14"/>
  <c r="C189" i="14"/>
  <c r="A189" i="14"/>
  <c r="N188" i="14"/>
  <c r="M188" i="14"/>
  <c r="J188" i="14"/>
  <c r="I188" i="14"/>
  <c r="F188" i="14"/>
  <c r="D188" i="14"/>
  <c r="C188" i="14"/>
  <c r="A188" i="14"/>
  <c r="N187" i="14"/>
  <c r="M187" i="14"/>
  <c r="J187" i="14"/>
  <c r="I187" i="14"/>
  <c r="F187" i="14"/>
  <c r="D187" i="14"/>
  <c r="C187" i="14"/>
  <c r="A187" i="14"/>
  <c r="N186" i="14"/>
  <c r="M186" i="14"/>
  <c r="J186" i="14"/>
  <c r="I186" i="14"/>
  <c r="F186" i="14"/>
  <c r="D186" i="14"/>
  <c r="C186" i="14"/>
  <c r="A186" i="14"/>
  <c r="N185" i="14"/>
  <c r="M185" i="14"/>
  <c r="J185" i="14"/>
  <c r="I185" i="14"/>
  <c r="F185" i="14"/>
  <c r="D185" i="14"/>
  <c r="C185" i="14"/>
  <c r="A185" i="14"/>
  <c r="N184" i="14"/>
  <c r="M184" i="14"/>
  <c r="J184" i="14"/>
  <c r="I184" i="14"/>
  <c r="F184" i="14"/>
  <c r="D184" i="14"/>
  <c r="C184" i="14"/>
  <c r="A184" i="14"/>
  <c r="N183" i="14"/>
  <c r="M183" i="14"/>
  <c r="J183" i="14"/>
  <c r="I183" i="14"/>
  <c r="F183" i="14"/>
  <c r="D183" i="14"/>
  <c r="C183" i="14"/>
  <c r="A183" i="14"/>
  <c r="N182" i="14"/>
  <c r="M182" i="14"/>
  <c r="J182" i="14"/>
  <c r="I182" i="14"/>
  <c r="F182" i="14"/>
  <c r="D182" i="14"/>
  <c r="C182" i="14"/>
  <c r="A182" i="14"/>
  <c r="N181" i="14"/>
  <c r="M181" i="14"/>
  <c r="J181" i="14"/>
  <c r="I181" i="14"/>
  <c r="F181" i="14"/>
  <c r="D181" i="14"/>
  <c r="C181" i="14"/>
  <c r="A181" i="14"/>
  <c r="N180" i="14"/>
  <c r="M180" i="14"/>
  <c r="J180" i="14"/>
  <c r="I180" i="14"/>
  <c r="F180" i="14"/>
  <c r="D180" i="14"/>
  <c r="C180" i="14"/>
  <c r="A180" i="14"/>
  <c r="N179" i="14"/>
  <c r="M179" i="14"/>
  <c r="J179" i="14"/>
  <c r="I179" i="14"/>
  <c r="F179" i="14"/>
  <c r="D179" i="14"/>
  <c r="C179" i="14"/>
  <c r="A179" i="14"/>
  <c r="N178" i="14"/>
  <c r="M178" i="14"/>
  <c r="J178" i="14"/>
  <c r="I178" i="14"/>
  <c r="F178" i="14"/>
  <c r="D178" i="14"/>
  <c r="C178" i="14"/>
  <c r="A178" i="14"/>
  <c r="N177" i="14"/>
  <c r="M177" i="14"/>
  <c r="J177" i="14"/>
  <c r="I177" i="14"/>
  <c r="F177" i="14"/>
  <c r="D177" i="14"/>
  <c r="C177" i="14"/>
  <c r="A177" i="14"/>
  <c r="N176" i="14"/>
  <c r="M176" i="14"/>
  <c r="J176" i="14"/>
  <c r="I176" i="14"/>
  <c r="F176" i="14"/>
  <c r="D176" i="14"/>
  <c r="C176" i="14"/>
  <c r="A176" i="14"/>
  <c r="N175" i="14"/>
  <c r="M175" i="14"/>
  <c r="J175" i="14"/>
  <c r="I175" i="14"/>
  <c r="F175" i="14"/>
  <c r="D175" i="14"/>
  <c r="C175" i="14"/>
  <c r="A175" i="14"/>
  <c r="N174" i="14"/>
  <c r="M174" i="14"/>
  <c r="J174" i="14"/>
  <c r="I174" i="14"/>
  <c r="F174" i="14"/>
  <c r="D174" i="14"/>
  <c r="C174" i="14"/>
  <c r="A174" i="14"/>
  <c r="N173" i="14"/>
  <c r="M173" i="14"/>
  <c r="J173" i="14"/>
  <c r="I173" i="14"/>
  <c r="F173" i="14"/>
  <c r="D173" i="14"/>
  <c r="C173" i="14"/>
  <c r="A173" i="14"/>
  <c r="N172" i="14"/>
  <c r="M172" i="14"/>
  <c r="J172" i="14"/>
  <c r="I172" i="14"/>
  <c r="F172" i="14"/>
  <c r="D172" i="14"/>
  <c r="C172" i="14"/>
  <c r="A172" i="14"/>
  <c r="N171" i="14"/>
  <c r="M171" i="14"/>
  <c r="J171" i="14"/>
  <c r="I171" i="14"/>
  <c r="F171" i="14"/>
  <c r="D171" i="14"/>
  <c r="C171" i="14"/>
  <c r="A171" i="14"/>
  <c r="N170" i="14"/>
  <c r="M170" i="14"/>
  <c r="J170" i="14"/>
  <c r="I170" i="14"/>
  <c r="F170" i="14"/>
  <c r="D170" i="14"/>
  <c r="C170" i="14"/>
  <c r="A170" i="14"/>
  <c r="N169" i="14"/>
  <c r="M169" i="14"/>
  <c r="J169" i="14"/>
  <c r="I169" i="14"/>
  <c r="F169" i="14"/>
  <c r="D169" i="14"/>
  <c r="C169" i="14"/>
  <c r="A169" i="14"/>
  <c r="N168" i="14"/>
  <c r="M168" i="14"/>
  <c r="J168" i="14"/>
  <c r="I168" i="14"/>
  <c r="F168" i="14"/>
  <c r="D168" i="14"/>
  <c r="C168" i="14"/>
  <c r="A168" i="14"/>
  <c r="N167" i="14"/>
  <c r="M167" i="14"/>
  <c r="J167" i="14"/>
  <c r="I167" i="14"/>
  <c r="F167" i="14"/>
  <c r="D167" i="14"/>
  <c r="C167" i="14"/>
  <c r="A167" i="14"/>
  <c r="N166" i="14"/>
  <c r="M166" i="14"/>
  <c r="J166" i="14"/>
  <c r="I166" i="14"/>
  <c r="F166" i="14"/>
  <c r="D166" i="14"/>
  <c r="C166" i="14"/>
  <c r="A166" i="14"/>
  <c r="N165" i="14"/>
  <c r="M165" i="14"/>
  <c r="J165" i="14"/>
  <c r="I165" i="14"/>
  <c r="F165" i="14"/>
  <c r="D165" i="14"/>
  <c r="C165" i="14"/>
  <c r="A165" i="14"/>
  <c r="N164" i="14"/>
  <c r="M164" i="14"/>
  <c r="J164" i="14"/>
  <c r="I164" i="14"/>
  <c r="F164" i="14"/>
  <c r="D164" i="14"/>
  <c r="C164" i="14"/>
  <c r="A164" i="14"/>
  <c r="N163" i="14"/>
  <c r="M163" i="14"/>
  <c r="J163" i="14"/>
  <c r="I163" i="14"/>
  <c r="F163" i="14"/>
  <c r="D163" i="14"/>
  <c r="C163" i="14"/>
  <c r="A163" i="14"/>
  <c r="N162" i="14"/>
  <c r="M162" i="14"/>
  <c r="J162" i="14"/>
  <c r="I162" i="14"/>
  <c r="F162" i="14"/>
  <c r="D162" i="14"/>
  <c r="C162" i="14"/>
  <c r="A162" i="14"/>
  <c r="N161" i="14"/>
  <c r="M161" i="14"/>
  <c r="J161" i="14"/>
  <c r="I161" i="14"/>
  <c r="F161" i="14"/>
  <c r="D161" i="14"/>
  <c r="C161" i="14"/>
  <c r="A161" i="14"/>
  <c r="N160" i="14"/>
  <c r="M160" i="14"/>
  <c r="J160" i="14"/>
  <c r="I160" i="14"/>
  <c r="F160" i="14"/>
  <c r="D160" i="14"/>
  <c r="C160" i="14"/>
  <c r="A160" i="14"/>
  <c r="N159" i="14"/>
  <c r="M159" i="14"/>
  <c r="J159" i="14"/>
  <c r="I159" i="14"/>
  <c r="F159" i="14"/>
  <c r="D159" i="14"/>
  <c r="C159" i="14"/>
  <c r="A159" i="14"/>
  <c r="N158" i="14"/>
  <c r="M158" i="14"/>
  <c r="J158" i="14"/>
  <c r="I158" i="14"/>
  <c r="F158" i="14"/>
  <c r="D158" i="14"/>
  <c r="C158" i="14"/>
  <c r="A158" i="14"/>
  <c r="N157" i="14"/>
  <c r="M157" i="14"/>
  <c r="J157" i="14"/>
  <c r="I157" i="14"/>
  <c r="F157" i="14"/>
  <c r="D157" i="14"/>
  <c r="C157" i="14"/>
  <c r="A157" i="14"/>
  <c r="N156" i="14"/>
  <c r="M156" i="14"/>
  <c r="J156" i="14"/>
  <c r="I156" i="14"/>
  <c r="F156" i="14"/>
  <c r="D156" i="14"/>
  <c r="C156" i="14"/>
  <c r="A156" i="14"/>
  <c r="N155" i="14"/>
  <c r="M155" i="14"/>
  <c r="J155" i="14"/>
  <c r="I155" i="14"/>
  <c r="F155" i="14"/>
  <c r="D155" i="14"/>
  <c r="C155" i="14"/>
  <c r="A155" i="14"/>
  <c r="N154" i="14"/>
  <c r="M154" i="14"/>
  <c r="J154" i="14"/>
  <c r="I154" i="14"/>
  <c r="F154" i="14"/>
  <c r="D154" i="14"/>
  <c r="C154" i="14"/>
  <c r="A154" i="14"/>
  <c r="N153" i="14"/>
  <c r="M153" i="14"/>
  <c r="J153" i="14"/>
  <c r="I153" i="14"/>
  <c r="F153" i="14"/>
  <c r="D153" i="14"/>
  <c r="C153" i="14"/>
  <c r="A153" i="14"/>
  <c r="N152" i="14"/>
  <c r="M152" i="14"/>
  <c r="J152" i="14"/>
  <c r="I152" i="14"/>
  <c r="F152" i="14"/>
  <c r="D152" i="14"/>
  <c r="C152" i="14"/>
  <c r="A152" i="14"/>
  <c r="N151" i="14"/>
  <c r="M151" i="14"/>
  <c r="J151" i="14"/>
  <c r="I151" i="14"/>
  <c r="F151" i="14"/>
  <c r="D151" i="14"/>
  <c r="C151" i="14"/>
  <c r="A151" i="14"/>
  <c r="N150" i="14"/>
  <c r="M150" i="14"/>
  <c r="J150" i="14"/>
  <c r="I150" i="14"/>
  <c r="F150" i="14"/>
  <c r="D150" i="14"/>
  <c r="C150" i="14"/>
  <c r="A150" i="14"/>
  <c r="N149" i="14"/>
  <c r="M149" i="14"/>
  <c r="J149" i="14"/>
  <c r="I149" i="14"/>
  <c r="F149" i="14"/>
  <c r="D149" i="14"/>
  <c r="C149" i="14"/>
  <c r="A149" i="14"/>
  <c r="N148" i="14"/>
  <c r="M148" i="14"/>
  <c r="J148" i="14"/>
  <c r="I148" i="14"/>
  <c r="F148" i="14"/>
  <c r="D148" i="14"/>
  <c r="C148" i="14"/>
  <c r="A148" i="14"/>
  <c r="N147" i="14"/>
  <c r="M147" i="14"/>
  <c r="J147" i="14"/>
  <c r="I147" i="14"/>
  <c r="F147" i="14"/>
  <c r="D147" i="14"/>
  <c r="C147" i="14"/>
  <c r="A147" i="14"/>
  <c r="N146" i="14"/>
  <c r="M146" i="14"/>
  <c r="J146" i="14"/>
  <c r="I146" i="14"/>
  <c r="F146" i="14"/>
  <c r="D146" i="14"/>
  <c r="C146" i="14"/>
  <c r="A146" i="14"/>
  <c r="N145" i="14"/>
  <c r="M145" i="14"/>
  <c r="J145" i="14"/>
  <c r="I145" i="14"/>
  <c r="F145" i="14"/>
  <c r="D145" i="14"/>
  <c r="C145" i="14"/>
  <c r="A145" i="14"/>
  <c r="N144" i="14"/>
  <c r="M144" i="14"/>
  <c r="J144" i="14"/>
  <c r="I144" i="14"/>
  <c r="F144" i="14"/>
  <c r="D144" i="14"/>
  <c r="C144" i="14"/>
  <c r="A144" i="14"/>
  <c r="N143" i="14"/>
  <c r="M143" i="14"/>
  <c r="J143" i="14"/>
  <c r="I143" i="14"/>
  <c r="F143" i="14"/>
  <c r="D143" i="14"/>
  <c r="C143" i="14"/>
  <c r="A143" i="14"/>
  <c r="N142" i="14"/>
  <c r="M142" i="14"/>
  <c r="J142" i="14"/>
  <c r="I142" i="14"/>
  <c r="F142" i="14"/>
  <c r="D142" i="14"/>
  <c r="C142" i="14"/>
  <c r="A142" i="14"/>
  <c r="N141" i="14"/>
  <c r="M141" i="14"/>
  <c r="J141" i="14"/>
  <c r="I141" i="14"/>
  <c r="F141" i="14"/>
  <c r="D141" i="14"/>
  <c r="C141" i="14"/>
  <c r="A141" i="14"/>
  <c r="N140" i="14"/>
  <c r="M140" i="14"/>
  <c r="J140" i="14"/>
  <c r="I140" i="14"/>
  <c r="F140" i="14"/>
  <c r="D140" i="14"/>
  <c r="C140" i="14"/>
  <c r="A140" i="14"/>
  <c r="N139" i="14"/>
  <c r="M139" i="14"/>
  <c r="J139" i="14"/>
  <c r="I139" i="14"/>
  <c r="F139" i="14"/>
  <c r="D139" i="14"/>
  <c r="C139" i="14"/>
  <c r="A139" i="14"/>
  <c r="N138" i="14"/>
  <c r="M138" i="14"/>
  <c r="J138" i="14"/>
  <c r="I138" i="14"/>
  <c r="F138" i="14"/>
  <c r="D138" i="14"/>
  <c r="C138" i="14"/>
  <c r="A138" i="14"/>
  <c r="N137" i="14"/>
  <c r="M137" i="14"/>
  <c r="J137" i="14"/>
  <c r="I137" i="14"/>
  <c r="F137" i="14"/>
  <c r="D137" i="14"/>
  <c r="C137" i="14"/>
  <c r="A137" i="14"/>
  <c r="N136" i="14"/>
  <c r="M136" i="14"/>
  <c r="J136" i="14"/>
  <c r="I136" i="14"/>
  <c r="F136" i="14"/>
  <c r="D136" i="14"/>
  <c r="C136" i="14"/>
  <c r="A136" i="14"/>
  <c r="N135" i="14"/>
  <c r="M135" i="14"/>
  <c r="J135" i="14"/>
  <c r="I135" i="14"/>
  <c r="F135" i="14"/>
  <c r="D135" i="14"/>
  <c r="C135" i="14"/>
  <c r="A135" i="14"/>
  <c r="N134" i="14"/>
  <c r="M134" i="14"/>
  <c r="J134" i="14"/>
  <c r="I134" i="14"/>
  <c r="F134" i="14"/>
  <c r="D134" i="14"/>
  <c r="C134" i="14"/>
  <c r="A134" i="14"/>
  <c r="N133" i="14"/>
  <c r="M133" i="14"/>
  <c r="J133" i="14"/>
  <c r="I133" i="14"/>
  <c r="F133" i="14"/>
  <c r="D133" i="14"/>
  <c r="C133" i="14"/>
  <c r="A133" i="14"/>
  <c r="N132" i="14"/>
  <c r="M132" i="14"/>
  <c r="J132" i="14"/>
  <c r="I132" i="14"/>
  <c r="F132" i="14"/>
  <c r="D132" i="14"/>
  <c r="C132" i="14"/>
  <c r="A132" i="14"/>
  <c r="N131" i="14"/>
  <c r="M131" i="14"/>
  <c r="J131" i="14"/>
  <c r="I131" i="14"/>
  <c r="F131" i="14"/>
  <c r="D131" i="14"/>
  <c r="C131" i="14"/>
  <c r="A131" i="14"/>
  <c r="N130" i="14"/>
  <c r="M130" i="14"/>
  <c r="J130" i="14"/>
  <c r="I130" i="14"/>
  <c r="F130" i="14"/>
  <c r="D130" i="14"/>
  <c r="C130" i="14"/>
  <c r="A130" i="14"/>
  <c r="N129" i="14"/>
  <c r="M129" i="14"/>
  <c r="J129" i="14"/>
  <c r="I129" i="14"/>
  <c r="F129" i="14"/>
  <c r="D129" i="14"/>
  <c r="C129" i="14"/>
  <c r="A129" i="14"/>
  <c r="N128" i="14"/>
  <c r="M128" i="14"/>
  <c r="J128" i="14"/>
  <c r="I128" i="14"/>
  <c r="F128" i="14"/>
  <c r="D128" i="14"/>
  <c r="C128" i="14"/>
  <c r="A128" i="14"/>
  <c r="N127" i="14"/>
  <c r="M127" i="14"/>
  <c r="J127" i="14"/>
  <c r="I127" i="14"/>
  <c r="F127" i="14"/>
  <c r="D127" i="14"/>
  <c r="C127" i="14"/>
  <c r="A127" i="14"/>
  <c r="N126" i="14"/>
  <c r="M126" i="14"/>
  <c r="J126" i="14"/>
  <c r="I126" i="14"/>
  <c r="F126" i="14"/>
  <c r="D126" i="14"/>
  <c r="C126" i="14"/>
  <c r="A126" i="14"/>
  <c r="N125" i="14"/>
  <c r="M125" i="14"/>
  <c r="J125" i="14"/>
  <c r="I125" i="14"/>
  <c r="F125" i="14"/>
  <c r="D125" i="14"/>
  <c r="C125" i="14"/>
  <c r="A125" i="14"/>
  <c r="N124" i="14"/>
  <c r="M124" i="14"/>
  <c r="J124" i="14"/>
  <c r="I124" i="14"/>
  <c r="F124" i="14"/>
  <c r="D124" i="14"/>
  <c r="C124" i="14"/>
  <c r="A124" i="14"/>
  <c r="N123" i="14"/>
  <c r="M123" i="14"/>
  <c r="J123" i="14"/>
  <c r="I123" i="14"/>
  <c r="F123" i="14"/>
  <c r="D123" i="14"/>
  <c r="C123" i="14"/>
  <c r="A123" i="14"/>
  <c r="N122" i="14"/>
  <c r="M122" i="14"/>
  <c r="J122" i="14"/>
  <c r="I122" i="14"/>
  <c r="F122" i="14"/>
  <c r="D122" i="14"/>
  <c r="C122" i="14"/>
  <c r="A122" i="14"/>
  <c r="N121" i="14"/>
  <c r="M121" i="14"/>
  <c r="J121" i="14"/>
  <c r="I121" i="14"/>
  <c r="F121" i="14"/>
  <c r="D121" i="14"/>
  <c r="C121" i="14"/>
  <c r="A121" i="14"/>
  <c r="N120" i="14"/>
  <c r="M120" i="14"/>
  <c r="J120" i="14"/>
  <c r="I120" i="14"/>
  <c r="F120" i="14"/>
  <c r="D120" i="14"/>
  <c r="C120" i="14"/>
  <c r="A120" i="14"/>
  <c r="N119" i="14"/>
  <c r="M119" i="14"/>
  <c r="J119" i="14"/>
  <c r="I119" i="14"/>
  <c r="F119" i="14"/>
  <c r="D119" i="14"/>
  <c r="C119" i="14"/>
  <c r="A119" i="14"/>
  <c r="N118" i="14"/>
  <c r="M118" i="14"/>
  <c r="J118" i="14"/>
  <c r="I118" i="14"/>
  <c r="F118" i="14"/>
  <c r="D118" i="14"/>
  <c r="C118" i="14"/>
  <c r="A118" i="14"/>
  <c r="N117" i="14"/>
  <c r="M117" i="14"/>
  <c r="J117" i="14"/>
  <c r="I117" i="14"/>
  <c r="F117" i="14"/>
  <c r="D117" i="14"/>
  <c r="C117" i="14"/>
  <c r="A117" i="14"/>
  <c r="N116" i="14"/>
  <c r="M116" i="14"/>
  <c r="J116" i="14"/>
  <c r="I116" i="14"/>
  <c r="F116" i="14"/>
  <c r="D116" i="14"/>
  <c r="C116" i="14"/>
  <c r="A116" i="14"/>
  <c r="N115" i="14"/>
  <c r="M115" i="14"/>
  <c r="J115" i="14"/>
  <c r="I115" i="14"/>
  <c r="F115" i="14"/>
  <c r="D115" i="14"/>
  <c r="C115" i="14"/>
  <c r="A115" i="14"/>
  <c r="N114" i="14"/>
  <c r="M114" i="14"/>
  <c r="J114" i="14"/>
  <c r="I114" i="14"/>
  <c r="F114" i="14"/>
  <c r="D114" i="14"/>
  <c r="C114" i="14"/>
  <c r="A114" i="14"/>
  <c r="N113" i="14"/>
  <c r="M113" i="14"/>
  <c r="J113" i="14"/>
  <c r="I113" i="14"/>
  <c r="F113" i="14"/>
  <c r="D113" i="14"/>
  <c r="C113" i="14"/>
  <c r="A113" i="14"/>
  <c r="N112" i="14"/>
  <c r="M112" i="14"/>
  <c r="J112" i="14"/>
  <c r="I112" i="14"/>
  <c r="F112" i="14"/>
  <c r="D112" i="14"/>
  <c r="C112" i="14"/>
  <c r="A112" i="14"/>
  <c r="N111" i="14"/>
  <c r="M111" i="14"/>
  <c r="J111" i="14"/>
  <c r="I111" i="14"/>
  <c r="F111" i="14"/>
  <c r="D111" i="14"/>
  <c r="C111" i="14"/>
  <c r="A111" i="14"/>
  <c r="N110" i="14"/>
  <c r="M110" i="14"/>
  <c r="J110" i="14"/>
  <c r="I110" i="14"/>
  <c r="F110" i="14"/>
  <c r="D110" i="14"/>
  <c r="C110" i="14"/>
  <c r="A110" i="14"/>
  <c r="N109" i="14"/>
  <c r="M109" i="14"/>
  <c r="J109" i="14"/>
  <c r="I109" i="14"/>
  <c r="F109" i="14"/>
  <c r="D109" i="14"/>
  <c r="C109" i="14"/>
  <c r="A109" i="14"/>
  <c r="N108" i="14"/>
  <c r="M108" i="14"/>
  <c r="J108" i="14"/>
  <c r="I108" i="14"/>
  <c r="F108" i="14"/>
  <c r="D108" i="14"/>
  <c r="C108" i="14"/>
  <c r="A108" i="14"/>
  <c r="N107" i="14"/>
  <c r="M107" i="14"/>
  <c r="J107" i="14"/>
  <c r="I107" i="14"/>
  <c r="F107" i="14"/>
  <c r="D107" i="14"/>
  <c r="C107" i="14"/>
  <c r="A107" i="14"/>
  <c r="N106" i="14"/>
  <c r="M106" i="14"/>
  <c r="J106" i="14"/>
  <c r="I106" i="14"/>
  <c r="F106" i="14"/>
  <c r="D106" i="14"/>
  <c r="C106" i="14"/>
  <c r="A106" i="14"/>
  <c r="N105" i="14"/>
  <c r="M105" i="14"/>
  <c r="J105" i="14"/>
  <c r="I105" i="14"/>
  <c r="F105" i="14"/>
  <c r="D105" i="14"/>
  <c r="C105" i="14"/>
  <c r="A105" i="14"/>
  <c r="N104" i="14"/>
  <c r="M104" i="14"/>
  <c r="J104" i="14"/>
  <c r="I104" i="14"/>
  <c r="F104" i="14"/>
  <c r="D104" i="14"/>
  <c r="C104" i="14"/>
  <c r="A104" i="14"/>
  <c r="N103" i="14"/>
  <c r="M103" i="14"/>
  <c r="J103" i="14"/>
  <c r="I103" i="14"/>
  <c r="F103" i="14"/>
  <c r="D103" i="14"/>
  <c r="C103" i="14"/>
  <c r="A103" i="14"/>
  <c r="N102" i="14"/>
  <c r="M102" i="14"/>
  <c r="J102" i="14"/>
  <c r="I102" i="14"/>
  <c r="F102" i="14"/>
  <c r="D102" i="14"/>
  <c r="C102" i="14"/>
  <c r="A102" i="14"/>
  <c r="N101" i="14"/>
  <c r="M101" i="14"/>
  <c r="J101" i="14"/>
  <c r="I101" i="14"/>
  <c r="F101" i="14"/>
  <c r="D101" i="14"/>
  <c r="C101" i="14"/>
  <c r="A101" i="14"/>
  <c r="N100" i="14"/>
  <c r="M100" i="14"/>
  <c r="J100" i="14"/>
  <c r="I100" i="14"/>
  <c r="F100" i="14"/>
  <c r="D100" i="14"/>
  <c r="C100" i="14"/>
  <c r="A100" i="14"/>
  <c r="N99" i="14"/>
  <c r="M99" i="14"/>
  <c r="J99" i="14"/>
  <c r="I99" i="14"/>
  <c r="F99" i="14"/>
  <c r="D99" i="14"/>
  <c r="C99" i="14"/>
  <c r="A99" i="14"/>
  <c r="N98" i="14"/>
  <c r="M98" i="14"/>
  <c r="J98" i="14"/>
  <c r="I98" i="14"/>
  <c r="F98" i="14"/>
  <c r="D98" i="14"/>
  <c r="C98" i="14"/>
  <c r="A98" i="14"/>
  <c r="N97" i="14"/>
  <c r="M97" i="14"/>
  <c r="J97" i="14"/>
  <c r="I97" i="14"/>
  <c r="F97" i="14"/>
  <c r="D97" i="14"/>
  <c r="C97" i="14"/>
  <c r="A97" i="14"/>
  <c r="N96" i="14"/>
  <c r="M96" i="14"/>
  <c r="J96" i="14"/>
  <c r="I96" i="14"/>
  <c r="F96" i="14"/>
  <c r="D96" i="14"/>
  <c r="C96" i="14"/>
  <c r="A96" i="14"/>
  <c r="N95" i="14"/>
  <c r="M95" i="14"/>
  <c r="J95" i="14"/>
  <c r="I95" i="14"/>
  <c r="F95" i="14"/>
  <c r="D95" i="14"/>
  <c r="C95" i="14"/>
  <c r="A95" i="14"/>
  <c r="N94" i="14"/>
  <c r="M94" i="14"/>
  <c r="J94" i="14"/>
  <c r="I94" i="14"/>
  <c r="F94" i="14"/>
  <c r="D94" i="14"/>
  <c r="C94" i="14"/>
  <c r="A94" i="14"/>
  <c r="N93" i="14"/>
  <c r="M93" i="14"/>
  <c r="J93" i="14"/>
  <c r="I93" i="14"/>
  <c r="F93" i="14"/>
  <c r="D93" i="14"/>
  <c r="C93" i="14"/>
  <c r="A93" i="14"/>
  <c r="N92" i="14"/>
  <c r="M92" i="14"/>
  <c r="J92" i="14"/>
  <c r="I92" i="14"/>
  <c r="F92" i="14"/>
  <c r="D92" i="14"/>
  <c r="C92" i="14"/>
  <c r="A92" i="14"/>
  <c r="N91" i="14"/>
  <c r="M91" i="14"/>
  <c r="J91" i="14"/>
  <c r="I91" i="14"/>
  <c r="F91" i="14"/>
  <c r="D91" i="14"/>
  <c r="C91" i="14"/>
  <c r="A91" i="14"/>
  <c r="N90" i="14"/>
  <c r="M90" i="14"/>
  <c r="J90" i="14"/>
  <c r="I90" i="14"/>
  <c r="F90" i="14"/>
  <c r="D90" i="14"/>
  <c r="C90" i="14"/>
  <c r="A90" i="14"/>
  <c r="N89" i="14"/>
  <c r="M89" i="14"/>
  <c r="J89" i="14"/>
  <c r="I89" i="14"/>
  <c r="F89" i="14"/>
  <c r="D89" i="14"/>
  <c r="C89" i="14"/>
  <c r="A89" i="14"/>
  <c r="N88" i="14"/>
  <c r="M88" i="14"/>
  <c r="J88" i="14"/>
  <c r="I88" i="14"/>
  <c r="F88" i="14"/>
  <c r="D88" i="14"/>
  <c r="C88" i="14"/>
  <c r="A88" i="14"/>
  <c r="N87" i="14"/>
  <c r="M87" i="14"/>
  <c r="J87" i="14"/>
  <c r="I87" i="14"/>
  <c r="F87" i="14"/>
  <c r="D87" i="14"/>
  <c r="C87" i="14"/>
  <c r="A87" i="14"/>
  <c r="N86" i="14"/>
  <c r="M86" i="14"/>
  <c r="J86" i="14"/>
  <c r="I86" i="14"/>
  <c r="F86" i="14"/>
  <c r="D86" i="14"/>
  <c r="C86" i="14"/>
  <c r="A86" i="14"/>
  <c r="N85" i="14"/>
  <c r="M85" i="14"/>
  <c r="J85" i="14"/>
  <c r="I85" i="14"/>
  <c r="F85" i="14"/>
  <c r="D85" i="14"/>
  <c r="C85" i="14"/>
  <c r="A85" i="14"/>
  <c r="N84" i="14"/>
  <c r="M84" i="14"/>
  <c r="J84" i="14"/>
  <c r="I84" i="14"/>
  <c r="F84" i="14"/>
  <c r="D84" i="14"/>
  <c r="C84" i="14"/>
  <c r="A84" i="14"/>
  <c r="N83" i="14"/>
  <c r="M83" i="14"/>
  <c r="J83" i="14"/>
  <c r="I83" i="14"/>
  <c r="F83" i="14"/>
  <c r="D83" i="14"/>
  <c r="C83" i="14"/>
  <c r="A83" i="14"/>
  <c r="N82" i="14"/>
  <c r="M82" i="14"/>
  <c r="J82" i="14"/>
  <c r="I82" i="14"/>
  <c r="F82" i="14"/>
  <c r="D82" i="14"/>
  <c r="C82" i="14"/>
  <c r="A82" i="14"/>
  <c r="N81" i="14"/>
  <c r="M81" i="14"/>
  <c r="J81" i="14"/>
  <c r="I81" i="14"/>
  <c r="F81" i="14"/>
  <c r="D81" i="14"/>
  <c r="C81" i="14"/>
  <c r="A81" i="14"/>
  <c r="N80" i="14"/>
  <c r="M80" i="14"/>
  <c r="J80" i="14"/>
  <c r="I80" i="14"/>
  <c r="F80" i="14"/>
  <c r="D80" i="14"/>
  <c r="C80" i="14"/>
  <c r="A80" i="14"/>
  <c r="N79" i="14"/>
  <c r="M79" i="14"/>
  <c r="J79" i="14"/>
  <c r="I79" i="14"/>
  <c r="F79" i="14"/>
  <c r="D79" i="14"/>
  <c r="C79" i="14"/>
  <c r="A79" i="14"/>
  <c r="N78" i="14"/>
  <c r="M78" i="14"/>
  <c r="J78" i="14"/>
  <c r="I78" i="14"/>
  <c r="F78" i="14"/>
  <c r="D78" i="14"/>
  <c r="C78" i="14"/>
  <c r="A78" i="14"/>
  <c r="N77" i="14"/>
  <c r="M77" i="14"/>
  <c r="J77" i="14"/>
  <c r="I77" i="14"/>
  <c r="F77" i="14"/>
  <c r="D77" i="14"/>
  <c r="C77" i="14"/>
  <c r="A77" i="14"/>
  <c r="N76" i="14"/>
  <c r="M76" i="14"/>
  <c r="J76" i="14"/>
  <c r="I76" i="14"/>
  <c r="F76" i="14"/>
  <c r="D76" i="14"/>
  <c r="C76" i="14"/>
  <c r="A76" i="14"/>
  <c r="N75" i="14"/>
  <c r="M75" i="14"/>
  <c r="J75" i="14"/>
  <c r="I75" i="14"/>
  <c r="F75" i="14"/>
  <c r="D75" i="14"/>
  <c r="C75" i="14"/>
  <c r="A75" i="14"/>
  <c r="N74" i="14"/>
  <c r="M74" i="14"/>
  <c r="J74" i="14"/>
  <c r="I74" i="14"/>
  <c r="F74" i="14"/>
  <c r="D74" i="14"/>
  <c r="C74" i="14"/>
  <c r="A74" i="14"/>
  <c r="N73" i="14"/>
  <c r="M73" i="14"/>
  <c r="J73" i="14"/>
  <c r="I73" i="14"/>
  <c r="F73" i="14"/>
  <c r="D73" i="14"/>
  <c r="C73" i="14"/>
  <c r="A73" i="14"/>
  <c r="N72" i="14"/>
  <c r="M72" i="14"/>
  <c r="J72" i="14"/>
  <c r="I72" i="14"/>
  <c r="F72" i="14"/>
  <c r="D72" i="14"/>
  <c r="C72" i="14"/>
  <c r="A72" i="14"/>
  <c r="N71" i="14"/>
  <c r="M71" i="14"/>
  <c r="J71" i="14"/>
  <c r="I71" i="14"/>
  <c r="F71" i="14"/>
  <c r="D71" i="14"/>
  <c r="C71" i="14"/>
  <c r="A71" i="14"/>
  <c r="N70" i="14"/>
  <c r="M70" i="14"/>
  <c r="J70" i="14"/>
  <c r="I70" i="14"/>
  <c r="F70" i="14"/>
  <c r="D70" i="14"/>
  <c r="C70" i="14"/>
  <c r="A70" i="14"/>
  <c r="N69" i="14"/>
  <c r="M69" i="14"/>
  <c r="J69" i="14"/>
  <c r="I69" i="14"/>
  <c r="F69" i="14"/>
  <c r="D69" i="14"/>
  <c r="C69" i="14"/>
  <c r="A69" i="14"/>
  <c r="N68" i="14"/>
  <c r="M68" i="14"/>
  <c r="J68" i="14"/>
  <c r="I68" i="14"/>
  <c r="F68" i="14"/>
  <c r="D68" i="14"/>
  <c r="C68" i="14"/>
  <c r="A68" i="14"/>
  <c r="N67" i="14"/>
  <c r="M67" i="14"/>
  <c r="J67" i="14"/>
  <c r="I67" i="14"/>
  <c r="F67" i="14"/>
  <c r="D67" i="14"/>
  <c r="C67" i="14"/>
  <c r="A67" i="14"/>
  <c r="N66" i="14"/>
  <c r="M66" i="14"/>
  <c r="J66" i="14"/>
  <c r="I66" i="14"/>
  <c r="F66" i="14"/>
  <c r="D66" i="14"/>
  <c r="C66" i="14"/>
  <c r="A66" i="14"/>
  <c r="N65" i="14"/>
  <c r="M65" i="14"/>
  <c r="J65" i="14"/>
  <c r="I65" i="14"/>
  <c r="F65" i="14"/>
  <c r="D65" i="14"/>
  <c r="C65" i="14"/>
  <c r="A65" i="14"/>
  <c r="N64" i="14"/>
  <c r="M64" i="14"/>
  <c r="J64" i="14"/>
  <c r="I64" i="14"/>
  <c r="F64" i="14"/>
  <c r="D64" i="14"/>
  <c r="C64" i="14"/>
  <c r="A64" i="14"/>
  <c r="N63" i="14"/>
  <c r="M63" i="14"/>
  <c r="J63" i="14"/>
  <c r="I63" i="14"/>
  <c r="F63" i="14"/>
  <c r="D63" i="14"/>
  <c r="C63" i="14"/>
  <c r="A63" i="14"/>
  <c r="N62" i="14"/>
  <c r="M62" i="14"/>
  <c r="J62" i="14"/>
  <c r="I62" i="14"/>
  <c r="F62" i="14"/>
  <c r="D62" i="14"/>
  <c r="C62" i="14"/>
  <c r="A62" i="14"/>
  <c r="N61" i="14"/>
  <c r="M61" i="14"/>
  <c r="J61" i="14"/>
  <c r="I61" i="14"/>
  <c r="F61" i="14"/>
  <c r="D61" i="14"/>
  <c r="C61" i="14"/>
  <c r="A61" i="14"/>
  <c r="N60" i="14"/>
  <c r="M60" i="14"/>
  <c r="J60" i="14"/>
  <c r="I60" i="14"/>
  <c r="F60" i="14"/>
  <c r="D60" i="14"/>
  <c r="C60" i="14"/>
  <c r="A60" i="14"/>
  <c r="N59" i="14"/>
  <c r="M59" i="14"/>
  <c r="J59" i="14"/>
  <c r="I59" i="14"/>
  <c r="F59" i="14"/>
  <c r="D59" i="14"/>
  <c r="C59" i="14"/>
  <c r="A59" i="14"/>
  <c r="N58" i="14"/>
  <c r="M58" i="14"/>
  <c r="J58" i="14"/>
  <c r="I58" i="14"/>
  <c r="F58" i="14"/>
  <c r="D58" i="14"/>
  <c r="C58" i="14"/>
  <c r="A58" i="14"/>
  <c r="N57" i="14"/>
  <c r="M57" i="14"/>
  <c r="J57" i="14"/>
  <c r="I57" i="14"/>
  <c r="F57" i="14"/>
  <c r="D57" i="14"/>
  <c r="C57" i="14"/>
  <c r="A57" i="14"/>
  <c r="N56" i="14"/>
  <c r="M56" i="14"/>
  <c r="J56" i="14"/>
  <c r="I56" i="14"/>
  <c r="F56" i="14"/>
  <c r="D56" i="14"/>
  <c r="C56" i="14"/>
  <c r="A56" i="14"/>
  <c r="N55" i="14"/>
  <c r="M55" i="14"/>
  <c r="J55" i="14"/>
  <c r="I55" i="14"/>
  <c r="F55" i="14"/>
  <c r="D55" i="14"/>
  <c r="C55" i="14"/>
  <c r="A55" i="14"/>
  <c r="N54" i="14"/>
  <c r="M54" i="14"/>
  <c r="J54" i="14"/>
  <c r="I54" i="14"/>
  <c r="F54" i="14"/>
  <c r="D54" i="14"/>
  <c r="C54" i="14"/>
  <c r="A54" i="14"/>
  <c r="N53" i="14"/>
  <c r="M53" i="14"/>
  <c r="J53" i="14"/>
  <c r="I53" i="14"/>
  <c r="F53" i="14"/>
  <c r="D53" i="14"/>
  <c r="C53" i="14"/>
  <c r="A53" i="14"/>
  <c r="N52" i="14"/>
  <c r="M52" i="14"/>
  <c r="J52" i="14"/>
  <c r="I52" i="14"/>
  <c r="F52" i="14"/>
  <c r="D52" i="14"/>
  <c r="C52" i="14"/>
  <c r="A52" i="14"/>
  <c r="N51" i="14"/>
  <c r="M51" i="14"/>
  <c r="J51" i="14"/>
  <c r="I51" i="14"/>
  <c r="F51" i="14"/>
  <c r="D51" i="14"/>
  <c r="C51" i="14"/>
  <c r="A51" i="14"/>
  <c r="N50" i="14"/>
  <c r="M50" i="14"/>
  <c r="J50" i="14"/>
  <c r="I50" i="14"/>
  <c r="F50" i="14"/>
  <c r="D50" i="14"/>
  <c r="C50" i="14"/>
  <c r="A50" i="14"/>
  <c r="N49" i="14"/>
  <c r="M49" i="14"/>
  <c r="J49" i="14"/>
  <c r="I49" i="14"/>
  <c r="F49" i="14"/>
  <c r="D49" i="14"/>
  <c r="C49" i="14"/>
  <c r="A49" i="14"/>
  <c r="N48" i="14"/>
  <c r="M48" i="14"/>
  <c r="J48" i="14"/>
  <c r="I48" i="14"/>
  <c r="F48" i="14"/>
  <c r="D48" i="14"/>
  <c r="C48" i="14"/>
  <c r="A48" i="14"/>
  <c r="N47" i="14"/>
  <c r="M47" i="14"/>
  <c r="J47" i="14"/>
  <c r="I47" i="14"/>
  <c r="F47" i="14"/>
  <c r="D47" i="14"/>
  <c r="C47" i="14"/>
  <c r="A47" i="14"/>
  <c r="N46" i="14"/>
  <c r="M46" i="14"/>
  <c r="J46" i="14"/>
  <c r="I46" i="14"/>
  <c r="F46" i="14"/>
  <c r="D46" i="14"/>
  <c r="C46" i="14"/>
  <c r="A46" i="14"/>
  <c r="N45" i="14"/>
  <c r="M45" i="14"/>
  <c r="J45" i="14"/>
  <c r="I45" i="14"/>
  <c r="F45" i="14"/>
  <c r="D45" i="14"/>
  <c r="C45" i="14"/>
  <c r="A45" i="14"/>
  <c r="N44" i="14"/>
  <c r="M44" i="14"/>
  <c r="J44" i="14"/>
  <c r="I44" i="14"/>
  <c r="F44" i="14"/>
  <c r="D44" i="14"/>
  <c r="C44" i="14"/>
  <c r="A44" i="14"/>
  <c r="N43" i="14"/>
  <c r="M43" i="14"/>
  <c r="J43" i="14"/>
  <c r="I43" i="14"/>
  <c r="F43" i="14"/>
  <c r="D43" i="14"/>
  <c r="C43" i="14"/>
  <c r="A43" i="14"/>
  <c r="N42" i="14"/>
  <c r="M42" i="14"/>
  <c r="J42" i="14"/>
  <c r="I42" i="14"/>
  <c r="F42" i="14"/>
  <c r="D42" i="14"/>
  <c r="C42" i="14"/>
  <c r="A42" i="14"/>
  <c r="N41" i="14"/>
  <c r="M41" i="14"/>
  <c r="J41" i="14"/>
  <c r="I41" i="14"/>
  <c r="F41" i="14"/>
  <c r="D41" i="14"/>
  <c r="C41" i="14"/>
  <c r="A41" i="14"/>
  <c r="N40" i="14"/>
  <c r="M40" i="14"/>
  <c r="J40" i="14"/>
  <c r="I40" i="14"/>
  <c r="F40" i="14"/>
  <c r="D40" i="14"/>
  <c r="C40" i="14"/>
  <c r="A40" i="14"/>
  <c r="N39" i="14"/>
  <c r="M39" i="14"/>
  <c r="J39" i="14"/>
  <c r="I39" i="14"/>
  <c r="F39" i="14"/>
  <c r="D39" i="14"/>
  <c r="C39" i="14"/>
  <c r="A39" i="14"/>
  <c r="N38" i="14"/>
  <c r="M38" i="14"/>
  <c r="J38" i="14"/>
  <c r="I38" i="14"/>
  <c r="F38" i="14"/>
  <c r="D38" i="14"/>
  <c r="C38" i="14"/>
  <c r="A38" i="14"/>
  <c r="N37" i="14"/>
  <c r="M37" i="14"/>
  <c r="J37" i="14"/>
  <c r="I37" i="14"/>
  <c r="F37" i="14"/>
  <c r="D37" i="14"/>
  <c r="C37" i="14"/>
  <c r="A37" i="14"/>
  <c r="N36" i="14"/>
  <c r="M36" i="14"/>
  <c r="J36" i="14"/>
  <c r="I36" i="14"/>
  <c r="F36" i="14"/>
  <c r="D36" i="14"/>
  <c r="C36" i="14"/>
  <c r="A36" i="14"/>
  <c r="N35" i="14"/>
  <c r="M35" i="14"/>
  <c r="J35" i="14"/>
  <c r="I35" i="14"/>
  <c r="F35" i="14"/>
  <c r="D35" i="14"/>
  <c r="C35" i="14"/>
  <c r="A35" i="14"/>
  <c r="N34" i="14"/>
  <c r="M34" i="14"/>
  <c r="J34" i="14"/>
  <c r="I34" i="14"/>
  <c r="F34" i="14"/>
  <c r="D34" i="14"/>
  <c r="C34" i="14"/>
  <c r="A34" i="14"/>
  <c r="N33" i="14"/>
  <c r="M33" i="14"/>
  <c r="J33" i="14"/>
  <c r="I33" i="14"/>
  <c r="F33" i="14"/>
  <c r="D33" i="14"/>
  <c r="C33" i="14"/>
  <c r="A33" i="14"/>
  <c r="N32" i="14"/>
  <c r="M32" i="14"/>
  <c r="J32" i="14"/>
  <c r="I32" i="14"/>
  <c r="F32" i="14"/>
  <c r="D32" i="14"/>
  <c r="C32" i="14"/>
  <c r="A32" i="14"/>
  <c r="N31" i="14"/>
  <c r="M31" i="14"/>
  <c r="J31" i="14"/>
  <c r="I31" i="14"/>
  <c r="F31" i="14"/>
  <c r="D31" i="14"/>
  <c r="C31" i="14"/>
  <c r="A31" i="14"/>
  <c r="N30" i="14"/>
  <c r="M30" i="14"/>
  <c r="J30" i="14"/>
  <c r="I30" i="14"/>
  <c r="F30" i="14"/>
  <c r="D30" i="14"/>
  <c r="C30" i="14"/>
  <c r="A30" i="14"/>
  <c r="N29" i="14"/>
  <c r="M29" i="14"/>
  <c r="J29" i="14"/>
  <c r="I29" i="14"/>
  <c r="F29" i="14"/>
  <c r="D29" i="14"/>
  <c r="C29" i="14"/>
  <c r="A29" i="14"/>
  <c r="N28" i="14"/>
  <c r="M28" i="14"/>
  <c r="J28" i="14"/>
  <c r="I28" i="14"/>
  <c r="F28" i="14"/>
  <c r="D28" i="14"/>
  <c r="C28" i="14"/>
  <c r="A28" i="14"/>
  <c r="N27" i="14"/>
  <c r="M27" i="14"/>
  <c r="J27" i="14"/>
  <c r="I27" i="14"/>
  <c r="F27" i="14"/>
  <c r="D27" i="14"/>
  <c r="C27" i="14"/>
  <c r="A27" i="14"/>
  <c r="N26" i="14"/>
  <c r="M26" i="14"/>
  <c r="J26" i="14"/>
  <c r="I26" i="14"/>
  <c r="F26" i="14"/>
  <c r="D26" i="14"/>
  <c r="C26" i="14"/>
  <c r="A26" i="14"/>
  <c r="N25" i="14"/>
  <c r="M25" i="14"/>
  <c r="J25" i="14"/>
  <c r="I25" i="14"/>
  <c r="F25" i="14"/>
  <c r="D25" i="14"/>
  <c r="C25" i="14"/>
  <c r="A25" i="14"/>
  <c r="N24" i="14"/>
  <c r="M24" i="14"/>
  <c r="J24" i="14"/>
  <c r="I24" i="14"/>
  <c r="F24" i="14"/>
  <c r="D24" i="14"/>
  <c r="C24" i="14"/>
  <c r="A24" i="14"/>
  <c r="N23" i="14"/>
  <c r="M23" i="14"/>
  <c r="J23" i="14"/>
  <c r="I23" i="14"/>
  <c r="F23" i="14"/>
  <c r="D23" i="14"/>
  <c r="C23" i="14"/>
  <c r="A23" i="14"/>
  <c r="N22" i="14"/>
  <c r="M22" i="14"/>
  <c r="J22" i="14"/>
  <c r="I22" i="14"/>
  <c r="F22" i="14"/>
  <c r="D22" i="14"/>
  <c r="C22" i="14"/>
  <c r="A22" i="14"/>
  <c r="N21" i="14"/>
  <c r="M21" i="14"/>
  <c r="J21" i="14"/>
  <c r="I21" i="14"/>
  <c r="F21" i="14"/>
  <c r="D21" i="14"/>
  <c r="C21" i="14"/>
  <c r="A21" i="14"/>
  <c r="N20" i="14"/>
  <c r="M20" i="14"/>
  <c r="J20" i="14"/>
  <c r="I20" i="14"/>
  <c r="F20" i="14"/>
  <c r="D20" i="14"/>
  <c r="C20" i="14"/>
  <c r="A20" i="14"/>
  <c r="N19" i="14"/>
  <c r="M19" i="14"/>
  <c r="J19" i="14"/>
  <c r="I19" i="14"/>
  <c r="F19" i="14"/>
  <c r="D19" i="14"/>
  <c r="C19" i="14"/>
  <c r="A19" i="14"/>
  <c r="N18" i="14"/>
  <c r="M18" i="14"/>
  <c r="J18" i="14"/>
  <c r="I18" i="14"/>
  <c r="F18" i="14"/>
  <c r="D18" i="14"/>
  <c r="C18" i="14"/>
  <c r="A18" i="14"/>
  <c r="N17" i="14"/>
  <c r="M17" i="14"/>
  <c r="J17" i="14"/>
  <c r="I17" i="14"/>
  <c r="F17" i="14"/>
  <c r="D17" i="14"/>
  <c r="C17" i="14"/>
  <c r="A17" i="14"/>
  <c r="N16" i="14"/>
  <c r="M16" i="14"/>
  <c r="J16" i="14"/>
  <c r="I16" i="14"/>
  <c r="F16" i="14"/>
  <c r="D16" i="14"/>
  <c r="C16" i="14"/>
  <c r="A16" i="14"/>
  <c r="N15" i="14"/>
  <c r="M15" i="14"/>
  <c r="J15" i="14"/>
  <c r="I15" i="14"/>
  <c r="F15" i="14"/>
  <c r="D15" i="14"/>
  <c r="C15" i="14"/>
  <c r="A15" i="14"/>
  <c r="N14" i="14"/>
  <c r="M14" i="14"/>
  <c r="J14" i="14"/>
  <c r="I14" i="14"/>
  <c r="F14" i="14"/>
  <c r="D14" i="14"/>
  <c r="C14" i="14"/>
  <c r="A14" i="14"/>
  <c r="N13" i="14"/>
  <c r="M13" i="14"/>
  <c r="J13" i="14"/>
  <c r="I13" i="14"/>
  <c r="F13" i="14"/>
  <c r="D13" i="14"/>
  <c r="C13" i="14"/>
  <c r="A13" i="14"/>
  <c r="N12" i="14"/>
  <c r="M12" i="14"/>
  <c r="J12" i="14"/>
  <c r="I12" i="14"/>
  <c r="F12" i="14"/>
  <c r="D12" i="14"/>
  <c r="C12" i="14"/>
  <c r="A12" i="14"/>
  <c r="N11" i="14"/>
  <c r="M11" i="14"/>
  <c r="J11" i="14"/>
  <c r="I11" i="14"/>
  <c r="F11" i="14"/>
  <c r="D11" i="14"/>
  <c r="C11" i="14"/>
  <c r="A11" i="14"/>
  <c r="N10" i="14"/>
  <c r="M10" i="14"/>
  <c r="J10" i="14"/>
  <c r="I10" i="14"/>
  <c r="F10" i="14"/>
  <c r="D10" i="14"/>
  <c r="C10" i="14"/>
  <c r="A10" i="14"/>
  <c r="N9" i="14"/>
  <c r="M9" i="14"/>
  <c r="J9" i="14"/>
  <c r="I9" i="14"/>
  <c r="F9" i="14"/>
  <c r="D9" i="14"/>
  <c r="C9" i="14"/>
  <c r="A9" i="14"/>
  <c r="N8" i="14"/>
  <c r="M8" i="14"/>
  <c r="J8" i="14"/>
  <c r="I8" i="14"/>
  <c r="F8" i="14"/>
  <c r="D8" i="14"/>
  <c r="C8" i="14"/>
  <c r="A8" i="14"/>
  <c r="N7" i="14"/>
  <c r="M7" i="14"/>
  <c r="J7" i="14"/>
  <c r="I7" i="14"/>
  <c r="F7" i="14"/>
  <c r="D7" i="14"/>
  <c r="C7" i="14"/>
  <c r="A7" i="14"/>
  <c r="N6" i="14"/>
  <c r="M6" i="14"/>
  <c r="J6" i="14"/>
  <c r="I6" i="14"/>
  <c r="F6" i="14"/>
  <c r="D6" i="14"/>
  <c r="C6" i="14"/>
  <c r="A6" i="14"/>
  <c r="N5" i="14"/>
  <c r="M5" i="14"/>
  <c r="J5" i="14"/>
  <c r="I5" i="14"/>
  <c r="F5" i="14"/>
  <c r="D5" i="14"/>
  <c r="C5" i="14"/>
  <c r="A5" i="14"/>
  <c r="N4" i="14"/>
  <c r="M4" i="14"/>
  <c r="J4" i="14"/>
  <c r="I4" i="14"/>
  <c r="F4" i="14"/>
  <c r="D4" i="14"/>
  <c r="C4" i="14"/>
  <c r="A4" i="14"/>
  <c r="N3" i="14"/>
  <c r="M3" i="14"/>
  <c r="J3" i="14"/>
  <c r="I3" i="14"/>
  <c r="F3" i="14"/>
  <c r="D3" i="14"/>
  <c r="C3" i="14"/>
  <c r="A3" i="14"/>
  <c r="N2" i="14"/>
  <c r="M2" i="14"/>
  <c r="J2" i="14"/>
  <c r="I2" i="14"/>
  <c r="F2" i="14"/>
  <c r="D2" i="14"/>
  <c r="C2" i="14"/>
  <c r="A2" i="14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40" i="13"/>
  <c r="E40" i="13"/>
  <c r="D40" i="13"/>
  <c r="C40" i="13"/>
  <c r="F39" i="13"/>
  <c r="E39" i="13"/>
  <c r="D39" i="13"/>
  <c r="C39" i="13"/>
  <c r="F38" i="13"/>
  <c r="E38" i="13"/>
  <c r="D38" i="13"/>
  <c r="C38" i="13"/>
  <c r="F37" i="13"/>
  <c r="E37" i="13"/>
  <c r="D37" i="13"/>
  <c r="C37" i="13"/>
  <c r="F36" i="13"/>
  <c r="E36" i="13"/>
  <c r="D36" i="13"/>
  <c r="C36" i="13"/>
  <c r="F35" i="13"/>
  <c r="E35" i="13"/>
  <c r="D35" i="13"/>
  <c r="C35" i="13"/>
  <c r="F34" i="13"/>
  <c r="E34" i="13"/>
  <c r="D34" i="13"/>
  <c r="C34" i="13"/>
  <c r="F33" i="13"/>
  <c r="E33" i="13"/>
  <c r="D33" i="13"/>
  <c r="C33" i="13"/>
  <c r="F32" i="13"/>
  <c r="E32" i="13"/>
  <c r="D32" i="13"/>
  <c r="C32" i="13"/>
  <c r="F31" i="13"/>
  <c r="E31" i="13"/>
  <c r="D31" i="13"/>
  <c r="C31" i="13"/>
  <c r="F30" i="13"/>
  <c r="E30" i="13"/>
  <c r="D30" i="13"/>
  <c r="C30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22" i="13"/>
  <c r="E22" i="13"/>
  <c r="D22" i="13"/>
  <c r="C22" i="13"/>
  <c r="F21" i="13"/>
  <c r="E21" i="13"/>
  <c r="D21" i="13"/>
  <c r="C21" i="13"/>
  <c r="F20" i="13"/>
  <c r="E20" i="13"/>
  <c r="D20" i="13"/>
  <c r="C20" i="13"/>
  <c r="N19" i="13"/>
  <c r="F19" i="13"/>
  <c r="E19" i="13"/>
  <c r="D19" i="13"/>
  <c r="C19" i="13"/>
  <c r="N18" i="13"/>
  <c r="F18" i="13"/>
  <c r="E18" i="13"/>
  <c r="D18" i="13"/>
  <c r="C18" i="13"/>
  <c r="N17" i="13"/>
  <c r="F17" i="13"/>
  <c r="E17" i="13"/>
  <c r="D17" i="13"/>
  <c r="C17" i="13"/>
  <c r="F16" i="13"/>
  <c r="E16" i="13"/>
  <c r="D16" i="13"/>
  <c r="C16" i="13"/>
  <c r="F15" i="13"/>
  <c r="E15" i="13"/>
  <c r="D15" i="13"/>
  <c r="C15" i="13"/>
  <c r="F14" i="13"/>
  <c r="E14" i="13"/>
  <c r="D14" i="13"/>
  <c r="C14" i="13"/>
  <c r="F13" i="13"/>
  <c r="E13" i="13"/>
  <c r="D13" i="13"/>
  <c r="C13" i="13"/>
  <c r="N12" i="13"/>
  <c r="F12" i="13"/>
  <c r="E12" i="13"/>
  <c r="D12" i="13"/>
  <c r="C12" i="13"/>
  <c r="N11" i="13"/>
  <c r="F11" i="13"/>
  <c r="E11" i="13"/>
  <c r="D11" i="13"/>
  <c r="C11" i="13"/>
  <c r="N10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77" i="10"/>
  <c r="F76" i="10"/>
  <c r="F75" i="10"/>
  <c r="F74" i="10"/>
  <c r="F73" i="10"/>
  <c r="F72" i="10"/>
  <c r="F71" i="10"/>
  <c r="F70" i="10"/>
  <c r="F69" i="10"/>
  <c r="F68" i="10"/>
  <c r="E49" i="10"/>
  <c r="E48" i="10"/>
  <c r="E47" i="10"/>
  <c r="E46" i="10"/>
  <c r="E45" i="10"/>
  <c r="E44" i="10"/>
  <c r="E43" i="10"/>
  <c r="E42" i="10"/>
  <c r="E41" i="10"/>
  <c r="C33" i="10"/>
  <c r="H31" i="10"/>
  <c r="H30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C7" i="10"/>
  <c r="J79" i="9"/>
  <c r="G79" i="9"/>
  <c r="J78" i="9"/>
  <c r="G78" i="9"/>
  <c r="J77" i="9"/>
  <c r="G77" i="9"/>
  <c r="J76" i="9"/>
  <c r="G76" i="9"/>
  <c r="J75" i="9"/>
  <c r="G75" i="9"/>
  <c r="J74" i="9"/>
  <c r="G74" i="9"/>
  <c r="J73" i="9"/>
  <c r="G73" i="9"/>
  <c r="J72" i="9"/>
  <c r="G72" i="9"/>
  <c r="J71" i="9"/>
  <c r="G71" i="9"/>
  <c r="J70" i="9"/>
  <c r="G70" i="9"/>
  <c r="J69" i="9"/>
  <c r="G69" i="9"/>
  <c r="J68" i="9"/>
  <c r="G68" i="9"/>
  <c r="J67" i="9"/>
  <c r="G67" i="9"/>
  <c r="J66" i="9"/>
  <c r="G66" i="9"/>
  <c r="J65" i="9"/>
  <c r="G65" i="9"/>
  <c r="J64" i="9"/>
  <c r="G64" i="9"/>
  <c r="J62" i="9"/>
  <c r="G62" i="9"/>
  <c r="J61" i="9"/>
  <c r="G61" i="9"/>
  <c r="J60" i="9"/>
  <c r="G60" i="9"/>
  <c r="J59" i="9"/>
  <c r="G59" i="9"/>
  <c r="J58" i="9"/>
  <c r="G58" i="9"/>
  <c r="J57" i="9"/>
  <c r="G57" i="9"/>
  <c r="J56" i="9"/>
  <c r="G56" i="9"/>
  <c r="J55" i="9"/>
  <c r="G55" i="9"/>
  <c r="J54" i="9"/>
  <c r="G54" i="9"/>
  <c r="J53" i="9"/>
  <c r="G53" i="9"/>
  <c r="J49" i="9"/>
  <c r="G49" i="9"/>
  <c r="J48" i="9"/>
  <c r="G48" i="9"/>
  <c r="J45" i="9"/>
  <c r="G45" i="9"/>
  <c r="J43" i="9"/>
  <c r="G43" i="9"/>
  <c r="J41" i="9"/>
  <c r="G41" i="9"/>
  <c r="J38" i="9"/>
  <c r="G38" i="9"/>
  <c r="J37" i="9"/>
  <c r="G37" i="9"/>
  <c r="J34" i="9"/>
  <c r="G34" i="9"/>
  <c r="J33" i="9"/>
  <c r="G33" i="9"/>
  <c r="J30" i="9"/>
  <c r="G30" i="9"/>
  <c r="J27" i="9"/>
  <c r="G27" i="9"/>
  <c r="J24" i="9"/>
  <c r="G24" i="9"/>
  <c r="J21" i="9"/>
  <c r="G21" i="9"/>
  <c r="J17" i="9"/>
  <c r="G17" i="9"/>
  <c r="J14" i="9"/>
  <c r="G14" i="9"/>
  <c r="J12" i="9"/>
  <c r="G12" i="9"/>
  <c r="J10" i="9"/>
  <c r="G10" i="9"/>
  <c r="J8" i="9"/>
  <c r="G8" i="9"/>
  <c r="J47" i="9"/>
  <c r="G47" i="9"/>
  <c r="J44" i="9"/>
  <c r="G44" i="9"/>
  <c r="J40" i="9"/>
  <c r="G40" i="9"/>
  <c r="J36" i="9"/>
  <c r="G36" i="9"/>
  <c r="J32" i="9"/>
  <c r="G32" i="9"/>
  <c r="J29" i="9"/>
  <c r="G29" i="9"/>
  <c r="J26" i="9"/>
  <c r="G26" i="9"/>
  <c r="J23" i="9"/>
  <c r="G23" i="9"/>
  <c r="J20" i="9"/>
  <c r="G20" i="9"/>
  <c r="J18" i="9"/>
  <c r="G18" i="9"/>
  <c r="J15" i="9"/>
  <c r="G15" i="9"/>
  <c r="J11" i="9"/>
  <c r="G11" i="9"/>
  <c r="J7" i="9"/>
  <c r="G7" i="9"/>
  <c r="J5" i="9"/>
  <c r="G5" i="9"/>
  <c r="J46" i="9"/>
  <c r="G46" i="9"/>
  <c r="J42" i="9"/>
  <c r="G42" i="9"/>
  <c r="J39" i="9"/>
  <c r="G39" i="9"/>
  <c r="J35" i="9"/>
  <c r="G35" i="9"/>
  <c r="J31" i="9"/>
  <c r="G31" i="9"/>
  <c r="J28" i="9"/>
  <c r="G28" i="9"/>
  <c r="J25" i="9"/>
  <c r="G25" i="9"/>
  <c r="J22" i="9"/>
  <c r="G22" i="9"/>
  <c r="J19" i="9"/>
  <c r="G19" i="9"/>
  <c r="J16" i="9"/>
  <c r="G16" i="9"/>
  <c r="J13" i="9"/>
  <c r="G13" i="9"/>
  <c r="J9" i="9"/>
  <c r="G9" i="9"/>
  <c r="J6" i="9"/>
  <c r="G6" i="9"/>
  <c r="J4" i="9"/>
  <c r="G4" i="9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D19" i="6"/>
  <c r="I2" i="3"/>
  <c r="H2" i="3"/>
  <c r="DG964" i="2"/>
  <c r="CY964" i="2"/>
  <c r="CX964" i="2"/>
  <c r="H964" i="14"/>
  <c r="CO964" i="2"/>
  <c r="CI964" i="2"/>
  <c r="CH964" i="2"/>
  <c r="CG964" i="2" s="1"/>
  <c r="BR964" i="2"/>
  <c r="BV964" i="2" s="1"/>
  <c r="BQ964" i="2"/>
  <c r="BF964" i="2"/>
  <c r="AX964" i="2"/>
  <c r="BO964" i="2" s="1"/>
  <c r="AW964" i="2"/>
  <c r="BD964" i="2" s="1"/>
  <c r="AU964" i="2"/>
  <c r="L964" i="14" s="1"/>
  <c r="K964" i="14"/>
  <c r="AJ964" i="2"/>
  <c r="P964" i="2"/>
  <c r="DG963" i="2"/>
  <c r="CY963" i="2"/>
  <c r="CX963" i="2"/>
  <c r="H963" i="14"/>
  <c r="CO963" i="2"/>
  <c r="CI963" i="2"/>
  <c r="BR963" i="2"/>
  <c r="BV963" i="2" s="1"/>
  <c r="BQ963" i="2"/>
  <c r="BF963" i="2"/>
  <c r="AX963" i="2"/>
  <c r="BO963" i="2" s="1"/>
  <c r="AW963" i="2"/>
  <c r="AU963" i="2"/>
  <c r="L963" i="14" s="1"/>
  <c r="K963" i="14"/>
  <c r="AJ963" i="2"/>
  <c r="P963" i="2"/>
  <c r="DG962" i="2"/>
  <c r="CY962" i="2"/>
  <c r="CX962" i="2"/>
  <c r="H962" i="14"/>
  <c r="CO962" i="2"/>
  <c r="BR962" i="2"/>
  <c r="BV962" i="2" s="1"/>
  <c r="BQ962" i="2"/>
  <c r="BF962" i="2"/>
  <c r="AX962" i="2"/>
  <c r="BE962" i="2" s="1"/>
  <c r="AW962" i="2"/>
  <c r="BN962" i="2" s="1"/>
  <c r="AU962" i="2"/>
  <c r="L962" i="14" s="1"/>
  <c r="K962" i="14"/>
  <c r="AJ962" i="2"/>
  <c r="P962" i="2"/>
  <c r="DG961" i="2"/>
  <c r="CY961" i="2"/>
  <c r="CX961" i="2"/>
  <c r="H961" i="14"/>
  <c r="CO961" i="2"/>
  <c r="BR961" i="2"/>
  <c r="BV961" i="2" s="1"/>
  <c r="BQ961" i="2"/>
  <c r="BF961" i="2"/>
  <c r="AX961" i="2"/>
  <c r="AW961" i="2"/>
  <c r="BD961" i="2" s="1"/>
  <c r="AU961" i="2"/>
  <c r="L961" i="14" s="1"/>
  <c r="K961" i="14"/>
  <c r="AJ961" i="2"/>
  <c r="P961" i="2"/>
  <c r="DG960" i="2"/>
  <c r="CY960" i="2"/>
  <c r="CX960" i="2"/>
  <c r="H960" i="14"/>
  <c r="CO960" i="2"/>
  <c r="CI960" i="2"/>
  <c r="CH960" i="2"/>
  <c r="BR960" i="2"/>
  <c r="BV960" i="2" s="1"/>
  <c r="BQ960" i="2"/>
  <c r="BF960" i="2"/>
  <c r="AX960" i="2"/>
  <c r="BO960" i="2" s="1"/>
  <c r="AW960" i="2"/>
  <c r="AU960" i="2"/>
  <c r="L960" i="14" s="1"/>
  <c r="K960" i="14"/>
  <c r="AJ960" i="2"/>
  <c r="P960" i="2"/>
  <c r="DG959" i="2"/>
  <c r="CY959" i="2"/>
  <c r="CX959" i="2"/>
  <c r="H959" i="14"/>
  <c r="G959" i="14"/>
  <c r="CO959" i="2"/>
  <c r="CI959" i="2"/>
  <c r="BR959" i="2"/>
  <c r="BV959" i="2" s="1"/>
  <c r="BQ959" i="2"/>
  <c r="BF959" i="2"/>
  <c r="AX959" i="2"/>
  <c r="BE959" i="2" s="1"/>
  <c r="AW959" i="2"/>
  <c r="BN959" i="2" s="1"/>
  <c r="AU959" i="2"/>
  <c r="L959" i="14" s="1"/>
  <c r="K959" i="14"/>
  <c r="AJ959" i="2"/>
  <c r="P959" i="2"/>
  <c r="DG958" i="2"/>
  <c r="CY958" i="2"/>
  <c r="CX958" i="2"/>
  <c r="H958" i="14"/>
  <c r="G958" i="14"/>
  <c r="CO958" i="2"/>
  <c r="BQ958" i="2"/>
  <c r="BF958" i="2"/>
  <c r="AX958" i="2"/>
  <c r="BO958" i="2" s="1"/>
  <c r="AW958" i="2"/>
  <c r="BD958" i="2" s="1"/>
  <c r="AU958" i="2"/>
  <c r="L958" i="14" s="1"/>
  <c r="K958" i="14"/>
  <c r="AJ958" i="2"/>
  <c r="P958" i="2"/>
  <c r="DG957" i="2"/>
  <c r="CY957" i="2"/>
  <c r="CX957" i="2"/>
  <c r="H957" i="14"/>
  <c r="CO957" i="2"/>
  <c r="BQ957" i="2"/>
  <c r="BF957" i="2"/>
  <c r="AX957" i="2"/>
  <c r="BE957" i="2" s="1"/>
  <c r="AW957" i="2"/>
  <c r="BN957" i="2" s="1"/>
  <c r="AU957" i="2"/>
  <c r="L957" i="14" s="1"/>
  <c r="K957" i="14"/>
  <c r="AJ957" i="2"/>
  <c r="P957" i="2"/>
  <c r="DG956" i="2"/>
  <c r="CY956" i="2"/>
  <c r="CX956" i="2"/>
  <c r="H956" i="14"/>
  <c r="CO956" i="2"/>
  <c r="BQ956" i="2"/>
  <c r="BF956" i="2"/>
  <c r="AX956" i="2"/>
  <c r="BE956" i="2" s="1"/>
  <c r="AW956" i="2"/>
  <c r="BD956" i="2" s="1"/>
  <c r="AU956" i="2"/>
  <c r="L956" i="14" s="1"/>
  <c r="K956" i="14"/>
  <c r="AJ956" i="2"/>
  <c r="P956" i="2"/>
  <c r="DG955" i="2"/>
  <c r="CY955" i="2"/>
  <c r="CX955" i="2"/>
  <c r="H955" i="14"/>
  <c r="CO955" i="2"/>
  <c r="CI955" i="2"/>
  <c r="CH955" i="2"/>
  <c r="CG955" i="2" s="1"/>
  <c r="BQ955" i="2"/>
  <c r="BF955" i="2"/>
  <c r="AX955" i="2"/>
  <c r="AW955" i="2"/>
  <c r="BN955" i="2" s="1"/>
  <c r="AU955" i="2"/>
  <c r="L955" i="14" s="1"/>
  <c r="K955" i="14"/>
  <c r="AJ955" i="2"/>
  <c r="P955" i="2"/>
  <c r="DG954" i="2"/>
  <c r="CY954" i="2"/>
  <c r="CX954" i="2"/>
  <c r="H954" i="14"/>
  <c r="CO954" i="2"/>
  <c r="CI954" i="2"/>
  <c r="CH954" i="2"/>
  <c r="CG954" i="2" s="1"/>
  <c r="BQ954" i="2"/>
  <c r="BF954" i="2"/>
  <c r="AX954" i="2"/>
  <c r="BE954" i="2" s="1"/>
  <c r="AW954" i="2"/>
  <c r="AU954" i="2"/>
  <c r="L954" i="14" s="1"/>
  <c r="K954" i="14"/>
  <c r="AJ954" i="2"/>
  <c r="P954" i="2"/>
  <c r="DG953" i="2"/>
  <c r="CY953" i="2"/>
  <c r="CX953" i="2"/>
  <c r="H953" i="14"/>
  <c r="CO953" i="2"/>
  <c r="CI953" i="2"/>
  <c r="CH953" i="2"/>
  <c r="CG953" i="2" s="1"/>
  <c r="BQ953" i="2"/>
  <c r="BF953" i="2"/>
  <c r="AX953" i="2"/>
  <c r="AW953" i="2"/>
  <c r="AU953" i="2"/>
  <c r="L953" i="14" s="1"/>
  <c r="K953" i="14"/>
  <c r="AJ953" i="2"/>
  <c r="P953" i="2"/>
  <c r="DG952" i="2"/>
  <c r="CY952" i="2"/>
  <c r="CX952" i="2"/>
  <c r="H952" i="14"/>
  <c r="CO952" i="2"/>
  <c r="CI952" i="2"/>
  <c r="CH952" i="2"/>
  <c r="BR952" i="2"/>
  <c r="BV952" i="2" s="1"/>
  <c r="BQ952" i="2"/>
  <c r="BF952" i="2"/>
  <c r="AX952" i="2"/>
  <c r="BE952" i="2" s="1"/>
  <c r="AW952" i="2"/>
  <c r="AU952" i="2"/>
  <c r="L952" i="14" s="1"/>
  <c r="K952" i="14"/>
  <c r="AJ952" i="2"/>
  <c r="P952" i="2"/>
  <c r="DG951" i="2"/>
  <c r="CY951" i="2"/>
  <c r="CX951" i="2"/>
  <c r="H951" i="14"/>
  <c r="G951" i="14"/>
  <c r="CO951" i="2"/>
  <c r="CI951" i="2"/>
  <c r="BR951" i="2"/>
  <c r="BV951" i="2" s="1"/>
  <c r="BQ951" i="2"/>
  <c r="BF951" i="2"/>
  <c r="AX951" i="2"/>
  <c r="BE951" i="2" s="1"/>
  <c r="AW951" i="2"/>
  <c r="BN951" i="2" s="1"/>
  <c r="AU951" i="2"/>
  <c r="L951" i="14" s="1"/>
  <c r="K951" i="14"/>
  <c r="AJ951" i="2"/>
  <c r="P951" i="2"/>
  <c r="DG950" i="2"/>
  <c r="CY950" i="2"/>
  <c r="CX950" i="2"/>
  <c r="H950" i="14"/>
  <c r="G950" i="14"/>
  <c r="CO950" i="2"/>
  <c r="BR950" i="2"/>
  <c r="BV950" i="2" s="1"/>
  <c r="BQ950" i="2"/>
  <c r="BF950" i="2"/>
  <c r="AX950" i="2"/>
  <c r="BO950" i="2" s="1"/>
  <c r="AW950" i="2"/>
  <c r="BD950" i="2" s="1"/>
  <c r="AU950" i="2"/>
  <c r="L950" i="14" s="1"/>
  <c r="K950" i="14"/>
  <c r="AJ950" i="2"/>
  <c r="P950" i="2"/>
  <c r="DG949" i="2"/>
  <c r="CY949" i="2"/>
  <c r="CX949" i="2"/>
  <c r="H949" i="14"/>
  <c r="CO949" i="2"/>
  <c r="BR949" i="2"/>
  <c r="BV949" i="2" s="1"/>
  <c r="BQ949" i="2"/>
  <c r="BF949" i="2"/>
  <c r="AX949" i="2"/>
  <c r="BE949" i="2" s="1"/>
  <c r="AW949" i="2"/>
  <c r="BN949" i="2" s="1"/>
  <c r="AU949" i="2"/>
  <c r="L949" i="14" s="1"/>
  <c r="K949" i="14"/>
  <c r="AJ949" i="2"/>
  <c r="P949" i="2"/>
  <c r="DG948" i="2"/>
  <c r="CY948" i="2"/>
  <c r="CX948" i="2"/>
  <c r="H948" i="14"/>
  <c r="CO948" i="2"/>
  <c r="CI948" i="2"/>
  <c r="CH948" i="2"/>
  <c r="CG948" i="2" s="1"/>
  <c r="BR948" i="2"/>
  <c r="BV948" i="2" s="1"/>
  <c r="BQ948" i="2"/>
  <c r="BF948" i="2"/>
  <c r="AX948" i="2"/>
  <c r="BE948" i="2" s="1"/>
  <c r="AW948" i="2"/>
  <c r="AU948" i="2"/>
  <c r="L948" i="14" s="1"/>
  <c r="K948" i="14"/>
  <c r="AJ948" i="2"/>
  <c r="P948" i="2"/>
  <c r="DG947" i="2"/>
  <c r="CY947" i="2"/>
  <c r="CX947" i="2"/>
  <c r="H947" i="14"/>
  <c r="DF947" i="2"/>
  <c r="CO947" i="2"/>
  <c r="CI947" i="2"/>
  <c r="BR947" i="2"/>
  <c r="BV947" i="2" s="1"/>
  <c r="BQ947" i="2"/>
  <c r="BF947" i="2"/>
  <c r="AX947" i="2"/>
  <c r="AW947" i="2"/>
  <c r="BD947" i="2" s="1"/>
  <c r="AU947" i="2"/>
  <c r="L947" i="14" s="1"/>
  <c r="K947" i="14"/>
  <c r="AJ947" i="2"/>
  <c r="P947" i="2"/>
  <c r="DG946" i="2"/>
  <c r="CY946" i="2"/>
  <c r="CX946" i="2"/>
  <c r="H946" i="14"/>
  <c r="CO946" i="2"/>
  <c r="CI946" i="2"/>
  <c r="CH946" i="2"/>
  <c r="CG946" i="2" s="1"/>
  <c r="BQ946" i="2"/>
  <c r="BF946" i="2"/>
  <c r="AX946" i="2"/>
  <c r="AW946" i="2"/>
  <c r="BN946" i="2" s="1"/>
  <c r="AU946" i="2"/>
  <c r="L946" i="14" s="1"/>
  <c r="K946" i="14"/>
  <c r="AJ946" i="2"/>
  <c r="P946" i="2"/>
  <c r="DG945" i="2"/>
  <c r="CY945" i="2"/>
  <c r="CX945" i="2"/>
  <c r="H945" i="14"/>
  <c r="CO945" i="2"/>
  <c r="CI945" i="2"/>
  <c r="CH945" i="2"/>
  <c r="CG945" i="2" s="1"/>
  <c r="BQ945" i="2"/>
  <c r="BF945" i="2"/>
  <c r="AX945" i="2"/>
  <c r="AW945" i="2"/>
  <c r="BD945" i="2" s="1"/>
  <c r="AU945" i="2"/>
  <c r="L945" i="14" s="1"/>
  <c r="K945" i="14"/>
  <c r="AJ945" i="2"/>
  <c r="P945" i="2"/>
  <c r="DG944" i="2"/>
  <c r="CY944" i="2"/>
  <c r="CX944" i="2"/>
  <c r="H944" i="14"/>
  <c r="CO944" i="2"/>
  <c r="CI944" i="2"/>
  <c r="CH944" i="2"/>
  <c r="CG944" i="2" s="1"/>
  <c r="BQ944" i="2"/>
  <c r="BF944" i="2"/>
  <c r="AX944" i="2"/>
  <c r="AW944" i="2"/>
  <c r="BN944" i="2" s="1"/>
  <c r="AU944" i="2"/>
  <c r="L944" i="14" s="1"/>
  <c r="K944" i="14"/>
  <c r="AJ944" i="2"/>
  <c r="P944" i="2"/>
  <c r="DG943" i="2"/>
  <c r="CY943" i="2"/>
  <c r="CX943" i="2"/>
  <c r="H943" i="14"/>
  <c r="CO943" i="2"/>
  <c r="BR943" i="2"/>
  <c r="BQ943" i="2"/>
  <c r="BF943" i="2"/>
  <c r="AX943" i="2"/>
  <c r="BO943" i="2" s="1"/>
  <c r="AW943" i="2"/>
  <c r="BD943" i="2" s="1"/>
  <c r="AU943" i="2"/>
  <c r="L943" i="14" s="1"/>
  <c r="K943" i="14"/>
  <c r="AJ943" i="2"/>
  <c r="P943" i="2"/>
  <c r="DG942" i="2"/>
  <c r="CY942" i="2"/>
  <c r="CX942" i="2"/>
  <c r="H942" i="14"/>
  <c r="DO942" i="2"/>
  <c r="CO942" i="2"/>
  <c r="BR942" i="2"/>
  <c r="BQ942" i="2"/>
  <c r="BF942" i="2"/>
  <c r="AX942" i="2"/>
  <c r="BE942" i="2" s="1"/>
  <c r="AW942" i="2"/>
  <c r="BN942" i="2" s="1"/>
  <c r="AU942" i="2"/>
  <c r="L942" i="14" s="1"/>
  <c r="K942" i="14"/>
  <c r="AJ942" i="2"/>
  <c r="P942" i="2"/>
  <c r="DG941" i="2"/>
  <c r="CY941" i="2"/>
  <c r="CX941" i="2"/>
  <c r="H941" i="14"/>
  <c r="CO941" i="2"/>
  <c r="BR941" i="2"/>
  <c r="BQ941" i="2"/>
  <c r="BF941" i="2"/>
  <c r="AX941" i="2"/>
  <c r="BO941" i="2" s="1"/>
  <c r="AW941" i="2"/>
  <c r="AU941" i="2"/>
  <c r="L941" i="14" s="1"/>
  <c r="K941" i="14"/>
  <c r="AJ941" i="2"/>
  <c r="P941" i="2"/>
  <c r="DG940" i="2"/>
  <c r="CY940" i="2"/>
  <c r="CX940" i="2"/>
  <c r="H940" i="14"/>
  <c r="DF940" i="2"/>
  <c r="CO940" i="2"/>
  <c r="BR940" i="2"/>
  <c r="BQ940" i="2"/>
  <c r="BF940" i="2"/>
  <c r="AX940" i="2"/>
  <c r="BE940" i="2" s="1"/>
  <c r="AW940" i="2"/>
  <c r="BD940" i="2" s="1"/>
  <c r="AU940" i="2"/>
  <c r="L940" i="14" s="1"/>
  <c r="K940" i="14"/>
  <c r="AJ940" i="2"/>
  <c r="P940" i="2"/>
  <c r="DG939" i="2"/>
  <c r="CY939" i="2"/>
  <c r="CX939" i="2"/>
  <c r="H939" i="14"/>
  <c r="DO939" i="2"/>
  <c r="CO939" i="2"/>
  <c r="BR939" i="2"/>
  <c r="BQ939" i="2"/>
  <c r="BF939" i="2"/>
  <c r="AX939" i="2"/>
  <c r="BO939" i="2" s="1"/>
  <c r="AW939" i="2"/>
  <c r="BN939" i="2" s="1"/>
  <c r="AU939" i="2"/>
  <c r="L939" i="14" s="1"/>
  <c r="K939" i="14"/>
  <c r="AJ939" i="2"/>
  <c r="P939" i="2"/>
  <c r="DG938" i="2"/>
  <c r="CY938" i="2"/>
  <c r="CX938" i="2"/>
  <c r="H938" i="14"/>
  <c r="CO938" i="2"/>
  <c r="BR938" i="2"/>
  <c r="BQ938" i="2"/>
  <c r="BF938" i="2"/>
  <c r="AX938" i="2"/>
  <c r="AW938" i="2"/>
  <c r="BD938" i="2" s="1"/>
  <c r="AU938" i="2"/>
  <c r="L938" i="14" s="1"/>
  <c r="K938" i="14"/>
  <c r="AJ938" i="2"/>
  <c r="P938" i="2"/>
  <c r="DG937" i="2"/>
  <c r="CY937" i="2"/>
  <c r="CX937" i="2"/>
  <c r="H937" i="14"/>
  <c r="CO937" i="2"/>
  <c r="BR937" i="2"/>
  <c r="BV937" i="2" s="1"/>
  <c r="BQ937" i="2"/>
  <c r="BF937" i="2"/>
  <c r="AX937" i="2"/>
  <c r="BE937" i="2" s="1"/>
  <c r="AW937" i="2"/>
  <c r="AU937" i="2"/>
  <c r="L937" i="14" s="1"/>
  <c r="K937" i="14"/>
  <c r="AJ937" i="2"/>
  <c r="P937" i="2"/>
  <c r="DG936" i="2"/>
  <c r="CY936" i="2"/>
  <c r="CX936" i="2"/>
  <c r="H936" i="14"/>
  <c r="G936" i="14"/>
  <c r="CO936" i="2"/>
  <c r="BR936" i="2"/>
  <c r="BV936" i="2" s="1"/>
  <c r="BQ936" i="2"/>
  <c r="BF936" i="2"/>
  <c r="AX936" i="2"/>
  <c r="AW936" i="2"/>
  <c r="BN936" i="2" s="1"/>
  <c r="AU936" i="2"/>
  <c r="L936" i="14" s="1"/>
  <c r="K936" i="14"/>
  <c r="AJ936" i="2"/>
  <c r="P936" i="2"/>
  <c r="DG935" i="2"/>
  <c r="CY935" i="2"/>
  <c r="CX935" i="2"/>
  <c r="H935" i="14"/>
  <c r="CO935" i="2"/>
  <c r="BR935" i="2"/>
  <c r="BV935" i="2" s="1"/>
  <c r="BQ935" i="2"/>
  <c r="BF935" i="2"/>
  <c r="AX935" i="2"/>
  <c r="BE935" i="2" s="1"/>
  <c r="AW935" i="2"/>
  <c r="BD935" i="2" s="1"/>
  <c r="AU935" i="2"/>
  <c r="L935" i="14" s="1"/>
  <c r="K935" i="14"/>
  <c r="AJ935" i="2"/>
  <c r="P935" i="2"/>
  <c r="DG934" i="2"/>
  <c r="CY934" i="2"/>
  <c r="CX934" i="2"/>
  <c r="H934" i="14"/>
  <c r="DO934" i="2"/>
  <c r="CO934" i="2"/>
  <c r="BR934" i="2"/>
  <c r="BQ934" i="2"/>
  <c r="BF934" i="2"/>
  <c r="AX934" i="2"/>
  <c r="BE934" i="2" s="1"/>
  <c r="AW934" i="2"/>
  <c r="BN934" i="2" s="1"/>
  <c r="AU934" i="2"/>
  <c r="L934" i="14" s="1"/>
  <c r="K934" i="14"/>
  <c r="AJ934" i="2"/>
  <c r="P934" i="2"/>
  <c r="DG933" i="2"/>
  <c r="CY933" i="2"/>
  <c r="CX933" i="2"/>
  <c r="H933" i="14"/>
  <c r="CO933" i="2"/>
  <c r="BR933" i="2"/>
  <c r="BQ933" i="2"/>
  <c r="BF933" i="2"/>
  <c r="AX933" i="2"/>
  <c r="BO933" i="2" s="1"/>
  <c r="AW933" i="2"/>
  <c r="AU933" i="2"/>
  <c r="L933" i="14" s="1"/>
  <c r="K933" i="14"/>
  <c r="AJ933" i="2"/>
  <c r="P933" i="2"/>
  <c r="DG932" i="2"/>
  <c r="CY932" i="2"/>
  <c r="CX932" i="2"/>
  <c r="H932" i="14"/>
  <c r="G932" i="14"/>
  <c r="CO932" i="2"/>
  <c r="BR932" i="2"/>
  <c r="BQ932" i="2"/>
  <c r="BF932" i="2"/>
  <c r="AX932" i="2"/>
  <c r="BE932" i="2" s="1"/>
  <c r="AW932" i="2"/>
  <c r="BN932" i="2" s="1"/>
  <c r="AU932" i="2"/>
  <c r="L932" i="14" s="1"/>
  <c r="K932" i="14"/>
  <c r="AJ932" i="2"/>
  <c r="P932" i="2"/>
  <c r="DG931" i="2"/>
  <c r="CY931" i="2"/>
  <c r="CX931" i="2"/>
  <c r="H931" i="14"/>
  <c r="DO931" i="2"/>
  <c r="CO931" i="2"/>
  <c r="BR931" i="2"/>
  <c r="BQ931" i="2"/>
  <c r="BF931" i="2"/>
  <c r="AX931" i="2"/>
  <c r="BO931" i="2" s="1"/>
  <c r="AW931" i="2"/>
  <c r="BN931" i="2" s="1"/>
  <c r="AU931" i="2"/>
  <c r="L931" i="14" s="1"/>
  <c r="K931" i="14"/>
  <c r="AJ931" i="2"/>
  <c r="P931" i="2"/>
  <c r="DG930" i="2"/>
  <c r="CY930" i="2"/>
  <c r="CX930" i="2"/>
  <c r="H930" i="14"/>
  <c r="CO930" i="2"/>
  <c r="BR930" i="2"/>
  <c r="BQ930" i="2"/>
  <c r="BF930" i="2"/>
  <c r="AX930" i="2"/>
  <c r="BO930" i="2" s="1"/>
  <c r="AW930" i="2"/>
  <c r="BD930" i="2" s="1"/>
  <c r="AU930" i="2"/>
  <c r="L930" i="14" s="1"/>
  <c r="K930" i="14"/>
  <c r="AJ930" i="2"/>
  <c r="P930" i="2"/>
  <c r="DG929" i="2"/>
  <c r="CY929" i="2"/>
  <c r="CX929" i="2"/>
  <c r="H929" i="14"/>
  <c r="CO929" i="2"/>
  <c r="BR929" i="2"/>
  <c r="BQ929" i="2"/>
  <c r="BF929" i="2"/>
  <c r="AX929" i="2"/>
  <c r="BE929" i="2" s="1"/>
  <c r="AW929" i="2"/>
  <c r="AU929" i="2"/>
  <c r="L929" i="14" s="1"/>
  <c r="K929" i="14"/>
  <c r="AJ929" i="2"/>
  <c r="P929" i="2"/>
  <c r="DG928" i="2"/>
  <c r="CY928" i="2"/>
  <c r="CX928" i="2"/>
  <c r="H928" i="14"/>
  <c r="G928" i="14"/>
  <c r="CO928" i="2"/>
  <c r="BQ928" i="2"/>
  <c r="BF928" i="2"/>
  <c r="AX928" i="2"/>
  <c r="AW928" i="2"/>
  <c r="BD928" i="2" s="1"/>
  <c r="AU928" i="2"/>
  <c r="L928" i="14" s="1"/>
  <c r="K928" i="14"/>
  <c r="AJ928" i="2"/>
  <c r="P928" i="2"/>
  <c r="DG927" i="2"/>
  <c r="CY927" i="2"/>
  <c r="CX927" i="2"/>
  <c r="H927" i="14"/>
  <c r="DF927" i="2"/>
  <c r="CO927" i="2"/>
  <c r="BQ927" i="2"/>
  <c r="BF927" i="2"/>
  <c r="AX927" i="2"/>
  <c r="BO927" i="2" s="1"/>
  <c r="AW927" i="2"/>
  <c r="BD927" i="2" s="1"/>
  <c r="AU927" i="2"/>
  <c r="L927" i="14" s="1"/>
  <c r="K927" i="14"/>
  <c r="AJ927" i="2"/>
  <c r="P927" i="2"/>
  <c r="DG926" i="2"/>
  <c r="CY926" i="2"/>
  <c r="CX926" i="2"/>
  <c r="H926" i="14"/>
  <c r="DO926" i="2"/>
  <c r="CO926" i="2"/>
  <c r="BQ926" i="2"/>
  <c r="BF926" i="2"/>
  <c r="AX926" i="2"/>
  <c r="BE926" i="2" s="1"/>
  <c r="AW926" i="2"/>
  <c r="BN926" i="2" s="1"/>
  <c r="AU926" i="2"/>
  <c r="L926" i="14" s="1"/>
  <c r="K926" i="14"/>
  <c r="AJ926" i="2"/>
  <c r="P926" i="2"/>
  <c r="DG925" i="2"/>
  <c r="CY925" i="2"/>
  <c r="CX925" i="2"/>
  <c r="H925" i="14"/>
  <c r="CO925" i="2"/>
  <c r="BR925" i="2"/>
  <c r="BQ925" i="2"/>
  <c r="BF925" i="2"/>
  <c r="AX925" i="2"/>
  <c r="BO925" i="2" s="1"/>
  <c r="AW925" i="2"/>
  <c r="BD925" i="2" s="1"/>
  <c r="AU925" i="2"/>
  <c r="L925" i="14" s="1"/>
  <c r="K925" i="14"/>
  <c r="AJ925" i="2"/>
  <c r="P925" i="2"/>
  <c r="DG924" i="2"/>
  <c r="CY924" i="2"/>
  <c r="CX924" i="2"/>
  <c r="H924" i="14"/>
  <c r="G924" i="14"/>
  <c r="CO924" i="2"/>
  <c r="BR924" i="2"/>
  <c r="BQ924" i="2"/>
  <c r="BF924" i="2"/>
  <c r="AX924" i="2"/>
  <c r="BE924" i="2" s="1"/>
  <c r="AW924" i="2"/>
  <c r="BN924" i="2" s="1"/>
  <c r="AU924" i="2"/>
  <c r="L924" i="14" s="1"/>
  <c r="K924" i="14"/>
  <c r="AJ924" i="2"/>
  <c r="P924" i="2"/>
  <c r="DG923" i="2"/>
  <c r="CY923" i="2"/>
  <c r="CX923" i="2"/>
  <c r="H923" i="14"/>
  <c r="DO923" i="2"/>
  <c r="CO923" i="2"/>
  <c r="BR923" i="2"/>
  <c r="BQ923" i="2"/>
  <c r="BF923" i="2"/>
  <c r="AX923" i="2"/>
  <c r="AW923" i="2"/>
  <c r="AU923" i="2"/>
  <c r="L923" i="14" s="1"/>
  <c r="K923" i="14"/>
  <c r="AJ923" i="2"/>
  <c r="P923" i="2"/>
  <c r="DG922" i="2"/>
  <c r="CY922" i="2"/>
  <c r="CX922" i="2"/>
  <c r="H922" i="14"/>
  <c r="CO922" i="2"/>
  <c r="BR922" i="2"/>
  <c r="BQ922" i="2"/>
  <c r="BF922" i="2"/>
  <c r="AX922" i="2"/>
  <c r="BO922" i="2" s="1"/>
  <c r="AW922" i="2"/>
  <c r="BD922" i="2" s="1"/>
  <c r="AU922" i="2"/>
  <c r="L922" i="14" s="1"/>
  <c r="K922" i="14"/>
  <c r="AJ922" i="2"/>
  <c r="P922" i="2"/>
  <c r="DG921" i="2"/>
  <c r="CY921" i="2"/>
  <c r="CX921" i="2"/>
  <c r="H921" i="14"/>
  <c r="CO921" i="2"/>
  <c r="BR921" i="2"/>
  <c r="BQ921" i="2"/>
  <c r="BF921" i="2"/>
  <c r="AX921" i="2"/>
  <c r="BE921" i="2" s="1"/>
  <c r="AW921" i="2"/>
  <c r="BN921" i="2" s="1"/>
  <c r="AU921" i="2"/>
  <c r="L921" i="14" s="1"/>
  <c r="K921" i="14"/>
  <c r="AJ921" i="2"/>
  <c r="P921" i="2"/>
  <c r="DG920" i="2"/>
  <c r="CY920" i="2"/>
  <c r="CX920" i="2"/>
  <c r="H920" i="14"/>
  <c r="CO920" i="2"/>
  <c r="BR920" i="2"/>
  <c r="BQ920" i="2"/>
  <c r="BF920" i="2"/>
  <c r="AX920" i="2"/>
  <c r="BO920" i="2" s="1"/>
  <c r="AW920" i="2"/>
  <c r="BD920" i="2" s="1"/>
  <c r="AU920" i="2"/>
  <c r="L920" i="14" s="1"/>
  <c r="K920" i="14"/>
  <c r="AJ920" i="2"/>
  <c r="P920" i="2"/>
  <c r="DG919" i="2"/>
  <c r="CY919" i="2"/>
  <c r="CX919" i="2"/>
  <c r="H919" i="14"/>
  <c r="CO919" i="2"/>
  <c r="BR919" i="2"/>
  <c r="BQ919" i="2"/>
  <c r="BF919" i="2"/>
  <c r="AX919" i="2"/>
  <c r="BO919" i="2" s="1"/>
  <c r="AW919" i="2"/>
  <c r="BN919" i="2" s="1"/>
  <c r="AU919" i="2"/>
  <c r="L919" i="14" s="1"/>
  <c r="K919" i="14"/>
  <c r="AJ919" i="2"/>
  <c r="P919" i="2"/>
  <c r="DG918" i="2"/>
  <c r="CY918" i="2"/>
  <c r="CX918" i="2"/>
  <c r="H918" i="14"/>
  <c r="CO918" i="2"/>
  <c r="BR918" i="2"/>
  <c r="BQ918" i="2"/>
  <c r="BF918" i="2"/>
  <c r="AX918" i="2"/>
  <c r="BO918" i="2" s="1"/>
  <c r="AW918" i="2"/>
  <c r="BN918" i="2" s="1"/>
  <c r="AU918" i="2"/>
  <c r="L918" i="14" s="1"/>
  <c r="K918" i="14"/>
  <c r="AJ918" i="2"/>
  <c r="P918" i="2"/>
  <c r="DG917" i="2"/>
  <c r="CY917" i="2"/>
  <c r="CX917" i="2"/>
  <c r="H917" i="14"/>
  <c r="CO917" i="2"/>
  <c r="BR917" i="2"/>
  <c r="BQ917" i="2"/>
  <c r="BF917" i="2"/>
  <c r="AX917" i="2"/>
  <c r="BO917" i="2" s="1"/>
  <c r="AW917" i="2"/>
  <c r="AU917" i="2"/>
  <c r="L917" i="14" s="1"/>
  <c r="K917" i="14"/>
  <c r="AJ917" i="2"/>
  <c r="P917" i="2"/>
  <c r="DG916" i="2"/>
  <c r="CY916" i="2"/>
  <c r="CX916" i="2"/>
  <c r="H916" i="14"/>
  <c r="G916" i="14"/>
  <c r="CO916" i="2"/>
  <c r="BR916" i="2"/>
  <c r="BQ916" i="2"/>
  <c r="BF916" i="2"/>
  <c r="AX916" i="2"/>
  <c r="BE916" i="2" s="1"/>
  <c r="AW916" i="2"/>
  <c r="BD916" i="2" s="1"/>
  <c r="AU916" i="2"/>
  <c r="L916" i="14" s="1"/>
  <c r="K916" i="14"/>
  <c r="AJ916" i="2"/>
  <c r="P916" i="2"/>
  <c r="DG915" i="2"/>
  <c r="CY915" i="2"/>
  <c r="CX915" i="2"/>
  <c r="H915" i="14"/>
  <c r="CO915" i="2"/>
  <c r="BR915" i="2"/>
  <c r="BQ915" i="2"/>
  <c r="BF915" i="2"/>
  <c r="AX915" i="2"/>
  <c r="BE915" i="2" s="1"/>
  <c r="AW915" i="2"/>
  <c r="BN915" i="2" s="1"/>
  <c r="AU915" i="2"/>
  <c r="L915" i="14" s="1"/>
  <c r="K915" i="14"/>
  <c r="AJ915" i="2"/>
  <c r="P915" i="2"/>
  <c r="DG914" i="2"/>
  <c r="CY914" i="2"/>
  <c r="CX914" i="2"/>
  <c r="H914" i="14"/>
  <c r="DF914" i="2"/>
  <c r="CO914" i="2"/>
  <c r="BR914" i="2"/>
  <c r="BQ914" i="2"/>
  <c r="BF914" i="2"/>
  <c r="AX914" i="2"/>
  <c r="BE914" i="2" s="1"/>
  <c r="AW914" i="2"/>
  <c r="BD914" i="2" s="1"/>
  <c r="AU914" i="2"/>
  <c r="L914" i="14" s="1"/>
  <c r="K914" i="14"/>
  <c r="AJ914" i="2"/>
  <c r="P914" i="2"/>
  <c r="DG913" i="2"/>
  <c r="CY913" i="2"/>
  <c r="CX913" i="2"/>
  <c r="H913" i="14"/>
  <c r="CO913" i="2"/>
  <c r="BR913" i="2"/>
  <c r="BQ913" i="2"/>
  <c r="BF913" i="2"/>
  <c r="AX913" i="2"/>
  <c r="BE913" i="2" s="1"/>
  <c r="AW913" i="2"/>
  <c r="BN913" i="2" s="1"/>
  <c r="AU913" i="2"/>
  <c r="L913" i="14" s="1"/>
  <c r="K913" i="14"/>
  <c r="AJ913" i="2"/>
  <c r="P913" i="2"/>
  <c r="DG912" i="2"/>
  <c r="CY912" i="2"/>
  <c r="CX912" i="2"/>
  <c r="H912" i="14"/>
  <c r="G912" i="14"/>
  <c r="CO912" i="2"/>
  <c r="BR912" i="2"/>
  <c r="BQ912" i="2"/>
  <c r="BF912" i="2"/>
  <c r="AX912" i="2"/>
  <c r="BO912" i="2" s="1"/>
  <c r="AW912" i="2"/>
  <c r="BN912" i="2" s="1"/>
  <c r="AU912" i="2"/>
  <c r="L912" i="14" s="1"/>
  <c r="K912" i="14"/>
  <c r="AJ912" i="2"/>
  <c r="P912" i="2"/>
  <c r="DG911" i="2"/>
  <c r="CY911" i="2"/>
  <c r="CX911" i="2"/>
  <c r="H911" i="14"/>
  <c r="CO911" i="2"/>
  <c r="BR911" i="2"/>
  <c r="BQ911" i="2"/>
  <c r="BF911" i="2"/>
  <c r="AX911" i="2"/>
  <c r="AW911" i="2"/>
  <c r="BN911" i="2" s="1"/>
  <c r="AU911" i="2"/>
  <c r="L911" i="14" s="1"/>
  <c r="K911" i="14"/>
  <c r="AJ911" i="2"/>
  <c r="P911" i="2"/>
  <c r="DG910" i="2"/>
  <c r="CY910" i="2"/>
  <c r="CX910" i="2"/>
  <c r="H910" i="14"/>
  <c r="CO910" i="2"/>
  <c r="BR910" i="2"/>
  <c r="BQ910" i="2"/>
  <c r="BF910" i="2"/>
  <c r="AX910" i="2"/>
  <c r="BE910" i="2" s="1"/>
  <c r="AW910" i="2"/>
  <c r="BN910" i="2" s="1"/>
  <c r="AU910" i="2"/>
  <c r="L910" i="14" s="1"/>
  <c r="K910" i="14"/>
  <c r="AJ910" i="2"/>
  <c r="P910" i="2"/>
  <c r="DG909" i="2"/>
  <c r="CY909" i="2"/>
  <c r="CX909" i="2"/>
  <c r="H909" i="14"/>
  <c r="DF909" i="2"/>
  <c r="CO909" i="2"/>
  <c r="BR909" i="2"/>
  <c r="BQ909" i="2"/>
  <c r="BF909" i="2"/>
  <c r="AX909" i="2"/>
  <c r="BE909" i="2" s="1"/>
  <c r="AW909" i="2"/>
  <c r="BN909" i="2" s="1"/>
  <c r="AU909" i="2"/>
  <c r="L909" i="14" s="1"/>
  <c r="K909" i="14"/>
  <c r="AJ909" i="2"/>
  <c r="P909" i="2"/>
  <c r="DG908" i="2"/>
  <c r="CY908" i="2"/>
  <c r="CX908" i="2"/>
  <c r="H908" i="14"/>
  <c r="G908" i="14"/>
  <c r="CO908" i="2"/>
  <c r="BR908" i="2"/>
  <c r="BQ908" i="2"/>
  <c r="BF908" i="2"/>
  <c r="AX908" i="2"/>
  <c r="AW908" i="2"/>
  <c r="BD908" i="2" s="1"/>
  <c r="AU908" i="2"/>
  <c r="L908" i="14" s="1"/>
  <c r="K908" i="14"/>
  <c r="AJ908" i="2"/>
  <c r="P908" i="2"/>
  <c r="DG907" i="2"/>
  <c r="CY907" i="2"/>
  <c r="CX907" i="2"/>
  <c r="H907" i="14"/>
  <c r="CO907" i="2"/>
  <c r="CI907" i="2"/>
  <c r="BR907" i="2"/>
  <c r="BV907" i="2" s="1"/>
  <c r="BQ907" i="2"/>
  <c r="BF907" i="2"/>
  <c r="AX907" i="2"/>
  <c r="BO907" i="2" s="1"/>
  <c r="AW907" i="2"/>
  <c r="BD907" i="2" s="1"/>
  <c r="AU907" i="2"/>
  <c r="L907" i="14" s="1"/>
  <c r="K907" i="14"/>
  <c r="AJ907" i="2"/>
  <c r="P907" i="2"/>
  <c r="DG906" i="2"/>
  <c r="CY906" i="2"/>
  <c r="CX906" i="2"/>
  <c r="H906" i="14"/>
  <c r="CO906" i="2"/>
  <c r="BR906" i="2"/>
  <c r="BV906" i="2" s="1"/>
  <c r="BQ906" i="2"/>
  <c r="BF906" i="2"/>
  <c r="AX906" i="2"/>
  <c r="AW906" i="2"/>
  <c r="BD906" i="2" s="1"/>
  <c r="AU906" i="2"/>
  <c r="L906" i="14" s="1"/>
  <c r="K906" i="14"/>
  <c r="AJ906" i="2"/>
  <c r="P906" i="2"/>
  <c r="DG905" i="2"/>
  <c r="CY905" i="2"/>
  <c r="CX905" i="2"/>
  <c r="H905" i="14"/>
  <c r="CO905" i="2"/>
  <c r="BR905" i="2"/>
  <c r="BV905" i="2" s="1"/>
  <c r="BQ905" i="2"/>
  <c r="BF905" i="2"/>
  <c r="AX905" i="2"/>
  <c r="BO905" i="2" s="1"/>
  <c r="AW905" i="2"/>
  <c r="BD905" i="2" s="1"/>
  <c r="AU905" i="2"/>
  <c r="L905" i="14" s="1"/>
  <c r="K905" i="14"/>
  <c r="AJ905" i="2"/>
  <c r="P905" i="2"/>
  <c r="DG904" i="2"/>
  <c r="CY904" i="2"/>
  <c r="CX904" i="2"/>
  <c r="H904" i="14"/>
  <c r="CO904" i="2"/>
  <c r="BR904" i="2"/>
  <c r="BQ904" i="2"/>
  <c r="BF904" i="2"/>
  <c r="AX904" i="2"/>
  <c r="BE904" i="2" s="1"/>
  <c r="AW904" i="2"/>
  <c r="BD904" i="2" s="1"/>
  <c r="AU904" i="2"/>
  <c r="L904" i="14" s="1"/>
  <c r="K904" i="14"/>
  <c r="AJ904" i="2"/>
  <c r="P904" i="2"/>
  <c r="DG903" i="2"/>
  <c r="CY903" i="2"/>
  <c r="CX903" i="2"/>
  <c r="H903" i="14"/>
  <c r="G903" i="14"/>
  <c r="CO903" i="2"/>
  <c r="BR903" i="2"/>
  <c r="BQ903" i="2"/>
  <c r="BF903" i="2"/>
  <c r="AX903" i="2"/>
  <c r="AW903" i="2"/>
  <c r="BN903" i="2" s="1"/>
  <c r="AU903" i="2"/>
  <c r="L903" i="14" s="1"/>
  <c r="K903" i="14"/>
  <c r="AJ903" i="2"/>
  <c r="P903" i="2"/>
  <c r="DG902" i="2"/>
  <c r="CY902" i="2"/>
  <c r="CX902" i="2"/>
  <c r="H902" i="14"/>
  <c r="CO902" i="2"/>
  <c r="BR902" i="2"/>
  <c r="BQ902" i="2"/>
  <c r="BF902" i="2"/>
  <c r="AX902" i="2"/>
  <c r="BO902" i="2" s="1"/>
  <c r="AW902" i="2"/>
  <c r="BD902" i="2" s="1"/>
  <c r="AU902" i="2"/>
  <c r="L902" i="14" s="1"/>
  <c r="K902" i="14"/>
  <c r="AJ902" i="2"/>
  <c r="P902" i="2"/>
  <c r="DG901" i="2"/>
  <c r="CY901" i="2"/>
  <c r="CX901" i="2"/>
  <c r="H901" i="14"/>
  <c r="G901" i="14"/>
  <c r="CO901" i="2"/>
  <c r="BR901" i="2"/>
  <c r="BQ901" i="2"/>
  <c r="BF901" i="2"/>
  <c r="AX901" i="2"/>
  <c r="BE901" i="2" s="1"/>
  <c r="AW901" i="2"/>
  <c r="BN901" i="2" s="1"/>
  <c r="AU901" i="2"/>
  <c r="L901" i="14" s="1"/>
  <c r="K901" i="14"/>
  <c r="AJ901" i="2"/>
  <c r="P901" i="2"/>
  <c r="DG900" i="2"/>
  <c r="CY900" i="2"/>
  <c r="CX900" i="2"/>
  <c r="H900" i="14"/>
  <c r="CO900" i="2"/>
  <c r="BR900" i="2"/>
  <c r="BQ900" i="2"/>
  <c r="BF900" i="2"/>
  <c r="AX900" i="2"/>
  <c r="BO900" i="2" s="1"/>
  <c r="AW900" i="2"/>
  <c r="AU900" i="2"/>
  <c r="L900" i="14" s="1"/>
  <c r="K900" i="14"/>
  <c r="AJ900" i="2"/>
  <c r="P900" i="2"/>
  <c r="DG899" i="2"/>
  <c r="CY899" i="2"/>
  <c r="CX899" i="2"/>
  <c r="H899" i="14"/>
  <c r="G899" i="14"/>
  <c r="CO899" i="2"/>
  <c r="BR899" i="2"/>
  <c r="BQ899" i="2"/>
  <c r="BF899" i="2"/>
  <c r="AX899" i="2"/>
  <c r="AW899" i="2"/>
  <c r="BD899" i="2" s="1"/>
  <c r="AU899" i="2"/>
  <c r="L899" i="14" s="1"/>
  <c r="K899" i="14"/>
  <c r="AJ899" i="2"/>
  <c r="P899" i="2"/>
  <c r="DG898" i="2"/>
  <c r="CY898" i="2"/>
  <c r="CX898" i="2"/>
  <c r="H898" i="14"/>
  <c r="CO898" i="2"/>
  <c r="BR898" i="2"/>
  <c r="BQ898" i="2"/>
  <c r="BF898" i="2"/>
  <c r="AX898" i="2"/>
  <c r="BE898" i="2" s="1"/>
  <c r="AW898" i="2"/>
  <c r="AU898" i="2"/>
  <c r="L898" i="14" s="1"/>
  <c r="K898" i="14"/>
  <c r="AJ898" i="2"/>
  <c r="P898" i="2"/>
  <c r="DG897" i="2"/>
  <c r="CY897" i="2"/>
  <c r="CX897" i="2"/>
  <c r="H897" i="14"/>
  <c r="G897" i="14"/>
  <c r="CO897" i="2"/>
  <c r="BR897" i="2"/>
  <c r="BQ897" i="2"/>
  <c r="BF897" i="2"/>
  <c r="AX897" i="2"/>
  <c r="BO897" i="2" s="1"/>
  <c r="AW897" i="2"/>
  <c r="BD897" i="2" s="1"/>
  <c r="AU897" i="2"/>
  <c r="L897" i="14" s="1"/>
  <c r="K897" i="14"/>
  <c r="AJ897" i="2"/>
  <c r="P897" i="2"/>
  <c r="DG896" i="2"/>
  <c r="CY896" i="2"/>
  <c r="CX896" i="2"/>
  <c r="H896" i="14"/>
  <c r="CO896" i="2"/>
  <c r="BR896" i="2"/>
  <c r="BQ896" i="2"/>
  <c r="BF896" i="2"/>
  <c r="AX896" i="2"/>
  <c r="BE896" i="2" s="1"/>
  <c r="AW896" i="2"/>
  <c r="BD896" i="2" s="1"/>
  <c r="AU896" i="2"/>
  <c r="L896" i="14" s="1"/>
  <c r="K896" i="14"/>
  <c r="AJ896" i="2"/>
  <c r="P896" i="2"/>
  <c r="DG895" i="2"/>
  <c r="CY895" i="2"/>
  <c r="CX895" i="2"/>
  <c r="H895" i="14"/>
  <c r="G895" i="14"/>
  <c r="CO895" i="2"/>
  <c r="BR895" i="2"/>
  <c r="BQ895" i="2"/>
  <c r="BF895" i="2"/>
  <c r="AX895" i="2"/>
  <c r="AW895" i="2"/>
  <c r="BN895" i="2" s="1"/>
  <c r="AU895" i="2"/>
  <c r="L895" i="14" s="1"/>
  <c r="K895" i="14"/>
  <c r="AJ895" i="2"/>
  <c r="P895" i="2"/>
  <c r="DG894" i="2"/>
  <c r="CY894" i="2"/>
  <c r="CX894" i="2"/>
  <c r="H894" i="14"/>
  <c r="CO894" i="2"/>
  <c r="BR894" i="2"/>
  <c r="BQ894" i="2"/>
  <c r="BF894" i="2"/>
  <c r="AX894" i="2"/>
  <c r="BO894" i="2" s="1"/>
  <c r="AW894" i="2"/>
  <c r="BD894" i="2" s="1"/>
  <c r="AU894" i="2"/>
  <c r="L894" i="14" s="1"/>
  <c r="K894" i="14"/>
  <c r="AJ894" i="2"/>
  <c r="P894" i="2"/>
  <c r="DG893" i="2"/>
  <c r="CY893" i="2"/>
  <c r="CX893" i="2"/>
  <c r="H893" i="14"/>
  <c r="G893" i="14"/>
  <c r="CO893" i="2"/>
  <c r="BR893" i="2"/>
  <c r="BQ893" i="2"/>
  <c r="BF893" i="2"/>
  <c r="AX893" i="2"/>
  <c r="BE893" i="2" s="1"/>
  <c r="AW893" i="2"/>
  <c r="BN893" i="2" s="1"/>
  <c r="AU893" i="2"/>
  <c r="L893" i="14" s="1"/>
  <c r="K893" i="14"/>
  <c r="AJ893" i="2"/>
  <c r="P893" i="2"/>
  <c r="DG892" i="2"/>
  <c r="CY892" i="2"/>
  <c r="CX892" i="2"/>
  <c r="H892" i="14"/>
  <c r="CO892" i="2"/>
  <c r="BR892" i="2"/>
  <c r="BQ892" i="2"/>
  <c r="BF892" i="2"/>
  <c r="AX892" i="2"/>
  <c r="BO892" i="2" s="1"/>
  <c r="AW892" i="2"/>
  <c r="BN892" i="2" s="1"/>
  <c r="AU892" i="2"/>
  <c r="L892" i="14" s="1"/>
  <c r="K892" i="14"/>
  <c r="AJ892" i="2"/>
  <c r="P892" i="2"/>
  <c r="DG891" i="2"/>
  <c r="CY891" i="2"/>
  <c r="CX891" i="2"/>
  <c r="H891" i="14"/>
  <c r="G891" i="14"/>
  <c r="CO891" i="2"/>
  <c r="BR891" i="2"/>
  <c r="BQ891" i="2"/>
  <c r="BF891" i="2"/>
  <c r="AX891" i="2"/>
  <c r="AW891" i="2"/>
  <c r="BD891" i="2" s="1"/>
  <c r="AU891" i="2"/>
  <c r="L891" i="14" s="1"/>
  <c r="K891" i="14"/>
  <c r="AJ891" i="2"/>
  <c r="P891" i="2"/>
  <c r="DG890" i="2"/>
  <c r="CY890" i="2"/>
  <c r="CX890" i="2"/>
  <c r="H890" i="14"/>
  <c r="CO890" i="2"/>
  <c r="BR890" i="2"/>
  <c r="BQ890" i="2"/>
  <c r="BF890" i="2"/>
  <c r="AX890" i="2"/>
  <c r="BE890" i="2" s="1"/>
  <c r="AW890" i="2"/>
  <c r="AU890" i="2"/>
  <c r="L890" i="14" s="1"/>
  <c r="K890" i="14"/>
  <c r="AJ890" i="2"/>
  <c r="P890" i="2"/>
  <c r="DG889" i="2"/>
  <c r="CY889" i="2"/>
  <c r="CX889" i="2"/>
  <c r="H889" i="14"/>
  <c r="G889" i="14"/>
  <c r="CO889" i="2"/>
  <c r="BR889" i="2"/>
  <c r="BQ889" i="2"/>
  <c r="BF889" i="2"/>
  <c r="AX889" i="2"/>
  <c r="AW889" i="2"/>
  <c r="BD889" i="2" s="1"/>
  <c r="AU889" i="2"/>
  <c r="L889" i="14" s="1"/>
  <c r="K889" i="14"/>
  <c r="AJ889" i="2"/>
  <c r="P889" i="2"/>
  <c r="DG888" i="2"/>
  <c r="CY888" i="2"/>
  <c r="CX888" i="2"/>
  <c r="H888" i="14"/>
  <c r="CO888" i="2"/>
  <c r="BR888" i="2"/>
  <c r="BQ888" i="2"/>
  <c r="BF888" i="2"/>
  <c r="AX888" i="2"/>
  <c r="BE888" i="2" s="1"/>
  <c r="AW888" i="2"/>
  <c r="BD888" i="2" s="1"/>
  <c r="AU888" i="2"/>
  <c r="L888" i="14" s="1"/>
  <c r="K888" i="14"/>
  <c r="AJ888" i="2"/>
  <c r="P888" i="2"/>
  <c r="DG887" i="2"/>
  <c r="CY887" i="2"/>
  <c r="CX887" i="2"/>
  <c r="H887" i="14"/>
  <c r="G887" i="14"/>
  <c r="CO887" i="2"/>
  <c r="BR887" i="2"/>
  <c r="BQ887" i="2"/>
  <c r="BF887" i="2"/>
  <c r="AX887" i="2"/>
  <c r="AW887" i="2"/>
  <c r="BN887" i="2" s="1"/>
  <c r="AU887" i="2"/>
  <c r="L887" i="14" s="1"/>
  <c r="K887" i="14"/>
  <c r="AJ887" i="2"/>
  <c r="P887" i="2"/>
  <c r="DG886" i="2"/>
  <c r="CY886" i="2"/>
  <c r="CX886" i="2"/>
  <c r="H886" i="14"/>
  <c r="CO886" i="2"/>
  <c r="BR886" i="2"/>
  <c r="BQ886" i="2"/>
  <c r="BF886" i="2"/>
  <c r="AX886" i="2"/>
  <c r="BO886" i="2" s="1"/>
  <c r="AW886" i="2"/>
  <c r="BN886" i="2" s="1"/>
  <c r="AU886" i="2"/>
  <c r="L886" i="14" s="1"/>
  <c r="K886" i="14"/>
  <c r="AJ886" i="2"/>
  <c r="P886" i="2"/>
  <c r="DG885" i="2"/>
  <c r="CY885" i="2"/>
  <c r="CX885" i="2"/>
  <c r="H885" i="14"/>
  <c r="G885" i="14"/>
  <c r="CO885" i="2"/>
  <c r="BR885" i="2"/>
  <c r="BQ885" i="2"/>
  <c r="BF885" i="2"/>
  <c r="AX885" i="2"/>
  <c r="BE885" i="2" s="1"/>
  <c r="AW885" i="2"/>
  <c r="BN885" i="2" s="1"/>
  <c r="AU885" i="2"/>
  <c r="L885" i="14" s="1"/>
  <c r="K885" i="14"/>
  <c r="AJ885" i="2"/>
  <c r="P885" i="2"/>
  <c r="DG884" i="2"/>
  <c r="CY884" i="2"/>
  <c r="CX884" i="2"/>
  <c r="H884" i="14"/>
  <c r="CO884" i="2"/>
  <c r="BR884" i="2"/>
  <c r="BQ884" i="2"/>
  <c r="BF884" i="2"/>
  <c r="AX884" i="2"/>
  <c r="BO884" i="2" s="1"/>
  <c r="AW884" i="2"/>
  <c r="AU884" i="2"/>
  <c r="L884" i="14" s="1"/>
  <c r="K884" i="14"/>
  <c r="AJ884" i="2"/>
  <c r="P884" i="2"/>
  <c r="DG883" i="2"/>
  <c r="CY883" i="2"/>
  <c r="CX883" i="2"/>
  <c r="H883" i="14"/>
  <c r="G883" i="14"/>
  <c r="CO883" i="2"/>
  <c r="BZ883" i="2"/>
  <c r="BY883" i="2"/>
  <c r="BX883" i="2" s="1"/>
  <c r="BQ883" i="2"/>
  <c r="BF883" i="2"/>
  <c r="AX883" i="2"/>
  <c r="BO883" i="2" s="1"/>
  <c r="AW883" i="2"/>
  <c r="AU883" i="2"/>
  <c r="L883" i="14" s="1"/>
  <c r="K883" i="14"/>
  <c r="AJ883" i="2"/>
  <c r="P883" i="2"/>
  <c r="DG882" i="2"/>
  <c r="CY882" i="2"/>
  <c r="CX882" i="2"/>
  <c r="H882" i="14"/>
  <c r="G882" i="14"/>
  <c r="CO882" i="2"/>
  <c r="BZ882" i="2"/>
  <c r="BY882" i="2"/>
  <c r="BX882" i="2" s="1"/>
  <c r="BQ882" i="2"/>
  <c r="BF882" i="2"/>
  <c r="AX882" i="2"/>
  <c r="BO882" i="2" s="1"/>
  <c r="AW882" i="2"/>
  <c r="BN882" i="2" s="1"/>
  <c r="AU882" i="2"/>
  <c r="L882" i="14" s="1"/>
  <c r="K882" i="14"/>
  <c r="AJ882" i="2"/>
  <c r="P882" i="2"/>
  <c r="DG881" i="2"/>
  <c r="CY881" i="2"/>
  <c r="CX881" i="2"/>
  <c r="H881" i="14"/>
  <c r="G881" i="14"/>
  <c r="CO881" i="2"/>
  <c r="BZ881" i="2"/>
  <c r="BY881" i="2"/>
  <c r="BX881" i="2" s="1"/>
  <c r="BQ881" i="2"/>
  <c r="BF881" i="2"/>
  <c r="AX881" i="2"/>
  <c r="BO881" i="2" s="1"/>
  <c r="AW881" i="2"/>
  <c r="BD881" i="2" s="1"/>
  <c r="AU881" i="2"/>
  <c r="L881" i="14" s="1"/>
  <c r="K881" i="14"/>
  <c r="AJ881" i="2"/>
  <c r="P881" i="2"/>
  <c r="DG880" i="2"/>
  <c r="CY880" i="2"/>
  <c r="CX880" i="2"/>
  <c r="H880" i="14"/>
  <c r="G880" i="14"/>
  <c r="CO880" i="2"/>
  <c r="CE880" i="2"/>
  <c r="BZ880" i="2"/>
  <c r="BY880" i="2"/>
  <c r="BX880" i="2" s="1"/>
  <c r="BQ880" i="2"/>
  <c r="BF880" i="2"/>
  <c r="AX880" i="2"/>
  <c r="BO880" i="2" s="1"/>
  <c r="AW880" i="2"/>
  <c r="BN880" i="2" s="1"/>
  <c r="AU880" i="2"/>
  <c r="L880" i="14" s="1"/>
  <c r="K880" i="14"/>
  <c r="AJ880" i="2"/>
  <c r="P880" i="2"/>
  <c r="DG879" i="2"/>
  <c r="CY879" i="2"/>
  <c r="CX879" i="2"/>
  <c r="H879" i="14"/>
  <c r="G879" i="14"/>
  <c r="CO879" i="2"/>
  <c r="BZ879" i="2"/>
  <c r="BY879" i="2"/>
  <c r="BX879" i="2" s="1"/>
  <c r="BQ879" i="2"/>
  <c r="BF879" i="2"/>
  <c r="AX879" i="2"/>
  <c r="BO879" i="2" s="1"/>
  <c r="AW879" i="2"/>
  <c r="BD879" i="2" s="1"/>
  <c r="AU879" i="2"/>
  <c r="L879" i="14" s="1"/>
  <c r="K879" i="14"/>
  <c r="AJ879" i="2"/>
  <c r="P879" i="2"/>
  <c r="DG878" i="2"/>
  <c r="CY878" i="2"/>
  <c r="CX878" i="2"/>
  <c r="H878" i="14"/>
  <c r="G878" i="14"/>
  <c r="CO878" i="2"/>
  <c r="CF878" i="2"/>
  <c r="BZ878" i="2"/>
  <c r="BY878" i="2"/>
  <c r="BX878" i="2" s="1"/>
  <c r="BQ878" i="2"/>
  <c r="BF878" i="2"/>
  <c r="AX878" i="2"/>
  <c r="BO878" i="2" s="1"/>
  <c r="AW878" i="2"/>
  <c r="BN878" i="2" s="1"/>
  <c r="AU878" i="2"/>
  <c r="L878" i="14" s="1"/>
  <c r="K878" i="14"/>
  <c r="AJ878" i="2"/>
  <c r="P878" i="2"/>
  <c r="DG877" i="2"/>
  <c r="CY877" i="2"/>
  <c r="CX877" i="2"/>
  <c r="H877" i="14"/>
  <c r="G877" i="14"/>
  <c r="CO877" i="2"/>
  <c r="BQ877" i="2"/>
  <c r="BF877" i="2"/>
  <c r="AX877" i="2"/>
  <c r="AW877" i="2"/>
  <c r="BD877" i="2" s="1"/>
  <c r="AU877" i="2"/>
  <c r="L877" i="14" s="1"/>
  <c r="K877" i="14"/>
  <c r="AJ877" i="2"/>
  <c r="P877" i="2"/>
  <c r="DG876" i="2"/>
  <c r="CY876" i="2"/>
  <c r="CX876" i="2"/>
  <c r="H876" i="14"/>
  <c r="CO876" i="2"/>
  <c r="BQ876" i="2"/>
  <c r="BF876" i="2"/>
  <c r="AX876" i="2"/>
  <c r="BE876" i="2" s="1"/>
  <c r="AW876" i="2"/>
  <c r="BN876" i="2" s="1"/>
  <c r="AU876" i="2"/>
  <c r="L876" i="14" s="1"/>
  <c r="K876" i="14"/>
  <c r="AJ876" i="2"/>
  <c r="P876" i="2"/>
  <c r="DG875" i="2"/>
  <c r="CY875" i="2"/>
  <c r="CX875" i="2"/>
  <c r="H875" i="14"/>
  <c r="G875" i="14"/>
  <c r="CO875" i="2"/>
  <c r="BQ875" i="2"/>
  <c r="BF875" i="2"/>
  <c r="AX875" i="2"/>
  <c r="AW875" i="2"/>
  <c r="BD875" i="2" s="1"/>
  <c r="AU875" i="2"/>
  <c r="L875" i="14" s="1"/>
  <c r="K875" i="14"/>
  <c r="AJ875" i="2"/>
  <c r="P875" i="2"/>
  <c r="DG874" i="2"/>
  <c r="CY874" i="2"/>
  <c r="CX874" i="2"/>
  <c r="H874" i="14"/>
  <c r="CO874" i="2"/>
  <c r="CI874" i="2"/>
  <c r="CH874" i="2"/>
  <c r="CG874" i="2" s="1"/>
  <c r="BR874" i="2"/>
  <c r="BV874" i="2" s="1"/>
  <c r="BQ874" i="2"/>
  <c r="BF874" i="2"/>
  <c r="AX874" i="2"/>
  <c r="BE874" i="2" s="1"/>
  <c r="AW874" i="2"/>
  <c r="BD874" i="2" s="1"/>
  <c r="AU874" i="2"/>
  <c r="L874" i="14" s="1"/>
  <c r="K874" i="14"/>
  <c r="AJ874" i="2"/>
  <c r="P874" i="2"/>
  <c r="DG873" i="2"/>
  <c r="CY873" i="2"/>
  <c r="CX873" i="2"/>
  <c r="H873" i="14"/>
  <c r="CO873" i="2"/>
  <c r="CI873" i="2"/>
  <c r="BR873" i="2"/>
  <c r="BV873" i="2" s="1"/>
  <c r="BQ873" i="2"/>
  <c r="BF873" i="2"/>
  <c r="AX873" i="2"/>
  <c r="BO873" i="2" s="1"/>
  <c r="AW873" i="2"/>
  <c r="BD873" i="2" s="1"/>
  <c r="AU873" i="2"/>
  <c r="L873" i="14" s="1"/>
  <c r="K873" i="14"/>
  <c r="AJ873" i="2"/>
  <c r="P873" i="2"/>
  <c r="DG872" i="2"/>
  <c r="CY872" i="2"/>
  <c r="CX872" i="2"/>
  <c r="H872" i="14"/>
  <c r="CO872" i="2"/>
  <c r="BR872" i="2"/>
  <c r="BV872" i="2" s="1"/>
  <c r="BQ872" i="2"/>
  <c r="BF872" i="2"/>
  <c r="AX872" i="2"/>
  <c r="BO872" i="2" s="1"/>
  <c r="AW872" i="2"/>
  <c r="BD872" i="2" s="1"/>
  <c r="AU872" i="2"/>
  <c r="L872" i="14" s="1"/>
  <c r="K872" i="14"/>
  <c r="AJ872" i="2"/>
  <c r="P872" i="2"/>
  <c r="DG871" i="2"/>
  <c r="CY871" i="2"/>
  <c r="CX871" i="2"/>
  <c r="H871" i="14"/>
  <c r="CO871" i="2"/>
  <c r="BR871" i="2"/>
  <c r="BV871" i="2" s="1"/>
  <c r="BQ871" i="2"/>
  <c r="BF871" i="2"/>
  <c r="AX871" i="2"/>
  <c r="BE871" i="2" s="1"/>
  <c r="AW871" i="2"/>
  <c r="AU871" i="2"/>
  <c r="L871" i="14" s="1"/>
  <c r="K871" i="14"/>
  <c r="AJ871" i="2"/>
  <c r="P871" i="2"/>
  <c r="DG870" i="2"/>
  <c r="CY870" i="2"/>
  <c r="CX870" i="2"/>
  <c r="H870" i="14"/>
  <c r="G870" i="14"/>
  <c r="CO870" i="2"/>
  <c r="BR870" i="2"/>
  <c r="BV870" i="2" s="1"/>
  <c r="BQ870" i="2"/>
  <c r="BF870" i="2"/>
  <c r="AX870" i="2"/>
  <c r="BO870" i="2" s="1"/>
  <c r="AW870" i="2"/>
  <c r="BN870" i="2" s="1"/>
  <c r="AU870" i="2"/>
  <c r="L870" i="14" s="1"/>
  <c r="K870" i="14"/>
  <c r="AJ870" i="2"/>
  <c r="P870" i="2"/>
  <c r="DG869" i="2"/>
  <c r="CY869" i="2"/>
  <c r="CX869" i="2"/>
  <c r="H869" i="14"/>
  <c r="CO869" i="2"/>
  <c r="BR869" i="2"/>
  <c r="BV869" i="2" s="1"/>
  <c r="BQ869" i="2"/>
  <c r="BF869" i="2"/>
  <c r="AX869" i="2"/>
  <c r="BO869" i="2" s="1"/>
  <c r="AW869" i="2"/>
  <c r="BD869" i="2" s="1"/>
  <c r="AU869" i="2"/>
  <c r="L869" i="14" s="1"/>
  <c r="K869" i="14"/>
  <c r="AJ869" i="2"/>
  <c r="P869" i="2"/>
  <c r="DG868" i="2"/>
  <c r="CY868" i="2"/>
  <c r="CX868" i="2"/>
  <c r="H868" i="14"/>
  <c r="G868" i="14"/>
  <c r="CO868" i="2"/>
  <c r="BR868" i="2"/>
  <c r="BQ868" i="2"/>
  <c r="BF868" i="2"/>
  <c r="AX868" i="2"/>
  <c r="AW868" i="2"/>
  <c r="BN868" i="2" s="1"/>
  <c r="AU868" i="2"/>
  <c r="L868" i="14" s="1"/>
  <c r="K868" i="14"/>
  <c r="AJ868" i="2"/>
  <c r="P868" i="2"/>
  <c r="DG867" i="2"/>
  <c r="CY867" i="2"/>
  <c r="CX867" i="2"/>
  <c r="H867" i="14"/>
  <c r="CO867" i="2"/>
  <c r="BR867" i="2"/>
  <c r="BQ867" i="2"/>
  <c r="BF867" i="2"/>
  <c r="AX867" i="2"/>
  <c r="BO867" i="2" s="1"/>
  <c r="AW867" i="2"/>
  <c r="AU867" i="2"/>
  <c r="L867" i="14" s="1"/>
  <c r="K867" i="14"/>
  <c r="AJ867" i="2"/>
  <c r="P867" i="2"/>
  <c r="DG866" i="2"/>
  <c r="CY866" i="2"/>
  <c r="CX866" i="2"/>
  <c r="H866" i="14"/>
  <c r="G866" i="14"/>
  <c r="CO866" i="2"/>
  <c r="BR866" i="2"/>
  <c r="BQ866" i="2"/>
  <c r="BF866" i="2"/>
  <c r="AX866" i="2"/>
  <c r="AW866" i="2"/>
  <c r="BD866" i="2" s="1"/>
  <c r="AU866" i="2"/>
  <c r="L866" i="14" s="1"/>
  <c r="K866" i="14"/>
  <c r="AJ866" i="2"/>
  <c r="P866" i="2"/>
  <c r="DG865" i="2"/>
  <c r="CY865" i="2"/>
  <c r="CX865" i="2"/>
  <c r="H865" i="14"/>
  <c r="CO865" i="2"/>
  <c r="BQ865" i="2"/>
  <c r="BF865" i="2"/>
  <c r="AX865" i="2"/>
  <c r="BE865" i="2" s="1"/>
  <c r="AW865" i="2"/>
  <c r="BN865" i="2" s="1"/>
  <c r="AU865" i="2"/>
  <c r="L865" i="14" s="1"/>
  <c r="K865" i="14"/>
  <c r="AJ865" i="2"/>
  <c r="P865" i="2"/>
  <c r="DG864" i="2"/>
  <c r="CY864" i="2"/>
  <c r="CX864" i="2"/>
  <c r="H864" i="14"/>
  <c r="G864" i="14"/>
  <c r="CO864" i="2"/>
  <c r="BQ864" i="2"/>
  <c r="BF864" i="2"/>
  <c r="AX864" i="2"/>
  <c r="AW864" i="2"/>
  <c r="BD864" i="2" s="1"/>
  <c r="AU864" i="2"/>
  <c r="L864" i="14" s="1"/>
  <c r="K864" i="14"/>
  <c r="AJ864" i="2"/>
  <c r="P864" i="2"/>
  <c r="DG863" i="2"/>
  <c r="CY863" i="2"/>
  <c r="CX863" i="2"/>
  <c r="H863" i="14"/>
  <c r="CO863" i="2"/>
  <c r="BQ863" i="2"/>
  <c r="BF863" i="2"/>
  <c r="AX863" i="2"/>
  <c r="BE863" i="2" s="1"/>
  <c r="AW863" i="2"/>
  <c r="AU863" i="2"/>
  <c r="L863" i="14" s="1"/>
  <c r="K863" i="14"/>
  <c r="AJ863" i="2"/>
  <c r="P863" i="2"/>
  <c r="DG862" i="2"/>
  <c r="CY862" i="2"/>
  <c r="CX862" i="2"/>
  <c r="H862" i="14"/>
  <c r="G862" i="14"/>
  <c r="CO862" i="2"/>
  <c r="BR862" i="2"/>
  <c r="BQ862" i="2"/>
  <c r="BF862" i="2"/>
  <c r="AX862" i="2"/>
  <c r="BE862" i="2" s="1"/>
  <c r="AW862" i="2"/>
  <c r="BN862" i="2" s="1"/>
  <c r="AU862" i="2"/>
  <c r="L862" i="14" s="1"/>
  <c r="K862" i="14"/>
  <c r="AJ862" i="2"/>
  <c r="P862" i="2"/>
  <c r="DG861" i="2"/>
  <c r="CY861" i="2"/>
  <c r="CX861" i="2"/>
  <c r="H861" i="14"/>
  <c r="CO861" i="2"/>
  <c r="BR861" i="2"/>
  <c r="BQ861" i="2"/>
  <c r="BF861" i="2"/>
  <c r="AX861" i="2"/>
  <c r="BO861" i="2" s="1"/>
  <c r="AW861" i="2"/>
  <c r="BD861" i="2" s="1"/>
  <c r="AU861" i="2"/>
  <c r="L861" i="14" s="1"/>
  <c r="K861" i="14"/>
  <c r="AJ861" i="2"/>
  <c r="P861" i="2"/>
  <c r="DG860" i="2"/>
  <c r="CY860" i="2"/>
  <c r="CX860" i="2"/>
  <c r="H860" i="14"/>
  <c r="G860" i="14"/>
  <c r="CO860" i="2"/>
  <c r="BR860" i="2"/>
  <c r="BQ860" i="2"/>
  <c r="BF860" i="2"/>
  <c r="AX860" i="2"/>
  <c r="BO860" i="2" s="1"/>
  <c r="AW860" i="2"/>
  <c r="BN860" i="2" s="1"/>
  <c r="AU860" i="2"/>
  <c r="L860" i="14" s="1"/>
  <c r="K860" i="14"/>
  <c r="AJ860" i="2"/>
  <c r="P860" i="2"/>
  <c r="DG859" i="2"/>
  <c r="CY859" i="2"/>
  <c r="CX859" i="2"/>
  <c r="H859" i="14"/>
  <c r="CO859" i="2"/>
  <c r="BR859" i="2"/>
  <c r="BQ859" i="2"/>
  <c r="BF859" i="2"/>
  <c r="AX859" i="2"/>
  <c r="BO859" i="2" s="1"/>
  <c r="AW859" i="2"/>
  <c r="AU859" i="2"/>
  <c r="L859" i="14" s="1"/>
  <c r="K859" i="14"/>
  <c r="AJ859" i="2"/>
  <c r="P859" i="2"/>
  <c r="DG858" i="2"/>
  <c r="CY858" i="2"/>
  <c r="CX858" i="2"/>
  <c r="H858" i="14"/>
  <c r="G858" i="14"/>
  <c r="CO858" i="2"/>
  <c r="BR858" i="2"/>
  <c r="BQ858" i="2"/>
  <c r="BF858" i="2"/>
  <c r="AX858" i="2"/>
  <c r="BE858" i="2" s="1"/>
  <c r="AW858" i="2"/>
  <c r="BD858" i="2" s="1"/>
  <c r="AU858" i="2"/>
  <c r="L858" i="14" s="1"/>
  <c r="K858" i="14"/>
  <c r="AJ858" i="2"/>
  <c r="P858" i="2"/>
  <c r="DG857" i="2"/>
  <c r="CY857" i="2"/>
  <c r="CX857" i="2"/>
  <c r="H857" i="14"/>
  <c r="CO857" i="2"/>
  <c r="BR857" i="2"/>
  <c r="BQ857" i="2"/>
  <c r="BF857" i="2"/>
  <c r="AX857" i="2"/>
  <c r="BE857" i="2" s="1"/>
  <c r="AW857" i="2"/>
  <c r="BN857" i="2" s="1"/>
  <c r="AU857" i="2"/>
  <c r="L857" i="14" s="1"/>
  <c r="K857" i="14"/>
  <c r="AJ857" i="2"/>
  <c r="P857" i="2"/>
  <c r="DG856" i="2"/>
  <c r="CY856" i="2"/>
  <c r="CX856" i="2"/>
  <c r="H856" i="14"/>
  <c r="G856" i="14"/>
  <c r="CO856" i="2"/>
  <c r="BQ856" i="2"/>
  <c r="BF856" i="2"/>
  <c r="AX856" i="2"/>
  <c r="AW856" i="2"/>
  <c r="BD856" i="2" s="1"/>
  <c r="AU856" i="2"/>
  <c r="L856" i="14" s="1"/>
  <c r="K856" i="14"/>
  <c r="AJ856" i="2"/>
  <c r="P856" i="2"/>
  <c r="DG855" i="2"/>
  <c r="CY855" i="2"/>
  <c r="CX855" i="2"/>
  <c r="H855" i="14"/>
  <c r="CO855" i="2"/>
  <c r="BQ855" i="2"/>
  <c r="BF855" i="2"/>
  <c r="AX855" i="2"/>
  <c r="BE855" i="2" s="1"/>
  <c r="AW855" i="2"/>
  <c r="BN855" i="2" s="1"/>
  <c r="AU855" i="2"/>
  <c r="L855" i="14" s="1"/>
  <c r="K855" i="14"/>
  <c r="AJ855" i="2"/>
  <c r="P855" i="2"/>
  <c r="DG854" i="2"/>
  <c r="CY854" i="2"/>
  <c r="CX854" i="2"/>
  <c r="H854" i="14"/>
  <c r="G854" i="14"/>
  <c r="CO854" i="2"/>
  <c r="BQ854" i="2"/>
  <c r="BF854" i="2"/>
  <c r="AX854" i="2"/>
  <c r="BO854" i="2" s="1"/>
  <c r="AW854" i="2"/>
  <c r="BN854" i="2" s="1"/>
  <c r="AU854" i="2"/>
  <c r="L854" i="14" s="1"/>
  <c r="K854" i="14"/>
  <c r="AJ854" i="2"/>
  <c r="P854" i="2"/>
  <c r="DG853" i="2"/>
  <c r="H853" i="14"/>
  <c r="CO853" i="2"/>
  <c r="BQ853" i="2"/>
  <c r="BF853" i="2"/>
  <c r="AX853" i="2"/>
  <c r="BO853" i="2" s="1"/>
  <c r="AW853" i="2"/>
  <c r="AU853" i="2"/>
  <c r="L853" i="14" s="1"/>
  <c r="K853" i="14"/>
  <c r="AJ853" i="2"/>
  <c r="P853" i="2"/>
  <c r="DG852" i="2"/>
  <c r="H852" i="14"/>
  <c r="G852" i="14"/>
  <c r="CO852" i="2"/>
  <c r="BQ852" i="2"/>
  <c r="BF852" i="2"/>
  <c r="AX852" i="2"/>
  <c r="BO852" i="2" s="1"/>
  <c r="AW852" i="2"/>
  <c r="BN852" i="2" s="1"/>
  <c r="AU852" i="2"/>
  <c r="L852" i="14" s="1"/>
  <c r="K852" i="14"/>
  <c r="AJ852" i="2"/>
  <c r="P852" i="2"/>
  <c r="DG851" i="2"/>
  <c r="H851" i="14"/>
  <c r="CO851" i="2"/>
  <c r="BQ851" i="2"/>
  <c r="BF851" i="2"/>
  <c r="AX851" i="2"/>
  <c r="BO851" i="2" s="1"/>
  <c r="AW851" i="2"/>
  <c r="BN851" i="2" s="1"/>
  <c r="AU851" i="2"/>
  <c r="L851" i="14" s="1"/>
  <c r="K851" i="14"/>
  <c r="AJ851" i="2"/>
  <c r="P851" i="2"/>
  <c r="DG850" i="2"/>
  <c r="CY850" i="2"/>
  <c r="CX850" i="2"/>
  <c r="H850" i="14"/>
  <c r="G850" i="14"/>
  <c r="CO850" i="2"/>
  <c r="BR850" i="2"/>
  <c r="BQ850" i="2"/>
  <c r="BF850" i="2"/>
  <c r="AX850" i="2"/>
  <c r="AW850" i="2"/>
  <c r="BD850" i="2" s="1"/>
  <c r="AU850" i="2"/>
  <c r="L850" i="14" s="1"/>
  <c r="K850" i="14"/>
  <c r="AJ850" i="2"/>
  <c r="P850" i="2"/>
  <c r="DG849" i="2"/>
  <c r="CY849" i="2"/>
  <c r="CX849" i="2"/>
  <c r="H849" i="14"/>
  <c r="CO849" i="2"/>
  <c r="BR849" i="2"/>
  <c r="BQ849" i="2"/>
  <c r="BF849" i="2"/>
  <c r="AX849" i="2"/>
  <c r="BE849" i="2" s="1"/>
  <c r="AW849" i="2"/>
  <c r="AU849" i="2"/>
  <c r="L849" i="14" s="1"/>
  <c r="K849" i="14"/>
  <c r="AJ849" i="2"/>
  <c r="P849" i="2"/>
  <c r="DG848" i="2"/>
  <c r="CY848" i="2"/>
  <c r="CX848" i="2"/>
  <c r="H848" i="14"/>
  <c r="G848" i="14"/>
  <c r="CO848" i="2"/>
  <c r="BR848" i="2"/>
  <c r="BQ848" i="2"/>
  <c r="BF848" i="2"/>
  <c r="AX848" i="2"/>
  <c r="BO848" i="2" s="1"/>
  <c r="AW848" i="2"/>
  <c r="BD848" i="2" s="1"/>
  <c r="AU848" i="2"/>
  <c r="L848" i="14" s="1"/>
  <c r="K848" i="14"/>
  <c r="AJ848" i="2"/>
  <c r="P848" i="2"/>
  <c r="DG847" i="2"/>
  <c r="CY847" i="2"/>
  <c r="CX847" i="2"/>
  <c r="H847" i="14"/>
  <c r="CO847" i="2"/>
  <c r="BR847" i="2"/>
  <c r="BQ847" i="2"/>
  <c r="BF847" i="2"/>
  <c r="AX847" i="2"/>
  <c r="BE847" i="2" s="1"/>
  <c r="AW847" i="2"/>
  <c r="AU847" i="2"/>
  <c r="L847" i="14" s="1"/>
  <c r="K847" i="14"/>
  <c r="AJ847" i="2"/>
  <c r="P847" i="2"/>
  <c r="DG846" i="2"/>
  <c r="CY846" i="2"/>
  <c r="CX846" i="2"/>
  <c r="H846" i="14"/>
  <c r="G846" i="14"/>
  <c r="CO846" i="2"/>
  <c r="BR846" i="2"/>
  <c r="BQ846" i="2"/>
  <c r="BF846" i="2"/>
  <c r="AX846" i="2"/>
  <c r="BE846" i="2" s="1"/>
  <c r="AW846" i="2"/>
  <c r="BN846" i="2" s="1"/>
  <c r="AU846" i="2"/>
  <c r="L846" i="14" s="1"/>
  <c r="K846" i="14"/>
  <c r="AJ846" i="2"/>
  <c r="P846" i="2"/>
  <c r="DG845" i="2"/>
  <c r="CY845" i="2"/>
  <c r="CX845" i="2"/>
  <c r="H845" i="14"/>
  <c r="CO845" i="2"/>
  <c r="BR845" i="2"/>
  <c r="BQ845" i="2"/>
  <c r="BF845" i="2"/>
  <c r="AX845" i="2"/>
  <c r="BO845" i="2" s="1"/>
  <c r="AW845" i="2"/>
  <c r="BD845" i="2" s="1"/>
  <c r="AU845" i="2"/>
  <c r="L845" i="14" s="1"/>
  <c r="K845" i="14"/>
  <c r="AJ845" i="2"/>
  <c r="P845" i="2"/>
  <c r="DG844" i="2"/>
  <c r="CY844" i="2"/>
  <c r="CX844" i="2"/>
  <c r="H844" i="14"/>
  <c r="G844" i="14"/>
  <c r="CO844" i="2"/>
  <c r="BR844" i="2"/>
  <c r="BQ844" i="2"/>
  <c r="BF844" i="2"/>
  <c r="AX844" i="2"/>
  <c r="BO844" i="2" s="1"/>
  <c r="AW844" i="2"/>
  <c r="BN844" i="2" s="1"/>
  <c r="AU844" i="2"/>
  <c r="L844" i="14" s="1"/>
  <c r="K844" i="14"/>
  <c r="AJ844" i="2"/>
  <c r="P844" i="2"/>
  <c r="DG843" i="2"/>
  <c r="CY843" i="2"/>
  <c r="CX843" i="2"/>
  <c r="H843" i="14"/>
  <c r="CO843" i="2"/>
  <c r="BR843" i="2"/>
  <c r="BQ843" i="2"/>
  <c r="BF843" i="2"/>
  <c r="AX843" i="2"/>
  <c r="BO843" i="2" s="1"/>
  <c r="AW843" i="2"/>
  <c r="BN843" i="2" s="1"/>
  <c r="AU843" i="2"/>
  <c r="L843" i="14" s="1"/>
  <c r="K843" i="14"/>
  <c r="AJ843" i="2"/>
  <c r="P843" i="2"/>
  <c r="DG842" i="2"/>
  <c r="CY842" i="2"/>
  <c r="CX842" i="2"/>
  <c r="H842" i="14"/>
  <c r="G842" i="14"/>
  <c r="CO842" i="2"/>
  <c r="BR842" i="2"/>
  <c r="BQ842" i="2"/>
  <c r="BF842" i="2"/>
  <c r="AX842" i="2"/>
  <c r="AW842" i="2"/>
  <c r="BD842" i="2" s="1"/>
  <c r="AU842" i="2"/>
  <c r="L842" i="14" s="1"/>
  <c r="K842" i="14"/>
  <c r="AJ842" i="2"/>
  <c r="P842" i="2"/>
  <c r="DG841" i="2"/>
  <c r="CY841" i="2"/>
  <c r="CX841" i="2"/>
  <c r="H841" i="14"/>
  <c r="CO841" i="2"/>
  <c r="BR841" i="2"/>
  <c r="BQ841" i="2"/>
  <c r="BF841" i="2"/>
  <c r="AX841" i="2"/>
  <c r="BE841" i="2" s="1"/>
  <c r="AW841" i="2"/>
  <c r="BN841" i="2" s="1"/>
  <c r="AU841" i="2"/>
  <c r="L841" i="14" s="1"/>
  <c r="K841" i="14"/>
  <c r="AJ841" i="2"/>
  <c r="P841" i="2"/>
  <c r="DG840" i="2"/>
  <c r="CY840" i="2"/>
  <c r="CX840" i="2"/>
  <c r="H840" i="14"/>
  <c r="G840" i="14"/>
  <c r="CO840" i="2"/>
  <c r="BR840" i="2"/>
  <c r="BQ840" i="2"/>
  <c r="BF840" i="2"/>
  <c r="AX840" i="2"/>
  <c r="AW840" i="2"/>
  <c r="BD840" i="2" s="1"/>
  <c r="AU840" i="2"/>
  <c r="L840" i="14" s="1"/>
  <c r="K840" i="14"/>
  <c r="AJ840" i="2"/>
  <c r="P840" i="2"/>
  <c r="DG839" i="2"/>
  <c r="CY839" i="2"/>
  <c r="CX839" i="2"/>
  <c r="H839" i="14"/>
  <c r="CO839" i="2"/>
  <c r="BR839" i="2"/>
  <c r="BQ839" i="2"/>
  <c r="BF839" i="2"/>
  <c r="AX839" i="2"/>
  <c r="BE839" i="2" s="1"/>
  <c r="AW839" i="2"/>
  <c r="BN839" i="2" s="1"/>
  <c r="AU839" i="2"/>
  <c r="L839" i="14" s="1"/>
  <c r="K839" i="14"/>
  <c r="AJ839" i="2"/>
  <c r="P839" i="2"/>
  <c r="DG838" i="2"/>
  <c r="CY838" i="2"/>
  <c r="CX838" i="2"/>
  <c r="H838" i="14"/>
  <c r="G838" i="14"/>
  <c r="CO838" i="2"/>
  <c r="BQ838" i="2"/>
  <c r="BF838" i="2"/>
  <c r="AX838" i="2"/>
  <c r="BE838" i="2" s="1"/>
  <c r="AW838" i="2"/>
  <c r="BN838" i="2" s="1"/>
  <c r="AU838" i="2"/>
  <c r="L838" i="14" s="1"/>
  <c r="K838" i="14"/>
  <c r="AJ838" i="2"/>
  <c r="P838" i="2"/>
  <c r="DG837" i="2"/>
  <c r="CY837" i="2"/>
  <c r="CX837" i="2"/>
  <c r="H837" i="14"/>
  <c r="CO837" i="2"/>
  <c r="BQ837" i="2"/>
  <c r="BF837" i="2"/>
  <c r="AX837" i="2"/>
  <c r="BO837" i="2" s="1"/>
  <c r="AW837" i="2"/>
  <c r="BD837" i="2" s="1"/>
  <c r="AU837" i="2"/>
  <c r="L837" i="14" s="1"/>
  <c r="K837" i="14"/>
  <c r="AJ837" i="2"/>
  <c r="P837" i="2"/>
  <c r="DG836" i="2"/>
  <c r="CY836" i="2"/>
  <c r="CX836" i="2"/>
  <c r="H836" i="14"/>
  <c r="G836" i="14"/>
  <c r="CO836" i="2"/>
  <c r="BQ836" i="2"/>
  <c r="BF836" i="2"/>
  <c r="AX836" i="2"/>
  <c r="BO836" i="2" s="1"/>
  <c r="AW836" i="2"/>
  <c r="BN836" i="2" s="1"/>
  <c r="AU836" i="2"/>
  <c r="L836" i="14" s="1"/>
  <c r="K836" i="14"/>
  <c r="AJ836" i="2"/>
  <c r="P836" i="2"/>
  <c r="DG835" i="2"/>
  <c r="CY835" i="2"/>
  <c r="CX835" i="2"/>
  <c r="H835" i="14"/>
  <c r="CO835" i="2"/>
  <c r="BR835" i="2"/>
  <c r="BQ835" i="2"/>
  <c r="BF835" i="2"/>
  <c r="AX835" i="2"/>
  <c r="BO835" i="2" s="1"/>
  <c r="AW835" i="2"/>
  <c r="BN835" i="2" s="1"/>
  <c r="AU835" i="2"/>
  <c r="L835" i="14" s="1"/>
  <c r="K835" i="14"/>
  <c r="AJ835" i="2"/>
  <c r="P835" i="2"/>
  <c r="DG834" i="2"/>
  <c r="CY834" i="2"/>
  <c r="CX834" i="2"/>
  <c r="H834" i="14"/>
  <c r="G834" i="14"/>
  <c r="CO834" i="2"/>
  <c r="BR834" i="2"/>
  <c r="BQ834" i="2"/>
  <c r="BF834" i="2"/>
  <c r="AX834" i="2"/>
  <c r="AW834" i="2"/>
  <c r="BD834" i="2" s="1"/>
  <c r="AU834" i="2"/>
  <c r="L834" i="14" s="1"/>
  <c r="K834" i="14"/>
  <c r="AJ834" i="2"/>
  <c r="P834" i="2"/>
  <c r="DG833" i="2"/>
  <c r="CY833" i="2"/>
  <c r="CX833" i="2"/>
  <c r="H833" i="14"/>
  <c r="CO833" i="2"/>
  <c r="BR833" i="2"/>
  <c r="BQ833" i="2"/>
  <c r="BF833" i="2"/>
  <c r="AX833" i="2"/>
  <c r="BE833" i="2" s="1"/>
  <c r="AW833" i="2"/>
  <c r="BN833" i="2" s="1"/>
  <c r="AU833" i="2"/>
  <c r="L833" i="14" s="1"/>
  <c r="K833" i="14"/>
  <c r="AJ833" i="2"/>
  <c r="P833" i="2"/>
  <c r="DG832" i="2"/>
  <c r="CY832" i="2"/>
  <c r="CX832" i="2"/>
  <c r="H832" i="14"/>
  <c r="G832" i="14"/>
  <c r="CO832" i="2"/>
  <c r="BR832" i="2"/>
  <c r="BQ832" i="2"/>
  <c r="BF832" i="2"/>
  <c r="AX832" i="2"/>
  <c r="BE832" i="2" s="1"/>
  <c r="AW832" i="2"/>
  <c r="BD832" i="2" s="1"/>
  <c r="AU832" i="2"/>
  <c r="L832" i="14" s="1"/>
  <c r="K832" i="14"/>
  <c r="AJ832" i="2"/>
  <c r="P832" i="2"/>
  <c r="DG831" i="2"/>
  <c r="CY831" i="2"/>
  <c r="CX831" i="2"/>
  <c r="H831" i="14"/>
  <c r="CO831" i="2"/>
  <c r="BR831" i="2"/>
  <c r="BQ831" i="2"/>
  <c r="BF831" i="2"/>
  <c r="AX831" i="2"/>
  <c r="BE831" i="2" s="1"/>
  <c r="AW831" i="2"/>
  <c r="AU831" i="2"/>
  <c r="L831" i="14" s="1"/>
  <c r="K831" i="14"/>
  <c r="AJ831" i="2"/>
  <c r="P831" i="2"/>
  <c r="DG830" i="2"/>
  <c r="CY830" i="2"/>
  <c r="CX830" i="2"/>
  <c r="H830" i="14"/>
  <c r="G830" i="14"/>
  <c r="CO830" i="2"/>
  <c r="BR830" i="2"/>
  <c r="BQ830" i="2"/>
  <c r="BF830" i="2"/>
  <c r="AX830" i="2"/>
  <c r="AW830" i="2"/>
  <c r="BN830" i="2" s="1"/>
  <c r="AU830" i="2"/>
  <c r="L830" i="14" s="1"/>
  <c r="K830" i="14"/>
  <c r="AJ830" i="2"/>
  <c r="P830" i="2"/>
  <c r="DG829" i="2"/>
  <c r="CY829" i="2"/>
  <c r="CX829" i="2"/>
  <c r="H829" i="14"/>
  <c r="CO829" i="2"/>
  <c r="BR829" i="2"/>
  <c r="BQ829" i="2"/>
  <c r="BF829" i="2"/>
  <c r="AX829" i="2"/>
  <c r="BO829" i="2" s="1"/>
  <c r="AW829" i="2"/>
  <c r="BD829" i="2" s="1"/>
  <c r="AU829" i="2"/>
  <c r="L829" i="14" s="1"/>
  <c r="K829" i="14"/>
  <c r="AJ829" i="2"/>
  <c r="P829" i="2"/>
  <c r="DG828" i="2"/>
  <c r="CY828" i="2"/>
  <c r="CX828" i="2"/>
  <c r="H828" i="14"/>
  <c r="G828" i="14"/>
  <c r="CO828" i="2"/>
  <c r="BR828" i="2"/>
  <c r="BQ828" i="2"/>
  <c r="BF828" i="2"/>
  <c r="AX828" i="2"/>
  <c r="BE828" i="2" s="1"/>
  <c r="AW828" i="2"/>
  <c r="BN828" i="2" s="1"/>
  <c r="AU828" i="2"/>
  <c r="L828" i="14" s="1"/>
  <c r="K828" i="14"/>
  <c r="AJ828" i="2"/>
  <c r="P828" i="2"/>
  <c r="DG827" i="2"/>
  <c r="CY827" i="2"/>
  <c r="CX827" i="2"/>
  <c r="H827" i="14"/>
  <c r="CO827" i="2"/>
  <c r="BR827" i="2"/>
  <c r="BQ827" i="2"/>
  <c r="BF827" i="2"/>
  <c r="AX827" i="2"/>
  <c r="BO827" i="2" s="1"/>
  <c r="AW827" i="2"/>
  <c r="AU827" i="2"/>
  <c r="L827" i="14" s="1"/>
  <c r="K827" i="14"/>
  <c r="AJ827" i="2"/>
  <c r="P827" i="2"/>
  <c r="DG826" i="2"/>
  <c r="CY826" i="2"/>
  <c r="CX826" i="2"/>
  <c r="H826" i="14"/>
  <c r="G826" i="14"/>
  <c r="CO826" i="2"/>
  <c r="BQ826" i="2"/>
  <c r="BF826" i="2"/>
  <c r="AX826" i="2"/>
  <c r="BO826" i="2" s="1"/>
  <c r="AW826" i="2"/>
  <c r="BD826" i="2" s="1"/>
  <c r="AU826" i="2"/>
  <c r="L826" i="14" s="1"/>
  <c r="K826" i="14"/>
  <c r="AJ826" i="2"/>
  <c r="P826" i="2"/>
  <c r="DG825" i="2"/>
  <c r="CY825" i="2"/>
  <c r="CX825" i="2"/>
  <c r="H825" i="14"/>
  <c r="CO825" i="2"/>
  <c r="BQ825" i="2"/>
  <c r="BF825" i="2"/>
  <c r="AX825" i="2"/>
  <c r="BE825" i="2" s="1"/>
  <c r="AW825" i="2"/>
  <c r="AU825" i="2"/>
  <c r="L825" i="14" s="1"/>
  <c r="K825" i="14"/>
  <c r="AJ825" i="2"/>
  <c r="P825" i="2"/>
  <c r="DG824" i="2"/>
  <c r="CY824" i="2"/>
  <c r="CX824" i="2"/>
  <c r="H824" i="14"/>
  <c r="G824" i="14"/>
  <c r="CO824" i="2"/>
  <c r="BQ824" i="2"/>
  <c r="BF824" i="2"/>
  <c r="AX824" i="2"/>
  <c r="BO824" i="2" s="1"/>
  <c r="AW824" i="2"/>
  <c r="BD824" i="2" s="1"/>
  <c r="AU824" i="2"/>
  <c r="L824" i="14" s="1"/>
  <c r="K824" i="14"/>
  <c r="AJ824" i="2"/>
  <c r="P824" i="2"/>
  <c r="DG823" i="2"/>
  <c r="CY823" i="2"/>
  <c r="CX823" i="2"/>
  <c r="H823" i="14"/>
  <c r="CO823" i="2"/>
  <c r="BR823" i="2"/>
  <c r="BQ823" i="2"/>
  <c r="BF823" i="2"/>
  <c r="AX823" i="2"/>
  <c r="BE823" i="2" s="1"/>
  <c r="AW823" i="2"/>
  <c r="BN823" i="2" s="1"/>
  <c r="AU823" i="2"/>
  <c r="L823" i="14" s="1"/>
  <c r="K823" i="14"/>
  <c r="AJ823" i="2"/>
  <c r="P823" i="2"/>
  <c r="DG822" i="2"/>
  <c r="CY822" i="2"/>
  <c r="CX822" i="2"/>
  <c r="H822" i="14"/>
  <c r="G822" i="14"/>
  <c r="CO822" i="2"/>
  <c r="BR822" i="2"/>
  <c r="BQ822" i="2"/>
  <c r="BF822" i="2"/>
  <c r="AX822" i="2"/>
  <c r="BO822" i="2" s="1"/>
  <c r="AW822" i="2"/>
  <c r="BN822" i="2" s="1"/>
  <c r="AU822" i="2"/>
  <c r="L822" i="14" s="1"/>
  <c r="K822" i="14"/>
  <c r="AJ822" i="2"/>
  <c r="P822" i="2"/>
  <c r="DG821" i="2"/>
  <c r="CY821" i="2"/>
  <c r="CX821" i="2"/>
  <c r="H821" i="14"/>
  <c r="CO821" i="2"/>
  <c r="BR821" i="2"/>
  <c r="BQ821" i="2"/>
  <c r="BF821" i="2"/>
  <c r="AX821" i="2"/>
  <c r="BO821" i="2" s="1"/>
  <c r="AW821" i="2"/>
  <c r="BN821" i="2" s="1"/>
  <c r="AU821" i="2"/>
  <c r="L821" i="14" s="1"/>
  <c r="K821" i="14"/>
  <c r="AJ821" i="2"/>
  <c r="P821" i="2"/>
  <c r="DG820" i="2"/>
  <c r="CY820" i="2"/>
  <c r="CX820" i="2"/>
  <c r="H820" i="14"/>
  <c r="G820" i="14"/>
  <c r="CO820" i="2"/>
  <c r="BR820" i="2"/>
  <c r="BQ820" i="2"/>
  <c r="BF820" i="2"/>
  <c r="AX820" i="2"/>
  <c r="BO820" i="2" s="1"/>
  <c r="AW820" i="2"/>
  <c r="BN820" i="2" s="1"/>
  <c r="AU820" i="2"/>
  <c r="L820" i="14" s="1"/>
  <c r="K820" i="14"/>
  <c r="AJ820" i="2"/>
  <c r="P820" i="2"/>
  <c r="DG819" i="2"/>
  <c r="CY819" i="2"/>
  <c r="CX819" i="2"/>
  <c r="H819" i="14"/>
  <c r="CO819" i="2"/>
  <c r="BR819" i="2"/>
  <c r="BQ819" i="2"/>
  <c r="BF819" i="2"/>
  <c r="AX819" i="2"/>
  <c r="BO819" i="2" s="1"/>
  <c r="AW819" i="2"/>
  <c r="BN819" i="2" s="1"/>
  <c r="AU819" i="2"/>
  <c r="L819" i="14" s="1"/>
  <c r="K819" i="14"/>
  <c r="AJ819" i="2"/>
  <c r="P819" i="2"/>
  <c r="DG818" i="2"/>
  <c r="CY818" i="2"/>
  <c r="CX818" i="2"/>
  <c r="H818" i="14"/>
  <c r="G818" i="14"/>
  <c r="CO818" i="2"/>
  <c r="BR818" i="2"/>
  <c r="BQ818" i="2"/>
  <c r="BF818" i="2"/>
  <c r="AX818" i="2"/>
  <c r="BE818" i="2" s="1"/>
  <c r="AW818" i="2"/>
  <c r="BD818" i="2" s="1"/>
  <c r="AU818" i="2"/>
  <c r="L818" i="14" s="1"/>
  <c r="K818" i="14"/>
  <c r="AJ818" i="2"/>
  <c r="P818" i="2"/>
  <c r="DG817" i="2"/>
  <c r="CY817" i="2"/>
  <c r="CX817" i="2"/>
  <c r="H817" i="14"/>
  <c r="CO817" i="2"/>
  <c r="BR817" i="2"/>
  <c r="BQ817" i="2"/>
  <c r="BF817" i="2"/>
  <c r="AX817" i="2"/>
  <c r="BE817" i="2" s="1"/>
  <c r="AW817" i="2"/>
  <c r="BN817" i="2" s="1"/>
  <c r="AU817" i="2"/>
  <c r="L817" i="14" s="1"/>
  <c r="K817" i="14"/>
  <c r="AJ817" i="2"/>
  <c r="P817" i="2"/>
  <c r="DG816" i="2"/>
  <c r="CY816" i="2"/>
  <c r="CX816" i="2"/>
  <c r="H816" i="14"/>
  <c r="G816" i="14"/>
  <c r="CO816" i="2"/>
  <c r="BR816" i="2"/>
  <c r="BQ816" i="2"/>
  <c r="BF816" i="2"/>
  <c r="AX816" i="2"/>
  <c r="AW816" i="2"/>
  <c r="BD816" i="2" s="1"/>
  <c r="AU816" i="2"/>
  <c r="L816" i="14" s="1"/>
  <c r="K816" i="14"/>
  <c r="AJ816" i="2"/>
  <c r="P816" i="2"/>
  <c r="DG815" i="2"/>
  <c r="CY815" i="2"/>
  <c r="CX815" i="2"/>
  <c r="H815" i="14"/>
  <c r="CO815" i="2"/>
  <c r="BR815" i="2"/>
  <c r="BQ815" i="2"/>
  <c r="BF815" i="2"/>
  <c r="AX815" i="2"/>
  <c r="BE815" i="2" s="1"/>
  <c r="AW815" i="2"/>
  <c r="AU815" i="2"/>
  <c r="L815" i="14" s="1"/>
  <c r="K815" i="14"/>
  <c r="AJ815" i="2"/>
  <c r="P815" i="2"/>
  <c r="DG814" i="2"/>
  <c r="CY814" i="2"/>
  <c r="CX814" i="2"/>
  <c r="H814" i="14"/>
  <c r="G814" i="14"/>
  <c r="CO814" i="2"/>
  <c r="BR814" i="2"/>
  <c r="BV814" i="2" s="1"/>
  <c r="BQ814" i="2"/>
  <c r="BF814" i="2"/>
  <c r="AX814" i="2"/>
  <c r="BE814" i="2" s="1"/>
  <c r="AW814" i="2"/>
  <c r="BN814" i="2" s="1"/>
  <c r="AU814" i="2"/>
  <c r="L814" i="14" s="1"/>
  <c r="K814" i="14"/>
  <c r="AJ814" i="2"/>
  <c r="P814" i="2"/>
  <c r="DG813" i="2"/>
  <c r="CY813" i="2"/>
  <c r="CX813" i="2"/>
  <c r="H813" i="14"/>
  <c r="G813" i="14"/>
  <c r="CO813" i="2"/>
  <c r="CH813" i="2"/>
  <c r="BR813" i="2"/>
  <c r="BV813" i="2" s="1"/>
  <c r="BQ813" i="2"/>
  <c r="BF813" i="2"/>
  <c r="AX813" i="2"/>
  <c r="BE813" i="2" s="1"/>
  <c r="AW813" i="2"/>
  <c r="BN813" i="2" s="1"/>
  <c r="AU813" i="2"/>
  <c r="L813" i="14" s="1"/>
  <c r="K813" i="14"/>
  <c r="AJ813" i="2"/>
  <c r="P813" i="2"/>
  <c r="DG812" i="2"/>
  <c r="CY812" i="2"/>
  <c r="CX812" i="2"/>
  <c r="H812" i="14"/>
  <c r="G812" i="14"/>
  <c r="CO812" i="2"/>
  <c r="CI812" i="2"/>
  <c r="BR812" i="2"/>
  <c r="BV812" i="2" s="1"/>
  <c r="BQ812" i="2"/>
  <c r="BF812" i="2"/>
  <c r="AX812" i="2"/>
  <c r="BE812" i="2" s="1"/>
  <c r="AW812" i="2"/>
  <c r="BN812" i="2" s="1"/>
  <c r="AU812" i="2"/>
  <c r="L812" i="14" s="1"/>
  <c r="K812" i="14"/>
  <c r="AJ812" i="2"/>
  <c r="P812" i="2"/>
  <c r="CY811" i="2"/>
  <c r="CX811" i="2"/>
  <c r="H811" i="14"/>
  <c r="G811" i="14"/>
  <c r="BQ811" i="2"/>
  <c r="BF811" i="2"/>
  <c r="AX811" i="2"/>
  <c r="BO811" i="2" s="1"/>
  <c r="AW811" i="2"/>
  <c r="BN811" i="2" s="1"/>
  <c r="AU811" i="2"/>
  <c r="L811" i="14" s="1"/>
  <c r="AJ811" i="2"/>
  <c r="CY810" i="2"/>
  <c r="CX810" i="2"/>
  <c r="H810" i="14"/>
  <c r="G810" i="14"/>
  <c r="CF810" i="2"/>
  <c r="BQ810" i="2"/>
  <c r="BF810" i="2"/>
  <c r="AX810" i="2"/>
  <c r="BO810" i="2" s="1"/>
  <c r="AW810" i="2"/>
  <c r="BN810" i="2" s="1"/>
  <c r="AU810" i="2"/>
  <c r="L810" i="14" s="1"/>
  <c r="AJ810" i="2"/>
  <c r="CY809" i="2"/>
  <c r="CX809" i="2"/>
  <c r="H809" i="14"/>
  <c r="G809" i="14"/>
  <c r="BQ809" i="2"/>
  <c r="BF809" i="2"/>
  <c r="AX809" i="2"/>
  <c r="BO809" i="2" s="1"/>
  <c r="AW809" i="2"/>
  <c r="BN809" i="2" s="1"/>
  <c r="AU809" i="2"/>
  <c r="L809" i="14" s="1"/>
  <c r="AJ809" i="2"/>
  <c r="CY808" i="2"/>
  <c r="CX808" i="2"/>
  <c r="H808" i="14"/>
  <c r="G808" i="14"/>
  <c r="BQ808" i="2"/>
  <c r="BF808" i="2"/>
  <c r="AX808" i="2"/>
  <c r="BO808" i="2" s="1"/>
  <c r="AW808" i="2"/>
  <c r="BN808" i="2" s="1"/>
  <c r="AU808" i="2"/>
  <c r="L808" i="14" s="1"/>
  <c r="AJ808" i="2"/>
  <c r="CY807" i="2"/>
  <c r="CX807" i="2"/>
  <c r="H807" i="14"/>
  <c r="G807" i="14"/>
  <c r="BQ807" i="2"/>
  <c r="BF807" i="2"/>
  <c r="AX807" i="2"/>
  <c r="BO807" i="2" s="1"/>
  <c r="AW807" i="2"/>
  <c r="BN807" i="2" s="1"/>
  <c r="AU807" i="2"/>
  <c r="L807" i="14" s="1"/>
  <c r="AJ807" i="2"/>
  <c r="CY806" i="2"/>
  <c r="CX806" i="2"/>
  <c r="H806" i="14"/>
  <c r="G806" i="14"/>
  <c r="CF806" i="2"/>
  <c r="BQ806" i="2"/>
  <c r="BF806" i="2"/>
  <c r="AX806" i="2"/>
  <c r="BO806" i="2" s="1"/>
  <c r="AW806" i="2"/>
  <c r="AU806" i="2"/>
  <c r="L806" i="14" s="1"/>
  <c r="AJ806" i="2"/>
  <c r="CY805" i="2"/>
  <c r="CX805" i="2"/>
  <c r="H805" i="14"/>
  <c r="G805" i="14"/>
  <c r="BQ805" i="2"/>
  <c r="BF805" i="2"/>
  <c r="AX805" i="2"/>
  <c r="BO805" i="2" s="1"/>
  <c r="AW805" i="2"/>
  <c r="BN805" i="2" s="1"/>
  <c r="AU805" i="2"/>
  <c r="L805" i="14" s="1"/>
  <c r="AJ805" i="2"/>
  <c r="CY804" i="2"/>
  <c r="CX804" i="2"/>
  <c r="H804" i="14"/>
  <c r="G804" i="14"/>
  <c r="BQ804" i="2"/>
  <c r="BF804" i="2"/>
  <c r="AX804" i="2"/>
  <c r="BO804" i="2" s="1"/>
  <c r="AW804" i="2"/>
  <c r="BN804" i="2" s="1"/>
  <c r="AU804" i="2"/>
  <c r="L804" i="14" s="1"/>
  <c r="AJ804" i="2"/>
  <c r="CY803" i="2"/>
  <c r="CX803" i="2"/>
  <c r="H803" i="14"/>
  <c r="G803" i="14"/>
  <c r="BQ803" i="2"/>
  <c r="BF803" i="2"/>
  <c r="AX803" i="2"/>
  <c r="BO803" i="2" s="1"/>
  <c r="AW803" i="2"/>
  <c r="BN803" i="2" s="1"/>
  <c r="AU803" i="2"/>
  <c r="L803" i="14" s="1"/>
  <c r="AJ803" i="2"/>
  <c r="CY802" i="2"/>
  <c r="CX802" i="2"/>
  <c r="H802" i="14"/>
  <c r="G802" i="14"/>
  <c r="BQ802" i="2"/>
  <c r="BF802" i="2"/>
  <c r="AX802" i="2"/>
  <c r="BO802" i="2" s="1"/>
  <c r="AW802" i="2"/>
  <c r="BN802" i="2" s="1"/>
  <c r="AU802" i="2"/>
  <c r="L802" i="14" s="1"/>
  <c r="AJ802" i="2"/>
  <c r="CY801" i="2"/>
  <c r="CX801" i="2"/>
  <c r="H801" i="14"/>
  <c r="G801" i="14"/>
  <c r="BQ801" i="2"/>
  <c r="BF801" i="2"/>
  <c r="AX801" i="2"/>
  <c r="BE801" i="2" s="1"/>
  <c r="AW801" i="2"/>
  <c r="AU801" i="2"/>
  <c r="L801" i="14" s="1"/>
  <c r="AJ801" i="2"/>
  <c r="CY800" i="2"/>
  <c r="CX800" i="2"/>
  <c r="H800" i="14"/>
  <c r="G800" i="14"/>
  <c r="CH800" i="2"/>
  <c r="CG800" i="2" s="1"/>
  <c r="BQ800" i="2"/>
  <c r="BF800" i="2"/>
  <c r="AX800" i="2"/>
  <c r="BO800" i="2" s="1"/>
  <c r="AW800" i="2"/>
  <c r="BD800" i="2" s="1"/>
  <c r="AU800" i="2"/>
  <c r="L800" i="14" s="1"/>
  <c r="AJ800" i="2"/>
  <c r="CY799" i="2"/>
  <c r="CX799" i="2"/>
  <c r="H799" i="14"/>
  <c r="G799" i="14"/>
  <c r="BQ799" i="2"/>
  <c r="BF799" i="2"/>
  <c r="AX799" i="2"/>
  <c r="BO799" i="2" s="1"/>
  <c r="AW799" i="2"/>
  <c r="BD799" i="2" s="1"/>
  <c r="AU799" i="2"/>
  <c r="L799" i="14" s="1"/>
  <c r="AJ799" i="2"/>
  <c r="CY798" i="2"/>
  <c r="CX798" i="2"/>
  <c r="H798" i="14"/>
  <c r="G798" i="14"/>
  <c r="CF798" i="2"/>
  <c r="BQ798" i="2"/>
  <c r="BF798" i="2"/>
  <c r="AX798" i="2"/>
  <c r="BO798" i="2" s="1"/>
  <c r="AW798" i="2"/>
  <c r="BD798" i="2" s="1"/>
  <c r="AU798" i="2"/>
  <c r="L798" i="14" s="1"/>
  <c r="AJ798" i="2"/>
  <c r="CY797" i="2"/>
  <c r="CX797" i="2"/>
  <c r="H797" i="14"/>
  <c r="G797" i="14"/>
  <c r="BQ797" i="2"/>
  <c r="BF797" i="2"/>
  <c r="AX797" i="2"/>
  <c r="BE797" i="2" s="1"/>
  <c r="AW797" i="2"/>
  <c r="BD797" i="2" s="1"/>
  <c r="AU797" i="2"/>
  <c r="L797" i="14" s="1"/>
  <c r="AJ797" i="2"/>
  <c r="CY796" i="2"/>
  <c r="CX796" i="2"/>
  <c r="H796" i="14"/>
  <c r="G796" i="14"/>
  <c r="BQ796" i="2"/>
  <c r="BF796" i="2"/>
  <c r="AX796" i="2"/>
  <c r="BE796" i="2" s="1"/>
  <c r="AW796" i="2"/>
  <c r="BD796" i="2" s="1"/>
  <c r="AU796" i="2"/>
  <c r="L796" i="14" s="1"/>
  <c r="AJ796" i="2"/>
  <c r="CY795" i="2"/>
  <c r="CX795" i="2"/>
  <c r="H795" i="14"/>
  <c r="G795" i="14"/>
  <c r="BQ795" i="2"/>
  <c r="BF795" i="2"/>
  <c r="AX795" i="2"/>
  <c r="BO795" i="2" s="1"/>
  <c r="AW795" i="2"/>
  <c r="BD795" i="2" s="1"/>
  <c r="AU795" i="2"/>
  <c r="L795" i="14" s="1"/>
  <c r="AJ795" i="2"/>
  <c r="CY794" i="2"/>
  <c r="CX794" i="2"/>
  <c r="H794" i="14"/>
  <c r="G794" i="14"/>
  <c r="CF794" i="2"/>
  <c r="BQ794" i="2"/>
  <c r="BF794" i="2"/>
  <c r="AX794" i="2"/>
  <c r="BO794" i="2" s="1"/>
  <c r="AW794" i="2"/>
  <c r="BD794" i="2" s="1"/>
  <c r="AU794" i="2"/>
  <c r="L794" i="14" s="1"/>
  <c r="AJ794" i="2"/>
  <c r="CY793" i="2"/>
  <c r="CX793" i="2"/>
  <c r="H793" i="14"/>
  <c r="G793" i="14"/>
  <c r="BQ793" i="2"/>
  <c r="BF793" i="2"/>
  <c r="AX793" i="2"/>
  <c r="BE793" i="2" s="1"/>
  <c r="AW793" i="2"/>
  <c r="BD793" i="2" s="1"/>
  <c r="AU793" i="2"/>
  <c r="L793" i="14" s="1"/>
  <c r="AJ793" i="2"/>
  <c r="CY792" i="2"/>
  <c r="CX792" i="2"/>
  <c r="H792" i="14"/>
  <c r="G792" i="14"/>
  <c r="BQ792" i="2"/>
  <c r="BF792" i="2"/>
  <c r="AX792" i="2"/>
  <c r="BO792" i="2" s="1"/>
  <c r="AW792" i="2"/>
  <c r="BD792" i="2" s="1"/>
  <c r="AU792" i="2"/>
  <c r="L792" i="14" s="1"/>
  <c r="AJ792" i="2"/>
  <c r="CY791" i="2"/>
  <c r="CX791" i="2"/>
  <c r="H791" i="14"/>
  <c r="G791" i="14"/>
  <c r="BQ791" i="2"/>
  <c r="BF791" i="2"/>
  <c r="AX791" i="2"/>
  <c r="BO791" i="2" s="1"/>
  <c r="AW791" i="2"/>
  <c r="BD791" i="2" s="1"/>
  <c r="AU791" i="2"/>
  <c r="L791" i="14" s="1"/>
  <c r="AJ791" i="2"/>
  <c r="CY790" i="2"/>
  <c r="CX790" i="2"/>
  <c r="H790" i="14"/>
  <c r="G790" i="14"/>
  <c r="CF790" i="2"/>
  <c r="BQ790" i="2"/>
  <c r="BF790" i="2"/>
  <c r="AX790" i="2"/>
  <c r="BO790" i="2" s="1"/>
  <c r="AW790" i="2"/>
  <c r="BD790" i="2" s="1"/>
  <c r="AU790" i="2"/>
  <c r="L790" i="14" s="1"/>
  <c r="AJ790" i="2"/>
  <c r="CY789" i="2"/>
  <c r="CX789" i="2"/>
  <c r="H789" i="14"/>
  <c r="G789" i="14"/>
  <c r="BQ789" i="2"/>
  <c r="BF789" i="2"/>
  <c r="AX789" i="2"/>
  <c r="BO789" i="2" s="1"/>
  <c r="AW789" i="2"/>
  <c r="BD789" i="2" s="1"/>
  <c r="AU789" i="2"/>
  <c r="L789" i="14" s="1"/>
  <c r="AJ789" i="2"/>
  <c r="CY788" i="2"/>
  <c r="CX788" i="2"/>
  <c r="H788" i="14"/>
  <c r="G788" i="14"/>
  <c r="BQ788" i="2"/>
  <c r="BF788" i="2"/>
  <c r="AX788" i="2"/>
  <c r="BE788" i="2" s="1"/>
  <c r="AW788" i="2"/>
  <c r="BD788" i="2" s="1"/>
  <c r="AU788" i="2"/>
  <c r="L788" i="14" s="1"/>
  <c r="AJ788" i="2"/>
  <c r="CY787" i="2"/>
  <c r="CX787" i="2"/>
  <c r="H787" i="14"/>
  <c r="G787" i="14"/>
  <c r="BQ787" i="2"/>
  <c r="BF787" i="2"/>
  <c r="AX787" i="2"/>
  <c r="BO787" i="2" s="1"/>
  <c r="AW787" i="2"/>
  <c r="BD787" i="2" s="1"/>
  <c r="AU787" i="2"/>
  <c r="L787" i="14" s="1"/>
  <c r="AJ787" i="2"/>
  <c r="CY786" i="2"/>
  <c r="CX786" i="2"/>
  <c r="H786" i="14"/>
  <c r="G786" i="14"/>
  <c r="CF786" i="2"/>
  <c r="BQ786" i="2"/>
  <c r="BF786" i="2"/>
  <c r="AX786" i="2"/>
  <c r="BO786" i="2" s="1"/>
  <c r="AW786" i="2"/>
  <c r="BD786" i="2" s="1"/>
  <c r="AU786" i="2"/>
  <c r="L786" i="14" s="1"/>
  <c r="AJ786" i="2"/>
  <c r="CY785" i="2"/>
  <c r="CX785" i="2"/>
  <c r="H785" i="14"/>
  <c r="G785" i="14"/>
  <c r="BQ785" i="2"/>
  <c r="BF785" i="2"/>
  <c r="AX785" i="2"/>
  <c r="AW785" i="2"/>
  <c r="BD785" i="2" s="1"/>
  <c r="AU785" i="2"/>
  <c r="L785" i="14" s="1"/>
  <c r="AJ785" i="2"/>
  <c r="DG784" i="2"/>
  <c r="CY784" i="2"/>
  <c r="CX784" i="2"/>
  <c r="H784" i="14"/>
  <c r="CO784" i="2"/>
  <c r="BR784" i="2"/>
  <c r="BQ784" i="2"/>
  <c r="BF784" i="2"/>
  <c r="AX784" i="2"/>
  <c r="BE784" i="2" s="1"/>
  <c r="AW784" i="2"/>
  <c r="BN784" i="2" s="1"/>
  <c r="AU784" i="2"/>
  <c r="L784" i="14" s="1"/>
  <c r="K784" i="14"/>
  <c r="AJ784" i="2"/>
  <c r="P784" i="2"/>
  <c r="DG783" i="2"/>
  <c r="CY783" i="2"/>
  <c r="CX783" i="2"/>
  <c r="H783" i="14"/>
  <c r="G783" i="14"/>
  <c r="CO783" i="2"/>
  <c r="BR783" i="2"/>
  <c r="BQ783" i="2"/>
  <c r="BF783" i="2"/>
  <c r="AX783" i="2"/>
  <c r="BO783" i="2" s="1"/>
  <c r="AW783" i="2"/>
  <c r="BD783" i="2" s="1"/>
  <c r="AU783" i="2"/>
  <c r="L783" i="14" s="1"/>
  <c r="K783" i="14"/>
  <c r="AJ783" i="2"/>
  <c r="P783" i="2"/>
  <c r="DG782" i="2"/>
  <c r="CY782" i="2"/>
  <c r="CX782" i="2"/>
  <c r="H782" i="14"/>
  <c r="CO782" i="2"/>
  <c r="BR782" i="2"/>
  <c r="BQ782" i="2"/>
  <c r="BF782" i="2"/>
  <c r="AX782" i="2"/>
  <c r="BE782" i="2" s="1"/>
  <c r="AW782" i="2"/>
  <c r="BN782" i="2" s="1"/>
  <c r="AU782" i="2"/>
  <c r="L782" i="14" s="1"/>
  <c r="K782" i="14"/>
  <c r="AJ782" i="2"/>
  <c r="P782" i="2"/>
  <c r="DG781" i="2"/>
  <c r="CY781" i="2"/>
  <c r="CX781" i="2"/>
  <c r="H781" i="14"/>
  <c r="G781" i="14"/>
  <c r="CO781" i="2"/>
  <c r="BR781" i="2"/>
  <c r="BQ781" i="2"/>
  <c r="BF781" i="2"/>
  <c r="AX781" i="2"/>
  <c r="BE781" i="2" s="1"/>
  <c r="AW781" i="2"/>
  <c r="BN781" i="2" s="1"/>
  <c r="AU781" i="2"/>
  <c r="L781" i="14" s="1"/>
  <c r="K781" i="14"/>
  <c r="AJ781" i="2"/>
  <c r="P781" i="2"/>
  <c r="DG780" i="2"/>
  <c r="CY780" i="2"/>
  <c r="CX780" i="2"/>
  <c r="H780" i="14"/>
  <c r="CO780" i="2"/>
  <c r="BR780" i="2"/>
  <c r="BQ780" i="2"/>
  <c r="BF780" i="2"/>
  <c r="AX780" i="2"/>
  <c r="BO780" i="2" s="1"/>
  <c r="AW780" i="2"/>
  <c r="BN780" i="2" s="1"/>
  <c r="AU780" i="2"/>
  <c r="L780" i="14" s="1"/>
  <c r="K780" i="14"/>
  <c r="AJ780" i="2"/>
  <c r="P780" i="2"/>
  <c r="DG779" i="2"/>
  <c r="CY779" i="2"/>
  <c r="CX779" i="2"/>
  <c r="H779" i="14"/>
  <c r="G779" i="14"/>
  <c r="CO779" i="2"/>
  <c r="BR779" i="2"/>
  <c r="BQ779" i="2"/>
  <c r="BF779" i="2"/>
  <c r="AX779" i="2"/>
  <c r="BO779" i="2" s="1"/>
  <c r="AW779" i="2"/>
  <c r="BN779" i="2" s="1"/>
  <c r="AU779" i="2"/>
  <c r="L779" i="14" s="1"/>
  <c r="K779" i="14"/>
  <c r="AJ779" i="2"/>
  <c r="P779" i="2"/>
  <c r="DG778" i="2"/>
  <c r="CY778" i="2"/>
  <c r="CX778" i="2"/>
  <c r="H778" i="14"/>
  <c r="CO778" i="2"/>
  <c r="CF778" i="2"/>
  <c r="BY778" i="2"/>
  <c r="BQ778" i="2"/>
  <c r="BF778" i="2"/>
  <c r="AX778" i="2"/>
  <c r="BO778" i="2" s="1"/>
  <c r="AW778" i="2"/>
  <c r="BN778" i="2" s="1"/>
  <c r="AU778" i="2"/>
  <c r="L778" i="14" s="1"/>
  <c r="K778" i="14"/>
  <c r="AJ778" i="2"/>
  <c r="P778" i="2"/>
  <c r="DG777" i="2"/>
  <c r="CY777" i="2"/>
  <c r="CX777" i="2"/>
  <c r="H777" i="14"/>
  <c r="CO777" i="2"/>
  <c r="BY777" i="2"/>
  <c r="BQ777" i="2"/>
  <c r="BF777" i="2"/>
  <c r="AX777" i="2"/>
  <c r="AW777" i="2"/>
  <c r="BN777" i="2" s="1"/>
  <c r="AU777" i="2"/>
  <c r="L777" i="14" s="1"/>
  <c r="K777" i="14"/>
  <c r="AJ777" i="2"/>
  <c r="P777" i="2"/>
  <c r="DG776" i="2"/>
  <c r="CY776" i="2"/>
  <c r="CX776" i="2"/>
  <c r="H776" i="14"/>
  <c r="CO776" i="2"/>
  <c r="BY776" i="2"/>
  <c r="BQ776" i="2"/>
  <c r="BF776" i="2"/>
  <c r="AX776" i="2"/>
  <c r="BE776" i="2" s="1"/>
  <c r="AW776" i="2"/>
  <c r="BN776" i="2" s="1"/>
  <c r="AU776" i="2"/>
  <c r="L776" i="14" s="1"/>
  <c r="K776" i="14"/>
  <c r="AJ776" i="2"/>
  <c r="P776" i="2"/>
  <c r="DG775" i="2"/>
  <c r="CY775" i="2"/>
  <c r="CX775" i="2"/>
  <c r="H775" i="14"/>
  <c r="CO775" i="2"/>
  <c r="BR775" i="2"/>
  <c r="BQ775" i="2"/>
  <c r="BF775" i="2"/>
  <c r="AX775" i="2"/>
  <c r="BO775" i="2" s="1"/>
  <c r="AW775" i="2"/>
  <c r="BN775" i="2" s="1"/>
  <c r="AU775" i="2"/>
  <c r="L775" i="14" s="1"/>
  <c r="K775" i="14"/>
  <c r="AJ775" i="2"/>
  <c r="P775" i="2"/>
  <c r="DG774" i="2"/>
  <c r="CY774" i="2"/>
  <c r="CX774" i="2"/>
  <c r="H774" i="14"/>
  <c r="G774" i="14"/>
  <c r="CO774" i="2"/>
  <c r="BR774" i="2"/>
  <c r="BQ774" i="2"/>
  <c r="BF774" i="2"/>
  <c r="AX774" i="2"/>
  <c r="AW774" i="2"/>
  <c r="BD774" i="2" s="1"/>
  <c r="AU774" i="2"/>
  <c r="L774" i="14" s="1"/>
  <c r="K774" i="14"/>
  <c r="AJ774" i="2"/>
  <c r="P774" i="2"/>
  <c r="DG773" i="2"/>
  <c r="CY773" i="2"/>
  <c r="CX773" i="2"/>
  <c r="H773" i="14"/>
  <c r="CO773" i="2"/>
  <c r="BR773" i="2"/>
  <c r="BQ773" i="2"/>
  <c r="BF773" i="2"/>
  <c r="AX773" i="2"/>
  <c r="BE773" i="2" s="1"/>
  <c r="AW773" i="2"/>
  <c r="AU773" i="2"/>
  <c r="L773" i="14" s="1"/>
  <c r="K773" i="14"/>
  <c r="AJ773" i="2"/>
  <c r="P773" i="2"/>
  <c r="DG772" i="2"/>
  <c r="CY772" i="2"/>
  <c r="CX772" i="2"/>
  <c r="H772" i="14"/>
  <c r="G772" i="14"/>
  <c r="CO772" i="2"/>
  <c r="BR772" i="2"/>
  <c r="BQ772" i="2"/>
  <c r="BF772" i="2"/>
  <c r="AX772" i="2"/>
  <c r="BO772" i="2" s="1"/>
  <c r="AW772" i="2"/>
  <c r="BD772" i="2" s="1"/>
  <c r="AU772" i="2"/>
  <c r="L772" i="14" s="1"/>
  <c r="K772" i="14"/>
  <c r="AJ772" i="2"/>
  <c r="P772" i="2"/>
  <c r="DG771" i="2"/>
  <c r="CY771" i="2"/>
  <c r="CX771" i="2"/>
  <c r="H771" i="14"/>
  <c r="CO771" i="2"/>
  <c r="BR771" i="2"/>
  <c r="BQ771" i="2"/>
  <c r="BF771" i="2"/>
  <c r="AX771" i="2"/>
  <c r="BE771" i="2" s="1"/>
  <c r="AW771" i="2"/>
  <c r="AU771" i="2"/>
  <c r="L771" i="14" s="1"/>
  <c r="K771" i="14"/>
  <c r="AJ771" i="2"/>
  <c r="P771" i="2"/>
  <c r="DG770" i="2"/>
  <c r="CY770" i="2"/>
  <c r="CX770" i="2"/>
  <c r="H770" i="14"/>
  <c r="G770" i="14"/>
  <c r="CO770" i="2"/>
  <c r="BR770" i="2"/>
  <c r="BQ770" i="2"/>
  <c r="BF770" i="2"/>
  <c r="AX770" i="2"/>
  <c r="BO770" i="2" s="1"/>
  <c r="AW770" i="2"/>
  <c r="BN770" i="2" s="1"/>
  <c r="AU770" i="2"/>
  <c r="L770" i="14" s="1"/>
  <c r="K770" i="14"/>
  <c r="AJ770" i="2"/>
  <c r="P770" i="2"/>
  <c r="DG769" i="2"/>
  <c r="CY769" i="2"/>
  <c r="CX769" i="2"/>
  <c r="H769" i="14"/>
  <c r="CO769" i="2"/>
  <c r="BR769" i="2"/>
  <c r="BQ769" i="2"/>
  <c r="BF769" i="2"/>
  <c r="AX769" i="2"/>
  <c r="BO769" i="2" s="1"/>
  <c r="AW769" i="2"/>
  <c r="BN769" i="2" s="1"/>
  <c r="AU769" i="2"/>
  <c r="L769" i="14" s="1"/>
  <c r="K769" i="14"/>
  <c r="AJ769" i="2"/>
  <c r="P769" i="2"/>
  <c r="DG768" i="2"/>
  <c r="CY768" i="2"/>
  <c r="CX768" i="2"/>
  <c r="H768" i="14"/>
  <c r="G768" i="14"/>
  <c r="CO768" i="2"/>
  <c r="BR768" i="2"/>
  <c r="BQ768" i="2"/>
  <c r="BF768" i="2"/>
  <c r="AX768" i="2"/>
  <c r="BE768" i="2" s="1"/>
  <c r="AW768" i="2"/>
  <c r="BN768" i="2" s="1"/>
  <c r="AU768" i="2"/>
  <c r="L768" i="14" s="1"/>
  <c r="K768" i="14"/>
  <c r="AJ768" i="2"/>
  <c r="P768" i="2"/>
  <c r="DG767" i="2"/>
  <c r="CY767" i="2"/>
  <c r="CX767" i="2"/>
  <c r="H767" i="14"/>
  <c r="CO767" i="2"/>
  <c r="BR767" i="2"/>
  <c r="BQ767" i="2"/>
  <c r="BF767" i="2"/>
  <c r="AX767" i="2"/>
  <c r="BO767" i="2" s="1"/>
  <c r="AW767" i="2"/>
  <c r="BN767" i="2" s="1"/>
  <c r="AU767" i="2"/>
  <c r="L767" i="14" s="1"/>
  <c r="K767" i="14"/>
  <c r="AJ767" i="2"/>
  <c r="P767" i="2"/>
  <c r="DG766" i="2"/>
  <c r="CY766" i="2"/>
  <c r="CX766" i="2"/>
  <c r="H766" i="14"/>
  <c r="G766" i="14"/>
  <c r="CO766" i="2"/>
  <c r="BR766" i="2"/>
  <c r="BV766" i="2" s="1"/>
  <c r="BQ766" i="2"/>
  <c r="BF766" i="2"/>
  <c r="AX766" i="2"/>
  <c r="AW766" i="2"/>
  <c r="BD766" i="2" s="1"/>
  <c r="AU766" i="2"/>
  <c r="L766" i="14" s="1"/>
  <c r="K766" i="14"/>
  <c r="AJ766" i="2"/>
  <c r="P766" i="2"/>
  <c r="DG765" i="2"/>
  <c r="CY765" i="2"/>
  <c r="CX765" i="2"/>
  <c r="H765" i="14"/>
  <c r="CO765" i="2"/>
  <c r="BR765" i="2"/>
  <c r="BV765" i="2" s="1"/>
  <c r="BQ765" i="2"/>
  <c r="BF765" i="2"/>
  <c r="AX765" i="2"/>
  <c r="BE765" i="2" s="1"/>
  <c r="AW765" i="2"/>
  <c r="BN765" i="2" s="1"/>
  <c r="AU765" i="2"/>
  <c r="L765" i="14" s="1"/>
  <c r="K765" i="14"/>
  <c r="AJ765" i="2"/>
  <c r="P765" i="2"/>
  <c r="DG764" i="2"/>
  <c r="CY764" i="2"/>
  <c r="CX764" i="2"/>
  <c r="H764" i="14"/>
  <c r="G764" i="14"/>
  <c r="CO764" i="2"/>
  <c r="BR764" i="2"/>
  <c r="BV764" i="2" s="1"/>
  <c r="BQ764" i="2"/>
  <c r="BF764" i="2"/>
  <c r="AX764" i="2"/>
  <c r="AW764" i="2"/>
  <c r="BD764" i="2" s="1"/>
  <c r="AU764" i="2"/>
  <c r="L764" i="14" s="1"/>
  <c r="K764" i="14"/>
  <c r="AJ764" i="2"/>
  <c r="P764" i="2"/>
  <c r="DG763" i="2"/>
  <c r="CY763" i="2"/>
  <c r="CX763" i="2"/>
  <c r="H763" i="14"/>
  <c r="CO763" i="2"/>
  <c r="BR763" i="2"/>
  <c r="BQ763" i="2"/>
  <c r="BF763" i="2"/>
  <c r="AX763" i="2"/>
  <c r="BE763" i="2" s="1"/>
  <c r="AW763" i="2"/>
  <c r="BN763" i="2" s="1"/>
  <c r="AU763" i="2"/>
  <c r="L763" i="14" s="1"/>
  <c r="K763" i="14"/>
  <c r="AJ763" i="2"/>
  <c r="P763" i="2"/>
  <c r="DG762" i="2"/>
  <c r="CY762" i="2"/>
  <c r="CX762" i="2"/>
  <c r="H762" i="14"/>
  <c r="G762" i="14"/>
  <c r="CO762" i="2"/>
  <c r="BR762" i="2"/>
  <c r="BQ762" i="2"/>
  <c r="BF762" i="2"/>
  <c r="AX762" i="2"/>
  <c r="BE762" i="2" s="1"/>
  <c r="AW762" i="2"/>
  <c r="BN762" i="2" s="1"/>
  <c r="AU762" i="2"/>
  <c r="L762" i="14" s="1"/>
  <c r="K762" i="14"/>
  <c r="AJ762" i="2"/>
  <c r="P762" i="2"/>
  <c r="DG761" i="2"/>
  <c r="CY761" i="2"/>
  <c r="CX761" i="2"/>
  <c r="H761" i="14"/>
  <c r="CO761" i="2"/>
  <c r="BR761" i="2"/>
  <c r="BQ761" i="2"/>
  <c r="BF761" i="2"/>
  <c r="AX761" i="2"/>
  <c r="BO761" i="2" s="1"/>
  <c r="AW761" i="2"/>
  <c r="AU761" i="2"/>
  <c r="L761" i="14" s="1"/>
  <c r="K761" i="14"/>
  <c r="AJ761" i="2"/>
  <c r="P761" i="2"/>
  <c r="DG760" i="2"/>
  <c r="CY760" i="2"/>
  <c r="CX760" i="2"/>
  <c r="H760" i="14"/>
  <c r="G760" i="14"/>
  <c r="CO760" i="2"/>
  <c r="BR760" i="2"/>
  <c r="BQ760" i="2"/>
  <c r="BF760" i="2"/>
  <c r="AX760" i="2"/>
  <c r="BO760" i="2" s="1"/>
  <c r="AW760" i="2"/>
  <c r="BN760" i="2" s="1"/>
  <c r="AU760" i="2"/>
  <c r="L760" i="14" s="1"/>
  <c r="K760" i="14"/>
  <c r="AJ760" i="2"/>
  <c r="P760" i="2"/>
  <c r="DG759" i="2"/>
  <c r="CY759" i="2"/>
  <c r="CX759" i="2"/>
  <c r="H759" i="14"/>
  <c r="CO759" i="2"/>
  <c r="BR759" i="2"/>
  <c r="BQ759" i="2"/>
  <c r="BF759" i="2"/>
  <c r="AX759" i="2"/>
  <c r="BO759" i="2" s="1"/>
  <c r="AW759" i="2"/>
  <c r="BN759" i="2" s="1"/>
  <c r="AU759" i="2"/>
  <c r="L759" i="14" s="1"/>
  <c r="K759" i="14"/>
  <c r="AJ759" i="2"/>
  <c r="P759" i="2"/>
  <c r="DG758" i="2"/>
  <c r="CY758" i="2"/>
  <c r="CX758" i="2"/>
  <c r="H758" i="14"/>
  <c r="G758" i="14"/>
  <c r="CO758" i="2"/>
  <c r="BR758" i="2"/>
  <c r="BQ758" i="2"/>
  <c r="BF758" i="2"/>
  <c r="AX758" i="2"/>
  <c r="BO758" i="2" s="1"/>
  <c r="AW758" i="2"/>
  <c r="BD758" i="2" s="1"/>
  <c r="AU758" i="2"/>
  <c r="L758" i="14" s="1"/>
  <c r="K758" i="14"/>
  <c r="AJ758" i="2"/>
  <c r="P758" i="2"/>
  <c r="CX757" i="2"/>
  <c r="H757" i="14"/>
  <c r="G757" i="14"/>
  <c r="BQ757" i="2"/>
  <c r="BF757" i="2"/>
  <c r="AX757" i="2"/>
  <c r="BE757" i="2" s="1"/>
  <c r="AW757" i="2"/>
  <c r="BD757" i="2" s="1"/>
  <c r="AU757" i="2"/>
  <c r="L757" i="14" s="1"/>
  <c r="AJ757" i="2"/>
  <c r="CY756" i="2"/>
  <c r="CX756" i="2"/>
  <c r="H756" i="14"/>
  <c r="G756" i="14"/>
  <c r="BQ756" i="2"/>
  <c r="BF756" i="2"/>
  <c r="AX756" i="2"/>
  <c r="AW756" i="2"/>
  <c r="BD756" i="2" s="1"/>
  <c r="AU756" i="2"/>
  <c r="L756" i="14" s="1"/>
  <c r="AJ756" i="2"/>
  <c r="CY755" i="2"/>
  <c r="CX755" i="2"/>
  <c r="H755" i="14"/>
  <c r="G755" i="14"/>
  <c r="BQ755" i="2"/>
  <c r="BF755" i="2"/>
  <c r="AX755" i="2"/>
  <c r="BO755" i="2" s="1"/>
  <c r="AW755" i="2"/>
  <c r="BD755" i="2" s="1"/>
  <c r="AU755" i="2"/>
  <c r="L755" i="14" s="1"/>
  <c r="AJ755" i="2"/>
  <c r="CY754" i="2"/>
  <c r="CX754" i="2"/>
  <c r="H754" i="14"/>
  <c r="G754" i="14"/>
  <c r="BQ754" i="2"/>
  <c r="BF754" i="2"/>
  <c r="AX754" i="2"/>
  <c r="BE754" i="2" s="1"/>
  <c r="AW754" i="2"/>
  <c r="BN754" i="2" s="1"/>
  <c r="AU754" i="2"/>
  <c r="L754" i="14" s="1"/>
  <c r="AJ754" i="2"/>
  <c r="CY753" i="2"/>
  <c r="CX753" i="2"/>
  <c r="H753" i="14"/>
  <c r="G753" i="14"/>
  <c r="BQ753" i="2"/>
  <c r="BF753" i="2"/>
  <c r="AX753" i="2"/>
  <c r="BE753" i="2" s="1"/>
  <c r="AW753" i="2"/>
  <c r="BD753" i="2" s="1"/>
  <c r="AU753" i="2"/>
  <c r="L753" i="14" s="1"/>
  <c r="AJ753" i="2"/>
  <c r="CY752" i="2"/>
  <c r="CX752" i="2"/>
  <c r="H752" i="14"/>
  <c r="G752" i="14"/>
  <c r="BQ752" i="2"/>
  <c r="BF752" i="2"/>
  <c r="AX752" i="2"/>
  <c r="BO752" i="2" s="1"/>
  <c r="AW752" i="2"/>
  <c r="AU752" i="2"/>
  <c r="L752" i="14" s="1"/>
  <c r="AJ752" i="2"/>
  <c r="CY751" i="2"/>
  <c r="CX751" i="2"/>
  <c r="H751" i="14"/>
  <c r="G751" i="14"/>
  <c r="BZ751" i="2"/>
  <c r="BY751" i="2"/>
  <c r="BX751" i="2" s="1"/>
  <c r="BQ751" i="2"/>
  <c r="BF751" i="2"/>
  <c r="AX751" i="2"/>
  <c r="BO751" i="2" s="1"/>
  <c r="AW751" i="2"/>
  <c r="AU751" i="2"/>
  <c r="L751" i="14" s="1"/>
  <c r="AJ751" i="2"/>
  <c r="CY750" i="2"/>
  <c r="CX750" i="2"/>
  <c r="H750" i="14"/>
  <c r="G750" i="14"/>
  <c r="BZ750" i="2"/>
  <c r="BY750" i="2"/>
  <c r="BX750" i="2" s="1"/>
  <c r="BQ750" i="2"/>
  <c r="BF750" i="2"/>
  <c r="AX750" i="2"/>
  <c r="BO750" i="2" s="1"/>
  <c r="AW750" i="2"/>
  <c r="BN750" i="2" s="1"/>
  <c r="AU750" i="2"/>
  <c r="L750" i="14" s="1"/>
  <c r="AJ750" i="2"/>
  <c r="CY749" i="2"/>
  <c r="CX749" i="2"/>
  <c r="H749" i="14"/>
  <c r="G749" i="14"/>
  <c r="BZ749" i="2"/>
  <c r="BY749" i="2"/>
  <c r="BX749" i="2" s="1"/>
  <c r="BQ749" i="2"/>
  <c r="BF749" i="2"/>
  <c r="AX749" i="2"/>
  <c r="BO749" i="2" s="1"/>
  <c r="AW749" i="2"/>
  <c r="BN749" i="2" s="1"/>
  <c r="AU749" i="2"/>
  <c r="L749" i="14" s="1"/>
  <c r="AJ749" i="2"/>
  <c r="CY748" i="2"/>
  <c r="CX748" i="2"/>
  <c r="H748" i="14"/>
  <c r="G748" i="14"/>
  <c r="BQ748" i="2"/>
  <c r="BF748" i="2"/>
  <c r="AX748" i="2"/>
  <c r="BO748" i="2" s="1"/>
  <c r="AW748" i="2"/>
  <c r="BN748" i="2" s="1"/>
  <c r="AU748" i="2"/>
  <c r="L748" i="14" s="1"/>
  <c r="AJ748" i="2"/>
  <c r="CY747" i="2"/>
  <c r="CX747" i="2"/>
  <c r="H747" i="14"/>
  <c r="G747" i="14"/>
  <c r="BQ747" i="2"/>
  <c r="BF747" i="2"/>
  <c r="AX747" i="2"/>
  <c r="BO747" i="2" s="1"/>
  <c r="AW747" i="2"/>
  <c r="AU747" i="2"/>
  <c r="L747" i="14" s="1"/>
  <c r="AJ747" i="2"/>
  <c r="CY746" i="2"/>
  <c r="CX746" i="2"/>
  <c r="H746" i="14"/>
  <c r="G746" i="14"/>
  <c r="BQ746" i="2"/>
  <c r="BF746" i="2"/>
  <c r="AX746" i="2"/>
  <c r="BO746" i="2" s="1"/>
  <c r="AW746" i="2"/>
  <c r="BN746" i="2" s="1"/>
  <c r="AU746" i="2"/>
  <c r="L746" i="14" s="1"/>
  <c r="AJ746" i="2"/>
  <c r="CY745" i="2"/>
  <c r="CX745" i="2"/>
  <c r="H745" i="14"/>
  <c r="G745" i="14"/>
  <c r="BQ745" i="2"/>
  <c r="BF745" i="2"/>
  <c r="AX745" i="2"/>
  <c r="BO745" i="2" s="1"/>
  <c r="AW745" i="2"/>
  <c r="BN745" i="2" s="1"/>
  <c r="AU745" i="2"/>
  <c r="L745" i="14" s="1"/>
  <c r="AJ745" i="2"/>
  <c r="CY744" i="2"/>
  <c r="CX744" i="2"/>
  <c r="H744" i="14"/>
  <c r="G744" i="14"/>
  <c r="BQ744" i="2"/>
  <c r="BF744" i="2"/>
  <c r="AX744" i="2"/>
  <c r="BO744" i="2" s="1"/>
  <c r="AW744" i="2"/>
  <c r="BN744" i="2" s="1"/>
  <c r="AU744" i="2"/>
  <c r="L744" i="14" s="1"/>
  <c r="AJ744" i="2"/>
  <c r="CY743" i="2"/>
  <c r="CX743" i="2"/>
  <c r="H743" i="14"/>
  <c r="G743" i="14"/>
  <c r="BQ743" i="2"/>
  <c r="BF743" i="2"/>
  <c r="AX743" i="2"/>
  <c r="BO743" i="2" s="1"/>
  <c r="AW743" i="2"/>
  <c r="BN743" i="2" s="1"/>
  <c r="AU743" i="2"/>
  <c r="L743" i="14" s="1"/>
  <c r="AJ743" i="2"/>
  <c r="CY742" i="2"/>
  <c r="CX742" i="2"/>
  <c r="H742" i="14"/>
  <c r="G742" i="14"/>
  <c r="BQ742" i="2"/>
  <c r="BF742" i="2"/>
  <c r="AX742" i="2"/>
  <c r="BO742" i="2" s="1"/>
  <c r="AW742" i="2"/>
  <c r="BN742" i="2" s="1"/>
  <c r="AU742" i="2"/>
  <c r="L742" i="14" s="1"/>
  <c r="AJ742" i="2"/>
  <c r="CY741" i="2"/>
  <c r="CX741" i="2"/>
  <c r="H741" i="14"/>
  <c r="G741" i="14"/>
  <c r="BQ741" i="2"/>
  <c r="BF741" i="2"/>
  <c r="AX741" i="2"/>
  <c r="BO741" i="2" s="1"/>
  <c r="AW741" i="2"/>
  <c r="BN741" i="2" s="1"/>
  <c r="AU741" i="2"/>
  <c r="L741" i="14" s="1"/>
  <c r="AJ741" i="2"/>
  <c r="CY740" i="2"/>
  <c r="CX740" i="2"/>
  <c r="H740" i="14"/>
  <c r="G740" i="14"/>
  <c r="BQ740" i="2"/>
  <c r="BF740" i="2"/>
  <c r="AX740" i="2"/>
  <c r="BO740" i="2" s="1"/>
  <c r="AW740" i="2"/>
  <c r="AU740" i="2"/>
  <c r="L740" i="14" s="1"/>
  <c r="AJ740" i="2"/>
  <c r="CY739" i="2"/>
  <c r="CX739" i="2"/>
  <c r="H739" i="14"/>
  <c r="G739" i="14"/>
  <c r="BQ739" i="2"/>
  <c r="BF739" i="2"/>
  <c r="AX739" i="2"/>
  <c r="BO739" i="2" s="1"/>
  <c r="AW739" i="2"/>
  <c r="AU739" i="2"/>
  <c r="L739" i="14" s="1"/>
  <c r="AJ739" i="2"/>
  <c r="CY738" i="2"/>
  <c r="CX738" i="2"/>
  <c r="H738" i="14"/>
  <c r="G738" i="14"/>
  <c r="BQ738" i="2"/>
  <c r="BF738" i="2"/>
  <c r="AX738" i="2"/>
  <c r="BO738" i="2" s="1"/>
  <c r="AW738" i="2"/>
  <c r="BN738" i="2" s="1"/>
  <c r="AU738" i="2"/>
  <c r="L738" i="14" s="1"/>
  <c r="AJ738" i="2"/>
  <c r="CY737" i="2"/>
  <c r="CX737" i="2"/>
  <c r="H737" i="14"/>
  <c r="G737" i="14"/>
  <c r="BQ737" i="2"/>
  <c r="BF737" i="2"/>
  <c r="AX737" i="2"/>
  <c r="BO737" i="2" s="1"/>
  <c r="AW737" i="2"/>
  <c r="BN737" i="2" s="1"/>
  <c r="AU737" i="2"/>
  <c r="L737" i="14" s="1"/>
  <c r="AJ737" i="2"/>
  <c r="CY736" i="2"/>
  <c r="CX736" i="2"/>
  <c r="H736" i="14"/>
  <c r="G736" i="14"/>
  <c r="CI736" i="2"/>
  <c r="CH736" i="2"/>
  <c r="BY736" i="2"/>
  <c r="BQ736" i="2"/>
  <c r="BF736" i="2"/>
  <c r="AX736" i="2"/>
  <c r="BO736" i="2" s="1"/>
  <c r="AW736" i="2"/>
  <c r="BN736" i="2" s="1"/>
  <c r="AU736" i="2"/>
  <c r="L736" i="14" s="1"/>
  <c r="AJ736" i="2"/>
  <c r="CY735" i="2"/>
  <c r="CX735" i="2"/>
  <c r="H735" i="14"/>
  <c r="G735" i="14"/>
  <c r="BY735" i="2"/>
  <c r="BQ735" i="2"/>
  <c r="BF735" i="2"/>
  <c r="AX735" i="2"/>
  <c r="BO735" i="2" s="1"/>
  <c r="AW735" i="2"/>
  <c r="BN735" i="2" s="1"/>
  <c r="AU735" i="2"/>
  <c r="L735" i="14" s="1"/>
  <c r="AJ735" i="2"/>
  <c r="CY734" i="2"/>
  <c r="CX734" i="2"/>
  <c r="H734" i="14"/>
  <c r="G734" i="14"/>
  <c r="BY734" i="2"/>
  <c r="BQ734" i="2"/>
  <c r="BF734" i="2"/>
  <c r="AX734" i="2"/>
  <c r="BO734" i="2" s="1"/>
  <c r="AW734" i="2"/>
  <c r="BN734" i="2" s="1"/>
  <c r="AU734" i="2"/>
  <c r="L734" i="14" s="1"/>
  <c r="AJ734" i="2"/>
  <c r="CY733" i="2"/>
  <c r="CX733" i="2"/>
  <c r="H733" i="14"/>
  <c r="G733" i="14"/>
  <c r="BQ733" i="2"/>
  <c r="BF733" i="2"/>
  <c r="AX733" i="2"/>
  <c r="AW733" i="2"/>
  <c r="BN733" i="2" s="1"/>
  <c r="AU733" i="2"/>
  <c r="L733" i="14" s="1"/>
  <c r="AJ733" i="2"/>
  <c r="CY732" i="2"/>
  <c r="CX732" i="2"/>
  <c r="H732" i="14"/>
  <c r="G732" i="14"/>
  <c r="BQ732" i="2"/>
  <c r="BF732" i="2"/>
  <c r="AX732" i="2"/>
  <c r="BO732" i="2" s="1"/>
  <c r="AW732" i="2"/>
  <c r="BN732" i="2" s="1"/>
  <c r="AU732" i="2"/>
  <c r="L732" i="14" s="1"/>
  <c r="AJ732" i="2"/>
  <c r="CY731" i="2"/>
  <c r="CX731" i="2"/>
  <c r="H731" i="14"/>
  <c r="G731" i="14"/>
  <c r="BQ731" i="2"/>
  <c r="BF731" i="2"/>
  <c r="AX731" i="2"/>
  <c r="BO731" i="2" s="1"/>
  <c r="AW731" i="2"/>
  <c r="BN731" i="2" s="1"/>
  <c r="AU731" i="2"/>
  <c r="L731" i="14" s="1"/>
  <c r="AJ731" i="2"/>
  <c r="DG730" i="2"/>
  <c r="H730" i="14"/>
  <c r="CO730" i="2"/>
  <c r="BR730" i="2"/>
  <c r="BQ730" i="2"/>
  <c r="BF730" i="2"/>
  <c r="AX730" i="2"/>
  <c r="BE730" i="2" s="1"/>
  <c r="AW730" i="2"/>
  <c r="BN730" i="2" s="1"/>
  <c r="AU730" i="2"/>
  <c r="L730" i="14" s="1"/>
  <c r="K730" i="14"/>
  <c r="AJ730" i="2"/>
  <c r="P730" i="2"/>
  <c r="DG729" i="2"/>
  <c r="H729" i="14"/>
  <c r="G729" i="14"/>
  <c r="CO729" i="2"/>
  <c r="BR729" i="2"/>
  <c r="BQ729" i="2"/>
  <c r="BF729" i="2"/>
  <c r="AX729" i="2"/>
  <c r="AW729" i="2"/>
  <c r="BN729" i="2" s="1"/>
  <c r="AU729" i="2"/>
  <c r="L729" i="14" s="1"/>
  <c r="K729" i="14"/>
  <c r="AJ729" i="2"/>
  <c r="P729" i="2"/>
  <c r="DG728" i="2"/>
  <c r="H728" i="14"/>
  <c r="CO728" i="2"/>
  <c r="BR728" i="2"/>
  <c r="BQ728" i="2"/>
  <c r="BF728" i="2"/>
  <c r="AX728" i="2"/>
  <c r="BO728" i="2" s="1"/>
  <c r="AW728" i="2"/>
  <c r="BN728" i="2" s="1"/>
  <c r="AU728" i="2"/>
  <c r="L728" i="14" s="1"/>
  <c r="K728" i="14"/>
  <c r="AJ728" i="2"/>
  <c r="P728" i="2"/>
  <c r="DG727" i="2"/>
  <c r="CY727" i="2"/>
  <c r="CX727" i="2"/>
  <c r="H727" i="14"/>
  <c r="G727" i="14"/>
  <c r="CO727" i="2"/>
  <c r="BR727" i="2"/>
  <c r="BQ727" i="2"/>
  <c r="BF727" i="2"/>
  <c r="AX727" i="2"/>
  <c r="BE727" i="2" s="1"/>
  <c r="AW727" i="2"/>
  <c r="BN727" i="2" s="1"/>
  <c r="AU727" i="2"/>
  <c r="L727" i="14" s="1"/>
  <c r="K727" i="14"/>
  <c r="AJ727" i="2"/>
  <c r="P727" i="2"/>
  <c r="DG726" i="2"/>
  <c r="CY726" i="2"/>
  <c r="CX726" i="2"/>
  <c r="H726" i="14"/>
  <c r="CO726" i="2"/>
  <c r="BR726" i="2"/>
  <c r="BQ726" i="2"/>
  <c r="BF726" i="2"/>
  <c r="AX726" i="2"/>
  <c r="BO726" i="2" s="1"/>
  <c r="AW726" i="2"/>
  <c r="BN726" i="2" s="1"/>
  <c r="AU726" i="2"/>
  <c r="L726" i="14" s="1"/>
  <c r="K726" i="14"/>
  <c r="AJ726" i="2"/>
  <c r="P726" i="2"/>
  <c r="DG725" i="2"/>
  <c r="CY725" i="2"/>
  <c r="CX725" i="2"/>
  <c r="H725" i="14"/>
  <c r="G725" i="14"/>
  <c r="CO725" i="2"/>
  <c r="BR725" i="2"/>
  <c r="BQ725" i="2"/>
  <c r="BF725" i="2"/>
  <c r="AX725" i="2"/>
  <c r="BO725" i="2" s="1"/>
  <c r="AW725" i="2"/>
  <c r="BD725" i="2" s="1"/>
  <c r="AU725" i="2"/>
  <c r="L725" i="14" s="1"/>
  <c r="K725" i="14"/>
  <c r="AJ725" i="2"/>
  <c r="P725" i="2"/>
  <c r="DG724" i="2"/>
  <c r="CY724" i="2"/>
  <c r="CX724" i="2"/>
  <c r="H724" i="14"/>
  <c r="CO724" i="2"/>
  <c r="BR724" i="2"/>
  <c r="BQ724" i="2"/>
  <c r="BF724" i="2"/>
  <c r="AX724" i="2"/>
  <c r="BE724" i="2" s="1"/>
  <c r="AW724" i="2"/>
  <c r="AU724" i="2"/>
  <c r="L724" i="14" s="1"/>
  <c r="K724" i="14"/>
  <c r="AJ724" i="2"/>
  <c r="P724" i="2"/>
  <c r="DG723" i="2"/>
  <c r="CY723" i="2"/>
  <c r="CX723" i="2"/>
  <c r="H723" i="14"/>
  <c r="G723" i="14"/>
  <c r="CO723" i="2"/>
  <c r="BR723" i="2"/>
  <c r="BQ723" i="2"/>
  <c r="BF723" i="2"/>
  <c r="AX723" i="2"/>
  <c r="BO723" i="2" s="1"/>
  <c r="AW723" i="2"/>
  <c r="BD723" i="2" s="1"/>
  <c r="AU723" i="2"/>
  <c r="L723" i="14" s="1"/>
  <c r="K723" i="14"/>
  <c r="AJ723" i="2"/>
  <c r="P723" i="2"/>
  <c r="DG722" i="2"/>
  <c r="CY722" i="2"/>
  <c r="CX722" i="2"/>
  <c r="H722" i="14"/>
  <c r="CO722" i="2"/>
  <c r="BR722" i="2"/>
  <c r="BQ722" i="2"/>
  <c r="BF722" i="2"/>
  <c r="AX722" i="2"/>
  <c r="BE722" i="2" s="1"/>
  <c r="AW722" i="2"/>
  <c r="AU722" i="2"/>
  <c r="L722" i="14" s="1"/>
  <c r="K722" i="14"/>
  <c r="AJ722" i="2"/>
  <c r="P722" i="2"/>
  <c r="DG721" i="2"/>
  <c r="CY721" i="2"/>
  <c r="CX721" i="2"/>
  <c r="H721" i="14"/>
  <c r="G721" i="14"/>
  <c r="CO721" i="2"/>
  <c r="BR721" i="2"/>
  <c r="BQ721" i="2"/>
  <c r="BF721" i="2"/>
  <c r="AX721" i="2"/>
  <c r="BO721" i="2" s="1"/>
  <c r="AW721" i="2"/>
  <c r="BN721" i="2" s="1"/>
  <c r="AU721" i="2"/>
  <c r="L721" i="14" s="1"/>
  <c r="K721" i="14"/>
  <c r="AJ721" i="2"/>
  <c r="P721" i="2"/>
  <c r="DG720" i="2"/>
  <c r="CY720" i="2"/>
  <c r="CX720" i="2"/>
  <c r="H720" i="14"/>
  <c r="CO720" i="2"/>
  <c r="BR720" i="2"/>
  <c r="BQ720" i="2"/>
  <c r="BF720" i="2"/>
  <c r="AX720" i="2"/>
  <c r="BO720" i="2" s="1"/>
  <c r="AW720" i="2"/>
  <c r="BN720" i="2" s="1"/>
  <c r="AU720" i="2"/>
  <c r="L720" i="14" s="1"/>
  <c r="K720" i="14"/>
  <c r="AJ720" i="2"/>
  <c r="P720" i="2"/>
  <c r="DG719" i="2"/>
  <c r="CY719" i="2"/>
  <c r="CX719" i="2"/>
  <c r="H719" i="14"/>
  <c r="G719" i="14"/>
  <c r="CO719" i="2"/>
  <c r="BR719" i="2"/>
  <c r="BQ719" i="2"/>
  <c r="BF719" i="2"/>
  <c r="AX719" i="2"/>
  <c r="BE719" i="2" s="1"/>
  <c r="AW719" i="2"/>
  <c r="BN719" i="2" s="1"/>
  <c r="AU719" i="2"/>
  <c r="L719" i="14" s="1"/>
  <c r="K719" i="14"/>
  <c r="AJ719" i="2"/>
  <c r="P719" i="2"/>
  <c r="DG718" i="2"/>
  <c r="CY718" i="2"/>
  <c r="CX718" i="2"/>
  <c r="H718" i="14"/>
  <c r="CO718" i="2"/>
  <c r="BR718" i="2"/>
  <c r="BQ718" i="2"/>
  <c r="BF718" i="2"/>
  <c r="AX718" i="2"/>
  <c r="BO718" i="2" s="1"/>
  <c r="AW718" i="2"/>
  <c r="BN718" i="2" s="1"/>
  <c r="AU718" i="2"/>
  <c r="L718" i="14" s="1"/>
  <c r="K718" i="14"/>
  <c r="AJ718" i="2"/>
  <c r="P718" i="2"/>
  <c r="DG717" i="2"/>
  <c r="CY717" i="2"/>
  <c r="CX717" i="2"/>
  <c r="H717" i="14"/>
  <c r="G717" i="14"/>
  <c r="CO717" i="2"/>
  <c r="BR717" i="2"/>
  <c r="BQ717" i="2"/>
  <c r="BF717" i="2"/>
  <c r="AX717" i="2"/>
  <c r="BO717" i="2" s="1"/>
  <c r="AW717" i="2"/>
  <c r="BD717" i="2" s="1"/>
  <c r="AU717" i="2"/>
  <c r="L717" i="14" s="1"/>
  <c r="K717" i="14"/>
  <c r="AJ717" i="2"/>
  <c r="P717" i="2"/>
  <c r="DG716" i="2"/>
  <c r="CY716" i="2"/>
  <c r="CX716" i="2"/>
  <c r="H716" i="14"/>
  <c r="CO716" i="2"/>
  <c r="BR716" i="2"/>
  <c r="BQ716" i="2"/>
  <c r="BF716" i="2"/>
  <c r="AX716" i="2"/>
  <c r="BE716" i="2" s="1"/>
  <c r="AW716" i="2"/>
  <c r="AU716" i="2"/>
  <c r="L716" i="14" s="1"/>
  <c r="K716" i="14"/>
  <c r="AJ716" i="2"/>
  <c r="P716" i="2"/>
  <c r="DG715" i="2"/>
  <c r="CY715" i="2"/>
  <c r="CX715" i="2"/>
  <c r="H715" i="14"/>
  <c r="G715" i="14"/>
  <c r="CO715" i="2"/>
  <c r="BR715" i="2"/>
  <c r="BQ715" i="2"/>
  <c r="BF715" i="2"/>
  <c r="AX715" i="2"/>
  <c r="BO715" i="2" s="1"/>
  <c r="AW715" i="2"/>
  <c r="BD715" i="2" s="1"/>
  <c r="AU715" i="2"/>
  <c r="L715" i="14" s="1"/>
  <c r="K715" i="14"/>
  <c r="AJ715" i="2"/>
  <c r="P715" i="2"/>
  <c r="DG714" i="2"/>
  <c r="CY714" i="2"/>
  <c r="CX714" i="2"/>
  <c r="H714" i="14"/>
  <c r="CO714" i="2"/>
  <c r="BR714" i="2"/>
  <c r="BQ714" i="2"/>
  <c r="BF714" i="2"/>
  <c r="AX714" i="2"/>
  <c r="BE714" i="2" s="1"/>
  <c r="AW714" i="2"/>
  <c r="AU714" i="2"/>
  <c r="L714" i="14" s="1"/>
  <c r="K714" i="14"/>
  <c r="AJ714" i="2"/>
  <c r="P714" i="2"/>
  <c r="DG713" i="2"/>
  <c r="CY713" i="2"/>
  <c r="CX713" i="2"/>
  <c r="H713" i="14"/>
  <c r="G713" i="14"/>
  <c r="CO713" i="2"/>
  <c r="BR713" i="2"/>
  <c r="BQ713" i="2"/>
  <c r="BF713" i="2"/>
  <c r="AX713" i="2"/>
  <c r="BO713" i="2" s="1"/>
  <c r="AW713" i="2"/>
  <c r="BN713" i="2" s="1"/>
  <c r="AU713" i="2"/>
  <c r="L713" i="14" s="1"/>
  <c r="K713" i="14"/>
  <c r="AJ713" i="2"/>
  <c r="P713" i="2"/>
  <c r="DG712" i="2"/>
  <c r="CY712" i="2"/>
  <c r="CX712" i="2"/>
  <c r="H712" i="14"/>
  <c r="CO712" i="2"/>
  <c r="BR712" i="2"/>
  <c r="BQ712" i="2"/>
  <c r="BF712" i="2"/>
  <c r="AX712" i="2"/>
  <c r="BO712" i="2" s="1"/>
  <c r="AW712" i="2"/>
  <c r="BN712" i="2" s="1"/>
  <c r="AU712" i="2"/>
  <c r="L712" i="14" s="1"/>
  <c r="K712" i="14"/>
  <c r="AJ712" i="2"/>
  <c r="P712" i="2"/>
  <c r="DG711" i="2"/>
  <c r="CY711" i="2"/>
  <c r="CX711" i="2"/>
  <c r="H711" i="14"/>
  <c r="G711" i="14"/>
  <c r="CO711" i="2"/>
  <c r="BR711" i="2"/>
  <c r="BQ711" i="2"/>
  <c r="BF711" i="2"/>
  <c r="AX711" i="2"/>
  <c r="BE711" i="2" s="1"/>
  <c r="AW711" i="2"/>
  <c r="BN711" i="2" s="1"/>
  <c r="AU711" i="2"/>
  <c r="L711" i="14" s="1"/>
  <c r="K711" i="14"/>
  <c r="AJ711" i="2"/>
  <c r="P711" i="2"/>
  <c r="DG710" i="2"/>
  <c r="CY710" i="2"/>
  <c r="CX710" i="2"/>
  <c r="H710" i="14"/>
  <c r="DF710" i="2"/>
  <c r="CO710" i="2"/>
  <c r="BR710" i="2"/>
  <c r="BQ710" i="2"/>
  <c r="BF710" i="2"/>
  <c r="AX710" i="2"/>
  <c r="BO710" i="2" s="1"/>
  <c r="AW710" i="2"/>
  <c r="BN710" i="2" s="1"/>
  <c r="AU710" i="2"/>
  <c r="L710" i="14" s="1"/>
  <c r="K710" i="14"/>
  <c r="AJ710" i="2"/>
  <c r="P710" i="2"/>
  <c r="DG709" i="2"/>
  <c r="CY709" i="2"/>
  <c r="CX709" i="2"/>
  <c r="H709" i="14"/>
  <c r="G709" i="14"/>
  <c r="CO709" i="2"/>
  <c r="BR709" i="2"/>
  <c r="BQ709" i="2"/>
  <c r="BF709" i="2"/>
  <c r="AX709" i="2"/>
  <c r="BO709" i="2" s="1"/>
  <c r="AW709" i="2"/>
  <c r="AU709" i="2"/>
  <c r="L709" i="14" s="1"/>
  <c r="K709" i="14"/>
  <c r="AJ709" i="2"/>
  <c r="P709" i="2"/>
  <c r="DG708" i="2"/>
  <c r="CY708" i="2"/>
  <c r="CX708" i="2"/>
  <c r="H708" i="14"/>
  <c r="CO708" i="2"/>
  <c r="BR708" i="2"/>
  <c r="BQ708" i="2"/>
  <c r="BF708" i="2"/>
  <c r="AX708" i="2"/>
  <c r="AW708" i="2"/>
  <c r="AU708" i="2"/>
  <c r="L708" i="14" s="1"/>
  <c r="K708" i="14"/>
  <c r="AJ708" i="2"/>
  <c r="P708" i="2"/>
  <c r="DG707" i="2"/>
  <c r="CY707" i="2"/>
  <c r="CX707" i="2"/>
  <c r="H707" i="14"/>
  <c r="G707" i="14"/>
  <c r="CO707" i="2"/>
  <c r="BR707" i="2"/>
  <c r="BQ707" i="2"/>
  <c r="BF707" i="2"/>
  <c r="AX707" i="2"/>
  <c r="BO707" i="2" s="1"/>
  <c r="AW707" i="2"/>
  <c r="BD707" i="2" s="1"/>
  <c r="AU707" i="2"/>
  <c r="L707" i="14" s="1"/>
  <c r="K707" i="14"/>
  <c r="AJ707" i="2"/>
  <c r="P707" i="2"/>
  <c r="DG706" i="2"/>
  <c r="CY706" i="2"/>
  <c r="CX706" i="2"/>
  <c r="H706" i="14"/>
  <c r="CO706" i="2"/>
  <c r="BR706" i="2"/>
  <c r="BQ706" i="2"/>
  <c r="BF706" i="2"/>
  <c r="AX706" i="2"/>
  <c r="BE706" i="2" s="1"/>
  <c r="AW706" i="2"/>
  <c r="BD706" i="2" s="1"/>
  <c r="AU706" i="2"/>
  <c r="L706" i="14" s="1"/>
  <c r="K706" i="14"/>
  <c r="AJ706" i="2"/>
  <c r="P706" i="2"/>
  <c r="DG705" i="2"/>
  <c r="CY705" i="2"/>
  <c r="CX705" i="2"/>
  <c r="H705" i="14"/>
  <c r="CO705" i="2"/>
  <c r="BR705" i="2"/>
  <c r="BQ705" i="2"/>
  <c r="BF705" i="2"/>
  <c r="AX705" i="2"/>
  <c r="BE705" i="2" s="1"/>
  <c r="AW705" i="2"/>
  <c r="BN705" i="2" s="1"/>
  <c r="AU705" i="2"/>
  <c r="L705" i="14" s="1"/>
  <c r="K705" i="14"/>
  <c r="AJ705" i="2"/>
  <c r="P705" i="2"/>
  <c r="DG704" i="2"/>
  <c r="CY704" i="2"/>
  <c r="CX704" i="2"/>
  <c r="H704" i="14"/>
  <c r="CO704" i="2"/>
  <c r="BR704" i="2"/>
  <c r="BQ704" i="2"/>
  <c r="BF704" i="2"/>
  <c r="AX704" i="2"/>
  <c r="BO704" i="2" s="1"/>
  <c r="AW704" i="2"/>
  <c r="BN704" i="2" s="1"/>
  <c r="AU704" i="2"/>
  <c r="L704" i="14" s="1"/>
  <c r="K704" i="14"/>
  <c r="AJ704" i="2"/>
  <c r="P704" i="2"/>
  <c r="H703" i="14"/>
  <c r="G703" i="14"/>
  <c r="CI703" i="2"/>
  <c r="CH703" i="2"/>
  <c r="CG703" i="2" s="1"/>
  <c r="BZ703" i="2"/>
  <c r="BY703" i="2"/>
  <c r="BX703" i="2" s="1"/>
  <c r="BQ703" i="2"/>
  <c r="BF703" i="2"/>
  <c r="AX703" i="2"/>
  <c r="BO703" i="2" s="1"/>
  <c r="AW703" i="2"/>
  <c r="BN703" i="2" s="1"/>
  <c r="AU703" i="2"/>
  <c r="L703" i="14" s="1"/>
  <c r="AJ703" i="2"/>
  <c r="CY702" i="2"/>
  <c r="CX702" i="2"/>
  <c r="H702" i="14"/>
  <c r="G702" i="14"/>
  <c r="CI702" i="2"/>
  <c r="CH702" i="2"/>
  <c r="CG702" i="2" s="1"/>
  <c r="BZ702" i="2"/>
  <c r="BY702" i="2"/>
  <c r="BX702" i="2" s="1"/>
  <c r="BQ702" i="2"/>
  <c r="BF702" i="2"/>
  <c r="AX702" i="2"/>
  <c r="BO702" i="2" s="1"/>
  <c r="AW702" i="2"/>
  <c r="BN702" i="2" s="1"/>
  <c r="AU702" i="2"/>
  <c r="L702" i="14" s="1"/>
  <c r="AJ702" i="2"/>
  <c r="CY701" i="2"/>
  <c r="CX701" i="2"/>
  <c r="H701" i="14"/>
  <c r="G701" i="14"/>
  <c r="CI701" i="2"/>
  <c r="CH701" i="2"/>
  <c r="CG701" i="2" s="1"/>
  <c r="BZ701" i="2"/>
  <c r="BY701" i="2"/>
  <c r="BX701" i="2" s="1"/>
  <c r="BQ701" i="2"/>
  <c r="BF701" i="2"/>
  <c r="AX701" i="2"/>
  <c r="AW701" i="2"/>
  <c r="BN701" i="2" s="1"/>
  <c r="AU701" i="2"/>
  <c r="L701" i="14" s="1"/>
  <c r="AJ701" i="2"/>
  <c r="CY700" i="2"/>
  <c r="CX700" i="2"/>
  <c r="H700" i="14"/>
  <c r="G700" i="14"/>
  <c r="BQ700" i="2"/>
  <c r="BF700" i="2"/>
  <c r="AX700" i="2"/>
  <c r="AW700" i="2"/>
  <c r="BN700" i="2" s="1"/>
  <c r="AU700" i="2"/>
  <c r="L700" i="14" s="1"/>
  <c r="AJ700" i="2"/>
  <c r="CY699" i="2"/>
  <c r="CX699" i="2"/>
  <c r="H699" i="14"/>
  <c r="G699" i="14"/>
  <c r="BQ699" i="2"/>
  <c r="BF699" i="2"/>
  <c r="AX699" i="2"/>
  <c r="AW699" i="2"/>
  <c r="BN699" i="2" s="1"/>
  <c r="AU699" i="2"/>
  <c r="L699" i="14" s="1"/>
  <c r="AJ699" i="2"/>
  <c r="CY698" i="2"/>
  <c r="CX698" i="2"/>
  <c r="H698" i="14"/>
  <c r="G698" i="14"/>
  <c r="BQ698" i="2"/>
  <c r="BF698" i="2"/>
  <c r="AX698" i="2"/>
  <c r="BO698" i="2" s="1"/>
  <c r="AW698" i="2"/>
  <c r="BN698" i="2" s="1"/>
  <c r="AU698" i="2"/>
  <c r="L698" i="14" s="1"/>
  <c r="AJ698" i="2"/>
  <c r="CY697" i="2"/>
  <c r="CX697" i="2"/>
  <c r="H697" i="14"/>
  <c r="G697" i="14"/>
  <c r="BZ697" i="2"/>
  <c r="BY697" i="2"/>
  <c r="BX697" i="2" s="1"/>
  <c r="BQ697" i="2"/>
  <c r="BF697" i="2"/>
  <c r="AX697" i="2"/>
  <c r="AW697" i="2"/>
  <c r="BN697" i="2" s="1"/>
  <c r="AU697" i="2"/>
  <c r="L697" i="14" s="1"/>
  <c r="AJ697" i="2"/>
  <c r="CY696" i="2"/>
  <c r="CX696" i="2"/>
  <c r="H696" i="14"/>
  <c r="G696" i="14"/>
  <c r="BZ696" i="2"/>
  <c r="BY696" i="2"/>
  <c r="BX696" i="2" s="1"/>
  <c r="BQ696" i="2"/>
  <c r="BF696" i="2"/>
  <c r="AX696" i="2"/>
  <c r="AW696" i="2"/>
  <c r="BN696" i="2" s="1"/>
  <c r="AU696" i="2"/>
  <c r="L696" i="14" s="1"/>
  <c r="AJ696" i="2"/>
  <c r="CY695" i="2"/>
  <c r="CX695" i="2"/>
  <c r="H695" i="14"/>
  <c r="G695" i="14"/>
  <c r="BZ695" i="2"/>
  <c r="BY695" i="2"/>
  <c r="BX695" i="2" s="1"/>
  <c r="BQ695" i="2"/>
  <c r="BF695" i="2"/>
  <c r="AX695" i="2"/>
  <c r="AW695" i="2"/>
  <c r="BN695" i="2" s="1"/>
  <c r="AU695" i="2"/>
  <c r="L695" i="14" s="1"/>
  <c r="AJ695" i="2"/>
  <c r="CY694" i="2"/>
  <c r="CX694" i="2"/>
  <c r="H694" i="14"/>
  <c r="G694" i="14"/>
  <c r="BQ694" i="2"/>
  <c r="BF694" i="2"/>
  <c r="AX694" i="2"/>
  <c r="BE694" i="2" s="1"/>
  <c r="AW694" i="2"/>
  <c r="AU694" i="2"/>
  <c r="L694" i="14" s="1"/>
  <c r="AJ694" i="2"/>
  <c r="CY693" i="2"/>
  <c r="CX693" i="2"/>
  <c r="H693" i="14"/>
  <c r="G693" i="14"/>
  <c r="CI693" i="2"/>
  <c r="CH693" i="2"/>
  <c r="BQ693" i="2"/>
  <c r="BF693" i="2"/>
  <c r="AX693" i="2"/>
  <c r="AW693" i="2"/>
  <c r="BD693" i="2" s="1"/>
  <c r="AU693" i="2"/>
  <c r="L693" i="14" s="1"/>
  <c r="AJ693" i="2"/>
  <c r="CY692" i="2"/>
  <c r="CX692" i="2"/>
  <c r="H692" i="14"/>
  <c r="G692" i="14"/>
  <c r="CH692" i="2"/>
  <c r="BQ692" i="2"/>
  <c r="BF692" i="2"/>
  <c r="AX692" i="2"/>
  <c r="AW692" i="2"/>
  <c r="BD692" i="2" s="1"/>
  <c r="AU692" i="2"/>
  <c r="L692" i="14" s="1"/>
  <c r="AJ692" i="2"/>
  <c r="CY691" i="2"/>
  <c r="CX691" i="2"/>
  <c r="H691" i="14"/>
  <c r="G691" i="14"/>
  <c r="BQ691" i="2"/>
  <c r="BF691" i="2"/>
  <c r="AX691" i="2"/>
  <c r="AW691" i="2"/>
  <c r="BD691" i="2" s="1"/>
  <c r="AU691" i="2"/>
  <c r="L691" i="14" s="1"/>
  <c r="AJ691" i="2"/>
  <c r="CY690" i="2"/>
  <c r="CX690" i="2"/>
  <c r="H690" i="14"/>
  <c r="G690" i="14"/>
  <c r="BQ690" i="2"/>
  <c r="BF690" i="2"/>
  <c r="AX690" i="2"/>
  <c r="AW690" i="2"/>
  <c r="BD690" i="2" s="1"/>
  <c r="AU690" i="2"/>
  <c r="L690" i="14" s="1"/>
  <c r="AJ690" i="2"/>
  <c r="CY689" i="2"/>
  <c r="CX689" i="2"/>
  <c r="H689" i="14"/>
  <c r="G689" i="14"/>
  <c r="BQ689" i="2"/>
  <c r="BF689" i="2"/>
  <c r="AX689" i="2"/>
  <c r="AW689" i="2"/>
  <c r="BN689" i="2" s="1"/>
  <c r="AU689" i="2"/>
  <c r="L689" i="14" s="1"/>
  <c r="AJ689" i="2"/>
  <c r="CY688" i="2"/>
  <c r="CX688" i="2"/>
  <c r="H688" i="14"/>
  <c r="G688" i="14"/>
  <c r="BZ688" i="2"/>
  <c r="BY688" i="2"/>
  <c r="BX688" i="2" s="1"/>
  <c r="BQ688" i="2"/>
  <c r="BF688" i="2"/>
  <c r="AX688" i="2"/>
  <c r="AW688" i="2"/>
  <c r="BD688" i="2" s="1"/>
  <c r="AU688" i="2"/>
  <c r="L688" i="14" s="1"/>
  <c r="AJ688" i="2"/>
  <c r="CY687" i="2"/>
  <c r="CX687" i="2"/>
  <c r="H687" i="14"/>
  <c r="G687" i="14"/>
  <c r="BZ687" i="2"/>
  <c r="BY687" i="2"/>
  <c r="BX687" i="2" s="1"/>
  <c r="BQ687" i="2"/>
  <c r="BF687" i="2"/>
  <c r="AX687" i="2"/>
  <c r="AW687" i="2"/>
  <c r="AU687" i="2"/>
  <c r="L687" i="14" s="1"/>
  <c r="AJ687" i="2"/>
  <c r="CY686" i="2"/>
  <c r="CX686" i="2"/>
  <c r="H686" i="14"/>
  <c r="G686" i="14"/>
  <c r="BZ686" i="2"/>
  <c r="BY686" i="2"/>
  <c r="BX686" i="2" s="1"/>
  <c r="BQ686" i="2"/>
  <c r="BF686" i="2"/>
  <c r="AX686" i="2"/>
  <c r="AW686" i="2"/>
  <c r="BD686" i="2" s="1"/>
  <c r="AU686" i="2"/>
  <c r="L686" i="14" s="1"/>
  <c r="AJ686" i="2"/>
  <c r="CY685" i="2"/>
  <c r="CX685" i="2"/>
  <c r="CI685" i="2"/>
  <c r="CH685" i="2"/>
  <c r="CG685" i="2" s="1"/>
  <c r="BZ685" i="2"/>
  <c r="BY685" i="2"/>
  <c r="BX685" i="2" s="1"/>
  <c r="BQ685" i="2"/>
  <c r="BF685" i="2"/>
  <c r="AX685" i="2"/>
  <c r="AW685" i="2"/>
  <c r="AU685" i="2"/>
  <c r="L685" i="14" s="1"/>
  <c r="AJ685" i="2"/>
  <c r="CY684" i="2"/>
  <c r="CX684" i="2"/>
  <c r="CI684" i="2"/>
  <c r="CH684" i="2"/>
  <c r="CG684" i="2" s="1"/>
  <c r="BZ684" i="2"/>
  <c r="BY684" i="2"/>
  <c r="BX684" i="2" s="1"/>
  <c r="BQ684" i="2"/>
  <c r="BF684" i="2"/>
  <c r="AX684" i="2"/>
  <c r="BO684" i="2" s="1"/>
  <c r="AW684" i="2"/>
  <c r="BD684" i="2" s="1"/>
  <c r="AU684" i="2"/>
  <c r="AJ684" i="2"/>
  <c r="CY683" i="2"/>
  <c r="CX683" i="2"/>
  <c r="CI683" i="2"/>
  <c r="CH683" i="2"/>
  <c r="CG683" i="2" s="1"/>
  <c r="BZ683" i="2"/>
  <c r="BY683" i="2"/>
  <c r="BX683" i="2" s="1"/>
  <c r="BQ683" i="2"/>
  <c r="BF683" i="2"/>
  <c r="AX683" i="2"/>
  <c r="BE683" i="2" s="1"/>
  <c r="AW683" i="2"/>
  <c r="BN683" i="2" s="1"/>
  <c r="AU683" i="2"/>
  <c r="L683" i="14" s="1"/>
  <c r="AJ683" i="2"/>
  <c r="H682" i="14"/>
  <c r="G682" i="14"/>
  <c r="BQ682" i="2"/>
  <c r="BF682" i="2"/>
  <c r="AX682" i="2"/>
  <c r="BO682" i="2" s="1"/>
  <c r="AW682" i="2"/>
  <c r="BN682" i="2" s="1"/>
  <c r="AU682" i="2"/>
  <c r="L682" i="14" s="1"/>
  <c r="AJ682" i="2"/>
  <c r="CY681" i="2"/>
  <c r="CX681" i="2"/>
  <c r="H681" i="14"/>
  <c r="G681" i="14"/>
  <c r="BQ681" i="2"/>
  <c r="BF681" i="2"/>
  <c r="AX681" i="2"/>
  <c r="BO681" i="2" s="1"/>
  <c r="AW681" i="2"/>
  <c r="BN681" i="2" s="1"/>
  <c r="AU681" i="2"/>
  <c r="L681" i="14" s="1"/>
  <c r="AJ681" i="2"/>
  <c r="CY680" i="2"/>
  <c r="CX680" i="2"/>
  <c r="H680" i="14"/>
  <c r="G680" i="14"/>
  <c r="BQ680" i="2"/>
  <c r="BF680" i="2"/>
  <c r="AX680" i="2"/>
  <c r="BO680" i="2" s="1"/>
  <c r="AW680" i="2"/>
  <c r="BN680" i="2" s="1"/>
  <c r="AU680" i="2"/>
  <c r="L680" i="14" s="1"/>
  <c r="AJ680" i="2"/>
  <c r="CY679" i="2"/>
  <c r="CX679" i="2"/>
  <c r="H679" i="14"/>
  <c r="G679" i="14"/>
  <c r="CI679" i="2"/>
  <c r="CH679" i="2"/>
  <c r="CG679" i="2" s="1"/>
  <c r="BZ679" i="2"/>
  <c r="BY679" i="2"/>
  <c r="BX679" i="2" s="1"/>
  <c r="BQ679" i="2"/>
  <c r="BF679" i="2"/>
  <c r="AX679" i="2"/>
  <c r="AW679" i="2"/>
  <c r="BD679" i="2" s="1"/>
  <c r="AU679" i="2"/>
  <c r="L679" i="14" s="1"/>
  <c r="AJ679" i="2"/>
  <c r="CY678" i="2"/>
  <c r="CX678" i="2"/>
  <c r="H678" i="14"/>
  <c r="G678" i="14"/>
  <c r="CI678" i="2"/>
  <c r="CH678" i="2"/>
  <c r="CG678" i="2" s="1"/>
  <c r="BZ678" i="2"/>
  <c r="BY678" i="2"/>
  <c r="BX678" i="2" s="1"/>
  <c r="BQ678" i="2"/>
  <c r="BF678" i="2"/>
  <c r="AX678" i="2"/>
  <c r="AW678" i="2"/>
  <c r="AU678" i="2"/>
  <c r="L678" i="14" s="1"/>
  <c r="AJ678" i="2"/>
  <c r="CY677" i="2"/>
  <c r="CX677" i="2"/>
  <c r="H677" i="14"/>
  <c r="G677" i="14"/>
  <c r="CI677" i="2"/>
  <c r="CH677" i="2"/>
  <c r="CG677" i="2" s="1"/>
  <c r="BZ677" i="2"/>
  <c r="BY677" i="2"/>
  <c r="BX677" i="2" s="1"/>
  <c r="BQ677" i="2"/>
  <c r="BF677" i="2"/>
  <c r="AX677" i="2"/>
  <c r="BE677" i="2" s="1"/>
  <c r="AW677" i="2"/>
  <c r="BD677" i="2" s="1"/>
  <c r="AU677" i="2"/>
  <c r="L677" i="14" s="1"/>
  <c r="AJ677" i="2"/>
  <c r="DG676" i="2"/>
  <c r="CY676" i="2"/>
  <c r="CX676" i="2"/>
  <c r="H676" i="14"/>
  <c r="G676" i="14"/>
  <c r="CO676" i="2"/>
  <c r="CH676" i="2"/>
  <c r="BR676" i="2"/>
  <c r="BV676" i="2" s="1"/>
  <c r="BQ676" i="2"/>
  <c r="BF676" i="2"/>
  <c r="AX676" i="2"/>
  <c r="AW676" i="2"/>
  <c r="BN676" i="2" s="1"/>
  <c r="AU676" i="2"/>
  <c r="L676" i="14" s="1"/>
  <c r="K676" i="14"/>
  <c r="AJ676" i="2"/>
  <c r="P676" i="2"/>
  <c r="DG675" i="2"/>
  <c r="CY675" i="2"/>
  <c r="CX675" i="2"/>
  <c r="H675" i="14"/>
  <c r="G675" i="14"/>
  <c r="CO675" i="2"/>
  <c r="CI675" i="2"/>
  <c r="CH675" i="2"/>
  <c r="CG675" i="2" s="1"/>
  <c r="BR675" i="2"/>
  <c r="BV675" i="2" s="1"/>
  <c r="BQ675" i="2"/>
  <c r="BF675" i="2"/>
  <c r="AX675" i="2"/>
  <c r="AW675" i="2"/>
  <c r="BN675" i="2" s="1"/>
  <c r="AU675" i="2"/>
  <c r="L675" i="14" s="1"/>
  <c r="K675" i="14"/>
  <c r="AJ675" i="2"/>
  <c r="P675" i="2"/>
  <c r="DG674" i="2"/>
  <c r="CY674" i="2"/>
  <c r="CX674" i="2"/>
  <c r="H674" i="14"/>
  <c r="G674" i="14"/>
  <c r="CO674" i="2"/>
  <c r="CI674" i="2"/>
  <c r="BR674" i="2"/>
  <c r="BV674" i="2" s="1"/>
  <c r="BQ674" i="2"/>
  <c r="BF674" i="2"/>
  <c r="AX674" i="2"/>
  <c r="AW674" i="2"/>
  <c r="BN674" i="2" s="1"/>
  <c r="AU674" i="2"/>
  <c r="L674" i="14" s="1"/>
  <c r="K674" i="14"/>
  <c r="AJ674" i="2"/>
  <c r="P674" i="2"/>
  <c r="DG673" i="2"/>
  <c r="CY673" i="2"/>
  <c r="CX673" i="2"/>
  <c r="H673" i="14"/>
  <c r="G673" i="14"/>
  <c r="CO673" i="2"/>
  <c r="BR673" i="2"/>
  <c r="BQ673" i="2"/>
  <c r="BF673" i="2"/>
  <c r="AX673" i="2"/>
  <c r="BO673" i="2" s="1"/>
  <c r="AW673" i="2"/>
  <c r="BD673" i="2" s="1"/>
  <c r="AU673" i="2"/>
  <c r="L673" i="14" s="1"/>
  <c r="K673" i="14"/>
  <c r="AJ673" i="2"/>
  <c r="P673" i="2"/>
  <c r="DG672" i="2"/>
  <c r="CY672" i="2"/>
  <c r="CX672" i="2"/>
  <c r="H672" i="14"/>
  <c r="CO672" i="2"/>
  <c r="BR672" i="2"/>
  <c r="BQ672" i="2"/>
  <c r="BF672" i="2"/>
  <c r="AX672" i="2"/>
  <c r="BE672" i="2" s="1"/>
  <c r="AW672" i="2"/>
  <c r="AU672" i="2"/>
  <c r="L672" i="14" s="1"/>
  <c r="K672" i="14"/>
  <c r="AJ672" i="2"/>
  <c r="P672" i="2"/>
  <c r="DG671" i="2"/>
  <c r="CY671" i="2"/>
  <c r="CX671" i="2"/>
  <c r="H671" i="14"/>
  <c r="CO671" i="2"/>
  <c r="BR671" i="2"/>
  <c r="BQ671" i="2"/>
  <c r="BF671" i="2"/>
  <c r="AX671" i="2"/>
  <c r="BO671" i="2" s="1"/>
  <c r="AW671" i="2"/>
  <c r="AU671" i="2"/>
  <c r="L671" i="14" s="1"/>
  <c r="K671" i="14"/>
  <c r="AJ671" i="2"/>
  <c r="P671" i="2"/>
  <c r="DG670" i="2"/>
  <c r="CY670" i="2"/>
  <c r="CX670" i="2"/>
  <c r="H670" i="14"/>
  <c r="DO670" i="2"/>
  <c r="CO670" i="2"/>
  <c r="BR670" i="2"/>
  <c r="BQ670" i="2"/>
  <c r="BF670" i="2"/>
  <c r="AX670" i="2"/>
  <c r="AW670" i="2"/>
  <c r="BN670" i="2" s="1"/>
  <c r="AU670" i="2"/>
  <c r="L670" i="14" s="1"/>
  <c r="K670" i="14"/>
  <c r="AJ670" i="2"/>
  <c r="P670" i="2"/>
  <c r="DG669" i="2"/>
  <c r="CY669" i="2"/>
  <c r="CX669" i="2"/>
  <c r="H669" i="14"/>
  <c r="CO669" i="2"/>
  <c r="BR669" i="2"/>
  <c r="BQ669" i="2"/>
  <c r="BF669" i="2"/>
  <c r="AX669" i="2"/>
  <c r="AW669" i="2"/>
  <c r="BN669" i="2" s="1"/>
  <c r="AU669" i="2"/>
  <c r="L669" i="14" s="1"/>
  <c r="K669" i="14"/>
  <c r="AJ669" i="2"/>
  <c r="P669" i="2"/>
  <c r="DG668" i="2"/>
  <c r="CY668" i="2"/>
  <c r="CX668" i="2"/>
  <c r="H668" i="14"/>
  <c r="G668" i="14"/>
  <c r="CO668" i="2"/>
  <c r="BR668" i="2"/>
  <c r="BQ668" i="2"/>
  <c r="BF668" i="2"/>
  <c r="AX668" i="2"/>
  <c r="BO668" i="2" s="1"/>
  <c r="AW668" i="2"/>
  <c r="AU668" i="2"/>
  <c r="L668" i="14" s="1"/>
  <c r="K668" i="14"/>
  <c r="AJ668" i="2"/>
  <c r="P668" i="2"/>
  <c r="DG667" i="2"/>
  <c r="CY667" i="2"/>
  <c r="CX667" i="2"/>
  <c r="H667" i="14"/>
  <c r="CO667" i="2"/>
  <c r="BR667" i="2"/>
  <c r="BQ667" i="2"/>
  <c r="BF667" i="2"/>
  <c r="AX667" i="2"/>
  <c r="BO667" i="2" s="1"/>
  <c r="AW667" i="2"/>
  <c r="AU667" i="2"/>
  <c r="L667" i="14" s="1"/>
  <c r="K667" i="14"/>
  <c r="AJ667" i="2"/>
  <c r="P667" i="2"/>
  <c r="DG666" i="2"/>
  <c r="H666" i="14"/>
  <c r="G666" i="14"/>
  <c r="CO666" i="2"/>
  <c r="BR666" i="2"/>
  <c r="BQ666" i="2"/>
  <c r="BF666" i="2"/>
  <c r="AX666" i="2"/>
  <c r="AW666" i="2"/>
  <c r="AU666" i="2"/>
  <c r="L666" i="14" s="1"/>
  <c r="K666" i="14"/>
  <c r="AJ666" i="2"/>
  <c r="P666" i="2"/>
  <c r="DG665" i="2"/>
  <c r="H665" i="14"/>
  <c r="CO665" i="2"/>
  <c r="BR665" i="2"/>
  <c r="BQ665" i="2"/>
  <c r="BF665" i="2"/>
  <c r="AX665" i="2"/>
  <c r="BE665" i="2" s="1"/>
  <c r="AW665" i="2"/>
  <c r="AU665" i="2"/>
  <c r="L665" i="14" s="1"/>
  <c r="K665" i="14"/>
  <c r="AJ665" i="2"/>
  <c r="P665" i="2"/>
  <c r="DG664" i="2"/>
  <c r="CY664" i="2"/>
  <c r="CX664" i="2"/>
  <c r="H664" i="14"/>
  <c r="G664" i="14"/>
  <c r="CO664" i="2"/>
  <c r="BR664" i="2"/>
  <c r="BQ664" i="2"/>
  <c r="BF664" i="2"/>
  <c r="AX664" i="2"/>
  <c r="AW664" i="2"/>
  <c r="BD664" i="2" s="1"/>
  <c r="AU664" i="2"/>
  <c r="L664" i="14" s="1"/>
  <c r="K664" i="14"/>
  <c r="AJ664" i="2"/>
  <c r="P664" i="2"/>
  <c r="DG663" i="2"/>
  <c r="CY663" i="2"/>
  <c r="CX663" i="2"/>
  <c r="H663" i="14"/>
  <c r="CO663" i="2"/>
  <c r="BR663" i="2"/>
  <c r="BQ663" i="2"/>
  <c r="BF663" i="2"/>
  <c r="AX663" i="2"/>
  <c r="AW663" i="2"/>
  <c r="AU663" i="2"/>
  <c r="L663" i="14" s="1"/>
  <c r="K663" i="14"/>
  <c r="AJ663" i="2"/>
  <c r="P663" i="2"/>
  <c r="DG662" i="2"/>
  <c r="CY662" i="2"/>
  <c r="CX662" i="2"/>
  <c r="H662" i="14"/>
  <c r="G662" i="14"/>
  <c r="CO662" i="2"/>
  <c r="BR662" i="2"/>
  <c r="BQ662" i="2"/>
  <c r="BF662" i="2"/>
  <c r="AX662" i="2"/>
  <c r="AW662" i="2"/>
  <c r="BD662" i="2" s="1"/>
  <c r="AU662" i="2"/>
  <c r="L662" i="14" s="1"/>
  <c r="K662" i="14"/>
  <c r="AJ662" i="2"/>
  <c r="P662" i="2"/>
  <c r="DG661" i="2"/>
  <c r="CY661" i="2"/>
  <c r="CX661" i="2"/>
  <c r="H661" i="14"/>
  <c r="CO661" i="2"/>
  <c r="BZ661" i="2"/>
  <c r="BY661" i="2"/>
  <c r="BX661" i="2" s="1"/>
  <c r="BQ661" i="2"/>
  <c r="BF661" i="2"/>
  <c r="AX661" i="2"/>
  <c r="AW661" i="2"/>
  <c r="BN661" i="2" s="1"/>
  <c r="AU661" i="2"/>
  <c r="L661" i="14" s="1"/>
  <c r="K661" i="14"/>
  <c r="AJ661" i="2"/>
  <c r="P661" i="2"/>
  <c r="DG660" i="2"/>
  <c r="CY660" i="2"/>
  <c r="CX660" i="2"/>
  <c r="H660" i="14"/>
  <c r="CO660" i="2"/>
  <c r="BZ660" i="2"/>
  <c r="BY660" i="2"/>
  <c r="BX660" i="2" s="1"/>
  <c r="BQ660" i="2"/>
  <c r="BF660" i="2"/>
  <c r="AX660" i="2"/>
  <c r="AW660" i="2"/>
  <c r="BN660" i="2" s="1"/>
  <c r="AU660" i="2"/>
  <c r="L660" i="14" s="1"/>
  <c r="K660" i="14"/>
  <c r="AJ660" i="2"/>
  <c r="P660" i="2"/>
  <c r="DG659" i="2"/>
  <c r="CY659" i="2"/>
  <c r="CX659" i="2"/>
  <c r="H659" i="14"/>
  <c r="CO659" i="2"/>
  <c r="BZ659" i="2"/>
  <c r="BY659" i="2"/>
  <c r="BX659" i="2" s="1"/>
  <c r="BQ659" i="2"/>
  <c r="BF659" i="2"/>
  <c r="AX659" i="2"/>
  <c r="AW659" i="2"/>
  <c r="AU659" i="2"/>
  <c r="L659" i="14" s="1"/>
  <c r="K659" i="14"/>
  <c r="AJ659" i="2"/>
  <c r="P659" i="2"/>
  <c r="DG658" i="2"/>
  <c r="CY658" i="2"/>
  <c r="CX658" i="2"/>
  <c r="H658" i="14"/>
  <c r="CO658" i="2"/>
  <c r="BR658" i="2"/>
  <c r="BQ658" i="2"/>
  <c r="BF658" i="2"/>
  <c r="AX658" i="2"/>
  <c r="BO658" i="2" s="1"/>
  <c r="AW658" i="2"/>
  <c r="AU658" i="2"/>
  <c r="L658" i="14" s="1"/>
  <c r="K658" i="14"/>
  <c r="AJ658" i="2"/>
  <c r="P658" i="2"/>
  <c r="DG657" i="2"/>
  <c r="CY657" i="2"/>
  <c r="CX657" i="2"/>
  <c r="H657" i="14"/>
  <c r="G657" i="14"/>
  <c r="CO657" i="2"/>
  <c r="BR657" i="2"/>
  <c r="BQ657" i="2"/>
  <c r="BF657" i="2"/>
  <c r="AX657" i="2"/>
  <c r="AW657" i="2"/>
  <c r="AU657" i="2"/>
  <c r="L657" i="14" s="1"/>
  <c r="K657" i="14"/>
  <c r="AJ657" i="2"/>
  <c r="P657" i="2"/>
  <c r="DG656" i="2"/>
  <c r="CY656" i="2"/>
  <c r="CX656" i="2"/>
  <c r="H656" i="14"/>
  <c r="CO656" i="2"/>
  <c r="BR656" i="2"/>
  <c r="BQ656" i="2"/>
  <c r="BF656" i="2"/>
  <c r="AX656" i="2"/>
  <c r="BO656" i="2" s="1"/>
  <c r="AW656" i="2"/>
  <c r="AU656" i="2"/>
  <c r="L656" i="14" s="1"/>
  <c r="K656" i="14"/>
  <c r="AJ656" i="2"/>
  <c r="P656" i="2"/>
  <c r="DG655" i="2"/>
  <c r="CY655" i="2"/>
  <c r="CX655" i="2"/>
  <c r="H655" i="14"/>
  <c r="G655" i="14"/>
  <c r="CO655" i="2"/>
  <c r="BR655" i="2"/>
  <c r="BV655" i="2" s="1"/>
  <c r="BQ655" i="2"/>
  <c r="BF655" i="2"/>
  <c r="AX655" i="2"/>
  <c r="AW655" i="2"/>
  <c r="AU655" i="2"/>
  <c r="L655" i="14" s="1"/>
  <c r="K655" i="14"/>
  <c r="AJ655" i="2"/>
  <c r="P655" i="2"/>
  <c r="DG654" i="2"/>
  <c r="CY654" i="2"/>
  <c r="CX654" i="2"/>
  <c r="H654" i="14"/>
  <c r="G654" i="14"/>
  <c r="CO654" i="2"/>
  <c r="CH654" i="2"/>
  <c r="BR654" i="2"/>
  <c r="BV654" i="2" s="1"/>
  <c r="BQ654" i="2"/>
  <c r="BF654" i="2"/>
  <c r="AX654" i="2"/>
  <c r="AW654" i="2"/>
  <c r="AU654" i="2"/>
  <c r="L654" i="14" s="1"/>
  <c r="K654" i="14"/>
  <c r="AJ654" i="2"/>
  <c r="P654" i="2"/>
  <c r="DG653" i="2"/>
  <c r="CY653" i="2"/>
  <c r="CX653" i="2"/>
  <c r="H653" i="14"/>
  <c r="G653" i="14"/>
  <c r="CO653" i="2"/>
  <c r="CI653" i="2"/>
  <c r="CH653" i="2"/>
  <c r="CG653" i="2" s="1"/>
  <c r="BR653" i="2"/>
  <c r="BV653" i="2" s="1"/>
  <c r="BQ653" i="2"/>
  <c r="BF653" i="2"/>
  <c r="AX653" i="2"/>
  <c r="BO653" i="2" s="1"/>
  <c r="AW653" i="2"/>
  <c r="AU653" i="2"/>
  <c r="L653" i="14" s="1"/>
  <c r="K653" i="14"/>
  <c r="AJ653" i="2"/>
  <c r="P653" i="2"/>
  <c r="DG652" i="2"/>
  <c r="CY652" i="2"/>
  <c r="CX652" i="2"/>
  <c r="H652" i="14"/>
  <c r="G652" i="14"/>
  <c r="CO652" i="2"/>
  <c r="BR652" i="2"/>
  <c r="BQ652" i="2"/>
  <c r="BF652" i="2"/>
  <c r="AX652" i="2"/>
  <c r="AW652" i="2"/>
  <c r="BD652" i="2" s="1"/>
  <c r="AU652" i="2"/>
  <c r="L652" i="14" s="1"/>
  <c r="K652" i="14"/>
  <c r="AJ652" i="2"/>
  <c r="P652" i="2"/>
  <c r="DG651" i="2"/>
  <c r="CY651" i="2"/>
  <c r="CX651" i="2"/>
  <c r="H651" i="14"/>
  <c r="CO651" i="2"/>
  <c r="BR651" i="2"/>
  <c r="BQ651" i="2"/>
  <c r="BF651" i="2"/>
  <c r="AX651" i="2"/>
  <c r="BE651" i="2" s="1"/>
  <c r="AW651" i="2"/>
  <c r="AU651" i="2"/>
  <c r="L651" i="14" s="1"/>
  <c r="K651" i="14"/>
  <c r="AJ651" i="2"/>
  <c r="P651" i="2"/>
  <c r="DG650" i="2"/>
  <c r="CY650" i="2"/>
  <c r="CX650" i="2"/>
  <c r="H650" i="14"/>
  <c r="G650" i="14"/>
  <c r="CO650" i="2"/>
  <c r="BR650" i="2"/>
  <c r="BQ650" i="2"/>
  <c r="BF650" i="2"/>
  <c r="AX650" i="2"/>
  <c r="AW650" i="2"/>
  <c r="AU650" i="2"/>
  <c r="L650" i="14" s="1"/>
  <c r="K650" i="14"/>
  <c r="AJ650" i="2"/>
  <c r="P650" i="2"/>
  <c r="DG649" i="2"/>
  <c r="CY649" i="2"/>
  <c r="CX649" i="2"/>
  <c r="H649" i="14"/>
  <c r="DF649" i="2"/>
  <c r="CO649" i="2"/>
  <c r="CI649" i="2"/>
  <c r="BR649" i="2"/>
  <c r="BV649" i="2" s="1"/>
  <c r="BQ649" i="2"/>
  <c r="BF649" i="2"/>
  <c r="AX649" i="2"/>
  <c r="AW649" i="2"/>
  <c r="BN649" i="2" s="1"/>
  <c r="AU649" i="2"/>
  <c r="L649" i="14" s="1"/>
  <c r="K649" i="14"/>
  <c r="AJ649" i="2"/>
  <c r="P649" i="2"/>
  <c r="DG648" i="2"/>
  <c r="CY648" i="2"/>
  <c r="CX648" i="2"/>
  <c r="H648" i="14"/>
  <c r="CO648" i="2"/>
  <c r="BR648" i="2"/>
  <c r="BV648" i="2" s="1"/>
  <c r="BQ648" i="2"/>
  <c r="BF648" i="2"/>
  <c r="AX648" i="2"/>
  <c r="AW648" i="2"/>
  <c r="BN648" i="2" s="1"/>
  <c r="AU648" i="2"/>
  <c r="L648" i="14" s="1"/>
  <c r="K648" i="14"/>
  <c r="AJ648" i="2"/>
  <c r="P648" i="2"/>
  <c r="DG647" i="2"/>
  <c r="CY647" i="2"/>
  <c r="CX647" i="2"/>
  <c r="H647" i="14"/>
  <c r="CO647" i="2"/>
  <c r="CH647" i="2"/>
  <c r="BR647" i="2"/>
  <c r="BV647" i="2" s="1"/>
  <c r="BQ647" i="2"/>
  <c r="BF647" i="2"/>
  <c r="AX647" i="2"/>
  <c r="AW647" i="2"/>
  <c r="BN647" i="2" s="1"/>
  <c r="AU647" i="2"/>
  <c r="K647" i="14"/>
  <c r="AJ647" i="2"/>
  <c r="P647" i="2"/>
  <c r="DG646" i="2"/>
  <c r="CY646" i="2"/>
  <c r="CX646" i="2"/>
  <c r="H646" i="14"/>
  <c r="DF646" i="2"/>
  <c r="CO646" i="2"/>
  <c r="BR646" i="2"/>
  <c r="BQ646" i="2"/>
  <c r="BF646" i="2"/>
  <c r="AX646" i="2"/>
  <c r="BO646" i="2" s="1"/>
  <c r="AW646" i="2"/>
  <c r="BD646" i="2" s="1"/>
  <c r="AU646" i="2"/>
  <c r="L646" i="14" s="1"/>
  <c r="K646" i="14"/>
  <c r="AJ646" i="2"/>
  <c r="P646" i="2"/>
  <c r="DG645" i="2"/>
  <c r="CY645" i="2"/>
  <c r="CX645" i="2"/>
  <c r="H645" i="14"/>
  <c r="G645" i="14"/>
  <c r="CO645" i="2"/>
  <c r="BR645" i="2"/>
  <c r="BQ645" i="2"/>
  <c r="BF645" i="2"/>
  <c r="AX645" i="2"/>
  <c r="BE645" i="2" s="1"/>
  <c r="AW645" i="2"/>
  <c r="BD645" i="2" s="1"/>
  <c r="AU645" i="2"/>
  <c r="L645" i="14" s="1"/>
  <c r="K645" i="14"/>
  <c r="AJ645" i="2"/>
  <c r="P645" i="2"/>
  <c r="DG644" i="2"/>
  <c r="CY644" i="2"/>
  <c r="CX644" i="2"/>
  <c r="H644" i="14"/>
  <c r="CO644" i="2"/>
  <c r="BR644" i="2"/>
  <c r="BQ644" i="2"/>
  <c r="BF644" i="2"/>
  <c r="AX644" i="2"/>
  <c r="BE644" i="2" s="1"/>
  <c r="AW644" i="2"/>
  <c r="BD644" i="2" s="1"/>
  <c r="AU644" i="2"/>
  <c r="L644" i="14" s="1"/>
  <c r="K644" i="14"/>
  <c r="AJ644" i="2"/>
  <c r="P644" i="2"/>
  <c r="DG643" i="2"/>
  <c r="CY643" i="2"/>
  <c r="CX643" i="2"/>
  <c r="H643" i="14"/>
  <c r="G643" i="14"/>
  <c r="CO643" i="2"/>
  <c r="CI643" i="2"/>
  <c r="CH643" i="2"/>
  <c r="CG643" i="2" s="1"/>
  <c r="BR643" i="2"/>
  <c r="BV643" i="2" s="1"/>
  <c r="BQ643" i="2"/>
  <c r="BF643" i="2"/>
  <c r="AX643" i="2"/>
  <c r="AW643" i="2"/>
  <c r="BD643" i="2" s="1"/>
  <c r="AU643" i="2"/>
  <c r="L643" i="14" s="1"/>
  <c r="K643" i="14"/>
  <c r="AJ643" i="2"/>
  <c r="P643" i="2"/>
  <c r="DG642" i="2"/>
  <c r="CY642" i="2"/>
  <c r="CX642" i="2"/>
  <c r="H642" i="14"/>
  <c r="G642" i="14"/>
  <c r="CO642" i="2"/>
  <c r="CI642" i="2"/>
  <c r="BR642" i="2"/>
  <c r="BV642" i="2" s="1"/>
  <c r="BQ642" i="2"/>
  <c r="BF642" i="2"/>
  <c r="AX642" i="2"/>
  <c r="BE642" i="2" s="1"/>
  <c r="AW642" i="2"/>
  <c r="BD642" i="2" s="1"/>
  <c r="AU642" i="2"/>
  <c r="L642" i="14" s="1"/>
  <c r="K642" i="14"/>
  <c r="AJ642" i="2"/>
  <c r="P642" i="2"/>
  <c r="DG641" i="2"/>
  <c r="CY641" i="2"/>
  <c r="CX641" i="2"/>
  <c r="H641" i="14"/>
  <c r="CO641" i="2"/>
  <c r="BR641" i="2"/>
  <c r="BV641" i="2" s="1"/>
  <c r="BQ641" i="2"/>
  <c r="BF641" i="2"/>
  <c r="AX641" i="2"/>
  <c r="BO641" i="2" s="1"/>
  <c r="AW641" i="2"/>
  <c r="BD641" i="2" s="1"/>
  <c r="AU641" i="2"/>
  <c r="L641" i="14" s="1"/>
  <c r="K641" i="14"/>
  <c r="AJ641" i="2"/>
  <c r="P641" i="2"/>
  <c r="DG640" i="2"/>
  <c r="CY640" i="2"/>
  <c r="CX640" i="2"/>
  <c r="H640" i="14"/>
  <c r="G640" i="14"/>
  <c r="CO640" i="2"/>
  <c r="BR640" i="2"/>
  <c r="BQ640" i="2"/>
  <c r="BF640" i="2"/>
  <c r="AX640" i="2"/>
  <c r="BE640" i="2" s="1"/>
  <c r="AW640" i="2"/>
  <c r="BN640" i="2" s="1"/>
  <c r="AU640" i="2"/>
  <c r="L640" i="14" s="1"/>
  <c r="K640" i="14"/>
  <c r="AJ640" i="2"/>
  <c r="P640" i="2"/>
  <c r="DG639" i="2"/>
  <c r="CY639" i="2"/>
  <c r="CX639" i="2"/>
  <c r="H639" i="14"/>
  <c r="DO639" i="2"/>
  <c r="CO639" i="2"/>
  <c r="BR639" i="2"/>
  <c r="BQ639" i="2"/>
  <c r="BF639" i="2"/>
  <c r="AX639" i="2"/>
  <c r="BO639" i="2" s="1"/>
  <c r="AW639" i="2"/>
  <c r="BN639" i="2" s="1"/>
  <c r="AU639" i="2"/>
  <c r="L639" i="14" s="1"/>
  <c r="K639" i="14"/>
  <c r="AJ639" i="2"/>
  <c r="P639" i="2"/>
  <c r="DG638" i="2"/>
  <c r="CY638" i="2"/>
  <c r="CX638" i="2"/>
  <c r="H638" i="14"/>
  <c r="G638" i="14"/>
  <c r="CO638" i="2"/>
  <c r="BR638" i="2"/>
  <c r="BQ638" i="2"/>
  <c r="BF638" i="2"/>
  <c r="AX638" i="2"/>
  <c r="BO638" i="2" s="1"/>
  <c r="AW638" i="2"/>
  <c r="AU638" i="2"/>
  <c r="L638" i="14" s="1"/>
  <c r="K638" i="14"/>
  <c r="AJ638" i="2"/>
  <c r="P638" i="2"/>
  <c r="DG637" i="2"/>
  <c r="CY637" i="2"/>
  <c r="CX637" i="2"/>
  <c r="H637" i="14"/>
  <c r="CO637" i="2"/>
  <c r="BR637" i="2"/>
  <c r="BQ637" i="2"/>
  <c r="BF637" i="2"/>
  <c r="AX637" i="2"/>
  <c r="BE637" i="2" s="1"/>
  <c r="AW637" i="2"/>
  <c r="BD637" i="2" s="1"/>
  <c r="AU637" i="2"/>
  <c r="L637" i="14" s="1"/>
  <c r="K637" i="14"/>
  <c r="AJ637" i="2"/>
  <c r="P637" i="2"/>
  <c r="DG636" i="2"/>
  <c r="CY636" i="2"/>
  <c r="CX636" i="2"/>
  <c r="H636" i="14"/>
  <c r="G636" i="14"/>
  <c r="CO636" i="2"/>
  <c r="BR636" i="2"/>
  <c r="BQ636" i="2"/>
  <c r="BF636" i="2"/>
  <c r="AX636" i="2"/>
  <c r="AW636" i="2"/>
  <c r="BD636" i="2" s="1"/>
  <c r="AU636" i="2"/>
  <c r="L636" i="14" s="1"/>
  <c r="K636" i="14"/>
  <c r="AJ636" i="2"/>
  <c r="P636" i="2"/>
  <c r="DG635" i="2"/>
  <c r="CY635" i="2"/>
  <c r="CX635" i="2"/>
  <c r="H635" i="14"/>
  <c r="CO635" i="2"/>
  <c r="BR635" i="2"/>
  <c r="BQ635" i="2"/>
  <c r="BF635" i="2"/>
  <c r="AX635" i="2"/>
  <c r="BE635" i="2" s="1"/>
  <c r="AW635" i="2"/>
  <c r="AU635" i="2"/>
  <c r="L635" i="14" s="1"/>
  <c r="K635" i="14"/>
  <c r="AJ635" i="2"/>
  <c r="P635" i="2"/>
  <c r="DG634" i="2"/>
  <c r="CY634" i="2"/>
  <c r="CX634" i="2"/>
  <c r="H634" i="14"/>
  <c r="G634" i="14"/>
  <c r="CO634" i="2"/>
  <c r="CI634" i="2"/>
  <c r="CH634" i="2"/>
  <c r="CG634" i="2" s="1"/>
  <c r="BR634" i="2"/>
  <c r="BV634" i="2" s="1"/>
  <c r="BQ634" i="2"/>
  <c r="BF634" i="2"/>
  <c r="AX634" i="2"/>
  <c r="BE634" i="2" s="1"/>
  <c r="AW634" i="2"/>
  <c r="BN634" i="2" s="1"/>
  <c r="AU634" i="2"/>
  <c r="L634" i="14" s="1"/>
  <c r="K634" i="14"/>
  <c r="AJ634" i="2"/>
  <c r="P634" i="2"/>
  <c r="DG633" i="2"/>
  <c r="CY633" i="2"/>
  <c r="CX633" i="2"/>
  <c r="H633" i="14"/>
  <c r="G633" i="14"/>
  <c r="CO633" i="2"/>
  <c r="CI633" i="2"/>
  <c r="CH633" i="2"/>
  <c r="BR633" i="2"/>
  <c r="BV633" i="2" s="1"/>
  <c r="BQ633" i="2"/>
  <c r="BF633" i="2"/>
  <c r="AX633" i="2"/>
  <c r="BE633" i="2" s="1"/>
  <c r="AW633" i="2"/>
  <c r="BN633" i="2" s="1"/>
  <c r="AU633" i="2"/>
  <c r="L633" i="14" s="1"/>
  <c r="K633" i="14"/>
  <c r="AJ633" i="2"/>
  <c r="P633" i="2"/>
  <c r="DG632" i="2"/>
  <c r="CY632" i="2"/>
  <c r="CX632" i="2"/>
  <c r="H632" i="14"/>
  <c r="G632" i="14"/>
  <c r="CO632" i="2"/>
  <c r="CI632" i="2"/>
  <c r="CH632" i="2"/>
  <c r="CG632" i="2" s="1"/>
  <c r="BR632" i="2"/>
  <c r="BV632" i="2" s="1"/>
  <c r="BQ632" i="2"/>
  <c r="BF632" i="2"/>
  <c r="AX632" i="2"/>
  <c r="BE632" i="2" s="1"/>
  <c r="AW632" i="2"/>
  <c r="BN632" i="2" s="1"/>
  <c r="AU632" i="2"/>
  <c r="L632" i="14" s="1"/>
  <c r="K632" i="14"/>
  <c r="AJ632" i="2"/>
  <c r="P632" i="2"/>
  <c r="DG631" i="2"/>
  <c r="CY631" i="2"/>
  <c r="CX631" i="2"/>
  <c r="H631" i="14"/>
  <c r="G631" i="14"/>
  <c r="CO631" i="2"/>
  <c r="BR631" i="2"/>
  <c r="BQ631" i="2"/>
  <c r="BF631" i="2"/>
  <c r="AX631" i="2"/>
  <c r="BO631" i="2" s="1"/>
  <c r="AW631" i="2"/>
  <c r="BN631" i="2" s="1"/>
  <c r="AU631" i="2"/>
  <c r="L631" i="14" s="1"/>
  <c r="K631" i="14"/>
  <c r="AJ631" i="2"/>
  <c r="P631" i="2"/>
  <c r="DG630" i="2"/>
  <c r="CY630" i="2"/>
  <c r="CX630" i="2"/>
  <c r="H630" i="14"/>
  <c r="CO630" i="2"/>
  <c r="BR630" i="2"/>
  <c r="BQ630" i="2"/>
  <c r="BF630" i="2"/>
  <c r="AX630" i="2"/>
  <c r="BO630" i="2" s="1"/>
  <c r="AW630" i="2"/>
  <c r="AU630" i="2"/>
  <c r="L630" i="14" s="1"/>
  <c r="K630" i="14"/>
  <c r="AJ630" i="2"/>
  <c r="P630" i="2"/>
  <c r="DG629" i="2"/>
  <c r="CY629" i="2"/>
  <c r="CX629" i="2"/>
  <c r="H629" i="14"/>
  <c r="G629" i="14"/>
  <c r="CO629" i="2"/>
  <c r="BR629" i="2"/>
  <c r="BQ629" i="2"/>
  <c r="BF629" i="2"/>
  <c r="AX629" i="2"/>
  <c r="BO629" i="2" s="1"/>
  <c r="AW629" i="2"/>
  <c r="BN629" i="2" s="1"/>
  <c r="AU629" i="2"/>
  <c r="L629" i="14" s="1"/>
  <c r="K629" i="14"/>
  <c r="AJ629" i="2"/>
  <c r="P629" i="2"/>
  <c r="DG628" i="2"/>
  <c r="CY628" i="2"/>
  <c r="CX628" i="2"/>
  <c r="H628" i="14"/>
  <c r="CO628" i="2"/>
  <c r="CI628" i="2"/>
  <c r="CH628" i="2"/>
  <c r="CG628" i="2" s="1"/>
  <c r="BR628" i="2"/>
  <c r="BV628" i="2" s="1"/>
  <c r="BQ628" i="2"/>
  <c r="BF628" i="2"/>
  <c r="AX628" i="2"/>
  <c r="AW628" i="2"/>
  <c r="BN628" i="2" s="1"/>
  <c r="AU628" i="2"/>
  <c r="L628" i="14" s="1"/>
  <c r="K628" i="14"/>
  <c r="AJ628" i="2"/>
  <c r="P628" i="2"/>
  <c r="DG627" i="2"/>
  <c r="CY627" i="2"/>
  <c r="CX627" i="2"/>
  <c r="H627" i="14"/>
  <c r="CO627" i="2"/>
  <c r="BR627" i="2"/>
  <c r="BV627" i="2" s="1"/>
  <c r="BQ627" i="2"/>
  <c r="BF627" i="2"/>
  <c r="AX627" i="2"/>
  <c r="AW627" i="2"/>
  <c r="BN627" i="2" s="1"/>
  <c r="AU627" i="2"/>
  <c r="L627" i="14" s="1"/>
  <c r="K627" i="14"/>
  <c r="AJ627" i="2"/>
  <c r="P627" i="2"/>
  <c r="DG626" i="2"/>
  <c r="CY626" i="2"/>
  <c r="CX626" i="2"/>
  <c r="H626" i="14"/>
  <c r="CO626" i="2"/>
  <c r="BR626" i="2"/>
  <c r="BV626" i="2" s="1"/>
  <c r="BQ626" i="2"/>
  <c r="BF626" i="2"/>
  <c r="AX626" i="2"/>
  <c r="BE626" i="2" s="1"/>
  <c r="AW626" i="2"/>
  <c r="BN626" i="2" s="1"/>
  <c r="AU626" i="2"/>
  <c r="L626" i="14" s="1"/>
  <c r="K626" i="14"/>
  <c r="AJ626" i="2"/>
  <c r="P626" i="2"/>
  <c r="DG625" i="2"/>
  <c r="CY625" i="2"/>
  <c r="CX625" i="2"/>
  <c r="H625" i="14"/>
  <c r="CO625" i="2"/>
  <c r="BR625" i="2"/>
  <c r="BQ625" i="2"/>
  <c r="BF625" i="2"/>
  <c r="AX625" i="2"/>
  <c r="BO625" i="2" s="1"/>
  <c r="AW625" i="2"/>
  <c r="BN625" i="2" s="1"/>
  <c r="AU625" i="2"/>
  <c r="L625" i="14" s="1"/>
  <c r="K625" i="14"/>
  <c r="AJ625" i="2"/>
  <c r="P625" i="2"/>
  <c r="DG624" i="2"/>
  <c r="CY624" i="2"/>
  <c r="CX624" i="2"/>
  <c r="H624" i="14"/>
  <c r="G624" i="14"/>
  <c r="CO624" i="2"/>
  <c r="BR624" i="2"/>
  <c r="BQ624" i="2"/>
  <c r="BF624" i="2"/>
  <c r="AX624" i="2"/>
  <c r="BO624" i="2" s="1"/>
  <c r="AW624" i="2"/>
  <c r="BD624" i="2" s="1"/>
  <c r="AU624" i="2"/>
  <c r="L624" i="14" s="1"/>
  <c r="K624" i="14"/>
  <c r="AJ624" i="2"/>
  <c r="P624" i="2"/>
  <c r="DG623" i="2"/>
  <c r="CY623" i="2"/>
  <c r="CX623" i="2"/>
  <c r="H623" i="14"/>
  <c r="CO623" i="2"/>
  <c r="BR623" i="2"/>
  <c r="BQ623" i="2"/>
  <c r="BF623" i="2"/>
  <c r="AX623" i="2"/>
  <c r="BE623" i="2" s="1"/>
  <c r="AW623" i="2"/>
  <c r="BN623" i="2" s="1"/>
  <c r="AU623" i="2"/>
  <c r="L623" i="14" s="1"/>
  <c r="K623" i="14"/>
  <c r="AJ623" i="2"/>
  <c r="P623" i="2"/>
  <c r="DG622" i="2"/>
  <c r="CY622" i="2"/>
  <c r="CX622" i="2"/>
  <c r="H622" i="14"/>
  <c r="G622" i="14"/>
  <c r="CO622" i="2"/>
  <c r="BR622" i="2"/>
  <c r="BQ622" i="2"/>
  <c r="BF622" i="2"/>
  <c r="AX622" i="2"/>
  <c r="BO622" i="2" s="1"/>
  <c r="AW622" i="2"/>
  <c r="BD622" i="2" s="1"/>
  <c r="AU622" i="2"/>
  <c r="L622" i="14" s="1"/>
  <c r="K622" i="14"/>
  <c r="AJ622" i="2"/>
  <c r="P622" i="2"/>
  <c r="DG621" i="2"/>
  <c r="CY621" i="2"/>
  <c r="CX621" i="2"/>
  <c r="H621" i="14"/>
  <c r="CO621" i="2"/>
  <c r="BR621" i="2"/>
  <c r="BQ621" i="2"/>
  <c r="BF621" i="2"/>
  <c r="AX621" i="2"/>
  <c r="BE621" i="2" s="1"/>
  <c r="AW621" i="2"/>
  <c r="AU621" i="2"/>
  <c r="L621" i="14" s="1"/>
  <c r="K621" i="14"/>
  <c r="AJ621" i="2"/>
  <c r="P621" i="2"/>
  <c r="DG620" i="2"/>
  <c r="CY620" i="2"/>
  <c r="CX620" i="2"/>
  <c r="H620" i="14"/>
  <c r="G620" i="14"/>
  <c r="CO620" i="2"/>
  <c r="BR620" i="2"/>
  <c r="BQ620" i="2"/>
  <c r="BF620" i="2"/>
  <c r="AX620" i="2"/>
  <c r="AW620" i="2"/>
  <c r="BN620" i="2" s="1"/>
  <c r="AU620" i="2"/>
  <c r="L620" i="14" s="1"/>
  <c r="K620" i="14"/>
  <c r="AJ620" i="2"/>
  <c r="P620" i="2"/>
  <c r="DG619" i="2"/>
  <c r="CY619" i="2"/>
  <c r="CX619" i="2"/>
  <c r="H619" i="14"/>
  <c r="CO619" i="2"/>
  <c r="BR619" i="2"/>
  <c r="BQ619" i="2"/>
  <c r="BF619" i="2"/>
  <c r="AX619" i="2"/>
  <c r="BO619" i="2" s="1"/>
  <c r="AW619" i="2"/>
  <c r="AU619" i="2"/>
  <c r="L619" i="14" s="1"/>
  <c r="K619" i="14"/>
  <c r="AJ619" i="2"/>
  <c r="P619" i="2"/>
  <c r="DG618" i="2"/>
  <c r="CY618" i="2"/>
  <c r="CX618" i="2"/>
  <c r="H618" i="14"/>
  <c r="G618" i="14"/>
  <c r="CO618" i="2"/>
  <c r="BR618" i="2"/>
  <c r="BQ618" i="2"/>
  <c r="BF618" i="2"/>
  <c r="AX618" i="2"/>
  <c r="BE618" i="2" s="1"/>
  <c r="AW618" i="2"/>
  <c r="BN618" i="2" s="1"/>
  <c r="AU618" i="2"/>
  <c r="L618" i="14" s="1"/>
  <c r="K618" i="14"/>
  <c r="AJ618" i="2"/>
  <c r="P618" i="2"/>
  <c r="DG617" i="2"/>
  <c r="CY617" i="2"/>
  <c r="CX617" i="2"/>
  <c r="H617" i="14"/>
  <c r="CO617" i="2"/>
  <c r="BR617" i="2"/>
  <c r="BQ617" i="2"/>
  <c r="BF617" i="2"/>
  <c r="AX617" i="2"/>
  <c r="BO617" i="2" s="1"/>
  <c r="AW617" i="2"/>
  <c r="BN617" i="2" s="1"/>
  <c r="AU617" i="2"/>
  <c r="L617" i="14" s="1"/>
  <c r="K617" i="14"/>
  <c r="AJ617" i="2"/>
  <c r="P617" i="2"/>
  <c r="DG616" i="2"/>
  <c r="CY616" i="2"/>
  <c r="CX616" i="2"/>
  <c r="H616" i="14"/>
  <c r="G616" i="14"/>
  <c r="CO616" i="2"/>
  <c r="BQ616" i="2"/>
  <c r="BF616" i="2"/>
  <c r="AX616" i="2"/>
  <c r="BO616" i="2" s="1"/>
  <c r="AW616" i="2"/>
  <c r="BD616" i="2" s="1"/>
  <c r="AU616" i="2"/>
  <c r="L616" i="14" s="1"/>
  <c r="K616" i="14"/>
  <c r="AJ616" i="2"/>
  <c r="P616" i="2"/>
  <c r="DG615" i="2"/>
  <c r="CY615" i="2"/>
  <c r="CX615" i="2"/>
  <c r="H615" i="14"/>
  <c r="CO615" i="2"/>
  <c r="BQ615" i="2"/>
  <c r="BF615" i="2"/>
  <c r="AX615" i="2"/>
  <c r="BE615" i="2" s="1"/>
  <c r="AW615" i="2"/>
  <c r="AU615" i="2"/>
  <c r="L615" i="14" s="1"/>
  <c r="K615" i="14"/>
  <c r="AJ615" i="2"/>
  <c r="P615" i="2"/>
  <c r="DG614" i="2"/>
  <c r="CY614" i="2"/>
  <c r="CX614" i="2"/>
  <c r="H614" i="14"/>
  <c r="G614" i="14"/>
  <c r="CO614" i="2"/>
  <c r="BQ614" i="2"/>
  <c r="BF614" i="2"/>
  <c r="AX614" i="2"/>
  <c r="AW614" i="2"/>
  <c r="BD614" i="2" s="1"/>
  <c r="AU614" i="2"/>
  <c r="L614" i="14" s="1"/>
  <c r="K614" i="14"/>
  <c r="AJ614" i="2"/>
  <c r="P614" i="2"/>
  <c r="DG613" i="2"/>
  <c r="CY613" i="2"/>
  <c r="CX613" i="2"/>
  <c r="H613" i="14"/>
  <c r="CO613" i="2"/>
  <c r="BR613" i="2"/>
  <c r="BQ613" i="2"/>
  <c r="BF613" i="2"/>
  <c r="AX613" i="2"/>
  <c r="BE613" i="2" s="1"/>
  <c r="AW613" i="2"/>
  <c r="AU613" i="2"/>
  <c r="L613" i="14" s="1"/>
  <c r="K613" i="14"/>
  <c r="AJ613" i="2"/>
  <c r="P613" i="2"/>
  <c r="DG612" i="2"/>
  <c r="CY612" i="2"/>
  <c r="CX612" i="2"/>
  <c r="H612" i="14"/>
  <c r="G612" i="14"/>
  <c r="CO612" i="2"/>
  <c r="BR612" i="2"/>
  <c r="BQ612" i="2"/>
  <c r="BF612" i="2"/>
  <c r="AX612" i="2"/>
  <c r="BO612" i="2" s="1"/>
  <c r="AW612" i="2"/>
  <c r="BN612" i="2" s="1"/>
  <c r="AU612" i="2"/>
  <c r="L612" i="14" s="1"/>
  <c r="K612" i="14"/>
  <c r="AJ612" i="2"/>
  <c r="P612" i="2"/>
  <c r="DG611" i="2"/>
  <c r="CY611" i="2"/>
  <c r="CX611" i="2"/>
  <c r="H611" i="14"/>
  <c r="CO611" i="2"/>
  <c r="BR611" i="2"/>
  <c r="BQ611" i="2"/>
  <c r="BF611" i="2"/>
  <c r="AX611" i="2"/>
  <c r="BO611" i="2" s="1"/>
  <c r="AW611" i="2"/>
  <c r="AU611" i="2"/>
  <c r="L611" i="14" s="1"/>
  <c r="K611" i="14"/>
  <c r="AJ611" i="2"/>
  <c r="P611" i="2"/>
  <c r="DG610" i="2"/>
  <c r="CY610" i="2"/>
  <c r="CX610" i="2"/>
  <c r="H610" i="14"/>
  <c r="G610" i="14"/>
  <c r="CO610" i="2"/>
  <c r="BR610" i="2"/>
  <c r="BQ610" i="2"/>
  <c r="BF610" i="2"/>
  <c r="AX610" i="2"/>
  <c r="BE610" i="2" s="1"/>
  <c r="AW610" i="2"/>
  <c r="BN610" i="2" s="1"/>
  <c r="AU610" i="2"/>
  <c r="L610" i="14" s="1"/>
  <c r="K610" i="14"/>
  <c r="AJ610" i="2"/>
  <c r="P610" i="2"/>
  <c r="DG609" i="2"/>
  <c r="CY609" i="2"/>
  <c r="CX609" i="2"/>
  <c r="H609" i="14"/>
  <c r="CO609" i="2"/>
  <c r="BR609" i="2"/>
  <c r="BQ609" i="2"/>
  <c r="BF609" i="2"/>
  <c r="AX609" i="2"/>
  <c r="BO609" i="2" s="1"/>
  <c r="AW609" i="2"/>
  <c r="BN609" i="2" s="1"/>
  <c r="AU609" i="2"/>
  <c r="L609" i="14" s="1"/>
  <c r="K609" i="14"/>
  <c r="AJ609" i="2"/>
  <c r="P609" i="2"/>
  <c r="DG608" i="2"/>
  <c r="CY608" i="2"/>
  <c r="CX608" i="2"/>
  <c r="H608" i="14"/>
  <c r="G608" i="14"/>
  <c r="CO608" i="2"/>
  <c r="BR608" i="2"/>
  <c r="BQ608" i="2"/>
  <c r="BF608" i="2"/>
  <c r="AX608" i="2"/>
  <c r="BO608" i="2" s="1"/>
  <c r="AW608" i="2"/>
  <c r="BD608" i="2" s="1"/>
  <c r="AU608" i="2"/>
  <c r="L608" i="14" s="1"/>
  <c r="K608" i="14"/>
  <c r="AJ608" i="2"/>
  <c r="P608" i="2"/>
  <c r="DG607" i="2"/>
  <c r="CY607" i="2"/>
  <c r="CX607" i="2"/>
  <c r="H607" i="14"/>
  <c r="CO607" i="2"/>
  <c r="BR607" i="2"/>
  <c r="BQ607" i="2"/>
  <c r="BF607" i="2"/>
  <c r="AX607" i="2"/>
  <c r="BE607" i="2" s="1"/>
  <c r="AW607" i="2"/>
  <c r="AU607" i="2"/>
  <c r="L607" i="14" s="1"/>
  <c r="K607" i="14"/>
  <c r="AJ607" i="2"/>
  <c r="P607" i="2"/>
  <c r="DG606" i="2"/>
  <c r="CY606" i="2"/>
  <c r="CX606" i="2"/>
  <c r="H606" i="14"/>
  <c r="G606" i="14"/>
  <c r="CO606" i="2"/>
  <c r="BR606" i="2"/>
  <c r="BQ606" i="2"/>
  <c r="BF606" i="2"/>
  <c r="AX606" i="2"/>
  <c r="AW606" i="2"/>
  <c r="BD606" i="2" s="1"/>
  <c r="AU606" i="2"/>
  <c r="L606" i="14" s="1"/>
  <c r="K606" i="14"/>
  <c r="AJ606" i="2"/>
  <c r="P606" i="2"/>
  <c r="DG605" i="2"/>
  <c r="CY605" i="2"/>
  <c r="CX605" i="2"/>
  <c r="H605" i="14"/>
  <c r="CO605" i="2"/>
  <c r="BR605" i="2"/>
  <c r="BQ605" i="2"/>
  <c r="BF605" i="2"/>
  <c r="AX605" i="2"/>
  <c r="BE605" i="2" s="1"/>
  <c r="AW605" i="2"/>
  <c r="BN605" i="2" s="1"/>
  <c r="AU605" i="2"/>
  <c r="L605" i="14" s="1"/>
  <c r="K605" i="14"/>
  <c r="AJ605" i="2"/>
  <c r="P605" i="2"/>
  <c r="DG604" i="2"/>
  <c r="CY604" i="2"/>
  <c r="CX604" i="2"/>
  <c r="H604" i="14"/>
  <c r="G604" i="14"/>
  <c r="CO604" i="2"/>
  <c r="BR604" i="2"/>
  <c r="BQ604" i="2"/>
  <c r="BF604" i="2"/>
  <c r="AX604" i="2"/>
  <c r="AW604" i="2"/>
  <c r="BN604" i="2" s="1"/>
  <c r="AU604" i="2"/>
  <c r="L604" i="14" s="1"/>
  <c r="K604" i="14"/>
  <c r="AJ604" i="2"/>
  <c r="P604" i="2"/>
  <c r="DG603" i="2"/>
  <c r="CY603" i="2"/>
  <c r="CX603" i="2"/>
  <c r="H603" i="14"/>
  <c r="CO603" i="2"/>
  <c r="BR603" i="2"/>
  <c r="BQ603" i="2"/>
  <c r="BF603" i="2"/>
  <c r="AX603" i="2"/>
  <c r="BO603" i="2" s="1"/>
  <c r="AW603" i="2"/>
  <c r="BN603" i="2" s="1"/>
  <c r="AU603" i="2"/>
  <c r="L603" i="14" s="1"/>
  <c r="K603" i="14"/>
  <c r="AJ603" i="2"/>
  <c r="P603" i="2"/>
  <c r="DG602" i="2"/>
  <c r="CY602" i="2"/>
  <c r="CX602" i="2"/>
  <c r="H602" i="14"/>
  <c r="G602" i="14"/>
  <c r="CO602" i="2"/>
  <c r="BR602" i="2"/>
  <c r="BQ602" i="2"/>
  <c r="BF602" i="2"/>
  <c r="AX602" i="2"/>
  <c r="BE602" i="2" s="1"/>
  <c r="AW602" i="2"/>
  <c r="BN602" i="2" s="1"/>
  <c r="AU602" i="2"/>
  <c r="L602" i="14" s="1"/>
  <c r="K602" i="14"/>
  <c r="AJ602" i="2"/>
  <c r="P602" i="2"/>
  <c r="DG601" i="2"/>
  <c r="CY601" i="2"/>
  <c r="CX601" i="2"/>
  <c r="H601" i="14"/>
  <c r="CO601" i="2"/>
  <c r="BR601" i="2"/>
  <c r="BQ601" i="2"/>
  <c r="BF601" i="2"/>
  <c r="AX601" i="2"/>
  <c r="BO601" i="2" s="1"/>
  <c r="AW601" i="2"/>
  <c r="BN601" i="2" s="1"/>
  <c r="AU601" i="2"/>
  <c r="L601" i="14" s="1"/>
  <c r="K601" i="14"/>
  <c r="AJ601" i="2"/>
  <c r="P601" i="2"/>
  <c r="DG600" i="2"/>
  <c r="CY600" i="2"/>
  <c r="CX600" i="2"/>
  <c r="H600" i="14"/>
  <c r="G600" i="14"/>
  <c r="CO600" i="2"/>
  <c r="BR600" i="2"/>
  <c r="BQ600" i="2"/>
  <c r="BF600" i="2"/>
  <c r="AX600" i="2"/>
  <c r="BO600" i="2" s="1"/>
  <c r="AW600" i="2"/>
  <c r="BD600" i="2" s="1"/>
  <c r="AU600" i="2"/>
  <c r="L600" i="14" s="1"/>
  <c r="K600" i="14"/>
  <c r="AJ600" i="2"/>
  <c r="P600" i="2"/>
  <c r="DG599" i="2"/>
  <c r="CY599" i="2"/>
  <c r="CX599" i="2"/>
  <c r="H599" i="14"/>
  <c r="CO599" i="2"/>
  <c r="BR599" i="2"/>
  <c r="BQ599" i="2"/>
  <c r="BF599" i="2"/>
  <c r="AX599" i="2"/>
  <c r="BE599" i="2" s="1"/>
  <c r="AW599" i="2"/>
  <c r="BN599" i="2" s="1"/>
  <c r="AU599" i="2"/>
  <c r="L599" i="14" s="1"/>
  <c r="K599" i="14"/>
  <c r="AJ599" i="2"/>
  <c r="P599" i="2"/>
  <c r="DG598" i="2"/>
  <c r="CY598" i="2"/>
  <c r="CX598" i="2"/>
  <c r="H598" i="14"/>
  <c r="G598" i="14"/>
  <c r="CO598" i="2"/>
  <c r="BZ598" i="2"/>
  <c r="BY598" i="2"/>
  <c r="BX598" i="2" s="1"/>
  <c r="BQ598" i="2"/>
  <c r="BF598" i="2"/>
  <c r="AX598" i="2"/>
  <c r="BE598" i="2" s="1"/>
  <c r="AW598" i="2"/>
  <c r="BN598" i="2" s="1"/>
  <c r="AU598" i="2"/>
  <c r="L598" i="14" s="1"/>
  <c r="K598" i="14"/>
  <c r="AJ598" i="2"/>
  <c r="P598" i="2"/>
  <c r="DG597" i="2"/>
  <c r="CY597" i="2"/>
  <c r="CX597" i="2"/>
  <c r="H597" i="14"/>
  <c r="G597" i="14"/>
  <c r="CO597" i="2"/>
  <c r="BZ597" i="2"/>
  <c r="BY597" i="2"/>
  <c r="BX597" i="2" s="1"/>
  <c r="BQ597" i="2"/>
  <c r="BF597" i="2"/>
  <c r="AX597" i="2"/>
  <c r="BE597" i="2" s="1"/>
  <c r="AW597" i="2"/>
  <c r="AU597" i="2"/>
  <c r="L597" i="14" s="1"/>
  <c r="K597" i="14"/>
  <c r="AJ597" i="2"/>
  <c r="P597" i="2"/>
  <c r="DG596" i="2"/>
  <c r="CY596" i="2"/>
  <c r="CX596" i="2"/>
  <c r="H596" i="14"/>
  <c r="G596" i="14"/>
  <c r="CO596" i="2"/>
  <c r="BZ596" i="2"/>
  <c r="BY596" i="2"/>
  <c r="BX596" i="2" s="1"/>
  <c r="BQ596" i="2"/>
  <c r="BF596" i="2"/>
  <c r="AX596" i="2"/>
  <c r="BE596" i="2" s="1"/>
  <c r="AW596" i="2"/>
  <c r="BN596" i="2" s="1"/>
  <c r="AU596" i="2"/>
  <c r="L596" i="14" s="1"/>
  <c r="K596" i="14"/>
  <c r="AJ596" i="2"/>
  <c r="P596" i="2"/>
  <c r="DG595" i="2"/>
  <c r="CY595" i="2"/>
  <c r="CX595" i="2"/>
  <c r="H595" i="14"/>
  <c r="G595" i="14"/>
  <c r="CO595" i="2"/>
  <c r="BQ595" i="2"/>
  <c r="BF595" i="2"/>
  <c r="AX595" i="2"/>
  <c r="BE595" i="2" s="1"/>
  <c r="AW595" i="2"/>
  <c r="BD595" i="2" s="1"/>
  <c r="AU595" i="2"/>
  <c r="L595" i="14" s="1"/>
  <c r="K595" i="14"/>
  <c r="AJ595" i="2"/>
  <c r="P595" i="2"/>
  <c r="DG594" i="2"/>
  <c r="CY594" i="2"/>
  <c r="CX594" i="2"/>
  <c r="H594" i="14"/>
  <c r="CO594" i="2"/>
  <c r="BQ594" i="2"/>
  <c r="BF594" i="2"/>
  <c r="AX594" i="2"/>
  <c r="BE594" i="2" s="1"/>
  <c r="AW594" i="2"/>
  <c r="BN594" i="2" s="1"/>
  <c r="AU594" i="2"/>
  <c r="L594" i="14" s="1"/>
  <c r="K594" i="14"/>
  <c r="AJ594" i="2"/>
  <c r="P594" i="2"/>
  <c r="DG593" i="2"/>
  <c r="CY593" i="2"/>
  <c r="CX593" i="2"/>
  <c r="H593" i="14"/>
  <c r="G593" i="14"/>
  <c r="CO593" i="2"/>
  <c r="BQ593" i="2"/>
  <c r="BF593" i="2"/>
  <c r="AX593" i="2"/>
  <c r="BO593" i="2" s="1"/>
  <c r="AW593" i="2"/>
  <c r="BN593" i="2" s="1"/>
  <c r="AU593" i="2"/>
  <c r="L593" i="14" s="1"/>
  <c r="K593" i="14"/>
  <c r="AJ593" i="2"/>
  <c r="P593" i="2"/>
  <c r="DG592" i="2"/>
  <c r="CY592" i="2"/>
  <c r="CX592" i="2"/>
  <c r="H592" i="14"/>
  <c r="CO592" i="2"/>
  <c r="BR592" i="2"/>
  <c r="BQ592" i="2"/>
  <c r="BF592" i="2"/>
  <c r="AX592" i="2"/>
  <c r="BO592" i="2" s="1"/>
  <c r="AW592" i="2"/>
  <c r="BN592" i="2" s="1"/>
  <c r="AU592" i="2"/>
  <c r="L592" i="14" s="1"/>
  <c r="K592" i="14"/>
  <c r="AJ592" i="2"/>
  <c r="P592" i="2"/>
  <c r="DG591" i="2"/>
  <c r="CY591" i="2"/>
  <c r="CX591" i="2"/>
  <c r="H591" i="14"/>
  <c r="G591" i="14"/>
  <c r="CO591" i="2"/>
  <c r="BR591" i="2"/>
  <c r="BQ591" i="2"/>
  <c r="BF591" i="2"/>
  <c r="AX591" i="2"/>
  <c r="AW591" i="2"/>
  <c r="BN591" i="2" s="1"/>
  <c r="AU591" i="2"/>
  <c r="L591" i="14" s="1"/>
  <c r="K591" i="14"/>
  <c r="AJ591" i="2"/>
  <c r="P591" i="2"/>
  <c r="DG590" i="2"/>
  <c r="CY590" i="2"/>
  <c r="CX590" i="2"/>
  <c r="H590" i="14"/>
  <c r="CO590" i="2"/>
  <c r="BR590" i="2"/>
  <c r="BQ590" i="2"/>
  <c r="BF590" i="2"/>
  <c r="AX590" i="2"/>
  <c r="BO590" i="2" s="1"/>
  <c r="AW590" i="2"/>
  <c r="BN590" i="2" s="1"/>
  <c r="AU590" i="2"/>
  <c r="L590" i="14" s="1"/>
  <c r="K590" i="14"/>
  <c r="AJ590" i="2"/>
  <c r="P590" i="2"/>
  <c r="DG589" i="2"/>
  <c r="CY589" i="2"/>
  <c r="CX589" i="2"/>
  <c r="H589" i="14"/>
  <c r="G589" i="14"/>
  <c r="CO589" i="2"/>
  <c r="BQ589" i="2"/>
  <c r="BF589" i="2"/>
  <c r="AX589" i="2"/>
  <c r="BO589" i="2" s="1"/>
  <c r="AW589" i="2"/>
  <c r="BD589" i="2" s="1"/>
  <c r="AU589" i="2"/>
  <c r="L589" i="14" s="1"/>
  <c r="K589" i="14"/>
  <c r="AJ589" i="2"/>
  <c r="P589" i="2"/>
  <c r="DG588" i="2"/>
  <c r="CY588" i="2"/>
  <c r="CX588" i="2"/>
  <c r="H588" i="14"/>
  <c r="CO588" i="2"/>
  <c r="BQ588" i="2"/>
  <c r="BF588" i="2"/>
  <c r="AX588" i="2"/>
  <c r="BE588" i="2" s="1"/>
  <c r="AW588" i="2"/>
  <c r="BN588" i="2" s="1"/>
  <c r="AU588" i="2"/>
  <c r="L588" i="14" s="1"/>
  <c r="K588" i="14"/>
  <c r="AJ588" i="2"/>
  <c r="P588" i="2"/>
  <c r="DG587" i="2"/>
  <c r="CY587" i="2"/>
  <c r="CX587" i="2"/>
  <c r="H587" i="14"/>
  <c r="G587" i="14"/>
  <c r="CO587" i="2"/>
  <c r="BQ587" i="2"/>
  <c r="BF587" i="2"/>
  <c r="AX587" i="2"/>
  <c r="BE587" i="2" s="1"/>
  <c r="AW587" i="2"/>
  <c r="BD587" i="2" s="1"/>
  <c r="AU587" i="2"/>
  <c r="L587" i="14" s="1"/>
  <c r="K587" i="14"/>
  <c r="AJ587" i="2"/>
  <c r="P587" i="2"/>
  <c r="DG586" i="2"/>
  <c r="CY586" i="2"/>
  <c r="CX586" i="2"/>
  <c r="H586" i="14"/>
  <c r="CO586" i="2"/>
  <c r="BR586" i="2"/>
  <c r="BQ586" i="2"/>
  <c r="BF586" i="2"/>
  <c r="AX586" i="2"/>
  <c r="BE586" i="2" s="1"/>
  <c r="AW586" i="2"/>
  <c r="BN586" i="2" s="1"/>
  <c r="AU586" i="2"/>
  <c r="L586" i="14" s="1"/>
  <c r="K586" i="14"/>
  <c r="AJ586" i="2"/>
  <c r="P586" i="2"/>
  <c r="DG585" i="2"/>
  <c r="CY585" i="2"/>
  <c r="CX585" i="2"/>
  <c r="H585" i="14"/>
  <c r="G585" i="14"/>
  <c r="CO585" i="2"/>
  <c r="BR585" i="2"/>
  <c r="BQ585" i="2"/>
  <c r="BF585" i="2"/>
  <c r="AX585" i="2"/>
  <c r="AW585" i="2"/>
  <c r="BN585" i="2" s="1"/>
  <c r="AU585" i="2"/>
  <c r="L585" i="14" s="1"/>
  <c r="K585" i="14"/>
  <c r="AJ585" i="2"/>
  <c r="P585" i="2"/>
  <c r="DG584" i="2"/>
  <c r="CY584" i="2"/>
  <c r="CX584" i="2"/>
  <c r="H584" i="14"/>
  <c r="CO584" i="2"/>
  <c r="BR584" i="2"/>
  <c r="BQ584" i="2"/>
  <c r="BF584" i="2"/>
  <c r="AX584" i="2"/>
  <c r="BO584" i="2" s="1"/>
  <c r="AW584" i="2"/>
  <c r="AU584" i="2"/>
  <c r="L584" i="14" s="1"/>
  <c r="K584" i="14"/>
  <c r="AJ584" i="2"/>
  <c r="P584" i="2"/>
  <c r="DG583" i="2"/>
  <c r="CY583" i="2"/>
  <c r="CX583" i="2"/>
  <c r="H583" i="14"/>
  <c r="G583" i="14"/>
  <c r="CO583" i="2"/>
  <c r="BR583" i="2"/>
  <c r="BQ583" i="2"/>
  <c r="BF583" i="2"/>
  <c r="AX583" i="2"/>
  <c r="AW583" i="2"/>
  <c r="BN583" i="2" s="1"/>
  <c r="AU583" i="2"/>
  <c r="L583" i="14" s="1"/>
  <c r="K583" i="14"/>
  <c r="AJ583" i="2"/>
  <c r="P583" i="2"/>
  <c r="DG582" i="2"/>
  <c r="CY582" i="2"/>
  <c r="CX582" i="2"/>
  <c r="H582" i="14"/>
  <c r="CO582" i="2"/>
  <c r="BR582" i="2"/>
  <c r="BQ582" i="2"/>
  <c r="BF582" i="2"/>
  <c r="AX582" i="2"/>
  <c r="BO582" i="2" s="1"/>
  <c r="AW582" i="2"/>
  <c r="AU582" i="2"/>
  <c r="L582" i="14" s="1"/>
  <c r="K582" i="14"/>
  <c r="AJ582" i="2"/>
  <c r="P582" i="2"/>
  <c r="DG581" i="2"/>
  <c r="CY581" i="2"/>
  <c r="CX581" i="2"/>
  <c r="H581" i="14"/>
  <c r="G581" i="14"/>
  <c r="CO581" i="2"/>
  <c r="BR581" i="2"/>
  <c r="BQ581" i="2"/>
  <c r="BF581" i="2"/>
  <c r="AX581" i="2"/>
  <c r="BO581" i="2" s="1"/>
  <c r="AW581" i="2"/>
  <c r="BD581" i="2" s="1"/>
  <c r="AU581" i="2"/>
  <c r="L581" i="14" s="1"/>
  <c r="K581" i="14"/>
  <c r="AJ581" i="2"/>
  <c r="P581" i="2"/>
  <c r="DG580" i="2"/>
  <c r="CY580" i="2"/>
  <c r="CX580" i="2"/>
  <c r="H580" i="14"/>
  <c r="CO580" i="2"/>
  <c r="BR580" i="2"/>
  <c r="BQ580" i="2"/>
  <c r="BF580" i="2"/>
  <c r="AX580" i="2"/>
  <c r="BE580" i="2" s="1"/>
  <c r="AW580" i="2"/>
  <c r="BN580" i="2" s="1"/>
  <c r="AU580" i="2"/>
  <c r="L580" i="14" s="1"/>
  <c r="K580" i="14"/>
  <c r="AJ580" i="2"/>
  <c r="P580" i="2"/>
  <c r="DG579" i="2"/>
  <c r="CY579" i="2"/>
  <c r="CX579" i="2"/>
  <c r="H579" i="14"/>
  <c r="G579" i="14"/>
  <c r="CO579" i="2"/>
  <c r="BR579" i="2"/>
  <c r="BQ579" i="2"/>
  <c r="BF579" i="2"/>
  <c r="AX579" i="2"/>
  <c r="BE579" i="2" s="1"/>
  <c r="AW579" i="2"/>
  <c r="BD579" i="2" s="1"/>
  <c r="AU579" i="2"/>
  <c r="L579" i="14" s="1"/>
  <c r="K579" i="14"/>
  <c r="AJ579" i="2"/>
  <c r="P579" i="2"/>
  <c r="DG578" i="2"/>
  <c r="CY578" i="2"/>
  <c r="CX578" i="2"/>
  <c r="H578" i="14"/>
  <c r="CO578" i="2"/>
  <c r="BR578" i="2"/>
  <c r="BQ578" i="2"/>
  <c r="BF578" i="2"/>
  <c r="AX578" i="2"/>
  <c r="BE578" i="2" s="1"/>
  <c r="AW578" i="2"/>
  <c r="AU578" i="2"/>
  <c r="L578" i="14" s="1"/>
  <c r="K578" i="14"/>
  <c r="AJ578" i="2"/>
  <c r="P578" i="2"/>
  <c r="DG577" i="2"/>
  <c r="CY577" i="2"/>
  <c r="CX577" i="2"/>
  <c r="H577" i="14"/>
  <c r="G577" i="14"/>
  <c r="CO577" i="2"/>
  <c r="BR577" i="2"/>
  <c r="BQ577" i="2"/>
  <c r="BF577" i="2"/>
  <c r="AX577" i="2"/>
  <c r="BO577" i="2" s="1"/>
  <c r="AW577" i="2"/>
  <c r="BN577" i="2" s="1"/>
  <c r="AU577" i="2"/>
  <c r="L577" i="14" s="1"/>
  <c r="K577" i="14"/>
  <c r="AJ577" i="2"/>
  <c r="P577" i="2"/>
  <c r="DG576" i="2"/>
  <c r="CY576" i="2"/>
  <c r="CX576" i="2"/>
  <c r="H576" i="14"/>
  <c r="CO576" i="2"/>
  <c r="BR576" i="2"/>
  <c r="BQ576" i="2"/>
  <c r="BF576" i="2"/>
  <c r="AX576" i="2"/>
  <c r="BO576" i="2" s="1"/>
  <c r="AW576" i="2"/>
  <c r="BD576" i="2" s="1"/>
  <c r="AU576" i="2"/>
  <c r="L576" i="14" s="1"/>
  <c r="K576" i="14"/>
  <c r="AJ576" i="2"/>
  <c r="P576" i="2"/>
  <c r="DG575" i="2"/>
  <c r="CY575" i="2"/>
  <c r="CX575" i="2"/>
  <c r="H575" i="14"/>
  <c r="G575" i="14"/>
  <c r="CO575" i="2"/>
  <c r="BR575" i="2"/>
  <c r="BQ575" i="2"/>
  <c r="BF575" i="2"/>
  <c r="AX575" i="2"/>
  <c r="BE575" i="2" s="1"/>
  <c r="AW575" i="2"/>
  <c r="BN575" i="2" s="1"/>
  <c r="AU575" i="2"/>
  <c r="L575" i="14" s="1"/>
  <c r="K575" i="14"/>
  <c r="AJ575" i="2"/>
  <c r="P575" i="2"/>
  <c r="DG574" i="2"/>
  <c r="CY574" i="2"/>
  <c r="CX574" i="2"/>
  <c r="H574" i="14"/>
  <c r="CO574" i="2"/>
  <c r="BR574" i="2"/>
  <c r="BQ574" i="2"/>
  <c r="BF574" i="2"/>
  <c r="AX574" i="2"/>
  <c r="BO574" i="2" s="1"/>
  <c r="AW574" i="2"/>
  <c r="BN574" i="2" s="1"/>
  <c r="AU574" i="2"/>
  <c r="L574" i="14" s="1"/>
  <c r="K574" i="14"/>
  <c r="AJ574" i="2"/>
  <c r="P574" i="2"/>
  <c r="DG573" i="2"/>
  <c r="CY573" i="2"/>
  <c r="CX573" i="2"/>
  <c r="H573" i="14"/>
  <c r="G573" i="14"/>
  <c r="CO573" i="2"/>
  <c r="BR573" i="2"/>
  <c r="BQ573" i="2"/>
  <c r="BF573" i="2"/>
  <c r="AX573" i="2"/>
  <c r="BO573" i="2" s="1"/>
  <c r="AW573" i="2"/>
  <c r="BD573" i="2" s="1"/>
  <c r="AU573" i="2"/>
  <c r="L573" i="14" s="1"/>
  <c r="K573" i="14"/>
  <c r="AJ573" i="2"/>
  <c r="P573" i="2"/>
  <c r="DG572" i="2"/>
  <c r="CY572" i="2"/>
  <c r="CX572" i="2"/>
  <c r="H572" i="14"/>
  <c r="CO572" i="2"/>
  <c r="BR572" i="2"/>
  <c r="BQ572" i="2"/>
  <c r="BF572" i="2"/>
  <c r="AX572" i="2"/>
  <c r="BE572" i="2" s="1"/>
  <c r="AW572" i="2"/>
  <c r="BN572" i="2" s="1"/>
  <c r="AU572" i="2"/>
  <c r="L572" i="14" s="1"/>
  <c r="K572" i="14"/>
  <c r="AJ572" i="2"/>
  <c r="P572" i="2"/>
  <c r="DG571" i="2"/>
  <c r="CY571" i="2"/>
  <c r="CX571" i="2"/>
  <c r="H571" i="14"/>
  <c r="G571" i="14"/>
  <c r="CO571" i="2"/>
  <c r="BR571" i="2"/>
  <c r="BQ571" i="2"/>
  <c r="BF571" i="2"/>
  <c r="AX571" i="2"/>
  <c r="BE571" i="2" s="1"/>
  <c r="AW571" i="2"/>
  <c r="BD571" i="2" s="1"/>
  <c r="AU571" i="2"/>
  <c r="L571" i="14" s="1"/>
  <c r="K571" i="14"/>
  <c r="AJ571" i="2"/>
  <c r="P571" i="2"/>
  <c r="DG570" i="2"/>
  <c r="CY570" i="2"/>
  <c r="CX570" i="2"/>
  <c r="H570" i="14"/>
  <c r="CO570" i="2"/>
  <c r="BR570" i="2"/>
  <c r="BQ570" i="2"/>
  <c r="BF570" i="2"/>
  <c r="AX570" i="2"/>
  <c r="BE570" i="2" s="1"/>
  <c r="AW570" i="2"/>
  <c r="BN570" i="2" s="1"/>
  <c r="AU570" i="2"/>
  <c r="L570" i="14" s="1"/>
  <c r="K570" i="14"/>
  <c r="AJ570" i="2"/>
  <c r="P570" i="2"/>
  <c r="DG569" i="2"/>
  <c r="CY569" i="2"/>
  <c r="CX569" i="2"/>
  <c r="H569" i="14"/>
  <c r="G569" i="14"/>
  <c r="CO569" i="2"/>
  <c r="BR569" i="2"/>
  <c r="BQ569" i="2"/>
  <c r="BF569" i="2"/>
  <c r="AX569" i="2"/>
  <c r="BO569" i="2" s="1"/>
  <c r="AW569" i="2"/>
  <c r="BN569" i="2" s="1"/>
  <c r="AU569" i="2"/>
  <c r="L569" i="14" s="1"/>
  <c r="K569" i="14"/>
  <c r="AJ569" i="2"/>
  <c r="P569" i="2"/>
  <c r="DG568" i="2"/>
  <c r="CY568" i="2"/>
  <c r="CX568" i="2"/>
  <c r="H568" i="14"/>
  <c r="CO568" i="2"/>
  <c r="BR568" i="2"/>
  <c r="BQ568" i="2"/>
  <c r="BF568" i="2"/>
  <c r="AX568" i="2"/>
  <c r="BO568" i="2" s="1"/>
  <c r="AW568" i="2"/>
  <c r="BD568" i="2" s="1"/>
  <c r="AU568" i="2"/>
  <c r="L568" i="14" s="1"/>
  <c r="K568" i="14"/>
  <c r="AJ568" i="2"/>
  <c r="P568" i="2"/>
  <c r="DG567" i="2"/>
  <c r="CY567" i="2"/>
  <c r="CX567" i="2"/>
  <c r="H567" i="14"/>
  <c r="G567" i="14"/>
  <c r="CO567" i="2"/>
  <c r="BR567" i="2"/>
  <c r="BQ567" i="2"/>
  <c r="BF567" i="2"/>
  <c r="AX567" i="2"/>
  <c r="AW567" i="2"/>
  <c r="BN567" i="2" s="1"/>
  <c r="AU567" i="2"/>
  <c r="L567" i="14" s="1"/>
  <c r="K567" i="14"/>
  <c r="AJ567" i="2"/>
  <c r="P567" i="2"/>
  <c r="DG566" i="2"/>
  <c r="CY566" i="2"/>
  <c r="CX566" i="2"/>
  <c r="H566" i="14"/>
  <c r="CO566" i="2"/>
  <c r="BR566" i="2"/>
  <c r="BQ566" i="2"/>
  <c r="BF566" i="2"/>
  <c r="AX566" i="2"/>
  <c r="BO566" i="2" s="1"/>
  <c r="AW566" i="2"/>
  <c r="AU566" i="2"/>
  <c r="L566" i="14" s="1"/>
  <c r="K566" i="14"/>
  <c r="AJ566" i="2"/>
  <c r="P566" i="2"/>
  <c r="DG565" i="2"/>
  <c r="CY565" i="2"/>
  <c r="CX565" i="2"/>
  <c r="H565" i="14"/>
  <c r="G565" i="14"/>
  <c r="CO565" i="2"/>
  <c r="BR565" i="2"/>
  <c r="BQ565" i="2"/>
  <c r="BF565" i="2"/>
  <c r="AX565" i="2"/>
  <c r="BO565" i="2" s="1"/>
  <c r="AW565" i="2"/>
  <c r="BD565" i="2" s="1"/>
  <c r="AU565" i="2"/>
  <c r="L565" i="14" s="1"/>
  <c r="K565" i="14"/>
  <c r="AJ565" i="2"/>
  <c r="P565" i="2"/>
  <c r="DG564" i="2"/>
  <c r="CY564" i="2"/>
  <c r="CX564" i="2"/>
  <c r="H564" i="14"/>
  <c r="CO564" i="2"/>
  <c r="BR564" i="2"/>
  <c r="BQ564" i="2"/>
  <c r="BF564" i="2"/>
  <c r="AX564" i="2"/>
  <c r="BE564" i="2" s="1"/>
  <c r="AW564" i="2"/>
  <c r="BN564" i="2" s="1"/>
  <c r="AU564" i="2"/>
  <c r="L564" i="14" s="1"/>
  <c r="K564" i="14"/>
  <c r="AJ564" i="2"/>
  <c r="P564" i="2"/>
  <c r="DG563" i="2"/>
  <c r="CY563" i="2"/>
  <c r="CX563" i="2"/>
  <c r="H563" i="14"/>
  <c r="G563" i="14"/>
  <c r="CO563" i="2"/>
  <c r="BR563" i="2"/>
  <c r="BQ563" i="2"/>
  <c r="BF563" i="2"/>
  <c r="AX563" i="2"/>
  <c r="BE563" i="2" s="1"/>
  <c r="AW563" i="2"/>
  <c r="BD563" i="2" s="1"/>
  <c r="AU563" i="2"/>
  <c r="L563" i="14" s="1"/>
  <c r="K563" i="14"/>
  <c r="AJ563" i="2"/>
  <c r="P563" i="2"/>
  <c r="DG562" i="2"/>
  <c r="CY562" i="2"/>
  <c r="CX562" i="2"/>
  <c r="H562" i="14"/>
  <c r="CO562" i="2"/>
  <c r="BR562" i="2"/>
  <c r="BQ562" i="2"/>
  <c r="BF562" i="2"/>
  <c r="AX562" i="2"/>
  <c r="BE562" i="2" s="1"/>
  <c r="AW562" i="2"/>
  <c r="BN562" i="2" s="1"/>
  <c r="AU562" i="2"/>
  <c r="L562" i="14" s="1"/>
  <c r="K562" i="14"/>
  <c r="AJ562" i="2"/>
  <c r="P562" i="2"/>
  <c r="DG561" i="2"/>
  <c r="CY561" i="2"/>
  <c r="CX561" i="2"/>
  <c r="H561" i="14"/>
  <c r="G561" i="14"/>
  <c r="CO561" i="2"/>
  <c r="BR561" i="2"/>
  <c r="BQ561" i="2"/>
  <c r="BF561" i="2"/>
  <c r="AX561" i="2"/>
  <c r="BO561" i="2" s="1"/>
  <c r="AW561" i="2"/>
  <c r="BN561" i="2" s="1"/>
  <c r="AU561" i="2"/>
  <c r="L561" i="14" s="1"/>
  <c r="K561" i="14"/>
  <c r="AJ561" i="2"/>
  <c r="P561" i="2"/>
  <c r="DG560" i="2"/>
  <c r="CY560" i="2"/>
  <c r="CX560" i="2"/>
  <c r="H560" i="14"/>
  <c r="CO560" i="2"/>
  <c r="BR560" i="2"/>
  <c r="BQ560" i="2"/>
  <c r="BF560" i="2"/>
  <c r="AX560" i="2"/>
  <c r="BO560" i="2" s="1"/>
  <c r="AW560" i="2"/>
  <c r="BD560" i="2" s="1"/>
  <c r="AU560" i="2"/>
  <c r="L560" i="14" s="1"/>
  <c r="K560" i="14"/>
  <c r="AJ560" i="2"/>
  <c r="P560" i="2"/>
  <c r="DG559" i="2"/>
  <c r="CY559" i="2"/>
  <c r="CX559" i="2"/>
  <c r="H559" i="14"/>
  <c r="G559" i="14"/>
  <c r="CO559" i="2"/>
  <c r="BR559" i="2"/>
  <c r="BQ559" i="2"/>
  <c r="BF559" i="2"/>
  <c r="AX559" i="2"/>
  <c r="BO559" i="2" s="1"/>
  <c r="AW559" i="2"/>
  <c r="BN559" i="2" s="1"/>
  <c r="AU559" i="2"/>
  <c r="L559" i="14" s="1"/>
  <c r="K559" i="14"/>
  <c r="AJ559" i="2"/>
  <c r="P559" i="2"/>
  <c r="DG558" i="2"/>
  <c r="CY558" i="2"/>
  <c r="CX558" i="2"/>
  <c r="H558" i="14"/>
  <c r="CO558" i="2"/>
  <c r="BR558" i="2"/>
  <c r="BQ558" i="2"/>
  <c r="BF558" i="2"/>
  <c r="AX558" i="2"/>
  <c r="BO558" i="2" s="1"/>
  <c r="AW558" i="2"/>
  <c r="BN558" i="2" s="1"/>
  <c r="AU558" i="2"/>
  <c r="L558" i="14" s="1"/>
  <c r="K558" i="14"/>
  <c r="AJ558" i="2"/>
  <c r="P558" i="2"/>
  <c r="DG557" i="2"/>
  <c r="CY557" i="2"/>
  <c r="CX557" i="2"/>
  <c r="H557" i="14"/>
  <c r="G557" i="14"/>
  <c r="CO557" i="2"/>
  <c r="BR557" i="2"/>
  <c r="BQ557" i="2"/>
  <c r="BF557" i="2"/>
  <c r="AX557" i="2"/>
  <c r="BO557" i="2" s="1"/>
  <c r="AW557" i="2"/>
  <c r="BD557" i="2" s="1"/>
  <c r="AU557" i="2"/>
  <c r="L557" i="14" s="1"/>
  <c r="K557" i="14"/>
  <c r="AJ557" i="2"/>
  <c r="P557" i="2"/>
  <c r="DG556" i="2"/>
  <c r="CY556" i="2"/>
  <c r="CX556" i="2"/>
  <c r="H556" i="14"/>
  <c r="CO556" i="2"/>
  <c r="BR556" i="2"/>
  <c r="BQ556" i="2"/>
  <c r="BF556" i="2"/>
  <c r="AX556" i="2"/>
  <c r="BE556" i="2" s="1"/>
  <c r="AW556" i="2"/>
  <c r="BN556" i="2" s="1"/>
  <c r="AU556" i="2"/>
  <c r="L556" i="14" s="1"/>
  <c r="K556" i="14"/>
  <c r="AJ556" i="2"/>
  <c r="P556" i="2"/>
  <c r="DG555" i="2"/>
  <c r="CY555" i="2"/>
  <c r="CX555" i="2"/>
  <c r="H555" i="14"/>
  <c r="G555" i="14"/>
  <c r="CO555" i="2"/>
  <c r="BR555" i="2"/>
  <c r="BQ555" i="2"/>
  <c r="BF555" i="2"/>
  <c r="AX555" i="2"/>
  <c r="BE555" i="2" s="1"/>
  <c r="AW555" i="2"/>
  <c r="BD555" i="2" s="1"/>
  <c r="AU555" i="2"/>
  <c r="L555" i="14" s="1"/>
  <c r="K555" i="14"/>
  <c r="AJ555" i="2"/>
  <c r="P555" i="2"/>
  <c r="DG554" i="2"/>
  <c r="CY554" i="2"/>
  <c r="CX554" i="2"/>
  <c r="H554" i="14"/>
  <c r="CO554" i="2"/>
  <c r="BR554" i="2"/>
  <c r="BQ554" i="2"/>
  <c r="BF554" i="2"/>
  <c r="AX554" i="2"/>
  <c r="BE554" i="2" s="1"/>
  <c r="AW554" i="2"/>
  <c r="BN554" i="2" s="1"/>
  <c r="AU554" i="2"/>
  <c r="L554" i="14" s="1"/>
  <c r="K554" i="14"/>
  <c r="AJ554" i="2"/>
  <c r="P554" i="2"/>
  <c r="DG553" i="2"/>
  <c r="CY553" i="2"/>
  <c r="CX553" i="2"/>
  <c r="H553" i="14"/>
  <c r="G553" i="14"/>
  <c r="CO553" i="2"/>
  <c r="BR553" i="2"/>
  <c r="BQ553" i="2"/>
  <c r="BF553" i="2"/>
  <c r="AX553" i="2"/>
  <c r="BO553" i="2" s="1"/>
  <c r="AW553" i="2"/>
  <c r="BN553" i="2" s="1"/>
  <c r="AU553" i="2"/>
  <c r="L553" i="14" s="1"/>
  <c r="K553" i="14"/>
  <c r="AJ553" i="2"/>
  <c r="P553" i="2"/>
  <c r="DG552" i="2"/>
  <c r="CY552" i="2"/>
  <c r="CX552" i="2"/>
  <c r="H552" i="14"/>
  <c r="CO552" i="2"/>
  <c r="BR552" i="2"/>
  <c r="BQ552" i="2"/>
  <c r="BF552" i="2"/>
  <c r="AX552" i="2"/>
  <c r="BO552" i="2" s="1"/>
  <c r="AW552" i="2"/>
  <c r="BD552" i="2" s="1"/>
  <c r="AU552" i="2"/>
  <c r="L552" i="14" s="1"/>
  <c r="K552" i="14"/>
  <c r="AJ552" i="2"/>
  <c r="P552" i="2"/>
  <c r="DG551" i="2"/>
  <c r="CY551" i="2"/>
  <c r="CX551" i="2"/>
  <c r="H551" i="14"/>
  <c r="G551" i="14"/>
  <c r="CO551" i="2"/>
  <c r="BR551" i="2"/>
  <c r="BQ551" i="2"/>
  <c r="BF551" i="2"/>
  <c r="AX551" i="2"/>
  <c r="AW551" i="2"/>
  <c r="BN551" i="2" s="1"/>
  <c r="AU551" i="2"/>
  <c r="L551" i="14" s="1"/>
  <c r="K551" i="14"/>
  <c r="AJ551" i="2"/>
  <c r="P551" i="2"/>
  <c r="DG550" i="2"/>
  <c r="CY550" i="2"/>
  <c r="CX550" i="2"/>
  <c r="H550" i="14"/>
  <c r="CO550" i="2"/>
  <c r="BR550" i="2"/>
  <c r="BQ550" i="2"/>
  <c r="BF550" i="2"/>
  <c r="AX550" i="2"/>
  <c r="BO550" i="2" s="1"/>
  <c r="AW550" i="2"/>
  <c r="AU550" i="2"/>
  <c r="L550" i="14" s="1"/>
  <c r="K550" i="14"/>
  <c r="AJ550" i="2"/>
  <c r="P550" i="2"/>
  <c r="DG549" i="2"/>
  <c r="CY549" i="2"/>
  <c r="CX549" i="2"/>
  <c r="H549" i="14"/>
  <c r="G549" i="14"/>
  <c r="CO549" i="2"/>
  <c r="BR549" i="2"/>
  <c r="BQ549" i="2"/>
  <c r="BF549" i="2"/>
  <c r="AX549" i="2"/>
  <c r="AW549" i="2"/>
  <c r="BD549" i="2" s="1"/>
  <c r="AU549" i="2"/>
  <c r="L549" i="14" s="1"/>
  <c r="K549" i="14"/>
  <c r="AJ549" i="2"/>
  <c r="P549" i="2"/>
  <c r="DG548" i="2"/>
  <c r="CY548" i="2"/>
  <c r="CX548" i="2"/>
  <c r="H548" i="14"/>
  <c r="CO548" i="2"/>
  <c r="BR548" i="2"/>
  <c r="BQ548" i="2"/>
  <c r="BF548" i="2"/>
  <c r="AX548" i="2"/>
  <c r="BE548" i="2" s="1"/>
  <c r="AW548" i="2"/>
  <c r="BN548" i="2" s="1"/>
  <c r="AU548" i="2"/>
  <c r="L548" i="14" s="1"/>
  <c r="K548" i="14"/>
  <c r="AJ548" i="2"/>
  <c r="P548" i="2"/>
  <c r="DG547" i="2"/>
  <c r="CY547" i="2"/>
  <c r="CX547" i="2"/>
  <c r="H547" i="14"/>
  <c r="G547" i="14"/>
  <c r="CO547" i="2"/>
  <c r="BR547" i="2"/>
  <c r="BQ547" i="2"/>
  <c r="BF547" i="2"/>
  <c r="AX547" i="2"/>
  <c r="BE547" i="2" s="1"/>
  <c r="AW547" i="2"/>
  <c r="BD547" i="2" s="1"/>
  <c r="AU547" i="2"/>
  <c r="L547" i="14" s="1"/>
  <c r="K547" i="14"/>
  <c r="AJ547" i="2"/>
  <c r="P547" i="2"/>
  <c r="DG546" i="2"/>
  <c r="CY546" i="2"/>
  <c r="CX546" i="2"/>
  <c r="H546" i="14"/>
  <c r="CO546" i="2"/>
  <c r="BR546" i="2"/>
  <c r="BQ546" i="2"/>
  <c r="BF546" i="2"/>
  <c r="AX546" i="2"/>
  <c r="BE546" i="2" s="1"/>
  <c r="AW546" i="2"/>
  <c r="BN546" i="2" s="1"/>
  <c r="AU546" i="2"/>
  <c r="L546" i="14" s="1"/>
  <c r="K546" i="14"/>
  <c r="AJ546" i="2"/>
  <c r="P546" i="2"/>
  <c r="DG545" i="2"/>
  <c r="CY545" i="2"/>
  <c r="CX545" i="2"/>
  <c r="H545" i="14"/>
  <c r="G545" i="14"/>
  <c r="CO545" i="2"/>
  <c r="BR545" i="2"/>
  <c r="BQ545" i="2"/>
  <c r="BF545" i="2"/>
  <c r="AX545" i="2"/>
  <c r="BO545" i="2" s="1"/>
  <c r="AW545" i="2"/>
  <c r="BN545" i="2" s="1"/>
  <c r="AU545" i="2"/>
  <c r="L545" i="14" s="1"/>
  <c r="K545" i="14"/>
  <c r="AJ545" i="2"/>
  <c r="P545" i="2"/>
  <c r="DG544" i="2"/>
  <c r="CY544" i="2"/>
  <c r="CX544" i="2"/>
  <c r="H544" i="14"/>
  <c r="CO544" i="2"/>
  <c r="BR544" i="2"/>
  <c r="BQ544" i="2"/>
  <c r="BF544" i="2"/>
  <c r="AX544" i="2"/>
  <c r="BO544" i="2" s="1"/>
  <c r="AW544" i="2"/>
  <c r="BD544" i="2" s="1"/>
  <c r="AU544" i="2"/>
  <c r="L544" i="14" s="1"/>
  <c r="K544" i="14"/>
  <c r="AJ544" i="2"/>
  <c r="P544" i="2"/>
  <c r="DG543" i="2"/>
  <c r="CY543" i="2"/>
  <c r="CX543" i="2"/>
  <c r="H543" i="14"/>
  <c r="G543" i="14"/>
  <c r="CO543" i="2"/>
  <c r="BR543" i="2"/>
  <c r="BQ543" i="2"/>
  <c r="BF543" i="2"/>
  <c r="AX543" i="2"/>
  <c r="BE543" i="2" s="1"/>
  <c r="AW543" i="2"/>
  <c r="BN543" i="2" s="1"/>
  <c r="AU543" i="2"/>
  <c r="L543" i="14" s="1"/>
  <c r="K543" i="14"/>
  <c r="AJ543" i="2"/>
  <c r="P543" i="2"/>
  <c r="DG542" i="2"/>
  <c r="CY542" i="2"/>
  <c r="CX542" i="2"/>
  <c r="H542" i="14"/>
  <c r="CO542" i="2"/>
  <c r="BR542" i="2"/>
  <c r="BQ542" i="2"/>
  <c r="BF542" i="2"/>
  <c r="AX542" i="2"/>
  <c r="BO542" i="2" s="1"/>
  <c r="AW542" i="2"/>
  <c r="BN542" i="2" s="1"/>
  <c r="AU542" i="2"/>
  <c r="L542" i="14" s="1"/>
  <c r="K542" i="14"/>
  <c r="AJ542" i="2"/>
  <c r="P542" i="2"/>
  <c r="DG541" i="2"/>
  <c r="CY541" i="2"/>
  <c r="CX541" i="2"/>
  <c r="H541" i="14"/>
  <c r="G541" i="14"/>
  <c r="CO541" i="2"/>
  <c r="BR541" i="2"/>
  <c r="BV541" i="2" s="1"/>
  <c r="BQ541" i="2"/>
  <c r="BF541" i="2"/>
  <c r="AX541" i="2"/>
  <c r="AW541" i="2"/>
  <c r="BD541" i="2" s="1"/>
  <c r="AU541" i="2"/>
  <c r="L541" i="14" s="1"/>
  <c r="K541" i="14"/>
  <c r="AJ541" i="2"/>
  <c r="P541" i="2"/>
  <c r="DG540" i="2"/>
  <c r="CY540" i="2"/>
  <c r="CX540" i="2"/>
  <c r="H540" i="14"/>
  <c r="CO540" i="2"/>
  <c r="BR540" i="2"/>
  <c r="BV540" i="2" s="1"/>
  <c r="BQ540" i="2"/>
  <c r="BF540" i="2"/>
  <c r="AX540" i="2"/>
  <c r="BE540" i="2" s="1"/>
  <c r="AW540" i="2"/>
  <c r="BN540" i="2" s="1"/>
  <c r="AU540" i="2"/>
  <c r="L540" i="14" s="1"/>
  <c r="K540" i="14"/>
  <c r="AJ540" i="2"/>
  <c r="P540" i="2"/>
  <c r="DG539" i="2"/>
  <c r="CY539" i="2"/>
  <c r="CX539" i="2"/>
  <c r="H539" i="14"/>
  <c r="G539" i="14"/>
  <c r="CO539" i="2"/>
  <c r="BR539" i="2"/>
  <c r="BV539" i="2" s="1"/>
  <c r="BQ539" i="2"/>
  <c r="BF539" i="2"/>
  <c r="AX539" i="2"/>
  <c r="BE539" i="2" s="1"/>
  <c r="AW539" i="2"/>
  <c r="BD539" i="2" s="1"/>
  <c r="AU539" i="2"/>
  <c r="L539" i="14" s="1"/>
  <c r="K539" i="14"/>
  <c r="AJ539" i="2"/>
  <c r="P539" i="2"/>
  <c r="DG538" i="2"/>
  <c r="CY538" i="2"/>
  <c r="CX538" i="2"/>
  <c r="H538" i="14"/>
  <c r="CO538" i="2"/>
  <c r="BR538" i="2"/>
  <c r="BQ538" i="2"/>
  <c r="BF538" i="2"/>
  <c r="AX538" i="2"/>
  <c r="BE538" i="2" s="1"/>
  <c r="AW538" i="2"/>
  <c r="BN538" i="2" s="1"/>
  <c r="AU538" i="2"/>
  <c r="L538" i="14" s="1"/>
  <c r="K538" i="14"/>
  <c r="AJ538" i="2"/>
  <c r="P538" i="2"/>
  <c r="DG537" i="2"/>
  <c r="CY537" i="2"/>
  <c r="CX537" i="2"/>
  <c r="H537" i="14"/>
  <c r="G537" i="14"/>
  <c r="CO537" i="2"/>
  <c r="BR537" i="2"/>
  <c r="BQ537" i="2"/>
  <c r="BF537" i="2"/>
  <c r="AX537" i="2"/>
  <c r="BO537" i="2" s="1"/>
  <c r="AW537" i="2"/>
  <c r="BN537" i="2" s="1"/>
  <c r="AU537" i="2"/>
  <c r="L537" i="14" s="1"/>
  <c r="K537" i="14"/>
  <c r="AJ537" i="2"/>
  <c r="P537" i="2"/>
  <c r="DG536" i="2"/>
  <c r="CY536" i="2"/>
  <c r="CX536" i="2"/>
  <c r="H536" i="14"/>
  <c r="CO536" i="2"/>
  <c r="BR536" i="2"/>
  <c r="BQ536" i="2"/>
  <c r="BF536" i="2"/>
  <c r="AX536" i="2"/>
  <c r="BO536" i="2" s="1"/>
  <c r="AW536" i="2"/>
  <c r="BD536" i="2" s="1"/>
  <c r="AU536" i="2"/>
  <c r="L536" i="14" s="1"/>
  <c r="K536" i="14"/>
  <c r="AJ536" i="2"/>
  <c r="P536" i="2"/>
  <c r="DG535" i="2"/>
  <c r="CY535" i="2"/>
  <c r="CX535" i="2"/>
  <c r="H535" i="14"/>
  <c r="G535" i="14"/>
  <c r="CO535" i="2"/>
  <c r="BQ535" i="2"/>
  <c r="BF535" i="2"/>
  <c r="AX535" i="2"/>
  <c r="BE535" i="2" s="1"/>
  <c r="AW535" i="2"/>
  <c r="BN535" i="2" s="1"/>
  <c r="AU535" i="2"/>
  <c r="L535" i="14" s="1"/>
  <c r="K535" i="14"/>
  <c r="AJ535" i="2"/>
  <c r="P535" i="2"/>
  <c r="DG534" i="2"/>
  <c r="CY534" i="2"/>
  <c r="CX534" i="2"/>
  <c r="H534" i="14"/>
  <c r="CO534" i="2"/>
  <c r="BQ534" i="2"/>
  <c r="BF534" i="2"/>
  <c r="AX534" i="2"/>
  <c r="BO534" i="2" s="1"/>
  <c r="AW534" i="2"/>
  <c r="BN534" i="2" s="1"/>
  <c r="AU534" i="2"/>
  <c r="L534" i="14" s="1"/>
  <c r="K534" i="14"/>
  <c r="AJ534" i="2"/>
  <c r="P534" i="2"/>
  <c r="DG533" i="2"/>
  <c r="CY533" i="2"/>
  <c r="CX533" i="2"/>
  <c r="H533" i="14"/>
  <c r="G533" i="14"/>
  <c r="CO533" i="2"/>
  <c r="BQ533" i="2"/>
  <c r="BF533" i="2"/>
  <c r="AX533" i="2"/>
  <c r="BO533" i="2" s="1"/>
  <c r="AW533" i="2"/>
  <c r="BD533" i="2" s="1"/>
  <c r="AU533" i="2"/>
  <c r="L533" i="14" s="1"/>
  <c r="K533" i="14"/>
  <c r="AJ533" i="2"/>
  <c r="P533" i="2"/>
  <c r="DG532" i="2"/>
  <c r="CY532" i="2"/>
  <c r="CX532" i="2"/>
  <c r="H532" i="14"/>
  <c r="CO532" i="2"/>
  <c r="BR532" i="2"/>
  <c r="BQ532" i="2"/>
  <c r="BF532" i="2"/>
  <c r="AX532" i="2"/>
  <c r="BE532" i="2" s="1"/>
  <c r="AW532" i="2"/>
  <c r="BN532" i="2" s="1"/>
  <c r="AU532" i="2"/>
  <c r="L532" i="14" s="1"/>
  <c r="K532" i="14"/>
  <c r="AJ532" i="2"/>
  <c r="P532" i="2"/>
  <c r="DG531" i="2"/>
  <c r="CY531" i="2"/>
  <c r="CX531" i="2"/>
  <c r="H531" i="14"/>
  <c r="G531" i="14"/>
  <c r="CO531" i="2"/>
  <c r="BR531" i="2"/>
  <c r="BQ531" i="2"/>
  <c r="BF531" i="2"/>
  <c r="AX531" i="2"/>
  <c r="AW531" i="2"/>
  <c r="BD531" i="2" s="1"/>
  <c r="AU531" i="2"/>
  <c r="L531" i="14" s="1"/>
  <c r="K531" i="14"/>
  <c r="AJ531" i="2"/>
  <c r="P531" i="2"/>
  <c r="DG530" i="2"/>
  <c r="CY530" i="2"/>
  <c r="CX530" i="2"/>
  <c r="H530" i="14"/>
  <c r="CO530" i="2"/>
  <c r="BR530" i="2"/>
  <c r="BQ530" i="2"/>
  <c r="BF530" i="2"/>
  <c r="AX530" i="2"/>
  <c r="BE530" i="2" s="1"/>
  <c r="AW530" i="2"/>
  <c r="BN530" i="2" s="1"/>
  <c r="AU530" i="2"/>
  <c r="L530" i="14" s="1"/>
  <c r="K530" i="14"/>
  <c r="AJ530" i="2"/>
  <c r="P530" i="2"/>
  <c r="DG529" i="2"/>
  <c r="CY529" i="2"/>
  <c r="CX529" i="2"/>
  <c r="H529" i="14"/>
  <c r="G529" i="14"/>
  <c r="CO529" i="2"/>
  <c r="BR529" i="2"/>
  <c r="BQ529" i="2"/>
  <c r="BF529" i="2"/>
  <c r="AX529" i="2"/>
  <c r="BE529" i="2" s="1"/>
  <c r="AW529" i="2"/>
  <c r="BN529" i="2" s="1"/>
  <c r="AU529" i="2"/>
  <c r="L529" i="14" s="1"/>
  <c r="K529" i="14"/>
  <c r="AJ529" i="2"/>
  <c r="P529" i="2"/>
  <c r="DG528" i="2"/>
  <c r="CY528" i="2"/>
  <c r="CX528" i="2"/>
  <c r="H528" i="14"/>
  <c r="CO528" i="2"/>
  <c r="BR528" i="2"/>
  <c r="BQ528" i="2"/>
  <c r="BF528" i="2"/>
  <c r="AX528" i="2"/>
  <c r="BO528" i="2" s="1"/>
  <c r="AW528" i="2"/>
  <c r="BN528" i="2" s="1"/>
  <c r="AU528" i="2"/>
  <c r="L528" i="14" s="1"/>
  <c r="K528" i="14"/>
  <c r="AJ528" i="2"/>
  <c r="P528" i="2"/>
  <c r="DG527" i="2"/>
  <c r="CY527" i="2"/>
  <c r="CX527" i="2"/>
  <c r="H527" i="14"/>
  <c r="G527" i="14"/>
  <c r="CO527" i="2"/>
  <c r="BR527" i="2"/>
  <c r="BQ527" i="2"/>
  <c r="BF527" i="2"/>
  <c r="AX527" i="2"/>
  <c r="BE527" i="2" s="1"/>
  <c r="AW527" i="2"/>
  <c r="BN527" i="2" s="1"/>
  <c r="AU527" i="2"/>
  <c r="L527" i="14" s="1"/>
  <c r="K527" i="14"/>
  <c r="AJ527" i="2"/>
  <c r="P527" i="2"/>
  <c r="DG526" i="2"/>
  <c r="CY526" i="2"/>
  <c r="CX526" i="2"/>
  <c r="H526" i="14"/>
  <c r="CO526" i="2"/>
  <c r="BR526" i="2"/>
  <c r="BQ526" i="2"/>
  <c r="BF526" i="2"/>
  <c r="AX526" i="2"/>
  <c r="BO526" i="2" s="1"/>
  <c r="AW526" i="2"/>
  <c r="BN526" i="2" s="1"/>
  <c r="AU526" i="2"/>
  <c r="L526" i="14" s="1"/>
  <c r="K526" i="14"/>
  <c r="AJ526" i="2"/>
  <c r="P526" i="2"/>
  <c r="DG525" i="2"/>
  <c r="CY525" i="2"/>
  <c r="CX525" i="2"/>
  <c r="H525" i="14"/>
  <c r="G525" i="14"/>
  <c r="CO525" i="2"/>
  <c r="BR525" i="2"/>
  <c r="BQ525" i="2"/>
  <c r="BF525" i="2"/>
  <c r="AX525" i="2"/>
  <c r="BO525" i="2" s="1"/>
  <c r="AW525" i="2"/>
  <c r="BD525" i="2" s="1"/>
  <c r="AU525" i="2"/>
  <c r="L525" i="14" s="1"/>
  <c r="K525" i="14"/>
  <c r="AJ525" i="2"/>
  <c r="P525" i="2"/>
  <c r="DG524" i="2"/>
  <c r="CY524" i="2"/>
  <c r="CX524" i="2"/>
  <c r="H524" i="14"/>
  <c r="CO524" i="2"/>
  <c r="BR524" i="2"/>
  <c r="BQ524" i="2"/>
  <c r="BF524" i="2"/>
  <c r="AX524" i="2"/>
  <c r="BE524" i="2" s="1"/>
  <c r="AW524" i="2"/>
  <c r="AU524" i="2"/>
  <c r="L524" i="14" s="1"/>
  <c r="K524" i="14"/>
  <c r="AJ524" i="2"/>
  <c r="P524" i="2"/>
  <c r="DG523" i="2"/>
  <c r="CY523" i="2"/>
  <c r="CX523" i="2"/>
  <c r="H523" i="14"/>
  <c r="G523" i="14"/>
  <c r="CO523" i="2"/>
  <c r="BR523" i="2"/>
  <c r="BQ523" i="2"/>
  <c r="BF523" i="2"/>
  <c r="AX523" i="2"/>
  <c r="BE523" i="2" s="1"/>
  <c r="AW523" i="2"/>
  <c r="BD523" i="2" s="1"/>
  <c r="AU523" i="2"/>
  <c r="L523" i="14" s="1"/>
  <c r="K523" i="14"/>
  <c r="AJ523" i="2"/>
  <c r="P523" i="2"/>
  <c r="DG522" i="2"/>
  <c r="CY522" i="2"/>
  <c r="CX522" i="2"/>
  <c r="H522" i="14"/>
  <c r="CO522" i="2"/>
  <c r="BR522" i="2"/>
  <c r="BQ522" i="2"/>
  <c r="BF522" i="2"/>
  <c r="AX522" i="2"/>
  <c r="BE522" i="2" s="1"/>
  <c r="AW522" i="2"/>
  <c r="BN522" i="2" s="1"/>
  <c r="AU522" i="2"/>
  <c r="L522" i="14" s="1"/>
  <c r="K522" i="14"/>
  <c r="AJ522" i="2"/>
  <c r="P522" i="2"/>
  <c r="DG521" i="2"/>
  <c r="CY521" i="2"/>
  <c r="CX521" i="2"/>
  <c r="H521" i="14"/>
  <c r="G521" i="14"/>
  <c r="CO521" i="2"/>
  <c r="BR521" i="2"/>
  <c r="BQ521" i="2"/>
  <c r="BF521" i="2"/>
  <c r="AX521" i="2"/>
  <c r="AW521" i="2"/>
  <c r="BN521" i="2" s="1"/>
  <c r="AU521" i="2"/>
  <c r="L521" i="14" s="1"/>
  <c r="K521" i="14"/>
  <c r="AJ521" i="2"/>
  <c r="P521" i="2"/>
  <c r="DG520" i="2"/>
  <c r="CY520" i="2"/>
  <c r="CX520" i="2"/>
  <c r="H520" i="14"/>
  <c r="CO520" i="2"/>
  <c r="BR520" i="2"/>
  <c r="BV520" i="2" s="1"/>
  <c r="BQ520" i="2"/>
  <c r="BF520" i="2"/>
  <c r="AX520" i="2"/>
  <c r="BO520" i="2" s="1"/>
  <c r="AW520" i="2"/>
  <c r="BN520" i="2" s="1"/>
  <c r="AU520" i="2"/>
  <c r="L520" i="14" s="1"/>
  <c r="K520" i="14"/>
  <c r="AJ520" i="2"/>
  <c r="P520" i="2"/>
  <c r="DG519" i="2"/>
  <c r="CY519" i="2"/>
  <c r="CX519" i="2"/>
  <c r="H519" i="14"/>
  <c r="G519" i="14"/>
  <c r="CO519" i="2"/>
  <c r="BR519" i="2"/>
  <c r="BV519" i="2" s="1"/>
  <c r="BQ519" i="2"/>
  <c r="BF519" i="2"/>
  <c r="AX519" i="2"/>
  <c r="BO519" i="2" s="1"/>
  <c r="AW519" i="2"/>
  <c r="BN519" i="2" s="1"/>
  <c r="AU519" i="2"/>
  <c r="L519" i="14" s="1"/>
  <c r="K519" i="14"/>
  <c r="AJ519" i="2"/>
  <c r="P519" i="2"/>
  <c r="DG518" i="2"/>
  <c r="CY518" i="2"/>
  <c r="CX518" i="2"/>
  <c r="H518" i="14"/>
  <c r="CO518" i="2"/>
  <c r="BR518" i="2"/>
  <c r="BV518" i="2" s="1"/>
  <c r="BQ518" i="2"/>
  <c r="BF518" i="2"/>
  <c r="AX518" i="2"/>
  <c r="BO518" i="2" s="1"/>
  <c r="AW518" i="2"/>
  <c r="BN518" i="2" s="1"/>
  <c r="AU518" i="2"/>
  <c r="L518" i="14" s="1"/>
  <c r="K518" i="14"/>
  <c r="AJ518" i="2"/>
  <c r="P518" i="2"/>
  <c r="DG517" i="2"/>
  <c r="CY517" i="2"/>
  <c r="CX517" i="2"/>
  <c r="H517" i="14"/>
  <c r="G517" i="14"/>
  <c r="CO517" i="2"/>
  <c r="BR517" i="2"/>
  <c r="BQ517" i="2"/>
  <c r="BF517" i="2"/>
  <c r="AX517" i="2"/>
  <c r="BO517" i="2" s="1"/>
  <c r="AW517" i="2"/>
  <c r="BD517" i="2" s="1"/>
  <c r="AU517" i="2"/>
  <c r="L517" i="14" s="1"/>
  <c r="K517" i="14"/>
  <c r="AJ517" i="2"/>
  <c r="P517" i="2"/>
  <c r="DG516" i="2"/>
  <c r="CY516" i="2"/>
  <c r="CX516" i="2"/>
  <c r="H516" i="14"/>
  <c r="CO516" i="2"/>
  <c r="BR516" i="2"/>
  <c r="BQ516" i="2"/>
  <c r="BF516" i="2"/>
  <c r="AX516" i="2"/>
  <c r="BE516" i="2" s="1"/>
  <c r="AW516" i="2"/>
  <c r="BN516" i="2" s="1"/>
  <c r="AU516" i="2"/>
  <c r="L516" i="14" s="1"/>
  <c r="K516" i="14"/>
  <c r="AJ516" i="2"/>
  <c r="P516" i="2"/>
  <c r="DG515" i="2"/>
  <c r="CY515" i="2"/>
  <c r="CX515" i="2"/>
  <c r="H515" i="14"/>
  <c r="G515" i="14"/>
  <c r="CO515" i="2"/>
  <c r="BR515" i="2"/>
  <c r="BQ515" i="2"/>
  <c r="BF515" i="2"/>
  <c r="AX515" i="2"/>
  <c r="BE515" i="2" s="1"/>
  <c r="AW515" i="2"/>
  <c r="BD515" i="2" s="1"/>
  <c r="AU515" i="2"/>
  <c r="L515" i="14" s="1"/>
  <c r="K515" i="14"/>
  <c r="AJ515" i="2"/>
  <c r="P515" i="2"/>
  <c r="DG514" i="2"/>
  <c r="CY514" i="2"/>
  <c r="CX514" i="2"/>
  <c r="H514" i="14"/>
  <c r="CO514" i="2"/>
  <c r="BQ514" i="2"/>
  <c r="BF514" i="2"/>
  <c r="AX514" i="2"/>
  <c r="BE514" i="2" s="1"/>
  <c r="AW514" i="2"/>
  <c r="BN514" i="2" s="1"/>
  <c r="AU514" i="2"/>
  <c r="L514" i="14" s="1"/>
  <c r="K514" i="14"/>
  <c r="AJ514" i="2"/>
  <c r="P514" i="2"/>
  <c r="DG513" i="2"/>
  <c r="CY513" i="2"/>
  <c r="CX513" i="2"/>
  <c r="H513" i="14"/>
  <c r="G513" i="14"/>
  <c r="CO513" i="2"/>
  <c r="BQ513" i="2"/>
  <c r="BF513" i="2"/>
  <c r="AX513" i="2"/>
  <c r="BO513" i="2" s="1"/>
  <c r="AW513" i="2"/>
  <c r="BN513" i="2" s="1"/>
  <c r="AU513" i="2"/>
  <c r="L513" i="14" s="1"/>
  <c r="K513" i="14"/>
  <c r="AJ513" i="2"/>
  <c r="P513" i="2"/>
  <c r="DG512" i="2"/>
  <c r="CY512" i="2"/>
  <c r="CX512" i="2"/>
  <c r="H512" i="14"/>
  <c r="CO512" i="2"/>
  <c r="BQ512" i="2"/>
  <c r="BF512" i="2"/>
  <c r="AX512" i="2"/>
  <c r="BO512" i="2" s="1"/>
  <c r="AW512" i="2"/>
  <c r="AU512" i="2"/>
  <c r="L512" i="14" s="1"/>
  <c r="K512" i="14"/>
  <c r="AJ512" i="2"/>
  <c r="P512" i="2"/>
  <c r="DG511" i="2"/>
  <c r="CY511" i="2"/>
  <c r="CX511" i="2"/>
  <c r="H511" i="14"/>
  <c r="G511" i="14"/>
  <c r="CO511" i="2"/>
  <c r="BR511" i="2"/>
  <c r="BQ511" i="2"/>
  <c r="BF511" i="2"/>
  <c r="AX511" i="2"/>
  <c r="BO511" i="2" s="1"/>
  <c r="AW511" i="2"/>
  <c r="BN511" i="2" s="1"/>
  <c r="AU511" i="2"/>
  <c r="L511" i="14" s="1"/>
  <c r="K511" i="14"/>
  <c r="AJ511" i="2"/>
  <c r="P511" i="2"/>
  <c r="DG510" i="2"/>
  <c r="CY510" i="2"/>
  <c r="CX510" i="2"/>
  <c r="H510" i="14"/>
  <c r="CO510" i="2"/>
  <c r="BR510" i="2"/>
  <c r="BQ510" i="2"/>
  <c r="BF510" i="2"/>
  <c r="AX510" i="2"/>
  <c r="BO510" i="2" s="1"/>
  <c r="AW510" i="2"/>
  <c r="BN510" i="2" s="1"/>
  <c r="AU510" i="2"/>
  <c r="L510" i="14" s="1"/>
  <c r="K510" i="14"/>
  <c r="AJ510" i="2"/>
  <c r="P510" i="2"/>
  <c r="DG509" i="2"/>
  <c r="CY509" i="2"/>
  <c r="CX509" i="2"/>
  <c r="H509" i="14"/>
  <c r="G509" i="14"/>
  <c r="CO509" i="2"/>
  <c r="BR509" i="2"/>
  <c r="BQ509" i="2"/>
  <c r="BF509" i="2"/>
  <c r="AX509" i="2"/>
  <c r="BO509" i="2" s="1"/>
  <c r="AW509" i="2"/>
  <c r="BD509" i="2" s="1"/>
  <c r="AU509" i="2"/>
  <c r="L509" i="14" s="1"/>
  <c r="K509" i="14"/>
  <c r="AJ509" i="2"/>
  <c r="P509" i="2"/>
  <c r="DG508" i="2"/>
  <c r="CO508" i="2"/>
  <c r="CI508" i="2"/>
  <c r="CH508" i="2"/>
  <c r="BR508" i="2"/>
  <c r="BV508" i="2" s="1"/>
  <c r="BQ508" i="2"/>
  <c r="BF508" i="2"/>
  <c r="AX508" i="2"/>
  <c r="AW508" i="2"/>
  <c r="BD508" i="2" s="1"/>
  <c r="AU508" i="2"/>
  <c r="AJ508" i="2"/>
  <c r="P508" i="2"/>
  <c r="DG507" i="2"/>
  <c r="CO507" i="2"/>
  <c r="CI507" i="2"/>
  <c r="CH507" i="2"/>
  <c r="BR507" i="2"/>
  <c r="BV507" i="2" s="1"/>
  <c r="BQ507" i="2"/>
  <c r="BF507" i="2"/>
  <c r="AX507" i="2"/>
  <c r="BO507" i="2" s="1"/>
  <c r="AW507" i="2"/>
  <c r="BD507" i="2" s="1"/>
  <c r="AU507" i="2"/>
  <c r="AJ507" i="2"/>
  <c r="P507" i="2"/>
  <c r="DG506" i="2"/>
  <c r="CY506" i="2"/>
  <c r="CX506" i="2"/>
  <c r="CO506" i="2"/>
  <c r="BR506" i="2"/>
  <c r="BV506" i="2" s="1"/>
  <c r="BQ506" i="2"/>
  <c r="BF506" i="2"/>
  <c r="AX506" i="2"/>
  <c r="BO506" i="2" s="1"/>
  <c r="AW506" i="2"/>
  <c r="BD506" i="2" s="1"/>
  <c r="AU506" i="2"/>
  <c r="L506" i="14" s="1"/>
  <c r="AJ506" i="2"/>
  <c r="P506" i="2"/>
  <c r="DG505" i="2"/>
  <c r="CY505" i="2"/>
  <c r="CX505" i="2"/>
  <c r="H505" i="14"/>
  <c r="CO505" i="2"/>
  <c r="BR505" i="2"/>
  <c r="BQ505" i="2"/>
  <c r="BF505" i="2"/>
  <c r="AX505" i="2"/>
  <c r="BE505" i="2" s="1"/>
  <c r="AW505" i="2"/>
  <c r="BD505" i="2" s="1"/>
  <c r="AU505" i="2"/>
  <c r="L505" i="14" s="1"/>
  <c r="K505" i="14"/>
  <c r="AJ505" i="2"/>
  <c r="P505" i="2"/>
  <c r="DG504" i="2"/>
  <c r="CY504" i="2"/>
  <c r="CX504" i="2"/>
  <c r="H504" i="14"/>
  <c r="G504" i="14"/>
  <c r="CO504" i="2"/>
  <c r="BR504" i="2"/>
  <c r="BQ504" i="2"/>
  <c r="BF504" i="2"/>
  <c r="AX504" i="2"/>
  <c r="AW504" i="2"/>
  <c r="BD504" i="2" s="1"/>
  <c r="AU504" i="2"/>
  <c r="L504" i="14" s="1"/>
  <c r="K504" i="14"/>
  <c r="AJ504" i="2"/>
  <c r="P504" i="2"/>
  <c r="DG503" i="2"/>
  <c r="CY503" i="2"/>
  <c r="CX503" i="2"/>
  <c r="H503" i="14"/>
  <c r="CO503" i="2"/>
  <c r="BR503" i="2"/>
  <c r="BQ503" i="2"/>
  <c r="BF503" i="2"/>
  <c r="AX503" i="2"/>
  <c r="BE503" i="2" s="1"/>
  <c r="AW503" i="2"/>
  <c r="BN503" i="2" s="1"/>
  <c r="AU503" i="2"/>
  <c r="L503" i="14" s="1"/>
  <c r="K503" i="14"/>
  <c r="AJ503" i="2"/>
  <c r="P503" i="2"/>
  <c r="DG502" i="2"/>
  <c r="CY502" i="2"/>
  <c r="CX502" i="2"/>
  <c r="H502" i="14"/>
  <c r="G502" i="14"/>
  <c r="CO502" i="2"/>
  <c r="BR502" i="2"/>
  <c r="BQ502" i="2"/>
  <c r="BF502" i="2"/>
  <c r="AX502" i="2"/>
  <c r="BE502" i="2" s="1"/>
  <c r="AW502" i="2"/>
  <c r="BN502" i="2" s="1"/>
  <c r="AU502" i="2"/>
  <c r="L502" i="14" s="1"/>
  <c r="K502" i="14"/>
  <c r="AJ502" i="2"/>
  <c r="P502" i="2"/>
  <c r="DG501" i="2"/>
  <c r="CY501" i="2"/>
  <c r="CX501" i="2"/>
  <c r="H501" i="14"/>
  <c r="CO501" i="2"/>
  <c r="BR501" i="2"/>
  <c r="BQ501" i="2"/>
  <c r="BF501" i="2"/>
  <c r="AX501" i="2"/>
  <c r="BO501" i="2" s="1"/>
  <c r="AW501" i="2"/>
  <c r="BN501" i="2" s="1"/>
  <c r="AU501" i="2"/>
  <c r="L501" i="14" s="1"/>
  <c r="K501" i="14"/>
  <c r="AJ501" i="2"/>
  <c r="P501" i="2"/>
  <c r="DG500" i="2"/>
  <c r="CY500" i="2"/>
  <c r="CX500" i="2"/>
  <c r="H500" i="14"/>
  <c r="G500" i="14"/>
  <c r="CO500" i="2"/>
  <c r="BR500" i="2"/>
  <c r="BQ500" i="2"/>
  <c r="BF500" i="2"/>
  <c r="AX500" i="2"/>
  <c r="BO500" i="2" s="1"/>
  <c r="AW500" i="2"/>
  <c r="BN500" i="2" s="1"/>
  <c r="AU500" i="2"/>
  <c r="L500" i="14" s="1"/>
  <c r="K500" i="14"/>
  <c r="AJ500" i="2"/>
  <c r="P500" i="2"/>
  <c r="DG499" i="2"/>
  <c r="CY499" i="2"/>
  <c r="CX499" i="2"/>
  <c r="H499" i="14"/>
  <c r="CO499" i="2"/>
  <c r="BR499" i="2"/>
  <c r="BV499" i="2" s="1"/>
  <c r="BQ499" i="2"/>
  <c r="BF499" i="2"/>
  <c r="AX499" i="2"/>
  <c r="AW499" i="2"/>
  <c r="BN499" i="2" s="1"/>
  <c r="AU499" i="2"/>
  <c r="L499" i="14" s="1"/>
  <c r="K499" i="14"/>
  <c r="AJ499" i="2"/>
  <c r="P499" i="2"/>
  <c r="DG498" i="2"/>
  <c r="H498" i="14"/>
  <c r="CO498" i="2"/>
  <c r="CH498" i="2"/>
  <c r="BR498" i="2"/>
  <c r="BV498" i="2" s="1"/>
  <c r="BQ498" i="2"/>
  <c r="BF498" i="2"/>
  <c r="AX498" i="2"/>
  <c r="BE498" i="2" s="1"/>
  <c r="AW498" i="2"/>
  <c r="BN498" i="2" s="1"/>
  <c r="AU498" i="2"/>
  <c r="L498" i="14" s="1"/>
  <c r="K498" i="14"/>
  <c r="AJ498" i="2"/>
  <c r="P498" i="2"/>
  <c r="DG497" i="2"/>
  <c r="CY497" i="2"/>
  <c r="CX497" i="2"/>
  <c r="H497" i="14"/>
  <c r="CO497" i="2"/>
  <c r="CI497" i="2"/>
  <c r="CH497" i="2"/>
  <c r="BR497" i="2"/>
  <c r="BV497" i="2" s="1"/>
  <c r="BQ497" i="2"/>
  <c r="BF497" i="2"/>
  <c r="AX497" i="2"/>
  <c r="AW497" i="2"/>
  <c r="BN497" i="2" s="1"/>
  <c r="AU497" i="2"/>
  <c r="L497" i="14" s="1"/>
  <c r="K497" i="14"/>
  <c r="AJ497" i="2"/>
  <c r="P497" i="2"/>
  <c r="DG496" i="2"/>
  <c r="H496" i="14"/>
  <c r="CO496" i="2"/>
  <c r="BR496" i="2"/>
  <c r="BQ496" i="2"/>
  <c r="BF496" i="2"/>
  <c r="AX496" i="2"/>
  <c r="BO496" i="2" s="1"/>
  <c r="AW496" i="2"/>
  <c r="BN496" i="2" s="1"/>
  <c r="AU496" i="2"/>
  <c r="L496" i="14" s="1"/>
  <c r="K496" i="14"/>
  <c r="AJ496" i="2"/>
  <c r="P496" i="2"/>
  <c r="DG495" i="2"/>
  <c r="CY495" i="2"/>
  <c r="CX495" i="2"/>
  <c r="H495" i="14"/>
  <c r="G495" i="14"/>
  <c r="CO495" i="2"/>
  <c r="BR495" i="2"/>
  <c r="BQ495" i="2"/>
  <c r="BF495" i="2"/>
  <c r="AX495" i="2"/>
  <c r="BE495" i="2" s="1"/>
  <c r="AW495" i="2"/>
  <c r="BD495" i="2" s="1"/>
  <c r="AU495" i="2"/>
  <c r="L495" i="14" s="1"/>
  <c r="K495" i="14"/>
  <c r="AJ495" i="2"/>
  <c r="P495" i="2"/>
  <c r="DG494" i="2"/>
  <c r="CY494" i="2"/>
  <c r="CX494" i="2"/>
  <c r="H494" i="14"/>
  <c r="CO494" i="2"/>
  <c r="BR494" i="2"/>
  <c r="BQ494" i="2"/>
  <c r="BF494" i="2"/>
  <c r="AX494" i="2"/>
  <c r="BE494" i="2" s="1"/>
  <c r="AW494" i="2"/>
  <c r="BN494" i="2" s="1"/>
  <c r="AU494" i="2"/>
  <c r="L494" i="14" s="1"/>
  <c r="K494" i="14"/>
  <c r="AJ494" i="2"/>
  <c r="P494" i="2"/>
  <c r="DG493" i="2"/>
  <c r="CY493" i="2"/>
  <c r="CX493" i="2"/>
  <c r="H493" i="14"/>
  <c r="G493" i="14"/>
  <c r="CO493" i="2"/>
  <c r="BR493" i="2"/>
  <c r="BQ493" i="2"/>
  <c r="BF493" i="2"/>
  <c r="AX493" i="2"/>
  <c r="BO493" i="2" s="1"/>
  <c r="AW493" i="2"/>
  <c r="BD493" i="2" s="1"/>
  <c r="AU493" i="2"/>
  <c r="L493" i="14" s="1"/>
  <c r="K493" i="14"/>
  <c r="AJ493" i="2"/>
  <c r="P493" i="2"/>
  <c r="DG492" i="2"/>
  <c r="CX492" i="2"/>
  <c r="H492" i="14"/>
  <c r="CO492" i="2"/>
  <c r="BR492" i="2"/>
  <c r="BQ492" i="2"/>
  <c r="BF492" i="2"/>
  <c r="AX492" i="2"/>
  <c r="BE492" i="2" s="1"/>
  <c r="AW492" i="2"/>
  <c r="BN492" i="2" s="1"/>
  <c r="AU492" i="2"/>
  <c r="L492" i="14" s="1"/>
  <c r="K492" i="14"/>
  <c r="AJ492" i="2"/>
  <c r="P492" i="2"/>
  <c r="DG491" i="2"/>
  <c r="CY491" i="2"/>
  <c r="CX491" i="2"/>
  <c r="H491" i="14"/>
  <c r="G491" i="14"/>
  <c r="CO491" i="2"/>
  <c r="BR491" i="2"/>
  <c r="BQ491" i="2"/>
  <c r="BF491" i="2"/>
  <c r="AX491" i="2"/>
  <c r="BO491" i="2" s="1"/>
  <c r="AW491" i="2"/>
  <c r="BN491" i="2" s="1"/>
  <c r="AU491" i="2"/>
  <c r="L491" i="14" s="1"/>
  <c r="K491" i="14"/>
  <c r="AJ491" i="2"/>
  <c r="P491" i="2"/>
  <c r="DG490" i="2"/>
  <c r="CY490" i="2"/>
  <c r="CX490" i="2"/>
  <c r="H490" i="14"/>
  <c r="CO490" i="2"/>
  <c r="BR490" i="2"/>
  <c r="BQ490" i="2"/>
  <c r="BF490" i="2"/>
  <c r="AX490" i="2"/>
  <c r="BO490" i="2" s="1"/>
  <c r="AW490" i="2"/>
  <c r="BN490" i="2" s="1"/>
  <c r="AU490" i="2"/>
  <c r="L490" i="14" s="1"/>
  <c r="K490" i="14"/>
  <c r="AJ490" i="2"/>
  <c r="P490" i="2"/>
  <c r="DG489" i="2"/>
  <c r="CY489" i="2"/>
  <c r="CX489" i="2"/>
  <c r="H489" i="14"/>
  <c r="G489" i="14"/>
  <c r="CO489" i="2"/>
  <c r="BR489" i="2"/>
  <c r="BQ489" i="2"/>
  <c r="BF489" i="2"/>
  <c r="AX489" i="2"/>
  <c r="AW489" i="2"/>
  <c r="BN489" i="2" s="1"/>
  <c r="AU489" i="2"/>
  <c r="L489" i="14" s="1"/>
  <c r="K489" i="14"/>
  <c r="AJ489" i="2"/>
  <c r="P489" i="2"/>
  <c r="DG488" i="2"/>
  <c r="CY488" i="2"/>
  <c r="CX488" i="2"/>
  <c r="H488" i="14"/>
  <c r="CO488" i="2"/>
  <c r="BR488" i="2"/>
  <c r="BQ488" i="2"/>
  <c r="BF488" i="2"/>
  <c r="AX488" i="2"/>
  <c r="BO488" i="2" s="1"/>
  <c r="AW488" i="2"/>
  <c r="BN488" i="2" s="1"/>
  <c r="AU488" i="2"/>
  <c r="L488" i="14" s="1"/>
  <c r="K488" i="14"/>
  <c r="AJ488" i="2"/>
  <c r="P488" i="2"/>
  <c r="DG487" i="2"/>
  <c r="CY487" i="2"/>
  <c r="CX487" i="2"/>
  <c r="H487" i="14"/>
  <c r="G487" i="14"/>
  <c r="CO487" i="2"/>
  <c r="BR487" i="2"/>
  <c r="BQ487" i="2"/>
  <c r="BF487" i="2"/>
  <c r="AX487" i="2"/>
  <c r="BE487" i="2" s="1"/>
  <c r="AW487" i="2"/>
  <c r="BD487" i="2" s="1"/>
  <c r="AU487" i="2"/>
  <c r="L487" i="14" s="1"/>
  <c r="K487" i="14"/>
  <c r="AJ487" i="2"/>
  <c r="P487" i="2"/>
  <c r="DG486" i="2"/>
  <c r="CY486" i="2"/>
  <c r="CX486" i="2"/>
  <c r="H486" i="14"/>
  <c r="CO486" i="2"/>
  <c r="BR486" i="2"/>
  <c r="BQ486" i="2"/>
  <c r="BF486" i="2"/>
  <c r="AX486" i="2"/>
  <c r="BE486" i="2" s="1"/>
  <c r="AW486" i="2"/>
  <c r="BN486" i="2" s="1"/>
  <c r="AU486" i="2"/>
  <c r="L486" i="14" s="1"/>
  <c r="K486" i="14"/>
  <c r="AJ486" i="2"/>
  <c r="P486" i="2"/>
  <c r="DG485" i="2"/>
  <c r="CY485" i="2"/>
  <c r="CX485" i="2"/>
  <c r="H485" i="14"/>
  <c r="G485" i="14"/>
  <c r="CO485" i="2"/>
  <c r="BR485" i="2"/>
  <c r="BQ485" i="2"/>
  <c r="BF485" i="2"/>
  <c r="AX485" i="2"/>
  <c r="BO485" i="2" s="1"/>
  <c r="AW485" i="2"/>
  <c r="BD485" i="2" s="1"/>
  <c r="AU485" i="2"/>
  <c r="L485" i="14" s="1"/>
  <c r="K485" i="14"/>
  <c r="AJ485" i="2"/>
  <c r="P485" i="2"/>
  <c r="DG484" i="2"/>
  <c r="CY484" i="2"/>
  <c r="CX484" i="2"/>
  <c r="H484" i="14"/>
  <c r="CO484" i="2"/>
  <c r="BR484" i="2"/>
  <c r="BV484" i="2" s="1"/>
  <c r="BQ484" i="2"/>
  <c r="BF484" i="2"/>
  <c r="AX484" i="2"/>
  <c r="AW484" i="2"/>
  <c r="BD484" i="2" s="1"/>
  <c r="AU484" i="2"/>
  <c r="L484" i="14" s="1"/>
  <c r="K484" i="14"/>
  <c r="AJ484" i="2"/>
  <c r="P484" i="2"/>
  <c r="DG483" i="2"/>
  <c r="CY483" i="2"/>
  <c r="CX483" i="2"/>
  <c r="H483" i="14"/>
  <c r="CO483" i="2"/>
  <c r="BR483" i="2"/>
  <c r="BV483" i="2" s="1"/>
  <c r="BQ483" i="2"/>
  <c r="BF483" i="2"/>
  <c r="AX483" i="2"/>
  <c r="BE483" i="2" s="1"/>
  <c r="AW483" i="2"/>
  <c r="BD483" i="2" s="1"/>
  <c r="AU483" i="2"/>
  <c r="L483" i="14" s="1"/>
  <c r="K483" i="14"/>
  <c r="AJ483" i="2"/>
  <c r="P483" i="2"/>
  <c r="DG482" i="2"/>
  <c r="CY482" i="2"/>
  <c r="CX482" i="2"/>
  <c r="H482" i="14"/>
  <c r="CO482" i="2"/>
  <c r="CH482" i="2"/>
  <c r="BR482" i="2"/>
  <c r="BV482" i="2" s="1"/>
  <c r="BQ482" i="2"/>
  <c r="BF482" i="2"/>
  <c r="AX482" i="2"/>
  <c r="AW482" i="2"/>
  <c r="BD482" i="2" s="1"/>
  <c r="AU482" i="2"/>
  <c r="L482" i="14" s="1"/>
  <c r="K482" i="14"/>
  <c r="AJ482" i="2"/>
  <c r="P482" i="2"/>
  <c r="DG481" i="2"/>
  <c r="H481" i="14"/>
  <c r="CO481" i="2"/>
  <c r="BR481" i="2"/>
  <c r="BQ481" i="2"/>
  <c r="BF481" i="2"/>
  <c r="AX481" i="2"/>
  <c r="BE481" i="2" s="1"/>
  <c r="AW481" i="2"/>
  <c r="BN481" i="2" s="1"/>
  <c r="AU481" i="2"/>
  <c r="L481" i="14" s="1"/>
  <c r="K481" i="14"/>
  <c r="AJ481" i="2"/>
  <c r="P481" i="2"/>
  <c r="DG480" i="2"/>
  <c r="H480" i="14"/>
  <c r="G480" i="14"/>
  <c r="CO480" i="2"/>
  <c r="BR480" i="2"/>
  <c r="BQ480" i="2"/>
  <c r="BF480" i="2"/>
  <c r="AX480" i="2"/>
  <c r="BO480" i="2" s="1"/>
  <c r="AW480" i="2"/>
  <c r="BN480" i="2" s="1"/>
  <c r="AU480" i="2"/>
  <c r="L480" i="14" s="1"/>
  <c r="K480" i="14"/>
  <c r="AJ480" i="2"/>
  <c r="P480" i="2"/>
  <c r="DG479" i="2"/>
  <c r="H479" i="14"/>
  <c r="CO479" i="2"/>
  <c r="BR479" i="2"/>
  <c r="BQ479" i="2"/>
  <c r="BF479" i="2"/>
  <c r="AX479" i="2"/>
  <c r="BO479" i="2" s="1"/>
  <c r="AW479" i="2"/>
  <c r="BN479" i="2" s="1"/>
  <c r="AU479" i="2"/>
  <c r="L479" i="14" s="1"/>
  <c r="K479" i="14"/>
  <c r="AJ479" i="2"/>
  <c r="P479" i="2"/>
  <c r="DG478" i="2"/>
  <c r="H478" i="14"/>
  <c r="G478" i="14"/>
  <c r="CO478" i="2"/>
  <c r="CI478" i="2"/>
  <c r="CH478" i="2"/>
  <c r="BR478" i="2"/>
  <c r="BV478" i="2" s="1"/>
  <c r="BQ478" i="2"/>
  <c r="BF478" i="2"/>
  <c r="AX478" i="2"/>
  <c r="BO478" i="2" s="1"/>
  <c r="AW478" i="2"/>
  <c r="AU478" i="2"/>
  <c r="L478" i="14" s="1"/>
  <c r="K478" i="14"/>
  <c r="AJ478" i="2"/>
  <c r="P478" i="2"/>
  <c r="DG477" i="2"/>
  <c r="H477" i="14"/>
  <c r="G477" i="14"/>
  <c r="CO477" i="2"/>
  <c r="BR477" i="2"/>
  <c r="BV477" i="2" s="1"/>
  <c r="BQ477" i="2"/>
  <c r="BF477" i="2"/>
  <c r="AX477" i="2"/>
  <c r="BO477" i="2" s="1"/>
  <c r="AW477" i="2"/>
  <c r="AU477" i="2"/>
  <c r="L477" i="14" s="1"/>
  <c r="K477" i="14"/>
  <c r="AJ477" i="2"/>
  <c r="P477" i="2"/>
  <c r="DG476" i="2"/>
  <c r="H476" i="14"/>
  <c r="G476" i="14"/>
  <c r="CO476" i="2"/>
  <c r="BR476" i="2"/>
  <c r="BV476" i="2" s="1"/>
  <c r="BQ476" i="2"/>
  <c r="BF476" i="2"/>
  <c r="AX476" i="2"/>
  <c r="BO476" i="2" s="1"/>
  <c r="AW476" i="2"/>
  <c r="BN476" i="2" s="1"/>
  <c r="AU476" i="2"/>
  <c r="L476" i="14" s="1"/>
  <c r="K476" i="14"/>
  <c r="AJ476" i="2"/>
  <c r="P476" i="2"/>
  <c r="DG475" i="2"/>
  <c r="H475" i="14"/>
  <c r="G475" i="14"/>
  <c r="CO475" i="2"/>
  <c r="BR475" i="2"/>
  <c r="BQ475" i="2"/>
  <c r="BF475" i="2"/>
  <c r="AX475" i="2"/>
  <c r="AW475" i="2"/>
  <c r="BN475" i="2" s="1"/>
  <c r="AU475" i="2"/>
  <c r="L475" i="14" s="1"/>
  <c r="K475" i="14"/>
  <c r="AJ475" i="2"/>
  <c r="P475" i="2"/>
  <c r="DG474" i="2"/>
  <c r="H474" i="14"/>
  <c r="CO474" i="2"/>
  <c r="BR474" i="2"/>
  <c r="BQ474" i="2"/>
  <c r="BF474" i="2"/>
  <c r="AX474" i="2"/>
  <c r="BO474" i="2" s="1"/>
  <c r="AW474" i="2"/>
  <c r="BN474" i="2" s="1"/>
  <c r="AU474" i="2"/>
  <c r="L474" i="14" s="1"/>
  <c r="K474" i="14"/>
  <c r="AJ474" i="2"/>
  <c r="P474" i="2"/>
  <c r="DG473" i="2"/>
  <c r="H473" i="14"/>
  <c r="G473" i="14"/>
  <c r="CO473" i="2"/>
  <c r="BR473" i="2"/>
  <c r="BQ473" i="2"/>
  <c r="BF473" i="2"/>
  <c r="AX473" i="2"/>
  <c r="BE473" i="2" s="1"/>
  <c r="AW473" i="2"/>
  <c r="BD473" i="2" s="1"/>
  <c r="AU473" i="2"/>
  <c r="L473" i="14" s="1"/>
  <c r="K473" i="14"/>
  <c r="AJ473" i="2"/>
  <c r="P473" i="2"/>
  <c r="DG472" i="2"/>
  <c r="H472" i="14"/>
  <c r="CO472" i="2"/>
  <c r="BR472" i="2"/>
  <c r="BQ472" i="2"/>
  <c r="BF472" i="2"/>
  <c r="AX472" i="2"/>
  <c r="BE472" i="2" s="1"/>
  <c r="AW472" i="2"/>
  <c r="BN472" i="2" s="1"/>
  <c r="AU472" i="2"/>
  <c r="L472" i="14" s="1"/>
  <c r="K472" i="14"/>
  <c r="AJ472" i="2"/>
  <c r="P472" i="2"/>
  <c r="DG471" i="2"/>
  <c r="H471" i="14"/>
  <c r="G471" i="14"/>
  <c r="CO471" i="2"/>
  <c r="BR471" i="2"/>
  <c r="BQ471" i="2"/>
  <c r="BF471" i="2"/>
  <c r="AX471" i="2"/>
  <c r="BO471" i="2" s="1"/>
  <c r="AW471" i="2"/>
  <c r="BD471" i="2" s="1"/>
  <c r="AU471" i="2"/>
  <c r="L471" i="14" s="1"/>
  <c r="K471" i="14"/>
  <c r="AJ471" i="2"/>
  <c r="P471" i="2"/>
  <c r="DG470" i="2"/>
  <c r="H470" i="14"/>
  <c r="CO470" i="2"/>
  <c r="BR470" i="2"/>
  <c r="BQ470" i="2"/>
  <c r="BF470" i="2"/>
  <c r="AX470" i="2"/>
  <c r="BE470" i="2" s="1"/>
  <c r="AW470" i="2"/>
  <c r="BN470" i="2" s="1"/>
  <c r="AU470" i="2"/>
  <c r="L470" i="14" s="1"/>
  <c r="K470" i="14"/>
  <c r="AJ470" i="2"/>
  <c r="P470" i="2"/>
  <c r="DG469" i="2"/>
  <c r="H469" i="14"/>
  <c r="G469" i="14"/>
  <c r="CO469" i="2"/>
  <c r="BR469" i="2"/>
  <c r="BQ469" i="2"/>
  <c r="BF469" i="2"/>
  <c r="AX469" i="2"/>
  <c r="BO469" i="2" s="1"/>
  <c r="AW469" i="2"/>
  <c r="BN469" i="2" s="1"/>
  <c r="AU469" i="2"/>
  <c r="L469" i="14" s="1"/>
  <c r="K469" i="14"/>
  <c r="AJ469" i="2"/>
  <c r="P469" i="2"/>
  <c r="DG468" i="2"/>
  <c r="H468" i="14"/>
  <c r="CO468" i="2"/>
  <c r="BR468" i="2"/>
  <c r="BQ468" i="2"/>
  <c r="BF468" i="2"/>
  <c r="AX468" i="2"/>
  <c r="BO468" i="2" s="1"/>
  <c r="AW468" i="2"/>
  <c r="AU468" i="2"/>
  <c r="L468" i="14" s="1"/>
  <c r="K468" i="14"/>
  <c r="AJ468" i="2"/>
  <c r="P468" i="2"/>
  <c r="DG467" i="2"/>
  <c r="H467" i="14"/>
  <c r="G467" i="14"/>
  <c r="CO467" i="2"/>
  <c r="BR467" i="2"/>
  <c r="BQ467" i="2"/>
  <c r="BF467" i="2"/>
  <c r="AX467" i="2"/>
  <c r="BO467" i="2" s="1"/>
  <c r="AW467" i="2"/>
  <c r="BN467" i="2" s="1"/>
  <c r="AU467" i="2"/>
  <c r="L467" i="14" s="1"/>
  <c r="K467" i="14"/>
  <c r="AJ467" i="2"/>
  <c r="P467" i="2"/>
  <c r="DG466" i="2"/>
  <c r="H466" i="14"/>
  <c r="CO466" i="2"/>
  <c r="BR466" i="2"/>
  <c r="BQ466" i="2"/>
  <c r="BF466" i="2"/>
  <c r="AX466" i="2"/>
  <c r="BO466" i="2" s="1"/>
  <c r="AW466" i="2"/>
  <c r="BN466" i="2" s="1"/>
  <c r="AU466" i="2"/>
  <c r="L466" i="14" s="1"/>
  <c r="K466" i="14"/>
  <c r="AJ466" i="2"/>
  <c r="P466" i="2"/>
  <c r="DG465" i="2"/>
  <c r="H465" i="14"/>
  <c r="G465" i="14"/>
  <c r="CO465" i="2"/>
  <c r="BR465" i="2"/>
  <c r="BQ465" i="2"/>
  <c r="BF465" i="2"/>
  <c r="AX465" i="2"/>
  <c r="BE465" i="2" s="1"/>
  <c r="AW465" i="2"/>
  <c r="BD465" i="2" s="1"/>
  <c r="AU465" i="2"/>
  <c r="L465" i="14" s="1"/>
  <c r="K465" i="14"/>
  <c r="AJ465" i="2"/>
  <c r="P465" i="2"/>
  <c r="DG464" i="2"/>
  <c r="H464" i="14"/>
  <c r="CO464" i="2"/>
  <c r="BR464" i="2"/>
  <c r="BQ464" i="2"/>
  <c r="BF464" i="2"/>
  <c r="AX464" i="2"/>
  <c r="BE464" i="2" s="1"/>
  <c r="AW464" i="2"/>
  <c r="BN464" i="2" s="1"/>
  <c r="AU464" i="2"/>
  <c r="L464" i="14" s="1"/>
  <c r="K464" i="14"/>
  <c r="AJ464" i="2"/>
  <c r="P464" i="2"/>
  <c r="DG463" i="2"/>
  <c r="H463" i="14"/>
  <c r="G463" i="14"/>
  <c r="CO463" i="2"/>
  <c r="BZ463" i="2"/>
  <c r="BY463" i="2"/>
  <c r="BX463" i="2" s="1"/>
  <c r="BQ463" i="2"/>
  <c r="BF463" i="2"/>
  <c r="AX463" i="2"/>
  <c r="BE463" i="2" s="1"/>
  <c r="AW463" i="2"/>
  <c r="BN463" i="2" s="1"/>
  <c r="AU463" i="2"/>
  <c r="L463" i="14" s="1"/>
  <c r="K463" i="14"/>
  <c r="AJ463" i="2"/>
  <c r="P463" i="2"/>
  <c r="DG462" i="2"/>
  <c r="H462" i="14"/>
  <c r="G462" i="14"/>
  <c r="CO462" i="2"/>
  <c r="BZ462" i="2"/>
  <c r="BY462" i="2"/>
  <c r="BX462" i="2" s="1"/>
  <c r="BQ462" i="2"/>
  <c r="BF462" i="2"/>
  <c r="AX462" i="2"/>
  <c r="BE462" i="2" s="1"/>
  <c r="AW462" i="2"/>
  <c r="BN462" i="2" s="1"/>
  <c r="AU462" i="2"/>
  <c r="L462" i="14" s="1"/>
  <c r="K462" i="14"/>
  <c r="AJ462" i="2"/>
  <c r="P462" i="2"/>
  <c r="DG461" i="2"/>
  <c r="H461" i="14"/>
  <c r="G461" i="14"/>
  <c r="CO461" i="2"/>
  <c r="BZ461" i="2"/>
  <c r="BY461" i="2"/>
  <c r="BX461" i="2" s="1"/>
  <c r="BQ461" i="2"/>
  <c r="BF461" i="2"/>
  <c r="AX461" i="2"/>
  <c r="BE461" i="2" s="1"/>
  <c r="AW461" i="2"/>
  <c r="BN461" i="2" s="1"/>
  <c r="AU461" i="2"/>
  <c r="L461" i="14" s="1"/>
  <c r="K461" i="14"/>
  <c r="AJ461" i="2"/>
  <c r="P461" i="2"/>
  <c r="DG460" i="2"/>
  <c r="H460" i="14"/>
  <c r="G460" i="14"/>
  <c r="CO460" i="2"/>
  <c r="BR460" i="2"/>
  <c r="BQ460" i="2"/>
  <c r="BF460" i="2"/>
  <c r="AX460" i="2"/>
  <c r="BO460" i="2" s="1"/>
  <c r="AW460" i="2"/>
  <c r="BD460" i="2" s="1"/>
  <c r="AU460" i="2"/>
  <c r="L460" i="14" s="1"/>
  <c r="K460" i="14"/>
  <c r="AJ460" i="2"/>
  <c r="P460" i="2"/>
  <c r="DG459" i="2"/>
  <c r="H459" i="14"/>
  <c r="CO459" i="2"/>
  <c r="BR459" i="2"/>
  <c r="BQ459" i="2"/>
  <c r="BF459" i="2"/>
  <c r="AX459" i="2"/>
  <c r="BE459" i="2" s="1"/>
  <c r="AW459" i="2"/>
  <c r="BN459" i="2" s="1"/>
  <c r="AU459" i="2"/>
  <c r="L459" i="14" s="1"/>
  <c r="K459" i="14"/>
  <c r="AJ459" i="2"/>
  <c r="P459" i="2"/>
  <c r="DG458" i="2"/>
  <c r="H458" i="14"/>
  <c r="G458" i="14"/>
  <c r="CO458" i="2"/>
  <c r="BR458" i="2"/>
  <c r="BQ458" i="2"/>
  <c r="BF458" i="2"/>
  <c r="AX458" i="2"/>
  <c r="BE458" i="2" s="1"/>
  <c r="AW458" i="2"/>
  <c r="BN458" i="2" s="1"/>
  <c r="AU458" i="2"/>
  <c r="L458" i="14" s="1"/>
  <c r="K458" i="14"/>
  <c r="AJ458" i="2"/>
  <c r="P458" i="2"/>
  <c r="DG457" i="2"/>
  <c r="H457" i="14"/>
  <c r="CO457" i="2"/>
  <c r="BR457" i="2"/>
  <c r="BQ457" i="2"/>
  <c r="BF457" i="2"/>
  <c r="AX457" i="2"/>
  <c r="BO457" i="2" s="1"/>
  <c r="AW457" i="2"/>
  <c r="BN457" i="2" s="1"/>
  <c r="AU457" i="2"/>
  <c r="L457" i="14" s="1"/>
  <c r="K457" i="14"/>
  <c r="AJ457" i="2"/>
  <c r="P457" i="2"/>
  <c r="DG456" i="2"/>
  <c r="H456" i="14"/>
  <c r="G456" i="14"/>
  <c r="CO456" i="2"/>
  <c r="BR456" i="2"/>
  <c r="BQ456" i="2"/>
  <c r="BF456" i="2"/>
  <c r="AX456" i="2"/>
  <c r="BO456" i="2" s="1"/>
  <c r="AW456" i="2"/>
  <c r="BN456" i="2" s="1"/>
  <c r="AU456" i="2"/>
  <c r="L456" i="14" s="1"/>
  <c r="K456" i="14"/>
  <c r="AJ456" i="2"/>
  <c r="P456" i="2"/>
  <c r="DG455" i="2"/>
  <c r="H455" i="14"/>
  <c r="CO455" i="2"/>
  <c r="BR455" i="2"/>
  <c r="BQ455" i="2"/>
  <c r="BF455" i="2"/>
  <c r="AX455" i="2"/>
  <c r="BO455" i="2" s="1"/>
  <c r="AW455" i="2"/>
  <c r="BN455" i="2" s="1"/>
  <c r="AU455" i="2"/>
  <c r="L455" i="14" s="1"/>
  <c r="K455" i="14"/>
  <c r="AJ455" i="2"/>
  <c r="P455" i="2"/>
  <c r="DG454" i="2"/>
  <c r="H454" i="14"/>
  <c r="G454" i="14"/>
  <c r="CO454" i="2"/>
  <c r="BR454" i="2"/>
  <c r="BQ454" i="2"/>
  <c r="BF454" i="2"/>
  <c r="AX454" i="2"/>
  <c r="AW454" i="2"/>
  <c r="BD454" i="2" s="1"/>
  <c r="AU454" i="2"/>
  <c r="L454" i="14" s="1"/>
  <c r="K454" i="14"/>
  <c r="AJ454" i="2"/>
  <c r="P454" i="2"/>
  <c r="DG453" i="2"/>
  <c r="H453" i="14"/>
  <c r="CO453" i="2"/>
  <c r="BR453" i="2"/>
  <c r="BQ453" i="2"/>
  <c r="BF453" i="2"/>
  <c r="AX453" i="2"/>
  <c r="BE453" i="2" s="1"/>
  <c r="AW453" i="2"/>
  <c r="AU453" i="2"/>
  <c r="L453" i="14" s="1"/>
  <c r="K453" i="14"/>
  <c r="AJ453" i="2"/>
  <c r="P453" i="2"/>
  <c r="DG452" i="2"/>
  <c r="H452" i="14"/>
  <c r="G452" i="14"/>
  <c r="CO452" i="2"/>
  <c r="BR452" i="2"/>
  <c r="BQ452" i="2"/>
  <c r="BF452" i="2"/>
  <c r="AX452" i="2"/>
  <c r="BO452" i="2" s="1"/>
  <c r="AW452" i="2"/>
  <c r="BD452" i="2" s="1"/>
  <c r="AU452" i="2"/>
  <c r="L452" i="14" s="1"/>
  <c r="K452" i="14"/>
  <c r="AJ452" i="2"/>
  <c r="P452" i="2"/>
  <c r="DG451" i="2"/>
  <c r="H451" i="14"/>
  <c r="CO451" i="2"/>
  <c r="BR451" i="2"/>
  <c r="BQ451" i="2"/>
  <c r="BF451" i="2"/>
  <c r="AX451" i="2"/>
  <c r="BE451" i="2" s="1"/>
  <c r="AW451" i="2"/>
  <c r="BN451" i="2" s="1"/>
  <c r="AU451" i="2"/>
  <c r="L451" i="14" s="1"/>
  <c r="K451" i="14"/>
  <c r="AJ451" i="2"/>
  <c r="P451" i="2"/>
  <c r="DG450" i="2"/>
  <c r="H450" i="14"/>
  <c r="G450" i="14"/>
  <c r="CO450" i="2"/>
  <c r="BR450" i="2"/>
  <c r="BQ450" i="2"/>
  <c r="BF450" i="2"/>
  <c r="AX450" i="2"/>
  <c r="BE450" i="2" s="1"/>
  <c r="AW450" i="2"/>
  <c r="BN450" i="2" s="1"/>
  <c r="AU450" i="2"/>
  <c r="L450" i="14" s="1"/>
  <c r="K450" i="14"/>
  <c r="AJ450" i="2"/>
  <c r="P450" i="2"/>
  <c r="DG449" i="2"/>
  <c r="H449" i="14"/>
  <c r="CO449" i="2"/>
  <c r="BR449" i="2"/>
  <c r="BQ449" i="2"/>
  <c r="BF449" i="2"/>
  <c r="AX449" i="2"/>
  <c r="BO449" i="2" s="1"/>
  <c r="AW449" i="2"/>
  <c r="BN449" i="2" s="1"/>
  <c r="AU449" i="2"/>
  <c r="L449" i="14" s="1"/>
  <c r="K449" i="14"/>
  <c r="AJ449" i="2"/>
  <c r="P449" i="2"/>
  <c r="DG448" i="2"/>
  <c r="CY448" i="2"/>
  <c r="CX448" i="2"/>
  <c r="H448" i="14"/>
  <c r="G448" i="14"/>
  <c r="CO448" i="2"/>
  <c r="BR448" i="2"/>
  <c r="BQ448" i="2"/>
  <c r="BF448" i="2"/>
  <c r="AX448" i="2"/>
  <c r="BO448" i="2" s="1"/>
  <c r="AW448" i="2"/>
  <c r="BN448" i="2" s="1"/>
  <c r="AU448" i="2"/>
  <c r="L448" i="14" s="1"/>
  <c r="K448" i="14"/>
  <c r="AJ448" i="2"/>
  <c r="P448" i="2"/>
  <c r="DG447" i="2"/>
  <c r="CY447" i="2"/>
  <c r="CX447" i="2"/>
  <c r="H447" i="14"/>
  <c r="CO447" i="2"/>
  <c r="BR447" i="2"/>
  <c r="BQ447" i="2"/>
  <c r="BF447" i="2"/>
  <c r="AX447" i="2"/>
  <c r="BO447" i="2" s="1"/>
  <c r="AW447" i="2"/>
  <c r="BN447" i="2" s="1"/>
  <c r="AU447" i="2"/>
  <c r="L447" i="14" s="1"/>
  <c r="K447" i="14"/>
  <c r="AJ447" i="2"/>
  <c r="P447" i="2"/>
  <c r="DG446" i="2"/>
  <c r="CY446" i="2"/>
  <c r="CX446" i="2"/>
  <c r="H446" i="14"/>
  <c r="G446" i="14"/>
  <c r="CO446" i="2"/>
  <c r="BR446" i="2"/>
  <c r="BQ446" i="2"/>
  <c r="BF446" i="2"/>
  <c r="AX446" i="2"/>
  <c r="AW446" i="2"/>
  <c r="BD446" i="2" s="1"/>
  <c r="AU446" i="2"/>
  <c r="L446" i="14" s="1"/>
  <c r="K446" i="14"/>
  <c r="AJ446" i="2"/>
  <c r="P446" i="2"/>
  <c r="DG445" i="2"/>
  <c r="CY445" i="2"/>
  <c r="CX445" i="2"/>
  <c r="H445" i="14"/>
  <c r="CO445" i="2"/>
  <c r="BR445" i="2"/>
  <c r="BQ445" i="2"/>
  <c r="BF445" i="2"/>
  <c r="AX445" i="2"/>
  <c r="BE445" i="2" s="1"/>
  <c r="AW445" i="2"/>
  <c r="BN445" i="2" s="1"/>
  <c r="AU445" i="2"/>
  <c r="L445" i="14" s="1"/>
  <c r="K445" i="14"/>
  <c r="AJ445" i="2"/>
  <c r="P445" i="2"/>
  <c r="DG444" i="2"/>
  <c r="CY444" i="2"/>
  <c r="CX444" i="2"/>
  <c r="H444" i="14"/>
  <c r="G444" i="14"/>
  <c r="CO444" i="2"/>
  <c r="BR444" i="2"/>
  <c r="BQ444" i="2"/>
  <c r="BF444" i="2"/>
  <c r="AX444" i="2"/>
  <c r="AW444" i="2"/>
  <c r="BD444" i="2" s="1"/>
  <c r="AU444" i="2"/>
  <c r="L444" i="14" s="1"/>
  <c r="K444" i="14"/>
  <c r="AJ444" i="2"/>
  <c r="P444" i="2"/>
  <c r="DG443" i="2"/>
  <c r="CY443" i="2"/>
  <c r="CX443" i="2"/>
  <c r="H443" i="14"/>
  <c r="CO443" i="2"/>
  <c r="BR443" i="2"/>
  <c r="BQ443" i="2"/>
  <c r="BF443" i="2"/>
  <c r="AX443" i="2"/>
  <c r="BE443" i="2" s="1"/>
  <c r="AW443" i="2"/>
  <c r="BN443" i="2" s="1"/>
  <c r="AU443" i="2"/>
  <c r="L443" i="14" s="1"/>
  <c r="K443" i="14"/>
  <c r="AJ443" i="2"/>
  <c r="P443" i="2"/>
  <c r="DG442" i="2"/>
  <c r="H442" i="14"/>
  <c r="CO442" i="2"/>
  <c r="BR442" i="2"/>
  <c r="BQ442" i="2"/>
  <c r="BF442" i="2"/>
  <c r="AX442" i="2"/>
  <c r="AW442" i="2"/>
  <c r="BN442" i="2" s="1"/>
  <c r="AU442" i="2"/>
  <c r="L442" i="14" s="1"/>
  <c r="K442" i="14"/>
  <c r="AJ442" i="2"/>
  <c r="P442" i="2"/>
  <c r="DG441" i="2"/>
  <c r="CY441" i="2"/>
  <c r="CX441" i="2"/>
  <c r="H441" i="14"/>
  <c r="CO441" i="2"/>
  <c r="BR441" i="2"/>
  <c r="BQ441" i="2"/>
  <c r="BF441" i="2"/>
  <c r="AX441" i="2"/>
  <c r="BO441" i="2" s="1"/>
  <c r="AW441" i="2"/>
  <c r="BN441" i="2" s="1"/>
  <c r="AU441" i="2"/>
  <c r="L441" i="14" s="1"/>
  <c r="K441" i="14"/>
  <c r="AJ441" i="2"/>
  <c r="P441" i="2"/>
  <c r="DG440" i="2"/>
  <c r="CY440" i="2"/>
  <c r="CX440" i="2"/>
  <c r="H440" i="14"/>
  <c r="G440" i="14"/>
  <c r="CO440" i="2"/>
  <c r="BR440" i="2"/>
  <c r="BQ440" i="2"/>
  <c r="BF440" i="2"/>
  <c r="AX440" i="2"/>
  <c r="BE440" i="2" s="1"/>
  <c r="AW440" i="2"/>
  <c r="BN440" i="2" s="1"/>
  <c r="AU440" i="2"/>
  <c r="L440" i="14" s="1"/>
  <c r="K440" i="14"/>
  <c r="AJ440" i="2"/>
  <c r="P440" i="2"/>
  <c r="DG439" i="2"/>
  <c r="CY439" i="2"/>
  <c r="CX439" i="2"/>
  <c r="H439" i="14"/>
  <c r="G439" i="14"/>
  <c r="CO439" i="2"/>
  <c r="BR439" i="2"/>
  <c r="BQ439" i="2"/>
  <c r="BF439" i="2"/>
  <c r="AX439" i="2"/>
  <c r="BO439" i="2" s="1"/>
  <c r="AW439" i="2"/>
  <c r="BN439" i="2" s="1"/>
  <c r="AU439" i="2"/>
  <c r="L439" i="14" s="1"/>
  <c r="K439" i="14"/>
  <c r="AJ439" i="2"/>
  <c r="P439" i="2"/>
  <c r="DG438" i="2"/>
  <c r="CY438" i="2"/>
  <c r="CX438" i="2"/>
  <c r="H438" i="14"/>
  <c r="CO438" i="2"/>
  <c r="BR438" i="2"/>
  <c r="BQ438" i="2"/>
  <c r="BF438" i="2"/>
  <c r="AX438" i="2"/>
  <c r="BO438" i="2" s="1"/>
  <c r="AW438" i="2"/>
  <c r="AU438" i="2"/>
  <c r="L438" i="14" s="1"/>
  <c r="K438" i="14"/>
  <c r="AJ438" i="2"/>
  <c r="P438" i="2"/>
  <c r="DG437" i="2"/>
  <c r="CY437" i="2"/>
  <c r="CX437" i="2"/>
  <c r="H437" i="14"/>
  <c r="CO437" i="2"/>
  <c r="BR437" i="2"/>
  <c r="BQ437" i="2"/>
  <c r="BF437" i="2"/>
  <c r="AX437" i="2"/>
  <c r="AW437" i="2"/>
  <c r="BN437" i="2" s="1"/>
  <c r="AU437" i="2"/>
  <c r="L437" i="14" s="1"/>
  <c r="K437" i="14"/>
  <c r="AJ437" i="2"/>
  <c r="P437" i="2"/>
  <c r="DG436" i="2"/>
  <c r="CY436" i="2"/>
  <c r="CX436" i="2"/>
  <c r="H436" i="14"/>
  <c r="G436" i="14"/>
  <c r="CO436" i="2"/>
  <c r="BR436" i="2"/>
  <c r="BQ436" i="2"/>
  <c r="BF436" i="2"/>
  <c r="AX436" i="2"/>
  <c r="BO436" i="2" s="1"/>
  <c r="AW436" i="2"/>
  <c r="BD436" i="2" s="1"/>
  <c r="AU436" i="2"/>
  <c r="L436" i="14" s="1"/>
  <c r="K436" i="14"/>
  <c r="AJ436" i="2"/>
  <c r="P436" i="2"/>
  <c r="DG435" i="2"/>
  <c r="H435" i="14"/>
  <c r="G435" i="14"/>
  <c r="CO435" i="2"/>
  <c r="BR435" i="2"/>
  <c r="BQ435" i="2"/>
  <c r="BF435" i="2"/>
  <c r="AX435" i="2"/>
  <c r="BE435" i="2" s="1"/>
  <c r="AW435" i="2"/>
  <c r="BN435" i="2" s="1"/>
  <c r="AU435" i="2"/>
  <c r="L435" i="14" s="1"/>
  <c r="K435" i="14"/>
  <c r="AJ435" i="2"/>
  <c r="P435" i="2"/>
  <c r="DG434" i="2"/>
  <c r="H434" i="14"/>
  <c r="CO434" i="2"/>
  <c r="BR434" i="2"/>
  <c r="BQ434" i="2"/>
  <c r="BF434" i="2"/>
  <c r="AX434" i="2"/>
  <c r="BO434" i="2" s="1"/>
  <c r="AW434" i="2"/>
  <c r="AU434" i="2"/>
  <c r="L434" i="14" s="1"/>
  <c r="K434" i="14"/>
  <c r="AJ434" i="2"/>
  <c r="P434" i="2"/>
  <c r="DG433" i="2"/>
  <c r="CY433" i="2"/>
  <c r="CX433" i="2"/>
  <c r="H433" i="14"/>
  <c r="CO433" i="2"/>
  <c r="BR433" i="2"/>
  <c r="BQ433" i="2"/>
  <c r="BF433" i="2"/>
  <c r="AX433" i="2"/>
  <c r="AW433" i="2"/>
  <c r="BN433" i="2" s="1"/>
  <c r="AU433" i="2"/>
  <c r="L433" i="14" s="1"/>
  <c r="K433" i="14"/>
  <c r="AJ433" i="2"/>
  <c r="P433" i="2"/>
  <c r="DG432" i="2"/>
  <c r="CY432" i="2"/>
  <c r="CX432" i="2"/>
  <c r="H432" i="14"/>
  <c r="G432" i="14"/>
  <c r="CO432" i="2"/>
  <c r="BR432" i="2"/>
  <c r="BQ432" i="2"/>
  <c r="BF432" i="2"/>
  <c r="AX432" i="2"/>
  <c r="BO432" i="2" s="1"/>
  <c r="AW432" i="2"/>
  <c r="BN432" i="2" s="1"/>
  <c r="AU432" i="2"/>
  <c r="L432" i="14" s="1"/>
  <c r="K432" i="14"/>
  <c r="AJ432" i="2"/>
  <c r="P432" i="2"/>
  <c r="DG431" i="2"/>
  <c r="CY431" i="2"/>
  <c r="CX431" i="2"/>
  <c r="H431" i="14"/>
  <c r="G431" i="14"/>
  <c r="CO431" i="2"/>
  <c r="BR431" i="2"/>
  <c r="BQ431" i="2"/>
  <c r="BF431" i="2"/>
  <c r="AX431" i="2"/>
  <c r="BO431" i="2" s="1"/>
  <c r="AW431" i="2"/>
  <c r="AU431" i="2"/>
  <c r="L431" i="14" s="1"/>
  <c r="K431" i="14"/>
  <c r="AJ431" i="2"/>
  <c r="P431" i="2"/>
  <c r="DG430" i="2"/>
  <c r="CY430" i="2"/>
  <c r="CX430" i="2"/>
  <c r="H430" i="14"/>
  <c r="CO430" i="2"/>
  <c r="BR430" i="2"/>
  <c r="BQ430" i="2"/>
  <c r="BF430" i="2"/>
  <c r="AX430" i="2"/>
  <c r="BE430" i="2" s="1"/>
  <c r="AW430" i="2"/>
  <c r="AU430" i="2"/>
  <c r="L430" i="14" s="1"/>
  <c r="K430" i="14"/>
  <c r="AJ430" i="2"/>
  <c r="P430" i="2"/>
  <c r="DG429" i="2"/>
  <c r="CY429" i="2"/>
  <c r="CX429" i="2"/>
  <c r="H429" i="14"/>
  <c r="CO429" i="2"/>
  <c r="BR429" i="2"/>
  <c r="BQ429" i="2"/>
  <c r="BF429" i="2"/>
  <c r="AX429" i="2"/>
  <c r="AW429" i="2"/>
  <c r="BN429" i="2" s="1"/>
  <c r="AU429" i="2"/>
  <c r="L429" i="14" s="1"/>
  <c r="K429" i="14"/>
  <c r="AJ429" i="2"/>
  <c r="P429" i="2"/>
  <c r="DG428" i="2"/>
  <c r="CY428" i="2"/>
  <c r="CX428" i="2"/>
  <c r="H428" i="14"/>
  <c r="G428" i="14"/>
  <c r="CO428" i="2"/>
  <c r="BR428" i="2"/>
  <c r="BQ428" i="2"/>
  <c r="BF428" i="2"/>
  <c r="AX428" i="2"/>
  <c r="BO428" i="2" s="1"/>
  <c r="AW428" i="2"/>
  <c r="BD428" i="2" s="1"/>
  <c r="AU428" i="2"/>
  <c r="L428" i="14" s="1"/>
  <c r="K428" i="14"/>
  <c r="AJ428" i="2"/>
  <c r="P428" i="2"/>
  <c r="DG427" i="2"/>
  <c r="CY427" i="2"/>
  <c r="CX427" i="2"/>
  <c r="H427" i="14"/>
  <c r="CO427" i="2"/>
  <c r="BR427" i="2"/>
  <c r="BQ427" i="2"/>
  <c r="BF427" i="2"/>
  <c r="AX427" i="2"/>
  <c r="BE427" i="2" s="1"/>
  <c r="AW427" i="2"/>
  <c r="BN427" i="2" s="1"/>
  <c r="AU427" i="2"/>
  <c r="L427" i="14" s="1"/>
  <c r="K427" i="14"/>
  <c r="AJ427" i="2"/>
  <c r="P427" i="2"/>
  <c r="DG426" i="2"/>
  <c r="CY426" i="2"/>
  <c r="CX426" i="2"/>
  <c r="H426" i="14"/>
  <c r="CO426" i="2"/>
  <c r="BR426" i="2"/>
  <c r="BQ426" i="2"/>
  <c r="BF426" i="2"/>
  <c r="AX426" i="2"/>
  <c r="BO426" i="2" s="1"/>
  <c r="AW426" i="2"/>
  <c r="AU426" i="2"/>
  <c r="L426" i="14" s="1"/>
  <c r="K426" i="14"/>
  <c r="AJ426" i="2"/>
  <c r="P426" i="2"/>
  <c r="DG425" i="2"/>
  <c r="CY425" i="2"/>
  <c r="CX425" i="2"/>
  <c r="H425" i="14"/>
  <c r="CO425" i="2"/>
  <c r="BR425" i="2"/>
  <c r="BQ425" i="2"/>
  <c r="BF425" i="2"/>
  <c r="AX425" i="2"/>
  <c r="AW425" i="2"/>
  <c r="BN425" i="2" s="1"/>
  <c r="AU425" i="2"/>
  <c r="L425" i="14" s="1"/>
  <c r="K425" i="14"/>
  <c r="AJ425" i="2"/>
  <c r="P425" i="2"/>
  <c r="DG424" i="2"/>
  <c r="H424" i="14"/>
  <c r="G424" i="14"/>
  <c r="CO424" i="2"/>
  <c r="BR424" i="2"/>
  <c r="BQ424" i="2"/>
  <c r="BF424" i="2"/>
  <c r="AX424" i="2"/>
  <c r="BO424" i="2" s="1"/>
  <c r="AW424" i="2"/>
  <c r="BN424" i="2" s="1"/>
  <c r="AU424" i="2"/>
  <c r="L424" i="14" s="1"/>
  <c r="K424" i="14"/>
  <c r="AJ424" i="2"/>
  <c r="P424" i="2"/>
  <c r="DG423" i="2"/>
  <c r="H423" i="14"/>
  <c r="G423" i="14"/>
  <c r="CO423" i="2"/>
  <c r="BR423" i="2"/>
  <c r="BQ423" i="2"/>
  <c r="BF423" i="2"/>
  <c r="AX423" i="2"/>
  <c r="BO423" i="2" s="1"/>
  <c r="AW423" i="2"/>
  <c r="BN423" i="2" s="1"/>
  <c r="AU423" i="2"/>
  <c r="L423" i="14" s="1"/>
  <c r="K423" i="14"/>
  <c r="AJ423" i="2"/>
  <c r="P423" i="2"/>
  <c r="DG422" i="2"/>
  <c r="H422" i="14"/>
  <c r="CO422" i="2"/>
  <c r="BR422" i="2"/>
  <c r="BQ422" i="2"/>
  <c r="BF422" i="2"/>
  <c r="AX422" i="2"/>
  <c r="BO422" i="2" s="1"/>
  <c r="AW422" i="2"/>
  <c r="AU422" i="2"/>
  <c r="L422" i="14" s="1"/>
  <c r="K422" i="14"/>
  <c r="AJ422" i="2"/>
  <c r="P422" i="2"/>
  <c r="DG421" i="2"/>
  <c r="CY421" i="2"/>
  <c r="CX421" i="2"/>
  <c r="H421" i="14"/>
  <c r="G421" i="14"/>
  <c r="CO421" i="2"/>
  <c r="BR421" i="2"/>
  <c r="BQ421" i="2"/>
  <c r="BF421" i="2"/>
  <c r="AX421" i="2"/>
  <c r="AW421" i="2"/>
  <c r="BN421" i="2" s="1"/>
  <c r="AU421" i="2"/>
  <c r="L421" i="14" s="1"/>
  <c r="K421" i="14"/>
  <c r="AJ421" i="2"/>
  <c r="P421" i="2"/>
  <c r="DG420" i="2"/>
  <c r="CY420" i="2"/>
  <c r="CX420" i="2"/>
  <c r="H420" i="14"/>
  <c r="CO420" i="2"/>
  <c r="BR420" i="2"/>
  <c r="BQ420" i="2"/>
  <c r="BF420" i="2"/>
  <c r="AX420" i="2"/>
  <c r="AW420" i="2"/>
  <c r="AU420" i="2"/>
  <c r="L420" i="14" s="1"/>
  <c r="K420" i="14"/>
  <c r="AJ420" i="2"/>
  <c r="P420" i="2"/>
  <c r="DG419" i="2"/>
  <c r="CY419" i="2"/>
  <c r="CX419" i="2"/>
  <c r="H419" i="14"/>
  <c r="G419" i="14"/>
  <c r="CO419" i="2"/>
  <c r="BR419" i="2"/>
  <c r="BQ419" i="2"/>
  <c r="BF419" i="2"/>
  <c r="AX419" i="2"/>
  <c r="AW419" i="2"/>
  <c r="AU419" i="2"/>
  <c r="L419" i="14" s="1"/>
  <c r="K419" i="14"/>
  <c r="AJ419" i="2"/>
  <c r="P419" i="2"/>
  <c r="DG418" i="2"/>
  <c r="H418" i="14"/>
  <c r="CO418" i="2"/>
  <c r="BR418" i="2"/>
  <c r="BQ418" i="2"/>
  <c r="BF418" i="2"/>
  <c r="AX418" i="2"/>
  <c r="BO418" i="2" s="1"/>
  <c r="AW418" i="2"/>
  <c r="AU418" i="2"/>
  <c r="L418" i="14" s="1"/>
  <c r="K418" i="14"/>
  <c r="AJ418" i="2"/>
  <c r="P418" i="2"/>
  <c r="DG417" i="2"/>
  <c r="H417" i="14"/>
  <c r="G417" i="14"/>
  <c r="CO417" i="2"/>
  <c r="BR417" i="2"/>
  <c r="BQ417" i="2"/>
  <c r="BF417" i="2"/>
  <c r="AX417" i="2"/>
  <c r="AW417" i="2"/>
  <c r="BN417" i="2" s="1"/>
  <c r="AU417" i="2"/>
  <c r="L417" i="14" s="1"/>
  <c r="K417" i="14"/>
  <c r="AJ417" i="2"/>
  <c r="P417" i="2"/>
  <c r="DG416" i="2"/>
  <c r="CY416" i="2"/>
  <c r="CX416" i="2"/>
  <c r="H416" i="14"/>
  <c r="CO416" i="2"/>
  <c r="BR416" i="2"/>
  <c r="BQ416" i="2"/>
  <c r="BF416" i="2"/>
  <c r="AX416" i="2"/>
  <c r="BO416" i="2" s="1"/>
  <c r="AW416" i="2"/>
  <c r="AU416" i="2"/>
  <c r="L416" i="14" s="1"/>
  <c r="K416" i="14"/>
  <c r="AJ416" i="2"/>
  <c r="P416" i="2"/>
  <c r="DG415" i="2"/>
  <c r="CY415" i="2"/>
  <c r="CX415" i="2"/>
  <c r="H415" i="14"/>
  <c r="G415" i="14"/>
  <c r="CO415" i="2"/>
  <c r="BR415" i="2"/>
  <c r="BQ415" i="2"/>
  <c r="BF415" i="2"/>
  <c r="AX415" i="2"/>
  <c r="AW415" i="2"/>
  <c r="BN415" i="2" s="1"/>
  <c r="AU415" i="2"/>
  <c r="L415" i="14" s="1"/>
  <c r="K415" i="14"/>
  <c r="AJ415" i="2"/>
  <c r="P415" i="2"/>
  <c r="DG414" i="2"/>
  <c r="CY414" i="2"/>
  <c r="CX414" i="2"/>
  <c r="H414" i="14"/>
  <c r="CO414" i="2"/>
  <c r="BR414" i="2"/>
  <c r="BQ414" i="2"/>
  <c r="BF414" i="2"/>
  <c r="AX414" i="2"/>
  <c r="BE414" i="2" s="1"/>
  <c r="AW414" i="2"/>
  <c r="AU414" i="2"/>
  <c r="L414" i="14" s="1"/>
  <c r="K414" i="14"/>
  <c r="AJ414" i="2"/>
  <c r="P414" i="2"/>
  <c r="DG413" i="2"/>
  <c r="CY413" i="2"/>
  <c r="CX413" i="2"/>
  <c r="H413" i="14"/>
  <c r="G413" i="14"/>
  <c r="CO413" i="2"/>
  <c r="BR413" i="2"/>
  <c r="BQ413" i="2"/>
  <c r="BF413" i="2"/>
  <c r="AX413" i="2"/>
  <c r="AW413" i="2"/>
  <c r="BN413" i="2" s="1"/>
  <c r="AU413" i="2"/>
  <c r="L413" i="14" s="1"/>
  <c r="K413" i="14"/>
  <c r="AJ413" i="2"/>
  <c r="P413" i="2"/>
  <c r="DG412" i="2"/>
  <c r="CY412" i="2"/>
  <c r="CX412" i="2"/>
  <c r="H412" i="14"/>
  <c r="CO412" i="2"/>
  <c r="BR412" i="2"/>
  <c r="BQ412" i="2"/>
  <c r="BF412" i="2"/>
  <c r="AX412" i="2"/>
  <c r="BE412" i="2" s="1"/>
  <c r="AW412" i="2"/>
  <c r="AU412" i="2"/>
  <c r="L412" i="14" s="1"/>
  <c r="K412" i="14"/>
  <c r="AJ412" i="2"/>
  <c r="P412" i="2"/>
  <c r="DG411" i="2"/>
  <c r="CY411" i="2"/>
  <c r="CX411" i="2"/>
  <c r="H411" i="14"/>
  <c r="G411" i="14"/>
  <c r="CO411" i="2"/>
  <c r="BR411" i="2"/>
  <c r="BQ411" i="2"/>
  <c r="BF411" i="2"/>
  <c r="AX411" i="2"/>
  <c r="AW411" i="2"/>
  <c r="BN411" i="2" s="1"/>
  <c r="AU411" i="2"/>
  <c r="L411" i="14" s="1"/>
  <c r="K411" i="14"/>
  <c r="AJ411" i="2"/>
  <c r="P411" i="2"/>
  <c r="DG410" i="2"/>
  <c r="CY410" i="2"/>
  <c r="CX410" i="2"/>
  <c r="H410" i="14"/>
  <c r="CO410" i="2"/>
  <c r="BR410" i="2"/>
  <c r="BQ410" i="2"/>
  <c r="BF410" i="2"/>
  <c r="AX410" i="2"/>
  <c r="BE410" i="2" s="1"/>
  <c r="AW410" i="2"/>
  <c r="AU410" i="2"/>
  <c r="L410" i="14" s="1"/>
  <c r="K410" i="14"/>
  <c r="AJ410" i="2"/>
  <c r="P410" i="2"/>
  <c r="DG409" i="2"/>
  <c r="CY409" i="2"/>
  <c r="CX409" i="2"/>
  <c r="H409" i="14"/>
  <c r="G409" i="14"/>
  <c r="CO409" i="2"/>
  <c r="BR409" i="2"/>
  <c r="BQ409" i="2"/>
  <c r="BF409" i="2"/>
  <c r="AX409" i="2"/>
  <c r="AW409" i="2"/>
  <c r="BN409" i="2" s="1"/>
  <c r="AU409" i="2"/>
  <c r="L409" i="14" s="1"/>
  <c r="K409" i="14"/>
  <c r="AJ409" i="2"/>
  <c r="P409" i="2"/>
  <c r="DG408" i="2"/>
  <c r="CY408" i="2"/>
  <c r="CX408" i="2"/>
  <c r="H408" i="14"/>
  <c r="CO408" i="2"/>
  <c r="BR408" i="2"/>
  <c r="BQ408" i="2"/>
  <c r="BF408" i="2"/>
  <c r="AX408" i="2"/>
  <c r="BE408" i="2" s="1"/>
  <c r="AW408" i="2"/>
  <c r="AU408" i="2"/>
  <c r="L408" i="14" s="1"/>
  <c r="K408" i="14"/>
  <c r="AJ408" i="2"/>
  <c r="P408" i="2"/>
  <c r="DG407" i="2"/>
  <c r="CY407" i="2"/>
  <c r="CX407" i="2"/>
  <c r="H407" i="14"/>
  <c r="G407" i="14"/>
  <c r="CO407" i="2"/>
  <c r="BR407" i="2"/>
  <c r="BQ407" i="2"/>
  <c r="BF407" i="2"/>
  <c r="AX407" i="2"/>
  <c r="AW407" i="2"/>
  <c r="BD407" i="2" s="1"/>
  <c r="AU407" i="2"/>
  <c r="L407" i="14" s="1"/>
  <c r="K407" i="14"/>
  <c r="AJ407" i="2"/>
  <c r="P407" i="2"/>
  <c r="DG406" i="2"/>
  <c r="CY406" i="2"/>
  <c r="CX406" i="2"/>
  <c r="H406" i="14"/>
  <c r="CO406" i="2"/>
  <c r="BR406" i="2"/>
  <c r="BQ406" i="2"/>
  <c r="BF406" i="2"/>
  <c r="AX406" i="2"/>
  <c r="BO406" i="2" s="1"/>
  <c r="AW406" i="2"/>
  <c r="AU406" i="2"/>
  <c r="L406" i="14" s="1"/>
  <c r="K406" i="14"/>
  <c r="AJ406" i="2"/>
  <c r="P406" i="2"/>
  <c r="DG405" i="2"/>
  <c r="CY405" i="2"/>
  <c r="CX405" i="2"/>
  <c r="H405" i="14"/>
  <c r="G405" i="14"/>
  <c r="CO405" i="2"/>
  <c r="BR405" i="2"/>
  <c r="BQ405" i="2"/>
  <c r="BF405" i="2"/>
  <c r="AX405" i="2"/>
  <c r="AW405" i="2"/>
  <c r="BD405" i="2" s="1"/>
  <c r="AU405" i="2"/>
  <c r="L405" i="14" s="1"/>
  <c r="K405" i="14"/>
  <c r="AJ405" i="2"/>
  <c r="P405" i="2"/>
  <c r="DG404" i="2"/>
  <c r="CY404" i="2"/>
  <c r="CX404" i="2"/>
  <c r="H404" i="14"/>
  <c r="CO404" i="2"/>
  <c r="BR404" i="2"/>
  <c r="BQ404" i="2"/>
  <c r="BF404" i="2"/>
  <c r="AX404" i="2"/>
  <c r="BO404" i="2" s="1"/>
  <c r="AW404" i="2"/>
  <c r="AU404" i="2"/>
  <c r="L404" i="14" s="1"/>
  <c r="K404" i="14"/>
  <c r="AJ404" i="2"/>
  <c r="P404" i="2"/>
  <c r="DG403" i="2"/>
  <c r="CY403" i="2"/>
  <c r="CX403" i="2"/>
  <c r="H403" i="14"/>
  <c r="G403" i="14"/>
  <c r="CO403" i="2"/>
  <c r="CH403" i="2"/>
  <c r="BR403" i="2"/>
  <c r="BV403" i="2" s="1"/>
  <c r="BQ403" i="2"/>
  <c r="BF403" i="2"/>
  <c r="AX403" i="2"/>
  <c r="AW403" i="2"/>
  <c r="AU403" i="2"/>
  <c r="L403" i="14" s="1"/>
  <c r="K403" i="14"/>
  <c r="AJ403" i="2"/>
  <c r="P403" i="2"/>
  <c r="DG402" i="2"/>
  <c r="CY402" i="2"/>
  <c r="CX402" i="2"/>
  <c r="H402" i="14"/>
  <c r="CO402" i="2"/>
  <c r="CI402" i="2"/>
  <c r="CH402" i="2"/>
  <c r="CG402" i="2" s="1"/>
  <c r="BR402" i="2"/>
  <c r="BV402" i="2" s="1"/>
  <c r="BQ402" i="2"/>
  <c r="BF402" i="2"/>
  <c r="AX402" i="2"/>
  <c r="BO402" i="2" s="1"/>
  <c r="AW402" i="2"/>
  <c r="AU402" i="2"/>
  <c r="L402" i="14" s="1"/>
  <c r="K402" i="14"/>
  <c r="AJ402" i="2"/>
  <c r="P402" i="2"/>
  <c r="DG401" i="2"/>
  <c r="CY401" i="2"/>
  <c r="CX401" i="2"/>
  <c r="H401" i="14"/>
  <c r="G401" i="14"/>
  <c r="CO401" i="2"/>
  <c r="BR401" i="2"/>
  <c r="BV401" i="2" s="1"/>
  <c r="BQ401" i="2"/>
  <c r="BF401" i="2"/>
  <c r="AX401" i="2"/>
  <c r="AW401" i="2"/>
  <c r="AU401" i="2"/>
  <c r="L401" i="14" s="1"/>
  <c r="K401" i="14"/>
  <c r="AJ401" i="2"/>
  <c r="P401" i="2"/>
  <c r="DG400" i="2"/>
  <c r="CY400" i="2"/>
  <c r="CX400" i="2"/>
  <c r="H400" i="14"/>
  <c r="G400" i="14"/>
  <c r="CO400" i="2"/>
  <c r="BR400" i="2"/>
  <c r="BQ400" i="2"/>
  <c r="BF400" i="2"/>
  <c r="AX400" i="2"/>
  <c r="AW400" i="2"/>
  <c r="BN400" i="2" s="1"/>
  <c r="AU400" i="2"/>
  <c r="L400" i="14" s="1"/>
  <c r="K400" i="14"/>
  <c r="AJ400" i="2"/>
  <c r="P400" i="2"/>
  <c r="DG399" i="2"/>
  <c r="CY399" i="2"/>
  <c r="CX399" i="2"/>
  <c r="H399" i="14"/>
  <c r="CO399" i="2"/>
  <c r="BR399" i="2"/>
  <c r="BQ399" i="2"/>
  <c r="BF399" i="2"/>
  <c r="AX399" i="2"/>
  <c r="BO399" i="2" s="1"/>
  <c r="AW399" i="2"/>
  <c r="AU399" i="2"/>
  <c r="L399" i="14" s="1"/>
  <c r="K399" i="14"/>
  <c r="AJ399" i="2"/>
  <c r="P399" i="2"/>
  <c r="DG398" i="2"/>
  <c r="CY398" i="2"/>
  <c r="CX398" i="2"/>
  <c r="H398" i="14"/>
  <c r="G398" i="14"/>
  <c r="CO398" i="2"/>
  <c r="BR398" i="2"/>
  <c r="BQ398" i="2"/>
  <c r="BF398" i="2"/>
  <c r="AX398" i="2"/>
  <c r="AW398" i="2"/>
  <c r="BN398" i="2" s="1"/>
  <c r="AU398" i="2"/>
  <c r="L398" i="14" s="1"/>
  <c r="K398" i="14"/>
  <c r="AJ398" i="2"/>
  <c r="P398" i="2"/>
  <c r="DG397" i="2"/>
  <c r="CY397" i="2"/>
  <c r="CX397" i="2"/>
  <c r="H397" i="14"/>
  <c r="CO397" i="2"/>
  <c r="BR397" i="2"/>
  <c r="BQ397" i="2"/>
  <c r="BF397" i="2"/>
  <c r="AX397" i="2"/>
  <c r="AW397" i="2"/>
  <c r="AU397" i="2"/>
  <c r="L397" i="14" s="1"/>
  <c r="K397" i="14"/>
  <c r="AJ397" i="2"/>
  <c r="P397" i="2"/>
  <c r="DG396" i="2"/>
  <c r="CY396" i="2"/>
  <c r="CX396" i="2"/>
  <c r="H396" i="14"/>
  <c r="G396" i="14"/>
  <c r="CO396" i="2"/>
  <c r="BR396" i="2"/>
  <c r="BQ396" i="2"/>
  <c r="BF396" i="2"/>
  <c r="AX396" i="2"/>
  <c r="AW396" i="2"/>
  <c r="BN396" i="2" s="1"/>
  <c r="AU396" i="2"/>
  <c r="L396" i="14" s="1"/>
  <c r="K396" i="14"/>
  <c r="AJ396" i="2"/>
  <c r="P396" i="2"/>
  <c r="DG395" i="2"/>
  <c r="CY395" i="2"/>
  <c r="CX395" i="2"/>
  <c r="H395" i="14"/>
  <c r="CO395" i="2"/>
  <c r="BR395" i="2"/>
  <c r="BQ395" i="2"/>
  <c r="BF395" i="2"/>
  <c r="AX395" i="2"/>
  <c r="AW395" i="2"/>
  <c r="AU395" i="2"/>
  <c r="L395" i="14" s="1"/>
  <c r="K395" i="14"/>
  <c r="AJ395" i="2"/>
  <c r="P395" i="2"/>
  <c r="DG394" i="2"/>
  <c r="H394" i="14"/>
  <c r="G394" i="14"/>
  <c r="CO394" i="2"/>
  <c r="BR394" i="2"/>
  <c r="BQ394" i="2"/>
  <c r="BF394" i="2"/>
  <c r="AX394" i="2"/>
  <c r="AW394" i="2"/>
  <c r="AU394" i="2"/>
  <c r="L394" i="14" s="1"/>
  <c r="K394" i="14"/>
  <c r="AJ394" i="2"/>
  <c r="P394" i="2"/>
  <c r="DG393" i="2"/>
  <c r="H393" i="14"/>
  <c r="CO393" i="2"/>
  <c r="BR393" i="2"/>
  <c r="BQ393" i="2"/>
  <c r="BF393" i="2"/>
  <c r="AX393" i="2"/>
  <c r="BO393" i="2" s="1"/>
  <c r="AW393" i="2"/>
  <c r="AU393" i="2"/>
  <c r="L393" i="14" s="1"/>
  <c r="K393" i="14"/>
  <c r="AJ393" i="2"/>
  <c r="P393" i="2"/>
  <c r="DG392" i="2"/>
  <c r="H392" i="14"/>
  <c r="G392" i="14"/>
  <c r="CO392" i="2"/>
  <c r="BR392" i="2"/>
  <c r="BQ392" i="2"/>
  <c r="BF392" i="2"/>
  <c r="AX392" i="2"/>
  <c r="AW392" i="2"/>
  <c r="BN392" i="2" s="1"/>
  <c r="AU392" i="2"/>
  <c r="L392" i="14" s="1"/>
  <c r="K392" i="14"/>
  <c r="AJ392" i="2"/>
  <c r="P392" i="2"/>
  <c r="DG391" i="2"/>
  <c r="H391" i="14"/>
  <c r="CO391" i="2"/>
  <c r="BR391" i="2"/>
  <c r="BQ391" i="2"/>
  <c r="BF391" i="2"/>
  <c r="AX391" i="2"/>
  <c r="AW391" i="2"/>
  <c r="AU391" i="2"/>
  <c r="L391" i="14" s="1"/>
  <c r="K391" i="14"/>
  <c r="AJ391" i="2"/>
  <c r="P391" i="2"/>
  <c r="DG390" i="2"/>
  <c r="H390" i="14"/>
  <c r="G390" i="14"/>
  <c r="CO390" i="2"/>
  <c r="BR390" i="2"/>
  <c r="BQ390" i="2"/>
  <c r="BF390" i="2"/>
  <c r="AX390" i="2"/>
  <c r="AW390" i="2"/>
  <c r="BN390" i="2" s="1"/>
  <c r="AU390" i="2"/>
  <c r="L390" i="14" s="1"/>
  <c r="K390" i="14"/>
  <c r="AJ390" i="2"/>
  <c r="P390" i="2"/>
  <c r="DG389" i="2"/>
  <c r="H389" i="14"/>
  <c r="CO389" i="2"/>
  <c r="BR389" i="2"/>
  <c r="BQ389" i="2"/>
  <c r="BF389" i="2"/>
  <c r="AX389" i="2"/>
  <c r="BO389" i="2" s="1"/>
  <c r="AW389" i="2"/>
  <c r="AU389" i="2"/>
  <c r="L389" i="14" s="1"/>
  <c r="K389" i="14"/>
  <c r="AJ389" i="2"/>
  <c r="P389" i="2"/>
  <c r="DG388" i="2"/>
  <c r="H388" i="14"/>
  <c r="G388" i="14"/>
  <c r="CO388" i="2"/>
  <c r="BR388" i="2"/>
  <c r="BQ388" i="2"/>
  <c r="BF388" i="2"/>
  <c r="AX388" i="2"/>
  <c r="AW388" i="2"/>
  <c r="BN388" i="2" s="1"/>
  <c r="AU388" i="2"/>
  <c r="L388" i="14" s="1"/>
  <c r="K388" i="14"/>
  <c r="AJ388" i="2"/>
  <c r="P388" i="2"/>
  <c r="DG387" i="2"/>
  <c r="H387" i="14"/>
  <c r="CO387" i="2"/>
  <c r="BR387" i="2"/>
  <c r="BQ387" i="2"/>
  <c r="BF387" i="2"/>
  <c r="AX387" i="2"/>
  <c r="AW387" i="2"/>
  <c r="AU387" i="2"/>
  <c r="L387" i="14" s="1"/>
  <c r="K387" i="14"/>
  <c r="AJ387" i="2"/>
  <c r="P387" i="2"/>
  <c r="DG386" i="2"/>
  <c r="H386" i="14"/>
  <c r="G386" i="14"/>
  <c r="CO386" i="2"/>
  <c r="BR386" i="2"/>
  <c r="BQ386" i="2"/>
  <c r="BF386" i="2"/>
  <c r="AX386" i="2"/>
  <c r="AW386" i="2"/>
  <c r="BN386" i="2" s="1"/>
  <c r="AU386" i="2"/>
  <c r="L386" i="14" s="1"/>
  <c r="K386" i="14"/>
  <c r="AJ386" i="2"/>
  <c r="P386" i="2"/>
  <c r="DG385" i="2"/>
  <c r="H385" i="14"/>
  <c r="CO385" i="2"/>
  <c r="BR385" i="2"/>
  <c r="BQ385" i="2"/>
  <c r="BF385" i="2"/>
  <c r="AX385" i="2"/>
  <c r="BO385" i="2" s="1"/>
  <c r="AW385" i="2"/>
  <c r="AU385" i="2"/>
  <c r="L385" i="14" s="1"/>
  <c r="K385" i="14"/>
  <c r="AJ385" i="2"/>
  <c r="P385" i="2"/>
  <c r="DG384" i="2"/>
  <c r="H384" i="14"/>
  <c r="G384" i="14"/>
  <c r="CO384" i="2"/>
  <c r="BR384" i="2"/>
  <c r="BQ384" i="2"/>
  <c r="BF384" i="2"/>
  <c r="AX384" i="2"/>
  <c r="AW384" i="2"/>
  <c r="AU384" i="2"/>
  <c r="L384" i="14" s="1"/>
  <c r="K384" i="14"/>
  <c r="AJ384" i="2"/>
  <c r="P384" i="2"/>
  <c r="DG383" i="2"/>
  <c r="H383" i="14"/>
  <c r="CO383" i="2"/>
  <c r="BR383" i="2"/>
  <c r="BQ383" i="2"/>
  <c r="BF383" i="2"/>
  <c r="AX383" i="2"/>
  <c r="BO383" i="2" s="1"/>
  <c r="AW383" i="2"/>
  <c r="AU383" i="2"/>
  <c r="L383" i="14" s="1"/>
  <c r="K383" i="14"/>
  <c r="AJ383" i="2"/>
  <c r="P383" i="2"/>
  <c r="DG382" i="2"/>
  <c r="H382" i="14"/>
  <c r="G382" i="14"/>
  <c r="CO382" i="2"/>
  <c r="BR382" i="2"/>
  <c r="BV382" i="2" s="1"/>
  <c r="BQ382" i="2"/>
  <c r="BF382" i="2"/>
  <c r="AX382" i="2"/>
  <c r="BE382" i="2" s="1"/>
  <c r="AW382" i="2"/>
  <c r="AU382" i="2"/>
  <c r="L382" i="14" s="1"/>
  <c r="K382" i="14"/>
  <c r="AJ382" i="2"/>
  <c r="P382" i="2"/>
  <c r="DG381" i="2"/>
  <c r="H381" i="14"/>
  <c r="CO381" i="2"/>
  <c r="BR381" i="2"/>
  <c r="BV381" i="2" s="1"/>
  <c r="BQ381" i="2"/>
  <c r="BF381" i="2"/>
  <c r="AX381" i="2"/>
  <c r="BO381" i="2" s="1"/>
  <c r="AW381" i="2"/>
  <c r="BN381" i="2" s="1"/>
  <c r="AU381" i="2"/>
  <c r="L381" i="14" s="1"/>
  <c r="K381" i="14"/>
  <c r="AJ381" i="2"/>
  <c r="P381" i="2"/>
  <c r="DG380" i="2"/>
  <c r="H380" i="14"/>
  <c r="CO380" i="2"/>
  <c r="CH380" i="2"/>
  <c r="CG380" i="2" s="1"/>
  <c r="BR380" i="2"/>
  <c r="BV380" i="2" s="1"/>
  <c r="BQ380" i="2"/>
  <c r="BF380" i="2"/>
  <c r="AX380" i="2"/>
  <c r="BO380" i="2" s="1"/>
  <c r="AW380" i="2"/>
  <c r="BN380" i="2" s="1"/>
  <c r="AU380" i="2"/>
  <c r="L380" i="14" s="1"/>
  <c r="K380" i="14"/>
  <c r="AJ380" i="2"/>
  <c r="P380" i="2"/>
  <c r="DG7" i="2"/>
  <c r="CY7" i="2"/>
  <c r="CX7" i="2"/>
  <c r="H379" i="14"/>
  <c r="CO7" i="2"/>
  <c r="BR7" i="2"/>
  <c r="BQ7" i="2"/>
  <c r="BF7" i="2"/>
  <c r="AX7" i="2"/>
  <c r="BO7" i="2" s="1"/>
  <c r="AW7" i="2"/>
  <c r="BN7" i="2" s="1"/>
  <c r="AU7" i="2"/>
  <c r="K379" i="14"/>
  <c r="AJ7" i="2"/>
  <c r="P7" i="2"/>
  <c r="DG6" i="2"/>
  <c r="CY6" i="2"/>
  <c r="CX6" i="2"/>
  <c r="H378" i="14"/>
  <c r="CO6" i="2"/>
  <c r="BR6" i="2"/>
  <c r="BQ6" i="2"/>
  <c r="BF6" i="2"/>
  <c r="AX6" i="2"/>
  <c r="BO6" i="2" s="1"/>
  <c r="AW6" i="2"/>
  <c r="AU6" i="2"/>
  <c r="K378" i="14"/>
  <c r="AJ6" i="2"/>
  <c r="P6" i="2"/>
  <c r="DG5" i="2"/>
  <c r="CY5" i="2"/>
  <c r="CX5" i="2"/>
  <c r="H377" i="14"/>
  <c r="CO5" i="2"/>
  <c r="BR5" i="2"/>
  <c r="BQ5" i="2"/>
  <c r="BF5" i="2"/>
  <c r="AX5" i="2"/>
  <c r="BO5" i="2" s="1"/>
  <c r="AW5" i="2"/>
  <c r="BD5" i="2" s="1"/>
  <c r="AU5" i="2"/>
  <c r="K377" i="14"/>
  <c r="AJ5" i="2"/>
  <c r="P5" i="2"/>
  <c r="DG376" i="2"/>
  <c r="CY376" i="2"/>
  <c r="CX376" i="2"/>
  <c r="H376" i="14"/>
  <c r="CO376" i="2"/>
  <c r="BR376" i="2"/>
  <c r="BV376" i="2" s="1"/>
  <c r="BQ376" i="2"/>
  <c r="BF376" i="2"/>
  <c r="AX376" i="2"/>
  <c r="BO376" i="2" s="1"/>
  <c r="AW376" i="2"/>
  <c r="BD376" i="2" s="1"/>
  <c r="AU376" i="2"/>
  <c r="L376" i="14" s="1"/>
  <c r="K376" i="14"/>
  <c r="AJ376" i="2"/>
  <c r="P376" i="2"/>
  <c r="DG375" i="2"/>
  <c r="CY375" i="2"/>
  <c r="CX375" i="2"/>
  <c r="H375" i="14"/>
  <c r="CO375" i="2"/>
  <c r="BR375" i="2"/>
  <c r="BV375" i="2" s="1"/>
  <c r="BQ375" i="2"/>
  <c r="BF375" i="2"/>
  <c r="AX375" i="2"/>
  <c r="BE375" i="2" s="1"/>
  <c r="AW375" i="2"/>
  <c r="BD375" i="2" s="1"/>
  <c r="AU375" i="2"/>
  <c r="L375" i="14" s="1"/>
  <c r="K375" i="14"/>
  <c r="AJ375" i="2"/>
  <c r="P375" i="2"/>
  <c r="DG374" i="2"/>
  <c r="CY374" i="2"/>
  <c r="CX374" i="2"/>
  <c r="H374" i="14"/>
  <c r="CO374" i="2"/>
  <c r="CH374" i="2"/>
  <c r="BR374" i="2"/>
  <c r="BV374" i="2" s="1"/>
  <c r="BQ374" i="2"/>
  <c r="BF374" i="2"/>
  <c r="AX374" i="2"/>
  <c r="BE374" i="2" s="1"/>
  <c r="AW374" i="2"/>
  <c r="BD374" i="2" s="1"/>
  <c r="AU374" i="2"/>
  <c r="L374" i="14" s="1"/>
  <c r="K374" i="14"/>
  <c r="AJ374" i="2"/>
  <c r="P374" i="2"/>
  <c r="DG379" i="2"/>
  <c r="CY379" i="2"/>
  <c r="CX379" i="2"/>
  <c r="H373" i="14"/>
  <c r="CO379" i="2"/>
  <c r="BR379" i="2"/>
  <c r="BQ379" i="2"/>
  <c r="BF379" i="2"/>
  <c r="AX379" i="2"/>
  <c r="BE379" i="2" s="1"/>
  <c r="AW379" i="2"/>
  <c r="BD379" i="2" s="1"/>
  <c r="AU379" i="2"/>
  <c r="K373" i="14"/>
  <c r="AJ379" i="2"/>
  <c r="P379" i="2"/>
  <c r="DG378" i="2"/>
  <c r="CY378" i="2"/>
  <c r="CX378" i="2"/>
  <c r="H372" i="14"/>
  <c r="CO378" i="2"/>
  <c r="BR378" i="2"/>
  <c r="BQ378" i="2"/>
  <c r="BF378" i="2"/>
  <c r="AX378" i="2"/>
  <c r="BE378" i="2" s="1"/>
  <c r="AW378" i="2"/>
  <c r="BD378" i="2" s="1"/>
  <c r="AU378" i="2"/>
  <c r="K372" i="14"/>
  <c r="AJ378" i="2"/>
  <c r="P378" i="2"/>
  <c r="DG377" i="2"/>
  <c r="CY377" i="2"/>
  <c r="CX377" i="2"/>
  <c r="H371" i="14"/>
  <c r="CO377" i="2"/>
  <c r="BR377" i="2"/>
  <c r="BQ377" i="2"/>
  <c r="BF377" i="2"/>
  <c r="AX377" i="2"/>
  <c r="BO377" i="2" s="1"/>
  <c r="AW377" i="2"/>
  <c r="BN377" i="2" s="1"/>
  <c r="AU377" i="2"/>
  <c r="K371" i="14"/>
  <c r="AJ377" i="2"/>
  <c r="P377" i="2"/>
  <c r="DG373" i="2"/>
  <c r="CY373" i="2"/>
  <c r="CX373" i="2"/>
  <c r="H370" i="14"/>
  <c r="G370" i="14"/>
  <c r="CO373" i="2"/>
  <c r="BR373" i="2"/>
  <c r="BQ373" i="2"/>
  <c r="BF373" i="2"/>
  <c r="AX373" i="2"/>
  <c r="BO373" i="2" s="1"/>
  <c r="AW373" i="2"/>
  <c r="BN373" i="2" s="1"/>
  <c r="AU373" i="2"/>
  <c r="K370" i="14"/>
  <c r="AJ373" i="2"/>
  <c r="P373" i="2"/>
  <c r="DG372" i="2"/>
  <c r="CY372" i="2"/>
  <c r="CX372" i="2"/>
  <c r="H369" i="14"/>
  <c r="CO372" i="2"/>
  <c r="BR372" i="2"/>
  <c r="BQ372" i="2"/>
  <c r="BF372" i="2"/>
  <c r="AX372" i="2"/>
  <c r="BO372" i="2" s="1"/>
  <c r="AW372" i="2"/>
  <c r="BN372" i="2" s="1"/>
  <c r="AU372" i="2"/>
  <c r="K369" i="14"/>
  <c r="AJ372" i="2"/>
  <c r="P372" i="2"/>
  <c r="DG371" i="2"/>
  <c r="CY371" i="2"/>
  <c r="CX371" i="2"/>
  <c r="H368" i="14"/>
  <c r="CO371" i="2"/>
  <c r="BR371" i="2"/>
  <c r="BQ371" i="2"/>
  <c r="BF371" i="2"/>
  <c r="AX371" i="2"/>
  <c r="BO371" i="2" s="1"/>
  <c r="AW371" i="2"/>
  <c r="BD371" i="2" s="1"/>
  <c r="AU371" i="2"/>
  <c r="K368" i="14"/>
  <c r="AJ371" i="2"/>
  <c r="P371" i="2"/>
  <c r="DG367" i="2"/>
  <c r="CY367" i="2"/>
  <c r="CX367" i="2"/>
  <c r="H367" i="14"/>
  <c r="CO367" i="2"/>
  <c r="BR367" i="2"/>
  <c r="BQ367" i="2"/>
  <c r="BF367" i="2"/>
  <c r="AX367" i="2"/>
  <c r="BE367" i="2" s="1"/>
  <c r="AW367" i="2"/>
  <c r="AU367" i="2"/>
  <c r="L367" i="14" s="1"/>
  <c r="K367" i="14"/>
  <c r="AJ367" i="2"/>
  <c r="P367" i="2"/>
  <c r="DG366" i="2"/>
  <c r="CY366" i="2"/>
  <c r="CX366" i="2"/>
  <c r="H366" i="14"/>
  <c r="G366" i="14"/>
  <c r="CO366" i="2"/>
  <c r="BR366" i="2"/>
  <c r="BQ366" i="2"/>
  <c r="BF366" i="2"/>
  <c r="AX366" i="2"/>
  <c r="BO366" i="2" s="1"/>
  <c r="AW366" i="2"/>
  <c r="BD366" i="2" s="1"/>
  <c r="AU366" i="2"/>
  <c r="L366" i="14" s="1"/>
  <c r="K366" i="14"/>
  <c r="AJ366" i="2"/>
  <c r="P366" i="2"/>
  <c r="DG365" i="2"/>
  <c r="CY365" i="2"/>
  <c r="CX365" i="2"/>
  <c r="H365" i="14"/>
  <c r="CO365" i="2"/>
  <c r="BR365" i="2"/>
  <c r="BQ365" i="2"/>
  <c r="BF365" i="2"/>
  <c r="AX365" i="2"/>
  <c r="BE365" i="2" s="1"/>
  <c r="AW365" i="2"/>
  <c r="BD365" i="2" s="1"/>
  <c r="AU365" i="2"/>
  <c r="L365" i="14" s="1"/>
  <c r="K365" i="14"/>
  <c r="AJ365" i="2"/>
  <c r="P365" i="2"/>
  <c r="DG364" i="2"/>
  <c r="CY364" i="2"/>
  <c r="CX364" i="2"/>
  <c r="H364" i="14"/>
  <c r="CO364" i="2"/>
  <c r="BR364" i="2"/>
  <c r="BQ364" i="2"/>
  <c r="BF364" i="2"/>
  <c r="AX364" i="2"/>
  <c r="BO364" i="2" s="1"/>
  <c r="AW364" i="2"/>
  <c r="BN364" i="2" s="1"/>
  <c r="AU364" i="2"/>
  <c r="L364" i="14" s="1"/>
  <c r="K364" i="14"/>
  <c r="AJ364" i="2"/>
  <c r="P364" i="2"/>
  <c r="DG363" i="2"/>
  <c r="H363" i="14"/>
  <c r="G363" i="14"/>
  <c r="CO363" i="2"/>
  <c r="BR363" i="2"/>
  <c r="BQ363" i="2"/>
  <c r="BF363" i="2"/>
  <c r="AX363" i="2"/>
  <c r="BO363" i="2" s="1"/>
  <c r="AW363" i="2"/>
  <c r="BN363" i="2" s="1"/>
  <c r="AU363" i="2"/>
  <c r="L363" i="14" s="1"/>
  <c r="K363" i="14"/>
  <c r="AJ363" i="2"/>
  <c r="P363" i="2"/>
  <c r="DG362" i="2"/>
  <c r="CY362" i="2"/>
  <c r="CX362" i="2"/>
  <c r="H362" i="14"/>
  <c r="G362" i="14"/>
  <c r="CO362" i="2"/>
  <c r="BR362" i="2"/>
  <c r="BQ362" i="2"/>
  <c r="BF362" i="2"/>
  <c r="AX362" i="2"/>
  <c r="BE362" i="2" s="1"/>
  <c r="AW362" i="2"/>
  <c r="BN362" i="2" s="1"/>
  <c r="AU362" i="2"/>
  <c r="L362" i="14" s="1"/>
  <c r="K362" i="14"/>
  <c r="AJ362" i="2"/>
  <c r="P362" i="2"/>
  <c r="DG370" i="2"/>
  <c r="CY370" i="2"/>
  <c r="CX370" i="2"/>
  <c r="H361" i="14"/>
  <c r="CO370" i="2"/>
  <c r="BR370" i="2"/>
  <c r="BQ370" i="2"/>
  <c r="BF370" i="2"/>
  <c r="AX370" i="2"/>
  <c r="BO370" i="2" s="1"/>
  <c r="AW370" i="2"/>
  <c r="BN370" i="2" s="1"/>
  <c r="AU370" i="2"/>
  <c r="K361" i="14"/>
  <c r="AJ370" i="2"/>
  <c r="P370" i="2"/>
  <c r="DG369" i="2"/>
  <c r="CY369" i="2"/>
  <c r="CX369" i="2"/>
  <c r="H360" i="14"/>
  <c r="CO369" i="2"/>
  <c r="BR369" i="2"/>
  <c r="BQ369" i="2"/>
  <c r="BF369" i="2"/>
  <c r="AX369" i="2"/>
  <c r="BO369" i="2" s="1"/>
  <c r="AW369" i="2"/>
  <c r="BN369" i="2" s="1"/>
  <c r="AU369" i="2"/>
  <c r="K360" i="14"/>
  <c r="AJ369" i="2"/>
  <c r="P369" i="2"/>
  <c r="DG368" i="2"/>
  <c r="CY368" i="2"/>
  <c r="CX368" i="2"/>
  <c r="H359" i="14"/>
  <c r="CO368" i="2"/>
  <c r="BR368" i="2"/>
  <c r="BQ368" i="2"/>
  <c r="BF368" i="2"/>
  <c r="AX368" i="2"/>
  <c r="BO368" i="2" s="1"/>
  <c r="AW368" i="2"/>
  <c r="BN368" i="2" s="1"/>
  <c r="AU368" i="2"/>
  <c r="K359" i="14"/>
  <c r="AJ368" i="2"/>
  <c r="P368" i="2"/>
  <c r="DG361" i="2"/>
  <c r="CY361" i="2"/>
  <c r="CX361" i="2"/>
  <c r="H358" i="14"/>
  <c r="G358" i="14"/>
  <c r="CO361" i="2"/>
  <c r="BR361" i="2"/>
  <c r="BQ361" i="2"/>
  <c r="BF361" i="2"/>
  <c r="AX361" i="2"/>
  <c r="BO361" i="2" s="1"/>
  <c r="AW361" i="2"/>
  <c r="BD361" i="2" s="1"/>
  <c r="AU361" i="2"/>
  <c r="K358" i="14"/>
  <c r="AJ361" i="2"/>
  <c r="P361" i="2"/>
  <c r="DG360" i="2"/>
  <c r="CY360" i="2"/>
  <c r="CX360" i="2"/>
  <c r="H357" i="14"/>
  <c r="CO360" i="2"/>
  <c r="BR360" i="2"/>
  <c r="BQ360" i="2"/>
  <c r="BF360" i="2"/>
  <c r="AX360" i="2"/>
  <c r="BE360" i="2" s="1"/>
  <c r="AW360" i="2"/>
  <c r="BN360" i="2" s="1"/>
  <c r="AU360" i="2"/>
  <c r="K357" i="14"/>
  <c r="AJ360" i="2"/>
  <c r="P360" i="2"/>
  <c r="DG359" i="2"/>
  <c r="CY359" i="2"/>
  <c r="CX359" i="2"/>
  <c r="H356" i="14"/>
  <c r="CO359" i="2"/>
  <c r="BR359" i="2"/>
  <c r="BQ359" i="2"/>
  <c r="BF359" i="2"/>
  <c r="AX359" i="2"/>
  <c r="BO359" i="2" s="1"/>
  <c r="AW359" i="2"/>
  <c r="BN359" i="2" s="1"/>
  <c r="AU359" i="2"/>
  <c r="K356" i="14"/>
  <c r="AJ359" i="2"/>
  <c r="P359" i="2"/>
  <c r="DG358" i="2"/>
  <c r="CY358" i="2"/>
  <c r="CX358" i="2"/>
  <c r="H355" i="14"/>
  <c r="CO358" i="2"/>
  <c r="BR358" i="2"/>
  <c r="BQ358" i="2"/>
  <c r="BF358" i="2"/>
  <c r="AX358" i="2"/>
  <c r="BO358" i="2" s="1"/>
  <c r="AW358" i="2"/>
  <c r="BN358" i="2" s="1"/>
  <c r="AU358" i="2"/>
  <c r="K355" i="14"/>
  <c r="AJ358" i="2"/>
  <c r="P358" i="2"/>
  <c r="DG357" i="2"/>
  <c r="CY357" i="2"/>
  <c r="CX357" i="2"/>
  <c r="H354" i="14"/>
  <c r="G354" i="14"/>
  <c r="CO357" i="2"/>
  <c r="BR357" i="2"/>
  <c r="BQ357" i="2"/>
  <c r="BF357" i="2"/>
  <c r="AX357" i="2"/>
  <c r="BE357" i="2" s="1"/>
  <c r="AW357" i="2"/>
  <c r="BN357" i="2" s="1"/>
  <c r="AU357" i="2"/>
  <c r="K354" i="14"/>
  <c r="AJ357" i="2"/>
  <c r="P357" i="2"/>
  <c r="DG356" i="2"/>
  <c r="CY356" i="2"/>
  <c r="CX356" i="2"/>
  <c r="H353" i="14"/>
  <c r="CO356" i="2"/>
  <c r="BR356" i="2"/>
  <c r="BQ356" i="2"/>
  <c r="BF356" i="2"/>
  <c r="AX356" i="2"/>
  <c r="BO356" i="2" s="1"/>
  <c r="AW356" i="2"/>
  <c r="BN356" i="2" s="1"/>
  <c r="AU356" i="2"/>
  <c r="K353" i="14"/>
  <c r="AJ356" i="2"/>
  <c r="P356" i="2"/>
  <c r="DG355" i="2"/>
  <c r="CY355" i="2"/>
  <c r="CX355" i="2"/>
  <c r="H352" i="14"/>
  <c r="CO355" i="2"/>
  <c r="BR355" i="2"/>
  <c r="BQ355" i="2"/>
  <c r="BF355" i="2"/>
  <c r="AX355" i="2"/>
  <c r="BO355" i="2" s="1"/>
  <c r="AW355" i="2"/>
  <c r="BN355" i="2" s="1"/>
  <c r="AU355" i="2"/>
  <c r="K352" i="14"/>
  <c r="AJ355" i="2"/>
  <c r="P355" i="2"/>
  <c r="DG354" i="2"/>
  <c r="CY354" i="2"/>
  <c r="CX354" i="2"/>
  <c r="H351" i="14"/>
  <c r="CO354" i="2"/>
  <c r="BR354" i="2"/>
  <c r="BQ354" i="2"/>
  <c r="BF354" i="2"/>
  <c r="AX354" i="2"/>
  <c r="BO354" i="2" s="1"/>
  <c r="AW354" i="2"/>
  <c r="BN354" i="2" s="1"/>
  <c r="AU354" i="2"/>
  <c r="K351" i="14"/>
  <c r="AJ354" i="2"/>
  <c r="P354" i="2"/>
  <c r="DG353" i="2"/>
  <c r="CY353" i="2"/>
  <c r="CX353" i="2"/>
  <c r="H350" i="14"/>
  <c r="G350" i="14"/>
  <c r="CO353" i="2"/>
  <c r="BR353" i="2"/>
  <c r="BQ353" i="2"/>
  <c r="BF353" i="2"/>
  <c r="AX353" i="2"/>
  <c r="BE353" i="2" s="1"/>
  <c r="AW353" i="2"/>
  <c r="BD353" i="2" s="1"/>
  <c r="AU353" i="2"/>
  <c r="K350" i="14"/>
  <c r="AJ353" i="2"/>
  <c r="P353" i="2"/>
  <c r="DG352" i="2"/>
  <c r="CY352" i="2"/>
  <c r="CX352" i="2"/>
  <c r="H349" i="14"/>
  <c r="CO352" i="2"/>
  <c r="BR352" i="2"/>
  <c r="BQ352" i="2"/>
  <c r="BF352" i="2"/>
  <c r="AX352" i="2"/>
  <c r="BE352" i="2" s="1"/>
  <c r="AW352" i="2"/>
  <c r="BN352" i="2" s="1"/>
  <c r="AU352" i="2"/>
  <c r="K349" i="14"/>
  <c r="AJ352" i="2"/>
  <c r="P352" i="2"/>
  <c r="DG351" i="2"/>
  <c r="CY351" i="2"/>
  <c r="CX351" i="2"/>
  <c r="H348" i="14"/>
  <c r="G348" i="14"/>
  <c r="CO351" i="2"/>
  <c r="BR351" i="2"/>
  <c r="BQ351" i="2"/>
  <c r="BF351" i="2"/>
  <c r="AX351" i="2"/>
  <c r="BO351" i="2" s="1"/>
  <c r="AW351" i="2"/>
  <c r="BN351" i="2" s="1"/>
  <c r="AU351" i="2"/>
  <c r="K348" i="14"/>
  <c r="AJ351" i="2"/>
  <c r="P351" i="2"/>
  <c r="DG350" i="2"/>
  <c r="CY350" i="2"/>
  <c r="CX350" i="2"/>
  <c r="H347" i="14"/>
  <c r="CO350" i="2"/>
  <c r="BR350" i="2"/>
  <c r="BQ350" i="2"/>
  <c r="BF350" i="2"/>
  <c r="AX350" i="2"/>
  <c r="BO350" i="2" s="1"/>
  <c r="AW350" i="2"/>
  <c r="BN350" i="2" s="1"/>
  <c r="AU350" i="2"/>
  <c r="K347" i="14"/>
  <c r="AJ350" i="2"/>
  <c r="P350" i="2"/>
  <c r="DG349" i="2"/>
  <c r="CY349" i="2"/>
  <c r="CX349" i="2"/>
  <c r="H346" i="14"/>
  <c r="G346" i="14"/>
  <c r="CO349" i="2"/>
  <c r="BR349" i="2"/>
  <c r="BQ349" i="2"/>
  <c r="BF349" i="2"/>
  <c r="AX349" i="2"/>
  <c r="BE349" i="2" s="1"/>
  <c r="AW349" i="2"/>
  <c r="BN349" i="2" s="1"/>
  <c r="AU349" i="2"/>
  <c r="K346" i="14"/>
  <c r="AJ349" i="2"/>
  <c r="P349" i="2"/>
  <c r="DG348" i="2"/>
  <c r="CY348" i="2"/>
  <c r="CX348" i="2"/>
  <c r="H345" i="14"/>
  <c r="CO348" i="2"/>
  <c r="BR348" i="2"/>
  <c r="BQ348" i="2"/>
  <c r="BF348" i="2"/>
  <c r="AX348" i="2"/>
  <c r="BO348" i="2" s="1"/>
  <c r="AW348" i="2"/>
  <c r="AU348" i="2"/>
  <c r="K345" i="14"/>
  <c r="AJ348" i="2"/>
  <c r="P348" i="2"/>
  <c r="DG347" i="2"/>
  <c r="CY347" i="2"/>
  <c r="CX347" i="2"/>
  <c r="H344" i="14"/>
  <c r="CO347" i="2"/>
  <c r="BR347" i="2"/>
  <c r="BQ347" i="2"/>
  <c r="BF347" i="2"/>
  <c r="AX347" i="2"/>
  <c r="BE347" i="2" s="1"/>
  <c r="AW347" i="2"/>
  <c r="BN347" i="2" s="1"/>
  <c r="AU347" i="2"/>
  <c r="K344" i="14"/>
  <c r="AJ347" i="2"/>
  <c r="P347" i="2"/>
  <c r="DG346" i="2"/>
  <c r="CY346" i="2"/>
  <c r="CX346" i="2"/>
  <c r="H343" i="14"/>
  <c r="CO346" i="2"/>
  <c r="BR346" i="2"/>
  <c r="BQ346" i="2"/>
  <c r="BF346" i="2"/>
  <c r="AX346" i="2"/>
  <c r="BO346" i="2" s="1"/>
  <c r="AW346" i="2"/>
  <c r="BN346" i="2" s="1"/>
  <c r="AU346" i="2"/>
  <c r="K343" i="14"/>
  <c r="AJ346" i="2"/>
  <c r="P346" i="2"/>
  <c r="DG345" i="2"/>
  <c r="CY345" i="2"/>
  <c r="CX345" i="2"/>
  <c r="H342" i="14"/>
  <c r="G342" i="14"/>
  <c r="CO345" i="2"/>
  <c r="BR345" i="2"/>
  <c r="BQ345" i="2"/>
  <c r="BF345" i="2"/>
  <c r="AX345" i="2"/>
  <c r="BE345" i="2" s="1"/>
  <c r="AW345" i="2"/>
  <c r="BD345" i="2" s="1"/>
  <c r="AU345" i="2"/>
  <c r="K342" i="14"/>
  <c r="AJ345" i="2"/>
  <c r="P345" i="2"/>
  <c r="DG344" i="2"/>
  <c r="CY344" i="2"/>
  <c r="CX344" i="2"/>
  <c r="H341" i="14"/>
  <c r="CO344" i="2"/>
  <c r="BR344" i="2"/>
  <c r="BQ344" i="2"/>
  <c r="BF344" i="2"/>
  <c r="AX344" i="2"/>
  <c r="BE344" i="2" s="1"/>
  <c r="AW344" i="2"/>
  <c r="AU344" i="2"/>
  <c r="K341" i="14"/>
  <c r="AJ344" i="2"/>
  <c r="P344" i="2"/>
  <c r="DG343" i="2"/>
  <c r="CY343" i="2"/>
  <c r="CX343" i="2"/>
  <c r="H340" i="14"/>
  <c r="G340" i="14"/>
  <c r="CO343" i="2"/>
  <c r="BR343" i="2"/>
  <c r="BQ343" i="2"/>
  <c r="BF343" i="2"/>
  <c r="AX343" i="2"/>
  <c r="BO343" i="2" s="1"/>
  <c r="AW343" i="2"/>
  <c r="BD343" i="2" s="1"/>
  <c r="AU343" i="2"/>
  <c r="K340" i="14"/>
  <c r="AJ343" i="2"/>
  <c r="P343" i="2"/>
  <c r="DG342" i="2"/>
  <c r="CY342" i="2"/>
  <c r="CX342" i="2"/>
  <c r="H339" i="14"/>
  <c r="CO342" i="2"/>
  <c r="BR342" i="2"/>
  <c r="BQ342" i="2"/>
  <c r="BF342" i="2"/>
  <c r="AX342" i="2"/>
  <c r="BE342" i="2" s="1"/>
  <c r="AW342" i="2"/>
  <c r="BN342" i="2" s="1"/>
  <c r="AU342" i="2"/>
  <c r="K339" i="14"/>
  <c r="AJ342" i="2"/>
  <c r="P342" i="2"/>
  <c r="DG341" i="2"/>
  <c r="CY341" i="2"/>
  <c r="CX341" i="2"/>
  <c r="H338" i="14"/>
  <c r="G338" i="14"/>
  <c r="CO341" i="2"/>
  <c r="BR341" i="2"/>
  <c r="BQ341" i="2"/>
  <c r="BF341" i="2"/>
  <c r="AX341" i="2"/>
  <c r="BE341" i="2" s="1"/>
  <c r="AW341" i="2"/>
  <c r="BN341" i="2" s="1"/>
  <c r="AU341" i="2"/>
  <c r="K338" i="14"/>
  <c r="AJ341" i="2"/>
  <c r="P341" i="2"/>
  <c r="DG340" i="2"/>
  <c r="CY340" i="2"/>
  <c r="CX340" i="2"/>
  <c r="H337" i="14"/>
  <c r="CO340" i="2"/>
  <c r="BR340" i="2"/>
  <c r="BQ340" i="2"/>
  <c r="BF340" i="2"/>
  <c r="AX340" i="2"/>
  <c r="BO340" i="2" s="1"/>
  <c r="AW340" i="2"/>
  <c r="BD340" i="2" s="1"/>
  <c r="AU340" i="2"/>
  <c r="K337" i="14"/>
  <c r="AJ340" i="2"/>
  <c r="P340" i="2"/>
  <c r="DG339" i="2"/>
  <c r="CY339" i="2"/>
  <c r="CX339" i="2"/>
  <c r="H336" i="14"/>
  <c r="G336" i="14"/>
  <c r="CO339" i="2"/>
  <c r="BR339" i="2"/>
  <c r="BQ339" i="2"/>
  <c r="BF339" i="2"/>
  <c r="AX339" i="2"/>
  <c r="AW339" i="2"/>
  <c r="BN339" i="2" s="1"/>
  <c r="AU339" i="2"/>
  <c r="K336" i="14"/>
  <c r="AJ339" i="2"/>
  <c r="P339" i="2"/>
  <c r="DG338" i="2"/>
  <c r="CY338" i="2"/>
  <c r="CX338" i="2"/>
  <c r="H335" i="14"/>
  <c r="CO338" i="2"/>
  <c r="BR338" i="2"/>
  <c r="BQ338" i="2"/>
  <c r="BF338" i="2"/>
  <c r="AX338" i="2"/>
  <c r="BO338" i="2" s="1"/>
  <c r="AW338" i="2"/>
  <c r="BN338" i="2" s="1"/>
  <c r="AU338" i="2"/>
  <c r="K335" i="14"/>
  <c r="AJ338" i="2"/>
  <c r="P338" i="2"/>
  <c r="DG337" i="2"/>
  <c r="CY337" i="2"/>
  <c r="CX337" i="2"/>
  <c r="H334" i="14"/>
  <c r="G334" i="14"/>
  <c r="CO337" i="2"/>
  <c r="BR337" i="2"/>
  <c r="BQ337" i="2"/>
  <c r="BF337" i="2"/>
  <c r="AX337" i="2"/>
  <c r="BO337" i="2" s="1"/>
  <c r="AW337" i="2"/>
  <c r="BD337" i="2" s="1"/>
  <c r="AU337" i="2"/>
  <c r="K334" i="14"/>
  <c r="AJ337" i="2"/>
  <c r="P337" i="2"/>
  <c r="DG336" i="2"/>
  <c r="CY336" i="2"/>
  <c r="CX336" i="2"/>
  <c r="H333" i="14"/>
  <c r="CO336" i="2"/>
  <c r="BR336" i="2"/>
  <c r="BQ336" i="2"/>
  <c r="BF336" i="2"/>
  <c r="AX336" i="2"/>
  <c r="BE336" i="2" s="1"/>
  <c r="AW336" i="2"/>
  <c r="BN336" i="2" s="1"/>
  <c r="AU336" i="2"/>
  <c r="K333" i="14"/>
  <c r="AJ336" i="2"/>
  <c r="P336" i="2"/>
  <c r="DG335" i="2"/>
  <c r="CY335" i="2"/>
  <c r="CX335" i="2"/>
  <c r="H332" i="14"/>
  <c r="G332" i="14"/>
  <c r="CO335" i="2"/>
  <c r="BR335" i="2"/>
  <c r="BQ335" i="2"/>
  <c r="BF335" i="2"/>
  <c r="AX335" i="2"/>
  <c r="AW335" i="2"/>
  <c r="BD335" i="2" s="1"/>
  <c r="AU335" i="2"/>
  <c r="K332" i="14"/>
  <c r="AJ335" i="2"/>
  <c r="P335" i="2"/>
  <c r="DG334" i="2"/>
  <c r="CY334" i="2"/>
  <c r="CX334" i="2"/>
  <c r="H331" i="14"/>
  <c r="CO334" i="2"/>
  <c r="BR334" i="2"/>
  <c r="BQ334" i="2"/>
  <c r="BF334" i="2"/>
  <c r="AX334" i="2"/>
  <c r="BE334" i="2" s="1"/>
  <c r="AW334" i="2"/>
  <c r="BN334" i="2" s="1"/>
  <c r="AU334" i="2"/>
  <c r="K331" i="14"/>
  <c r="AJ334" i="2"/>
  <c r="P334" i="2"/>
  <c r="DG333" i="2"/>
  <c r="CY333" i="2"/>
  <c r="CX333" i="2"/>
  <c r="H330" i="14"/>
  <c r="G330" i="14"/>
  <c r="CO333" i="2"/>
  <c r="BR333" i="2"/>
  <c r="BQ333" i="2"/>
  <c r="BF333" i="2"/>
  <c r="AX333" i="2"/>
  <c r="BO333" i="2" s="1"/>
  <c r="AW333" i="2"/>
  <c r="BN333" i="2" s="1"/>
  <c r="AU333" i="2"/>
  <c r="K330" i="14"/>
  <c r="AJ333" i="2"/>
  <c r="P333" i="2"/>
  <c r="DG332" i="2"/>
  <c r="CY332" i="2"/>
  <c r="CX332" i="2"/>
  <c r="H329" i="14"/>
  <c r="CO332" i="2"/>
  <c r="BR332" i="2"/>
  <c r="BQ332" i="2"/>
  <c r="BF332" i="2"/>
  <c r="AX332" i="2"/>
  <c r="BO332" i="2" s="1"/>
  <c r="AW332" i="2"/>
  <c r="BD332" i="2" s="1"/>
  <c r="AU332" i="2"/>
  <c r="K329" i="14"/>
  <c r="AJ332" i="2"/>
  <c r="P332" i="2"/>
  <c r="DG331" i="2"/>
  <c r="CY331" i="2"/>
  <c r="CX331" i="2"/>
  <c r="H328" i="14"/>
  <c r="G328" i="14"/>
  <c r="CO331" i="2"/>
  <c r="BR331" i="2"/>
  <c r="BQ331" i="2"/>
  <c r="BF331" i="2"/>
  <c r="AX331" i="2"/>
  <c r="BE331" i="2" s="1"/>
  <c r="AW331" i="2"/>
  <c r="BN331" i="2" s="1"/>
  <c r="AU331" i="2"/>
  <c r="K328" i="14"/>
  <c r="AJ331" i="2"/>
  <c r="P331" i="2"/>
  <c r="DG330" i="2"/>
  <c r="CY330" i="2"/>
  <c r="CX330" i="2"/>
  <c r="H327" i="14"/>
  <c r="CO330" i="2"/>
  <c r="BR330" i="2"/>
  <c r="BQ330" i="2"/>
  <c r="BF330" i="2"/>
  <c r="AX330" i="2"/>
  <c r="BO330" i="2" s="1"/>
  <c r="AW330" i="2"/>
  <c r="BN330" i="2" s="1"/>
  <c r="AU330" i="2"/>
  <c r="K327" i="14"/>
  <c r="AJ330" i="2"/>
  <c r="P330" i="2"/>
  <c r="DG329" i="2"/>
  <c r="CY329" i="2"/>
  <c r="CX329" i="2"/>
  <c r="H326" i="14"/>
  <c r="G326" i="14"/>
  <c r="CO329" i="2"/>
  <c r="BR329" i="2"/>
  <c r="BQ329" i="2"/>
  <c r="BF329" i="2"/>
  <c r="AX329" i="2"/>
  <c r="BO329" i="2" s="1"/>
  <c r="AW329" i="2"/>
  <c r="BD329" i="2" s="1"/>
  <c r="AU329" i="2"/>
  <c r="K326" i="14"/>
  <c r="AJ329" i="2"/>
  <c r="P329" i="2"/>
  <c r="DG328" i="2"/>
  <c r="CY328" i="2"/>
  <c r="CX328" i="2"/>
  <c r="H325" i="14"/>
  <c r="CO328" i="2"/>
  <c r="BR328" i="2"/>
  <c r="BQ328" i="2"/>
  <c r="BF328" i="2"/>
  <c r="AX328" i="2"/>
  <c r="BE328" i="2" s="1"/>
  <c r="AW328" i="2"/>
  <c r="BN328" i="2" s="1"/>
  <c r="AU328" i="2"/>
  <c r="K325" i="14"/>
  <c r="AJ328" i="2"/>
  <c r="P328" i="2"/>
  <c r="DG327" i="2"/>
  <c r="CY327" i="2"/>
  <c r="CX327" i="2"/>
  <c r="H324" i="14"/>
  <c r="G324" i="14"/>
  <c r="CO327" i="2"/>
  <c r="BR327" i="2"/>
  <c r="BQ327" i="2"/>
  <c r="BF327" i="2"/>
  <c r="AX327" i="2"/>
  <c r="AW327" i="2"/>
  <c r="BD327" i="2" s="1"/>
  <c r="AU327" i="2"/>
  <c r="K324" i="14"/>
  <c r="AJ327" i="2"/>
  <c r="P327" i="2"/>
  <c r="DG326" i="2"/>
  <c r="CY326" i="2"/>
  <c r="CX326" i="2"/>
  <c r="H323" i="14"/>
  <c r="CO326" i="2"/>
  <c r="BR326" i="2"/>
  <c r="BQ326" i="2"/>
  <c r="BF326" i="2"/>
  <c r="AX326" i="2"/>
  <c r="BE326" i="2" s="1"/>
  <c r="AW326" i="2"/>
  <c r="BN326" i="2" s="1"/>
  <c r="AU326" i="2"/>
  <c r="K323" i="14"/>
  <c r="AJ326" i="2"/>
  <c r="P326" i="2"/>
  <c r="DG325" i="2"/>
  <c r="CY325" i="2"/>
  <c r="CX325" i="2"/>
  <c r="H322" i="14"/>
  <c r="G322" i="14"/>
  <c r="CO325" i="2"/>
  <c r="BR325" i="2"/>
  <c r="BQ325" i="2"/>
  <c r="BF325" i="2"/>
  <c r="AX325" i="2"/>
  <c r="BO325" i="2" s="1"/>
  <c r="AW325" i="2"/>
  <c r="BN325" i="2" s="1"/>
  <c r="AU325" i="2"/>
  <c r="K322" i="14"/>
  <c r="AJ325" i="2"/>
  <c r="P325" i="2"/>
  <c r="DG324" i="2"/>
  <c r="CY324" i="2"/>
  <c r="CX324" i="2"/>
  <c r="H321" i="14"/>
  <c r="CO324" i="2"/>
  <c r="BR324" i="2"/>
  <c r="BQ324" i="2"/>
  <c r="BF324" i="2"/>
  <c r="AX324" i="2"/>
  <c r="BO324" i="2" s="1"/>
  <c r="AW324" i="2"/>
  <c r="AU324" i="2"/>
  <c r="K321" i="14"/>
  <c r="AJ324" i="2"/>
  <c r="P324" i="2"/>
  <c r="DG323" i="2"/>
  <c r="CY323" i="2"/>
  <c r="CX323" i="2"/>
  <c r="H320" i="14"/>
  <c r="G320" i="14"/>
  <c r="CO323" i="2"/>
  <c r="BR323" i="2"/>
  <c r="BQ323" i="2"/>
  <c r="BF323" i="2"/>
  <c r="AX323" i="2"/>
  <c r="BE323" i="2" s="1"/>
  <c r="AW323" i="2"/>
  <c r="BN323" i="2" s="1"/>
  <c r="AU323" i="2"/>
  <c r="K320" i="14"/>
  <c r="AJ323" i="2"/>
  <c r="P323" i="2"/>
  <c r="DG322" i="2"/>
  <c r="CY322" i="2"/>
  <c r="CX322" i="2"/>
  <c r="H319" i="14"/>
  <c r="CO322" i="2"/>
  <c r="BR322" i="2"/>
  <c r="BQ322" i="2"/>
  <c r="BF322" i="2"/>
  <c r="AX322" i="2"/>
  <c r="BO322" i="2" s="1"/>
  <c r="AW322" i="2"/>
  <c r="BN322" i="2" s="1"/>
  <c r="AU322" i="2"/>
  <c r="K319" i="14"/>
  <c r="AJ322" i="2"/>
  <c r="P322" i="2"/>
  <c r="DG321" i="2"/>
  <c r="CY321" i="2"/>
  <c r="CX321" i="2"/>
  <c r="H318" i="14"/>
  <c r="G318" i="14"/>
  <c r="CO321" i="2"/>
  <c r="BR321" i="2"/>
  <c r="BQ321" i="2"/>
  <c r="BF321" i="2"/>
  <c r="AX321" i="2"/>
  <c r="BE321" i="2" s="1"/>
  <c r="AW321" i="2"/>
  <c r="BD321" i="2" s="1"/>
  <c r="AU321" i="2"/>
  <c r="K318" i="14"/>
  <c r="AJ321" i="2"/>
  <c r="P321" i="2"/>
  <c r="DG320" i="2"/>
  <c r="CY320" i="2"/>
  <c r="CX320" i="2"/>
  <c r="H317" i="14"/>
  <c r="CO320" i="2"/>
  <c r="BR320" i="2"/>
  <c r="BQ320" i="2"/>
  <c r="BF320" i="2"/>
  <c r="AX320" i="2"/>
  <c r="BE320" i="2" s="1"/>
  <c r="AW320" i="2"/>
  <c r="AU320" i="2"/>
  <c r="K317" i="14"/>
  <c r="AJ320" i="2"/>
  <c r="P320" i="2"/>
  <c r="DG319" i="2"/>
  <c r="CY319" i="2"/>
  <c r="CX319" i="2"/>
  <c r="H316" i="14"/>
  <c r="G316" i="14"/>
  <c r="CO319" i="2"/>
  <c r="BR319" i="2"/>
  <c r="BQ319" i="2"/>
  <c r="BF319" i="2"/>
  <c r="AX319" i="2"/>
  <c r="BO319" i="2" s="1"/>
  <c r="AW319" i="2"/>
  <c r="BD319" i="2" s="1"/>
  <c r="AU319" i="2"/>
  <c r="K316" i="14"/>
  <c r="AJ319" i="2"/>
  <c r="P319" i="2"/>
  <c r="DG318" i="2"/>
  <c r="CY318" i="2"/>
  <c r="CX318" i="2"/>
  <c r="H315" i="14"/>
  <c r="CO318" i="2"/>
  <c r="BR318" i="2"/>
  <c r="BQ318" i="2"/>
  <c r="BF318" i="2"/>
  <c r="AX318" i="2"/>
  <c r="BE318" i="2" s="1"/>
  <c r="AW318" i="2"/>
  <c r="BN318" i="2" s="1"/>
  <c r="AU318" i="2"/>
  <c r="K315" i="14"/>
  <c r="AJ318" i="2"/>
  <c r="P318" i="2"/>
  <c r="DG317" i="2"/>
  <c r="CY317" i="2"/>
  <c r="CX317" i="2"/>
  <c r="H314" i="14"/>
  <c r="G314" i="14"/>
  <c r="CO317" i="2"/>
  <c r="BR317" i="2"/>
  <c r="BQ317" i="2"/>
  <c r="BF317" i="2"/>
  <c r="AX317" i="2"/>
  <c r="BO317" i="2" s="1"/>
  <c r="AW317" i="2"/>
  <c r="BN317" i="2" s="1"/>
  <c r="AU317" i="2"/>
  <c r="K314" i="14"/>
  <c r="AJ317" i="2"/>
  <c r="P317" i="2"/>
  <c r="DG316" i="2"/>
  <c r="CY316" i="2"/>
  <c r="CX316" i="2"/>
  <c r="H313" i="14"/>
  <c r="CO316" i="2"/>
  <c r="BR316" i="2"/>
  <c r="BQ316" i="2"/>
  <c r="BF316" i="2"/>
  <c r="AX316" i="2"/>
  <c r="BO316" i="2" s="1"/>
  <c r="AW316" i="2"/>
  <c r="BD316" i="2" s="1"/>
  <c r="AU316" i="2"/>
  <c r="K313" i="14"/>
  <c r="AJ316" i="2"/>
  <c r="P316" i="2"/>
  <c r="DG315" i="2"/>
  <c r="CY315" i="2"/>
  <c r="CX315" i="2"/>
  <c r="H312" i="14"/>
  <c r="G312" i="14"/>
  <c r="CO315" i="2"/>
  <c r="BR315" i="2"/>
  <c r="BQ315" i="2"/>
  <c r="BF315" i="2"/>
  <c r="AX315" i="2"/>
  <c r="BE315" i="2" s="1"/>
  <c r="AW315" i="2"/>
  <c r="BN315" i="2" s="1"/>
  <c r="AU315" i="2"/>
  <c r="K312" i="14"/>
  <c r="AJ315" i="2"/>
  <c r="P315" i="2"/>
  <c r="DG314" i="2"/>
  <c r="CY314" i="2"/>
  <c r="CX314" i="2"/>
  <c r="H311" i="14"/>
  <c r="CO314" i="2"/>
  <c r="BR314" i="2"/>
  <c r="BQ314" i="2"/>
  <c r="BF314" i="2"/>
  <c r="AX314" i="2"/>
  <c r="BO314" i="2" s="1"/>
  <c r="AW314" i="2"/>
  <c r="BN314" i="2" s="1"/>
  <c r="AU314" i="2"/>
  <c r="K311" i="14"/>
  <c r="AJ314" i="2"/>
  <c r="P314" i="2"/>
  <c r="DG313" i="2"/>
  <c r="CY313" i="2"/>
  <c r="CX313" i="2"/>
  <c r="H310" i="14"/>
  <c r="G310" i="14"/>
  <c r="CO313" i="2"/>
  <c r="BR313" i="2"/>
  <c r="BQ313" i="2"/>
  <c r="BF313" i="2"/>
  <c r="AX313" i="2"/>
  <c r="BO313" i="2" s="1"/>
  <c r="AW313" i="2"/>
  <c r="BD313" i="2" s="1"/>
  <c r="AU313" i="2"/>
  <c r="K310" i="14"/>
  <c r="AJ313" i="2"/>
  <c r="P313" i="2"/>
  <c r="DG312" i="2"/>
  <c r="CY312" i="2"/>
  <c r="CX312" i="2"/>
  <c r="H309" i="14"/>
  <c r="CO312" i="2"/>
  <c r="BR312" i="2"/>
  <c r="BQ312" i="2"/>
  <c r="BF312" i="2"/>
  <c r="AX312" i="2"/>
  <c r="BE312" i="2" s="1"/>
  <c r="AW312" i="2"/>
  <c r="AU312" i="2"/>
  <c r="K309" i="14"/>
  <c r="AJ312" i="2"/>
  <c r="P312" i="2"/>
  <c r="DG311" i="2"/>
  <c r="CY311" i="2"/>
  <c r="CX311" i="2"/>
  <c r="H308" i="14"/>
  <c r="G308" i="14"/>
  <c r="CO311" i="2"/>
  <c r="BR311" i="2"/>
  <c r="BQ311" i="2"/>
  <c r="BF311" i="2"/>
  <c r="AX311" i="2"/>
  <c r="BO311" i="2" s="1"/>
  <c r="AW311" i="2"/>
  <c r="BD311" i="2" s="1"/>
  <c r="AU311" i="2"/>
  <c r="K308" i="14"/>
  <c r="AJ311" i="2"/>
  <c r="P311" i="2"/>
  <c r="DG310" i="2"/>
  <c r="CY310" i="2"/>
  <c r="CX310" i="2"/>
  <c r="H307" i="14"/>
  <c r="CO310" i="2"/>
  <c r="BR310" i="2"/>
  <c r="BQ310" i="2"/>
  <c r="BF310" i="2"/>
  <c r="AX310" i="2"/>
  <c r="BE310" i="2" s="1"/>
  <c r="AW310" i="2"/>
  <c r="BN310" i="2" s="1"/>
  <c r="AU310" i="2"/>
  <c r="K307" i="14"/>
  <c r="AJ310" i="2"/>
  <c r="P310" i="2"/>
  <c r="DG309" i="2"/>
  <c r="CY309" i="2"/>
  <c r="CX309" i="2"/>
  <c r="H306" i="14"/>
  <c r="G306" i="14"/>
  <c r="CO309" i="2"/>
  <c r="BR309" i="2"/>
  <c r="BQ309" i="2"/>
  <c r="BF309" i="2"/>
  <c r="AX309" i="2"/>
  <c r="AW309" i="2"/>
  <c r="BN309" i="2" s="1"/>
  <c r="AU309" i="2"/>
  <c r="K306" i="14"/>
  <c r="AJ309" i="2"/>
  <c r="P309" i="2"/>
  <c r="DG308" i="2"/>
  <c r="CY308" i="2"/>
  <c r="CX308" i="2"/>
  <c r="H305" i="14"/>
  <c r="CO308" i="2"/>
  <c r="BR308" i="2"/>
  <c r="BQ308" i="2"/>
  <c r="BF308" i="2"/>
  <c r="AX308" i="2"/>
  <c r="BO308" i="2" s="1"/>
  <c r="AW308" i="2"/>
  <c r="BD308" i="2" s="1"/>
  <c r="AU308" i="2"/>
  <c r="K305" i="14"/>
  <c r="AJ308" i="2"/>
  <c r="P308" i="2"/>
  <c r="DG307" i="2"/>
  <c r="H304" i="14"/>
  <c r="G304" i="14"/>
  <c r="CO307" i="2"/>
  <c r="BR307" i="2"/>
  <c r="BQ307" i="2"/>
  <c r="BF307" i="2"/>
  <c r="AX307" i="2"/>
  <c r="BE307" i="2" s="1"/>
  <c r="AW307" i="2"/>
  <c r="BN307" i="2" s="1"/>
  <c r="AU307" i="2"/>
  <c r="K304" i="14"/>
  <c r="AJ307" i="2"/>
  <c r="P307" i="2"/>
  <c r="DG306" i="2"/>
  <c r="CY306" i="2"/>
  <c r="CX306" i="2"/>
  <c r="H303" i="14"/>
  <c r="CO306" i="2"/>
  <c r="BR306" i="2"/>
  <c r="BQ306" i="2"/>
  <c r="BF306" i="2"/>
  <c r="AX306" i="2"/>
  <c r="BO306" i="2" s="1"/>
  <c r="AW306" i="2"/>
  <c r="AU306" i="2"/>
  <c r="K303" i="14"/>
  <c r="AJ306" i="2"/>
  <c r="P306" i="2"/>
  <c r="DG305" i="2"/>
  <c r="CY305" i="2"/>
  <c r="CX305" i="2"/>
  <c r="H302" i="14"/>
  <c r="G302" i="14"/>
  <c r="CO305" i="2"/>
  <c r="BR305" i="2"/>
  <c r="BQ305" i="2"/>
  <c r="BF305" i="2"/>
  <c r="AX305" i="2"/>
  <c r="AW305" i="2"/>
  <c r="BD305" i="2" s="1"/>
  <c r="AU305" i="2"/>
  <c r="K302" i="14"/>
  <c r="AJ305" i="2"/>
  <c r="P305" i="2"/>
  <c r="DG304" i="2"/>
  <c r="CY304" i="2"/>
  <c r="CX304" i="2"/>
  <c r="H301" i="14"/>
  <c r="CO304" i="2"/>
  <c r="BR304" i="2"/>
  <c r="BQ304" i="2"/>
  <c r="BF304" i="2"/>
  <c r="AX304" i="2"/>
  <c r="BE304" i="2" s="1"/>
  <c r="AW304" i="2"/>
  <c r="AU304" i="2"/>
  <c r="K301" i="14"/>
  <c r="AJ304" i="2"/>
  <c r="P304" i="2"/>
  <c r="DG303" i="2"/>
  <c r="CY303" i="2"/>
  <c r="CX303" i="2"/>
  <c r="H300" i="14"/>
  <c r="G300" i="14"/>
  <c r="CO303" i="2"/>
  <c r="BR303" i="2"/>
  <c r="BQ303" i="2"/>
  <c r="BF303" i="2"/>
  <c r="AX303" i="2"/>
  <c r="BO303" i="2" s="1"/>
  <c r="AW303" i="2"/>
  <c r="BD303" i="2" s="1"/>
  <c r="AU303" i="2"/>
  <c r="K300" i="14"/>
  <c r="AJ303" i="2"/>
  <c r="P303" i="2"/>
  <c r="DG302" i="2"/>
  <c r="CY302" i="2"/>
  <c r="CX302" i="2"/>
  <c r="H299" i="14"/>
  <c r="CO302" i="2"/>
  <c r="BR302" i="2"/>
  <c r="BQ302" i="2"/>
  <c r="BF302" i="2"/>
  <c r="AX302" i="2"/>
  <c r="BE302" i="2" s="1"/>
  <c r="AW302" i="2"/>
  <c r="AU302" i="2"/>
  <c r="K299" i="14"/>
  <c r="AJ302" i="2"/>
  <c r="P302" i="2"/>
  <c r="DG301" i="2"/>
  <c r="CY301" i="2"/>
  <c r="CX301" i="2"/>
  <c r="H298" i="14"/>
  <c r="G298" i="14"/>
  <c r="CO301" i="2"/>
  <c r="BR301" i="2"/>
  <c r="BQ301" i="2"/>
  <c r="BF301" i="2"/>
  <c r="AX301" i="2"/>
  <c r="BO301" i="2" s="1"/>
  <c r="AW301" i="2"/>
  <c r="BN301" i="2" s="1"/>
  <c r="AU301" i="2"/>
  <c r="K298" i="14"/>
  <c r="AJ301" i="2"/>
  <c r="P301" i="2"/>
  <c r="DG300" i="2"/>
  <c r="CY300" i="2"/>
  <c r="CX300" i="2"/>
  <c r="H297" i="14"/>
  <c r="CO300" i="2"/>
  <c r="BR300" i="2"/>
  <c r="BQ300" i="2"/>
  <c r="BF300" i="2"/>
  <c r="AX300" i="2"/>
  <c r="BO300" i="2" s="1"/>
  <c r="AW300" i="2"/>
  <c r="BD300" i="2" s="1"/>
  <c r="AU300" i="2"/>
  <c r="K297" i="14"/>
  <c r="AJ300" i="2"/>
  <c r="P300" i="2"/>
  <c r="DG299" i="2"/>
  <c r="CY299" i="2"/>
  <c r="CX299" i="2"/>
  <c r="H296" i="14"/>
  <c r="G296" i="14"/>
  <c r="CO299" i="2"/>
  <c r="BR299" i="2"/>
  <c r="BQ299" i="2"/>
  <c r="BF299" i="2"/>
  <c r="AX299" i="2"/>
  <c r="BE299" i="2" s="1"/>
  <c r="AW299" i="2"/>
  <c r="BN299" i="2" s="1"/>
  <c r="AU299" i="2"/>
  <c r="K296" i="14"/>
  <c r="AJ299" i="2"/>
  <c r="P299" i="2"/>
  <c r="DG298" i="2"/>
  <c r="CY298" i="2"/>
  <c r="CX298" i="2"/>
  <c r="H295" i="14"/>
  <c r="CO298" i="2"/>
  <c r="BR298" i="2"/>
  <c r="BQ298" i="2"/>
  <c r="BF298" i="2"/>
  <c r="AX298" i="2"/>
  <c r="BO298" i="2" s="1"/>
  <c r="AW298" i="2"/>
  <c r="BD298" i="2" s="1"/>
  <c r="AU298" i="2"/>
  <c r="K295" i="14"/>
  <c r="AJ298" i="2"/>
  <c r="P298" i="2"/>
  <c r="DG297" i="2"/>
  <c r="CY297" i="2"/>
  <c r="CX297" i="2"/>
  <c r="H294" i="14"/>
  <c r="G294" i="14"/>
  <c r="CO297" i="2"/>
  <c r="BR297" i="2"/>
  <c r="BQ297" i="2"/>
  <c r="BF297" i="2"/>
  <c r="AX297" i="2"/>
  <c r="AW297" i="2"/>
  <c r="BD297" i="2" s="1"/>
  <c r="AU297" i="2"/>
  <c r="K294" i="14"/>
  <c r="AJ297" i="2"/>
  <c r="P297" i="2"/>
  <c r="DG296" i="2"/>
  <c r="CY296" i="2"/>
  <c r="CX296" i="2"/>
  <c r="H293" i="14"/>
  <c r="CO296" i="2"/>
  <c r="BR296" i="2"/>
  <c r="BQ296" i="2"/>
  <c r="BF296" i="2"/>
  <c r="AX296" i="2"/>
  <c r="BE296" i="2" s="1"/>
  <c r="AW296" i="2"/>
  <c r="BN296" i="2" s="1"/>
  <c r="AU296" i="2"/>
  <c r="K293" i="14"/>
  <c r="AJ296" i="2"/>
  <c r="P296" i="2"/>
  <c r="DG295" i="2"/>
  <c r="H292" i="14"/>
  <c r="G292" i="14"/>
  <c r="CO295" i="2"/>
  <c r="BR295" i="2"/>
  <c r="BQ295" i="2"/>
  <c r="BF295" i="2"/>
  <c r="AX295" i="2"/>
  <c r="BE295" i="2" s="1"/>
  <c r="AW295" i="2"/>
  <c r="BD295" i="2" s="1"/>
  <c r="AU295" i="2"/>
  <c r="K292" i="14"/>
  <c r="AJ295" i="2"/>
  <c r="P295" i="2"/>
  <c r="DG294" i="2"/>
  <c r="H291" i="14"/>
  <c r="CO294" i="2"/>
  <c r="BR294" i="2"/>
  <c r="BQ294" i="2"/>
  <c r="BF294" i="2"/>
  <c r="AX294" i="2"/>
  <c r="BE294" i="2" s="1"/>
  <c r="AW294" i="2"/>
  <c r="BN294" i="2" s="1"/>
  <c r="AU294" i="2"/>
  <c r="K291" i="14"/>
  <c r="AJ294" i="2"/>
  <c r="P294" i="2"/>
  <c r="DG293" i="2"/>
  <c r="CY293" i="2"/>
  <c r="CX293" i="2"/>
  <c r="H290" i="14"/>
  <c r="G290" i="14"/>
  <c r="CO293" i="2"/>
  <c r="BR293" i="2"/>
  <c r="BQ293" i="2"/>
  <c r="BF293" i="2"/>
  <c r="AX293" i="2"/>
  <c r="BO293" i="2" s="1"/>
  <c r="AW293" i="2"/>
  <c r="BN293" i="2" s="1"/>
  <c r="AU293" i="2"/>
  <c r="K290" i="14"/>
  <c r="AJ293" i="2"/>
  <c r="P293" i="2"/>
  <c r="DG289" i="2"/>
  <c r="H289" i="14"/>
  <c r="CO289" i="2"/>
  <c r="BR289" i="2"/>
  <c r="BQ289" i="2"/>
  <c r="BF289" i="2"/>
  <c r="AX289" i="2"/>
  <c r="BO289" i="2" s="1"/>
  <c r="AW289" i="2"/>
  <c r="BD289" i="2" s="1"/>
  <c r="AU289" i="2"/>
  <c r="L289" i="14" s="1"/>
  <c r="K289" i="14"/>
  <c r="AJ289" i="2"/>
  <c r="P289" i="2"/>
  <c r="DG288" i="2"/>
  <c r="H288" i="14"/>
  <c r="G288" i="14"/>
  <c r="CO288" i="2"/>
  <c r="BR288" i="2"/>
  <c r="BQ288" i="2"/>
  <c r="BF288" i="2"/>
  <c r="AX288" i="2"/>
  <c r="AW288" i="2"/>
  <c r="BN288" i="2" s="1"/>
  <c r="AU288" i="2"/>
  <c r="L288" i="14" s="1"/>
  <c r="K288" i="14"/>
  <c r="AJ288" i="2"/>
  <c r="P288" i="2"/>
  <c r="DG287" i="2"/>
  <c r="H287" i="14"/>
  <c r="CO287" i="2"/>
  <c r="BR287" i="2"/>
  <c r="BQ287" i="2"/>
  <c r="BF287" i="2"/>
  <c r="AX287" i="2"/>
  <c r="BO287" i="2" s="1"/>
  <c r="AW287" i="2"/>
  <c r="BN287" i="2" s="1"/>
  <c r="AU287" i="2"/>
  <c r="L287" i="14" s="1"/>
  <c r="K287" i="14"/>
  <c r="AJ287" i="2"/>
  <c r="P287" i="2"/>
  <c r="DG286" i="2"/>
  <c r="CY286" i="2"/>
  <c r="CX286" i="2"/>
  <c r="H286" i="14"/>
  <c r="G286" i="14"/>
  <c r="CO286" i="2"/>
  <c r="BR286" i="2"/>
  <c r="BQ286" i="2"/>
  <c r="BF286" i="2"/>
  <c r="AX286" i="2"/>
  <c r="BO286" i="2" s="1"/>
  <c r="AW286" i="2"/>
  <c r="BD286" i="2" s="1"/>
  <c r="AU286" i="2"/>
  <c r="L286" i="14" s="1"/>
  <c r="K286" i="14"/>
  <c r="AJ286" i="2"/>
  <c r="P286" i="2"/>
  <c r="DG285" i="2"/>
  <c r="CY285" i="2"/>
  <c r="CX285" i="2"/>
  <c r="H285" i="14"/>
  <c r="CO285" i="2"/>
  <c r="BR285" i="2"/>
  <c r="BQ285" i="2"/>
  <c r="BF285" i="2"/>
  <c r="AX285" i="2"/>
  <c r="BE285" i="2" s="1"/>
  <c r="AW285" i="2"/>
  <c r="BN285" i="2" s="1"/>
  <c r="AU285" i="2"/>
  <c r="L285" i="14" s="1"/>
  <c r="K285" i="14"/>
  <c r="AJ285" i="2"/>
  <c r="P285" i="2"/>
  <c r="DG284" i="2"/>
  <c r="CY284" i="2"/>
  <c r="CX284" i="2"/>
  <c r="H284" i="14"/>
  <c r="G284" i="14"/>
  <c r="CO284" i="2"/>
  <c r="BR284" i="2"/>
  <c r="BQ284" i="2"/>
  <c r="BF284" i="2"/>
  <c r="AX284" i="2"/>
  <c r="BE284" i="2" s="1"/>
  <c r="AW284" i="2"/>
  <c r="BD284" i="2" s="1"/>
  <c r="AU284" i="2"/>
  <c r="L284" i="14" s="1"/>
  <c r="K284" i="14"/>
  <c r="AJ284" i="2"/>
  <c r="P284" i="2"/>
  <c r="DG283" i="2"/>
  <c r="CY283" i="2"/>
  <c r="CX283" i="2"/>
  <c r="H283" i="14"/>
  <c r="CO283" i="2"/>
  <c r="BZ283" i="2"/>
  <c r="BY283" i="2"/>
  <c r="BX283" i="2" s="1"/>
  <c r="BQ283" i="2"/>
  <c r="BF283" i="2"/>
  <c r="AX283" i="2"/>
  <c r="AW283" i="2"/>
  <c r="BD283" i="2" s="1"/>
  <c r="AU283" i="2"/>
  <c r="L283" i="14" s="1"/>
  <c r="K283" i="14"/>
  <c r="AJ283" i="2"/>
  <c r="P283" i="2"/>
  <c r="DG282" i="2"/>
  <c r="CY282" i="2"/>
  <c r="CX282" i="2"/>
  <c r="H282" i="14"/>
  <c r="CO282" i="2"/>
  <c r="BZ282" i="2"/>
  <c r="BY282" i="2"/>
  <c r="BX282" i="2" s="1"/>
  <c r="BQ282" i="2"/>
  <c r="BF282" i="2"/>
  <c r="AX282" i="2"/>
  <c r="BO282" i="2" s="1"/>
  <c r="AW282" i="2"/>
  <c r="BD282" i="2" s="1"/>
  <c r="AU282" i="2"/>
  <c r="L282" i="14" s="1"/>
  <c r="K282" i="14"/>
  <c r="AJ282" i="2"/>
  <c r="P282" i="2"/>
  <c r="DG281" i="2"/>
  <c r="CY281" i="2"/>
  <c r="CX281" i="2"/>
  <c r="H281" i="14"/>
  <c r="CO281" i="2"/>
  <c r="BZ281" i="2"/>
  <c r="BY281" i="2"/>
  <c r="BX281" i="2" s="1"/>
  <c r="BQ281" i="2"/>
  <c r="BF281" i="2"/>
  <c r="AX281" i="2"/>
  <c r="BE281" i="2" s="1"/>
  <c r="AW281" i="2"/>
  <c r="BD281" i="2" s="1"/>
  <c r="AU281" i="2"/>
  <c r="L281" i="14" s="1"/>
  <c r="K281" i="14"/>
  <c r="AJ281" i="2"/>
  <c r="P281" i="2"/>
  <c r="DG292" i="2"/>
  <c r="CY292" i="2"/>
  <c r="CX292" i="2"/>
  <c r="H280" i="14"/>
  <c r="CO292" i="2"/>
  <c r="BR292" i="2"/>
  <c r="BQ292" i="2"/>
  <c r="BF292" i="2"/>
  <c r="AX292" i="2"/>
  <c r="BE292" i="2" s="1"/>
  <c r="AW292" i="2"/>
  <c r="BN292" i="2" s="1"/>
  <c r="AU292" i="2"/>
  <c r="K280" i="14"/>
  <c r="AJ292" i="2"/>
  <c r="P292" i="2"/>
  <c r="DG291" i="2"/>
  <c r="CY291" i="2"/>
  <c r="CX291" i="2"/>
  <c r="H279" i="14"/>
  <c r="G279" i="14"/>
  <c r="CO291" i="2"/>
  <c r="BR291" i="2"/>
  <c r="BQ291" i="2"/>
  <c r="BF291" i="2"/>
  <c r="AX291" i="2"/>
  <c r="BO291" i="2" s="1"/>
  <c r="AW291" i="2"/>
  <c r="BN291" i="2" s="1"/>
  <c r="AU291" i="2"/>
  <c r="K279" i="14"/>
  <c r="AJ291" i="2"/>
  <c r="P291" i="2"/>
  <c r="DG290" i="2"/>
  <c r="CY290" i="2"/>
  <c r="CX290" i="2"/>
  <c r="H278" i="14"/>
  <c r="CO290" i="2"/>
  <c r="BR290" i="2"/>
  <c r="BQ290" i="2"/>
  <c r="BF290" i="2"/>
  <c r="AX290" i="2"/>
  <c r="BO290" i="2" s="1"/>
  <c r="AW290" i="2"/>
  <c r="BN290" i="2" s="1"/>
  <c r="AU290" i="2"/>
  <c r="K278" i="14"/>
  <c r="AJ290" i="2"/>
  <c r="P290" i="2"/>
  <c r="DG280" i="2"/>
  <c r="CY280" i="2"/>
  <c r="CX280" i="2"/>
  <c r="H277" i="14"/>
  <c r="G277" i="14"/>
  <c r="CO280" i="2"/>
  <c r="BR280" i="2"/>
  <c r="BQ280" i="2"/>
  <c r="BF280" i="2"/>
  <c r="AX280" i="2"/>
  <c r="BO280" i="2" s="1"/>
  <c r="AW280" i="2"/>
  <c r="BN280" i="2" s="1"/>
  <c r="AU280" i="2"/>
  <c r="K277" i="14"/>
  <c r="AJ280" i="2"/>
  <c r="P280" i="2"/>
  <c r="DG279" i="2"/>
  <c r="CY279" i="2"/>
  <c r="CX279" i="2"/>
  <c r="H276" i="14"/>
  <c r="CO279" i="2"/>
  <c r="BR279" i="2"/>
  <c r="BQ279" i="2"/>
  <c r="BF279" i="2"/>
  <c r="AX279" i="2"/>
  <c r="BO279" i="2" s="1"/>
  <c r="AW279" i="2"/>
  <c r="BD279" i="2" s="1"/>
  <c r="AU279" i="2"/>
  <c r="K276" i="14"/>
  <c r="AJ279" i="2"/>
  <c r="P279" i="2"/>
  <c r="DG278" i="2"/>
  <c r="CY278" i="2"/>
  <c r="CX278" i="2"/>
  <c r="H275" i="14"/>
  <c r="G275" i="14"/>
  <c r="CO278" i="2"/>
  <c r="BR278" i="2"/>
  <c r="BQ278" i="2"/>
  <c r="BF278" i="2"/>
  <c r="AX278" i="2"/>
  <c r="AW278" i="2"/>
  <c r="BD278" i="2" s="1"/>
  <c r="AU278" i="2"/>
  <c r="K275" i="14"/>
  <c r="AJ278" i="2"/>
  <c r="P278" i="2"/>
  <c r="DG274" i="2"/>
  <c r="CY274" i="2"/>
  <c r="CX274" i="2"/>
  <c r="H274" i="14"/>
  <c r="CO274" i="2"/>
  <c r="BR274" i="2"/>
  <c r="BQ274" i="2"/>
  <c r="BF274" i="2"/>
  <c r="AX274" i="2"/>
  <c r="BE274" i="2" s="1"/>
  <c r="AW274" i="2"/>
  <c r="BN274" i="2" s="1"/>
  <c r="AU274" i="2"/>
  <c r="L274" i="14" s="1"/>
  <c r="K274" i="14"/>
  <c r="AJ274" i="2"/>
  <c r="P274" i="2"/>
  <c r="DG273" i="2"/>
  <c r="CY273" i="2"/>
  <c r="CX273" i="2"/>
  <c r="H273" i="14"/>
  <c r="G273" i="14"/>
  <c r="CO273" i="2"/>
  <c r="BR273" i="2"/>
  <c r="BQ273" i="2"/>
  <c r="BF273" i="2"/>
  <c r="AX273" i="2"/>
  <c r="BE273" i="2" s="1"/>
  <c r="AW273" i="2"/>
  <c r="BD273" i="2" s="1"/>
  <c r="AU273" i="2"/>
  <c r="L273" i="14" s="1"/>
  <c r="K273" i="14"/>
  <c r="AJ273" i="2"/>
  <c r="P273" i="2"/>
  <c r="DG272" i="2"/>
  <c r="CY272" i="2"/>
  <c r="CX272" i="2"/>
  <c r="H272" i="14"/>
  <c r="CO272" i="2"/>
  <c r="BR272" i="2"/>
  <c r="BQ272" i="2"/>
  <c r="BF272" i="2"/>
  <c r="AX272" i="2"/>
  <c r="BE272" i="2" s="1"/>
  <c r="AW272" i="2"/>
  <c r="BN272" i="2" s="1"/>
  <c r="AU272" i="2"/>
  <c r="L272" i="14" s="1"/>
  <c r="K272" i="14"/>
  <c r="AJ272" i="2"/>
  <c r="P272" i="2"/>
  <c r="DG277" i="2"/>
  <c r="CY277" i="2"/>
  <c r="CX277" i="2"/>
  <c r="H271" i="14"/>
  <c r="G271" i="14"/>
  <c r="CO277" i="2"/>
  <c r="BR277" i="2"/>
  <c r="BQ277" i="2"/>
  <c r="BF277" i="2"/>
  <c r="AX277" i="2"/>
  <c r="BE277" i="2" s="1"/>
  <c r="AW277" i="2"/>
  <c r="BN277" i="2" s="1"/>
  <c r="AU277" i="2"/>
  <c r="K271" i="14"/>
  <c r="AJ277" i="2"/>
  <c r="P277" i="2"/>
  <c r="DG276" i="2"/>
  <c r="CY276" i="2"/>
  <c r="CX276" i="2"/>
  <c r="H270" i="14"/>
  <c r="CO276" i="2"/>
  <c r="BR276" i="2"/>
  <c r="BQ276" i="2"/>
  <c r="BF276" i="2"/>
  <c r="AX276" i="2"/>
  <c r="BO276" i="2" s="1"/>
  <c r="AW276" i="2"/>
  <c r="BN276" i="2" s="1"/>
  <c r="AU276" i="2"/>
  <c r="K270" i="14"/>
  <c r="AJ276" i="2"/>
  <c r="P276" i="2"/>
  <c r="DG275" i="2"/>
  <c r="CY275" i="2"/>
  <c r="CX275" i="2"/>
  <c r="H269" i="14"/>
  <c r="G269" i="14"/>
  <c r="CO275" i="2"/>
  <c r="BR275" i="2"/>
  <c r="BQ275" i="2"/>
  <c r="BF275" i="2"/>
  <c r="AX275" i="2"/>
  <c r="AW275" i="2"/>
  <c r="BN275" i="2" s="1"/>
  <c r="AU275" i="2"/>
  <c r="K269" i="14"/>
  <c r="AJ275" i="2"/>
  <c r="P275" i="2"/>
  <c r="DG271" i="2"/>
  <c r="CY271" i="2"/>
  <c r="CX271" i="2"/>
  <c r="H268" i="14"/>
  <c r="CO271" i="2"/>
  <c r="BR271" i="2"/>
  <c r="BQ271" i="2"/>
  <c r="BF271" i="2"/>
  <c r="AX271" i="2"/>
  <c r="BO271" i="2" s="1"/>
  <c r="AW271" i="2"/>
  <c r="BN271" i="2" s="1"/>
  <c r="AU271" i="2"/>
  <c r="K268" i="14"/>
  <c r="AJ271" i="2"/>
  <c r="P271" i="2"/>
  <c r="DG270" i="2"/>
  <c r="CY270" i="2"/>
  <c r="CX270" i="2"/>
  <c r="H267" i="14"/>
  <c r="G267" i="14"/>
  <c r="CO270" i="2"/>
  <c r="BR270" i="2"/>
  <c r="BQ270" i="2"/>
  <c r="BF270" i="2"/>
  <c r="AX270" i="2"/>
  <c r="AW270" i="2"/>
  <c r="BD270" i="2" s="1"/>
  <c r="AU270" i="2"/>
  <c r="K267" i="14"/>
  <c r="AJ270" i="2"/>
  <c r="P270" i="2"/>
  <c r="DG269" i="2"/>
  <c r="CY269" i="2"/>
  <c r="CX269" i="2"/>
  <c r="H266" i="14"/>
  <c r="CO269" i="2"/>
  <c r="BR269" i="2"/>
  <c r="BQ269" i="2"/>
  <c r="BF269" i="2"/>
  <c r="AX269" i="2"/>
  <c r="BE269" i="2" s="1"/>
  <c r="AW269" i="2"/>
  <c r="BN269" i="2" s="1"/>
  <c r="AU269" i="2"/>
  <c r="K266" i="14"/>
  <c r="AJ269" i="2"/>
  <c r="P269" i="2"/>
  <c r="DG268" i="2"/>
  <c r="CY268" i="2"/>
  <c r="CX268" i="2"/>
  <c r="H265" i="14"/>
  <c r="G265" i="14"/>
  <c r="CO268" i="2"/>
  <c r="BR268" i="2"/>
  <c r="BQ268" i="2"/>
  <c r="BF268" i="2"/>
  <c r="AX268" i="2"/>
  <c r="BE268" i="2" s="1"/>
  <c r="AW268" i="2"/>
  <c r="BD268" i="2" s="1"/>
  <c r="AU268" i="2"/>
  <c r="K265" i="14"/>
  <c r="AJ268" i="2"/>
  <c r="P268" i="2"/>
  <c r="DG267" i="2"/>
  <c r="CY267" i="2"/>
  <c r="CX267" i="2"/>
  <c r="H264" i="14"/>
  <c r="CO267" i="2"/>
  <c r="BR267" i="2"/>
  <c r="BQ267" i="2"/>
  <c r="BF267" i="2"/>
  <c r="AX267" i="2"/>
  <c r="BE267" i="2" s="1"/>
  <c r="AW267" i="2"/>
  <c r="BN267" i="2" s="1"/>
  <c r="AU267" i="2"/>
  <c r="K264" i="14"/>
  <c r="AJ267" i="2"/>
  <c r="P267" i="2"/>
  <c r="DG266" i="2"/>
  <c r="CY266" i="2"/>
  <c r="CX266" i="2"/>
  <c r="H263" i="14"/>
  <c r="G263" i="14"/>
  <c r="CO266" i="2"/>
  <c r="BR266" i="2"/>
  <c r="BQ266" i="2"/>
  <c r="BF266" i="2"/>
  <c r="AX266" i="2"/>
  <c r="BO266" i="2" s="1"/>
  <c r="AW266" i="2"/>
  <c r="BN266" i="2" s="1"/>
  <c r="AU266" i="2"/>
  <c r="K263" i="14"/>
  <c r="AJ266" i="2"/>
  <c r="P266" i="2"/>
  <c r="DG265" i="2"/>
  <c r="CY265" i="2"/>
  <c r="CX265" i="2"/>
  <c r="H262" i="14"/>
  <c r="CO265" i="2"/>
  <c r="BR265" i="2"/>
  <c r="BQ265" i="2"/>
  <c r="BF265" i="2"/>
  <c r="AX265" i="2"/>
  <c r="BO265" i="2" s="1"/>
  <c r="AW265" i="2"/>
  <c r="BN265" i="2" s="1"/>
  <c r="AU265" i="2"/>
  <c r="K262" i="14"/>
  <c r="AJ265" i="2"/>
  <c r="P265" i="2"/>
  <c r="DG264" i="2"/>
  <c r="CY264" i="2"/>
  <c r="CX264" i="2"/>
  <c r="H261" i="14"/>
  <c r="G261" i="14"/>
  <c r="CO264" i="2"/>
  <c r="BR264" i="2"/>
  <c r="BQ264" i="2"/>
  <c r="BF264" i="2"/>
  <c r="AX264" i="2"/>
  <c r="BO264" i="2" s="1"/>
  <c r="AW264" i="2"/>
  <c r="BN264" i="2" s="1"/>
  <c r="AU264" i="2"/>
  <c r="K261" i="14"/>
  <c r="AJ264" i="2"/>
  <c r="P264" i="2"/>
  <c r="DG263" i="2"/>
  <c r="CY263" i="2"/>
  <c r="CX263" i="2"/>
  <c r="H260" i="14"/>
  <c r="CO263" i="2"/>
  <c r="BR263" i="2"/>
  <c r="BQ263" i="2"/>
  <c r="BF263" i="2"/>
  <c r="AX263" i="2"/>
  <c r="BO263" i="2" s="1"/>
  <c r="AW263" i="2"/>
  <c r="BN263" i="2" s="1"/>
  <c r="AU263" i="2"/>
  <c r="K260" i="14"/>
  <c r="AJ263" i="2"/>
  <c r="P263" i="2"/>
  <c r="DG262" i="2"/>
  <c r="CY262" i="2"/>
  <c r="CX262" i="2"/>
  <c r="H259" i="14"/>
  <c r="G259" i="14"/>
  <c r="CO262" i="2"/>
  <c r="BR262" i="2"/>
  <c r="BQ262" i="2"/>
  <c r="BF262" i="2"/>
  <c r="AX262" i="2"/>
  <c r="BO262" i="2" s="1"/>
  <c r="AW262" i="2"/>
  <c r="BD262" i="2" s="1"/>
  <c r="AU262" i="2"/>
  <c r="K259" i="14"/>
  <c r="AJ262" i="2"/>
  <c r="P262" i="2"/>
  <c r="DG261" i="2"/>
  <c r="CY261" i="2"/>
  <c r="CX261" i="2"/>
  <c r="H258" i="14"/>
  <c r="CO261" i="2"/>
  <c r="BR261" i="2"/>
  <c r="BQ261" i="2"/>
  <c r="BF261" i="2"/>
  <c r="AX261" i="2"/>
  <c r="BE261" i="2" s="1"/>
  <c r="AW261" i="2"/>
  <c r="BN261" i="2" s="1"/>
  <c r="AU261" i="2"/>
  <c r="K258" i="14"/>
  <c r="AJ261" i="2"/>
  <c r="P261" i="2"/>
  <c r="DG260" i="2"/>
  <c r="CY260" i="2"/>
  <c r="CX260" i="2"/>
  <c r="H257" i="14"/>
  <c r="G257" i="14"/>
  <c r="CO260" i="2"/>
  <c r="BR260" i="2"/>
  <c r="BQ260" i="2"/>
  <c r="BF260" i="2"/>
  <c r="AX260" i="2"/>
  <c r="BE260" i="2" s="1"/>
  <c r="AW260" i="2"/>
  <c r="BD260" i="2" s="1"/>
  <c r="AU260" i="2"/>
  <c r="K257" i="14"/>
  <c r="AJ260" i="2"/>
  <c r="P260" i="2"/>
  <c r="DG259" i="2"/>
  <c r="CY259" i="2"/>
  <c r="CX259" i="2"/>
  <c r="H256" i="14"/>
  <c r="CO259" i="2"/>
  <c r="BR259" i="2"/>
  <c r="BQ259" i="2"/>
  <c r="BF259" i="2"/>
  <c r="AX259" i="2"/>
  <c r="BE259" i="2" s="1"/>
  <c r="AW259" i="2"/>
  <c r="BN259" i="2" s="1"/>
  <c r="AU259" i="2"/>
  <c r="K256" i="14"/>
  <c r="AJ259" i="2"/>
  <c r="P259" i="2"/>
  <c r="DG258" i="2"/>
  <c r="CY258" i="2"/>
  <c r="CX258" i="2"/>
  <c r="H255" i="14"/>
  <c r="G255" i="14"/>
  <c r="CO258" i="2"/>
  <c r="BR258" i="2"/>
  <c r="BQ258" i="2"/>
  <c r="BF258" i="2"/>
  <c r="AX258" i="2"/>
  <c r="BO258" i="2" s="1"/>
  <c r="AW258" i="2"/>
  <c r="BN258" i="2" s="1"/>
  <c r="AU258" i="2"/>
  <c r="K255" i="14"/>
  <c r="AJ258" i="2"/>
  <c r="P258" i="2"/>
  <c r="DG257" i="2"/>
  <c r="CY257" i="2"/>
  <c r="CX257" i="2"/>
  <c r="H254" i="14"/>
  <c r="CO257" i="2"/>
  <c r="BR257" i="2"/>
  <c r="BQ257" i="2"/>
  <c r="BF257" i="2"/>
  <c r="AX257" i="2"/>
  <c r="BO257" i="2" s="1"/>
  <c r="AW257" i="2"/>
  <c r="BN257" i="2" s="1"/>
  <c r="AU257" i="2"/>
  <c r="K254" i="14"/>
  <c r="AJ257" i="2"/>
  <c r="P257" i="2"/>
  <c r="DG256" i="2"/>
  <c r="CY256" i="2"/>
  <c r="CX256" i="2"/>
  <c r="H253" i="14"/>
  <c r="G253" i="14"/>
  <c r="CO256" i="2"/>
  <c r="BR256" i="2"/>
  <c r="BQ256" i="2"/>
  <c r="BF256" i="2"/>
  <c r="AX256" i="2"/>
  <c r="BO256" i="2" s="1"/>
  <c r="AW256" i="2"/>
  <c r="BN256" i="2" s="1"/>
  <c r="AU256" i="2"/>
  <c r="K253" i="14"/>
  <c r="AJ256" i="2"/>
  <c r="P256" i="2"/>
  <c r="DG255" i="2"/>
  <c r="CY255" i="2"/>
  <c r="CX255" i="2"/>
  <c r="H252" i="14"/>
  <c r="CO255" i="2"/>
  <c r="BR255" i="2"/>
  <c r="BQ255" i="2"/>
  <c r="BF255" i="2"/>
  <c r="AX255" i="2"/>
  <c r="BO255" i="2" s="1"/>
  <c r="AW255" i="2"/>
  <c r="BN255" i="2" s="1"/>
  <c r="AU255" i="2"/>
  <c r="K252" i="14"/>
  <c r="AJ255" i="2"/>
  <c r="P255" i="2"/>
  <c r="DG254" i="2"/>
  <c r="CY254" i="2"/>
  <c r="CX254" i="2"/>
  <c r="H251" i="14"/>
  <c r="G251" i="14"/>
  <c r="CO254" i="2"/>
  <c r="BR254" i="2"/>
  <c r="BQ254" i="2"/>
  <c r="BF254" i="2"/>
  <c r="AX254" i="2"/>
  <c r="BO254" i="2" s="1"/>
  <c r="AW254" i="2"/>
  <c r="BD254" i="2" s="1"/>
  <c r="AU254" i="2"/>
  <c r="K251" i="14"/>
  <c r="AJ254" i="2"/>
  <c r="P254" i="2"/>
  <c r="DG250" i="2"/>
  <c r="CY250" i="2"/>
  <c r="CX250" i="2"/>
  <c r="H250" i="14"/>
  <c r="CO250" i="2"/>
  <c r="BR250" i="2"/>
  <c r="BQ250" i="2"/>
  <c r="BF250" i="2"/>
  <c r="AX250" i="2"/>
  <c r="BE250" i="2" s="1"/>
  <c r="AW250" i="2"/>
  <c r="BN250" i="2" s="1"/>
  <c r="AU250" i="2"/>
  <c r="L250" i="14" s="1"/>
  <c r="K250" i="14"/>
  <c r="AJ250" i="2"/>
  <c r="P250" i="2"/>
  <c r="DG249" i="2"/>
  <c r="CY249" i="2"/>
  <c r="CX249" i="2"/>
  <c r="H249" i="14"/>
  <c r="G249" i="14"/>
  <c r="CO249" i="2"/>
  <c r="BR249" i="2"/>
  <c r="BQ249" i="2"/>
  <c r="BF249" i="2"/>
  <c r="AX249" i="2"/>
  <c r="BE249" i="2" s="1"/>
  <c r="AW249" i="2"/>
  <c r="BD249" i="2" s="1"/>
  <c r="AU249" i="2"/>
  <c r="L249" i="14" s="1"/>
  <c r="K249" i="14"/>
  <c r="AJ249" i="2"/>
  <c r="P249" i="2"/>
  <c r="DG248" i="2"/>
  <c r="CY248" i="2"/>
  <c r="CX248" i="2"/>
  <c r="H248" i="14"/>
  <c r="CO248" i="2"/>
  <c r="BR248" i="2"/>
  <c r="BQ248" i="2"/>
  <c r="BF248" i="2"/>
  <c r="AX248" i="2"/>
  <c r="BE248" i="2" s="1"/>
  <c r="AW248" i="2"/>
  <c r="AU248" i="2"/>
  <c r="L248" i="14" s="1"/>
  <c r="K248" i="14"/>
  <c r="AJ248" i="2"/>
  <c r="P248" i="2"/>
  <c r="DG253" i="2"/>
  <c r="CY253" i="2"/>
  <c r="CX253" i="2"/>
  <c r="H247" i="14"/>
  <c r="G247" i="14"/>
  <c r="CO253" i="2"/>
  <c r="BR253" i="2"/>
  <c r="BQ253" i="2"/>
  <c r="BF253" i="2"/>
  <c r="AX253" i="2"/>
  <c r="BO253" i="2" s="1"/>
  <c r="AW253" i="2"/>
  <c r="BN253" i="2" s="1"/>
  <c r="AU253" i="2"/>
  <c r="K247" i="14"/>
  <c r="AJ253" i="2"/>
  <c r="P253" i="2"/>
  <c r="DG252" i="2"/>
  <c r="CY252" i="2"/>
  <c r="CX252" i="2"/>
  <c r="H246" i="14"/>
  <c r="CO252" i="2"/>
  <c r="BR252" i="2"/>
  <c r="BQ252" i="2"/>
  <c r="BF252" i="2"/>
  <c r="AX252" i="2"/>
  <c r="BO252" i="2" s="1"/>
  <c r="AW252" i="2"/>
  <c r="BN252" i="2" s="1"/>
  <c r="AU252" i="2"/>
  <c r="K246" i="14"/>
  <c r="AJ252" i="2"/>
  <c r="P252" i="2"/>
  <c r="DG251" i="2"/>
  <c r="CY251" i="2"/>
  <c r="CX251" i="2"/>
  <c r="H245" i="14"/>
  <c r="G245" i="14"/>
  <c r="CO251" i="2"/>
  <c r="BR251" i="2"/>
  <c r="BQ251" i="2"/>
  <c r="BF251" i="2"/>
  <c r="AX251" i="2"/>
  <c r="BO251" i="2" s="1"/>
  <c r="AW251" i="2"/>
  <c r="BN251" i="2" s="1"/>
  <c r="AU251" i="2"/>
  <c r="K245" i="14"/>
  <c r="AJ251" i="2"/>
  <c r="P251" i="2"/>
  <c r="DG247" i="2"/>
  <c r="CY247" i="2"/>
  <c r="CX247" i="2"/>
  <c r="H244" i="14"/>
  <c r="CO247" i="2"/>
  <c r="BR247" i="2"/>
  <c r="BQ247" i="2"/>
  <c r="BF247" i="2"/>
  <c r="AX247" i="2"/>
  <c r="BO247" i="2" s="1"/>
  <c r="AW247" i="2"/>
  <c r="BN247" i="2" s="1"/>
  <c r="AU247" i="2"/>
  <c r="K244" i="14"/>
  <c r="AJ247" i="2"/>
  <c r="P247" i="2"/>
  <c r="DG246" i="2"/>
  <c r="CY246" i="2"/>
  <c r="CX246" i="2"/>
  <c r="H243" i="14"/>
  <c r="G243" i="14"/>
  <c r="CO246" i="2"/>
  <c r="BR246" i="2"/>
  <c r="BQ246" i="2"/>
  <c r="BF246" i="2"/>
  <c r="AX246" i="2"/>
  <c r="BO246" i="2" s="1"/>
  <c r="AW246" i="2"/>
  <c r="BD246" i="2" s="1"/>
  <c r="AU246" i="2"/>
  <c r="K243" i="14"/>
  <c r="AJ246" i="2"/>
  <c r="P246" i="2"/>
  <c r="DG245" i="2"/>
  <c r="CY245" i="2"/>
  <c r="CX245" i="2"/>
  <c r="H242" i="14"/>
  <c r="CO245" i="2"/>
  <c r="BR245" i="2"/>
  <c r="BQ245" i="2"/>
  <c r="BF245" i="2"/>
  <c r="AX245" i="2"/>
  <c r="BE245" i="2" s="1"/>
  <c r="AW245" i="2"/>
  <c r="BN245" i="2" s="1"/>
  <c r="AU245" i="2"/>
  <c r="K242" i="14"/>
  <c r="AJ245" i="2"/>
  <c r="P245" i="2"/>
  <c r="DG244" i="2"/>
  <c r="CY244" i="2"/>
  <c r="CX244" i="2"/>
  <c r="H241" i="14"/>
  <c r="G241" i="14"/>
  <c r="CO244" i="2"/>
  <c r="BR244" i="2"/>
  <c r="BQ244" i="2"/>
  <c r="BF244" i="2"/>
  <c r="AX244" i="2"/>
  <c r="BE244" i="2" s="1"/>
  <c r="AW244" i="2"/>
  <c r="BD244" i="2" s="1"/>
  <c r="AU244" i="2"/>
  <c r="K241" i="14"/>
  <c r="AJ244" i="2"/>
  <c r="P244" i="2"/>
  <c r="DG243" i="2"/>
  <c r="CY243" i="2"/>
  <c r="CX243" i="2"/>
  <c r="H240" i="14"/>
  <c r="CO243" i="2"/>
  <c r="BR243" i="2"/>
  <c r="BQ243" i="2"/>
  <c r="BF243" i="2"/>
  <c r="AX243" i="2"/>
  <c r="BE243" i="2" s="1"/>
  <c r="AW243" i="2"/>
  <c r="BN243" i="2" s="1"/>
  <c r="AU243" i="2"/>
  <c r="K240" i="14"/>
  <c r="AJ243" i="2"/>
  <c r="P243" i="2"/>
  <c r="DG242" i="2"/>
  <c r="CY242" i="2"/>
  <c r="CX242" i="2"/>
  <c r="H239" i="14"/>
  <c r="G239" i="14"/>
  <c r="CO242" i="2"/>
  <c r="BR242" i="2"/>
  <c r="BQ242" i="2"/>
  <c r="BF242" i="2"/>
  <c r="AX242" i="2"/>
  <c r="BO242" i="2" s="1"/>
  <c r="AW242" i="2"/>
  <c r="BN242" i="2" s="1"/>
  <c r="AU242" i="2"/>
  <c r="K239" i="14"/>
  <c r="AJ242" i="2"/>
  <c r="P242" i="2"/>
  <c r="DG238" i="2"/>
  <c r="CY238" i="2"/>
  <c r="CX238" i="2"/>
  <c r="H238" i="14"/>
  <c r="CO238" i="2"/>
  <c r="BR238" i="2"/>
  <c r="BQ238" i="2"/>
  <c r="BF238" i="2"/>
  <c r="AX238" i="2"/>
  <c r="AW238" i="2"/>
  <c r="BN238" i="2" s="1"/>
  <c r="AU238" i="2"/>
  <c r="L238" i="14" s="1"/>
  <c r="K238" i="14"/>
  <c r="AJ238" i="2"/>
  <c r="P238" i="2"/>
  <c r="DG237" i="2"/>
  <c r="CY237" i="2"/>
  <c r="CX237" i="2"/>
  <c r="H237" i="14"/>
  <c r="G237" i="14"/>
  <c r="CO237" i="2"/>
  <c r="BR237" i="2"/>
  <c r="BQ237" i="2"/>
  <c r="BF237" i="2"/>
  <c r="AX237" i="2"/>
  <c r="BE237" i="2" s="1"/>
  <c r="AW237" i="2"/>
  <c r="BN237" i="2" s="1"/>
  <c r="AU237" i="2"/>
  <c r="L237" i="14" s="1"/>
  <c r="K237" i="14"/>
  <c r="AJ237" i="2"/>
  <c r="P237" i="2"/>
  <c r="DG236" i="2"/>
  <c r="CY236" i="2"/>
  <c r="CX236" i="2"/>
  <c r="H236" i="14"/>
  <c r="CO236" i="2"/>
  <c r="BR236" i="2"/>
  <c r="BQ236" i="2"/>
  <c r="BF236" i="2"/>
  <c r="AX236" i="2"/>
  <c r="BO236" i="2" s="1"/>
  <c r="AW236" i="2"/>
  <c r="BD236" i="2" s="1"/>
  <c r="AU236" i="2"/>
  <c r="L236" i="14" s="1"/>
  <c r="K236" i="14"/>
  <c r="AJ236" i="2"/>
  <c r="P236" i="2"/>
  <c r="DG241" i="2"/>
  <c r="CY241" i="2"/>
  <c r="CX241" i="2"/>
  <c r="H235" i="14"/>
  <c r="CO241" i="2"/>
  <c r="BR241" i="2"/>
  <c r="BQ241" i="2"/>
  <c r="BF241" i="2"/>
  <c r="AX241" i="2"/>
  <c r="AW241" i="2"/>
  <c r="BD241" i="2" s="1"/>
  <c r="AU241" i="2"/>
  <c r="K235" i="14"/>
  <c r="AJ241" i="2"/>
  <c r="P241" i="2"/>
  <c r="DG240" i="2"/>
  <c r="CY240" i="2"/>
  <c r="CX240" i="2"/>
  <c r="H234" i="14"/>
  <c r="CO240" i="2"/>
  <c r="BR240" i="2"/>
  <c r="BQ240" i="2"/>
  <c r="BF240" i="2"/>
  <c r="AX240" i="2"/>
  <c r="AW240" i="2"/>
  <c r="BN240" i="2" s="1"/>
  <c r="AU240" i="2"/>
  <c r="K234" i="14"/>
  <c r="AJ240" i="2"/>
  <c r="P240" i="2"/>
  <c r="DG239" i="2"/>
  <c r="CY239" i="2"/>
  <c r="CX239" i="2"/>
  <c r="H233" i="14"/>
  <c r="G233" i="14"/>
  <c r="CO239" i="2"/>
  <c r="BR239" i="2"/>
  <c r="BQ239" i="2"/>
  <c r="BF239" i="2"/>
  <c r="AX239" i="2"/>
  <c r="AW239" i="2"/>
  <c r="BD239" i="2" s="1"/>
  <c r="AU239" i="2"/>
  <c r="K233" i="14"/>
  <c r="AJ239" i="2"/>
  <c r="P239" i="2"/>
  <c r="DG235" i="2"/>
  <c r="CY235" i="2"/>
  <c r="CX235" i="2"/>
  <c r="H232" i="14"/>
  <c r="G232" i="14"/>
  <c r="CO235" i="2"/>
  <c r="BR235" i="2"/>
  <c r="BQ235" i="2"/>
  <c r="BF235" i="2"/>
  <c r="AX235" i="2"/>
  <c r="BE235" i="2" s="1"/>
  <c r="AW235" i="2"/>
  <c r="BN235" i="2" s="1"/>
  <c r="AU235" i="2"/>
  <c r="K232" i="14"/>
  <c r="AJ235" i="2"/>
  <c r="P235" i="2"/>
  <c r="DG234" i="2"/>
  <c r="CY234" i="2"/>
  <c r="CX234" i="2"/>
  <c r="H231" i="14"/>
  <c r="CO234" i="2"/>
  <c r="BR234" i="2"/>
  <c r="BQ234" i="2"/>
  <c r="BF234" i="2"/>
  <c r="AX234" i="2"/>
  <c r="BO234" i="2" s="1"/>
  <c r="AW234" i="2"/>
  <c r="AU234" i="2"/>
  <c r="K231" i="14"/>
  <c r="AJ234" i="2"/>
  <c r="P234" i="2"/>
  <c r="DG233" i="2"/>
  <c r="CY233" i="2"/>
  <c r="CX233" i="2"/>
  <c r="H230" i="14"/>
  <c r="CO233" i="2"/>
  <c r="BR233" i="2"/>
  <c r="BQ233" i="2"/>
  <c r="BF233" i="2"/>
  <c r="AX233" i="2"/>
  <c r="AW233" i="2"/>
  <c r="BN233" i="2" s="1"/>
  <c r="AU233" i="2"/>
  <c r="K230" i="14"/>
  <c r="AJ233" i="2"/>
  <c r="P233" i="2"/>
  <c r="DG232" i="2"/>
  <c r="CY232" i="2"/>
  <c r="CX232" i="2"/>
  <c r="H229" i="14"/>
  <c r="G229" i="14"/>
  <c r="CO232" i="2"/>
  <c r="BR232" i="2"/>
  <c r="BQ232" i="2"/>
  <c r="BF232" i="2"/>
  <c r="AX232" i="2"/>
  <c r="BO232" i="2" s="1"/>
  <c r="AW232" i="2"/>
  <c r="BN232" i="2" s="1"/>
  <c r="AU232" i="2"/>
  <c r="K229" i="14"/>
  <c r="AJ232" i="2"/>
  <c r="P232" i="2"/>
  <c r="DG231" i="2"/>
  <c r="CY231" i="2"/>
  <c r="CX231" i="2"/>
  <c r="H228" i="14"/>
  <c r="G228" i="14"/>
  <c r="CO231" i="2"/>
  <c r="BR231" i="2"/>
  <c r="BQ231" i="2"/>
  <c r="BF231" i="2"/>
  <c r="AX231" i="2"/>
  <c r="BO231" i="2" s="1"/>
  <c r="AW231" i="2"/>
  <c r="BN231" i="2" s="1"/>
  <c r="AU231" i="2"/>
  <c r="K228" i="14"/>
  <c r="AJ231" i="2"/>
  <c r="P231" i="2"/>
  <c r="DG230" i="2"/>
  <c r="CY230" i="2"/>
  <c r="CX230" i="2"/>
  <c r="H227" i="14"/>
  <c r="CO230" i="2"/>
  <c r="BR230" i="2"/>
  <c r="BQ230" i="2"/>
  <c r="BF230" i="2"/>
  <c r="AX230" i="2"/>
  <c r="BO230" i="2" s="1"/>
  <c r="AW230" i="2"/>
  <c r="AU230" i="2"/>
  <c r="K227" i="14"/>
  <c r="AJ230" i="2"/>
  <c r="P230" i="2"/>
  <c r="DG229" i="2"/>
  <c r="CY229" i="2"/>
  <c r="CX229" i="2"/>
  <c r="H226" i="14"/>
  <c r="CO229" i="2"/>
  <c r="CI229" i="2"/>
  <c r="CH229" i="2"/>
  <c r="CG229" i="2" s="1"/>
  <c r="BR229" i="2"/>
  <c r="BV229" i="2" s="1"/>
  <c r="BQ229" i="2"/>
  <c r="BF229" i="2"/>
  <c r="AX229" i="2"/>
  <c r="BE229" i="2" s="1"/>
  <c r="AW229" i="2"/>
  <c r="AU229" i="2"/>
  <c r="K226" i="14"/>
  <c r="AJ229" i="2"/>
  <c r="P229" i="2"/>
  <c r="DG228" i="2"/>
  <c r="CY228" i="2"/>
  <c r="CX228" i="2"/>
  <c r="H225" i="14"/>
  <c r="CO228" i="2"/>
  <c r="BR228" i="2"/>
  <c r="BV228" i="2" s="1"/>
  <c r="BQ228" i="2"/>
  <c r="BF228" i="2"/>
  <c r="AX228" i="2"/>
  <c r="BO228" i="2" s="1"/>
  <c r="AW228" i="2"/>
  <c r="AU228" i="2"/>
  <c r="K225" i="14"/>
  <c r="AJ228" i="2"/>
  <c r="P228" i="2"/>
  <c r="DG227" i="2"/>
  <c r="CY227" i="2"/>
  <c r="CX227" i="2"/>
  <c r="H224" i="14"/>
  <c r="CO227" i="2"/>
  <c r="BR227" i="2"/>
  <c r="BV227" i="2" s="1"/>
  <c r="BQ227" i="2"/>
  <c r="BF227" i="2"/>
  <c r="AX227" i="2"/>
  <c r="BO227" i="2" s="1"/>
  <c r="AW227" i="2"/>
  <c r="AU227" i="2"/>
  <c r="K224" i="14"/>
  <c r="AJ227" i="2"/>
  <c r="P227" i="2"/>
  <c r="DG226" i="2"/>
  <c r="CY226" i="2"/>
  <c r="CX226" i="2"/>
  <c r="H223" i="14"/>
  <c r="CO226" i="2"/>
  <c r="BR226" i="2"/>
  <c r="BQ226" i="2"/>
  <c r="BF226" i="2"/>
  <c r="AX226" i="2"/>
  <c r="AW226" i="2"/>
  <c r="BN226" i="2" s="1"/>
  <c r="AU226" i="2"/>
  <c r="K223" i="14"/>
  <c r="AJ226" i="2"/>
  <c r="P226" i="2"/>
  <c r="DG225" i="2"/>
  <c r="CY225" i="2"/>
  <c r="CX225" i="2"/>
  <c r="H222" i="14"/>
  <c r="G222" i="14"/>
  <c r="CO225" i="2"/>
  <c r="BR225" i="2"/>
  <c r="BQ225" i="2"/>
  <c r="BF225" i="2"/>
  <c r="AX225" i="2"/>
  <c r="BO225" i="2" s="1"/>
  <c r="AW225" i="2"/>
  <c r="BD225" i="2" s="1"/>
  <c r="AU225" i="2"/>
  <c r="K222" i="14"/>
  <c r="AJ225" i="2"/>
  <c r="P225" i="2"/>
  <c r="DG224" i="2"/>
  <c r="CY224" i="2"/>
  <c r="CX224" i="2"/>
  <c r="H221" i="14"/>
  <c r="G221" i="14"/>
  <c r="CO224" i="2"/>
  <c r="BR224" i="2"/>
  <c r="BQ224" i="2"/>
  <c r="BF224" i="2"/>
  <c r="AX224" i="2"/>
  <c r="BE224" i="2" s="1"/>
  <c r="AW224" i="2"/>
  <c r="BN224" i="2" s="1"/>
  <c r="AU224" i="2"/>
  <c r="K221" i="14"/>
  <c r="AJ224" i="2"/>
  <c r="P224" i="2"/>
  <c r="DG223" i="2"/>
  <c r="CY223" i="2"/>
  <c r="CX223" i="2"/>
  <c r="H220" i="14"/>
  <c r="CO223" i="2"/>
  <c r="BR223" i="2"/>
  <c r="BQ223" i="2"/>
  <c r="BF223" i="2"/>
  <c r="AX223" i="2"/>
  <c r="BE223" i="2" s="1"/>
  <c r="AW223" i="2"/>
  <c r="AU223" i="2"/>
  <c r="K220" i="14"/>
  <c r="AJ223" i="2"/>
  <c r="P223" i="2"/>
  <c r="DG222" i="2"/>
  <c r="CY222" i="2"/>
  <c r="CX222" i="2"/>
  <c r="H219" i="14"/>
  <c r="CO222" i="2"/>
  <c r="BR222" i="2"/>
  <c r="BQ222" i="2"/>
  <c r="BF222" i="2"/>
  <c r="AX222" i="2"/>
  <c r="AW222" i="2"/>
  <c r="BD222" i="2" s="1"/>
  <c r="AU222" i="2"/>
  <c r="K219" i="14"/>
  <c r="AJ222" i="2"/>
  <c r="P222" i="2"/>
  <c r="DG221" i="2"/>
  <c r="CY221" i="2"/>
  <c r="CX221" i="2"/>
  <c r="H218" i="14"/>
  <c r="G218" i="14"/>
  <c r="CO221" i="2"/>
  <c r="BR221" i="2"/>
  <c r="BQ221" i="2"/>
  <c r="BF221" i="2"/>
  <c r="AX221" i="2"/>
  <c r="BO221" i="2" s="1"/>
  <c r="AW221" i="2"/>
  <c r="BN221" i="2" s="1"/>
  <c r="AU221" i="2"/>
  <c r="K218" i="14"/>
  <c r="AJ221" i="2"/>
  <c r="P221" i="2"/>
  <c r="DG220" i="2"/>
  <c r="CY220" i="2"/>
  <c r="CX220" i="2"/>
  <c r="H217" i="14"/>
  <c r="G217" i="14"/>
  <c r="CO220" i="2"/>
  <c r="BR220" i="2"/>
  <c r="BQ220" i="2"/>
  <c r="BF220" i="2"/>
  <c r="AX220" i="2"/>
  <c r="BO220" i="2" s="1"/>
  <c r="AW220" i="2"/>
  <c r="BD220" i="2" s="1"/>
  <c r="AU220" i="2"/>
  <c r="K217" i="14"/>
  <c r="AJ220" i="2"/>
  <c r="P220" i="2"/>
  <c r="DG219" i="2"/>
  <c r="CY219" i="2"/>
  <c r="CX219" i="2"/>
  <c r="H216" i="14"/>
  <c r="CO219" i="2"/>
  <c r="BR219" i="2"/>
  <c r="BQ219" i="2"/>
  <c r="BF219" i="2"/>
  <c r="AX219" i="2"/>
  <c r="BO219" i="2" s="1"/>
  <c r="AW219" i="2"/>
  <c r="AU219" i="2"/>
  <c r="K216" i="14"/>
  <c r="AJ219" i="2"/>
  <c r="P219" i="2"/>
  <c r="DG218" i="2"/>
  <c r="CY218" i="2"/>
  <c r="CX218" i="2"/>
  <c r="H215" i="14"/>
  <c r="CO218" i="2"/>
  <c r="BR218" i="2"/>
  <c r="BQ218" i="2"/>
  <c r="BF218" i="2"/>
  <c r="AX218" i="2"/>
  <c r="AW218" i="2"/>
  <c r="BD218" i="2" s="1"/>
  <c r="AU218" i="2"/>
  <c r="K215" i="14"/>
  <c r="AJ218" i="2"/>
  <c r="P218" i="2"/>
  <c r="DG217" i="2"/>
  <c r="CY217" i="2"/>
  <c r="CX217" i="2"/>
  <c r="H214" i="14"/>
  <c r="G214" i="14"/>
  <c r="CO217" i="2"/>
  <c r="BR217" i="2"/>
  <c r="BQ217" i="2"/>
  <c r="BF217" i="2"/>
  <c r="AX217" i="2"/>
  <c r="AW217" i="2"/>
  <c r="BD217" i="2" s="1"/>
  <c r="AU217" i="2"/>
  <c r="K214" i="14"/>
  <c r="AJ217" i="2"/>
  <c r="P217" i="2"/>
  <c r="DG216" i="2"/>
  <c r="CY216" i="2"/>
  <c r="CX216" i="2"/>
  <c r="H213" i="14"/>
  <c r="G213" i="14"/>
  <c r="CO216" i="2"/>
  <c r="BR216" i="2"/>
  <c r="BQ216" i="2"/>
  <c r="BF216" i="2"/>
  <c r="AX216" i="2"/>
  <c r="BE216" i="2" s="1"/>
  <c r="AW216" i="2"/>
  <c r="BD216" i="2" s="1"/>
  <c r="AU216" i="2"/>
  <c r="K213" i="14"/>
  <c r="AJ216" i="2"/>
  <c r="P216" i="2"/>
  <c r="DG215" i="2"/>
  <c r="CY215" i="2"/>
  <c r="CX215" i="2"/>
  <c r="H212" i="14"/>
  <c r="CO215" i="2"/>
  <c r="BR215" i="2"/>
  <c r="BQ215" i="2"/>
  <c r="BF215" i="2"/>
  <c r="AX215" i="2"/>
  <c r="BO215" i="2" s="1"/>
  <c r="AW215" i="2"/>
  <c r="AU215" i="2"/>
  <c r="K212" i="14"/>
  <c r="AJ215" i="2"/>
  <c r="P215" i="2"/>
  <c r="DG214" i="2"/>
  <c r="CY214" i="2"/>
  <c r="CX214" i="2"/>
  <c r="H211" i="14"/>
  <c r="CO214" i="2"/>
  <c r="BR214" i="2"/>
  <c r="BQ214" i="2"/>
  <c r="BF214" i="2"/>
  <c r="AX214" i="2"/>
  <c r="AW214" i="2"/>
  <c r="BN214" i="2" s="1"/>
  <c r="AU214" i="2"/>
  <c r="K211" i="14"/>
  <c r="AJ214" i="2"/>
  <c r="P214" i="2"/>
  <c r="DG213" i="2"/>
  <c r="CY213" i="2"/>
  <c r="CX213" i="2"/>
  <c r="H210" i="14"/>
  <c r="G210" i="14"/>
  <c r="CO213" i="2"/>
  <c r="BR213" i="2"/>
  <c r="BQ213" i="2"/>
  <c r="BF213" i="2"/>
  <c r="AX213" i="2"/>
  <c r="BO213" i="2" s="1"/>
  <c r="AW213" i="2"/>
  <c r="BN213" i="2" s="1"/>
  <c r="AU213" i="2"/>
  <c r="K210" i="14"/>
  <c r="AJ213" i="2"/>
  <c r="P213" i="2"/>
  <c r="DG212" i="2"/>
  <c r="CY212" i="2"/>
  <c r="CX212" i="2"/>
  <c r="H209" i="14"/>
  <c r="G209" i="14"/>
  <c r="CO212" i="2"/>
  <c r="BR212" i="2"/>
  <c r="BQ212" i="2"/>
  <c r="BF212" i="2"/>
  <c r="AX212" i="2"/>
  <c r="BO212" i="2" s="1"/>
  <c r="AW212" i="2"/>
  <c r="BN212" i="2" s="1"/>
  <c r="AU212" i="2"/>
  <c r="K209" i="14"/>
  <c r="AJ212" i="2"/>
  <c r="P212" i="2"/>
  <c r="DG211" i="2"/>
  <c r="CY211" i="2"/>
  <c r="CX211" i="2"/>
  <c r="H208" i="14"/>
  <c r="CO211" i="2"/>
  <c r="BR211" i="2"/>
  <c r="BQ211" i="2"/>
  <c r="BF211" i="2"/>
  <c r="AX211" i="2"/>
  <c r="BO211" i="2" s="1"/>
  <c r="AW211" i="2"/>
  <c r="AU211" i="2"/>
  <c r="K208" i="14"/>
  <c r="AJ211" i="2"/>
  <c r="P211" i="2"/>
  <c r="DG210" i="2"/>
  <c r="CY210" i="2"/>
  <c r="CX210" i="2"/>
  <c r="H207" i="14"/>
  <c r="CO210" i="2"/>
  <c r="BR210" i="2"/>
  <c r="BQ210" i="2"/>
  <c r="BF210" i="2"/>
  <c r="AX210" i="2"/>
  <c r="AW210" i="2"/>
  <c r="AU210" i="2"/>
  <c r="K207" i="14"/>
  <c r="AJ210" i="2"/>
  <c r="P210" i="2"/>
  <c r="DG209" i="2"/>
  <c r="CY209" i="2"/>
  <c r="CX209" i="2"/>
  <c r="H206" i="14"/>
  <c r="G206" i="14"/>
  <c r="CO209" i="2"/>
  <c r="BR209" i="2"/>
  <c r="BQ209" i="2"/>
  <c r="BF209" i="2"/>
  <c r="AX209" i="2"/>
  <c r="AW209" i="2"/>
  <c r="BD209" i="2" s="1"/>
  <c r="AU209" i="2"/>
  <c r="K206" i="14"/>
  <c r="AJ209" i="2"/>
  <c r="P209" i="2"/>
  <c r="DG205" i="2"/>
  <c r="CY205" i="2"/>
  <c r="CX205" i="2"/>
  <c r="H205" i="14"/>
  <c r="G205" i="14"/>
  <c r="CO205" i="2"/>
  <c r="BR205" i="2"/>
  <c r="BQ205" i="2"/>
  <c r="BF205" i="2"/>
  <c r="AX205" i="2"/>
  <c r="BE205" i="2" s="1"/>
  <c r="AW205" i="2"/>
  <c r="BD205" i="2" s="1"/>
  <c r="AU205" i="2"/>
  <c r="L205" i="14" s="1"/>
  <c r="K205" i="14"/>
  <c r="AJ205" i="2"/>
  <c r="P205" i="2"/>
  <c r="DG204" i="2"/>
  <c r="CY204" i="2"/>
  <c r="CX204" i="2"/>
  <c r="H204" i="14"/>
  <c r="CO204" i="2"/>
  <c r="BR204" i="2"/>
  <c r="BQ204" i="2"/>
  <c r="BF204" i="2"/>
  <c r="AX204" i="2"/>
  <c r="AW204" i="2"/>
  <c r="AU204" i="2"/>
  <c r="L204" i="14" s="1"/>
  <c r="K204" i="14"/>
  <c r="AJ204" i="2"/>
  <c r="P204" i="2"/>
  <c r="DG203" i="2"/>
  <c r="CY203" i="2"/>
  <c r="CX203" i="2"/>
  <c r="H203" i="14"/>
  <c r="G203" i="14"/>
  <c r="CO203" i="2"/>
  <c r="BR203" i="2"/>
  <c r="BQ203" i="2"/>
  <c r="BF203" i="2"/>
  <c r="AX203" i="2"/>
  <c r="AW203" i="2"/>
  <c r="BD203" i="2" s="1"/>
  <c r="AU203" i="2"/>
  <c r="L203" i="14" s="1"/>
  <c r="K203" i="14"/>
  <c r="AJ203" i="2"/>
  <c r="P203" i="2"/>
  <c r="DG208" i="2"/>
  <c r="CY208" i="2"/>
  <c r="CX208" i="2"/>
  <c r="H202" i="14"/>
  <c r="CO208" i="2"/>
  <c r="BR208" i="2"/>
  <c r="BQ208" i="2"/>
  <c r="BF208" i="2"/>
  <c r="AX208" i="2"/>
  <c r="BO208" i="2" s="1"/>
  <c r="AW208" i="2"/>
  <c r="AU208" i="2"/>
  <c r="K202" i="14"/>
  <c r="AJ208" i="2"/>
  <c r="P208" i="2"/>
  <c r="DG207" i="2"/>
  <c r="CY207" i="2"/>
  <c r="CX207" i="2"/>
  <c r="H201" i="14"/>
  <c r="G201" i="14"/>
  <c r="CO207" i="2"/>
  <c r="BR207" i="2"/>
  <c r="BQ207" i="2"/>
  <c r="BF207" i="2"/>
  <c r="AX207" i="2"/>
  <c r="AW207" i="2"/>
  <c r="BN207" i="2" s="1"/>
  <c r="AU207" i="2"/>
  <c r="K201" i="14"/>
  <c r="AJ207" i="2"/>
  <c r="P207" i="2"/>
  <c r="DG206" i="2"/>
  <c r="CY206" i="2"/>
  <c r="CX206" i="2"/>
  <c r="H200" i="14"/>
  <c r="CO206" i="2"/>
  <c r="BR206" i="2"/>
  <c r="BQ206" i="2"/>
  <c r="BF206" i="2"/>
  <c r="AX206" i="2"/>
  <c r="AW206" i="2"/>
  <c r="AU206" i="2"/>
  <c r="K200" i="14"/>
  <c r="AJ206" i="2"/>
  <c r="P206" i="2"/>
  <c r="DG202" i="2"/>
  <c r="CY202" i="2"/>
  <c r="CX202" i="2"/>
  <c r="H199" i="14"/>
  <c r="G199" i="14"/>
  <c r="CO202" i="2"/>
  <c r="CI202" i="2"/>
  <c r="CH202" i="2"/>
  <c r="CG202" i="2" s="1"/>
  <c r="BR202" i="2"/>
  <c r="BV202" i="2" s="1"/>
  <c r="BQ202" i="2"/>
  <c r="BF202" i="2"/>
  <c r="AX202" i="2"/>
  <c r="BO202" i="2" s="1"/>
  <c r="AW202" i="2"/>
  <c r="AU202" i="2"/>
  <c r="K199" i="14"/>
  <c r="AJ202" i="2"/>
  <c r="P202" i="2"/>
  <c r="DG201" i="2"/>
  <c r="CY201" i="2"/>
  <c r="CX201" i="2"/>
  <c r="H198" i="14"/>
  <c r="G198" i="14"/>
  <c r="CO201" i="2"/>
  <c r="CI201" i="2"/>
  <c r="CH201" i="2"/>
  <c r="CG201" i="2" s="1"/>
  <c r="BR201" i="2"/>
  <c r="BV201" i="2" s="1"/>
  <c r="BQ201" i="2"/>
  <c r="BF201" i="2"/>
  <c r="AX201" i="2"/>
  <c r="BO201" i="2" s="1"/>
  <c r="AW201" i="2"/>
  <c r="AU201" i="2"/>
  <c r="K198" i="14"/>
  <c r="AJ201" i="2"/>
  <c r="P201" i="2"/>
  <c r="DG200" i="2"/>
  <c r="CY200" i="2"/>
  <c r="CX200" i="2"/>
  <c r="H197" i="14"/>
  <c r="G197" i="14"/>
  <c r="CO200" i="2"/>
  <c r="BR200" i="2"/>
  <c r="BV200" i="2" s="1"/>
  <c r="BQ200" i="2"/>
  <c r="BF200" i="2"/>
  <c r="AX200" i="2"/>
  <c r="BE200" i="2" s="1"/>
  <c r="AW200" i="2"/>
  <c r="AU200" i="2"/>
  <c r="K197" i="14"/>
  <c r="AJ200" i="2"/>
  <c r="P200" i="2"/>
  <c r="DG196" i="2"/>
  <c r="CY196" i="2"/>
  <c r="CX196" i="2"/>
  <c r="H196" i="14"/>
  <c r="G196" i="14"/>
  <c r="CO196" i="2"/>
  <c r="BR196" i="2"/>
  <c r="BQ196" i="2"/>
  <c r="BF196" i="2"/>
  <c r="AX196" i="2"/>
  <c r="AW196" i="2"/>
  <c r="BN196" i="2" s="1"/>
  <c r="AU196" i="2"/>
  <c r="L196" i="14" s="1"/>
  <c r="K196" i="14"/>
  <c r="AJ196" i="2"/>
  <c r="P196" i="2"/>
  <c r="DG195" i="2"/>
  <c r="CY195" i="2"/>
  <c r="CX195" i="2"/>
  <c r="H195" i="14"/>
  <c r="CO195" i="2"/>
  <c r="BR195" i="2"/>
  <c r="BQ195" i="2"/>
  <c r="BF195" i="2"/>
  <c r="AX195" i="2"/>
  <c r="BE195" i="2" s="1"/>
  <c r="AW195" i="2"/>
  <c r="AU195" i="2"/>
  <c r="L195" i="14" s="1"/>
  <c r="K195" i="14"/>
  <c r="AJ195" i="2"/>
  <c r="P195" i="2"/>
  <c r="DG194" i="2"/>
  <c r="CY194" i="2"/>
  <c r="CX194" i="2"/>
  <c r="H194" i="14"/>
  <c r="G194" i="14"/>
  <c r="CO194" i="2"/>
  <c r="BR194" i="2"/>
  <c r="BQ194" i="2"/>
  <c r="BF194" i="2"/>
  <c r="AX194" i="2"/>
  <c r="AW194" i="2"/>
  <c r="BN194" i="2" s="1"/>
  <c r="AU194" i="2"/>
  <c r="L194" i="14" s="1"/>
  <c r="K194" i="14"/>
  <c r="AJ194" i="2"/>
  <c r="P194" i="2"/>
  <c r="DG193" i="2"/>
  <c r="CY193" i="2"/>
  <c r="CX193" i="2"/>
  <c r="H193" i="14"/>
  <c r="CO193" i="2"/>
  <c r="BQ193" i="2"/>
  <c r="BF193" i="2"/>
  <c r="AX193" i="2"/>
  <c r="BO193" i="2" s="1"/>
  <c r="AW193" i="2"/>
  <c r="AU193" i="2"/>
  <c r="L193" i="14" s="1"/>
  <c r="K193" i="14"/>
  <c r="AJ193" i="2"/>
  <c r="P193" i="2"/>
  <c r="DG192" i="2"/>
  <c r="CY192" i="2"/>
  <c r="CX192" i="2"/>
  <c r="H192" i="14"/>
  <c r="G192" i="14"/>
  <c r="CO192" i="2"/>
  <c r="BQ192" i="2"/>
  <c r="BF192" i="2"/>
  <c r="AX192" i="2"/>
  <c r="AW192" i="2"/>
  <c r="BN192" i="2" s="1"/>
  <c r="AU192" i="2"/>
  <c r="L192" i="14" s="1"/>
  <c r="K192" i="14"/>
  <c r="AJ192" i="2"/>
  <c r="P192" i="2"/>
  <c r="DG191" i="2"/>
  <c r="CY191" i="2"/>
  <c r="CX191" i="2"/>
  <c r="H191" i="14"/>
  <c r="CO191" i="2"/>
  <c r="BQ191" i="2"/>
  <c r="BF191" i="2"/>
  <c r="AX191" i="2"/>
  <c r="BO191" i="2" s="1"/>
  <c r="AW191" i="2"/>
  <c r="AU191" i="2"/>
  <c r="L191" i="14" s="1"/>
  <c r="K191" i="14"/>
  <c r="AJ191" i="2"/>
  <c r="P191" i="2"/>
  <c r="DG199" i="2"/>
  <c r="CY199" i="2"/>
  <c r="CX199" i="2"/>
  <c r="H190" i="14"/>
  <c r="G190" i="14"/>
  <c r="CO199" i="2"/>
  <c r="BR199" i="2"/>
  <c r="BQ199" i="2"/>
  <c r="BF199" i="2"/>
  <c r="AX199" i="2"/>
  <c r="AW199" i="2"/>
  <c r="BN199" i="2" s="1"/>
  <c r="AU199" i="2"/>
  <c r="K190" i="14"/>
  <c r="AJ199" i="2"/>
  <c r="P199" i="2"/>
  <c r="DG198" i="2"/>
  <c r="CY198" i="2"/>
  <c r="CX198" i="2"/>
  <c r="H189" i="14"/>
  <c r="CO198" i="2"/>
  <c r="BR198" i="2"/>
  <c r="BQ198" i="2"/>
  <c r="BF198" i="2"/>
  <c r="AX198" i="2"/>
  <c r="BO198" i="2" s="1"/>
  <c r="AW198" i="2"/>
  <c r="AU198" i="2"/>
  <c r="K189" i="14"/>
  <c r="AJ198" i="2"/>
  <c r="P198" i="2"/>
  <c r="DG197" i="2"/>
  <c r="CY197" i="2"/>
  <c r="CX197" i="2"/>
  <c r="H188" i="14"/>
  <c r="G188" i="14"/>
  <c r="CO197" i="2"/>
  <c r="BR197" i="2"/>
  <c r="BQ197" i="2"/>
  <c r="BF197" i="2"/>
  <c r="AX197" i="2"/>
  <c r="BO197" i="2" s="1"/>
  <c r="AW197" i="2"/>
  <c r="BD197" i="2" s="1"/>
  <c r="AU197" i="2"/>
  <c r="K188" i="14"/>
  <c r="AJ197" i="2"/>
  <c r="P197" i="2"/>
  <c r="DG190" i="2"/>
  <c r="CY190" i="2"/>
  <c r="CX190" i="2"/>
  <c r="H187" i="14"/>
  <c r="CO190" i="2"/>
  <c r="BR190" i="2"/>
  <c r="BV190" i="2" s="1"/>
  <c r="BQ190" i="2"/>
  <c r="BF190" i="2"/>
  <c r="AX190" i="2"/>
  <c r="BO190" i="2" s="1"/>
  <c r="AW190" i="2"/>
  <c r="BN190" i="2" s="1"/>
  <c r="AU190" i="2"/>
  <c r="K187" i="14"/>
  <c r="AJ190" i="2"/>
  <c r="P190" i="2"/>
  <c r="DG189" i="2"/>
  <c r="CY189" i="2"/>
  <c r="CX189" i="2"/>
  <c r="H186" i="14"/>
  <c r="CO189" i="2"/>
  <c r="CH189" i="2"/>
  <c r="BR189" i="2"/>
  <c r="BV189" i="2" s="1"/>
  <c r="BQ189" i="2"/>
  <c r="BF189" i="2"/>
  <c r="AX189" i="2"/>
  <c r="AW189" i="2"/>
  <c r="BN189" i="2" s="1"/>
  <c r="AU189" i="2"/>
  <c r="K186" i="14"/>
  <c r="AJ189" i="2"/>
  <c r="P189" i="2"/>
  <c r="DG188" i="2"/>
  <c r="CY188" i="2"/>
  <c r="CX188" i="2"/>
  <c r="H185" i="14"/>
  <c r="CO188" i="2"/>
  <c r="CI188" i="2"/>
  <c r="CH188" i="2"/>
  <c r="BR188" i="2"/>
  <c r="BV188" i="2" s="1"/>
  <c r="BQ188" i="2"/>
  <c r="BF188" i="2"/>
  <c r="AX188" i="2"/>
  <c r="AW188" i="2"/>
  <c r="BN188" i="2" s="1"/>
  <c r="AU188" i="2"/>
  <c r="K185" i="14"/>
  <c r="AJ188" i="2"/>
  <c r="P188" i="2"/>
  <c r="DG187" i="2"/>
  <c r="CY187" i="2"/>
  <c r="CX187" i="2"/>
  <c r="H184" i="14"/>
  <c r="G184" i="14"/>
  <c r="CO187" i="2"/>
  <c r="BR187" i="2"/>
  <c r="BQ187" i="2"/>
  <c r="BF187" i="2"/>
  <c r="AX187" i="2"/>
  <c r="BO187" i="2" s="1"/>
  <c r="AW187" i="2"/>
  <c r="BD187" i="2" s="1"/>
  <c r="AU187" i="2"/>
  <c r="K184" i="14"/>
  <c r="AJ187" i="2"/>
  <c r="P187" i="2"/>
  <c r="DG186" i="2"/>
  <c r="CY186" i="2"/>
  <c r="CX186" i="2"/>
  <c r="H183" i="14"/>
  <c r="G183" i="14"/>
  <c r="CO186" i="2"/>
  <c r="BR186" i="2"/>
  <c r="BQ186" i="2"/>
  <c r="BF186" i="2"/>
  <c r="AX186" i="2"/>
  <c r="AW186" i="2"/>
  <c r="BD186" i="2" s="1"/>
  <c r="AU186" i="2"/>
  <c r="K183" i="14"/>
  <c r="AJ186" i="2"/>
  <c r="P186" i="2"/>
  <c r="DG185" i="2"/>
  <c r="CY185" i="2"/>
  <c r="CX185" i="2"/>
  <c r="H182" i="14"/>
  <c r="CO185" i="2"/>
  <c r="BR185" i="2"/>
  <c r="BQ185" i="2"/>
  <c r="BF185" i="2"/>
  <c r="AX185" i="2"/>
  <c r="BE185" i="2" s="1"/>
  <c r="AW185" i="2"/>
  <c r="BD185" i="2" s="1"/>
  <c r="AU185" i="2"/>
  <c r="K182" i="14"/>
  <c r="AJ185" i="2"/>
  <c r="P185" i="2"/>
  <c r="DG184" i="2"/>
  <c r="CY184" i="2"/>
  <c r="CX184" i="2"/>
  <c r="H181" i="14"/>
  <c r="G181" i="14"/>
  <c r="CO184" i="2"/>
  <c r="BR184" i="2"/>
  <c r="BQ184" i="2"/>
  <c r="BF184" i="2"/>
  <c r="AX184" i="2"/>
  <c r="BE184" i="2" s="1"/>
  <c r="AW184" i="2"/>
  <c r="BD184" i="2" s="1"/>
  <c r="AU184" i="2"/>
  <c r="K181" i="14"/>
  <c r="AJ184" i="2"/>
  <c r="P184" i="2"/>
  <c r="DG183" i="2"/>
  <c r="CY183" i="2"/>
  <c r="CX183" i="2"/>
  <c r="H180" i="14"/>
  <c r="CO183" i="2"/>
  <c r="BR183" i="2"/>
  <c r="BQ183" i="2"/>
  <c r="BF183" i="2"/>
  <c r="AX183" i="2"/>
  <c r="BE183" i="2" s="1"/>
  <c r="AW183" i="2"/>
  <c r="BN183" i="2" s="1"/>
  <c r="AU183" i="2"/>
  <c r="K180" i="14"/>
  <c r="AJ183" i="2"/>
  <c r="P183" i="2"/>
  <c r="DG182" i="2"/>
  <c r="CY182" i="2"/>
  <c r="CX182" i="2"/>
  <c r="H179" i="14"/>
  <c r="G179" i="14"/>
  <c r="CO182" i="2"/>
  <c r="BR182" i="2"/>
  <c r="BQ182" i="2"/>
  <c r="BF182" i="2"/>
  <c r="AX182" i="2"/>
  <c r="BO182" i="2" s="1"/>
  <c r="AW182" i="2"/>
  <c r="BN182" i="2" s="1"/>
  <c r="AU182" i="2"/>
  <c r="K179" i="14"/>
  <c r="AJ182" i="2"/>
  <c r="P182" i="2"/>
  <c r="DG181" i="2"/>
  <c r="CY181" i="2"/>
  <c r="CX181" i="2"/>
  <c r="H178" i="14"/>
  <c r="CO181" i="2"/>
  <c r="BR181" i="2"/>
  <c r="BQ181" i="2"/>
  <c r="BF181" i="2"/>
  <c r="AX181" i="2"/>
  <c r="BO181" i="2" s="1"/>
  <c r="AW181" i="2"/>
  <c r="BN181" i="2" s="1"/>
  <c r="AU181" i="2"/>
  <c r="K178" i="14"/>
  <c r="AJ181" i="2"/>
  <c r="P181" i="2"/>
  <c r="DG180" i="2"/>
  <c r="CY180" i="2"/>
  <c r="CX180" i="2"/>
  <c r="H177" i="14"/>
  <c r="G177" i="14"/>
  <c r="CO180" i="2"/>
  <c r="BR180" i="2"/>
  <c r="BQ180" i="2"/>
  <c r="BF180" i="2"/>
  <c r="AX180" i="2"/>
  <c r="BO180" i="2" s="1"/>
  <c r="AW180" i="2"/>
  <c r="BN180" i="2" s="1"/>
  <c r="AU180" i="2"/>
  <c r="K177" i="14"/>
  <c r="AJ180" i="2"/>
  <c r="P180" i="2"/>
  <c r="DG179" i="2"/>
  <c r="CY179" i="2"/>
  <c r="CX179" i="2"/>
  <c r="H176" i="14"/>
  <c r="CO179" i="2"/>
  <c r="BR179" i="2"/>
  <c r="BQ179" i="2"/>
  <c r="BF179" i="2"/>
  <c r="AX179" i="2"/>
  <c r="BO179" i="2" s="1"/>
  <c r="AW179" i="2"/>
  <c r="BN179" i="2" s="1"/>
  <c r="AU179" i="2"/>
  <c r="K176" i="14"/>
  <c r="AJ179" i="2"/>
  <c r="P179" i="2"/>
  <c r="DG178" i="2"/>
  <c r="CY178" i="2"/>
  <c r="CX178" i="2"/>
  <c r="H175" i="14"/>
  <c r="G175" i="14"/>
  <c r="CO178" i="2"/>
  <c r="BR178" i="2"/>
  <c r="BQ178" i="2"/>
  <c r="BF178" i="2"/>
  <c r="AX178" i="2"/>
  <c r="BO178" i="2" s="1"/>
  <c r="AW178" i="2"/>
  <c r="BD178" i="2" s="1"/>
  <c r="AU178" i="2"/>
  <c r="K175" i="14"/>
  <c r="AJ178" i="2"/>
  <c r="P178" i="2"/>
  <c r="DG177" i="2"/>
  <c r="CY177" i="2"/>
  <c r="CX177" i="2"/>
  <c r="H174" i="14"/>
  <c r="CO177" i="2"/>
  <c r="BR177" i="2"/>
  <c r="BQ177" i="2"/>
  <c r="BF177" i="2"/>
  <c r="AX177" i="2"/>
  <c r="BE177" i="2" s="1"/>
  <c r="AW177" i="2"/>
  <c r="BN177" i="2" s="1"/>
  <c r="AU177" i="2"/>
  <c r="K174" i="14"/>
  <c r="AJ177" i="2"/>
  <c r="P177" i="2"/>
  <c r="DG176" i="2"/>
  <c r="CY176" i="2"/>
  <c r="CX176" i="2"/>
  <c r="H173" i="14"/>
  <c r="G173" i="14"/>
  <c r="CO176" i="2"/>
  <c r="BR176" i="2"/>
  <c r="BQ176" i="2"/>
  <c r="BF176" i="2"/>
  <c r="AX176" i="2"/>
  <c r="BE176" i="2" s="1"/>
  <c r="AW176" i="2"/>
  <c r="BD176" i="2" s="1"/>
  <c r="AU176" i="2"/>
  <c r="K173" i="14"/>
  <c r="AJ176" i="2"/>
  <c r="P176" i="2"/>
  <c r="DG175" i="2"/>
  <c r="CY175" i="2"/>
  <c r="CX175" i="2"/>
  <c r="H172" i="14"/>
  <c r="CO175" i="2"/>
  <c r="BR175" i="2"/>
  <c r="BQ175" i="2"/>
  <c r="BF175" i="2"/>
  <c r="AX175" i="2"/>
  <c r="BO175" i="2" s="1"/>
  <c r="AW175" i="2"/>
  <c r="BN175" i="2" s="1"/>
  <c r="AU175" i="2"/>
  <c r="K172" i="14"/>
  <c r="AJ175" i="2"/>
  <c r="P175" i="2"/>
  <c r="DG174" i="2"/>
  <c r="CY174" i="2"/>
  <c r="CX174" i="2"/>
  <c r="H171" i="14"/>
  <c r="G171" i="14"/>
  <c r="CO174" i="2"/>
  <c r="BR174" i="2"/>
  <c r="BQ174" i="2"/>
  <c r="BF174" i="2"/>
  <c r="AX174" i="2"/>
  <c r="AW174" i="2"/>
  <c r="BD174" i="2" s="1"/>
  <c r="AU174" i="2"/>
  <c r="K171" i="14"/>
  <c r="AJ174" i="2"/>
  <c r="P174" i="2"/>
  <c r="DG173" i="2"/>
  <c r="CY173" i="2"/>
  <c r="CX173" i="2"/>
  <c r="H170" i="14"/>
  <c r="CO173" i="2"/>
  <c r="BR173" i="2"/>
  <c r="BQ173" i="2"/>
  <c r="BF173" i="2"/>
  <c r="AX173" i="2"/>
  <c r="BE173" i="2" s="1"/>
  <c r="AW173" i="2"/>
  <c r="AU173" i="2"/>
  <c r="K170" i="14"/>
  <c r="AJ173" i="2"/>
  <c r="P173" i="2"/>
  <c r="DG169" i="2"/>
  <c r="H169" i="14"/>
  <c r="G169" i="14"/>
  <c r="CO169" i="2"/>
  <c r="BQ169" i="2"/>
  <c r="BF169" i="2"/>
  <c r="AX169" i="2"/>
  <c r="BO169" i="2" s="1"/>
  <c r="AW169" i="2"/>
  <c r="BN169" i="2" s="1"/>
  <c r="AU169" i="2"/>
  <c r="L169" i="14" s="1"/>
  <c r="K169" i="14"/>
  <c r="AJ169" i="2"/>
  <c r="P169" i="2"/>
  <c r="DG168" i="2"/>
  <c r="H168" i="14"/>
  <c r="CO168" i="2"/>
  <c r="BQ168" i="2"/>
  <c r="BF168" i="2"/>
  <c r="AX168" i="2"/>
  <c r="BE168" i="2" s="1"/>
  <c r="AW168" i="2"/>
  <c r="AU168" i="2"/>
  <c r="L168" i="14" s="1"/>
  <c r="K168" i="14"/>
  <c r="AJ168" i="2"/>
  <c r="P168" i="2"/>
  <c r="DG167" i="2"/>
  <c r="H167" i="14"/>
  <c r="G167" i="14"/>
  <c r="CO167" i="2"/>
  <c r="BQ167" i="2"/>
  <c r="BF167" i="2"/>
  <c r="AX167" i="2"/>
  <c r="BO167" i="2" s="1"/>
  <c r="AW167" i="2"/>
  <c r="BN167" i="2" s="1"/>
  <c r="AU167" i="2"/>
  <c r="L167" i="14" s="1"/>
  <c r="K167" i="14"/>
  <c r="AJ167" i="2"/>
  <c r="P167" i="2"/>
  <c r="DG166" i="2"/>
  <c r="CY166" i="2"/>
  <c r="CX166" i="2"/>
  <c r="H166" i="14"/>
  <c r="CO166" i="2"/>
  <c r="BR166" i="2"/>
  <c r="BQ166" i="2"/>
  <c r="BF166" i="2"/>
  <c r="AX166" i="2"/>
  <c r="BO166" i="2" s="1"/>
  <c r="AW166" i="2"/>
  <c r="BN166" i="2" s="1"/>
  <c r="AU166" i="2"/>
  <c r="L166" i="14" s="1"/>
  <c r="K166" i="14"/>
  <c r="AJ166" i="2"/>
  <c r="P166" i="2"/>
  <c r="DG165" i="2"/>
  <c r="CY165" i="2"/>
  <c r="CX165" i="2"/>
  <c r="H165" i="14"/>
  <c r="G165" i="14"/>
  <c r="CO165" i="2"/>
  <c r="BR165" i="2"/>
  <c r="BQ165" i="2"/>
  <c r="BF165" i="2"/>
  <c r="AX165" i="2"/>
  <c r="BE165" i="2" s="1"/>
  <c r="AW165" i="2"/>
  <c r="BD165" i="2" s="1"/>
  <c r="AU165" i="2"/>
  <c r="L165" i="14" s="1"/>
  <c r="K165" i="14"/>
  <c r="AJ165" i="2"/>
  <c r="P165" i="2"/>
  <c r="DG164" i="2"/>
  <c r="CY164" i="2"/>
  <c r="CX164" i="2"/>
  <c r="H164" i="14"/>
  <c r="CO164" i="2"/>
  <c r="BR164" i="2"/>
  <c r="BQ164" i="2"/>
  <c r="BF164" i="2"/>
  <c r="AX164" i="2"/>
  <c r="BO164" i="2" s="1"/>
  <c r="AW164" i="2"/>
  <c r="BN164" i="2" s="1"/>
  <c r="AU164" i="2"/>
  <c r="L164" i="14" s="1"/>
  <c r="K164" i="14"/>
  <c r="AJ164" i="2"/>
  <c r="P164" i="2"/>
  <c r="DG163" i="2"/>
  <c r="CY163" i="2"/>
  <c r="CX163" i="2"/>
  <c r="H163" i="14"/>
  <c r="G163" i="14"/>
  <c r="CO163" i="2"/>
  <c r="BR163" i="2"/>
  <c r="BQ163" i="2"/>
  <c r="BF163" i="2"/>
  <c r="AX163" i="2"/>
  <c r="AW163" i="2"/>
  <c r="BD163" i="2" s="1"/>
  <c r="AU163" i="2"/>
  <c r="L163" i="14" s="1"/>
  <c r="K163" i="14"/>
  <c r="AJ163" i="2"/>
  <c r="P163" i="2"/>
  <c r="DG162" i="2"/>
  <c r="CY162" i="2"/>
  <c r="CX162" i="2"/>
  <c r="H162" i="14"/>
  <c r="CO162" i="2"/>
  <c r="BR162" i="2"/>
  <c r="BQ162" i="2"/>
  <c r="BF162" i="2"/>
  <c r="AX162" i="2"/>
  <c r="BE162" i="2" s="1"/>
  <c r="AW162" i="2"/>
  <c r="BN162" i="2" s="1"/>
  <c r="AU162" i="2"/>
  <c r="L162" i="14" s="1"/>
  <c r="K162" i="14"/>
  <c r="AJ162" i="2"/>
  <c r="P162" i="2"/>
  <c r="DG161" i="2"/>
  <c r="CY161" i="2"/>
  <c r="CX161" i="2"/>
  <c r="H161" i="14"/>
  <c r="G161" i="14"/>
  <c r="CO161" i="2"/>
  <c r="BR161" i="2"/>
  <c r="BQ161" i="2"/>
  <c r="BF161" i="2"/>
  <c r="AX161" i="2"/>
  <c r="BO161" i="2" s="1"/>
  <c r="AW161" i="2"/>
  <c r="BN161" i="2" s="1"/>
  <c r="AU161" i="2"/>
  <c r="L161" i="14" s="1"/>
  <c r="K161" i="14"/>
  <c r="AJ161" i="2"/>
  <c r="P161" i="2"/>
  <c r="DG172" i="2"/>
  <c r="CY172" i="2"/>
  <c r="CX172" i="2"/>
  <c r="H160" i="14"/>
  <c r="CO172" i="2"/>
  <c r="BR172" i="2"/>
  <c r="BV172" i="2" s="1"/>
  <c r="BQ172" i="2"/>
  <c r="BF172" i="2"/>
  <c r="AX172" i="2"/>
  <c r="BE172" i="2" s="1"/>
  <c r="AW172" i="2"/>
  <c r="BD172" i="2" s="1"/>
  <c r="AU172" i="2"/>
  <c r="K160" i="14"/>
  <c r="AJ172" i="2"/>
  <c r="P172" i="2"/>
  <c r="DG171" i="2"/>
  <c r="CY171" i="2"/>
  <c r="CX171" i="2"/>
  <c r="H159" i="14"/>
  <c r="G159" i="14"/>
  <c r="CO171" i="2"/>
  <c r="BR171" i="2"/>
  <c r="BV171" i="2" s="1"/>
  <c r="BQ171" i="2"/>
  <c r="BF171" i="2"/>
  <c r="AX171" i="2"/>
  <c r="BO171" i="2" s="1"/>
  <c r="AW171" i="2"/>
  <c r="BN171" i="2" s="1"/>
  <c r="AU171" i="2"/>
  <c r="K159" i="14"/>
  <c r="AJ171" i="2"/>
  <c r="P171" i="2"/>
  <c r="DG170" i="2"/>
  <c r="CY170" i="2"/>
  <c r="CX170" i="2"/>
  <c r="H158" i="14"/>
  <c r="CO170" i="2"/>
  <c r="BR170" i="2"/>
  <c r="BV170" i="2" s="1"/>
  <c r="BQ170" i="2"/>
  <c r="BF170" i="2"/>
  <c r="AX170" i="2"/>
  <c r="BO170" i="2" s="1"/>
  <c r="AW170" i="2"/>
  <c r="BN170" i="2" s="1"/>
  <c r="AU170" i="2"/>
  <c r="K158" i="14"/>
  <c r="AJ170" i="2"/>
  <c r="P170" i="2"/>
  <c r="DG160" i="2"/>
  <c r="CY160" i="2"/>
  <c r="CX160" i="2"/>
  <c r="H157" i="14"/>
  <c r="G157" i="14"/>
  <c r="CO160" i="2"/>
  <c r="BR160" i="2"/>
  <c r="BQ160" i="2"/>
  <c r="BF160" i="2"/>
  <c r="AX160" i="2"/>
  <c r="BE160" i="2" s="1"/>
  <c r="AW160" i="2"/>
  <c r="BD160" i="2" s="1"/>
  <c r="AU160" i="2"/>
  <c r="K157" i="14"/>
  <c r="AJ160" i="2"/>
  <c r="P160" i="2"/>
  <c r="DG159" i="2"/>
  <c r="CY159" i="2"/>
  <c r="CX159" i="2"/>
  <c r="H156" i="14"/>
  <c r="CO159" i="2"/>
  <c r="BR159" i="2"/>
  <c r="BQ159" i="2"/>
  <c r="BF159" i="2"/>
  <c r="AX159" i="2"/>
  <c r="BO159" i="2" s="1"/>
  <c r="AW159" i="2"/>
  <c r="BN159" i="2" s="1"/>
  <c r="AU159" i="2"/>
  <c r="K156" i="14"/>
  <c r="AJ159" i="2"/>
  <c r="P159" i="2"/>
  <c r="DG158" i="2"/>
  <c r="CY158" i="2"/>
  <c r="CX158" i="2"/>
  <c r="H155" i="14"/>
  <c r="G155" i="14"/>
  <c r="CO158" i="2"/>
  <c r="BR158" i="2"/>
  <c r="BQ158" i="2"/>
  <c r="BF158" i="2"/>
  <c r="AX158" i="2"/>
  <c r="BO158" i="2" s="1"/>
  <c r="AW158" i="2"/>
  <c r="BD158" i="2" s="1"/>
  <c r="AU158" i="2"/>
  <c r="K155" i="14"/>
  <c r="AJ158" i="2"/>
  <c r="P158" i="2"/>
  <c r="DG157" i="2"/>
  <c r="CY157" i="2"/>
  <c r="CX157" i="2"/>
  <c r="H154" i="14"/>
  <c r="CO157" i="2"/>
  <c r="BR157" i="2"/>
  <c r="BQ157" i="2"/>
  <c r="BF157" i="2"/>
  <c r="AX157" i="2"/>
  <c r="BE157" i="2" s="1"/>
  <c r="AW157" i="2"/>
  <c r="BN157" i="2" s="1"/>
  <c r="AU157" i="2"/>
  <c r="K154" i="14"/>
  <c r="AJ157" i="2"/>
  <c r="P157" i="2"/>
  <c r="DG156" i="2"/>
  <c r="CY156" i="2"/>
  <c r="CX156" i="2"/>
  <c r="H153" i="14"/>
  <c r="G153" i="14"/>
  <c r="CO156" i="2"/>
  <c r="BR156" i="2"/>
  <c r="BQ156" i="2"/>
  <c r="BF156" i="2"/>
  <c r="AX156" i="2"/>
  <c r="BO156" i="2" s="1"/>
  <c r="AW156" i="2"/>
  <c r="BN156" i="2" s="1"/>
  <c r="AU156" i="2"/>
  <c r="K153" i="14"/>
  <c r="AJ156" i="2"/>
  <c r="P156" i="2"/>
  <c r="DG155" i="2"/>
  <c r="CY155" i="2"/>
  <c r="CX155" i="2"/>
  <c r="H152" i="14"/>
  <c r="CO155" i="2"/>
  <c r="BR155" i="2"/>
  <c r="BQ155" i="2"/>
  <c r="BF155" i="2"/>
  <c r="AX155" i="2"/>
  <c r="BE155" i="2" s="1"/>
  <c r="AW155" i="2"/>
  <c r="BD155" i="2" s="1"/>
  <c r="AU155" i="2"/>
  <c r="K152" i="14"/>
  <c r="AJ155" i="2"/>
  <c r="P155" i="2"/>
  <c r="DG154" i="2"/>
  <c r="CY154" i="2"/>
  <c r="CX154" i="2"/>
  <c r="H151" i="14"/>
  <c r="G151" i="14"/>
  <c r="CO154" i="2"/>
  <c r="BR154" i="2"/>
  <c r="BQ154" i="2"/>
  <c r="BF154" i="2"/>
  <c r="AX154" i="2"/>
  <c r="BO154" i="2" s="1"/>
  <c r="AW154" i="2"/>
  <c r="BN154" i="2" s="1"/>
  <c r="AU154" i="2"/>
  <c r="K151" i="14"/>
  <c r="AJ154" i="2"/>
  <c r="P154" i="2"/>
  <c r="DG153" i="2"/>
  <c r="CY153" i="2"/>
  <c r="CX153" i="2"/>
  <c r="H150" i="14"/>
  <c r="CO153" i="2"/>
  <c r="BR153" i="2"/>
  <c r="BQ153" i="2"/>
  <c r="BF153" i="2"/>
  <c r="AX153" i="2"/>
  <c r="BO153" i="2" s="1"/>
  <c r="AW153" i="2"/>
  <c r="BN153" i="2" s="1"/>
  <c r="AU153" i="2"/>
  <c r="K150" i="14"/>
  <c r="AJ153" i="2"/>
  <c r="P153" i="2"/>
  <c r="DG152" i="2"/>
  <c r="CY152" i="2"/>
  <c r="CX152" i="2"/>
  <c r="H149" i="14"/>
  <c r="G149" i="14"/>
  <c r="CO152" i="2"/>
  <c r="BR152" i="2"/>
  <c r="BQ152" i="2"/>
  <c r="BF152" i="2"/>
  <c r="AX152" i="2"/>
  <c r="BE152" i="2" s="1"/>
  <c r="AW152" i="2"/>
  <c r="BD152" i="2" s="1"/>
  <c r="AU152" i="2"/>
  <c r="K149" i="14"/>
  <c r="AJ152" i="2"/>
  <c r="P152" i="2"/>
  <c r="DG151" i="2"/>
  <c r="CY151" i="2"/>
  <c r="CX151" i="2"/>
  <c r="H148" i="14"/>
  <c r="CO151" i="2"/>
  <c r="BR151" i="2"/>
  <c r="BQ151" i="2"/>
  <c r="BF151" i="2"/>
  <c r="AX151" i="2"/>
  <c r="BO151" i="2" s="1"/>
  <c r="AW151" i="2"/>
  <c r="BN151" i="2" s="1"/>
  <c r="AU151" i="2"/>
  <c r="K148" i="14"/>
  <c r="AJ151" i="2"/>
  <c r="P151" i="2"/>
  <c r="DG150" i="2"/>
  <c r="CY150" i="2"/>
  <c r="CX150" i="2"/>
  <c r="H147" i="14"/>
  <c r="G147" i="14"/>
  <c r="CO150" i="2"/>
  <c r="BR150" i="2"/>
  <c r="BQ150" i="2"/>
  <c r="BF150" i="2"/>
  <c r="AX150" i="2"/>
  <c r="BO150" i="2" s="1"/>
  <c r="AW150" i="2"/>
  <c r="BD150" i="2" s="1"/>
  <c r="AU150" i="2"/>
  <c r="K147" i="14"/>
  <c r="AJ150" i="2"/>
  <c r="P150" i="2"/>
  <c r="DG149" i="2"/>
  <c r="CY149" i="2"/>
  <c r="CX149" i="2"/>
  <c r="H146" i="14"/>
  <c r="CO149" i="2"/>
  <c r="BR149" i="2"/>
  <c r="BQ149" i="2"/>
  <c r="BF149" i="2"/>
  <c r="AX149" i="2"/>
  <c r="BE149" i="2" s="1"/>
  <c r="AW149" i="2"/>
  <c r="BN149" i="2" s="1"/>
  <c r="AU149" i="2"/>
  <c r="K146" i="14"/>
  <c r="AJ149" i="2"/>
  <c r="P149" i="2"/>
  <c r="DR148" i="2"/>
  <c r="DT148" i="2" s="1"/>
  <c r="DG148" i="2"/>
  <c r="CY148" i="2"/>
  <c r="CX148" i="2"/>
  <c r="H145" i="14"/>
  <c r="CO148" i="2"/>
  <c r="BQ148" i="2"/>
  <c r="BF148" i="2"/>
  <c r="AX148" i="2"/>
  <c r="BO148" i="2" s="1"/>
  <c r="AW148" i="2"/>
  <c r="BN148" i="2" s="1"/>
  <c r="AU148" i="2"/>
  <c r="K145" i="14"/>
  <c r="AJ148" i="2"/>
  <c r="P148" i="2"/>
  <c r="DR147" i="2"/>
  <c r="DT147" i="2" s="1"/>
  <c r="DG147" i="2"/>
  <c r="CY147" i="2"/>
  <c r="CX147" i="2"/>
  <c r="H144" i="14"/>
  <c r="CO147" i="2"/>
  <c r="BQ147" i="2"/>
  <c r="BF147" i="2"/>
  <c r="AX147" i="2"/>
  <c r="BO147" i="2" s="1"/>
  <c r="AW147" i="2"/>
  <c r="AU147" i="2"/>
  <c r="K144" i="14"/>
  <c r="AJ147" i="2"/>
  <c r="P147" i="2"/>
  <c r="DR146" i="2"/>
  <c r="DT146" i="2" s="1"/>
  <c r="DG146" i="2"/>
  <c r="CY146" i="2"/>
  <c r="CX146" i="2"/>
  <c r="H143" i="14"/>
  <c r="G143" i="14"/>
  <c r="CO146" i="2"/>
  <c r="BQ146" i="2"/>
  <c r="BF146" i="2"/>
  <c r="AX146" i="2"/>
  <c r="BO146" i="2" s="1"/>
  <c r="AW146" i="2"/>
  <c r="BN146" i="2" s="1"/>
  <c r="AU146" i="2"/>
  <c r="K143" i="14"/>
  <c r="AJ146" i="2"/>
  <c r="P146" i="2"/>
  <c r="DR145" i="2"/>
  <c r="DT145" i="2" s="1"/>
  <c r="DG145" i="2"/>
  <c r="CY145" i="2"/>
  <c r="CX145" i="2"/>
  <c r="H142" i="14"/>
  <c r="CO145" i="2"/>
  <c r="BQ145" i="2"/>
  <c r="BF145" i="2"/>
  <c r="AX145" i="2"/>
  <c r="BE145" i="2" s="1"/>
  <c r="AW145" i="2"/>
  <c r="BN145" i="2" s="1"/>
  <c r="AU145" i="2"/>
  <c r="K142" i="14"/>
  <c r="AJ145" i="2"/>
  <c r="P145" i="2"/>
  <c r="DR144" i="2"/>
  <c r="DT144" i="2" s="1"/>
  <c r="DG144" i="2"/>
  <c r="CY144" i="2"/>
  <c r="CX144" i="2"/>
  <c r="H141" i="14"/>
  <c r="G141" i="14"/>
  <c r="CO144" i="2"/>
  <c r="BQ144" i="2"/>
  <c r="BF144" i="2"/>
  <c r="AX144" i="2"/>
  <c r="AW144" i="2"/>
  <c r="BD144" i="2" s="1"/>
  <c r="AU144" i="2"/>
  <c r="K141" i="14"/>
  <c r="AJ144" i="2"/>
  <c r="P144" i="2"/>
  <c r="DR143" i="2"/>
  <c r="DT143" i="2" s="1"/>
  <c r="DG143" i="2"/>
  <c r="CY143" i="2"/>
  <c r="CX143" i="2"/>
  <c r="H140" i="14"/>
  <c r="G140" i="14"/>
  <c r="CO143" i="2"/>
  <c r="BQ143" i="2"/>
  <c r="BF143" i="2"/>
  <c r="AX143" i="2"/>
  <c r="BE143" i="2" s="1"/>
  <c r="AW143" i="2"/>
  <c r="BN143" i="2" s="1"/>
  <c r="AU143" i="2"/>
  <c r="K140" i="14"/>
  <c r="AJ143" i="2"/>
  <c r="P143" i="2"/>
  <c r="DR142" i="2"/>
  <c r="DT142" i="2" s="1"/>
  <c r="DG142" i="2"/>
  <c r="CY142" i="2"/>
  <c r="CX142" i="2"/>
  <c r="H139" i="14"/>
  <c r="G139" i="14"/>
  <c r="CO142" i="2"/>
  <c r="BR142" i="2"/>
  <c r="BQ142" i="2"/>
  <c r="BF142" i="2"/>
  <c r="AX142" i="2"/>
  <c r="BO142" i="2" s="1"/>
  <c r="AW142" i="2"/>
  <c r="BD142" i="2" s="1"/>
  <c r="AU142" i="2"/>
  <c r="K139" i="14"/>
  <c r="AJ142" i="2"/>
  <c r="P142" i="2"/>
  <c r="DR141" i="2"/>
  <c r="DT141" i="2" s="1"/>
  <c r="DG141" i="2"/>
  <c r="CY141" i="2"/>
  <c r="CX141" i="2"/>
  <c r="H138" i="14"/>
  <c r="G138" i="14"/>
  <c r="CO141" i="2"/>
  <c r="BR141" i="2"/>
  <c r="BQ141" i="2"/>
  <c r="BF141" i="2"/>
  <c r="AX141" i="2"/>
  <c r="BE141" i="2" s="1"/>
  <c r="AW141" i="2"/>
  <c r="BN141" i="2" s="1"/>
  <c r="AU141" i="2"/>
  <c r="K138" i="14"/>
  <c r="AJ141" i="2"/>
  <c r="P141" i="2"/>
  <c r="DR140" i="2"/>
  <c r="DT140" i="2" s="1"/>
  <c r="DG140" i="2"/>
  <c r="CY140" i="2"/>
  <c r="CX140" i="2"/>
  <c r="H137" i="14"/>
  <c r="G137" i="14"/>
  <c r="CO140" i="2"/>
  <c r="BR140" i="2"/>
  <c r="BQ140" i="2"/>
  <c r="BF140" i="2"/>
  <c r="AX140" i="2"/>
  <c r="BE140" i="2" s="1"/>
  <c r="AW140" i="2"/>
  <c r="BD140" i="2" s="1"/>
  <c r="AU140" i="2"/>
  <c r="K137" i="14"/>
  <c r="AJ140" i="2"/>
  <c r="P140" i="2"/>
  <c r="DR139" i="2"/>
  <c r="DT139" i="2" s="1"/>
  <c r="DG139" i="2"/>
  <c r="CY139" i="2"/>
  <c r="CX139" i="2"/>
  <c r="H136" i="14"/>
  <c r="G136" i="14"/>
  <c r="CO139" i="2"/>
  <c r="BR139" i="2"/>
  <c r="BQ139" i="2"/>
  <c r="BF139" i="2"/>
  <c r="AX139" i="2"/>
  <c r="BO139" i="2" s="1"/>
  <c r="AW139" i="2"/>
  <c r="BN139" i="2" s="1"/>
  <c r="AU139" i="2"/>
  <c r="K136" i="14"/>
  <c r="AJ139" i="2"/>
  <c r="P139" i="2"/>
  <c r="DR138" i="2"/>
  <c r="DT138" i="2" s="1"/>
  <c r="DG138" i="2"/>
  <c r="CY138" i="2"/>
  <c r="CX138" i="2"/>
  <c r="H135" i="14"/>
  <c r="G135" i="14"/>
  <c r="CO138" i="2"/>
  <c r="BR138" i="2"/>
  <c r="BQ138" i="2"/>
  <c r="BF138" i="2"/>
  <c r="AX138" i="2"/>
  <c r="BO138" i="2" s="1"/>
  <c r="AW138" i="2"/>
  <c r="BD138" i="2" s="1"/>
  <c r="AU138" i="2"/>
  <c r="K135" i="14"/>
  <c r="AJ138" i="2"/>
  <c r="P138" i="2"/>
  <c r="DR137" i="2"/>
  <c r="DT137" i="2" s="1"/>
  <c r="DG137" i="2"/>
  <c r="CY137" i="2"/>
  <c r="CX137" i="2"/>
  <c r="H134" i="14"/>
  <c r="G134" i="14"/>
  <c r="CO137" i="2"/>
  <c r="BR137" i="2"/>
  <c r="BQ137" i="2"/>
  <c r="BF137" i="2"/>
  <c r="AX137" i="2"/>
  <c r="AW137" i="2"/>
  <c r="BN137" i="2" s="1"/>
  <c r="AU137" i="2"/>
  <c r="K134" i="14"/>
  <c r="AJ137" i="2"/>
  <c r="P137" i="2"/>
  <c r="DR136" i="2"/>
  <c r="DT136" i="2" s="1"/>
  <c r="DG136" i="2"/>
  <c r="CY136" i="2"/>
  <c r="CX136" i="2"/>
  <c r="H133" i="14"/>
  <c r="G133" i="14"/>
  <c r="CO136" i="2"/>
  <c r="BQ136" i="2"/>
  <c r="BF136" i="2"/>
  <c r="AX136" i="2"/>
  <c r="AW136" i="2"/>
  <c r="BN136" i="2" s="1"/>
  <c r="AU136" i="2"/>
  <c r="K133" i="14"/>
  <c r="AJ136" i="2"/>
  <c r="P136" i="2"/>
  <c r="DR135" i="2"/>
  <c r="DS135" i="2" s="1"/>
  <c r="DG135" i="2"/>
  <c r="CY135" i="2"/>
  <c r="CX135" i="2"/>
  <c r="H132" i="14"/>
  <c r="CO135" i="2"/>
  <c r="BQ135" i="2"/>
  <c r="BF135" i="2"/>
  <c r="AX135" i="2"/>
  <c r="BE135" i="2" s="1"/>
  <c r="AW135" i="2"/>
  <c r="AU135" i="2"/>
  <c r="K132" i="14"/>
  <c r="AJ135" i="2"/>
  <c r="P135" i="2"/>
  <c r="DR134" i="2"/>
  <c r="DS134" i="2" s="1"/>
  <c r="DG134" i="2"/>
  <c r="CY134" i="2"/>
  <c r="CX134" i="2"/>
  <c r="H131" i="14"/>
  <c r="CO134" i="2"/>
  <c r="BQ134" i="2"/>
  <c r="BF134" i="2"/>
  <c r="AX134" i="2"/>
  <c r="BO134" i="2" s="1"/>
  <c r="AW134" i="2"/>
  <c r="BN134" i="2" s="1"/>
  <c r="AU134" i="2"/>
  <c r="K131" i="14"/>
  <c r="AJ134" i="2"/>
  <c r="P134" i="2"/>
  <c r="DR133" i="2"/>
  <c r="DG133" i="2"/>
  <c r="CY133" i="2"/>
  <c r="CX133" i="2"/>
  <c r="H130" i="14"/>
  <c r="CO133" i="2"/>
  <c r="BR133" i="2"/>
  <c r="BQ133" i="2"/>
  <c r="BF133" i="2"/>
  <c r="AX133" i="2"/>
  <c r="BE133" i="2" s="1"/>
  <c r="AW133" i="2"/>
  <c r="BD133" i="2" s="1"/>
  <c r="AU133" i="2"/>
  <c r="K130" i="14"/>
  <c r="AJ133" i="2"/>
  <c r="P133" i="2"/>
  <c r="DR132" i="2"/>
  <c r="DG132" i="2"/>
  <c r="CY132" i="2"/>
  <c r="CX132" i="2"/>
  <c r="H129" i="14"/>
  <c r="CO132" i="2"/>
  <c r="BR132" i="2"/>
  <c r="BQ132" i="2"/>
  <c r="BF132" i="2"/>
  <c r="AX132" i="2"/>
  <c r="BO132" i="2" s="1"/>
  <c r="AW132" i="2"/>
  <c r="BN132" i="2" s="1"/>
  <c r="AU132" i="2"/>
  <c r="K129" i="14"/>
  <c r="AJ132" i="2"/>
  <c r="P132" i="2"/>
  <c r="DR131" i="2"/>
  <c r="DT131" i="2" s="1"/>
  <c r="DG131" i="2"/>
  <c r="CY131" i="2"/>
  <c r="CX131" i="2"/>
  <c r="H128" i="14"/>
  <c r="CO131" i="2"/>
  <c r="BR131" i="2"/>
  <c r="BQ131" i="2"/>
  <c r="BF131" i="2"/>
  <c r="AX131" i="2"/>
  <c r="BE131" i="2" s="1"/>
  <c r="AW131" i="2"/>
  <c r="BD131" i="2" s="1"/>
  <c r="AU131" i="2"/>
  <c r="K128" i="14"/>
  <c r="AJ131" i="2"/>
  <c r="P131" i="2"/>
  <c r="DR130" i="2"/>
  <c r="DT130" i="2" s="1"/>
  <c r="DG130" i="2"/>
  <c r="CY130" i="2"/>
  <c r="CX130" i="2"/>
  <c r="H127" i="14"/>
  <c r="CO130" i="2"/>
  <c r="BR130" i="2"/>
  <c r="BQ130" i="2"/>
  <c r="BF130" i="2"/>
  <c r="AX130" i="2"/>
  <c r="BO130" i="2" s="1"/>
  <c r="AW130" i="2"/>
  <c r="BN130" i="2" s="1"/>
  <c r="AU130" i="2"/>
  <c r="K127" i="14"/>
  <c r="AJ130" i="2"/>
  <c r="P130" i="2"/>
  <c r="DR129" i="2"/>
  <c r="DT129" i="2" s="1"/>
  <c r="DG129" i="2"/>
  <c r="CY129" i="2"/>
  <c r="CX129" i="2"/>
  <c r="H126" i="14"/>
  <c r="CO129" i="2"/>
  <c r="BR129" i="2"/>
  <c r="BQ129" i="2"/>
  <c r="BF129" i="2"/>
  <c r="AX129" i="2"/>
  <c r="BO129" i="2" s="1"/>
  <c r="AW129" i="2"/>
  <c r="BD129" i="2" s="1"/>
  <c r="AU129" i="2"/>
  <c r="K126" i="14"/>
  <c r="AJ129" i="2"/>
  <c r="P129" i="2"/>
  <c r="DR128" i="2"/>
  <c r="DT128" i="2" s="1"/>
  <c r="DG128" i="2"/>
  <c r="CY128" i="2"/>
  <c r="CX128" i="2"/>
  <c r="H125" i="14"/>
  <c r="G125" i="14"/>
  <c r="CO128" i="2"/>
  <c r="BR128" i="2"/>
  <c r="BQ128" i="2"/>
  <c r="BF128" i="2"/>
  <c r="AX128" i="2"/>
  <c r="BO128" i="2" s="1"/>
  <c r="AW128" i="2"/>
  <c r="BN128" i="2" s="1"/>
  <c r="AU128" i="2"/>
  <c r="K125" i="14"/>
  <c r="AJ128" i="2"/>
  <c r="P128" i="2"/>
  <c r="DR127" i="2"/>
  <c r="DT127" i="2" s="1"/>
  <c r="DG127" i="2"/>
  <c r="CY127" i="2"/>
  <c r="CX127" i="2"/>
  <c r="H124" i="14"/>
  <c r="G124" i="14"/>
  <c r="CO127" i="2"/>
  <c r="BR127" i="2"/>
  <c r="BQ127" i="2"/>
  <c r="BF127" i="2"/>
  <c r="AX127" i="2"/>
  <c r="BO127" i="2" s="1"/>
  <c r="AW127" i="2"/>
  <c r="BD127" i="2" s="1"/>
  <c r="AU127" i="2"/>
  <c r="K124" i="14"/>
  <c r="AJ127" i="2"/>
  <c r="P127" i="2"/>
  <c r="DR126" i="2"/>
  <c r="DT126" i="2" s="1"/>
  <c r="DG126" i="2"/>
  <c r="CY126" i="2"/>
  <c r="CX126" i="2"/>
  <c r="H123" i="14"/>
  <c r="G123" i="14"/>
  <c r="CO126" i="2"/>
  <c r="BR126" i="2"/>
  <c r="BQ126" i="2"/>
  <c r="BF126" i="2"/>
  <c r="AX126" i="2"/>
  <c r="BE126" i="2" s="1"/>
  <c r="AW126" i="2"/>
  <c r="BN126" i="2" s="1"/>
  <c r="AU126" i="2"/>
  <c r="K123" i="14"/>
  <c r="AJ126" i="2"/>
  <c r="P126" i="2"/>
  <c r="DR125" i="2"/>
  <c r="DT125" i="2" s="1"/>
  <c r="DG125" i="2"/>
  <c r="CY125" i="2"/>
  <c r="CX125" i="2"/>
  <c r="H122" i="14"/>
  <c r="G122" i="14"/>
  <c r="CO125" i="2"/>
  <c r="BR125" i="2"/>
  <c r="BQ125" i="2"/>
  <c r="BF125" i="2"/>
  <c r="AX125" i="2"/>
  <c r="BO125" i="2" s="1"/>
  <c r="AW125" i="2"/>
  <c r="BD125" i="2" s="1"/>
  <c r="AU125" i="2"/>
  <c r="K122" i="14"/>
  <c r="AJ125" i="2"/>
  <c r="P125" i="2"/>
  <c r="DR121" i="2"/>
  <c r="DT121" i="2" s="1"/>
  <c r="DG121" i="2"/>
  <c r="CY121" i="2"/>
  <c r="CX121" i="2"/>
  <c r="H121" i="14"/>
  <c r="G121" i="14"/>
  <c r="CO121" i="2"/>
  <c r="BQ121" i="2"/>
  <c r="BF121" i="2"/>
  <c r="AX121" i="2"/>
  <c r="BE121" i="2" s="1"/>
  <c r="AW121" i="2"/>
  <c r="BN121" i="2" s="1"/>
  <c r="AU121" i="2"/>
  <c r="L121" i="14" s="1"/>
  <c r="K121" i="14"/>
  <c r="AJ121" i="2"/>
  <c r="P121" i="2"/>
  <c r="DR120" i="2"/>
  <c r="DT120" i="2" s="1"/>
  <c r="DG120" i="2"/>
  <c r="CY120" i="2"/>
  <c r="CX120" i="2"/>
  <c r="H120" i="14"/>
  <c r="G120" i="14"/>
  <c r="CO120" i="2"/>
  <c r="BQ120" i="2"/>
  <c r="BF120" i="2"/>
  <c r="AX120" i="2"/>
  <c r="BE120" i="2" s="1"/>
  <c r="AW120" i="2"/>
  <c r="BD120" i="2" s="1"/>
  <c r="AU120" i="2"/>
  <c r="L120" i="14" s="1"/>
  <c r="K120" i="14"/>
  <c r="AJ120" i="2"/>
  <c r="P120" i="2"/>
  <c r="DR119" i="2"/>
  <c r="DT119" i="2" s="1"/>
  <c r="DG119" i="2"/>
  <c r="CY119" i="2"/>
  <c r="CX119" i="2"/>
  <c r="H119" i="14"/>
  <c r="G119" i="14"/>
  <c r="CO119" i="2"/>
  <c r="BQ119" i="2"/>
  <c r="BF119" i="2"/>
  <c r="AX119" i="2"/>
  <c r="BO119" i="2" s="1"/>
  <c r="AW119" i="2"/>
  <c r="BN119" i="2" s="1"/>
  <c r="AU119" i="2"/>
  <c r="L119" i="14" s="1"/>
  <c r="K119" i="14"/>
  <c r="AJ119" i="2"/>
  <c r="P119" i="2"/>
  <c r="DR124" i="2"/>
  <c r="DT124" i="2" s="1"/>
  <c r="DG124" i="2"/>
  <c r="CY124" i="2"/>
  <c r="CX124" i="2"/>
  <c r="H118" i="14"/>
  <c r="G118" i="14"/>
  <c r="CO124" i="2"/>
  <c r="BR124" i="2"/>
  <c r="BQ124" i="2"/>
  <c r="BF124" i="2"/>
  <c r="AX124" i="2"/>
  <c r="BE124" i="2" s="1"/>
  <c r="AW124" i="2"/>
  <c r="BD124" i="2" s="1"/>
  <c r="AU124" i="2"/>
  <c r="K118" i="14"/>
  <c r="AJ124" i="2"/>
  <c r="P124" i="2"/>
  <c r="DR123" i="2"/>
  <c r="DT123" i="2" s="1"/>
  <c r="DG123" i="2"/>
  <c r="CY123" i="2"/>
  <c r="CX123" i="2"/>
  <c r="H117" i="14"/>
  <c r="G117" i="14"/>
  <c r="CO123" i="2"/>
  <c r="BR123" i="2"/>
  <c r="BQ123" i="2"/>
  <c r="BF123" i="2"/>
  <c r="AX123" i="2"/>
  <c r="BO123" i="2" s="1"/>
  <c r="AW123" i="2"/>
  <c r="BN123" i="2" s="1"/>
  <c r="AU123" i="2"/>
  <c r="K117" i="14"/>
  <c r="AJ123" i="2"/>
  <c r="P123" i="2"/>
  <c r="DR122" i="2"/>
  <c r="DT122" i="2" s="1"/>
  <c r="DG122" i="2"/>
  <c r="CY122" i="2"/>
  <c r="CX122" i="2"/>
  <c r="H116" i="14"/>
  <c r="G116" i="14"/>
  <c r="CO122" i="2"/>
  <c r="BR122" i="2"/>
  <c r="BQ122" i="2"/>
  <c r="BF122" i="2"/>
  <c r="AX122" i="2"/>
  <c r="BO122" i="2" s="1"/>
  <c r="AW122" i="2"/>
  <c r="BD122" i="2" s="1"/>
  <c r="AU122" i="2"/>
  <c r="K116" i="14"/>
  <c r="AJ122" i="2"/>
  <c r="P122" i="2"/>
  <c r="DR4" i="2"/>
  <c r="DT4" i="2" s="1"/>
  <c r="DG4" i="2"/>
  <c r="CY4" i="2"/>
  <c r="CX4" i="2"/>
  <c r="H115" i="14"/>
  <c r="G115" i="14"/>
  <c r="CO4" i="2"/>
  <c r="BR4" i="2"/>
  <c r="BQ4" i="2"/>
  <c r="BF4" i="2"/>
  <c r="AX4" i="2"/>
  <c r="BE4" i="2" s="1"/>
  <c r="AW4" i="2"/>
  <c r="BN4" i="2" s="1"/>
  <c r="AU4" i="2"/>
  <c r="K115" i="14"/>
  <c r="AJ4" i="2"/>
  <c r="P4" i="2"/>
  <c r="DR3" i="2"/>
  <c r="DT3" i="2" s="1"/>
  <c r="DG3" i="2"/>
  <c r="CY3" i="2"/>
  <c r="CX3" i="2"/>
  <c r="H114" i="14"/>
  <c r="G114" i="14"/>
  <c r="CO3" i="2"/>
  <c r="BR3" i="2"/>
  <c r="BQ3" i="2"/>
  <c r="BF3" i="2"/>
  <c r="AX3" i="2"/>
  <c r="BO3" i="2" s="1"/>
  <c r="AW3" i="2"/>
  <c r="BD3" i="2" s="1"/>
  <c r="AU3" i="2"/>
  <c r="K114" i="14"/>
  <c r="AJ3" i="2"/>
  <c r="P3" i="2"/>
  <c r="DR2" i="2"/>
  <c r="DT2" i="2" s="1"/>
  <c r="DG2" i="2"/>
  <c r="CY2" i="2"/>
  <c r="CX2" i="2"/>
  <c r="H113" i="14"/>
  <c r="G113" i="14"/>
  <c r="CO2" i="2"/>
  <c r="BR2" i="2"/>
  <c r="BQ2" i="2"/>
  <c r="BF2" i="2"/>
  <c r="AX2" i="2"/>
  <c r="BE2" i="2" s="1"/>
  <c r="AW2" i="2"/>
  <c r="BN2" i="2" s="1"/>
  <c r="AU2" i="2"/>
  <c r="K113" i="14"/>
  <c r="AJ2" i="2"/>
  <c r="P2" i="2"/>
  <c r="DR112" i="2"/>
  <c r="DT112" i="2" s="1"/>
  <c r="DG112" i="2"/>
  <c r="CY112" i="2"/>
  <c r="CX112" i="2"/>
  <c r="H112" i="14"/>
  <c r="G112" i="14"/>
  <c r="CO112" i="2"/>
  <c r="BR112" i="2"/>
  <c r="BV112" i="2" s="1"/>
  <c r="BQ112" i="2"/>
  <c r="BF112" i="2"/>
  <c r="AX112" i="2"/>
  <c r="BE112" i="2" s="1"/>
  <c r="AW112" i="2"/>
  <c r="BD112" i="2" s="1"/>
  <c r="AU112" i="2"/>
  <c r="L112" i="14" s="1"/>
  <c r="K112" i="14"/>
  <c r="AJ112" i="2"/>
  <c r="P112" i="2"/>
  <c r="DR111" i="2"/>
  <c r="DT111" i="2" s="1"/>
  <c r="DG111" i="2"/>
  <c r="CY111" i="2"/>
  <c r="CX111" i="2"/>
  <c r="H111" i="14"/>
  <c r="G111" i="14"/>
  <c r="CO111" i="2"/>
  <c r="BR111" i="2"/>
  <c r="BV111" i="2" s="1"/>
  <c r="BQ111" i="2"/>
  <c r="BF111" i="2"/>
  <c r="AX111" i="2"/>
  <c r="BO111" i="2" s="1"/>
  <c r="AW111" i="2"/>
  <c r="BN111" i="2" s="1"/>
  <c r="AU111" i="2"/>
  <c r="L111" i="14" s="1"/>
  <c r="K111" i="14"/>
  <c r="AJ111" i="2"/>
  <c r="P111" i="2"/>
  <c r="DR110" i="2"/>
  <c r="DT110" i="2" s="1"/>
  <c r="DG110" i="2"/>
  <c r="CY110" i="2"/>
  <c r="CX110" i="2"/>
  <c r="H110" i="14"/>
  <c r="G110" i="14"/>
  <c r="CO110" i="2"/>
  <c r="BR110" i="2"/>
  <c r="BV110" i="2" s="1"/>
  <c r="BQ110" i="2"/>
  <c r="BF110" i="2"/>
  <c r="AX110" i="2"/>
  <c r="BE110" i="2" s="1"/>
  <c r="AW110" i="2"/>
  <c r="BD110" i="2" s="1"/>
  <c r="AU110" i="2"/>
  <c r="L110" i="14" s="1"/>
  <c r="K110" i="14"/>
  <c r="AJ110" i="2"/>
  <c r="P110" i="2"/>
  <c r="DR109" i="2"/>
  <c r="DT109" i="2" s="1"/>
  <c r="DG109" i="2"/>
  <c r="CY109" i="2"/>
  <c r="CX109" i="2"/>
  <c r="H109" i="14"/>
  <c r="G109" i="14"/>
  <c r="CO109" i="2"/>
  <c r="BR109" i="2"/>
  <c r="BQ109" i="2"/>
  <c r="BF109" i="2"/>
  <c r="AX109" i="2"/>
  <c r="BO109" i="2" s="1"/>
  <c r="AW109" i="2"/>
  <c r="BN109" i="2" s="1"/>
  <c r="AU109" i="2"/>
  <c r="L109" i="14" s="1"/>
  <c r="K109" i="14"/>
  <c r="AJ109" i="2"/>
  <c r="P109" i="2"/>
  <c r="DR108" i="2"/>
  <c r="DT108" i="2" s="1"/>
  <c r="DG108" i="2"/>
  <c r="CY108" i="2"/>
  <c r="CX108" i="2"/>
  <c r="H108" i="14"/>
  <c r="G108" i="14"/>
  <c r="CO108" i="2"/>
  <c r="BR108" i="2"/>
  <c r="BQ108" i="2"/>
  <c r="BF108" i="2"/>
  <c r="AX108" i="2"/>
  <c r="BO108" i="2" s="1"/>
  <c r="AW108" i="2"/>
  <c r="BD108" i="2" s="1"/>
  <c r="AU108" i="2"/>
  <c r="L108" i="14" s="1"/>
  <c r="K108" i="14"/>
  <c r="AJ108" i="2"/>
  <c r="P108" i="2"/>
  <c r="DR107" i="2"/>
  <c r="DT107" i="2" s="1"/>
  <c r="DG107" i="2"/>
  <c r="CY107" i="2"/>
  <c r="CX107" i="2"/>
  <c r="H107" i="14"/>
  <c r="G107" i="14"/>
  <c r="CO107" i="2"/>
  <c r="BR107" i="2"/>
  <c r="BQ107" i="2"/>
  <c r="BF107" i="2"/>
  <c r="AX107" i="2"/>
  <c r="BE107" i="2" s="1"/>
  <c r="AW107" i="2"/>
  <c r="BN107" i="2" s="1"/>
  <c r="AU107" i="2"/>
  <c r="L107" i="14" s="1"/>
  <c r="K107" i="14"/>
  <c r="AJ107" i="2"/>
  <c r="P107" i="2"/>
  <c r="DR106" i="2"/>
  <c r="DT106" i="2" s="1"/>
  <c r="DG106" i="2"/>
  <c r="CY106" i="2"/>
  <c r="CX106" i="2"/>
  <c r="H106" i="14"/>
  <c r="G106" i="14"/>
  <c r="CO106" i="2"/>
  <c r="BR106" i="2"/>
  <c r="BQ106" i="2"/>
  <c r="BF106" i="2"/>
  <c r="AX106" i="2"/>
  <c r="BO106" i="2" s="1"/>
  <c r="AW106" i="2"/>
  <c r="BD106" i="2" s="1"/>
  <c r="AU106" i="2"/>
  <c r="L106" i="14" s="1"/>
  <c r="K106" i="14"/>
  <c r="AJ106" i="2"/>
  <c r="P106" i="2"/>
  <c r="DR105" i="2"/>
  <c r="DT105" i="2" s="1"/>
  <c r="DG105" i="2"/>
  <c r="CY105" i="2"/>
  <c r="CX105" i="2"/>
  <c r="H105" i="14"/>
  <c r="G105" i="14"/>
  <c r="CO105" i="2"/>
  <c r="BR105" i="2"/>
  <c r="BQ105" i="2"/>
  <c r="BF105" i="2"/>
  <c r="AX105" i="2"/>
  <c r="BO105" i="2" s="1"/>
  <c r="AW105" i="2"/>
  <c r="BN105" i="2" s="1"/>
  <c r="AU105" i="2"/>
  <c r="L105" i="14" s="1"/>
  <c r="K105" i="14"/>
  <c r="AJ105" i="2"/>
  <c r="P105" i="2"/>
  <c r="DR104" i="2"/>
  <c r="DT104" i="2" s="1"/>
  <c r="DG104" i="2"/>
  <c r="CY104" i="2"/>
  <c r="CX104" i="2"/>
  <c r="H104" i="14"/>
  <c r="G104" i="14"/>
  <c r="CO104" i="2"/>
  <c r="BR104" i="2"/>
  <c r="BQ104" i="2"/>
  <c r="BF104" i="2"/>
  <c r="AX104" i="2"/>
  <c r="BE104" i="2" s="1"/>
  <c r="AW104" i="2"/>
  <c r="BD104" i="2" s="1"/>
  <c r="AU104" i="2"/>
  <c r="L104" i="14" s="1"/>
  <c r="K104" i="14"/>
  <c r="AJ104" i="2"/>
  <c r="P104" i="2"/>
  <c r="DR103" i="2"/>
  <c r="DT103" i="2" s="1"/>
  <c r="DG103" i="2"/>
  <c r="CY103" i="2"/>
  <c r="CX103" i="2"/>
  <c r="H103" i="14"/>
  <c r="G103" i="14"/>
  <c r="CO103" i="2"/>
  <c r="BR103" i="2"/>
  <c r="BQ103" i="2"/>
  <c r="BF103" i="2"/>
  <c r="AX103" i="2"/>
  <c r="BO103" i="2" s="1"/>
  <c r="AW103" i="2"/>
  <c r="BN103" i="2" s="1"/>
  <c r="AU103" i="2"/>
  <c r="L103" i="14" s="1"/>
  <c r="K103" i="14"/>
  <c r="AJ103" i="2"/>
  <c r="P103" i="2"/>
  <c r="DR102" i="2"/>
  <c r="DT102" i="2" s="1"/>
  <c r="DG102" i="2"/>
  <c r="CY102" i="2"/>
  <c r="CX102" i="2"/>
  <c r="H102" i="14"/>
  <c r="G102" i="14"/>
  <c r="CO102" i="2"/>
  <c r="BR102" i="2"/>
  <c r="BQ102" i="2"/>
  <c r="BF102" i="2"/>
  <c r="AX102" i="2"/>
  <c r="BO102" i="2" s="1"/>
  <c r="AW102" i="2"/>
  <c r="BD102" i="2" s="1"/>
  <c r="AU102" i="2"/>
  <c r="L102" i="14" s="1"/>
  <c r="K102" i="14"/>
  <c r="AJ102" i="2"/>
  <c r="P102" i="2"/>
  <c r="DR101" i="2"/>
  <c r="DT101" i="2" s="1"/>
  <c r="DG101" i="2"/>
  <c r="CY101" i="2"/>
  <c r="CX101" i="2"/>
  <c r="H101" i="14"/>
  <c r="G101" i="14"/>
  <c r="CO101" i="2"/>
  <c r="BR101" i="2"/>
  <c r="BQ101" i="2"/>
  <c r="BF101" i="2"/>
  <c r="AX101" i="2"/>
  <c r="BO101" i="2" s="1"/>
  <c r="AW101" i="2"/>
  <c r="BN101" i="2" s="1"/>
  <c r="AU101" i="2"/>
  <c r="L101" i="14" s="1"/>
  <c r="K101" i="14"/>
  <c r="AJ101" i="2"/>
  <c r="P101" i="2"/>
  <c r="DR118" i="2"/>
  <c r="DT118" i="2" s="1"/>
  <c r="DG118" i="2"/>
  <c r="CY118" i="2"/>
  <c r="CX118" i="2"/>
  <c r="H100" i="14"/>
  <c r="G100" i="14"/>
  <c r="CO118" i="2"/>
  <c r="BQ118" i="2"/>
  <c r="BF118" i="2"/>
  <c r="AX118" i="2"/>
  <c r="BO118" i="2" s="1"/>
  <c r="AW118" i="2"/>
  <c r="BD118" i="2" s="1"/>
  <c r="AU118" i="2"/>
  <c r="K100" i="14"/>
  <c r="AJ118" i="2"/>
  <c r="P118" i="2"/>
  <c r="DR117" i="2"/>
  <c r="DT117" i="2" s="1"/>
  <c r="DG117" i="2"/>
  <c r="CY117" i="2"/>
  <c r="CX117" i="2"/>
  <c r="H99" i="14"/>
  <c r="G99" i="14"/>
  <c r="CO117" i="2"/>
  <c r="BQ117" i="2"/>
  <c r="BF117" i="2"/>
  <c r="AX117" i="2"/>
  <c r="BE117" i="2" s="1"/>
  <c r="AW117" i="2"/>
  <c r="BN117" i="2" s="1"/>
  <c r="AU117" i="2"/>
  <c r="K99" i="14"/>
  <c r="AJ117" i="2"/>
  <c r="P117" i="2"/>
  <c r="DR116" i="2"/>
  <c r="DT116" i="2" s="1"/>
  <c r="DG116" i="2"/>
  <c r="CY116" i="2"/>
  <c r="CX116" i="2"/>
  <c r="H98" i="14"/>
  <c r="G98" i="14"/>
  <c r="CO116" i="2"/>
  <c r="BQ116" i="2"/>
  <c r="BF116" i="2"/>
  <c r="AX116" i="2"/>
  <c r="BO116" i="2" s="1"/>
  <c r="AW116" i="2"/>
  <c r="BD116" i="2" s="1"/>
  <c r="AU116" i="2"/>
  <c r="K98" i="14"/>
  <c r="AJ116" i="2"/>
  <c r="P116" i="2"/>
  <c r="DR115" i="2"/>
  <c r="DT115" i="2" s="1"/>
  <c r="DG115" i="2"/>
  <c r="CY115" i="2"/>
  <c r="CX115" i="2"/>
  <c r="H97" i="14"/>
  <c r="G97" i="14"/>
  <c r="CO115" i="2"/>
  <c r="BR115" i="2"/>
  <c r="BQ115" i="2"/>
  <c r="BF115" i="2"/>
  <c r="AX115" i="2"/>
  <c r="BE115" i="2" s="1"/>
  <c r="AW115" i="2"/>
  <c r="BN115" i="2" s="1"/>
  <c r="AU115" i="2"/>
  <c r="K97" i="14"/>
  <c r="AJ115" i="2"/>
  <c r="P115" i="2"/>
  <c r="DR114" i="2"/>
  <c r="DT114" i="2" s="1"/>
  <c r="DG114" i="2"/>
  <c r="CY114" i="2"/>
  <c r="CX114" i="2"/>
  <c r="H96" i="14"/>
  <c r="G96" i="14"/>
  <c r="CO114" i="2"/>
  <c r="BR114" i="2"/>
  <c r="BQ114" i="2"/>
  <c r="BF114" i="2"/>
  <c r="AX114" i="2"/>
  <c r="BE114" i="2" s="1"/>
  <c r="AW114" i="2"/>
  <c r="BD114" i="2" s="1"/>
  <c r="AU114" i="2"/>
  <c r="K96" i="14"/>
  <c r="AJ114" i="2"/>
  <c r="P114" i="2"/>
  <c r="DR113" i="2"/>
  <c r="DT113" i="2" s="1"/>
  <c r="DG113" i="2"/>
  <c r="CY113" i="2"/>
  <c r="CX113" i="2"/>
  <c r="H95" i="14"/>
  <c r="G95" i="14"/>
  <c r="CO113" i="2"/>
  <c r="BR113" i="2"/>
  <c r="BQ113" i="2"/>
  <c r="BF113" i="2"/>
  <c r="AX113" i="2"/>
  <c r="BO113" i="2" s="1"/>
  <c r="AW113" i="2"/>
  <c r="BN113" i="2" s="1"/>
  <c r="AU113" i="2"/>
  <c r="K95" i="14"/>
  <c r="AJ113" i="2"/>
  <c r="P113" i="2"/>
  <c r="DR100" i="2"/>
  <c r="DT100" i="2" s="1"/>
  <c r="DG100" i="2"/>
  <c r="CY100" i="2"/>
  <c r="CX100" i="2"/>
  <c r="H94" i="14"/>
  <c r="G94" i="14"/>
  <c r="CO100" i="2"/>
  <c r="BR100" i="2"/>
  <c r="BQ100" i="2"/>
  <c r="BF100" i="2"/>
  <c r="AX100" i="2"/>
  <c r="AW100" i="2"/>
  <c r="BD100" i="2" s="1"/>
  <c r="AU100" i="2"/>
  <c r="K94" i="14"/>
  <c r="AJ100" i="2"/>
  <c r="P100" i="2"/>
  <c r="DR99" i="2"/>
  <c r="DT99" i="2" s="1"/>
  <c r="DG99" i="2"/>
  <c r="CY99" i="2"/>
  <c r="CX99" i="2"/>
  <c r="H93" i="14"/>
  <c r="G93" i="14"/>
  <c r="CO99" i="2"/>
  <c r="BR99" i="2"/>
  <c r="BQ99" i="2"/>
  <c r="BF99" i="2"/>
  <c r="AX99" i="2"/>
  <c r="BO99" i="2" s="1"/>
  <c r="AW99" i="2"/>
  <c r="BN99" i="2" s="1"/>
  <c r="AU99" i="2"/>
  <c r="K93" i="14"/>
  <c r="AJ99" i="2"/>
  <c r="P99" i="2"/>
  <c r="DR98" i="2"/>
  <c r="DT98" i="2" s="1"/>
  <c r="DG98" i="2"/>
  <c r="CY98" i="2"/>
  <c r="CX98" i="2"/>
  <c r="H92" i="14"/>
  <c r="G92" i="14"/>
  <c r="CO98" i="2"/>
  <c r="BR98" i="2"/>
  <c r="BQ98" i="2"/>
  <c r="BF98" i="2"/>
  <c r="AX98" i="2"/>
  <c r="BO98" i="2" s="1"/>
  <c r="AW98" i="2"/>
  <c r="BD98" i="2" s="1"/>
  <c r="AU98" i="2"/>
  <c r="K92" i="14"/>
  <c r="AJ98" i="2"/>
  <c r="P98" i="2"/>
  <c r="DR97" i="2"/>
  <c r="DS97" i="2" s="1"/>
  <c r="DG97" i="2"/>
  <c r="CY97" i="2"/>
  <c r="CX97" i="2"/>
  <c r="H91" i="14"/>
  <c r="CO97" i="2"/>
  <c r="BR97" i="2"/>
  <c r="BQ97" i="2"/>
  <c r="BF97" i="2"/>
  <c r="AX97" i="2"/>
  <c r="BE97" i="2" s="1"/>
  <c r="AW97" i="2"/>
  <c r="BN97" i="2" s="1"/>
  <c r="AU97" i="2"/>
  <c r="K91" i="14"/>
  <c r="AJ97" i="2"/>
  <c r="P97" i="2"/>
  <c r="DR96" i="2"/>
  <c r="DS96" i="2" s="1"/>
  <c r="DG96" i="2"/>
  <c r="CY96" i="2"/>
  <c r="CX96" i="2"/>
  <c r="H90" i="14"/>
  <c r="CO96" i="2"/>
  <c r="BR96" i="2"/>
  <c r="BQ96" i="2"/>
  <c r="BF96" i="2"/>
  <c r="AX96" i="2"/>
  <c r="BO96" i="2" s="1"/>
  <c r="AW96" i="2"/>
  <c r="BD96" i="2" s="1"/>
  <c r="AU96" i="2"/>
  <c r="K90" i="14"/>
  <c r="AJ96" i="2"/>
  <c r="P96" i="2"/>
  <c r="DR95" i="2"/>
  <c r="DS95" i="2" s="1"/>
  <c r="DG95" i="2"/>
  <c r="CY95" i="2"/>
  <c r="CX95" i="2"/>
  <c r="H89" i="14"/>
  <c r="CO95" i="2"/>
  <c r="BR95" i="2"/>
  <c r="BQ95" i="2"/>
  <c r="BF95" i="2"/>
  <c r="AX95" i="2"/>
  <c r="BE95" i="2" s="1"/>
  <c r="AW95" i="2"/>
  <c r="BN95" i="2" s="1"/>
  <c r="AU95" i="2"/>
  <c r="K89" i="14"/>
  <c r="AJ95" i="2"/>
  <c r="P95" i="2"/>
  <c r="DR94" i="2"/>
  <c r="DS94" i="2" s="1"/>
  <c r="DG94" i="2"/>
  <c r="CY94" i="2"/>
  <c r="CX94" i="2"/>
  <c r="H88" i="14"/>
  <c r="G88" i="14"/>
  <c r="CO94" i="2"/>
  <c r="CI94" i="2"/>
  <c r="CH94" i="2"/>
  <c r="CG94" i="2" s="1"/>
  <c r="BR94" i="2"/>
  <c r="BV94" i="2" s="1"/>
  <c r="BQ94" i="2"/>
  <c r="BF94" i="2"/>
  <c r="AX94" i="2"/>
  <c r="BE94" i="2" s="1"/>
  <c r="AW94" i="2"/>
  <c r="BD94" i="2" s="1"/>
  <c r="AU94" i="2"/>
  <c r="K88" i="14"/>
  <c r="AJ94" i="2"/>
  <c r="P94" i="2"/>
  <c r="DR93" i="2"/>
  <c r="DS93" i="2" s="1"/>
  <c r="DG93" i="2"/>
  <c r="CY93" i="2"/>
  <c r="CX93" i="2"/>
  <c r="H87" i="14"/>
  <c r="CO93" i="2"/>
  <c r="BR93" i="2"/>
  <c r="BV93" i="2" s="1"/>
  <c r="BQ93" i="2"/>
  <c r="BF93" i="2"/>
  <c r="AX93" i="2"/>
  <c r="BO93" i="2" s="1"/>
  <c r="AW93" i="2"/>
  <c r="BN93" i="2" s="1"/>
  <c r="AU93" i="2"/>
  <c r="K87" i="14"/>
  <c r="AJ93" i="2"/>
  <c r="P93" i="2"/>
  <c r="DR92" i="2"/>
  <c r="DS92" i="2" s="1"/>
  <c r="DG92" i="2"/>
  <c r="CY92" i="2"/>
  <c r="CX92" i="2"/>
  <c r="H86" i="14"/>
  <c r="G86" i="14"/>
  <c r="CO92" i="2"/>
  <c r="CI92" i="2"/>
  <c r="BR92" i="2"/>
  <c r="BV92" i="2" s="1"/>
  <c r="BQ92" i="2"/>
  <c r="BF92" i="2"/>
  <c r="AX92" i="2"/>
  <c r="BE92" i="2" s="1"/>
  <c r="AW92" i="2"/>
  <c r="BD92" i="2" s="1"/>
  <c r="AU92" i="2"/>
  <c r="K86" i="14"/>
  <c r="AJ92" i="2"/>
  <c r="P92" i="2"/>
  <c r="DR85" i="2"/>
  <c r="DS85" i="2" s="1"/>
  <c r="DG85" i="2"/>
  <c r="CY85" i="2"/>
  <c r="CX85" i="2"/>
  <c r="H85" i="14"/>
  <c r="G85" i="14"/>
  <c r="CO85" i="2"/>
  <c r="BR85" i="2"/>
  <c r="BQ85" i="2"/>
  <c r="BF85" i="2"/>
  <c r="AX85" i="2"/>
  <c r="BE85" i="2" s="1"/>
  <c r="AW85" i="2"/>
  <c r="BD85" i="2" s="1"/>
  <c r="AU85" i="2"/>
  <c r="L85" i="14" s="1"/>
  <c r="K85" i="14"/>
  <c r="AJ85" i="2"/>
  <c r="P85" i="2"/>
  <c r="DR84" i="2"/>
  <c r="DS84" i="2" s="1"/>
  <c r="DG84" i="2"/>
  <c r="CY84" i="2"/>
  <c r="CX84" i="2"/>
  <c r="H84" i="14"/>
  <c r="CO84" i="2"/>
  <c r="BR84" i="2"/>
  <c r="BQ84" i="2"/>
  <c r="BF84" i="2"/>
  <c r="AX84" i="2"/>
  <c r="BO84" i="2" s="1"/>
  <c r="AW84" i="2"/>
  <c r="BN84" i="2" s="1"/>
  <c r="AU84" i="2"/>
  <c r="L84" i="14" s="1"/>
  <c r="K84" i="14"/>
  <c r="AJ84" i="2"/>
  <c r="P84" i="2"/>
  <c r="DR83" i="2"/>
  <c r="DS83" i="2" s="1"/>
  <c r="DG83" i="2"/>
  <c r="CY83" i="2"/>
  <c r="CX83" i="2"/>
  <c r="H83" i="14"/>
  <c r="G83" i="14"/>
  <c r="CO83" i="2"/>
  <c r="BR83" i="2"/>
  <c r="BQ83" i="2"/>
  <c r="BF83" i="2"/>
  <c r="AX83" i="2"/>
  <c r="AW83" i="2"/>
  <c r="BD83" i="2" s="1"/>
  <c r="AU83" i="2"/>
  <c r="L83" i="14" s="1"/>
  <c r="K83" i="14"/>
  <c r="AJ83" i="2"/>
  <c r="P83" i="2"/>
  <c r="DR82" i="2"/>
  <c r="DS82" i="2" s="1"/>
  <c r="DG82" i="2"/>
  <c r="CY82" i="2"/>
  <c r="CX82" i="2"/>
  <c r="H82" i="14"/>
  <c r="CO82" i="2"/>
  <c r="BQ82" i="2"/>
  <c r="BF82" i="2"/>
  <c r="AX82" i="2"/>
  <c r="AW82" i="2"/>
  <c r="BD82" i="2" s="1"/>
  <c r="AU82" i="2"/>
  <c r="L82" i="14" s="1"/>
  <c r="K82" i="14"/>
  <c r="AJ82" i="2"/>
  <c r="P82" i="2"/>
  <c r="DR81" i="2"/>
  <c r="DS81" i="2" s="1"/>
  <c r="DG81" i="2"/>
  <c r="CY81" i="2"/>
  <c r="CX81" i="2"/>
  <c r="H81" i="14"/>
  <c r="G81" i="14"/>
  <c r="CO81" i="2"/>
  <c r="BQ81" i="2"/>
  <c r="BF81" i="2"/>
  <c r="AX81" i="2"/>
  <c r="AW81" i="2"/>
  <c r="BN81" i="2" s="1"/>
  <c r="AU81" i="2"/>
  <c r="L81" i="14" s="1"/>
  <c r="K81" i="14"/>
  <c r="AJ81" i="2"/>
  <c r="P81" i="2"/>
  <c r="DR80" i="2"/>
  <c r="DS80" i="2" s="1"/>
  <c r="DG80" i="2"/>
  <c r="CY80" i="2"/>
  <c r="CX80" i="2"/>
  <c r="H80" i="14"/>
  <c r="CO80" i="2"/>
  <c r="BQ80" i="2"/>
  <c r="BF80" i="2"/>
  <c r="AX80" i="2"/>
  <c r="BE80" i="2" s="1"/>
  <c r="AW80" i="2"/>
  <c r="AU80" i="2"/>
  <c r="L80" i="14" s="1"/>
  <c r="K80" i="14"/>
  <c r="AJ80" i="2"/>
  <c r="P80" i="2"/>
  <c r="DR79" i="2"/>
  <c r="DS79" i="2" s="1"/>
  <c r="DG79" i="2"/>
  <c r="H79" i="14"/>
  <c r="G79" i="14"/>
  <c r="CO79" i="2"/>
  <c r="BQ79" i="2"/>
  <c r="BF79" i="2"/>
  <c r="AX79" i="2"/>
  <c r="BE79" i="2" s="1"/>
  <c r="AW79" i="2"/>
  <c r="BN79" i="2" s="1"/>
  <c r="AU79" i="2"/>
  <c r="L79" i="14" s="1"/>
  <c r="K79" i="14"/>
  <c r="AJ79" i="2"/>
  <c r="P79" i="2"/>
  <c r="DR78" i="2"/>
  <c r="DS78" i="2" s="1"/>
  <c r="DG78" i="2"/>
  <c r="H78" i="14"/>
  <c r="CO78" i="2"/>
  <c r="BQ78" i="2"/>
  <c r="BF78" i="2"/>
  <c r="AX78" i="2"/>
  <c r="BE78" i="2" s="1"/>
  <c r="AW78" i="2"/>
  <c r="AU78" i="2"/>
  <c r="L78" i="14" s="1"/>
  <c r="K78" i="14"/>
  <c r="AJ78" i="2"/>
  <c r="P78" i="2"/>
  <c r="DR77" i="2"/>
  <c r="DS77" i="2" s="1"/>
  <c r="DG77" i="2"/>
  <c r="H77" i="14"/>
  <c r="G77" i="14"/>
  <c r="CO77" i="2"/>
  <c r="BQ77" i="2"/>
  <c r="BF77" i="2"/>
  <c r="AX77" i="2"/>
  <c r="BO77" i="2" s="1"/>
  <c r="AW77" i="2"/>
  <c r="BD77" i="2" s="1"/>
  <c r="AU77" i="2"/>
  <c r="L77" i="14" s="1"/>
  <c r="K77" i="14"/>
  <c r="AJ77" i="2"/>
  <c r="P77" i="2"/>
  <c r="DR91" i="2"/>
  <c r="DS91" i="2" s="1"/>
  <c r="DG91" i="2"/>
  <c r="CY91" i="2"/>
  <c r="CX91" i="2"/>
  <c r="H76" i="14"/>
  <c r="CO91" i="2"/>
  <c r="BR91" i="2"/>
  <c r="BQ91" i="2"/>
  <c r="BF91" i="2"/>
  <c r="AX91" i="2"/>
  <c r="BO91" i="2" s="1"/>
  <c r="AW91" i="2"/>
  <c r="BN91" i="2" s="1"/>
  <c r="AU91" i="2"/>
  <c r="K76" i="14"/>
  <c r="AJ91" i="2"/>
  <c r="P91" i="2"/>
  <c r="DR90" i="2"/>
  <c r="DS90" i="2" s="1"/>
  <c r="DG90" i="2"/>
  <c r="CY90" i="2"/>
  <c r="CX90" i="2"/>
  <c r="H75" i="14"/>
  <c r="G75" i="14"/>
  <c r="CO90" i="2"/>
  <c r="BR90" i="2"/>
  <c r="BQ90" i="2"/>
  <c r="BF90" i="2"/>
  <c r="AX90" i="2"/>
  <c r="BO90" i="2" s="1"/>
  <c r="AW90" i="2"/>
  <c r="BD90" i="2" s="1"/>
  <c r="AU90" i="2"/>
  <c r="K75" i="14"/>
  <c r="AJ90" i="2"/>
  <c r="P90" i="2"/>
  <c r="DR89" i="2"/>
  <c r="DS89" i="2" s="1"/>
  <c r="DG89" i="2"/>
  <c r="CY89" i="2"/>
  <c r="CX89" i="2"/>
  <c r="H74" i="14"/>
  <c r="CO89" i="2"/>
  <c r="BR89" i="2"/>
  <c r="BQ89" i="2"/>
  <c r="BF89" i="2"/>
  <c r="AX89" i="2"/>
  <c r="AW89" i="2"/>
  <c r="BN89" i="2" s="1"/>
  <c r="AU89" i="2"/>
  <c r="K74" i="14"/>
  <c r="AJ89" i="2"/>
  <c r="P89" i="2"/>
  <c r="DR88" i="2"/>
  <c r="DS88" i="2" s="1"/>
  <c r="DG88" i="2"/>
  <c r="CY88" i="2"/>
  <c r="CX88" i="2"/>
  <c r="H73" i="14"/>
  <c r="CO88" i="2"/>
  <c r="BR88" i="2"/>
  <c r="BV88" i="2" s="1"/>
  <c r="BQ88" i="2"/>
  <c r="BF88" i="2"/>
  <c r="AX88" i="2"/>
  <c r="BO88" i="2" s="1"/>
  <c r="AW88" i="2"/>
  <c r="BN88" i="2" s="1"/>
  <c r="AU88" i="2"/>
  <c r="K73" i="14"/>
  <c r="AJ88" i="2"/>
  <c r="P88" i="2"/>
  <c r="DR87" i="2"/>
  <c r="DS87" i="2" s="1"/>
  <c r="DG87" i="2"/>
  <c r="CY87" i="2"/>
  <c r="CX87" i="2"/>
  <c r="H72" i="14"/>
  <c r="CO87" i="2"/>
  <c r="BR87" i="2"/>
  <c r="BV87" i="2" s="1"/>
  <c r="BQ87" i="2"/>
  <c r="BF87" i="2"/>
  <c r="AX87" i="2"/>
  <c r="BE87" i="2" s="1"/>
  <c r="AW87" i="2"/>
  <c r="BD87" i="2" s="1"/>
  <c r="AU87" i="2"/>
  <c r="K72" i="14"/>
  <c r="AJ87" i="2"/>
  <c r="P87" i="2"/>
  <c r="DR86" i="2"/>
  <c r="DS86" i="2" s="1"/>
  <c r="DG86" i="2"/>
  <c r="CY86" i="2"/>
  <c r="CX86" i="2"/>
  <c r="H71" i="14"/>
  <c r="G71" i="14"/>
  <c r="CO86" i="2"/>
  <c r="BR86" i="2"/>
  <c r="BV86" i="2" s="1"/>
  <c r="BQ86" i="2"/>
  <c r="BF86" i="2"/>
  <c r="AX86" i="2"/>
  <c r="BO86" i="2" s="1"/>
  <c r="AW86" i="2"/>
  <c r="BN86" i="2" s="1"/>
  <c r="AU86" i="2"/>
  <c r="K71" i="14"/>
  <c r="AJ86" i="2"/>
  <c r="P86" i="2"/>
  <c r="DR70" i="2"/>
  <c r="DS70" i="2" s="1"/>
  <c r="DG70" i="2"/>
  <c r="CY70" i="2"/>
  <c r="CX70" i="2"/>
  <c r="H70" i="14"/>
  <c r="G70" i="14"/>
  <c r="CO70" i="2"/>
  <c r="CI70" i="2"/>
  <c r="CH70" i="2"/>
  <c r="CG70" i="2" s="1"/>
  <c r="BR70" i="2"/>
  <c r="BV70" i="2" s="1"/>
  <c r="BQ70" i="2"/>
  <c r="BF70" i="2"/>
  <c r="AX70" i="2"/>
  <c r="BE70" i="2" s="1"/>
  <c r="AW70" i="2"/>
  <c r="BD70" i="2" s="1"/>
  <c r="AU70" i="2"/>
  <c r="L70" i="14" s="1"/>
  <c r="K70" i="14"/>
  <c r="AJ70" i="2"/>
  <c r="P70" i="2"/>
  <c r="DR69" i="2"/>
  <c r="DS69" i="2" s="1"/>
  <c r="DG69" i="2"/>
  <c r="CY69" i="2"/>
  <c r="CX69" i="2"/>
  <c r="H69" i="14"/>
  <c r="CO69" i="2"/>
  <c r="CI69" i="2"/>
  <c r="CH69" i="2"/>
  <c r="CG69" i="2" s="1"/>
  <c r="BR69" i="2"/>
  <c r="BV69" i="2" s="1"/>
  <c r="BQ69" i="2"/>
  <c r="BF69" i="2"/>
  <c r="AX69" i="2"/>
  <c r="AW69" i="2"/>
  <c r="BD69" i="2" s="1"/>
  <c r="AU69" i="2"/>
  <c r="L69" i="14" s="1"/>
  <c r="K69" i="14"/>
  <c r="AJ69" i="2"/>
  <c r="P69" i="2"/>
  <c r="DR68" i="2"/>
  <c r="DS68" i="2" s="1"/>
  <c r="DG68" i="2"/>
  <c r="CY68" i="2"/>
  <c r="CX68" i="2"/>
  <c r="H68" i="14"/>
  <c r="G68" i="14"/>
  <c r="CO68" i="2"/>
  <c r="BR68" i="2"/>
  <c r="BV68" i="2" s="1"/>
  <c r="BQ68" i="2"/>
  <c r="BF68" i="2"/>
  <c r="AX68" i="2"/>
  <c r="BO68" i="2" s="1"/>
  <c r="AW68" i="2"/>
  <c r="BN68" i="2" s="1"/>
  <c r="AU68" i="2"/>
  <c r="L68" i="14" s="1"/>
  <c r="K68" i="14"/>
  <c r="AJ68" i="2"/>
  <c r="P68" i="2"/>
  <c r="DR67" i="2"/>
  <c r="DS67" i="2" s="1"/>
  <c r="DG67" i="2"/>
  <c r="CY67" i="2"/>
  <c r="CX67" i="2"/>
  <c r="H67" i="14"/>
  <c r="CO67" i="2"/>
  <c r="BR67" i="2"/>
  <c r="BQ67" i="2"/>
  <c r="BF67" i="2"/>
  <c r="AX67" i="2"/>
  <c r="BO67" i="2" s="1"/>
  <c r="AW67" i="2"/>
  <c r="BN67" i="2" s="1"/>
  <c r="AU67" i="2"/>
  <c r="L67" i="14" s="1"/>
  <c r="K67" i="14"/>
  <c r="AJ67" i="2"/>
  <c r="P67" i="2"/>
  <c r="DR66" i="2"/>
  <c r="DS66" i="2" s="1"/>
  <c r="DG66" i="2"/>
  <c r="CY66" i="2"/>
  <c r="CX66" i="2"/>
  <c r="H66" i="14"/>
  <c r="G66" i="14"/>
  <c r="CO66" i="2"/>
  <c r="BR66" i="2"/>
  <c r="BQ66" i="2"/>
  <c r="BF66" i="2"/>
  <c r="AX66" i="2"/>
  <c r="BO66" i="2" s="1"/>
  <c r="AW66" i="2"/>
  <c r="BD66" i="2" s="1"/>
  <c r="AU66" i="2"/>
  <c r="L66" i="14" s="1"/>
  <c r="K66" i="14"/>
  <c r="AJ66" i="2"/>
  <c r="P66" i="2"/>
  <c r="DR65" i="2"/>
  <c r="DS65" i="2" s="1"/>
  <c r="DG65" i="2"/>
  <c r="CY65" i="2"/>
  <c r="CX65" i="2"/>
  <c r="H65" i="14"/>
  <c r="G65" i="14"/>
  <c r="CO65" i="2"/>
  <c r="BR65" i="2"/>
  <c r="BQ65" i="2"/>
  <c r="BF65" i="2"/>
  <c r="AX65" i="2"/>
  <c r="BE65" i="2" s="1"/>
  <c r="AW65" i="2"/>
  <c r="BD65" i="2" s="1"/>
  <c r="AU65" i="2"/>
  <c r="L65" i="14" s="1"/>
  <c r="K65" i="14"/>
  <c r="AJ65" i="2"/>
  <c r="P65" i="2"/>
  <c r="DR76" i="2"/>
  <c r="DS76" i="2" s="1"/>
  <c r="DG76" i="2"/>
  <c r="CY76" i="2"/>
  <c r="CX76" i="2"/>
  <c r="H64" i="14"/>
  <c r="G64" i="14"/>
  <c r="CO76" i="2"/>
  <c r="BR76" i="2"/>
  <c r="BQ76" i="2"/>
  <c r="BF76" i="2"/>
  <c r="AX76" i="2"/>
  <c r="BO76" i="2" s="1"/>
  <c r="AW76" i="2"/>
  <c r="BD76" i="2" s="1"/>
  <c r="AU76" i="2"/>
  <c r="K64" i="14"/>
  <c r="AJ76" i="2"/>
  <c r="P76" i="2"/>
  <c r="DR75" i="2"/>
  <c r="DS75" i="2" s="1"/>
  <c r="DG75" i="2"/>
  <c r="CY75" i="2"/>
  <c r="CX75" i="2"/>
  <c r="H63" i="14"/>
  <c r="CO75" i="2"/>
  <c r="BR75" i="2"/>
  <c r="BQ75" i="2"/>
  <c r="BF75" i="2"/>
  <c r="AX75" i="2"/>
  <c r="BE75" i="2" s="1"/>
  <c r="AW75" i="2"/>
  <c r="BD75" i="2" s="1"/>
  <c r="AU75" i="2"/>
  <c r="K63" i="14"/>
  <c r="AJ75" i="2"/>
  <c r="P75" i="2"/>
  <c r="DR74" i="2"/>
  <c r="DS74" i="2" s="1"/>
  <c r="DG74" i="2"/>
  <c r="CY74" i="2"/>
  <c r="CX74" i="2"/>
  <c r="H62" i="14"/>
  <c r="G62" i="14"/>
  <c r="CO74" i="2"/>
  <c r="BR74" i="2"/>
  <c r="BQ74" i="2"/>
  <c r="BF74" i="2"/>
  <c r="AX74" i="2"/>
  <c r="BE74" i="2" s="1"/>
  <c r="AW74" i="2"/>
  <c r="BN74" i="2" s="1"/>
  <c r="AU74" i="2"/>
  <c r="K62" i="14"/>
  <c r="AJ74" i="2"/>
  <c r="P74" i="2"/>
  <c r="DR73" i="2"/>
  <c r="DS73" i="2" s="1"/>
  <c r="DG73" i="2"/>
  <c r="CY73" i="2"/>
  <c r="CX73" i="2"/>
  <c r="H61" i="14"/>
  <c r="CO73" i="2"/>
  <c r="BR73" i="2"/>
  <c r="BQ73" i="2"/>
  <c r="BF73" i="2"/>
  <c r="AX73" i="2"/>
  <c r="BE73" i="2" s="1"/>
  <c r="AW73" i="2"/>
  <c r="BD73" i="2" s="1"/>
  <c r="AU73" i="2"/>
  <c r="K61" i="14"/>
  <c r="AJ73" i="2"/>
  <c r="P73" i="2"/>
  <c r="DR72" i="2"/>
  <c r="DS72" i="2" s="1"/>
  <c r="DG72" i="2"/>
  <c r="CY72" i="2"/>
  <c r="CX72" i="2"/>
  <c r="H60" i="14"/>
  <c r="CO72" i="2"/>
  <c r="BR72" i="2"/>
  <c r="BQ72" i="2"/>
  <c r="BF72" i="2"/>
  <c r="AX72" i="2"/>
  <c r="BO72" i="2" s="1"/>
  <c r="AW72" i="2"/>
  <c r="BN72" i="2" s="1"/>
  <c r="AU72" i="2"/>
  <c r="K60" i="14"/>
  <c r="AJ72" i="2"/>
  <c r="P72" i="2"/>
  <c r="DR71" i="2"/>
  <c r="DS71" i="2" s="1"/>
  <c r="DG71" i="2"/>
  <c r="CY71" i="2"/>
  <c r="CX71" i="2"/>
  <c r="H59" i="14"/>
  <c r="CO71" i="2"/>
  <c r="BR71" i="2"/>
  <c r="BQ71" i="2"/>
  <c r="BF71" i="2"/>
  <c r="AX71" i="2"/>
  <c r="BO71" i="2" s="1"/>
  <c r="AW71" i="2"/>
  <c r="BN71" i="2" s="1"/>
  <c r="AU71" i="2"/>
  <c r="K59" i="14"/>
  <c r="AJ71" i="2"/>
  <c r="P71" i="2"/>
  <c r="DR64" i="2"/>
  <c r="DS64" i="2" s="1"/>
  <c r="DG64" i="2"/>
  <c r="CY64" i="2"/>
  <c r="CX64" i="2"/>
  <c r="H58" i="14"/>
  <c r="G58" i="14"/>
  <c r="CO64" i="2"/>
  <c r="BR64" i="2"/>
  <c r="BV64" i="2" s="1"/>
  <c r="BQ64" i="2"/>
  <c r="BF64" i="2"/>
  <c r="AX64" i="2"/>
  <c r="AW64" i="2"/>
  <c r="BN64" i="2" s="1"/>
  <c r="AU64" i="2"/>
  <c r="K58" i="14"/>
  <c r="AJ64" i="2"/>
  <c r="P64" i="2"/>
  <c r="DR63" i="2"/>
  <c r="DS63" i="2" s="1"/>
  <c r="DG63" i="2"/>
  <c r="CY63" i="2"/>
  <c r="CX63" i="2"/>
  <c r="H57" i="14"/>
  <c r="CO63" i="2"/>
  <c r="CH63" i="2"/>
  <c r="BR63" i="2"/>
  <c r="BV63" i="2" s="1"/>
  <c r="BQ63" i="2"/>
  <c r="BF63" i="2"/>
  <c r="AX63" i="2"/>
  <c r="BE63" i="2" s="1"/>
  <c r="AW63" i="2"/>
  <c r="BD63" i="2" s="1"/>
  <c r="AU63" i="2"/>
  <c r="K57" i="14"/>
  <c r="AJ63" i="2"/>
  <c r="P63" i="2"/>
  <c r="DR62" i="2"/>
  <c r="DS62" i="2" s="1"/>
  <c r="DG62" i="2"/>
  <c r="CY62" i="2"/>
  <c r="CX62" i="2"/>
  <c r="H56" i="14"/>
  <c r="G56" i="14"/>
  <c r="CO62" i="2"/>
  <c r="CI62" i="2"/>
  <c r="CH62" i="2"/>
  <c r="CG62" i="2" s="1"/>
  <c r="BR62" i="2"/>
  <c r="BV62" i="2" s="1"/>
  <c r="BQ62" i="2"/>
  <c r="BF62" i="2"/>
  <c r="AX62" i="2"/>
  <c r="BE62" i="2" s="1"/>
  <c r="AW62" i="2"/>
  <c r="BN62" i="2" s="1"/>
  <c r="AU62" i="2"/>
  <c r="K56" i="14"/>
  <c r="AJ62" i="2"/>
  <c r="P62" i="2"/>
  <c r="DR61" i="2"/>
  <c r="DS61" i="2" s="1"/>
  <c r="DG61" i="2"/>
  <c r="CY61" i="2"/>
  <c r="CX61" i="2"/>
  <c r="H55" i="14"/>
  <c r="CO61" i="2"/>
  <c r="BR61" i="2"/>
  <c r="BQ61" i="2"/>
  <c r="BF61" i="2"/>
  <c r="AX61" i="2"/>
  <c r="AW61" i="2"/>
  <c r="BN61" i="2" s="1"/>
  <c r="AU61" i="2"/>
  <c r="K55" i="14"/>
  <c r="AJ61" i="2"/>
  <c r="P61" i="2"/>
  <c r="DR60" i="2"/>
  <c r="DS60" i="2" s="1"/>
  <c r="DG60" i="2"/>
  <c r="CY60" i="2"/>
  <c r="CX60" i="2"/>
  <c r="H54" i="14"/>
  <c r="CO60" i="2"/>
  <c r="BR60" i="2"/>
  <c r="BQ60" i="2"/>
  <c r="BF60" i="2"/>
  <c r="AX60" i="2"/>
  <c r="BE60" i="2" s="1"/>
  <c r="AW60" i="2"/>
  <c r="BD60" i="2" s="1"/>
  <c r="AU60" i="2"/>
  <c r="K54" i="14"/>
  <c r="AJ60" i="2"/>
  <c r="P60" i="2"/>
  <c r="DR59" i="2"/>
  <c r="DS59" i="2" s="1"/>
  <c r="DG59" i="2"/>
  <c r="CY59" i="2"/>
  <c r="CX59" i="2"/>
  <c r="H53" i="14"/>
  <c r="G53" i="14"/>
  <c r="CO59" i="2"/>
  <c r="BR59" i="2"/>
  <c r="BQ59" i="2"/>
  <c r="BF59" i="2"/>
  <c r="AX59" i="2"/>
  <c r="BO59" i="2" s="1"/>
  <c r="AW59" i="2"/>
  <c r="BN59" i="2" s="1"/>
  <c r="AU59" i="2"/>
  <c r="K53" i="14"/>
  <c r="AJ59" i="2"/>
  <c r="P59" i="2"/>
  <c r="DR52" i="2"/>
  <c r="DS52" i="2" s="1"/>
  <c r="DG52" i="2"/>
  <c r="CY52" i="2"/>
  <c r="CX52" i="2"/>
  <c r="H52" i="14"/>
  <c r="G52" i="14"/>
  <c r="CO52" i="2"/>
  <c r="BR52" i="2"/>
  <c r="BV52" i="2" s="1"/>
  <c r="BQ52" i="2"/>
  <c r="BF52" i="2"/>
  <c r="AX52" i="2"/>
  <c r="AW52" i="2"/>
  <c r="BD52" i="2" s="1"/>
  <c r="AU52" i="2"/>
  <c r="L52" i="14" s="1"/>
  <c r="K52" i="14"/>
  <c r="AJ52" i="2"/>
  <c r="P52" i="2"/>
  <c r="DR51" i="2"/>
  <c r="DS51" i="2" s="1"/>
  <c r="DG51" i="2"/>
  <c r="CY51" i="2"/>
  <c r="CX51" i="2"/>
  <c r="H51" i="14"/>
  <c r="CO51" i="2"/>
  <c r="BR51" i="2"/>
  <c r="BV51" i="2" s="1"/>
  <c r="BQ51" i="2"/>
  <c r="BF51" i="2"/>
  <c r="AX51" i="2"/>
  <c r="BE51" i="2" s="1"/>
  <c r="AW51" i="2"/>
  <c r="BD51" i="2" s="1"/>
  <c r="AU51" i="2"/>
  <c r="L51" i="14" s="1"/>
  <c r="K51" i="14"/>
  <c r="AJ51" i="2"/>
  <c r="P51" i="2"/>
  <c r="DR50" i="2"/>
  <c r="DS50" i="2" s="1"/>
  <c r="DG50" i="2"/>
  <c r="CY50" i="2"/>
  <c r="CX50" i="2"/>
  <c r="H50" i="14"/>
  <c r="CO50" i="2"/>
  <c r="BR50" i="2"/>
  <c r="BV50" i="2" s="1"/>
  <c r="BQ50" i="2"/>
  <c r="BF50" i="2"/>
  <c r="AX50" i="2"/>
  <c r="BO50" i="2" s="1"/>
  <c r="AW50" i="2"/>
  <c r="BN50" i="2" s="1"/>
  <c r="AU50" i="2"/>
  <c r="L50" i="14" s="1"/>
  <c r="K50" i="14"/>
  <c r="AJ50" i="2"/>
  <c r="P50" i="2"/>
  <c r="DR58" i="2"/>
  <c r="DS58" i="2" s="1"/>
  <c r="DG58" i="2"/>
  <c r="CY58" i="2"/>
  <c r="CX58" i="2"/>
  <c r="H49" i="14"/>
  <c r="G49" i="14"/>
  <c r="CO58" i="2"/>
  <c r="BQ58" i="2"/>
  <c r="BF58" i="2"/>
  <c r="AX58" i="2"/>
  <c r="BE58" i="2" s="1"/>
  <c r="AW58" i="2"/>
  <c r="BD58" i="2" s="1"/>
  <c r="AU58" i="2"/>
  <c r="K49" i="14"/>
  <c r="AJ58" i="2"/>
  <c r="P58" i="2"/>
  <c r="DR57" i="2"/>
  <c r="DS57" i="2" s="1"/>
  <c r="DG57" i="2"/>
  <c r="CY57" i="2"/>
  <c r="CX57" i="2"/>
  <c r="H48" i="14"/>
  <c r="G48" i="14"/>
  <c r="CO57" i="2"/>
  <c r="BQ57" i="2"/>
  <c r="BF57" i="2"/>
  <c r="AX57" i="2"/>
  <c r="AW57" i="2"/>
  <c r="BD57" i="2" s="1"/>
  <c r="AU57" i="2"/>
  <c r="K48" i="14"/>
  <c r="AJ57" i="2"/>
  <c r="P57" i="2"/>
  <c r="DR56" i="2"/>
  <c r="DS56" i="2" s="1"/>
  <c r="DG56" i="2"/>
  <c r="CY56" i="2"/>
  <c r="CX56" i="2"/>
  <c r="H47" i="14"/>
  <c r="CO56" i="2"/>
  <c r="BQ56" i="2"/>
  <c r="BF56" i="2"/>
  <c r="AX56" i="2"/>
  <c r="BE56" i="2" s="1"/>
  <c r="AW56" i="2"/>
  <c r="BN56" i="2" s="1"/>
  <c r="AU56" i="2"/>
  <c r="K47" i="14"/>
  <c r="AJ56" i="2"/>
  <c r="P56" i="2"/>
  <c r="DR55" i="2"/>
  <c r="DS55" i="2" s="1"/>
  <c r="DG55" i="2"/>
  <c r="CY55" i="2"/>
  <c r="CX55" i="2"/>
  <c r="H46" i="14"/>
  <c r="CO55" i="2"/>
  <c r="BR55" i="2"/>
  <c r="BQ55" i="2"/>
  <c r="BF55" i="2"/>
  <c r="AX55" i="2"/>
  <c r="BE55" i="2" s="1"/>
  <c r="AW55" i="2"/>
  <c r="BD55" i="2" s="1"/>
  <c r="AU55" i="2"/>
  <c r="K46" i="14"/>
  <c r="AJ55" i="2"/>
  <c r="P55" i="2"/>
  <c r="DR54" i="2"/>
  <c r="DS54" i="2" s="1"/>
  <c r="DG54" i="2"/>
  <c r="CY54" i="2"/>
  <c r="CX54" i="2"/>
  <c r="H45" i="14"/>
  <c r="G45" i="14"/>
  <c r="CO54" i="2"/>
  <c r="BR54" i="2"/>
  <c r="BQ54" i="2"/>
  <c r="BF54" i="2"/>
  <c r="AX54" i="2"/>
  <c r="BO54" i="2" s="1"/>
  <c r="AW54" i="2"/>
  <c r="BN54" i="2" s="1"/>
  <c r="AU54" i="2"/>
  <c r="K45" i="14"/>
  <c r="AJ54" i="2"/>
  <c r="P54" i="2"/>
  <c r="DR53" i="2"/>
  <c r="DS53" i="2" s="1"/>
  <c r="DG53" i="2"/>
  <c r="CY53" i="2"/>
  <c r="CX53" i="2"/>
  <c r="H44" i="14"/>
  <c r="CO53" i="2"/>
  <c r="BR53" i="2"/>
  <c r="BQ53" i="2"/>
  <c r="BF53" i="2"/>
  <c r="AX53" i="2"/>
  <c r="BE53" i="2" s="1"/>
  <c r="AW53" i="2"/>
  <c r="BD53" i="2" s="1"/>
  <c r="AU53" i="2"/>
  <c r="K44" i="14"/>
  <c r="AJ53" i="2"/>
  <c r="P53" i="2"/>
  <c r="DR49" i="2"/>
  <c r="DS49" i="2" s="1"/>
  <c r="DG49" i="2"/>
  <c r="CY49" i="2"/>
  <c r="CX49" i="2"/>
  <c r="H43" i="14"/>
  <c r="G43" i="14"/>
  <c r="CO49" i="2"/>
  <c r="BR49" i="2"/>
  <c r="BQ49" i="2"/>
  <c r="BF49" i="2"/>
  <c r="AX49" i="2"/>
  <c r="BO49" i="2" s="1"/>
  <c r="AW49" i="2"/>
  <c r="BN49" i="2" s="1"/>
  <c r="AU49" i="2"/>
  <c r="K43" i="14"/>
  <c r="AJ49" i="2"/>
  <c r="P49" i="2"/>
  <c r="DR48" i="2"/>
  <c r="DS48" i="2" s="1"/>
  <c r="DG48" i="2"/>
  <c r="CY48" i="2"/>
  <c r="CX48" i="2"/>
  <c r="H42" i="14"/>
  <c r="CO48" i="2"/>
  <c r="BR48" i="2"/>
  <c r="BQ48" i="2"/>
  <c r="BF48" i="2"/>
  <c r="AX48" i="2"/>
  <c r="BO48" i="2" s="1"/>
  <c r="AW48" i="2"/>
  <c r="BD48" i="2" s="1"/>
  <c r="AU48" i="2"/>
  <c r="K42" i="14"/>
  <c r="AJ48" i="2"/>
  <c r="P48" i="2"/>
  <c r="DR47" i="2"/>
  <c r="DS47" i="2" s="1"/>
  <c r="DG47" i="2"/>
  <c r="CY47" i="2"/>
  <c r="CX47" i="2"/>
  <c r="H41" i="14"/>
  <c r="G41" i="14"/>
  <c r="CO47" i="2"/>
  <c r="BR47" i="2"/>
  <c r="BQ47" i="2"/>
  <c r="BF47" i="2"/>
  <c r="AX47" i="2"/>
  <c r="BO47" i="2" s="1"/>
  <c r="AW47" i="2"/>
  <c r="BD47" i="2" s="1"/>
  <c r="AU47" i="2"/>
  <c r="K41" i="14"/>
  <c r="AJ47" i="2"/>
  <c r="P47" i="2"/>
  <c r="DR46" i="2"/>
  <c r="DS46" i="2" s="1"/>
  <c r="DG46" i="2"/>
  <c r="CY46" i="2"/>
  <c r="CX46" i="2"/>
  <c r="H40" i="14"/>
  <c r="CO46" i="2"/>
  <c r="BR46" i="2"/>
  <c r="BQ46" i="2"/>
  <c r="BF46" i="2"/>
  <c r="AX46" i="2"/>
  <c r="BE46" i="2" s="1"/>
  <c r="AW46" i="2"/>
  <c r="BD46" i="2" s="1"/>
  <c r="AU46" i="2"/>
  <c r="K40" i="14"/>
  <c r="AJ46" i="2"/>
  <c r="P46" i="2"/>
  <c r="DR45" i="2"/>
  <c r="DS45" i="2" s="1"/>
  <c r="DG45" i="2"/>
  <c r="CY45" i="2"/>
  <c r="CX45" i="2"/>
  <c r="H39" i="14"/>
  <c r="G39" i="14"/>
  <c r="CO45" i="2"/>
  <c r="BR45" i="2"/>
  <c r="BQ45" i="2"/>
  <c r="BF45" i="2"/>
  <c r="AX45" i="2"/>
  <c r="BE45" i="2" s="1"/>
  <c r="AW45" i="2"/>
  <c r="BN45" i="2" s="1"/>
  <c r="AU45" i="2"/>
  <c r="K39" i="14"/>
  <c r="AJ45" i="2"/>
  <c r="P45" i="2"/>
  <c r="DR44" i="2"/>
  <c r="DS44" i="2" s="1"/>
  <c r="DG44" i="2"/>
  <c r="CY44" i="2"/>
  <c r="CX44" i="2"/>
  <c r="H38" i="14"/>
  <c r="CO44" i="2"/>
  <c r="BR44" i="2"/>
  <c r="BQ44" i="2"/>
  <c r="BF44" i="2"/>
  <c r="AX44" i="2"/>
  <c r="BE44" i="2" s="1"/>
  <c r="AW44" i="2"/>
  <c r="BD44" i="2" s="1"/>
  <c r="AU44" i="2"/>
  <c r="K38" i="14"/>
  <c r="AJ44" i="2"/>
  <c r="P44" i="2"/>
  <c r="DR37" i="2"/>
  <c r="DS37" i="2" s="1"/>
  <c r="DG37" i="2"/>
  <c r="CY37" i="2"/>
  <c r="CX37" i="2"/>
  <c r="H37" i="14"/>
  <c r="G37" i="14"/>
  <c r="CO37" i="2"/>
  <c r="BR37" i="2"/>
  <c r="BV37" i="2" s="1"/>
  <c r="BQ37" i="2"/>
  <c r="BF37" i="2"/>
  <c r="AX37" i="2"/>
  <c r="BO37" i="2" s="1"/>
  <c r="AW37" i="2"/>
  <c r="BD37" i="2" s="1"/>
  <c r="AU37" i="2"/>
  <c r="L37" i="14" s="1"/>
  <c r="K37" i="14"/>
  <c r="AJ37" i="2"/>
  <c r="P37" i="2"/>
  <c r="DR36" i="2"/>
  <c r="DS36" i="2" s="1"/>
  <c r="DG36" i="2"/>
  <c r="CY36" i="2"/>
  <c r="CX36" i="2"/>
  <c r="H36" i="14"/>
  <c r="CO36" i="2"/>
  <c r="BR36" i="2"/>
  <c r="BV36" i="2" s="1"/>
  <c r="BQ36" i="2"/>
  <c r="BF36" i="2"/>
  <c r="AX36" i="2"/>
  <c r="BO36" i="2" s="1"/>
  <c r="AW36" i="2"/>
  <c r="BD36" i="2" s="1"/>
  <c r="AU36" i="2"/>
  <c r="L36" i="14" s="1"/>
  <c r="K36" i="14"/>
  <c r="AJ36" i="2"/>
  <c r="P36" i="2"/>
  <c r="DR35" i="2"/>
  <c r="DS35" i="2" s="1"/>
  <c r="DG35" i="2"/>
  <c r="CY35" i="2"/>
  <c r="CX35" i="2"/>
  <c r="H35" i="14"/>
  <c r="G35" i="14"/>
  <c r="CO35" i="2"/>
  <c r="CI35" i="2"/>
  <c r="CH35" i="2"/>
  <c r="BR35" i="2"/>
  <c r="BV35" i="2" s="1"/>
  <c r="BQ35" i="2"/>
  <c r="BF35" i="2"/>
  <c r="AX35" i="2"/>
  <c r="BE35" i="2" s="1"/>
  <c r="AW35" i="2"/>
  <c r="BN35" i="2" s="1"/>
  <c r="AU35" i="2"/>
  <c r="L35" i="14" s="1"/>
  <c r="K35" i="14"/>
  <c r="AJ35" i="2"/>
  <c r="P35" i="2"/>
  <c r="DR43" i="2"/>
  <c r="DS43" i="2" s="1"/>
  <c r="DG43" i="2"/>
  <c r="CY43" i="2"/>
  <c r="CX43" i="2"/>
  <c r="H34" i="14"/>
  <c r="CO43" i="2"/>
  <c r="BR43" i="2"/>
  <c r="BQ43" i="2"/>
  <c r="BF43" i="2"/>
  <c r="AX43" i="2"/>
  <c r="BO43" i="2" s="1"/>
  <c r="AW43" i="2"/>
  <c r="AU43" i="2"/>
  <c r="K34" i="14"/>
  <c r="AJ43" i="2"/>
  <c r="P43" i="2"/>
  <c r="DR42" i="2"/>
  <c r="DS42" i="2" s="1"/>
  <c r="DG42" i="2"/>
  <c r="CY42" i="2"/>
  <c r="CX42" i="2"/>
  <c r="H33" i="14"/>
  <c r="CO42" i="2"/>
  <c r="BR42" i="2"/>
  <c r="BQ42" i="2"/>
  <c r="BF42" i="2"/>
  <c r="AX42" i="2"/>
  <c r="BO42" i="2" s="1"/>
  <c r="AW42" i="2"/>
  <c r="BN42" i="2" s="1"/>
  <c r="AU42" i="2"/>
  <c r="K33" i="14"/>
  <c r="AJ42" i="2"/>
  <c r="P42" i="2"/>
  <c r="DR41" i="2"/>
  <c r="DS41" i="2" s="1"/>
  <c r="DG41" i="2"/>
  <c r="CY41" i="2"/>
  <c r="CX41" i="2"/>
  <c r="H32" i="14"/>
  <c r="G32" i="14"/>
  <c r="CO41" i="2"/>
  <c r="BR41" i="2"/>
  <c r="BQ41" i="2"/>
  <c r="BF41" i="2"/>
  <c r="AX41" i="2"/>
  <c r="BE41" i="2" s="1"/>
  <c r="AW41" i="2"/>
  <c r="BD41" i="2" s="1"/>
  <c r="AU41" i="2"/>
  <c r="K32" i="14"/>
  <c r="AJ41" i="2"/>
  <c r="P41" i="2"/>
  <c r="DR40" i="2"/>
  <c r="DS40" i="2" s="1"/>
  <c r="DG40" i="2"/>
  <c r="CY40" i="2"/>
  <c r="CX40" i="2"/>
  <c r="H31" i="14"/>
  <c r="CO40" i="2"/>
  <c r="BR40" i="2"/>
  <c r="BQ40" i="2"/>
  <c r="BF40" i="2"/>
  <c r="AX40" i="2"/>
  <c r="BO40" i="2" s="1"/>
  <c r="AW40" i="2"/>
  <c r="AU40" i="2"/>
  <c r="K31" i="14"/>
  <c r="AJ40" i="2"/>
  <c r="P40" i="2"/>
  <c r="DR39" i="2"/>
  <c r="DS39" i="2" s="1"/>
  <c r="DG39" i="2"/>
  <c r="CY39" i="2"/>
  <c r="CX39" i="2"/>
  <c r="H30" i="14"/>
  <c r="CO39" i="2"/>
  <c r="BR39" i="2"/>
  <c r="BQ39" i="2"/>
  <c r="BF39" i="2"/>
  <c r="AX39" i="2"/>
  <c r="BO39" i="2" s="1"/>
  <c r="AW39" i="2"/>
  <c r="BD39" i="2" s="1"/>
  <c r="AU39" i="2"/>
  <c r="K30" i="14"/>
  <c r="AJ39" i="2"/>
  <c r="P39" i="2"/>
  <c r="DR38" i="2"/>
  <c r="DG38" i="2"/>
  <c r="CY38" i="2"/>
  <c r="CX38" i="2"/>
  <c r="H29" i="14"/>
  <c r="CO38" i="2"/>
  <c r="BR38" i="2"/>
  <c r="BQ38" i="2"/>
  <c r="BF38" i="2"/>
  <c r="AX38" i="2"/>
  <c r="BE38" i="2" s="1"/>
  <c r="AW38" i="2"/>
  <c r="BD38" i="2" s="1"/>
  <c r="AU38" i="2"/>
  <c r="K29" i="14"/>
  <c r="AJ38" i="2"/>
  <c r="P38" i="2"/>
  <c r="DG34" i="2"/>
  <c r="CY34" i="2"/>
  <c r="CX34" i="2"/>
  <c r="H28" i="14"/>
  <c r="CO34" i="2"/>
  <c r="BR34" i="2"/>
  <c r="BQ34" i="2"/>
  <c r="BF34" i="2"/>
  <c r="AX34" i="2"/>
  <c r="BO34" i="2" s="1"/>
  <c r="AW34" i="2"/>
  <c r="BN34" i="2" s="1"/>
  <c r="AU34" i="2"/>
  <c r="K28" i="14"/>
  <c r="AJ34" i="2"/>
  <c r="P34" i="2"/>
  <c r="DG33" i="2"/>
  <c r="CY33" i="2"/>
  <c r="CX33" i="2"/>
  <c r="H27" i="14"/>
  <c r="G27" i="14"/>
  <c r="CO33" i="2"/>
  <c r="BR33" i="2"/>
  <c r="BQ33" i="2"/>
  <c r="BF33" i="2"/>
  <c r="AX33" i="2"/>
  <c r="BO33" i="2" s="1"/>
  <c r="AW33" i="2"/>
  <c r="AU33" i="2"/>
  <c r="K27" i="14"/>
  <c r="AJ33" i="2"/>
  <c r="P33" i="2"/>
  <c r="DG32" i="2"/>
  <c r="CY32" i="2"/>
  <c r="CX32" i="2"/>
  <c r="H26" i="14"/>
  <c r="G26" i="14"/>
  <c r="CO32" i="2"/>
  <c r="BR32" i="2"/>
  <c r="BQ32" i="2"/>
  <c r="BF32" i="2"/>
  <c r="AX32" i="2"/>
  <c r="BE32" i="2" s="1"/>
  <c r="AW32" i="2"/>
  <c r="BN32" i="2" s="1"/>
  <c r="AU32" i="2"/>
  <c r="K26" i="14"/>
  <c r="AJ32" i="2"/>
  <c r="P32" i="2"/>
  <c r="DG31" i="2"/>
  <c r="CY31" i="2"/>
  <c r="CX31" i="2"/>
  <c r="H25" i="14"/>
  <c r="CO31" i="2"/>
  <c r="CI31" i="2"/>
  <c r="CH31" i="2"/>
  <c r="CG31" i="2" s="1"/>
  <c r="BR31" i="2"/>
  <c r="BV31" i="2" s="1"/>
  <c r="BQ31" i="2"/>
  <c r="BF31" i="2"/>
  <c r="AX31" i="2"/>
  <c r="AW31" i="2"/>
  <c r="BN31" i="2" s="1"/>
  <c r="AU31" i="2"/>
  <c r="K25" i="14"/>
  <c r="AJ31" i="2"/>
  <c r="P31" i="2"/>
  <c r="DG30" i="2"/>
  <c r="CY30" i="2"/>
  <c r="CX30" i="2"/>
  <c r="H24" i="14"/>
  <c r="CO30" i="2"/>
  <c r="BR30" i="2"/>
  <c r="BV30" i="2" s="1"/>
  <c r="BQ30" i="2"/>
  <c r="BF30" i="2"/>
  <c r="AX30" i="2"/>
  <c r="BO30" i="2" s="1"/>
  <c r="AW30" i="2"/>
  <c r="BN30" i="2" s="1"/>
  <c r="AU30" i="2"/>
  <c r="K24" i="14"/>
  <c r="AJ30" i="2"/>
  <c r="P30" i="2"/>
  <c r="DG29" i="2"/>
  <c r="CY29" i="2"/>
  <c r="CX29" i="2"/>
  <c r="H23" i="14"/>
  <c r="CO29" i="2"/>
  <c r="BR29" i="2"/>
  <c r="BV29" i="2" s="1"/>
  <c r="BQ29" i="2"/>
  <c r="BF29" i="2"/>
  <c r="AX29" i="2"/>
  <c r="BO29" i="2" s="1"/>
  <c r="AW29" i="2"/>
  <c r="BN29" i="2" s="1"/>
  <c r="AU29" i="2"/>
  <c r="K23" i="14"/>
  <c r="AJ29" i="2"/>
  <c r="P29" i="2"/>
  <c r="DG22" i="2"/>
  <c r="CY22" i="2"/>
  <c r="CX22" i="2"/>
  <c r="H22" i="14"/>
  <c r="CO22" i="2"/>
  <c r="BR22" i="2"/>
  <c r="BV22" i="2" s="1"/>
  <c r="BQ22" i="2"/>
  <c r="BF22" i="2"/>
  <c r="AX22" i="2"/>
  <c r="BO22" i="2" s="1"/>
  <c r="AW22" i="2"/>
  <c r="BN22" i="2" s="1"/>
  <c r="AU22" i="2"/>
  <c r="L22" i="14" s="1"/>
  <c r="K22" i="14"/>
  <c r="AJ22" i="2"/>
  <c r="P22" i="2"/>
  <c r="DG21" i="2"/>
  <c r="CY21" i="2"/>
  <c r="CX21" i="2"/>
  <c r="H21" i="14"/>
  <c r="G21" i="14"/>
  <c r="CO21" i="2"/>
  <c r="BR21" i="2"/>
  <c r="BV21" i="2" s="1"/>
  <c r="BQ21" i="2"/>
  <c r="BF21" i="2"/>
  <c r="AX21" i="2"/>
  <c r="BO21" i="2" s="1"/>
  <c r="AW21" i="2"/>
  <c r="BN21" i="2" s="1"/>
  <c r="AU21" i="2"/>
  <c r="L21" i="14" s="1"/>
  <c r="K21" i="14"/>
  <c r="AJ21" i="2"/>
  <c r="P21" i="2"/>
  <c r="DG20" i="2"/>
  <c r="CY20" i="2"/>
  <c r="CX20" i="2"/>
  <c r="H20" i="14"/>
  <c r="CO20" i="2"/>
  <c r="BR20" i="2"/>
  <c r="BV20" i="2" s="1"/>
  <c r="BQ20" i="2"/>
  <c r="BF20" i="2"/>
  <c r="AX20" i="2"/>
  <c r="BE20" i="2" s="1"/>
  <c r="AW20" i="2"/>
  <c r="BD20" i="2" s="1"/>
  <c r="AU20" i="2"/>
  <c r="L20" i="14" s="1"/>
  <c r="K20" i="14"/>
  <c r="AJ20" i="2"/>
  <c r="P20" i="2"/>
  <c r="DG28" i="2"/>
  <c r="CY28" i="2"/>
  <c r="CX28" i="2"/>
  <c r="H19" i="14"/>
  <c r="G19" i="14"/>
  <c r="CO28" i="2"/>
  <c r="BZ28" i="2"/>
  <c r="BY28" i="2"/>
  <c r="BX28" i="2" s="1"/>
  <c r="BQ28" i="2"/>
  <c r="BF28" i="2"/>
  <c r="AX28" i="2"/>
  <c r="AW28" i="2"/>
  <c r="AU28" i="2"/>
  <c r="K19" i="14"/>
  <c r="AJ28" i="2"/>
  <c r="P28" i="2"/>
  <c r="DG27" i="2"/>
  <c r="CY27" i="2"/>
  <c r="CX27" i="2"/>
  <c r="H18" i="14"/>
  <c r="G18" i="14"/>
  <c r="CO27" i="2"/>
  <c r="BZ27" i="2"/>
  <c r="BY27" i="2"/>
  <c r="BX27" i="2" s="1"/>
  <c r="BQ27" i="2"/>
  <c r="BF27" i="2"/>
  <c r="AX27" i="2"/>
  <c r="BE27" i="2" s="1"/>
  <c r="AW27" i="2"/>
  <c r="AU27" i="2"/>
  <c r="K18" i="14"/>
  <c r="AJ27" i="2"/>
  <c r="P27" i="2"/>
  <c r="DG26" i="2"/>
  <c r="CY26" i="2"/>
  <c r="CX26" i="2"/>
  <c r="H17" i="14"/>
  <c r="G17" i="14"/>
  <c r="CO26" i="2"/>
  <c r="BZ26" i="2"/>
  <c r="BY26" i="2"/>
  <c r="BX26" i="2" s="1"/>
  <c r="BQ26" i="2"/>
  <c r="BF26" i="2"/>
  <c r="AX26" i="2"/>
  <c r="AW26" i="2"/>
  <c r="BD26" i="2" s="1"/>
  <c r="AU26" i="2"/>
  <c r="K17" i="14"/>
  <c r="AJ26" i="2"/>
  <c r="P26" i="2"/>
  <c r="DG25" i="2"/>
  <c r="CY25" i="2"/>
  <c r="CX25" i="2"/>
  <c r="H16" i="14"/>
  <c r="G16" i="14"/>
  <c r="CO25" i="2"/>
  <c r="CI25" i="2"/>
  <c r="CH25" i="2"/>
  <c r="BR25" i="2"/>
  <c r="BV25" i="2" s="1"/>
  <c r="BQ25" i="2"/>
  <c r="BF25" i="2"/>
  <c r="AX25" i="2"/>
  <c r="BO25" i="2" s="1"/>
  <c r="AW25" i="2"/>
  <c r="BN25" i="2" s="1"/>
  <c r="AU25" i="2"/>
  <c r="K16" i="14"/>
  <c r="AJ25" i="2"/>
  <c r="P25" i="2"/>
  <c r="DG24" i="2"/>
  <c r="CY24" i="2"/>
  <c r="CX24" i="2"/>
  <c r="H15" i="14"/>
  <c r="G15" i="14"/>
  <c r="CO24" i="2"/>
  <c r="CI24" i="2"/>
  <c r="CH24" i="2"/>
  <c r="BR24" i="2"/>
  <c r="BV24" i="2" s="1"/>
  <c r="BQ24" i="2"/>
  <c r="BF24" i="2"/>
  <c r="AX24" i="2"/>
  <c r="AW24" i="2"/>
  <c r="BN24" i="2" s="1"/>
  <c r="AU24" i="2"/>
  <c r="K15" i="14"/>
  <c r="AJ24" i="2"/>
  <c r="P24" i="2"/>
  <c r="DG23" i="2"/>
  <c r="CY23" i="2"/>
  <c r="CX23" i="2"/>
  <c r="H14" i="14"/>
  <c r="G14" i="14"/>
  <c r="CO23" i="2"/>
  <c r="BR23" i="2"/>
  <c r="BV23" i="2" s="1"/>
  <c r="BQ23" i="2"/>
  <c r="BF23" i="2"/>
  <c r="AX23" i="2"/>
  <c r="BE23" i="2" s="1"/>
  <c r="AW23" i="2"/>
  <c r="AU23" i="2"/>
  <c r="K14" i="14"/>
  <c r="AJ23" i="2"/>
  <c r="P23" i="2"/>
  <c r="DG19" i="2"/>
  <c r="CY19" i="2"/>
  <c r="CX19" i="2"/>
  <c r="H13" i="14"/>
  <c r="G13" i="14"/>
  <c r="CO19" i="2"/>
  <c r="BR19" i="2"/>
  <c r="BQ19" i="2"/>
  <c r="BF19" i="2"/>
  <c r="AX19" i="2"/>
  <c r="AW19" i="2"/>
  <c r="BD19" i="2" s="1"/>
  <c r="AU19" i="2"/>
  <c r="K13" i="14"/>
  <c r="AJ19" i="2"/>
  <c r="P19" i="2"/>
  <c r="DG18" i="2"/>
  <c r="CY18" i="2"/>
  <c r="CX18" i="2"/>
  <c r="H12" i="14"/>
  <c r="CO18" i="2"/>
  <c r="BR18" i="2"/>
  <c r="BQ18" i="2"/>
  <c r="BF18" i="2"/>
  <c r="AX18" i="2"/>
  <c r="BE18" i="2" s="1"/>
  <c r="AW18" i="2"/>
  <c r="BN18" i="2" s="1"/>
  <c r="AU18" i="2"/>
  <c r="K12" i="14"/>
  <c r="AJ18" i="2"/>
  <c r="P18" i="2"/>
  <c r="DG17" i="2"/>
  <c r="CY17" i="2"/>
  <c r="CX17" i="2"/>
  <c r="H11" i="14"/>
  <c r="G11" i="14"/>
  <c r="CO17" i="2"/>
  <c r="BR17" i="2"/>
  <c r="BQ17" i="2"/>
  <c r="BF17" i="2"/>
  <c r="AX17" i="2"/>
  <c r="BO17" i="2" s="1"/>
  <c r="AW17" i="2"/>
  <c r="BN17" i="2" s="1"/>
  <c r="AU17" i="2"/>
  <c r="K11" i="14"/>
  <c r="AJ17" i="2"/>
  <c r="P17" i="2"/>
  <c r="DG16" i="2"/>
  <c r="CY16" i="2"/>
  <c r="CX16" i="2"/>
  <c r="H10" i="14"/>
  <c r="G10" i="14"/>
  <c r="CO16" i="2"/>
  <c r="BQ16" i="2"/>
  <c r="BF16" i="2"/>
  <c r="AX16" i="2"/>
  <c r="BO16" i="2" s="1"/>
  <c r="AW16" i="2"/>
  <c r="BN16" i="2" s="1"/>
  <c r="AU16" i="2"/>
  <c r="K10" i="14"/>
  <c r="AJ16" i="2"/>
  <c r="P16" i="2"/>
  <c r="DG15" i="2"/>
  <c r="CY15" i="2"/>
  <c r="CX15" i="2"/>
  <c r="H9" i="14"/>
  <c r="G9" i="14"/>
  <c r="CO15" i="2"/>
  <c r="BF15" i="2"/>
  <c r="AX15" i="2"/>
  <c r="AW15" i="2"/>
  <c r="BN15" i="2" s="1"/>
  <c r="AU15" i="2"/>
  <c r="K9" i="14"/>
  <c r="AJ15" i="2"/>
  <c r="P15" i="2"/>
  <c r="DG14" i="2"/>
  <c r="CY14" i="2"/>
  <c r="CX14" i="2"/>
  <c r="H8" i="14"/>
  <c r="CO14" i="2"/>
  <c r="BQ14" i="2"/>
  <c r="BF14" i="2"/>
  <c r="AX14" i="2"/>
  <c r="BO14" i="2" s="1"/>
  <c r="AW14" i="2"/>
  <c r="BD14" i="2" s="1"/>
  <c r="AU14" i="2"/>
  <c r="AJ14" i="2"/>
  <c r="P14" i="2"/>
  <c r="DG13" i="2"/>
  <c r="CY13" i="2"/>
  <c r="CX13" i="2"/>
  <c r="H7" i="14"/>
  <c r="G7" i="14"/>
  <c r="CO13" i="2"/>
  <c r="BR13" i="2"/>
  <c r="BQ13" i="2"/>
  <c r="BF13" i="2"/>
  <c r="AX13" i="2"/>
  <c r="BO13" i="2" s="1"/>
  <c r="AW13" i="2"/>
  <c r="BN13" i="2" s="1"/>
  <c r="AU13" i="2"/>
  <c r="K7" i="14"/>
  <c r="AJ13" i="2"/>
  <c r="P13" i="2"/>
  <c r="DG12" i="2"/>
  <c r="CY12" i="2"/>
  <c r="CX12" i="2"/>
  <c r="H6" i="14"/>
  <c r="CO12" i="2"/>
  <c r="BR12" i="2"/>
  <c r="BQ12" i="2"/>
  <c r="BF12" i="2"/>
  <c r="AX12" i="2"/>
  <c r="BO12" i="2" s="1"/>
  <c r="AW12" i="2"/>
  <c r="BD12" i="2" s="1"/>
  <c r="AU12" i="2"/>
  <c r="K6" i="14"/>
  <c r="AJ12" i="2"/>
  <c r="P12" i="2"/>
  <c r="DG11" i="2"/>
  <c r="CY11" i="2"/>
  <c r="CX11" i="2"/>
  <c r="H5" i="14"/>
  <c r="G5" i="14"/>
  <c r="CO11" i="2"/>
  <c r="BR11" i="2"/>
  <c r="BQ11" i="2"/>
  <c r="BF11" i="2"/>
  <c r="AX11" i="2"/>
  <c r="BO11" i="2" s="1"/>
  <c r="AW11" i="2"/>
  <c r="BD11" i="2" s="1"/>
  <c r="AU11" i="2"/>
  <c r="K5" i="14"/>
  <c r="AJ11" i="2"/>
  <c r="P11" i="2"/>
  <c r="DG10" i="2"/>
  <c r="CY10" i="2"/>
  <c r="CX10" i="2"/>
  <c r="H4" i="14"/>
  <c r="CO10" i="2"/>
  <c r="BR10" i="2"/>
  <c r="BQ10" i="2"/>
  <c r="BF10" i="2"/>
  <c r="AX10" i="2"/>
  <c r="BE10" i="2" s="1"/>
  <c r="AW10" i="2"/>
  <c r="BD10" i="2" s="1"/>
  <c r="AU10" i="2"/>
  <c r="K4" i="14"/>
  <c r="AJ10" i="2"/>
  <c r="P10" i="2"/>
  <c r="DG9" i="2"/>
  <c r="CY9" i="2"/>
  <c r="CX9" i="2"/>
  <c r="H3" i="14"/>
  <c r="G3" i="14"/>
  <c r="CO9" i="2"/>
  <c r="BR9" i="2"/>
  <c r="BQ9" i="2"/>
  <c r="BF9" i="2"/>
  <c r="AX9" i="2"/>
  <c r="BE9" i="2" s="1"/>
  <c r="AW9" i="2"/>
  <c r="BN9" i="2" s="1"/>
  <c r="AU9" i="2"/>
  <c r="K3" i="14"/>
  <c r="AJ9" i="2"/>
  <c r="P9" i="2"/>
  <c r="DG8" i="2"/>
  <c r="CY8" i="2"/>
  <c r="CX8" i="2"/>
  <c r="H2" i="14"/>
  <c r="G2" i="14"/>
  <c r="CO8" i="2"/>
  <c r="BR8" i="2"/>
  <c r="BQ8" i="2"/>
  <c r="BF8" i="2"/>
  <c r="AX8" i="2"/>
  <c r="BE8" i="2" s="1"/>
  <c r="AW8" i="2"/>
  <c r="BN8" i="2" s="1"/>
  <c r="AU8" i="2"/>
  <c r="AN8" i="2"/>
  <c r="AJ8" i="2"/>
  <c r="P8" i="2"/>
  <c r="CH734" i="2" l="1"/>
  <c r="CG734" i="2" s="1"/>
  <c r="BX735" i="2"/>
  <c r="CG736" i="2"/>
  <c r="BX736" i="2"/>
  <c r="BX734" i="2"/>
  <c r="CH735" i="2"/>
  <c r="CG735" i="2" s="1"/>
  <c r="BX776" i="2"/>
  <c r="BX777" i="2"/>
  <c r="BX778" i="2"/>
  <c r="BV91" i="2"/>
  <c r="CA91" i="2"/>
  <c r="CA84" i="2"/>
  <c r="BV84" i="2"/>
  <c r="CA152" i="2"/>
  <c r="BV152" i="2"/>
  <c r="CA173" i="2"/>
  <c r="BV173" i="2"/>
  <c r="CA95" i="2"/>
  <c r="BV95" i="2"/>
  <c r="CA157" i="2"/>
  <c r="BV157" i="2"/>
  <c r="CA18" i="2"/>
  <c r="BV18" i="2"/>
  <c r="CA73" i="2"/>
  <c r="BV73" i="2"/>
  <c r="BS73" i="2" s="1"/>
  <c r="BV102" i="2"/>
  <c r="CA102" i="2"/>
  <c r="CA194" i="2"/>
  <c r="BV194" i="2"/>
  <c r="CA203" i="2"/>
  <c r="BV203" i="2"/>
  <c r="CA254" i="2"/>
  <c r="BV254" i="2"/>
  <c r="CA284" i="2"/>
  <c r="BV284" i="2"/>
  <c r="CA288" i="2"/>
  <c r="BV288" i="2"/>
  <c r="CA294" i="2"/>
  <c r="BV294" i="2"/>
  <c r="CA302" i="2"/>
  <c r="BV302" i="2"/>
  <c r="BS302" i="2" s="1"/>
  <c r="CA307" i="2"/>
  <c r="BV307" i="2"/>
  <c r="CA54" i="2"/>
  <c r="BV54" i="2"/>
  <c r="CA61" i="2"/>
  <c r="BV61" i="2"/>
  <c r="CA72" i="2"/>
  <c r="BV72" i="2"/>
  <c r="CA49" i="2"/>
  <c r="BV49" i="2"/>
  <c r="CA53" i="2"/>
  <c r="BV53" i="2"/>
  <c r="CA59" i="2"/>
  <c r="BV59" i="2"/>
  <c r="CA60" i="2"/>
  <c r="BV60" i="2"/>
  <c r="CA71" i="2"/>
  <c r="BV71" i="2"/>
  <c r="CA132" i="2"/>
  <c r="BV132" i="2"/>
  <c r="CA149" i="2"/>
  <c r="BV149" i="2"/>
  <c r="BV154" i="2"/>
  <c r="CA154" i="2"/>
  <c r="BV162" i="2"/>
  <c r="CA162" i="2"/>
  <c r="CA175" i="2"/>
  <c r="BV175" i="2"/>
  <c r="CA180" i="2"/>
  <c r="BV180" i="2"/>
  <c r="CA208" i="2"/>
  <c r="BV208" i="2"/>
  <c r="CA221" i="2"/>
  <c r="BV221" i="2"/>
  <c r="CA232" i="2"/>
  <c r="BV232" i="2"/>
  <c r="BV242" i="2"/>
  <c r="CA242" i="2"/>
  <c r="CA250" i="2"/>
  <c r="BV250" i="2"/>
  <c r="BS250" i="2" s="1"/>
  <c r="BV258" i="2"/>
  <c r="BY258" i="2" s="1"/>
  <c r="CA258" i="2"/>
  <c r="BV269" i="2"/>
  <c r="BS269" i="2" s="1"/>
  <c r="CA269" i="2"/>
  <c r="CA277" i="2"/>
  <c r="BV277" i="2"/>
  <c r="BV306" i="2"/>
  <c r="BS306" i="2" s="1"/>
  <c r="CA306" i="2"/>
  <c r="CA310" i="2"/>
  <c r="BV310" i="2"/>
  <c r="CA315" i="2"/>
  <c r="BV315" i="2"/>
  <c r="CA326" i="2"/>
  <c r="BV326" i="2"/>
  <c r="CA331" i="2"/>
  <c r="BV331" i="2"/>
  <c r="CA342" i="2"/>
  <c r="BV342" i="2"/>
  <c r="CA347" i="2"/>
  <c r="BV347" i="2"/>
  <c r="BV352" i="2"/>
  <c r="CA352" i="2"/>
  <c r="CA361" i="2"/>
  <c r="BV361" i="2"/>
  <c r="BS361" i="2" s="1"/>
  <c r="CA363" i="2"/>
  <c r="BV363" i="2"/>
  <c r="CA367" i="2"/>
  <c r="BV367" i="2"/>
  <c r="CA387" i="2"/>
  <c r="BV387" i="2"/>
  <c r="CA405" i="2"/>
  <c r="BV405" i="2"/>
  <c r="BS405" i="2" s="1"/>
  <c r="BV416" i="2"/>
  <c r="CA416" i="2"/>
  <c r="CA430" i="2"/>
  <c r="BV430" i="2"/>
  <c r="CA438" i="2"/>
  <c r="BV438" i="2"/>
  <c r="CA447" i="2"/>
  <c r="BV447" i="2"/>
  <c r="BS447" i="2" s="1"/>
  <c r="CA455" i="2"/>
  <c r="BV455" i="2"/>
  <c r="CA470" i="2"/>
  <c r="BV470" i="2"/>
  <c r="BV480" i="2"/>
  <c r="CA480" i="2"/>
  <c r="CA488" i="2"/>
  <c r="BV488" i="2"/>
  <c r="CA516" i="2"/>
  <c r="BV516" i="2"/>
  <c r="CA521" i="2"/>
  <c r="BV521" i="2"/>
  <c r="CA532" i="2"/>
  <c r="BV532" i="2"/>
  <c r="CA546" i="2"/>
  <c r="BV546" i="2"/>
  <c r="CA551" i="2"/>
  <c r="BV551" i="2"/>
  <c r="CA562" i="2"/>
  <c r="BV562" i="2"/>
  <c r="CA567" i="2"/>
  <c r="BV567" i="2"/>
  <c r="CA578" i="2"/>
  <c r="BV578" i="2"/>
  <c r="BS578" i="2" s="1"/>
  <c r="CA583" i="2"/>
  <c r="BV583" i="2"/>
  <c r="CA592" i="2"/>
  <c r="BV592" i="2"/>
  <c r="CA609" i="2"/>
  <c r="BV609" i="2"/>
  <c r="CA623" i="2"/>
  <c r="BV623" i="2"/>
  <c r="CA639" i="2"/>
  <c r="BV639" i="2"/>
  <c r="CA657" i="2"/>
  <c r="BV657" i="2"/>
  <c r="CA706" i="2"/>
  <c r="BV706" i="2"/>
  <c r="CA712" i="2"/>
  <c r="BV712" i="2"/>
  <c r="CA717" i="2"/>
  <c r="BV717" i="2"/>
  <c r="CA728" i="2"/>
  <c r="BV728" i="2"/>
  <c r="CA761" i="2"/>
  <c r="BV761" i="2"/>
  <c r="CA784" i="2"/>
  <c r="BV784" i="2"/>
  <c r="BS784" i="2" s="1"/>
  <c r="CA816" i="2"/>
  <c r="BV816" i="2"/>
  <c r="CA830" i="2"/>
  <c r="BV830" i="2"/>
  <c r="CA839" i="2"/>
  <c r="BV839" i="2"/>
  <c r="CA844" i="2"/>
  <c r="BV844" i="2"/>
  <c r="CA866" i="2"/>
  <c r="BV866" i="2"/>
  <c r="CA894" i="2"/>
  <c r="BV894" i="2"/>
  <c r="CA899" i="2"/>
  <c r="BV899" i="2"/>
  <c r="CA910" i="2"/>
  <c r="BV910" i="2"/>
  <c r="BS910" i="2" s="1"/>
  <c r="CA915" i="2"/>
  <c r="BV915" i="2"/>
  <c r="CA924" i="2"/>
  <c r="BV924" i="2"/>
  <c r="CA32" i="2"/>
  <c r="BV32" i="2"/>
  <c r="CA96" i="2"/>
  <c r="BV96" i="2"/>
  <c r="CA129" i="2"/>
  <c r="BV129" i="2"/>
  <c r="BV178" i="2"/>
  <c r="CA178" i="2"/>
  <c r="CA19" i="2"/>
  <c r="BV19" i="2"/>
  <c r="CA42" i="2"/>
  <c r="BV42" i="2"/>
  <c r="CA89" i="2"/>
  <c r="BV89" i="2"/>
  <c r="CA40" i="2"/>
  <c r="BV40" i="2"/>
  <c r="CA75" i="2"/>
  <c r="BV75" i="2"/>
  <c r="CA39" i="2"/>
  <c r="BV39" i="2"/>
  <c r="BV101" i="2"/>
  <c r="CA101" i="2"/>
  <c r="CA103" i="2"/>
  <c r="BV103" i="2"/>
  <c r="CA104" i="2"/>
  <c r="BV104" i="2"/>
  <c r="CA105" i="2"/>
  <c r="BV105" i="2"/>
  <c r="CA106" i="2"/>
  <c r="BV106" i="2"/>
  <c r="CA107" i="2"/>
  <c r="BV107" i="2"/>
  <c r="CA108" i="2"/>
  <c r="BV108" i="2"/>
  <c r="CA109" i="2"/>
  <c r="BV109" i="2"/>
  <c r="CA176" i="2"/>
  <c r="BV176" i="2"/>
  <c r="BV187" i="2"/>
  <c r="CA187" i="2"/>
  <c r="CA252" i="2"/>
  <c r="BV252" i="2"/>
  <c r="CA311" i="2"/>
  <c r="BV311" i="2"/>
  <c r="CA8" i="2"/>
  <c r="BV8" i="2"/>
  <c r="CA13" i="2"/>
  <c r="BV13" i="2"/>
  <c r="BV34" i="2"/>
  <c r="CA34" i="2"/>
  <c r="CA47" i="2"/>
  <c r="BV47" i="2"/>
  <c r="CA48" i="2"/>
  <c r="BV48" i="2"/>
  <c r="CA98" i="2"/>
  <c r="BV98" i="2"/>
  <c r="CA99" i="2"/>
  <c r="BV99" i="2"/>
  <c r="CA100" i="2"/>
  <c r="BV100" i="2"/>
  <c r="BV113" i="2"/>
  <c r="CA113" i="2"/>
  <c r="CA114" i="2"/>
  <c r="BV114" i="2"/>
  <c r="CA115" i="2"/>
  <c r="BV115" i="2"/>
  <c r="CA131" i="2"/>
  <c r="BV131" i="2"/>
  <c r="BS131" i="2" s="1"/>
  <c r="CA137" i="2"/>
  <c r="BV137" i="2"/>
  <c r="BV138" i="2"/>
  <c r="CA138" i="2"/>
  <c r="CA139" i="2"/>
  <c r="BV139" i="2"/>
  <c r="BS139" i="2" s="1"/>
  <c r="CA140" i="2"/>
  <c r="BV140" i="2"/>
  <c r="CA141" i="2"/>
  <c r="BV141" i="2"/>
  <c r="CA142" i="2"/>
  <c r="BV142" i="2"/>
  <c r="CA159" i="2"/>
  <c r="BV159" i="2"/>
  <c r="CA161" i="2"/>
  <c r="BV161" i="2"/>
  <c r="CA174" i="2"/>
  <c r="BV174" i="2"/>
  <c r="CA185" i="2"/>
  <c r="BV185" i="2"/>
  <c r="CA198" i="2"/>
  <c r="BV198" i="2"/>
  <c r="CA207" i="2"/>
  <c r="BV207" i="2"/>
  <c r="BS207" i="2" s="1"/>
  <c r="BV210" i="2"/>
  <c r="BS210" i="2" s="1"/>
  <c r="CA210" i="2"/>
  <c r="CA215" i="2"/>
  <c r="BV215" i="2"/>
  <c r="BV220" i="2"/>
  <c r="BS220" i="2" s="1"/>
  <c r="CA220" i="2"/>
  <c r="CA226" i="2"/>
  <c r="BV226" i="2"/>
  <c r="BS226" i="2" s="1"/>
  <c r="CA231" i="2"/>
  <c r="BV231" i="2"/>
  <c r="CA240" i="2"/>
  <c r="BV240" i="2"/>
  <c r="CA247" i="2"/>
  <c r="BV247" i="2"/>
  <c r="BV249" i="2"/>
  <c r="CA249" i="2"/>
  <c r="CA263" i="2"/>
  <c r="BV263" i="2"/>
  <c r="BV268" i="2"/>
  <c r="CA268" i="2"/>
  <c r="CA279" i="2"/>
  <c r="BV279" i="2"/>
  <c r="CA300" i="2"/>
  <c r="BV300" i="2"/>
  <c r="BV305" i="2"/>
  <c r="CA305" i="2"/>
  <c r="CA309" i="2"/>
  <c r="BV309" i="2"/>
  <c r="CA320" i="2"/>
  <c r="BV320" i="2"/>
  <c r="BS320" i="2" s="1"/>
  <c r="CA325" i="2"/>
  <c r="BV325" i="2"/>
  <c r="CA336" i="2"/>
  <c r="BV336" i="2"/>
  <c r="CA341" i="2"/>
  <c r="BV341" i="2"/>
  <c r="CA351" i="2"/>
  <c r="BV351" i="2"/>
  <c r="BS351" i="2" s="1"/>
  <c r="CA356" i="2"/>
  <c r="BV356" i="2"/>
  <c r="CA362" i="2"/>
  <c r="BV362" i="2"/>
  <c r="CA366" i="2"/>
  <c r="BV366" i="2"/>
  <c r="CA377" i="2"/>
  <c r="BV377" i="2"/>
  <c r="CA389" i="2"/>
  <c r="BV389" i="2"/>
  <c r="CA397" i="2"/>
  <c r="BV397" i="2"/>
  <c r="CA410" i="2"/>
  <c r="BV410" i="2"/>
  <c r="CA415" i="2"/>
  <c r="BV415" i="2"/>
  <c r="CA425" i="2"/>
  <c r="BV425" i="2"/>
  <c r="CA446" i="2"/>
  <c r="BV446" i="2"/>
  <c r="BV450" i="2"/>
  <c r="CA450" i="2"/>
  <c r="CA457" i="2"/>
  <c r="BV457" i="2"/>
  <c r="CA465" i="2"/>
  <c r="BV465" i="2"/>
  <c r="CA472" i="2"/>
  <c r="BV472" i="2"/>
  <c r="CA487" i="2"/>
  <c r="BV487" i="2"/>
  <c r="CA501" i="2"/>
  <c r="BV501" i="2"/>
  <c r="CA515" i="2"/>
  <c r="BV515" i="2"/>
  <c r="CA526" i="2"/>
  <c r="BV526" i="2"/>
  <c r="CA531" i="2"/>
  <c r="BV531" i="2"/>
  <c r="CA545" i="2"/>
  <c r="BV545" i="2"/>
  <c r="BV556" i="2"/>
  <c r="CA556" i="2"/>
  <c r="CA561" i="2"/>
  <c r="BV561" i="2"/>
  <c r="CA572" i="2"/>
  <c r="BV572" i="2"/>
  <c r="CA577" i="2"/>
  <c r="BV577" i="2"/>
  <c r="CA591" i="2"/>
  <c r="BV591" i="2"/>
  <c r="CA603" i="2"/>
  <c r="BV603" i="2"/>
  <c r="CA608" i="2"/>
  <c r="BV608" i="2"/>
  <c r="CA617" i="2"/>
  <c r="BV617" i="2"/>
  <c r="CA622" i="2"/>
  <c r="BV622" i="2"/>
  <c r="CA638" i="2"/>
  <c r="BV638" i="2"/>
  <c r="CA663" i="2"/>
  <c r="BV663" i="2"/>
  <c r="CA671" i="2"/>
  <c r="BV671" i="2"/>
  <c r="CA711" i="2"/>
  <c r="BV711" i="2"/>
  <c r="CA722" i="2"/>
  <c r="BV722" i="2"/>
  <c r="CA727" i="2"/>
  <c r="BV727" i="2"/>
  <c r="CA730" i="2"/>
  <c r="BV730" i="2"/>
  <c r="CA760" i="2"/>
  <c r="BV760" i="2"/>
  <c r="CA771" i="2"/>
  <c r="BV771" i="2"/>
  <c r="CA783" i="2"/>
  <c r="BV783" i="2"/>
  <c r="CA821" i="2"/>
  <c r="BV821" i="2"/>
  <c r="CA835" i="2"/>
  <c r="BV835" i="2"/>
  <c r="CA849" i="2"/>
  <c r="BV849" i="2"/>
  <c r="CA857" i="2"/>
  <c r="BV857" i="2"/>
  <c r="CA862" i="2"/>
  <c r="BV862" i="2"/>
  <c r="CA888" i="2"/>
  <c r="BV888" i="2"/>
  <c r="BS888" i="2" s="1"/>
  <c r="CA893" i="2"/>
  <c r="BV893" i="2"/>
  <c r="CA904" i="2"/>
  <c r="BV904" i="2"/>
  <c r="CA909" i="2"/>
  <c r="BV909" i="2"/>
  <c r="CA914" i="2"/>
  <c r="BV914" i="2"/>
  <c r="BY914" i="2" s="1"/>
  <c r="CA919" i="2"/>
  <c r="BV919" i="2"/>
  <c r="CA923" i="2"/>
  <c r="BV923" i="2"/>
  <c r="CA933" i="2"/>
  <c r="BV933" i="2"/>
  <c r="CA938" i="2"/>
  <c r="BV938" i="2"/>
  <c r="BS938" i="2" s="1"/>
  <c r="CA12" i="2"/>
  <c r="BV12" i="2"/>
  <c r="BS12" i="2" s="1"/>
  <c r="CA43" i="2"/>
  <c r="BV43" i="2"/>
  <c r="CA127" i="2"/>
  <c r="BV127" i="2"/>
  <c r="CA165" i="2"/>
  <c r="BV165" i="2"/>
  <c r="CA214" i="2"/>
  <c r="BV214" i="2"/>
  <c r="CA11" i="2"/>
  <c r="BV11" i="2"/>
  <c r="CA76" i="2"/>
  <c r="BV76" i="2"/>
  <c r="CA65" i="2"/>
  <c r="BV65" i="2"/>
  <c r="BS65" i="2" s="1"/>
  <c r="CA66" i="2"/>
  <c r="BV66" i="2"/>
  <c r="CA67" i="2"/>
  <c r="BV67" i="2"/>
  <c r="CA74" i="2"/>
  <c r="BV74" i="2"/>
  <c r="CA10" i="2"/>
  <c r="BV10" i="2"/>
  <c r="BS10" i="2" s="1"/>
  <c r="CA4" i="2"/>
  <c r="BV4" i="2"/>
  <c r="CA124" i="2"/>
  <c r="BV124" i="2"/>
  <c r="BV33" i="2"/>
  <c r="BS33" i="2" s="1"/>
  <c r="CA33" i="2"/>
  <c r="CA45" i="2"/>
  <c r="BV45" i="2"/>
  <c r="BV46" i="2"/>
  <c r="CA46" i="2"/>
  <c r="CA85" i="2"/>
  <c r="BV85" i="2"/>
  <c r="CA97" i="2"/>
  <c r="BV97" i="2"/>
  <c r="CA130" i="2"/>
  <c r="BV130" i="2"/>
  <c r="CA153" i="2"/>
  <c r="BV153" i="2"/>
  <c r="CA158" i="2"/>
  <c r="BV158" i="2"/>
  <c r="CA166" i="2"/>
  <c r="BV166" i="2"/>
  <c r="BV179" i="2"/>
  <c r="CA179" i="2"/>
  <c r="CA184" i="2"/>
  <c r="BV184" i="2"/>
  <c r="CA197" i="2"/>
  <c r="BV197" i="2"/>
  <c r="CA209" i="2"/>
  <c r="BV209" i="2"/>
  <c r="CA225" i="2"/>
  <c r="BV225" i="2"/>
  <c r="BS225" i="2" s="1"/>
  <c r="CA239" i="2"/>
  <c r="BV239" i="2"/>
  <c r="CA238" i="2"/>
  <c r="BV238" i="2"/>
  <c r="CA246" i="2"/>
  <c r="BV246" i="2"/>
  <c r="CA257" i="2"/>
  <c r="BV257" i="2"/>
  <c r="BS257" i="2" s="1"/>
  <c r="CA262" i="2"/>
  <c r="BV262" i="2"/>
  <c r="CA276" i="2"/>
  <c r="BV276" i="2"/>
  <c r="CA278" i="2"/>
  <c r="BV278" i="2"/>
  <c r="BV287" i="2"/>
  <c r="CA287" i="2"/>
  <c r="CA295" i="2"/>
  <c r="BV295" i="2"/>
  <c r="CA299" i="2"/>
  <c r="BV299" i="2"/>
  <c r="CA314" i="2"/>
  <c r="BV314" i="2"/>
  <c r="BS314" i="2" s="1"/>
  <c r="CA319" i="2"/>
  <c r="BV319" i="2"/>
  <c r="CA330" i="2"/>
  <c r="BV330" i="2"/>
  <c r="CA335" i="2"/>
  <c r="BV335" i="2"/>
  <c r="CA346" i="2"/>
  <c r="BV346" i="2"/>
  <c r="BV360" i="2"/>
  <c r="BS360" i="2" s="1"/>
  <c r="CA360" i="2"/>
  <c r="CA373" i="2"/>
  <c r="BV373" i="2"/>
  <c r="CA7" i="2"/>
  <c r="BV7" i="2"/>
  <c r="CA384" i="2"/>
  <c r="BV384" i="2"/>
  <c r="CA391" i="2"/>
  <c r="BV391" i="2"/>
  <c r="CA396" i="2"/>
  <c r="BV396" i="2"/>
  <c r="BS396" i="2" s="1"/>
  <c r="CA404" i="2"/>
  <c r="BV404" i="2"/>
  <c r="CA409" i="2"/>
  <c r="BV409" i="2"/>
  <c r="CA429" i="2"/>
  <c r="BV429" i="2"/>
  <c r="BV434" i="2"/>
  <c r="CA434" i="2"/>
  <c r="CA437" i="2"/>
  <c r="BV437" i="2"/>
  <c r="BV442" i="2"/>
  <c r="CA442" i="2"/>
  <c r="BV452" i="2"/>
  <c r="CA452" i="2"/>
  <c r="CA459" i="2"/>
  <c r="BV459" i="2"/>
  <c r="CA467" i="2"/>
  <c r="BV467" i="2"/>
  <c r="BY467" i="2" s="1"/>
  <c r="CA474" i="2"/>
  <c r="BV474" i="2"/>
  <c r="CA492" i="2"/>
  <c r="BV492" i="2"/>
  <c r="CA500" i="2"/>
  <c r="BV500" i="2"/>
  <c r="CA511" i="2"/>
  <c r="BV511" i="2"/>
  <c r="CA525" i="2"/>
  <c r="BV525" i="2"/>
  <c r="CA550" i="2"/>
  <c r="BV550" i="2"/>
  <c r="CA555" i="2"/>
  <c r="BV555" i="2"/>
  <c r="CA566" i="2"/>
  <c r="BV566" i="2"/>
  <c r="CA571" i="2"/>
  <c r="BV571" i="2"/>
  <c r="CA582" i="2"/>
  <c r="BV582" i="2"/>
  <c r="CA602" i="2"/>
  <c r="BV602" i="2"/>
  <c r="CA613" i="2"/>
  <c r="BV613" i="2"/>
  <c r="BS613" i="2" s="1"/>
  <c r="CA646" i="2"/>
  <c r="BV646" i="2"/>
  <c r="CA656" i="2"/>
  <c r="BV656" i="2"/>
  <c r="BV662" i="2"/>
  <c r="CA662" i="2"/>
  <c r="CA666" i="2"/>
  <c r="BV666" i="2"/>
  <c r="BV670" i="2"/>
  <c r="BS670" i="2" s="1"/>
  <c r="CA670" i="2"/>
  <c r="CA705" i="2"/>
  <c r="BV705" i="2"/>
  <c r="CA710" i="2"/>
  <c r="BV710" i="2"/>
  <c r="CA716" i="2"/>
  <c r="BV716" i="2"/>
  <c r="BV721" i="2"/>
  <c r="CA721" i="2"/>
  <c r="CA770" i="2"/>
  <c r="BV770" i="2"/>
  <c r="CA815" i="2"/>
  <c r="BV815" i="2"/>
  <c r="CA820" i="2"/>
  <c r="BV820" i="2"/>
  <c r="CA829" i="2"/>
  <c r="BV829" i="2"/>
  <c r="BS829" i="2" s="1"/>
  <c r="CA834" i="2"/>
  <c r="BV834" i="2"/>
  <c r="CA843" i="2"/>
  <c r="BV843" i="2"/>
  <c r="CA848" i="2"/>
  <c r="BV848" i="2"/>
  <c r="CA887" i="2"/>
  <c r="BV887" i="2"/>
  <c r="CA898" i="2"/>
  <c r="BV898" i="2"/>
  <c r="BS898" i="2" s="1"/>
  <c r="CA903" i="2"/>
  <c r="BV903" i="2"/>
  <c r="CA908" i="2"/>
  <c r="BV908" i="2"/>
  <c r="CA932" i="2"/>
  <c r="BV932" i="2"/>
  <c r="BS932" i="2" s="1"/>
  <c r="CA943" i="2"/>
  <c r="BV943" i="2"/>
  <c r="CA230" i="2"/>
  <c r="BV230" i="2"/>
  <c r="CA235" i="2"/>
  <c r="BV235" i="2"/>
  <c r="CA237" i="2"/>
  <c r="BV237" i="2"/>
  <c r="BS237" i="2" s="1"/>
  <c r="CA256" i="2"/>
  <c r="BV256" i="2"/>
  <c r="BV267" i="2"/>
  <c r="BS267" i="2" s="1"/>
  <c r="CA267" i="2"/>
  <c r="CA275" i="2"/>
  <c r="BV275" i="2"/>
  <c r="CA292" i="2"/>
  <c r="BV292" i="2"/>
  <c r="CA286" i="2"/>
  <c r="BV286" i="2"/>
  <c r="CA289" i="2"/>
  <c r="BV289" i="2"/>
  <c r="CA304" i="2"/>
  <c r="BV304" i="2"/>
  <c r="BS304" i="2" s="1"/>
  <c r="CA308" i="2"/>
  <c r="BV308" i="2"/>
  <c r="CA313" i="2"/>
  <c r="BV313" i="2"/>
  <c r="BV324" i="2"/>
  <c r="CA324" i="2"/>
  <c r="CA329" i="2"/>
  <c r="BV329" i="2"/>
  <c r="CA340" i="2"/>
  <c r="BV340" i="2"/>
  <c r="CA345" i="2"/>
  <c r="BV345" i="2"/>
  <c r="CA350" i="2"/>
  <c r="BV350" i="2"/>
  <c r="CA355" i="2"/>
  <c r="BV355" i="2"/>
  <c r="BV370" i="2"/>
  <c r="CA370" i="2"/>
  <c r="CA365" i="2"/>
  <c r="BV365" i="2"/>
  <c r="CA386" i="2"/>
  <c r="BV386" i="2"/>
  <c r="CA393" i="2"/>
  <c r="BV393" i="2"/>
  <c r="CA414" i="2"/>
  <c r="BV414" i="2"/>
  <c r="CA418" i="2"/>
  <c r="BV418" i="2"/>
  <c r="BS418" i="2" s="1"/>
  <c r="CA422" i="2"/>
  <c r="BV422" i="2"/>
  <c r="CA428" i="2"/>
  <c r="BV428" i="2"/>
  <c r="BS428" i="2" s="1"/>
  <c r="CA436" i="2"/>
  <c r="BV436" i="2"/>
  <c r="CA445" i="2"/>
  <c r="BV445" i="2"/>
  <c r="CA454" i="2"/>
  <c r="BV454" i="2"/>
  <c r="CA469" i="2"/>
  <c r="BV469" i="2"/>
  <c r="CA486" i="2"/>
  <c r="BV486" i="2"/>
  <c r="BV491" i="2"/>
  <c r="CA491" i="2"/>
  <c r="CA496" i="2"/>
  <c r="BV496" i="2"/>
  <c r="CA505" i="2"/>
  <c r="BV505" i="2"/>
  <c r="CA530" i="2"/>
  <c r="BV530" i="2"/>
  <c r="CA544" i="2"/>
  <c r="BV544" i="2"/>
  <c r="CA549" i="2"/>
  <c r="BV549" i="2"/>
  <c r="CA560" i="2"/>
  <c r="BV560" i="2"/>
  <c r="BS560" i="2" s="1"/>
  <c r="CA565" i="2"/>
  <c r="BV565" i="2"/>
  <c r="BV576" i="2"/>
  <c r="CA576" i="2"/>
  <c r="CA581" i="2"/>
  <c r="BV581" i="2"/>
  <c r="CA590" i="2"/>
  <c r="BV590" i="2"/>
  <c r="BV607" i="2"/>
  <c r="CA607" i="2"/>
  <c r="CA612" i="2"/>
  <c r="BV612" i="2"/>
  <c r="CA621" i="2"/>
  <c r="BV621" i="2"/>
  <c r="CA637" i="2"/>
  <c r="BV637" i="2"/>
  <c r="CA645" i="2"/>
  <c r="BV645" i="2"/>
  <c r="BS645" i="2" s="1"/>
  <c r="CA652" i="2"/>
  <c r="BV652" i="2"/>
  <c r="BS652" i="2" s="1"/>
  <c r="CA709" i="2"/>
  <c r="BV709" i="2"/>
  <c r="CA715" i="2"/>
  <c r="BV715" i="2"/>
  <c r="CA726" i="2"/>
  <c r="BV726" i="2"/>
  <c r="CA759" i="2"/>
  <c r="BV759" i="2"/>
  <c r="CA775" i="2"/>
  <c r="BV775" i="2"/>
  <c r="CA782" i="2"/>
  <c r="BV782" i="2"/>
  <c r="BS782" i="2" s="1"/>
  <c r="CA828" i="2"/>
  <c r="BV828" i="2"/>
  <c r="CA842" i="2"/>
  <c r="BV842" i="2"/>
  <c r="CA861" i="2"/>
  <c r="BV861" i="2"/>
  <c r="BS861" i="2" s="1"/>
  <c r="CA892" i="2"/>
  <c r="BV892" i="2"/>
  <c r="CA897" i="2"/>
  <c r="BV897" i="2"/>
  <c r="CA913" i="2"/>
  <c r="BV913" i="2"/>
  <c r="CA918" i="2"/>
  <c r="BV918" i="2"/>
  <c r="CA922" i="2"/>
  <c r="BV922" i="2"/>
  <c r="CA931" i="2"/>
  <c r="BV931" i="2"/>
  <c r="CA942" i="2"/>
  <c r="BV942" i="2"/>
  <c r="CA224" i="2"/>
  <c r="BV224" i="2"/>
  <c r="BS224" i="2" s="1"/>
  <c r="CA183" i="2"/>
  <c r="BV183" i="2"/>
  <c r="CA213" i="2"/>
  <c r="BV213" i="2"/>
  <c r="CA245" i="2"/>
  <c r="BV245" i="2"/>
  <c r="BS245" i="2" s="1"/>
  <c r="CA253" i="2"/>
  <c r="BV253" i="2"/>
  <c r="CA261" i="2"/>
  <c r="BV261" i="2"/>
  <c r="BS261" i="2" s="1"/>
  <c r="CA266" i="2"/>
  <c r="BV266" i="2"/>
  <c r="CA274" i="2"/>
  <c r="BV274" i="2"/>
  <c r="BS274" i="2" s="1"/>
  <c r="CA291" i="2"/>
  <c r="BV291" i="2"/>
  <c r="BS291" i="2" s="1"/>
  <c r="CA298" i="2"/>
  <c r="BV298" i="2"/>
  <c r="CA303" i="2"/>
  <c r="BV303" i="2"/>
  <c r="CA318" i="2"/>
  <c r="BV318" i="2"/>
  <c r="BS318" i="2" s="1"/>
  <c r="CA323" i="2"/>
  <c r="BV323" i="2"/>
  <c r="CA334" i="2"/>
  <c r="BV334" i="2"/>
  <c r="CA339" i="2"/>
  <c r="BV339" i="2"/>
  <c r="CA349" i="2"/>
  <c r="BV349" i="2"/>
  <c r="BV359" i="2"/>
  <c r="CA359" i="2"/>
  <c r="CA372" i="2"/>
  <c r="BV372" i="2"/>
  <c r="CA6" i="2"/>
  <c r="BV6" i="2"/>
  <c r="BS6" i="2" s="1"/>
  <c r="CA388" i="2"/>
  <c r="BV388" i="2"/>
  <c r="BS388" i="2" s="1"/>
  <c r="CA395" i="2"/>
  <c r="BV395" i="2"/>
  <c r="BS395" i="2" s="1"/>
  <c r="CA400" i="2"/>
  <c r="BV400" i="2"/>
  <c r="CA408" i="2"/>
  <c r="BV408" i="2"/>
  <c r="BV413" i="2"/>
  <c r="BS413" i="2" s="1"/>
  <c r="CA413" i="2"/>
  <c r="CA421" i="2"/>
  <c r="BV421" i="2"/>
  <c r="BS421" i="2" s="1"/>
  <c r="CA424" i="2"/>
  <c r="BV424" i="2"/>
  <c r="CA433" i="2"/>
  <c r="BV433" i="2"/>
  <c r="BV441" i="2"/>
  <c r="BS441" i="2" s="1"/>
  <c r="CA441" i="2"/>
  <c r="CA444" i="2"/>
  <c r="BV444" i="2"/>
  <c r="CA456" i="2"/>
  <c r="BV456" i="2"/>
  <c r="CA471" i="2"/>
  <c r="BV471" i="2"/>
  <c r="CA479" i="2"/>
  <c r="BV479" i="2"/>
  <c r="CA485" i="2"/>
  <c r="BV485" i="2"/>
  <c r="CA495" i="2"/>
  <c r="BV495" i="2"/>
  <c r="CA504" i="2"/>
  <c r="BV504" i="2"/>
  <c r="CA510" i="2"/>
  <c r="BV510" i="2"/>
  <c r="BS510" i="2" s="1"/>
  <c r="BV524" i="2"/>
  <c r="CA524" i="2"/>
  <c r="CA529" i="2"/>
  <c r="BV529" i="2"/>
  <c r="CA538" i="2"/>
  <c r="BV538" i="2"/>
  <c r="BS538" i="2" s="1"/>
  <c r="CA543" i="2"/>
  <c r="BV543" i="2"/>
  <c r="CA554" i="2"/>
  <c r="BV554" i="2"/>
  <c r="BS554" i="2" s="1"/>
  <c r="CA559" i="2"/>
  <c r="BV559" i="2"/>
  <c r="CA570" i="2"/>
  <c r="BV570" i="2"/>
  <c r="CA575" i="2"/>
  <c r="BV575" i="2"/>
  <c r="CA586" i="2"/>
  <c r="BV586" i="2"/>
  <c r="BS586" i="2" s="1"/>
  <c r="CA601" i="2"/>
  <c r="BV601" i="2"/>
  <c r="CA606" i="2"/>
  <c r="BV606" i="2"/>
  <c r="BV620" i="2"/>
  <c r="CA620" i="2"/>
  <c r="BV631" i="2"/>
  <c r="BS631" i="2" s="1"/>
  <c r="CA631" i="2"/>
  <c r="CA636" i="2"/>
  <c r="BV636" i="2"/>
  <c r="BV669" i="2"/>
  <c r="CA669" i="2"/>
  <c r="CA704" i="2"/>
  <c r="BV704" i="2"/>
  <c r="CA720" i="2"/>
  <c r="BV720" i="2"/>
  <c r="CA725" i="2"/>
  <c r="BV725" i="2"/>
  <c r="CA729" i="2"/>
  <c r="BV729" i="2"/>
  <c r="CA758" i="2"/>
  <c r="BV758" i="2"/>
  <c r="BV769" i="2"/>
  <c r="BS769" i="2" s="1"/>
  <c r="CA769" i="2"/>
  <c r="CA774" i="2"/>
  <c r="BV774" i="2"/>
  <c r="CA781" i="2"/>
  <c r="BV781" i="2"/>
  <c r="BS781" i="2" s="1"/>
  <c r="CA819" i="2"/>
  <c r="BV819" i="2"/>
  <c r="BS819" i="2" s="1"/>
  <c r="CA833" i="2"/>
  <c r="BV833" i="2"/>
  <c r="BS833" i="2" s="1"/>
  <c r="CA847" i="2"/>
  <c r="BV847" i="2"/>
  <c r="CA860" i="2"/>
  <c r="BV860" i="2"/>
  <c r="CA886" i="2"/>
  <c r="BV886" i="2"/>
  <c r="BS886" i="2" s="1"/>
  <c r="CA891" i="2"/>
  <c r="BV891" i="2"/>
  <c r="CA902" i="2"/>
  <c r="BV902" i="2"/>
  <c r="BV912" i="2"/>
  <c r="CA912" i="2"/>
  <c r="CA44" i="2"/>
  <c r="BV44" i="2"/>
  <c r="CA205" i="2"/>
  <c r="BV205" i="2"/>
  <c r="BS205" i="2" s="1"/>
  <c r="CA219" i="2"/>
  <c r="BV219" i="2"/>
  <c r="CA151" i="2"/>
  <c r="BV151" i="2"/>
  <c r="BS151" i="2" s="1"/>
  <c r="CA156" i="2"/>
  <c r="BV156" i="2"/>
  <c r="BV164" i="2"/>
  <c r="BS164" i="2" s="1"/>
  <c r="CA164" i="2"/>
  <c r="CA177" i="2"/>
  <c r="BV177" i="2"/>
  <c r="CA182" i="2"/>
  <c r="BV182" i="2"/>
  <c r="CA195" i="2"/>
  <c r="BV195" i="2"/>
  <c r="CA204" i="2"/>
  <c r="BV204" i="2"/>
  <c r="BV212" i="2"/>
  <c r="CA212" i="2"/>
  <c r="BV218" i="2"/>
  <c r="CA218" i="2"/>
  <c r="CA223" i="2"/>
  <c r="BV223" i="2"/>
  <c r="CA234" i="2"/>
  <c r="BV234" i="2"/>
  <c r="CA236" i="2"/>
  <c r="BV236" i="2"/>
  <c r="BS236" i="2" s="1"/>
  <c r="CA244" i="2"/>
  <c r="BV244" i="2"/>
  <c r="CA255" i="2"/>
  <c r="BV255" i="2"/>
  <c r="BS255" i="2" s="1"/>
  <c r="BV260" i="2"/>
  <c r="CA260" i="2"/>
  <c r="CA271" i="2"/>
  <c r="BV271" i="2"/>
  <c r="BS271" i="2" s="1"/>
  <c r="CA273" i="2"/>
  <c r="BV273" i="2"/>
  <c r="BV285" i="2"/>
  <c r="BS285" i="2" s="1"/>
  <c r="CA285" i="2"/>
  <c r="CA297" i="2"/>
  <c r="BV297" i="2"/>
  <c r="CA312" i="2"/>
  <c r="BV312" i="2"/>
  <c r="BS312" i="2" s="1"/>
  <c r="CA317" i="2"/>
  <c r="BV317" i="2"/>
  <c r="CA328" i="2"/>
  <c r="BV328" i="2"/>
  <c r="BS328" i="2" s="1"/>
  <c r="BV333" i="2"/>
  <c r="CA333" i="2"/>
  <c r="CA344" i="2"/>
  <c r="BV344" i="2"/>
  <c r="BS344" i="2" s="1"/>
  <c r="CA354" i="2"/>
  <c r="BV354" i="2"/>
  <c r="BS354" i="2" s="1"/>
  <c r="CA369" i="2"/>
  <c r="BV369" i="2"/>
  <c r="CA364" i="2"/>
  <c r="BV364" i="2"/>
  <c r="BS364" i="2" s="1"/>
  <c r="CA379" i="2"/>
  <c r="BV379" i="2"/>
  <c r="CA390" i="2"/>
  <c r="BV390" i="2"/>
  <c r="BS390" i="2" s="1"/>
  <c r="CA407" i="2"/>
  <c r="BV407" i="2"/>
  <c r="BS407" i="2" s="1"/>
  <c r="CA427" i="2"/>
  <c r="BV427" i="2"/>
  <c r="BS427" i="2" s="1"/>
  <c r="CA432" i="2"/>
  <c r="BV432" i="2"/>
  <c r="BS432" i="2" s="1"/>
  <c r="CA440" i="2"/>
  <c r="BV440" i="2"/>
  <c r="CA449" i="2"/>
  <c r="BV449" i="2"/>
  <c r="BS449" i="2" s="1"/>
  <c r="CA458" i="2"/>
  <c r="BV458" i="2"/>
  <c r="CA464" i="2"/>
  <c r="BV464" i="2"/>
  <c r="CA473" i="2"/>
  <c r="BV473" i="2"/>
  <c r="BV481" i="2"/>
  <c r="BS481" i="2" s="1"/>
  <c r="CA481" i="2"/>
  <c r="CA490" i="2"/>
  <c r="BV490" i="2"/>
  <c r="BS490" i="2" s="1"/>
  <c r="BV509" i="2"/>
  <c r="CA509" i="2"/>
  <c r="BV523" i="2"/>
  <c r="CA523" i="2"/>
  <c r="CA537" i="2"/>
  <c r="BV537" i="2"/>
  <c r="BV548" i="2"/>
  <c r="CA548" i="2"/>
  <c r="CA553" i="2"/>
  <c r="BV553" i="2"/>
  <c r="CA564" i="2"/>
  <c r="BV564" i="2"/>
  <c r="BS564" i="2" s="1"/>
  <c r="CA569" i="2"/>
  <c r="BV569" i="2"/>
  <c r="CA580" i="2"/>
  <c r="BV580" i="2"/>
  <c r="CA585" i="2"/>
  <c r="BV585" i="2"/>
  <c r="CA600" i="2"/>
  <c r="BV600" i="2"/>
  <c r="CA611" i="2"/>
  <c r="BV611" i="2"/>
  <c r="CA625" i="2"/>
  <c r="BV625" i="2"/>
  <c r="BS625" i="2" s="1"/>
  <c r="CA644" i="2"/>
  <c r="BV644" i="2"/>
  <c r="CA651" i="2"/>
  <c r="BV651" i="2"/>
  <c r="BY651" i="2" s="1"/>
  <c r="CA668" i="2"/>
  <c r="BV668" i="2"/>
  <c r="BS668" i="2" s="1"/>
  <c r="CA673" i="2"/>
  <c r="BV673" i="2"/>
  <c r="CA708" i="2"/>
  <c r="BV708" i="2"/>
  <c r="CA714" i="2"/>
  <c r="BV714" i="2"/>
  <c r="CA719" i="2"/>
  <c r="BV719" i="2"/>
  <c r="CA763" i="2"/>
  <c r="BV763" i="2"/>
  <c r="BS763" i="2" s="1"/>
  <c r="BV768" i="2"/>
  <c r="CA768" i="2"/>
  <c r="CA818" i="2"/>
  <c r="BV818" i="2"/>
  <c r="BV827" i="2"/>
  <c r="CA827" i="2"/>
  <c r="CA832" i="2"/>
  <c r="BV832" i="2"/>
  <c r="CA841" i="2"/>
  <c r="BV841" i="2"/>
  <c r="CA846" i="2"/>
  <c r="BV846" i="2"/>
  <c r="CA868" i="2"/>
  <c r="BV868" i="2"/>
  <c r="CA885" i="2"/>
  <c r="BV885" i="2"/>
  <c r="CA896" i="2"/>
  <c r="BV896" i="2"/>
  <c r="CA901" i="2"/>
  <c r="BV901" i="2"/>
  <c r="CA917" i="2"/>
  <c r="BV917" i="2"/>
  <c r="CA921" i="2"/>
  <c r="BV921" i="2"/>
  <c r="CA930" i="2"/>
  <c r="BV930" i="2"/>
  <c r="BY930" i="2" s="1"/>
  <c r="CA941" i="2"/>
  <c r="BV941" i="2"/>
  <c r="CA3" i="2"/>
  <c r="BV3" i="2"/>
  <c r="BV163" i="2"/>
  <c r="CA163" i="2"/>
  <c r="CA265" i="2"/>
  <c r="BV265" i="2"/>
  <c r="BS265" i="2" s="1"/>
  <c r="BV322" i="2"/>
  <c r="BS322" i="2" s="1"/>
  <c r="CA322" i="2"/>
  <c r="CA327" i="2"/>
  <c r="BV327" i="2"/>
  <c r="CA338" i="2"/>
  <c r="BV338" i="2"/>
  <c r="BS338" i="2" s="1"/>
  <c r="CA343" i="2"/>
  <c r="BV343" i="2"/>
  <c r="CA348" i="2"/>
  <c r="BV348" i="2"/>
  <c r="CA353" i="2"/>
  <c r="BV353" i="2"/>
  <c r="CA358" i="2"/>
  <c r="BV358" i="2"/>
  <c r="CA371" i="2"/>
  <c r="BV371" i="2"/>
  <c r="BY371" i="2" s="1"/>
  <c r="CA5" i="2"/>
  <c r="BV5" i="2"/>
  <c r="BS5" i="2" s="1"/>
  <c r="CA383" i="2"/>
  <c r="BV383" i="2"/>
  <c r="CA392" i="2"/>
  <c r="BV392" i="2"/>
  <c r="BS392" i="2" s="1"/>
  <c r="CA399" i="2"/>
  <c r="BV399" i="2"/>
  <c r="CA412" i="2"/>
  <c r="BV412" i="2"/>
  <c r="CA417" i="2"/>
  <c r="BV417" i="2"/>
  <c r="BS417" i="2" s="1"/>
  <c r="CA420" i="2"/>
  <c r="BV420" i="2"/>
  <c r="BS420" i="2" s="1"/>
  <c r="CA431" i="2"/>
  <c r="BV431" i="2"/>
  <c r="BS431" i="2" s="1"/>
  <c r="CA435" i="2"/>
  <c r="BV435" i="2"/>
  <c r="BS435" i="2" s="1"/>
  <c r="CA439" i="2"/>
  <c r="BV439" i="2"/>
  <c r="BS439" i="2" s="1"/>
  <c r="CA443" i="2"/>
  <c r="BV443" i="2"/>
  <c r="BS443" i="2" s="1"/>
  <c r="CA448" i="2"/>
  <c r="BV448" i="2"/>
  <c r="CA451" i="2"/>
  <c r="BV451" i="2"/>
  <c r="BV460" i="2"/>
  <c r="CA460" i="2"/>
  <c r="CA466" i="2"/>
  <c r="BV466" i="2"/>
  <c r="BS466" i="2" s="1"/>
  <c r="CA475" i="2"/>
  <c r="BV475" i="2"/>
  <c r="BY475" i="2" s="1"/>
  <c r="CA489" i="2"/>
  <c r="BV489" i="2"/>
  <c r="CA494" i="2"/>
  <c r="BV494" i="2"/>
  <c r="CA503" i="2"/>
  <c r="BV503" i="2"/>
  <c r="CA517" i="2"/>
  <c r="BV517" i="2"/>
  <c r="CA528" i="2"/>
  <c r="BV528" i="2"/>
  <c r="CA542" i="2"/>
  <c r="BV542" i="2"/>
  <c r="BS542" i="2" s="1"/>
  <c r="CA547" i="2"/>
  <c r="BV547" i="2"/>
  <c r="CA558" i="2"/>
  <c r="BV558" i="2"/>
  <c r="BS558" i="2" s="1"/>
  <c r="CA563" i="2"/>
  <c r="BV563" i="2"/>
  <c r="BV574" i="2"/>
  <c r="BS574" i="2" s="1"/>
  <c r="CA574" i="2"/>
  <c r="CA579" i="2"/>
  <c r="BV579" i="2"/>
  <c r="BS579" i="2" s="1"/>
  <c r="CA605" i="2"/>
  <c r="BV605" i="2"/>
  <c r="BS605" i="2" s="1"/>
  <c r="CA610" i="2"/>
  <c r="BV610" i="2"/>
  <c r="CA619" i="2"/>
  <c r="BV619" i="2"/>
  <c r="BS619" i="2" s="1"/>
  <c r="CA624" i="2"/>
  <c r="BV624" i="2"/>
  <c r="CA630" i="2"/>
  <c r="BV630" i="2"/>
  <c r="CA635" i="2"/>
  <c r="BV635" i="2"/>
  <c r="CA650" i="2"/>
  <c r="BV650" i="2"/>
  <c r="BS650" i="2" s="1"/>
  <c r="CA665" i="2"/>
  <c r="BV665" i="2"/>
  <c r="CA707" i="2"/>
  <c r="BV707" i="2"/>
  <c r="BS707" i="2" s="1"/>
  <c r="CA713" i="2"/>
  <c r="BV713" i="2"/>
  <c r="CA724" i="2"/>
  <c r="BV724" i="2"/>
  <c r="BS724" i="2" s="1"/>
  <c r="CA762" i="2"/>
  <c r="BV762" i="2"/>
  <c r="CA773" i="2"/>
  <c r="BV773" i="2"/>
  <c r="BS773" i="2" s="1"/>
  <c r="CA780" i="2"/>
  <c r="BV780" i="2"/>
  <c r="BS780" i="2" s="1"/>
  <c r="CA823" i="2"/>
  <c r="BV823" i="2"/>
  <c r="BS823" i="2" s="1"/>
  <c r="CA840" i="2"/>
  <c r="BV840" i="2"/>
  <c r="CA859" i="2"/>
  <c r="BV859" i="2"/>
  <c r="CA890" i="2"/>
  <c r="BV890" i="2"/>
  <c r="BS890" i="2" s="1"/>
  <c r="CA895" i="2"/>
  <c r="BV895" i="2"/>
  <c r="BV911" i="2"/>
  <c r="CA911" i="2"/>
  <c r="CA916" i="2"/>
  <c r="BV916" i="2"/>
  <c r="CA940" i="2"/>
  <c r="BV940" i="2"/>
  <c r="BS940" i="2" s="1"/>
  <c r="BV90" i="2"/>
  <c r="CA90" i="2"/>
  <c r="CA83" i="2"/>
  <c r="BV83" i="2"/>
  <c r="BV125" i="2"/>
  <c r="CA125" i="2"/>
  <c r="CA126" i="2"/>
  <c r="BV126" i="2"/>
  <c r="BV128" i="2"/>
  <c r="CA128" i="2"/>
  <c r="CA196" i="2"/>
  <c r="BV196" i="2"/>
  <c r="BS196" i="2" s="1"/>
  <c r="CA206" i="2"/>
  <c r="BV206" i="2"/>
  <c r="BS206" i="2" s="1"/>
  <c r="CA248" i="2"/>
  <c r="BV248" i="2"/>
  <c r="BS248" i="2" s="1"/>
  <c r="CA41" i="2"/>
  <c r="BV41" i="2"/>
  <c r="CA122" i="2"/>
  <c r="BV122" i="2"/>
  <c r="CA123" i="2"/>
  <c r="BV123" i="2"/>
  <c r="CA150" i="2"/>
  <c r="BV150" i="2"/>
  <c r="BS150" i="2" s="1"/>
  <c r="CA217" i="2"/>
  <c r="BV217" i="2"/>
  <c r="CA270" i="2"/>
  <c r="BV270" i="2"/>
  <c r="CA290" i="2"/>
  <c r="BV290" i="2"/>
  <c r="BS290" i="2" s="1"/>
  <c r="CA9" i="2"/>
  <c r="BV9" i="2"/>
  <c r="CA17" i="2"/>
  <c r="BV17" i="2"/>
  <c r="CA38" i="2"/>
  <c r="BV38" i="2"/>
  <c r="BV55" i="2"/>
  <c r="CA55" i="2"/>
  <c r="CA133" i="2"/>
  <c r="BV133" i="2"/>
  <c r="BS133" i="2" s="1"/>
  <c r="BV155" i="2"/>
  <c r="BS155" i="2" s="1"/>
  <c r="CA155" i="2"/>
  <c r="CA160" i="2"/>
  <c r="BV160" i="2"/>
  <c r="BS160" i="2" s="1"/>
  <c r="CA181" i="2"/>
  <c r="BV181" i="2"/>
  <c r="BS181" i="2" s="1"/>
  <c r="BV186" i="2"/>
  <c r="CA186" i="2"/>
  <c r="CA199" i="2"/>
  <c r="BV199" i="2"/>
  <c r="BS199" i="2" s="1"/>
  <c r="CA211" i="2"/>
  <c r="BV211" i="2"/>
  <c r="CA216" i="2"/>
  <c r="BV216" i="2"/>
  <c r="BS216" i="2" s="1"/>
  <c r="CA222" i="2"/>
  <c r="BV222" i="2"/>
  <c r="BS222" i="2" s="1"/>
  <c r="CA233" i="2"/>
  <c r="BV233" i="2"/>
  <c r="BS233" i="2" s="1"/>
  <c r="CA241" i="2"/>
  <c r="BV241" i="2"/>
  <c r="BY241" i="2" s="1"/>
  <c r="BX241" i="2" s="1"/>
  <c r="CA243" i="2"/>
  <c r="BV243" i="2"/>
  <c r="BS243" i="2" s="1"/>
  <c r="CA251" i="2"/>
  <c r="BV251" i="2"/>
  <c r="CA259" i="2"/>
  <c r="BV259" i="2"/>
  <c r="BS259" i="2" s="1"/>
  <c r="CA264" i="2"/>
  <c r="BV264" i="2"/>
  <c r="CA272" i="2"/>
  <c r="BV272" i="2"/>
  <c r="BS272" i="2" s="1"/>
  <c r="CA280" i="2"/>
  <c r="BV280" i="2"/>
  <c r="CA293" i="2"/>
  <c r="BV293" i="2"/>
  <c r="BS293" i="2" s="1"/>
  <c r="CA296" i="2"/>
  <c r="BV296" i="2"/>
  <c r="BS296" i="2" s="1"/>
  <c r="CA301" i="2"/>
  <c r="BV301" i="2"/>
  <c r="CA316" i="2"/>
  <c r="BV316" i="2"/>
  <c r="BS316" i="2" s="1"/>
  <c r="CA321" i="2"/>
  <c r="BV321" i="2"/>
  <c r="BV332" i="2"/>
  <c r="BS332" i="2" s="1"/>
  <c r="CA332" i="2"/>
  <c r="CA337" i="2"/>
  <c r="BV337" i="2"/>
  <c r="CA357" i="2"/>
  <c r="BV357" i="2"/>
  <c r="CA368" i="2"/>
  <c r="BV368" i="2"/>
  <c r="BS368" i="2" s="1"/>
  <c r="CA378" i="2"/>
  <c r="BV378" i="2"/>
  <c r="BS378" i="2" s="1"/>
  <c r="CA385" i="2"/>
  <c r="BV385" i="2"/>
  <c r="BV394" i="2"/>
  <c r="CA394" i="2"/>
  <c r="CA398" i="2"/>
  <c r="BV398" i="2"/>
  <c r="BS398" i="2" s="1"/>
  <c r="CA406" i="2"/>
  <c r="BV406" i="2"/>
  <c r="CA411" i="2"/>
  <c r="BV411" i="2"/>
  <c r="BS411" i="2" s="1"/>
  <c r="CA419" i="2"/>
  <c r="BV419" i="2"/>
  <c r="BS419" i="2" s="1"/>
  <c r="CA423" i="2"/>
  <c r="BV423" i="2"/>
  <c r="BS423" i="2" s="1"/>
  <c r="CA426" i="2"/>
  <c r="BV426" i="2"/>
  <c r="CA453" i="2"/>
  <c r="BV453" i="2"/>
  <c r="CA468" i="2"/>
  <c r="BV468" i="2"/>
  <c r="BS468" i="2" s="1"/>
  <c r="CA493" i="2"/>
  <c r="BV493" i="2"/>
  <c r="CA502" i="2"/>
  <c r="BV502" i="2"/>
  <c r="CA522" i="2"/>
  <c r="BV522" i="2"/>
  <c r="CA527" i="2"/>
  <c r="BV527" i="2"/>
  <c r="CA536" i="2"/>
  <c r="BV536" i="2"/>
  <c r="BS536" i="2" s="1"/>
  <c r="CA552" i="2"/>
  <c r="BV552" i="2"/>
  <c r="CA557" i="2"/>
  <c r="BV557" i="2"/>
  <c r="CA568" i="2"/>
  <c r="BV568" i="2"/>
  <c r="BS568" i="2" s="1"/>
  <c r="CA573" i="2"/>
  <c r="BV573" i="2"/>
  <c r="CA584" i="2"/>
  <c r="BV584" i="2"/>
  <c r="CA599" i="2"/>
  <c r="BV599" i="2"/>
  <c r="CA604" i="2"/>
  <c r="BV604" i="2"/>
  <c r="CA618" i="2"/>
  <c r="BV618" i="2"/>
  <c r="CA629" i="2"/>
  <c r="BV629" i="2"/>
  <c r="CA640" i="2"/>
  <c r="BV640" i="2"/>
  <c r="CA658" i="2"/>
  <c r="BV658" i="2"/>
  <c r="CA664" i="2"/>
  <c r="BV664" i="2"/>
  <c r="BS664" i="2" s="1"/>
  <c r="CA667" i="2"/>
  <c r="BV667" i="2"/>
  <c r="CA672" i="2"/>
  <c r="BV672" i="2"/>
  <c r="BS672" i="2" s="1"/>
  <c r="CA718" i="2"/>
  <c r="BV718" i="2"/>
  <c r="BS718" i="2" s="1"/>
  <c r="CA723" i="2"/>
  <c r="BV723" i="2"/>
  <c r="BS723" i="2" s="1"/>
  <c r="CA767" i="2"/>
  <c r="BV767" i="2"/>
  <c r="CA772" i="2"/>
  <c r="BV772" i="2"/>
  <c r="CA779" i="2"/>
  <c r="BV779" i="2"/>
  <c r="CA817" i="2"/>
  <c r="BV817" i="2"/>
  <c r="CA822" i="2"/>
  <c r="BV822" i="2"/>
  <c r="CA831" i="2"/>
  <c r="BV831" i="2"/>
  <c r="BS831" i="2" s="1"/>
  <c r="CA845" i="2"/>
  <c r="BV845" i="2"/>
  <c r="BS845" i="2" s="1"/>
  <c r="CA850" i="2"/>
  <c r="BV850" i="2"/>
  <c r="CA858" i="2"/>
  <c r="BV858" i="2"/>
  <c r="CA867" i="2"/>
  <c r="BV867" i="2"/>
  <c r="CA884" i="2"/>
  <c r="BV884" i="2"/>
  <c r="CA889" i="2"/>
  <c r="BV889" i="2"/>
  <c r="CA900" i="2"/>
  <c r="BV900" i="2"/>
  <c r="BS900" i="2" s="1"/>
  <c r="CA920" i="2"/>
  <c r="BV920" i="2"/>
  <c r="CA925" i="2"/>
  <c r="BV925" i="2"/>
  <c r="CA929" i="2"/>
  <c r="BV929" i="2"/>
  <c r="CA934" i="2"/>
  <c r="BV934" i="2"/>
  <c r="BS934" i="2" s="1"/>
  <c r="CA939" i="2"/>
  <c r="BV939" i="2"/>
  <c r="CG403" i="2"/>
  <c r="CH477" i="2"/>
  <c r="CG477" i="2" s="1"/>
  <c r="CG63" i="2"/>
  <c r="CH949" i="2"/>
  <c r="CG949" i="2" s="1"/>
  <c r="CH64" i="2"/>
  <c r="CG64" i="2" s="1"/>
  <c r="CH476" i="2"/>
  <c r="CG476" i="2" s="1"/>
  <c r="CG482" i="2"/>
  <c r="CH905" i="2"/>
  <c r="CG905" i="2" s="1"/>
  <c r="CG24" i="2"/>
  <c r="CG35" i="2"/>
  <c r="CG374" i="2"/>
  <c r="CG676" i="2"/>
  <c r="CH29" i="2"/>
  <c r="CG29" i="2" s="1"/>
  <c r="CH30" i="2"/>
  <c r="CG30" i="2" s="1"/>
  <c r="CH36" i="2"/>
  <c r="CG36" i="2" s="1"/>
  <c r="CH382" i="2"/>
  <c r="CG382" i="2" s="1"/>
  <c r="CG478" i="2"/>
  <c r="CH626" i="2"/>
  <c r="CG626" i="2" s="1"/>
  <c r="CH627" i="2"/>
  <c r="CG627" i="2" s="1"/>
  <c r="CG692" i="2"/>
  <c r="CH814" i="2"/>
  <c r="CG814" i="2" s="1"/>
  <c r="CH68" i="2"/>
  <c r="CG68" i="2" s="1"/>
  <c r="CH92" i="2"/>
  <c r="CG92" i="2" s="1"/>
  <c r="CH381" i="2"/>
  <c r="CG381" i="2" s="1"/>
  <c r="CG507" i="2"/>
  <c r="CG960" i="2"/>
  <c r="CH961" i="2"/>
  <c r="CG961" i="2" s="1"/>
  <c r="CH483" i="2"/>
  <c r="CG483" i="2" s="1"/>
  <c r="CH484" i="2"/>
  <c r="CG484" i="2" s="1"/>
  <c r="CH655" i="2"/>
  <c r="CG655" i="2" s="1"/>
  <c r="CH812" i="2"/>
  <c r="CG812" i="2" s="1"/>
  <c r="CH872" i="2"/>
  <c r="CG872" i="2" s="1"/>
  <c r="CH873" i="2"/>
  <c r="CG873" i="2" s="1"/>
  <c r="CH951" i="2"/>
  <c r="CG951" i="2" s="1"/>
  <c r="CH947" i="2"/>
  <c r="CG947" i="2" s="1"/>
  <c r="CH959" i="2"/>
  <c r="CG959" i="2" s="1"/>
  <c r="CH23" i="2"/>
  <c r="CG23" i="2" s="1"/>
  <c r="CH37" i="2"/>
  <c r="CG37" i="2" s="1"/>
  <c r="CH93" i="2"/>
  <c r="CG93" i="2" s="1"/>
  <c r="CH506" i="2"/>
  <c r="CG506" i="2" s="1"/>
  <c r="CG654" i="2"/>
  <c r="CH694" i="2"/>
  <c r="CG694" i="2" s="1"/>
  <c r="CH950" i="2"/>
  <c r="CG950" i="2" s="1"/>
  <c r="CH962" i="2"/>
  <c r="CG962" i="2" s="1"/>
  <c r="CH963" i="2"/>
  <c r="CG963" i="2" s="1"/>
  <c r="CG25" i="2"/>
  <c r="CH499" i="2"/>
  <c r="CG499" i="2" s="1"/>
  <c r="CG508" i="2"/>
  <c r="CG633" i="2"/>
  <c r="CG647" i="2"/>
  <c r="CH648" i="2"/>
  <c r="CG648" i="2" s="1"/>
  <c r="CH649" i="2"/>
  <c r="CG649" i="2" s="1"/>
  <c r="CG813" i="2"/>
  <c r="CG952" i="2"/>
  <c r="CH227" i="2"/>
  <c r="CG227" i="2" s="1"/>
  <c r="CH228" i="2"/>
  <c r="CG228" i="2" s="1"/>
  <c r="CH375" i="2"/>
  <c r="CG375" i="2" s="1"/>
  <c r="CH376" i="2"/>
  <c r="CG376" i="2" s="1"/>
  <c r="CG188" i="2"/>
  <c r="CG189" i="2"/>
  <c r="CH190" i="2"/>
  <c r="CG190" i="2" s="1"/>
  <c r="CH200" i="2"/>
  <c r="CG200" i="2" s="1"/>
  <c r="CH401" i="2"/>
  <c r="CG401" i="2" s="1"/>
  <c r="CG497" i="2"/>
  <c r="CG498" i="2"/>
  <c r="CH641" i="2"/>
  <c r="CG641" i="2" s="1"/>
  <c r="CH642" i="2"/>
  <c r="CG642" i="2" s="1"/>
  <c r="CH674" i="2"/>
  <c r="CG674" i="2" s="1"/>
  <c r="CG693" i="2"/>
  <c r="CH906" i="2"/>
  <c r="CG906" i="2" s="1"/>
  <c r="CH907" i="2"/>
  <c r="CG907" i="2" s="1"/>
  <c r="E73" i="14"/>
  <c r="E75" i="14"/>
  <c r="E290" i="14"/>
  <c r="E170" i="14"/>
  <c r="E76" i="14"/>
  <c r="E74" i="14"/>
  <c r="E292" i="14"/>
  <c r="E172" i="14"/>
  <c r="E72" i="14"/>
  <c r="E291" i="14"/>
  <c r="E171" i="14"/>
  <c r="E71" i="14"/>
  <c r="E60" i="14"/>
  <c r="E48" i="14"/>
  <c r="BW507" i="2"/>
  <c r="BZ507" i="2" s="1"/>
  <c r="BW508" i="2"/>
  <c r="BZ508" i="2" s="1"/>
  <c r="BW506" i="2"/>
  <c r="BZ506" i="2" s="1"/>
  <c r="E11" i="14"/>
  <c r="L7" i="14"/>
  <c r="L6" i="14"/>
  <c r="E23" i="14"/>
  <c r="E276" i="14"/>
  <c r="E252" i="14"/>
  <c r="E240" i="14"/>
  <c r="E59" i="14"/>
  <c r="E47" i="14"/>
  <c r="E12" i="14"/>
  <c r="L4" i="14"/>
  <c r="E8" i="14"/>
  <c r="E370" i="14"/>
  <c r="E116" i="14"/>
  <c r="E92" i="14"/>
  <c r="E44" i="14"/>
  <c r="E32" i="14"/>
  <c r="E88" i="14"/>
  <c r="E31" i="14"/>
  <c r="E19" i="14"/>
  <c r="L2" i="14"/>
  <c r="E115" i="14"/>
  <c r="E184" i="14"/>
  <c r="E160" i="14"/>
  <c r="E148" i="14"/>
  <c r="E39" i="14"/>
  <c r="E348" i="14"/>
  <c r="E180" i="14"/>
  <c r="E89" i="14"/>
  <c r="E123" i="14"/>
  <c r="E99" i="14"/>
  <c r="E156" i="14"/>
  <c r="E132" i="14"/>
  <c r="E40" i="14"/>
  <c r="E28" i="14"/>
  <c r="E309" i="14"/>
  <c r="E225" i="14"/>
  <c r="E213" i="14"/>
  <c r="E189" i="14"/>
  <c r="E177" i="14"/>
  <c r="E153" i="14"/>
  <c r="E141" i="14"/>
  <c r="E129" i="14"/>
  <c r="E27" i="14"/>
  <c r="E38" i="14"/>
  <c r="E26" i="14"/>
  <c r="E24" i="14"/>
  <c r="E275" i="14"/>
  <c r="E251" i="14"/>
  <c r="E239" i="14"/>
  <c r="E95" i="14"/>
  <c r="L5" i="14"/>
  <c r="E10" i="14"/>
  <c r="E9" i="14"/>
  <c r="E356" i="14"/>
  <c r="E320" i="14"/>
  <c r="E308" i="14"/>
  <c r="E296" i="14"/>
  <c r="E224" i="14"/>
  <c r="E212" i="14"/>
  <c r="E200" i="14"/>
  <c r="E188" i="14"/>
  <c r="E176" i="14"/>
  <c r="E152" i="14"/>
  <c r="E140" i="14"/>
  <c r="E368" i="14"/>
  <c r="E199" i="14"/>
  <c r="E208" i="14"/>
  <c r="E100" i="14"/>
  <c r="E64" i="14"/>
  <c r="E16" i="14"/>
  <c r="L3" i="14"/>
  <c r="E350" i="14"/>
  <c r="E338" i="14"/>
  <c r="E326" i="14"/>
  <c r="E14" i="14"/>
  <c r="E371" i="14"/>
  <c r="E334" i="14"/>
  <c r="E226" i="14"/>
  <c r="E190" i="14"/>
  <c r="E154" i="14"/>
  <c r="E130" i="14"/>
  <c r="E128" i="14"/>
  <c r="E56" i="14"/>
  <c r="E55" i="14"/>
  <c r="E54" i="14"/>
  <c r="E42" i="14"/>
  <c r="E29" i="14"/>
  <c r="E17" i="14"/>
  <c r="E63" i="14"/>
  <c r="E15" i="14"/>
  <c r="E314" i="14"/>
  <c r="E302" i="14"/>
  <c r="E266" i="14"/>
  <c r="E254" i="14"/>
  <c r="E230" i="14"/>
  <c r="E218" i="14"/>
  <c r="E206" i="14"/>
  <c r="E182" i="14"/>
  <c r="E158" i="14"/>
  <c r="E146" i="14"/>
  <c r="E134" i="14"/>
  <c r="E122" i="14"/>
  <c r="E98" i="14"/>
  <c r="E86" i="14"/>
  <c r="E62" i="14"/>
  <c r="E61" i="14"/>
  <c r="E49" i="14"/>
  <c r="E13" i="14"/>
  <c r="E359" i="14"/>
  <c r="E323" i="14"/>
  <c r="E311" i="14"/>
  <c r="E263" i="14"/>
  <c r="E227" i="14"/>
  <c r="E215" i="14"/>
  <c r="E179" i="14"/>
  <c r="E155" i="14"/>
  <c r="E143" i="14"/>
  <c r="E131" i="14"/>
  <c r="E118" i="14"/>
  <c r="E94" i="14"/>
  <c r="E58" i="14"/>
  <c r="E46" i="14"/>
  <c r="E34" i="14"/>
  <c r="E369" i="14"/>
  <c r="E117" i="14"/>
  <c r="E93" i="14"/>
  <c r="E57" i="14"/>
  <c r="E45" i="14"/>
  <c r="E33" i="14"/>
  <c r="E211" i="14"/>
  <c r="E187" i="14"/>
  <c r="E175" i="14"/>
  <c r="E151" i="14"/>
  <c r="E139" i="14"/>
  <c r="E127" i="14"/>
  <c r="E91" i="14"/>
  <c r="E43" i="14"/>
  <c r="E222" i="14"/>
  <c r="E210" i="14"/>
  <c r="E198" i="14"/>
  <c r="E174" i="14"/>
  <c r="E138" i="14"/>
  <c r="E126" i="14"/>
  <c r="E114" i="14"/>
  <c r="E90" i="14"/>
  <c r="E30" i="14"/>
  <c r="E18" i="14"/>
  <c r="E353" i="14"/>
  <c r="E341" i="14"/>
  <c r="E329" i="14"/>
  <c r="E317" i="14"/>
  <c r="E293" i="14"/>
  <c r="E269" i="14"/>
  <c r="E233" i="14"/>
  <c r="E221" i="14"/>
  <c r="E197" i="14"/>
  <c r="E185" i="14"/>
  <c r="E173" i="14"/>
  <c r="E149" i="14"/>
  <c r="E137" i="14"/>
  <c r="E125" i="14"/>
  <c r="E53" i="14"/>
  <c r="E41" i="14"/>
  <c r="E183" i="14"/>
  <c r="E147" i="14"/>
  <c r="E87" i="14"/>
  <c r="E253" i="14"/>
  <c r="E241" i="14"/>
  <c r="E181" i="14"/>
  <c r="E145" i="14"/>
  <c r="E133" i="14"/>
  <c r="E97" i="14"/>
  <c r="E25" i="14"/>
  <c r="E344" i="14"/>
  <c r="E339" i="14"/>
  <c r="E299" i="14"/>
  <c r="E300" i="14"/>
  <c r="E260" i="14"/>
  <c r="E242" i="14"/>
  <c r="E332" i="14"/>
  <c r="E347" i="14"/>
  <c r="E209" i="14"/>
  <c r="E232" i="14"/>
  <c r="E255" i="14"/>
  <c r="E335" i="14"/>
  <c r="E216" i="14"/>
  <c r="E231" i="14"/>
  <c r="E257" i="14"/>
  <c r="E259" i="14"/>
  <c r="E313" i="14"/>
  <c r="E357" i="14"/>
  <c r="E271" i="14"/>
  <c r="E264" i="14"/>
  <c r="E324" i="14"/>
  <c r="E307" i="14"/>
  <c r="E328" i="14"/>
  <c r="E354" i="14"/>
  <c r="E234" i="14"/>
  <c r="E343" i="14"/>
  <c r="E144" i="14"/>
  <c r="E223" i="14"/>
  <c r="E301" i="14"/>
  <c r="E278" i="14"/>
  <c r="E279" i="14"/>
  <c r="E321" i="14"/>
  <c r="E327" i="14"/>
  <c r="E349" i="14"/>
  <c r="E319" i="14"/>
  <c r="E336" i="14"/>
  <c r="E295" i="14"/>
  <c r="E325" i="14"/>
  <c r="E340" i="14"/>
  <c r="E360" i="14"/>
  <c r="E244" i="14"/>
  <c r="E256" i="14"/>
  <c r="E261" i="14"/>
  <c r="E267" i="14"/>
  <c r="E361" i="14"/>
  <c r="E96" i="14"/>
  <c r="E135" i="14"/>
  <c r="E142" i="14"/>
  <c r="E150" i="14"/>
  <c r="E159" i="14"/>
  <c r="E186" i="14"/>
  <c r="E214" i="14"/>
  <c r="E235" i="14"/>
  <c r="E304" i="14"/>
  <c r="E333" i="14"/>
  <c r="E342" i="14"/>
  <c r="E358" i="14"/>
  <c r="E124" i="14"/>
  <c r="E136" i="14"/>
  <c r="E157" i="14"/>
  <c r="E178" i="14"/>
  <c r="E202" i="14"/>
  <c r="E207" i="14"/>
  <c r="E219" i="14"/>
  <c r="E220" i="14"/>
  <c r="E229" i="14"/>
  <c r="E246" i="14"/>
  <c r="E265" i="14"/>
  <c r="E280" i="14"/>
  <c r="E315" i="14"/>
  <c r="E352" i="14"/>
  <c r="E372" i="14"/>
  <c r="E305" i="14"/>
  <c r="E245" i="14"/>
  <c r="E247" i="14"/>
  <c r="E268" i="14"/>
  <c r="E277" i="14"/>
  <c r="E294" i="14"/>
  <c r="E298" i="14"/>
  <c r="E312" i="14"/>
  <c r="E316" i="14"/>
  <c r="E322" i="14"/>
  <c r="E330" i="14"/>
  <c r="E258" i="14"/>
  <c r="E243" i="14"/>
  <c r="E345" i="14"/>
  <c r="E303" i="14"/>
  <c r="E201" i="14"/>
  <c r="E228" i="14"/>
  <c r="E262" i="14"/>
  <c r="E318" i="14"/>
  <c r="E351" i="14"/>
  <c r="E217" i="14"/>
  <c r="E270" i="14"/>
  <c r="E306" i="14"/>
  <c r="E331" i="14"/>
  <c r="E297" i="14"/>
  <c r="E310" i="14"/>
  <c r="E337" i="14"/>
  <c r="E346" i="14"/>
  <c r="E355" i="14"/>
  <c r="E373" i="14"/>
  <c r="L178" i="14"/>
  <c r="L177" i="14"/>
  <c r="L176" i="14"/>
  <c r="E3" i="14"/>
  <c r="E4" i="14"/>
  <c r="E5" i="14"/>
  <c r="E6" i="14"/>
  <c r="E7" i="14"/>
  <c r="L38" i="14"/>
  <c r="L34" i="14"/>
  <c r="L31" i="14"/>
  <c r="L25" i="14"/>
  <c r="L19" i="14"/>
  <c r="L18" i="14"/>
  <c r="L13" i="14"/>
  <c r="L8" i="14"/>
  <c r="L33" i="14"/>
  <c r="L32" i="14"/>
  <c r="L27" i="14"/>
  <c r="L23" i="14"/>
  <c r="L16" i="14"/>
  <c r="L10" i="14"/>
  <c r="L379" i="14"/>
  <c r="L378" i="14"/>
  <c r="L373" i="14"/>
  <c r="L372" i="14"/>
  <c r="L371" i="14"/>
  <c r="L370" i="14"/>
  <c r="L369" i="14"/>
  <c r="L368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0" i="14"/>
  <c r="L279" i="14"/>
  <c r="L278" i="14"/>
  <c r="L277" i="14"/>
  <c r="L276" i="14"/>
  <c r="L275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47" i="14"/>
  <c r="L246" i="14"/>
  <c r="L245" i="14"/>
  <c r="L244" i="14"/>
  <c r="L243" i="14"/>
  <c r="L242" i="14"/>
  <c r="L241" i="14"/>
  <c r="L240" i="14"/>
  <c r="L239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2" i="14"/>
  <c r="L201" i="14"/>
  <c r="L200" i="14"/>
  <c r="L199" i="14"/>
  <c r="L198" i="14"/>
  <c r="L197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61" i="14"/>
  <c r="L59" i="14"/>
  <c r="L58" i="14"/>
  <c r="L57" i="14"/>
  <c r="L56" i="14"/>
  <c r="L54" i="14"/>
  <c r="L45" i="14"/>
  <c r="L44" i="14"/>
  <c r="L42" i="14"/>
  <c r="L41" i="14"/>
  <c r="L40" i="14"/>
  <c r="L39" i="14"/>
  <c r="L29" i="14"/>
  <c r="L28" i="14"/>
  <c r="L24" i="14"/>
  <c r="L14" i="14"/>
  <c r="L11" i="14"/>
  <c r="L175" i="14"/>
  <c r="L174" i="14"/>
  <c r="L173" i="14"/>
  <c r="L172" i="14"/>
  <c r="L171" i="14"/>
  <c r="L170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18" i="14"/>
  <c r="L117" i="14"/>
  <c r="L116" i="14"/>
  <c r="L115" i="14"/>
  <c r="L114" i="14"/>
  <c r="L113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76" i="14"/>
  <c r="L75" i="14"/>
  <c r="L74" i="14"/>
  <c r="L73" i="14"/>
  <c r="L72" i="14"/>
  <c r="L71" i="14"/>
  <c r="L64" i="14"/>
  <c r="L63" i="14"/>
  <c r="L62" i="14"/>
  <c r="L60" i="14"/>
  <c r="L55" i="14"/>
  <c r="L53" i="14"/>
  <c r="L49" i="14"/>
  <c r="L48" i="14"/>
  <c r="L47" i="14"/>
  <c r="L46" i="14"/>
  <c r="L43" i="14"/>
  <c r="L30" i="14"/>
  <c r="L26" i="14"/>
  <c r="L17" i="14"/>
  <c r="L15" i="14"/>
  <c r="L12" i="14"/>
  <c r="L9" i="14"/>
  <c r="K2" i="14"/>
  <c r="K8" i="14"/>
  <c r="BX680" i="2"/>
  <c r="CH135" i="2"/>
  <c r="CG135" i="2" s="1"/>
  <c r="CB135" i="2"/>
  <c r="BX694" i="2"/>
  <c r="BX682" i="2"/>
  <c r="CB134" i="2"/>
  <c r="CH754" i="2"/>
  <c r="CG754" i="2" s="1"/>
  <c r="CH801" i="2"/>
  <c r="CG801" i="2" s="1"/>
  <c r="CH956" i="2"/>
  <c r="CG956" i="2" s="1"/>
  <c r="CH802" i="2"/>
  <c r="CG802" i="2" s="1"/>
  <c r="CH752" i="2"/>
  <c r="CG752" i="2" s="1"/>
  <c r="CH753" i="2"/>
  <c r="CG753" i="2" s="1"/>
  <c r="CG136" i="2"/>
  <c r="CG134" i="2"/>
  <c r="CH958" i="2"/>
  <c r="CG958" i="2" s="1"/>
  <c r="CB136" i="2"/>
  <c r="CH957" i="2"/>
  <c r="CG957" i="2" s="1"/>
  <c r="BX681" i="2"/>
  <c r="H683" i="14"/>
  <c r="G684" i="14"/>
  <c r="H685" i="14"/>
  <c r="K683" i="14"/>
  <c r="E648" i="14"/>
  <c r="E647" i="14"/>
  <c r="K684" i="14"/>
  <c r="K508" i="14"/>
  <c r="H508" i="14"/>
  <c r="L647" i="14"/>
  <c r="L377" i="14"/>
  <c r="G377" i="14"/>
  <c r="K507" i="14"/>
  <c r="H507" i="14"/>
  <c r="L508" i="14"/>
  <c r="G683" i="14"/>
  <c r="H684" i="14"/>
  <c r="G685" i="14"/>
  <c r="K685" i="14"/>
  <c r="E508" i="14"/>
  <c r="K506" i="14"/>
  <c r="H506" i="14"/>
  <c r="L507" i="14"/>
  <c r="L684" i="14"/>
  <c r="E379" i="14"/>
  <c r="E378" i="14"/>
  <c r="E377" i="14"/>
  <c r="BW38" i="2"/>
  <c r="BW54" i="2"/>
  <c r="BZ54" i="2" s="1"/>
  <c r="BW86" i="2"/>
  <c r="BZ86" i="2" s="1"/>
  <c r="BW79" i="2"/>
  <c r="BZ79" i="2" s="1"/>
  <c r="BW114" i="2"/>
  <c r="BZ114" i="2" s="1"/>
  <c r="BW104" i="2"/>
  <c r="BZ104" i="2" s="1"/>
  <c r="BY112" i="2"/>
  <c r="BW112" i="2"/>
  <c r="BZ112" i="2" s="1"/>
  <c r="BW120" i="2"/>
  <c r="BZ120" i="2" s="1"/>
  <c r="BW131" i="2"/>
  <c r="BZ131" i="2" s="1"/>
  <c r="BW140" i="2"/>
  <c r="BZ140" i="2" s="1"/>
  <c r="BW148" i="2"/>
  <c r="BW199" i="2"/>
  <c r="BZ199" i="2" s="1"/>
  <c r="BS194" i="2"/>
  <c r="BW194" i="2"/>
  <c r="BZ194" i="2" s="1"/>
  <c r="BS221" i="2"/>
  <c r="BW221" i="2"/>
  <c r="BZ221" i="2" s="1"/>
  <c r="BW232" i="2"/>
  <c r="BZ232" i="2" s="1"/>
  <c r="BW237" i="2"/>
  <c r="BZ237" i="2" s="1"/>
  <c r="BW251" i="2"/>
  <c r="BZ251" i="2" s="1"/>
  <c r="BW256" i="2"/>
  <c r="BZ256" i="2" s="1"/>
  <c r="BW264" i="2"/>
  <c r="BZ264" i="2" s="1"/>
  <c r="BW275" i="2"/>
  <c r="BZ275" i="2" s="1"/>
  <c r="BW280" i="2"/>
  <c r="BZ280" i="2" s="1"/>
  <c r="BW288" i="2"/>
  <c r="BZ288" i="2" s="1"/>
  <c r="BW299" i="2"/>
  <c r="BZ299" i="2" s="1"/>
  <c r="BW307" i="2"/>
  <c r="BZ307" i="2" s="1"/>
  <c r="BW315" i="2"/>
  <c r="BZ315" i="2" s="1"/>
  <c r="BW323" i="2"/>
  <c r="BZ323" i="2" s="1"/>
  <c r="BW331" i="2"/>
  <c r="BZ331" i="2" s="1"/>
  <c r="BW339" i="2"/>
  <c r="BZ339" i="2" s="1"/>
  <c r="BW347" i="2"/>
  <c r="BZ347" i="2" s="1"/>
  <c r="BW355" i="2"/>
  <c r="BZ355" i="2" s="1"/>
  <c r="BW369" i="2"/>
  <c r="BZ369" i="2" s="1"/>
  <c r="BW371" i="2"/>
  <c r="BZ371" i="2" s="1"/>
  <c r="BW6" i="2"/>
  <c r="BZ6" i="2" s="1"/>
  <c r="BW382" i="2"/>
  <c r="BZ382" i="2" s="1"/>
  <c r="BW388" i="2"/>
  <c r="BZ388" i="2" s="1"/>
  <c r="BW396" i="2"/>
  <c r="BZ396" i="2" s="1"/>
  <c r="BW402" i="2"/>
  <c r="BZ402" i="2" s="1"/>
  <c r="BW406" i="2"/>
  <c r="BZ406" i="2" s="1"/>
  <c r="BW414" i="2"/>
  <c r="BZ414" i="2" s="1"/>
  <c r="BW422" i="2"/>
  <c r="BZ422" i="2" s="1"/>
  <c r="BW430" i="2"/>
  <c r="BZ430" i="2" s="1"/>
  <c r="BW438" i="2"/>
  <c r="BZ438" i="2" s="1"/>
  <c r="BW446" i="2"/>
  <c r="BZ446" i="2" s="1"/>
  <c r="BW454" i="2"/>
  <c r="BZ454" i="2" s="1"/>
  <c r="BW464" i="2"/>
  <c r="BZ464" i="2" s="1"/>
  <c r="BW472" i="2"/>
  <c r="BZ472" i="2" s="1"/>
  <c r="BW482" i="2"/>
  <c r="BZ482" i="2" s="1"/>
  <c r="BW492" i="2"/>
  <c r="BZ492" i="2" s="1"/>
  <c r="BW498" i="2"/>
  <c r="BZ498" i="2" s="1"/>
  <c r="BW502" i="2"/>
  <c r="BZ502" i="2" s="1"/>
  <c r="BW512" i="2"/>
  <c r="BW520" i="2"/>
  <c r="BZ520" i="2" s="1"/>
  <c r="BW528" i="2"/>
  <c r="BZ528" i="2" s="1"/>
  <c r="BW536" i="2"/>
  <c r="BZ536" i="2" s="1"/>
  <c r="BW544" i="2"/>
  <c r="BZ544" i="2" s="1"/>
  <c r="BW552" i="2"/>
  <c r="BZ552" i="2" s="1"/>
  <c r="BW560" i="2"/>
  <c r="BZ560" i="2" s="1"/>
  <c r="BW568" i="2"/>
  <c r="BZ568" i="2" s="1"/>
  <c r="BW576" i="2"/>
  <c r="BZ576" i="2" s="1"/>
  <c r="BW584" i="2"/>
  <c r="BZ584" i="2" s="1"/>
  <c r="BW592" i="2"/>
  <c r="BZ592" i="2" s="1"/>
  <c r="BW602" i="2"/>
  <c r="BZ602" i="2" s="1"/>
  <c r="BW610" i="2"/>
  <c r="BZ610" i="2" s="1"/>
  <c r="BW618" i="2"/>
  <c r="BZ618" i="2" s="1"/>
  <c r="BW626" i="2"/>
  <c r="BZ626" i="2" s="1"/>
  <c r="BW638" i="2"/>
  <c r="BZ638" i="2" s="1"/>
  <c r="BW650" i="2"/>
  <c r="BZ650" i="2" s="1"/>
  <c r="BW662" i="2"/>
  <c r="BZ662" i="2" s="1"/>
  <c r="BW670" i="2"/>
  <c r="BZ670" i="2" s="1"/>
  <c r="BS706" i="2"/>
  <c r="BW706" i="2"/>
  <c r="BZ706" i="2" s="1"/>
  <c r="BW714" i="2"/>
  <c r="BZ714" i="2" s="1"/>
  <c r="BS722" i="2"/>
  <c r="BW722" i="2"/>
  <c r="BZ722" i="2" s="1"/>
  <c r="BS730" i="2"/>
  <c r="BW730" i="2"/>
  <c r="BZ730" i="2" s="1"/>
  <c r="CE743" i="2"/>
  <c r="CB743" i="2" s="1"/>
  <c r="CF743" i="2"/>
  <c r="CI743" i="2" s="1"/>
  <c r="CI749" i="2"/>
  <c r="CE749" i="2"/>
  <c r="CB749" i="2" s="1"/>
  <c r="CF749" i="2"/>
  <c r="BW764" i="2"/>
  <c r="BZ764" i="2" s="1"/>
  <c r="BW772" i="2"/>
  <c r="BZ772" i="2" s="1"/>
  <c r="BW782" i="2"/>
  <c r="BZ782" i="2" s="1"/>
  <c r="CE788" i="2"/>
  <c r="CF788" i="2"/>
  <c r="CI788" i="2" s="1"/>
  <c r="CE796" i="2"/>
  <c r="CF796" i="2"/>
  <c r="CI796" i="2" s="1"/>
  <c r="CE809" i="2"/>
  <c r="CB809" i="2" s="1"/>
  <c r="CF809" i="2"/>
  <c r="CI809" i="2" s="1"/>
  <c r="BS821" i="2"/>
  <c r="BW821" i="2"/>
  <c r="BZ821" i="2" s="1"/>
  <c r="BW829" i="2"/>
  <c r="BZ829" i="2" s="1"/>
  <c r="BS837" i="2"/>
  <c r="BW837" i="2"/>
  <c r="BW845" i="2"/>
  <c r="BZ845" i="2" s="1"/>
  <c r="BS853" i="2"/>
  <c r="BW853" i="2"/>
  <c r="BW861" i="2"/>
  <c r="BZ861" i="2" s="1"/>
  <c r="BS869" i="2"/>
  <c r="BW869" i="2"/>
  <c r="BZ869" i="2" s="1"/>
  <c r="CI883" i="2"/>
  <c r="CE883" i="2"/>
  <c r="CB883" i="2" s="1"/>
  <c r="CF883" i="2"/>
  <c r="BW891" i="2"/>
  <c r="BZ891" i="2" s="1"/>
  <c r="BW899" i="2"/>
  <c r="BZ899" i="2" s="1"/>
  <c r="BW909" i="2"/>
  <c r="BZ909" i="2" s="1"/>
  <c r="BW917" i="2"/>
  <c r="BZ917" i="2" s="1"/>
  <c r="BW925" i="2"/>
  <c r="BZ925" i="2" s="1"/>
  <c r="BW933" i="2"/>
  <c r="BZ933" i="2" s="1"/>
  <c r="BS933" i="2"/>
  <c r="BW941" i="2"/>
  <c r="BZ941" i="2" s="1"/>
  <c r="BW951" i="2"/>
  <c r="BZ951" i="2" s="1"/>
  <c r="BW959" i="2"/>
  <c r="BZ959" i="2" s="1"/>
  <c r="CE878" i="2"/>
  <c r="CB878" i="2" s="1"/>
  <c r="BW59" i="2"/>
  <c r="BZ59" i="2" s="1"/>
  <c r="BW35" i="2"/>
  <c r="BZ35" i="2" s="1"/>
  <c r="BW111" i="2"/>
  <c r="BZ111" i="2" s="1"/>
  <c r="BS111" i="2"/>
  <c r="BZ119" i="2"/>
  <c r="BW130" i="2"/>
  <c r="BZ130" i="2" s="1"/>
  <c r="BW136" i="2"/>
  <c r="BS136" i="2"/>
  <c r="BW139" i="2"/>
  <c r="BZ139" i="2" s="1"/>
  <c r="BS147" i="2"/>
  <c r="BW147" i="2"/>
  <c r="BZ147" i="2" s="1"/>
  <c r="BW152" i="2"/>
  <c r="BZ152" i="2" s="1"/>
  <c r="BW156" i="2"/>
  <c r="BZ156" i="2" s="1"/>
  <c r="BW160" i="2"/>
  <c r="BZ160" i="2" s="1"/>
  <c r="BW161" i="2"/>
  <c r="BZ161" i="2" s="1"/>
  <c r="BW165" i="2"/>
  <c r="BZ165" i="2" s="1"/>
  <c r="BW169" i="2"/>
  <c r="BZ169" i="2" s="1"/>
  <c r="BW176" i="2"/>
  <c r="BZ176" i="2" s="1"/>
  <c r="BW180" i="2"/>
  <c r="BZ180" i="2" s="1"/>
  <c r="BW184" i="2"/>
  <c r="BZ184" i="2" s="1"/>
  <c r="BW188" i="2"/>
  <c r="BZ188" i="2" s="1"/>
  <c r="BW208" i="2"/>
  <c r="BZ208" i="2" s="1"/>
  <c r="BW209" i="2"/>
  <c r="BZ209" i="2" s="1"/>
  <c r="BW213" i="2"/>
  <c r="BZ213" i="2" s="1"/>
  <c r="BW217" i="2"/>
  <c r="BZ217" i="2" s="1"/>
  <c r="BW226" i="2"/>
  <c r="BZ226" i="2" s="1"/>
  <c r="BS240" i="2"/>
  <c r="BW240" i="2"/>
  <c r="BZ240" i="2" s="1"/>
  <c r="BW245" i="2"/>
  <c r="BZ245" i="2" s="1"/>
  <c r="BW250" i="2"/>
  <c r="BZ250" i="2" s="1"/>
  <c r="BW261" i="2"/>
  <c r="BZ261" i="2" s="1"/>
  <c r="BW269" i="2"/>
  <c r="BZ269" i="2" s="1"/>
  <c r="BW274" i="2"/>
  <c r="BZ274" i="2" s="1"/>
  <c r="BW285" i="2"/>
  <c r="BZ285" i="2" s="1"/>
  <c r="BW296" i="2"/>
  <c r="BZ296" i="2" s="1"/>
  <c r="BW304" i="2"/>
  <c r="BZ304" i="2" s="1"/>
  <c r="BW312" i="2"/>
  <c r="BZ312" i="2" s="1"/>
  <c r="BW320" i="2"/>
  <c r="BZ320" i="2" s="1"/>
  <c r="BW328" i="2"/>
  <c r="BZ328" i="2" s="1"/>
  <c r="BW336" i="2"/>
  <c r="BZ336" i="2" s="1"/>
  <c r="BS336" i="2"/>
  <c r="BW344" i="2"/>
  <c r="BZ344" i="2" s="1"/>
  <c r="BW352" i="2"/>
  <c r="BZ352" i="2" s="1"/>
  <c r="BS352" i="2"/>
  <c r="BW360" i="2"/>
  <c r="BZ360" i="2" s="1"/>
  <c r="BW365" i="2"/>
  <c r="BZ365" i="2" s="1"/>
  <c r="BW379" i="2"/>
  <c r="BZ379" i="2" s="1"/>
  <c r="BW381" i="2"/>
  <c r="BZ381" i="2" s="1"/>
  <c r="BW385" i="2"/>
  <c r="BZ385" i="2" s="1"/>
  <c r="BW393" i="2"/>
  <c r="BZ393" i="2" s="1"/>
  <c r="BW401" i="2"/>
  <c r="BZ401" i="2" s="1"/>
  <c r="BW411" i="2"/>
  <c r="BZ411" i="2" s="1"/>
  <c r="BW419" i="2"/>
  <c r="BZ419" i="2" s="1"/>
  <c r="BW427" i="2"/>
  <c r="BZ427" i="2" s="1"/>
  <c r="BW435" i="2"/>
  <c r="BZ435" i="2" s="1"/>
  <c r="BW443" i="2"/>
  <c r="BZ443" i="2" s="1"/>
  <c r="BW451" i="2"/>
  <c r="BZ451" i="2" s="1"/>
  <c r="BW459" i="2"/>
  <c r="BZ459" i="2" s="1"/>
  <c r="BW469" i="2"/>
  <c r="BZ469" i="2" s="1"/>
  <c r="BW479" i="2"/>
  <c r="BZ479" i="2" s="1"/>
  <c r="BW489" i="2"/>
  <c r="BZ489" i="2" s="1"/>
  <c r="BW497" i="2"/>
  <c r="BZ497" i="2" s="1"/>
  <c r="BW509" i="2"/>
  <c r="BZ509" i="2" s="1"/>
  <c r="BW517" i="2"/>
  <c r="BZ517" i="2" s="1"/>
  <c r="BW525" i="2"/>
  <c r="BZ525" i="2" s="1"/>
  <c r="BS533" i="2"/>
  <c r="BW533" i="2"/>
  <c r="BZ533" i="2" s="1"/>
  <c r="BW541" i="2"/>
  <c r="BZ541" i="2" s="1"/>
  <c r="BW549" i="2"/>
  <c r="BZ549" i="2" s="1"/>
  <c r="BW557" i="2"/>
  <c r="BZ557" i="2" s="1"/>
  <c r="BW565" i="2"/>
  <c r="BZ565" i="2" s="1"/>
  <c r="BW573" i="2"/>
  <c r="BZ573" i="2" s="1"/>
  <c r="BW581" i="2"/>
  <c r="BZ581" i="2" s="1"/>
  <c r="BW589" i="2"/>
  <c r="BZ589" i="2" s="1"/>
  <c r="BW599" i="2"/>
  <c r="BZ599" i="2" s="1"/>
  <c r="BW607" i="2"/>
  <c r="BZ607" i="2" s="1"/>
  <c r="BS615" i="2"/>
  <c r="BW615" i="2"/>
  <c r="BW623" i="2"/>
  <c r="BZ623" i="2" s="1"/>
  <c r="BW635" i="2"/>
  <c r="BZ635" i="2" s="1"/>
  <c r="BW645" i="2"/>
  <c r="BZ645" i="2" s="1"/>
  <c r="BS649" i="2"/>
  <c r="BW649" i="2"/>
  <c r="BZ649" i="2" s="1"/>
  <c r="BS657" i="2"/>
  <c r="BW657" i="2"/>
  <c r="BZ657" i="2" s="1"/>
  <c r="BW667" i="2"/>
  <c r="BZ667" i="2" s="1"/>
  <c r="CE696" i="2"/>
  <c r="CB696" i="2" s="1"/>
  <c r="CF696" i="2"/>
  <c r="BW711" i="2"/>
  <c r="BZ711" i="2" s="1"/>
  <c r="BW719" i="2"/>
  <c r="BZ719" i="2" s="1"/>
  <c r="BW727" i="2"/>
  <c r="BZ727" i="2" s="1"/>
  <c r="CE744" i="2"/>
  <c r="CB744" i="2" s="1"/>
  <c r="CF744" i="2"/>
  <c r="CI744" i="2" s="1"/>
  <c r="BW761" i="2"/>
  <c r="BZ761" i="2" s="1"/>
  <c r="BW769" i="2"/>
  <c r="BZ769" i="2" s="1"/>
  <c r="BW779" i="2"/>
  <c r="BZ779" i="2" s="1"/>
  <c r="CE789" i="2"/>
  <c r="CF789" i="2"/>
  <c r="CI789" i="2" s="1"/>
  <c r="CE797" i="2"/>
  <c r="CF797" i="2"/>
  <c r="CI797" i="2" s="1"/>
  <c r="BW818" i="2"/>
  <c r="BZ818" i="2" s="1"/>
  <c r="BW826" i="2"/>
  <c r="BZ826" i="2" s="1"/>
  <c r="BW834" i="2"/>
  <c r="BZ834" i="2" s="1"/>
  <c r="BW842" i="2"/>
  <c r="BZ842" i="2" s="1"/>
  <c r="BW850" i="2"/>
  <c r="BZ850" i="2" s="1"/>
  <c r="BW858" i="2"/>
  <c r="BZ858" i="2" s="1"/>
  <c r="BW866" i="2"/>
  <c r="BZ866" i="2" s="1"/>
  <c r="BS876" i="2"/>
  <c r="BW876" i="2"/>
  <c r="CI882" i="2"/>
  <c r="CF882" i="2"/>
  <c r="BW888" i="2"/>
  <c r="BZ888" i="2" s="1"/>
  <c r="BW896" i="2"/>
  <c r="BZ896" i="2" s="1"/>
  <c r="BS904" i="2"/>
  <c r="BW904" i="2"/>
  <c r="BZ904" i="2" s="1"/>
  <c r="BW914" i="2"/>
  <c r="BZ914" i="2" s="1"/>
  <c r="BW922" i="2"/>
  <c r="BZ922" i="2" s="1"/>
  <c r="BW930" i="2"/>
  <c r="BZ930" i="2" s="1"/>
  <c r="BW938" i="2"/>
  <c r="BZ938" i="2" s="1"/>
  <c r="BW950" i="2"/>
  <c r="BZ950" i="2" s="1"/>
  <c r="BW958" i="2"/>
  <c r="BZ958" i="2" s="1"/>
  <c r="CE810" i="2"/>
  <c r="CB810" i="2" s="1"/>
  <c r="CE798" i="2"/>
  <c r="BW9" i="2"/>
  <c r="BZ9" i="2" s="1"/>
  <c r="BS74" i="2"/>
  <c r="BW74" i="2"/>
  <c r="BZ74" i="2" s="1"/>
  <c r="BS52" i="2"/>
  <c r="BW52" i="2"/>
  <c r="BZ52" i="2" s="1"/>
  <c r="BS64" i="2"/>
  <c r="BW64" i="2"/>
  <c r="BZ64" i="2" s="1"/>
  <c r="BW49" i="2"/>
  <c r="BZ49" i="2" s="1"/>
  <c r="BW85" i="2"/>
  <c r="BZ85" i="2" s="1"/>
  <c r="BW100" i="2"/>
  <c r="BZ100" i="2" s="1"/>
  <c r="BW102" i="2"/>
  <c r="BZ102" i="2" s="1"/>
  <c r="BW110" i="2"/>
  <c r="BZ110" i="2" s="1"/>
  <c r="BW124" i="2"/>
  <c r="BZ124" i="2" s="1"/>
  <c r="BS129" i="2"/>
  <c r="BW129" i="2"/>
  <c r="BZ129" i="2" s="1"/>
  <c r="BW138" i="2"/>
  <c r="BZ138" i="2" s="1"/>
  <c r="BW146" i="2"/>
  <c r="BS146" i="2"/>
  <c r="BW189" i="2"/>
  <c r="BZ189" i="2" s="1"/>
  <c r="BW198" i="2"/>
  <c r="BZ198" i="2" s="1"/>
  <c r="BW193" i="2"/>
  <c r="BZ193" i="2" s="1"/>
  <c r="BW200" i="2"/>
  <c r="BZ200" i="2" s="1"/>
  <c r="BW223" i="2"/>
  <c r="BZ223" i="2" s="1"/>
  <c r="BW234" i="2"/>
  <c r="BZ234" i="2" s="1"/>
  <c r="BW242" i="2"/>
  <c r="BZ242" i="2" s="1"/>
  <c r="BW253" i="2"/>
  <c r="BZ253" i="2" s="1"/>
  <c r="BW258" i="2"/>
  <c r="BZ258" i="2" s="1"/>
  <c r="BW266" i="2"/>
  <c r="BZ266" i="2" s="1"/>
  <c r="BW277" i="2"/>
  <c r="BZ277" i="2" s="1"/>
  <c r="BW291" i="2"/>
  <c r="BZ291" i="2" s="1"/>
  <c r="BW293" i="2"/>
  <c r="BZ293" i="2" s="1"/>
  <c r="BW301" i="2"/>
  <c r="BZ301" i="2" s="1"/>
  <c r="BW309" i="2"/>
  <c r="BZ309" i="2" s="1"/>
  <c r="BW317" i="2"/>
  <c r="BZ317" i="2" s="1"/>
  <c r="BW325" i="2"/>
  <c r="BZ325" i="2" s="1"/>
  <c r="BY333" i="2"/>
  <c r="BW333" i="2"/>
  <c r="BZ333" i="2" s="1"/>
  <c r="BW341" i="2"/>
  <c r="BZ341" i="2" s="1"/>
  <c r="BW349" i="2"/>
  <c r="BZ349" i="2" s="1"/>
  <c r="BW357" i="2"/>
  <c r="BZ357" i="2" s="1"/>
  <c r="BW362" i="2"/>
  <c r="BZ362" i="2" s="1"/>
  <c r="BW373" i="2"/>
  <c r="BZ373" i="2" s="1"/>
  <c r="BW380" i="2"/>
  <c r="BZ380" i="2" s="1"/>
  <c r="BW390" i="2"/>
  <c r="BZ390" i="2" s="1"/>
  <c r="BW398" i="2"/>
  <c r="BZ398" i="2" s="1"/>
  <c r="BW408" i="2"/>
  <c r="BZ408" i="2" s="1"/>
  <c r="BW416" i="2"/>
  <c r="BZ416" i="2" s="1"/>
  <c r="BW424" i="2"/>
  <c r="BZ424" i="2" s="1"/>
  <c r="BW432" i="2"/>
  <c r="BZ432" i="2" s="1"/>
  <c r="BW440" i="2"/>
  <c r="BZ440" i="2" s="1"/>
  <c r="BW448" i="2"/>
  <c r="BZ448" i="2" s="1"/>
  <c r="BW456" i="2"/>
  <c r="BZ456" i="2" s="1"/>
  <c r="BW466" i="2"/>
  <c r="BZ466" i="2" s="1"/>
  <c r="BW474" i="2"/>
  <c r="BZ474" i="2" s="1"/>
  <c r="BS478" i="2"/>
  <c r="BW478" i="2"/>
  <c r="BZ478" i="2" s="1"/>
  <c r="BW486" i="2"/>
  <c r="BZ486" i="2" s="1"/>
  <c r="BW494" i="2"/>
  <c r="BZ494" i="2" s="1"/>
  <c r="BW504" i="2"/>
  <c r="BZ504" i="2" s="1"/>
  <c r="BS514" i="2"/>
  <c r="BW514" i="2"/>
  <c r="BW522" i="2"/>
  <c r="BZ522" i="2" s="1"/>
  <c r="BW530" i="2"/>
  <c r="BZ530" i="2" s="1"/>
  <c r="BW538" i="2"/>
  <c r="BZ538" i="2" s="1"/>
  <c r="BS546" i="2"/>
  <c r="BW546" i="2"/>
  <c r="BZ546" i="2" s="1"/>
  <c r="BW554" i="2"/>
  <c r="BZ554" i="2" s="1"/>
  <c r="BW562" i="2"/>
  <c r="BZ562" i="2" s="1"/>
  <c r="BW570" i="2"/>
  <c r="BZ570" i="2" s="1"/>
  <c r="BW578" i="2"/>
  <c r="BZ578" i="2" s="1"/>
  <c r="BW586" i="2"/>
  <c r="BZ586" i="2" s="1"/>
  <c r="BS594" i="2"/>
  <c r="BW594" i="2"/>
  <c r="BW604" i="2"/>
  <c r="BZ604" i="2" s="1"/>
  <c r="BW612" i="2"/>
  <c r="BZ612" i="2" s="1"/>
  <c r="BW620" i="2"/>
  <c r="BZ620" i="2" s="1"/>
  <c r="BW630" i="2"/>
  <c r="BZ630" i="2" s="1"/>
  <c r="BS634" i="2"/>
  <c r="BW634" i="2"/>
  <c r="BZ634" i="2" s="1"/>
  <c r="BW640" i="2"/>
  <c r="BZ640" i="2" s="1"/>
  <c r="BW648" i="2"/>
  <c r="BZ648" i="2" s="1"/>
  <c r="BW652" i="2"/>
  <c r="BZ652" i="2" s="1"/>
  <c r="BW664" i="2"/>
  <c r="BZ664" i="2" s="1"/>
  <c r="BW672" i="2"/>
  <c r="BZ672" i="2" s="1"/>
  <c r="BS676" i="2"/>
  <c r="BW676" i="2"/>
  <c r="BZ676" i="2" s="1"/>
  <c r="CI688" i="2"/>
  <c r="CE688" i="2"/>
  <c r="CB688" i="2" s="1"/>
  <c r="CF688" i="2"/>
  <c r="BW708" i="2"/>
  <c r="BZ708" i="2" s="1"/>
  <c r="BS716" i="2"/>
  <c r="BW716" i="2"/>
  <c r="BZ716" i="2" s="1"/>
  <c r="BW724" i="2"/>
  <c r="BZ724" i="2" s="1"/>
  <c r="CE737" i="2"/>
  <c r="CB737" i="2" s="1"/>
  <c r="CF737" i="2"/>
  <c r="CI737" i="2" s="1"/>
  <c r="CE745" i="2"/>
  <c r="CB745" i="2" s="1"/>
  <c r="CF745" i="2"/>
  <c r="CI745" i="2" s="1"/>
  <c r="BW758" i="2"/>
  <c r="BZ758" i="2" s="1"/>
  <c r="BW766" i="2"/>
  <c r="BZ766" i="2" s="1"/>
  <c r="BW774" i="2"/>
  <c r="BZ774" i="2" s="1"/>
  <c r="BW784" i="2"/>
  <c r="BZ784" i="2" s="1"/>
  <c r="CE803" i="2"/>
  <c r="CB803" i="2" s="1"/>
  <c r="CF803" i="2"/>
  <c r="CI803" i="2" s="1"/>
  <c r="CE811" i="2"/>
  <c r="CB811" i="2" s="1"/>
  <c r="CF811" i="2"/>
  <c r="CI811" i="2" s="1"/>
  <c r="BW815" i="2"/>
  <c r="BZ815" i="2" s="1"/>
  <c r="BW823" i="2"/>
  <c r="BZ823" i="2" s="1"/>
  <c r="BW831" i="2"/>
  <c r="BZ831" i="2" s="1"/>
  <c r="BS839" i="2"/>
  <c r="BW839" i="2"/>
  <c r="BZ839" i="2" s="1"/>
  <c r="BW847" i="2"/>
  <c r="BZ847" i="2" s="1"/>
  <c r="BS855" i="2"/>
  <c r="BW855" i="2"/>
  <c r="BS863" i="2"/>
  <c r="BW863" i="2"/>
  <c r="BS871" i="2"/>
  <c r="BW871" i="2"/>
  <c r="BZ871" i="2" s="1"/>
  <c r="CI881" i="2"/>
  <c r="CE881" i="2"/>
  <c r="CB881" i="2" s="1"/>
  <c r="CF881" i="2"/>
  <c r="BW885" i="2"/>
  <c r="BZ885" i="2" s="1"/>
  <c r="BW893" i="2"/>
  <c r="BZ893" i="2" s="1"/>
  <c r="BW901" i="2"/>
  <c r="BZ901" i="2" s="1"/>
  <c r="BW911" i="2"/>
  <c r="BZ911" i="2" s="1"/>
  <c r="BW919" i="2"/>
  <c r="BZ919" i="2" s="1"/>
  <c r="BS927" i="2"/>
  <c r="BW927" i="2"/>
  <c r="BZ927" i="2" s="1"/>
  <c r="BS935" i="2"/>
  <c r="BW935" i="2"/>
  <c r="BZ935" i="2" s="1"/>
  <c r="BW943" i="2"/>
  <c r="BZ943" i="2" s="1"/>
  <c r="BW949" i="2"/>
  <c r="BZ949" i="2" s="1"/>
  <c r="BS949" i="2"/>
  <c r="BS957" i="2"/>
  <c r="BW957" i="2"/>
  <c r="CE806" i="2"/>
  <c r="CB806" i="2" s="1"/>
  <c r="CE794" i="2"/>
  <c r="CB794" i="2" s="1"/>
  <c r="BW44" i="2"/>
  <c r="BZ44" i="2" s="1"/>
  <c r="BS92" i="2"/>
  <c r="BW92" i="2"/>
  <c r="BZ92" i="2" s="1"/>
  <c r="BW24" i="2"/>
  <c r="BZ24" i="2" s="1"/>
  <c r="BS24" i="2"/>
  <c r="BW30" i="2"/>
  <c r="BZ30" i="2" s="1"/>
  <c r="BW33" i="2"/>
  <c r="BZ33" i="2" s="1"/>
  <c r="BW42" i="2"/>
  <c r="BZ42" i="2" s="1"/>
  <c r="BW36" i="2"/>
  <c r="BZ36" i="2" s="1"/>
  <c r="BW48" i="2"/>
  <c r="BZ48" i="2" s="1"/>
  <c r="BW50" i="2"/>
  <c r="BZ50" i="2" s="1"/>
  <c r="BW71" i="2"/>
  <c r="BZ71" i="2" s="1"/>
  <c r="BW67" i="2"/>
  <c r="BZ67" i="2" s="1"/>
  <c r="BW91" i="2"/>
  <c r="BZ91" i="2" s="1"/>
  <c r="BW84" i="2"/>
  <c r="BZ84" i="2" s="1"/>
  <c r="BW93" i="2"/>
  <c r="BZ93" i="2" s="1"/>
  <c r="BW99" i="2"/>
  <c r="BZ99" i="2" s="1"/>
  <c r="BS99" i="2"/>
  <c r="BW101" i="2"/>
  <c r="BZ101" i="2" s="1"/>
  <c r="BW109" i="2"/>
  <c r="BZ109" i="2" s="1"/>
  <c r="BW123" i="2"/>
  <c r="BZ123" i="2" s="1"/>
  <c r="BW128" i="2"/>
  <c r="BZ128" i="2" s="1"/>
  <c r="BW137" i="2"/>
  <c r="BZ137" i="2" s="1"/>
  <c r="BS145" i="2"/>
  <c r="BW145" i="2"/>
  <c r="BZ145" i="2" s="1"/>
  <c r="BW151" i="2"/>
  <c r="BZ151" i="2" s="1"/>
  <c r="BW155" i="2"/>
  <c r="BZ155" i="2" s="1"/>
  <c r="BS159" i="2"/>
  <c r="BW159" i="2"/>
  <c r="BZ159" i="2" s="1"/>
  <c r="BS172" i="2"/>
  <c r="BW172" i="2"/>
  <c r="BZ172" i="2" s="1"/>
  <c r="BW164" i="2"/>
  <c r="BZ164" i="2" s="1"/>
  <c r="BS168" i="2"/>
  <c r="BW168" i="2"/>
  <c r="BS175" i="2"/>
  <c r="BW175" i="2"/>
  <c r="BZ175" i="2" s="1"/>
  <c r="BW179" i="2"/>
  <c r="BZ179" i="2" s="1"/>
  <c r="BS183" i="2"/>
  <c r="BW183" i="2"/>
  <c r="BZ183" i="2" s="1"/>
  <c r="BW187" i="2"/>
  <c r="BZ187" i="2" s="1"/>
  <c r="BW190" i="2"/>
  <c r="BZ190" i="2" s="1"/>
  <c r="BW201" i="2"/>
  <c r="BZ201" i="2" s="1"/>
  <c r="BW207" i="2"/>
  <c r="BZ207" i="2" s="1"/>
  <c r="BW205" i="2"/>
  <c r="BZ205" i="2" s="1"/>
  <c r="BW212" i="2"/>
  <c r="BZ212" i="2" s="1"/>
  <c r="BS212" i="2"/>
  <c r="BW216" i="2"/>
  <c r="BZ216" i="2" s="1"/>
  <c r="BW220" i="2"/>
  <c r="BZ220" i="2" s="1"/>
  <c r="BS231" i="2"/>
  <c r="BW231" i="2"/>
  <c r="BZ231" i="2" s="1"/>
  <c r="BW236" i="2"/>
  <c r="BZ236" i="2" s="1"/>
  <c r="BS247" i="2"/>
  <c r="BW247" i="2"/>
  <c r="BZ247" i="2" s="1"/>
  <c r="BW255" i="2"/>
  <c r="BZ255" i="2" s="1"/>
  <c r="BS263" i="2"/>
  <c r="BW263" i="2"/>
  <c r="BZ263" i="2" s="1"/>
  <c r="BW271" i="2"/>
  <c r="BZ271" i="2" s="1"/>
  <c r="BS279" i="2"/>
  <c r="BW279" i="2"/>
  <c r="BZ279" i="2" s="1"/>
  <c r="BW287" i="2"/>
  <c r="BZ287" i="2" s="1"/>
  <c r="BS287" i="2"/>
  <c r="BW298" i="2"/>
  <c r="BZ298" i="2" s="1"/>
  <c r="BS298" i="2"/>
  <c r="BW306" i="2"/>
  <c r="BZ306" i="2" s="1"/>
  <c r="BW314" i="2"/>
  <c r="BZ314" i="2" s="1"/>
  <c r="BW322" i="2"/>
  <c r="BZ322" i="2" s="1"/>
  <c r="BW330" i="2"/>
  <c r="BZ330" i="2" s="1"/>
  <c r="BW338" i="2"/>
  <c r="BZ338" i="2" s="1"/>
  <c r="BW346" i="2"/>
  <c r="BZ346" i="2" s="1"/>
  <c r="BS346" i="2"/>
  <c r="BW354" i="2"/>
  <c r="BZ354" i="2" s="1"/>
  <c r="BW368" i="2"/>
  <c r="BZ368" i="2" s="1"/>
  <c r="BS367" i="2"/>
  <c r="BW367" i="2"/>
  <c r="BZ367" i="2" s="1"/>
  <c r="BW5" i="2"/>
  <c r="BZ5" i="2" s="1"/>
  <c r="BW387" i="2"/>
  <c r="BZ387" i="2" s="1"/>
  <c r="BW395" i="2"/>
  <c r="BZ395" i="2" s="1"/>
  <c r="BW405" i="2"/>
  <c r="BZ405" i="2" s="1"/>
  <c r="BW413" i="2"/>
  <c r="BZ413" i="2" s="1"/>
  <c r="BW421" i="2"/>
  <c r="BZ421" i="2" s="1"/>
  <c r="BW429" i="2"/>
  <c r="BZ429" i="2" s="1"/>
  <c r="BW437" i="2"/>
  <c r="BZ437" i="2" s="1"/>
  <c r="BW445" i="2"/>
  <c r="BZ445" i="2" s="1"/>
  <c r="BW453" i="2"/>
  <c r="BZ453" i="2" s="1"/>
  <c r="CF463" i="2"/>
  <c r="CI463" i="2" s="1"/>
  <c r="CE463" i="2"/>
  <c r="BW471" i="2"/>
  <c r="BZ471" i="2" s="1"/>
  <c r="BW477" i="2"/>
  <c r="BZ477" i="2" s="1"/>
  <c r="BW481" i="2"/>
  <c r="BZ481" i="2" s="1"/>
  <c r="BW491" i="2"/>
  <c r="BZ491" i="2" s="1"/>
  <c r="BS501" i="2"/>
  <c r="BW501" i="2"/>
  <c r="BZ501" i="2" s="1"/>
  <c r="BW511" i="2"/>
  <c r="BZ511" i="2" s="1"/>
  <c r="BW519" i="2"/>
  <c r="BZ519" i="2" s="1"/>
  <c r="BW527" i="2"/>
  <c r="BZ527" i="2" s="1"/>
  <c r="BW535" i="2"/>
  <c r="BZ535" i="2" s="1"/>
  <c r="BW543" i="2"/>
  <c r="BZ543" i="2" s="1"/>
  <c r="BW551" i="2"/>
  <c r="BZ551" i="2" s="1"/>
  <c r="BW559" i="2"/>
  <c r="BZ559" i="2" s="1"/>
  <c r="BW567" i="2"/>
  <c r="BZ567" i="2" s="1"/>
  <c r="BW575" i="2"/>
  <c r="BZ575" i="2" s="1"/>
  <c r="BW583" i="2"/>
  <c r="BZ583" i="2" s="1"/>
  <c r="BW591" i="2"/>
  <c r="BZ591" i="2" s="1"/>
  <c r="BW601" i="2"/>
  <c r="BZ601" i="2" s="1"/>
  <c r="BW609" i="2"/>
  <c r="BZ609" i="2" s="1"/>
  <c r="BW617" i="2"/>
  <c r="BZ617" i="2" s="1"/>
  <c r="BW625" i="2"/>
  <c r="BZ625" i="2" s="1"/>
  <c r="BW633" i="2"/>
  <c r="BZ633" i="2" s="1"/>
  <c r="BW637" i="2"/>
  <c r="BZ637" i="2" s="1"/>
  <c r="BW647" i="2"/>
  <c r="BZ647" i="2" s="1"/>
  <c r="CE661" i="2"/>
  <c r="CF661" i="2"/>
  <c r="CI661" i="2" s="1"/>
  <c r="BW669" i="2"/>
  <c r="BZ669" i="2" s="1"/>
  <c r="BW675" i="2"/>
  <c r="BZ675" i="2" s="1"/>
  <c r="CE680" i="2"/>
  <c r="CF680" i="2"/>
  <c r="CI680" i="2" s="1"/>
  <c r="CE689" i="2"/>
  <c r="CB689" i="2" s="1"/>
  <c r="CF689" i="2"/>
  <c r="CI689" i="2" s="1"/>
  <c r="BW705" i="2"/>
  <c r="BZ705" i="2" s="1"/>
  <c r="BW713" i="2"/>
  <c r="BZ713" i="2" s="1"/>
  <c r="BW721" i="2"/>
  <c r="BZ721" i="2" s="1"/>
  <c r="BW729" i="2"/>
  <c r="BZ729" i="2" s="1"/>
  <c r="CE731" i="2"/>
  <c r="CH731" i="2" s="1"/>
  <c r="CF731" i="2"/>
  <c r="CI731" i="2" s="1"/>
  <c r="CE738" i="2"/>
  <c r="CF738" i="2"/>
  <c r="CI738" i="2" s="1"/>
  <c r="CE746" i="2"/>
  <c r="CF746" i="2"/>
  <c r="CI746" i="2" s="1"/>
  <c r="CI750" i="2"/>
  <c r="CE750" i="2"/>
  <c r="CB750" i="2" s="1"/>
  <c r="CF750" i="2"/>
  <c r="BW763" i="2"/>
  <c r="BZ763" i="2" s="1"/>
  <c r="BS771" i="2"/>
  <c r="BW771" i="2"/>
  <c r="BZ771" i="2" s="1"/>
  <c r="BW781" i="2"/>
  <c r="BZ781" i="2" s="1"/>
  <c r="CF791" i="2"/>
  <c r="CI791" i="2" s="1"/>
  <c r="CE799" i="2"/>
  <c r="CF799" i="2"/>
  <c r="CI799" i="2" s="1"/>
  <c r="CE804" i="2"/>
  <c r="CF804" i="2"/>
  <c r="CI804" i="2" s="1"/>
  <c r="BS814" i="2"/>
  <c r="BW814" i="2"/>
  <c r="BZ814" i="2" s="1"/>
  <c r="BW820" i="2"/>
  <c r="BZ820" i="2" s="1"/>
  <c r="BW828" i="2"/>
  <c r="BZ828" i="2" s="1"/>
  <c r="BW836" i="2"/>
  <c r="BZ836" i="2" s="1"/>
  <c r="BW844" i="2"/>
  <c r="BZ844" i="2" s="1"/>
  <c r="BW852" i="2"/>
  <c r="BZ852" i="2" s="1"/>
  <c r="BW860" i="2"/>
  <c r="BZ860" i="2" s="1"/>
  <c r="BW868" i="2"/>
  <c r="BZ868" i="2" s="1"/>
  <c r="BW890" i="2"/>
  <c r="BZ890" i="2" s="1"/>
  <c r="BW898" i="2"/>
  <c r="BZ898" i="2" s="1"/>
  <c r="BS908" i="2"/>
  <c r="BW908" i="2"/>
  <c r="BZ908" i="2" s="1"/>
  <c r="BW916" i="2"/>
  <c r="BZ916" i="2" s="1"/>
  <c r="BS924" i="2"/>
  <c r="BW924" i="2"/>
  <c r="BZ924" i="2" s="1"/>
  <c r="BW932" i="2"/>
  <c r="BZ932" i="2" s="1"/>
  <c r="BW940" i="2"/>
  <c r="BZ940" i="2" s="1"/>
  <c r="BW948" i="2"/>
  <c r="BZ948" i="2" s="1"/>
  <c r="BS956" i="2"/>
  <c r="BW956" i="2"/>
  <c r="BZ956" i="2" s="1"/>
  <c r="BS964" i="2"/>
  <c r="BW964" i="2"/>
  <c r="BZ964" i="2" s="1"/>
  <c r="CE790" i="2"/>
  <c r="CB790" i="2" s="1"/>
  <c r="BW63" i="2"/>
  <c r="BZ63" i="2" s="1"/>
  <c r="BW13" i="2"/>
  <c r="BZ13" i="2" s="1"/>
  <c r="BW34" i="2"/>
  <c r="BZ34" i="2" s="1"/>
  <c r="BS78" i="2"/>
  <c r="BW78" i="2"/>
  <c r="BW113" i="2"/>
  <c r="BZ113" i="2" s="1"/>
  <c r="BW103" i="2"/>
  <c r="BZ103" i="2" s="1"/>
  <c r="BW8" i="2"/>
  <c r="BZ8" i="2" s="1"/>
  <c r="BW12" i="2"/>
  <c r="BZ12" i="2" s="1"/>
  <c r="BW77" i="2"/>
  <c r="BZ77" i="2" s="1"/>
  <c r="BW11" i="2"/>
  <c r="BZ11" i="2" s="1"/>
  <c r="BY11" i="2"/>
  <c r="BW15" i="2"/>
  <c r="BZ15" i="2" s="1"/>
  <c r="BS15" i="2"/>
  <c r="BW19" i="2"/>
  <c r="BZ19" i="2" s="1"/>
  <c r="BY19" i="2"/>
  <c r="BS25" i="2"/>
  <c r="BW25" i="2"/>
  <c r="BZ25" i="2" s="1"/>
  <c r="BS22" i="2"/>
  <c r="BW22" i="2"/>
  <c r="BZ22" i="2" s="1"/>
  <c r="BW31" i="2"/>
  <c r="BZ31" i="2" s="1"/>
  <c r="BW41" i="2"/>
  <c r="BZ41" i="2" s="1"/>
  <c r="BW47" i="2"/>
  <c r="BZ47" i="2" s="1"/>
  <c r="BW58" i="2"/>
  <c r="BZ58" i="2" s="1"/>
  <c r="BS66" i="2"/>
  <c r="BW66" i="2"/>
  <c r="BZ66" i="2" s="1"/>
  <c r="BW69" i="2"/>
  <c r="BZ69" i="2" s="1"/>
  <c r="BS69" i="2"/>
  <c r="BW90" i="2"/>
  <c r="BZ90" i="2" s="1"/>
  <c r="BW83" i="2"/>
  <c r="BZ83" i="2" s="1"/>
  <c r="BW98" i="2"/>
  <c r="BZ98" i="2" s="1"/>
  <c r="BW118" i="2"/>
  <c r="BZ118" i="2" s="1"/>
  <c r="BY108" i="2"/>
  <c r="BW108" i="2"/>
  <c r="BZ108" i="2" s="1"/>
  <c r="BW122" i="2"/>
  <c r="BZ122" i="2" s="1"/>
  <c r="BW127" i="2"/>
  <c r="BZ127" i="2" s="1"/>
  <c r="BW144" i="2"/>
  <c r="BZ144" i="2" s="1"/>
  <c r="BW197" i="2"/>
  <c r="BZ197" i="2" s="1"/>
  <c r="BS192" i="2"/>
  <c r="BW192" i="2"/>
  <c r="BW196" i="2"/>
  <c r="BZ196" i="2" s="1"/>
  <c r="BW202" i="2"/>
  <c r="BZ202" i="2" s="1"/>
  <c r="BS202" i="2"/>
  <c r="BW225" i="2"/>
  <c r="BZ225" i="2" s="1"/>
  <c r="BW239" i="2"/>
  <c r="BZ239" i="2" s="1"/>
  <c r="BW244" i="2"/>
  <c r="BZ244" i="2" s="1"/>
  <c r="BW249" i="2"/>
  <c r="BZ249" i="2" s="1"/>
  <c r="BW260" i="2"/>
  <c r="BZ260" i="2" s="1"/>
  <c r="BW268" i="2"/>
  <c r="BZ268" i="2" s="1"/>
  <c r="BW273" i="2"/>
  <c r="BZ273" i="2" s="1"/>
  <c r="BW284" i="2"/>
  <c r="BZ284" i="2" s="1"/>
  <c r="BW295" i="2"/>
  <c r="BZ295" i="2" s="1"/>
  <c r="BW303" i="2"/>
  <c r="BZ303" i="2" s="1"/>
  <c r="BW311" i="2"/>
  <c r="BZ311" i="2" s="1"/>
  <c r="BW319" i="2"/>
  <c r="BZ319" i="2" s="1"/>
  <c r="BW327" i="2"/>
  <c r="BZ327" i="2" s="1"/>
  <c r="BS335" i="2"/>
  <c r="BW335" i="2"/>
  <c r="BZ335" i="2" s="1"/>
  <c r="BW343" i="2"/>
  <c r="BZ343" i="2" s="1"/>
  <c r="BW351" i="2"/>
  <c r="BZ351" i="2" s="1"/>
  <c r="BW359" i="2"/>
  <c r="BZ359" i="2" s="1"/>
  <c r="BW364" i="2"/>
  <c r="BZ364" i="2" s="1"/>
  <c r="BW378" i="2"/>
  <c r="BZ378" i="2" s="1"/>
  <c r="BS376" i="2"/>
  <c r="BW376" i="2"/>
  <c r="BZ376" i="2" s="1"/>
  <c r="BS384" i="2"/>
  <c r="BW384" i="2"/>
  <c r="BZ384" i="2" s="1"/>
  <c r="BW392" i="2"/>
  <c r="BZ392" i="2" s="1"/>
  <c r="BS400" i="2"/>
  <c r="BW400" i="2"/>
  <c r="BZ400" i="2" s="1"/>
  <c r="BY410" i="2"/>
  <c r="BW410" i="2"/>
  <c r="BZ410" i="2" s="1"/>
  <c r="BW418" i="2"/>
  <c r="BZ418" i="2" s="1"/>
  <c r="BW426" i="2"/>
  <c r="BZ426" i="2" s="1"/>
  <c r="BY434" i="2"/>
  <c r="BW434" i="2"/>
  <c r="BZ434" i="2" s="1"/>
  <c r="BW442" i="2"/>
  <c r="BZ442" i="2" s="1"/>
  <c r="BS450" i="2"/>
  <c r="BW450" i="2"/>
  <c r="BZ450" i="2" s="1"/>
  <c r="BW458" i="2"/>
  <c r="BZ458" i="2" s="1"/>
  <c r="CF462" i="2"/>
  <c r="CI462" i="2" s="1"/>
  <c r="CE462" i="2"/>
  <c r="BW468" i="2"/>
  <c r="BZ468" i="2" s="1"/>
  <c r="BS476" i="2"/>
  <c r="BW476" i="2"/>
  <c r="BZ476" i="2" s="1"/>
  <c r="BW488" i="2"/>
  <c r="BZ488" i="2" s="1"/>
  <c r="BW496" i="2"/>
  <c r="BZ496" i="2" s="1"/>
  <c r="BY506" i="2"/>
  <c r="BW516" i="2"/>
  <c r="BZ516" i="2" s="1"/>
  <c r="BS524" i="2"/>
  <c r="BW524" i="2"/>
  <c r="BZ524" i="2" s="1"/>
  <c r="BW532" i="2"/>
  <c r="BZ532" i="2" s="1"/>
  <c r="BW540" i="2"/>
  <c r="BZ540" i="2" s="1"/>
  <c r="BW548" i="2"/>
  <c r="BZ548" i="2" s="1"/>
  <c r="BW556" i="2"/>
  <c r="BZ556" i="2" s="1"/>
  <c r="BW564" i="2"/>
  <c r="BZ564" i="2" s="1"/>
  <c r="BW572" i="2"/>
  <c r="BZ572" i="2" s="1"/>
  <c r="BW580" i="2"/>
  <c r="BZ580" i="2" s="1"/>
  <c r="BS588" i="2"/>
  <c r="BW588" i="2"/>
  <c r="CE598" i="2"/>
  <c r="CB598" i="2" s="1"/>
  <c r="CF598" i="2"/>
  <c r="CI598" i="2" s="1"/>
  <c r="BW606" i="2"/>
  <c r="BZ606" i="2" s="1"/>
  <c r="BW614" i="2"/>
  <c r="BZ614" i="2" s="1"/>
  <c r="BW622" i="2"/>
  <c r="BZ622" i="2" s="1"/>
  <c r="BS632" i="2"/>
  <c r="BW632" i="2"/>
  <c r="BZ632" i="2" s="1"/>
  <c r="BW644" i="2"/>
  <c r="BZ644" i="2" s="1"/>
  <c r="BW656" i="2"/>
  <c r="BZ656" i="2" s="1"/>
  <c r="CE660" i="2"/>
  <c r="CF660" i="2"/>
  <c r="CI660" i="2" s="1"/>
  <c r="BS666" i="2"/>
  <c r="BW666" i="2"/>
  <c r="BZ666" i="2" s="1"/>
  <c r="BS674" i="2"/>
  <c r="BW674" i="2"/>
  <c r="BZ674" i="2" s="1"/>
  <c r="CE681" i="2"/>
  <c r="CF681" i="2"/>
  <c r="CI681" i="2" s="1"/>
  <c r="CI686" i="2"/>
  <c r="CE686" i="2"/>
  <c r="CB686" i="2" s="1"/>
  <c r="CF686" i="2"/>
  <c r="CE690" i="2"/>
  <c r="CB690" i="2" s="1"/>
  <c r="CF690" i="2"/>
  <c r="CI690" i="2" s="1"/>
  <c r="CE697" i="2"/>
  <c r="CB697" i="2" s="1"/>
  <c r="CF697" i="2"/>
  <c r="BS710" i="2"/>
  <c r="BW710" i="2"/>
  <c r="BZ710" i="2" s="1"/>
  <c r="BW718" i="2"/>
  <c r="BZ718" i="2" s="1"/>
  <c r="BS726" i="2"/>
  <c r="BW726" i="2"/>
  <c r="BZ726" i="2" s="1"/>
  <c r="CE732" i="2"/>
  <c r="CH732" i="2" s="1"/>
  <c r="CF732" i="2"/>
  <c r="CI732" i="2" s="1"/>
  <c r="CE739" i="2"/>
  <c r="CB739" i="2" s="1"/>
  <c r="CF739" i="2"/>
  <c r="CI739" i="2" s="1"/>
  <c r="CE747" i="2"/>
  <c r="CB747" i="2" s="1"/>
  <c r="CF747" i="2"/>
  <c r="CI747" i="2" s="1"/>
  <c r="BW760" i="2"/>
  <c r="BZ760" i="2" s="1"/>
  <c r="BW768" i="2"/>
  <c r="BZ768" i="2" s="1"/>
  <c r="CB792" i="2"/>
  <c r="CF792" i="2"/>
  <c r="CI792" i="2" s="1"/>
  <c r="CE805" i="2"/>
  <c r="CB805" i="2" s="1"/>
  <c r="CF805" i="2"/>
  <c r="CI805" i="2" s="1"/>
  <c r="BS813" i="2"/>
  <c r="BW813" i="2"/>
  <c r="BZ813" i="2" s="1"/>
  <c r="BW817" i="2"/>
  <c r="BZ817" i="2" s="1"/>
  <c r="BW825" i="2"/>
  <c r="BS825" i="2"/>
  <c r="BW833" i="2"/>
  <c r="BZ833" i="2" s="1"/>
  <c r="BW841" i="2"/>
  <c r="BZ841" i="2" s="1"/>
  <c r="BS849" i="2"/>
  <c r="BW849" i="2"/>
  <c r="BZ849" i="2" s="1"/>
  <c r="BW857" i="2"/>
  <c r="BZ857" i="2" s="1"/>
  <c r="BS857" i="2"/>
  <c r="BS865" i="2"/>
  <c r="BW865" i="2"/>
  <c r="BW875" i="2"/>
  <c r="BZ875" i="2" s="1"/>
  <c r="CE879" i="2"/>
  <c r="CB879" i="2" s="1"/>
  <c r="CF879" i="2"/>
  <c r="CI879" i="2" s="1"/>
  <c r="BW887" i="2"/>
  <c r="BZ887" i="2" s="1"/>
  <c r="BW895" i="2"/>
  <c r="BZ895" i="2" s="1"/>
  <c r="BW903" i="2"/>
  <c r="BZ903" i="2" s="1"/>
  <c r="BW907" i="2"/>
  <c r="BZ907" i="2" s="1"/>
  <c r="BW913" i="2"/>
  <c r="BZ913" i="2" s="1"/>
  <c r="BW921" i="2"/>
  <c r="BZ921" i="2" s="1"/>
  <c r="BW929" i="2"/>
  <c r="BZ929" i="2" s="1"/>
  <c r="BW937" i="2"/>
  <c r="BZ937" i="2" s="1"/>
  <c r="BS947" i="2"/>
  <c r="BW947" i="2"/>
  <c r="BZ947" i="2" s="1"/>
  <c r="BS955" i="2"/>
  <c r="BW955" i="2"/>
  <c r="BS963" i="2"/>
  <c r="BW963" i="2"/>
  <c r="BZ963" i="2" s="1"/>
  <c r="CE786" i="2"/>
  <c r="CB786" i="2" s="1"/>
  <c r="CE27" i="2"/>
  <c r="CB27" i="2" s="1"/>
  <c r="CF27" i="2"/>
  <c r="CI27" i="2" s="1"/>
  <c r="BS43" i="2"/>
  <c r="BW43" i="2"/>
  <c r="BZ43" i="2" s="1"/>
  <c r="BW72" i="2"/>
  <c r="BZ72" i="2" s="1"/>
  <c r="BS68" i="2"/>
  <c r="BW68" i="2"/>
  <c r="BZ68" i="2" s="1"/>
  <c r="BW32" i="2"/>
  <c r="BZ32" i="2" s="1"/>
  <c r="BW40" i="2"/>
  <c r="BZ40" i="2" s="1"/>
  <c r="BS40" i="2"/>
  <c r="BW37" i="2"/>
  <c r="BZ37" i="2" s="1"/>
  <c r="BS37" i="2"/>
  <c r="BW46" i="2"/>
  <c r="BZ46" i="2" s="1"/>
  <c r="BS57" i="2"/>
  <c r="BW57" i="2"/>
  <c r="BZ57" i="2" s="1"/>
  <c r="BS62" i="2"/>
  <c r="BW62" i="2"/>
  <c r="BZ62" i="2" s="1"/>
  <c r="BW65" i="2"/>
  <c r="BZ65" i="2" s="1"/>
  <c r="BS89" i="2"/>
  <c r="BW89" i="2"/>
  <c r="BZ89" i="2" s="1"/>
  <c r="BS82" i="2"/>
  <c r="BW82" i="2"/>
  <c r="BS94" i="2"/>
  <c r="BW94" i="2"/>
  <c r="BZ94" i="2" s="1"/>
  <c r="BW97" i="2"/>
  <c r="BZ97" i="2" s="1"/>
  <c r="BS97" i="2"/>
  <c r="BW117" i="2"/>
  <c r="BZ117" i="2" s="1"/>
  <c r="BS117" i="2"/>
  <c r="BW107" i="2"/>
  <c r="BZ107" i="2" s="1"/>
  <c r="BW4" i="2"/>
  <c r="BZ4" i="2" s="1"/>
  <c r="BW126" i="2"/>
  <c r="BZ126" i="2" s="1"/>
  <c r="BS126" i="2"/>
  <c r="BW134" i="2"/>
  <c r="BZ134" i="2" s="1"/>
  <c r="BY134" i="2"/>
  <c r="BX134" i="2" s="1"/>
  <c r="BS143" i="2"/>
  <c r="BW143" i="2"/>
  <c r="BZ143" i="2" s="1"/>
  <c r="BW150" i="2"/>
  <c r="BZ150" i="2" s="1"/>
  <c r="BW154" i="2"/>
  <c r="BZ154" i="2" s="1"/>
  <c r="BS154" i="2"/>
  <c r="BW158" i="2"/>
  <c r="BZ158" i="2" s="1"/>
  <c r="BW171" i="2"/>
  <c r="BZ171" i="2" s="1"/>
  <c r="BW163" i="2"/>
  <c r="BZ163" i="2" s="1"/>
  <c r="BS163" i="2"/>
  <c r="BW167" i="2"/>
  <c r="BZ167" i="2" s="1"/>
  <c r="BY167" i="2"/>
  <c r="BX167" i="2" s="1"/>
  <c r="BW174" i="2"/>
  <c r="BZ174" i="2" s="1"/>
  <c r="BW178" i="2"/>
  <c r="BZ178" i="2" s="1"/>
  <c r="BS178" i="2"/>
  <c r="BW182" i="2"/>
  <c r="BZ182" i="2" s="1"/>
  <c r="BW186" i="2"/>
  <c r="BZ186" i="2" s="1"/>
  <c r="BW206" i="2"/>
  <c r="BZ206" i="2" s="1"/>
  <c r="BW204" i="2"/>
  <c r="BZ204" i="2" s="1"/>
  <c r="BW211" i="2"/>
  <c r="BZ211" i="2" s="1"/>
  <c r="BW215" i="2"/>
  <c r="BZ215" i="2" s="1"/>
  <c r="BY219" i="2"/>
  <c r="BW219" i="2"/>
  <c r="BZ219" i="2" s="1"/>
  <c r="BW222" i="2"/>
  <c r="BZ222" i="2" s="1"/>
  <c r="BW233" i="2"/>
  <c r="BZ233" i="2" s="1"/>
  <c r="BS238" i="2"/>
  <c r="BW238" i="2"/>
  <c r="BZ238" i="2" s="1"/>
  <c r="BS252" i="2"/>
  <c r="BW252" i="2"/>
  <c r="BZ252" i="2" s="1"/>
  <c r="BW257" i="2"/>
  <c r="BZ257" i="2" s="1"/>
  <c r="BW265" i="2"/>
  <c r="BZ265" i="2" s="1"/>
  <c r="BS276" i="2"/>
  <c r="BW276" i="2"/>
  <c r="BZ276" i="2" s="1"/>
  <c r="BW290" i="2"/>
  <c r="BZ290" i="2" s="1"/>
  <c r="BW289" i="2"/>
  <c r="BZ289" i="2" s="1"/>
  <c r="BS289" i="2"/>
  <c r="BW300" i="2"/>
  <c r="BZ300" i="2" s="1"/>
  <c r="BW308" i="2"/>
  <c r="BZ308" i="2" s="1"/>
  <c r="BW316" i="2"/>
  <c r="BZ316" i="2" s="1"/>
  <c r="BW324" i="2"/>
  <c r="BZ324" i="2" s="1"/>
  <c r="BW332" i="2"/>
  <c r="BZ332" i="2" s="1"/>
  <c r="BW340" i="2"/>
  <c r="BZ340" i="2" s="1"/>
  <c r="BW348" i="2"/>
  <c r="BZ348" i="2" s="1"/>
  <c r="BW356" i="2"/>
  <c r="BZ356" i="2" s="1"/>
  <c r="BW370" i="2"/>
  <c r="BZ370" i="2" s="1"/>
  <c r="BW372" i="2"/>
  <c r="BZ372" i="2" s="1"/>
  <c r="BW375" i="2"/>
  <c r="BZ375" i="2" s="1"/>
  <c r="BS375" i="2"/>
  <c r="BW7" i="2"/>
  <c r="BZ7" i="2" s="1"/>
  <c r="BW389" i="2"/>
  <c r="BZ389" i="2" s="1"/>
  <c r="BS397" i="2"/>
  <c r="BW397" i="2"/>
  <c r="BZ397" i="2" s="1"/>
  <c r="BW407" i="2"/>
  <c r="BZ407" i="2" s="1"/>
  <c r="BS415" i="2"/>
  <c r="BW415" i="2"/>
  <c r="BZ415" i="2" s="1"/>
  <c r="BW423" i="2"/>
  <c r="BZ423" i="2" s="1"/>
  <c r="BW431" i="2"/>
  <c r="BZ431" i="2" s="1"/>
  <c r="BW439" i="2"/>
  <c r="BZ439" i="2" s="1"/>
  <c r="BW447" i="2"/>
  <c r="BZ447" i="2" s="1"/>
  <c r="BW455" i="2"/>
  <c r="BZ455" i="2" s="1"/>
  <c r="CE461" i="2"/>
  <c r="CB461" i="2" s="1"/>
  <c r="CF461" i="2"/>
  <c r="CI461" i="2" s="1"/>
  <c r="BY465" i="2"/>
  <c r="BX465" i="2" s="1"/>
  <c r="BW465" i="2"/>
  <c r="BZ465" i="2" s="1"/>
  <c r="BW473" i="2"/>
  <c r="BZ473" i="2" s="1"/>
  <c r="BW485" i="2"/>
  <c r="BZ485" i="2" s="1"/>
  <c r="BW493" i="2"/>
  <c r="BZ493" i="2" s="1"/>
  <c r="BS503" i="2"/>
  <c r="BW503" i="2"/>
  <c r="BZ503" i="2" s="1"/>
  <c r="BS513" i="2"/>
  <c r="BW513" i="2"/>
  <c r="BZ513" i="2" s="1"/>
  <c r="BW521" i="2"/>
  <c r="BZ521" i="2" s="1"/>
  <c r="BW529" i="2"/>
  <c r="BZ529" i="2" s="1"/>
  <c r="BW537" i="2"/>
  <c r="BZ537" i="2" s="1"/>
  <c r="BW545" i="2"/>
  <c r="BZ545" i="2" s="1"/>
  <c r="BW553" i="2"/>
  <c r="BZ553" i="2" s="1"/>
  <c r="BW561" i="2"/>
  <c r="BZ561" i="2" s="1"/>
  <c r="BW569" i="2"/>
  <c r="BZ569" i="2" s="1"/>
  <c r="BW577" i="2"/>
  <c r="BZ577" i="2" s="1"/>
  <c r="BW585" i="2"/>
  <c r="BZ585" i="2" s="1"/>
  <c r="BW593" i="2"/>
  <c r="CE597" i="2"/>
  <c r="CF597" i="2"/>
  <c r="CI597" i="2" s="1"/>
  <c r="BW603" i="2"/>
  <c r="BZ603" i="2" s="1"/>
  <c r="BW611" i="2"/>
  <c r="BZ611" i="2" s="1"/>
  <c r="BW619" i="2"/>
  <c r="BZ619" i="2" s="1"/>
  <c r="BW629" i="2"/>
  <c r="BZ629" i="2" s="1"/>
  <c r="BW639" i="2"/>
  <c r="BZ639" i="2" s="1"/>
  <c r="BS643" i="2"/>
  <c r="BW643" i="2"/>
  <c r="BZ643" i="2" s="1"/>
  <c r="BW651" i="2"/>
  <c r="BZ651" i="2" s="1"/>
  <c r="BW655" i="2"/>
  <c r="BZ655" i="2" s="1"/>
  <c r="CE659" i="2"/>
  <c r="CF659" i="2"/>
  <c r="CI659" i="2" s="1"/>
  <c r="BW663" i="2"/>
  <c r="BZ663" i="2" s="1"/>
  <c r="BW671" i="2"/>
  <c r="BZ671" i="2" s="1"/>
  <c r="CE682" i="2"/>
  <c r="CF682" i="2"/>
  <c r="CI682" i="2" s="1"/>
  <c r="CE691" i="2"/>
  <c r="CB691" i="2" s="1"/>
  <c r="CF691" i="2"/>
  <c r="CI691" i="2" s="1"/>
  <c r="CE698" i="2"/>
  <c r="CF698" i="2"/>
  <c r="CI698" i="2" s="1"/>
  <c r="BW707" i="2"/>
  <c r="BZ707" i="2" s="1"/>
  <c r="BS715" i="2"/>
  <c r="BW715" i="2"/>
  <c r="BZ715" i="2" s="1"/>
  <c r="BW723" i="2"/>
  <c r="BZ723" i="2" s="1"/>
  <c r="CE733" i="2"/>
  <c r="CB733" i="2" s="1"/>
  <c r="CF733" i="2"/>
  <c r="CI733" i="2" s="1"/>
  <c r="CE740" i="2"/>
  <c r="CB740" i="2" s="1"/>
  <c r="CF740" i="2"/>
  <c r="CI740" i="2" s="1"/>
  <c r="CE748" i="2"/>
  <c r="CB748" i="2" s="1"/>
  <c r="CF748" i="2"/>
  <c r="CI748" i="2" s="1"/>
  <c r="CE755" i="2"/>
  <c r="CF755" i="2"/>
  <c r="CI755" i="2" s="1"/>
  <c r="BS765" i="2"/>
  <c r="BW765" i="2"/>
  <c r="BZ765" i="2" s="1"/>
  <c r="BW773" i="2"/>
  <c r="BZ773" i="2" s="1"/>
  <c r="CE777" i="2"/>
  <c r="CB777" i="2" s="1"/>
  <c r="CF777" i="2"/>
  <c r="CI777" i="2" s="1"/>
  <c r="BS783" i="2"/>
  <c r="BW783" i="2"/>
  <c r="BZ783" i="2" s="1"/>
  <c r="CE785" i="2"/>
  <c r="CF785" i="2"/>
  <c r="CI785" i="2" s="1"/>
  <c r="CF793" i="2"/>
  <c r="CI793" i="2" s="1"/>
  <c r="BS812" i="2"/>
  <c r="BW812" i="2"/>
  <c r="BZ812" i="2" s="1"/>
  <c r="BW822" i="2"/>
  <c r="BZ822" i="2" s="1"/>
  <c r="BW830" i="2"/>
  <c r="BZ830" i="2" s="1"/>
  <c r="BS838" i="2"/>
  <c r="BW838" i="2"/>
  <c r="BZ838" i="2" s="1"/>
  <c r="BW846" i="2"/>
  <c r="BZ846" i="2" s="1"/>
  <c r="BW854" i="2"/>
  <c r="BZ854" i="2" s="1"/>
  <c r="BW862" i="2"/>
  <c r="BZ862" i="2" s="1"/>
  <c r="BW870" i="2"/>
  <c r="BZ870" i="2" s="1"/>
  <c r="BW874" i="2"/>
  <c r="BZ874" i="2" s="1"/>
  <c r="BS884" i="2"/>
  <c r="BW884" i="2"/>
  <c r="BZ884" i="2" s="1"/>
  <c r="BS892" i="2"/>
  <c r="BW892" i="2"/>
  <c r="BZ892" i="2" s="1"/>
  <c r="BW900" i="2"/>
  <c r="BZ900" i="2" s="1"/>
  <c r="BW906" i="2"/>
  <c r="BZ906" i="2" s="1"/>
  <c r="BW910" i="2"/>
  <c r="BZ910" i="2" s="1"/>
  <c r="BW918" i="2"/>
  <c r="BZ918" i="2" s="1"/>
  <c r="BS926" i="2"/>
  <c r="BW926" i="2"/>
  <c r="BZ926" i="2" s="1"/>
  <c r="BW934" i="2"/>
  <c r="BZ934" i="2" s="1"/>
  <c r="BS942" i="2"/>
  <c r="BW942" i="2"/>
  <c r="BZ942" i="2" s="1"/>
  <c r="BS946" i="2"/>
  <c r="BW946" i="2"/>
  <c r="BS954" i="2"/>
  <c r="BW954" i="2"/>
  <c r="BZ954" i="2" s="1"/>
  <c r="BS962" i="2"/>
  <c r="BW962" i="2"/>
  <c r="BZ962" i="2" s="1"/>
  <c r="CE882" i="2"/>
  <c r="CB882" i="2" s="1"/>
  <c r="BW55" i="2"/>
  <c r="BZ55" i="2" s="1"/>
  <c r="BW17" i="2"/>
  <c r="BZ17" i="2" s="1"/>
  <c r="CE26" i="2"/>
  <c r="CB26" i="2" s="1"/>
  <c r="CF26" i="2"/>
  <c r="CI26" i="2" s="1"/>
  <c r="BS20" i="2"/>
  <c r="BW20" i="2"/>
  <c r="BZ20" i="2" s="1"/>
  <c r="BS53" i="2"/>
  <c r="BW53" i="2"/>
  <c r="BZ53" i="2" s="1"/>
  <c r="BW73" i="2"/>
  <c r="BZ73" i="2" s="1"/>
  <c r="BS16" i="2"/>
  <c r="BW16" i="2"/>
  <c r="BZ16" i="2" s="1"/>
  <c r="BS23" i="2"/>
  <c r="BW23" i="2"/>
  <c r="BZ23" i="2" s="1"/>
  <c r="CE28" i="2"/>
  <c r="CB28" i="2" s="1"/>
  <c r="CF28" i="2"/>
  <c r="CI28" i="2" s="1"/>
  <c r="BW29" i="2"/>
  <c r="BZ29" i="2" s="1"/>
  <c r="BW51" i="2"/>
  <c r="BZ51" i="2" s="1"/>
  <c r="BW10" i="2"/>
  <c r="BZ10" i="2" s="1"/>
  <c r="BW14" i="2"/>
  <c r="BZ14" i="2" s="1"/>
  <c r="BS18" i="2"/>
  <c r="BW18" i="2"/>
  <c r="BZ18" i="2" s="1"/>
  <c r="BW21" i="2"/>
  <c r="BZ21" i="2" s="1"/>
  <c r="BW39" i="2"/>
  <c r="BZ39" i="2" s="1"/>
  <c r="BW45" i="2"/>
  <c r="BZ45" i="2" s="1"/>
  <c r="BW56" i="2"/>
  <c r="BZ56" i="2" s="1"/>
  <c r="BW61" i="2"/>
  <c r="BZ61" i="2" s="1"/>
  <c r="BS61" i="2"/>
  <c r="BW76" i="2"/>
  <c r="BZ76" i="2" s="1"/>
  <c r="BW70" i="2"/>
  <c r="BZ70" i="2" s="1"/>
  <c r="BW88" i="2"/>
  <c r="BZ88" i="2" s="1"/>
  <c r="BW81" i="2"/>
  <c r="BZ81" i="2" s="1"/>
  <c r="BW96" i="2"/>
  <c r="BZ96" i="2" s="1"/>
  <c r="BW116" i="2"/>
  <c r="BZ116" i="2" s="1"/>
  <c r="BW106" i="2"/>
  <c r="BZ106" i="2" s="1"/>
  <c r="BW3" i="2"/>
  <c r="BZ3" i="2" s="1"/>
  <c r="BW125" i="2"/>
  <c r="BZ125" i="2" s="1"/>
  <c r="BW133" i="2"/>
  <c r="BZ133" i="2" s="1"/>
  <c r="BW142" i="2"/>
  <c r="BZ142" i="2" s="1"/>
  <c r="BW191" i="2"/>
  <c r="BZ191" i="2" s="1"/>
  <c r="BS191" i="2"/>
  <c r="BW195" i="2"/>
  <c r="BZ195" i="2" s="1"/>
  <c r="BW227" i="2"/>
  <c r="BZ227" i="2" s="1"/>
  <c r="BW228" i="2"/>
  <c r="BZ228" i="2" s="1"/>
  <c r="BW229" i="2"/>
  <c r="BZ229" i="2" s="1"/>
  <c r="BW230" i="2"/>
  <c r="BZ230" i="2" s="1"/>
  <c r="BW241" i="2"/>
  <c r="BZ241" i="2" s="1"/>
  <c r="BW246" i="2"/>
  <c r="BZ246" i="2" s="1"/>
  <c r="BY246" i="2"/>
  <c r="BW254" i="2"/>
  <c r="BZ254" i="2" s="1"/>
  <c r="BW262" i="2"/>
  <c r="BZ262" i="2" s="1"/>
  <c r="BW270" i="2"/>
  <c r="BZ270" i="2" s="1"/>
  <c r="BW278" i="2"/>
  <c r="BZ278" i="2" s="1"/>
  <c r="BS286" i="2"/>
  <c r="BW286" i="2"/>
  <c r="BZ286" i="2" s="1"/>
  <c r="BW297" i="2"/>
  <c r="BZ297" i="2" s="1"/>
  <c r="BW305" i="2"/>
  <c r="BZ305" i="2" s="1"/>
  <c r="BW313" i="2"/>
  <c r="BZ313" i="2" s="1"/>
  <c r="BW321" i="2"/>
  <c r="BZ321" i="2" s="1"/>
  <c r="BW329" i="2"/>
  <c r="BZ329" i="2" s="1"/>
  <c r="BW337" i="2"/>
  <c r="BZ337" i="2" s="1"/>
  <c r="BW345" i="2"/>
  <c r="BZ345" i="2" s="1"/>
  <c r="BW353" i="2"/>
  <c r="BZ353" i="2" s="1"/>
  <c r="BW361" i="2"/>
  <c r="BZ361" i="2" s="1"/>
  <c r="BS366" i="2"/>
  <c r="BW366" i="2"/>
  <c r="BZ366" i="2" s="1"/>
  <c r="BS374" i="2"/>
  <c r="BW374" i="2"/>
  <c r="BZ374" i="2" s="1"/>
  <c r="BS386" i="2"/>
  <c r="BW386" i="2"/>
  <c r="BZ386" i="2" s="1"/>
  <c r="BS394" i="2"/>
  <c r="BW394" i="2"/>
  <c r="BZ394" i="2" s="1"/>
  <c r="BW404" i="2"/>
  <c r="BZ404" i="2" s="1"/>
  <c r="BW412" i="2"/>
  <c r="BZ412" i="2" s="1"/>
  <c r="BW420" i="2"/>
  <c r="BZ420" i="2" s="1"/>
  <c r="BW428" i="2"/>
  <c r="BZ428" i="2" s="1"/>
  <c r="BS436" i="2"/>
  <c r="BW436" i="2"/>
  <c r="BZ436" i="2" s="1"/>
  <c r="BW444" i="2"/>
  <c r="BZ444" i="2" s="1"/>
  <c r="BW452" i="2"/>
  <c r="BZ452" i="2" s="1"/>
  <c r="BW460" i="2"/>
  <c r="BZ460" i="2" s="1"/>
  <c r="BS470" i="2"/>
  <c r="BW470" i="2"/>
  <c r="BZ470" i="2" s="1"/>
  <c r="BW480" i="2"/>
  <c r="BZ480" i="2" s="1"/>
  <c r="BW484" i="2"/>
  <c r="BZ484" i="2" s="1"/>
  <c r="BW490" i="2"/>
  <c r="BZ490" i="2" s="1"/>
  <c r="BW500" i="2"/>
  <c r="BZ500" i="2" s="1"/>
  <c r="BW510" i="2"/>
  <c r="BZ510" i="2" s="1"/>
  <c r="BS518" i="2"/>
  <c r="BW518" i="2"/>
  <c r="BZ518" i="2" s="1"/>
  <c r="BW526" i="2"/>
  <c r="BZ526" i="2" s="1"/>
  <c r="BW534" i="2"/>
  <c r="BW542" i="2"/>
  <c r="BZ542" i="2" s="1"/>
  <c r="BW550" i="2"/>
  <c r="BZ550" i="2" s="1"/>
  <c r="BW558" i="2"/>
  <c r="BZ558" i="2" s="1"/>
  <c r="BW566" i="2"/>
  <c r="BZ566" i="2" s="1"/>
  <c r="BW574" i="2"/>
  <c r="BZ574" i="2" s="1"/>
  <c r="BW582" i="2"/>
  <c r="BZ582" i="2" s="1"/>
  <c r="BW590" i="2"/>
  <c r="BZ590" i="2" s="1"/>
  <c r="CE596" i="2"/>
  <c r="CF596" i="2"/>
  <c r="CI596" i="2" s="1"/>
  <c r="BW600" i="2"/>
  <c r="BZ600" i="2" s="1"/>
  <c r="BW608" i="2"/>
  <c r="BZ608" i="2" s="1"/>
  <c r="BW616" i="2"/>
  <c r="BW624" i="2"/>
  <c r="BZ624" i="2" s="1"/>
  <c r="BW628" i="2"/>
  <c r="BZ628" i="2" s="1"/>
  <c r="BW636" i="2"/>
  <c r="BZ636" i="2" s="1"/>
  <c r="BW642" i="2"/>
  <c r="BZ642" i="2" s="1"/>
  <c r="BW646" i="2"/>
  <c r="BZ646" i="2" s="1"/>
  <c r="BY654" i="2"/>
  <c r="BW654" i="2"/>
  <c r="BZ654" i="2" s="1"/>
  <c r="BW658" i="2"/>
  <c r="BZ658" i="2" s="1"/>
  <c r="BW668" i="2"/>
  <c r="BZ668" i="2" s="1"/>
  <c r="CI695" i="2"/>
  <c r="CE695" i="2"/>
  <c r="CB695" i="2" s="1"/>
  <c r="CF695" i="2"/>
  <c r="CE699" i="2"/>
  <c r="CF699" i="2"/>
  <c r="CI699" i="2" s="1"/>
  <c r="BW704" i="2"/>
  <c r="BZ704" i="2" s="1"/>
  <c r="BW712" i="2"/>
  <c r="BZ712" i="2" s="1"/>
  <c r="BS720" i="2"/>
  <c r="BW720" i="2"/>
  <c r="BZ720" i="2" s="1"/>
  <c r="BW728" i="2"/>
  <c r="BZ728" i="2" s="1"/>
  <c r="CE741" i="2"/>
  <c r="CF741" i="2"/>
  <c r="CI741" i="2" s="1"/>
  <c r="CI751" i="2"/>
  <c r="CE751" i="2"/>
  <c r="CB751" i="2" s="1"/>
  <c r="CF751" i="2"/>
  <c r="CE756" i="2"/>
  <c r="CF756" i="2"/>
  <c r="CI756" i="2" s="1"/>
  <c r="BW762" i="2"/>
  <c r="BZ762" i="2" s="1"/>
  <c r="BW770" i="2"/>
  <c r="BZ770" i="2" s="1"/>
  <c r="CE776" i="2"/>
  <c r="CB776" i="2" s="1"/>
  <c r="CF776" i="2"/>
  <c r="CI776" i="2" s="1"/>
  <c r="BW780" i="2"/>
  <c r="BZ780" i="2" s="1"/>
  <c r="CE807" i="2"/>
  <c r="CB807" i="2" s="1"/>
  <c r="CF807" i="2"/>
  <c r="CI807" i="2" s="1"/>
  <c r="BW819" i="2"/>
  <c r="BZ819" i="2" s="1"/>
  <c r="BW827" i="2"/>
  <c r="BZ827" i="2" s="1"/>
  <c r="BS835" i="2"/>
  <c r="BW835" i="2"/>
  <c r="BZ835" i="2" s="1"/>
  <c r="BW843" i="2"/>
  <c r="BZ843" i="2" s="1"/>
  <c r="BS851" i="2"/>
  <c r="BW851" i="2"/>
  <c r="BW859" i="2"/>
  <c r="BZ859" i="2" s="1"/>
  <c r="BS867" i="2"/>
  <c r="BW867" i="2"/>
  <c r="BZ867" i="2" s="1"/>
  <c r="BW873" i="2"/>
  <c r="BZ873" i="2" s="1"/>
  <c r="BY873" i="2"/>
  <c r="BS877" i="2"/>
  <c r="BW877" i="2"/>
  <c r="BZ877" i="2" s="1"/>
  <c r="BW889" i="2"/>
  <c r="BZ889" i="2" s="1"/>
  <c r="BW897" i="2"/>
  <c r="BZ897" i="2" s="1"/>
  <c r="BW905" i="2"/>
  <c r="BZ905" i="2" s="1"/>
  <c r="BS915" i="2"/>
  <c r="BW915" i="2"/>
  <c r="BZ915" i="2" s="1"/>
  <c r="BW923" i="2"/>
  <c r="BZ923" i="2" s="1"/>
  <c r="BW931" i="2"/>
  <c r="BZ931" i="2" s="1"/>
  <c r="BW939" i="2"/>
  <c r="BZ939" i="2" s="1"/>
  <c r="BS945" i="2"/>
  <c r="BW945" i="2"/>
  <c r="BW953" i="2"/>
  <c r="BZ953" i="2" s="1"/>
  <c r="BS961" i="2"/>
  <c r="BW961" i="2"/>
  <c r="BZ961" i="2" s="1"/>
  <c r="CF880" i="2"/>
  <c r="CI880" i="2" s="1"/>
  <c r="CE778" i="2"/>
  <c r="CB778" i="2" s="1"/>
  <c r="BW60" i="2"/>
  <c r="BZ60" i="2" s="1"/>
  <c r="BW75" i="2"/>
  <c r="BZ75" i="2" s="1"/>
  <c r="BW87" i="2"/>
  <c r="BZ87" i="2" s="1"/>
  <c r="BW80" i="2"/>
  <c r="BW95" i="2"/>
  <c r="BZ95" i="2" s="1"/>
  <c r="BW115" i="2"/>
  <c r="BZ115" i="2" s="1"/>
  <c r="BW105" i="2"/>
  <c r="BZ105" i="2" s="1"/>
  <c r="BW2" i="2"/>
  <c r="BZ2" i="2" s="1"/>
  <c r="BV2" i="2"/>
  <c r="BW121" i="2"/>
  <c r="BZ121" i="2" s="1"/>
  <c r="BW132" i="2"/>
  <c r="BZ132" i="2" s="1"/>
  <c r="BY135" i="2"/>
  <c r="BX135" i="2" s="1"/>
  <c r="BW135" i="2"/>
  <c r="BS141" i="2"/>
  <c r="BW141" i="2"/>
  <c r="BZ141" i="2" s="1"/>
  <c r="BS149" i="2"/>
  <c r="BW149" i="2"/>
  <c r="BZ149" i="2" s="1"/>
  <c r="BW153" i="2"/>
  <c r="BZ153" i="2" s="1"/>
  <c r="BS157" i="2"/>
  <c r="BW157" i="2"/>
  <c r="BZ157" i="2" s="1"/>
  <c r="BW170" i="2"/>
  <c r="BZ170" i="2" s="1"/>
  <c r="BS162" i="2"/>
  <c r="BW162" i="2"/>
  <c r="BZ162" i="2" s="1"/>
  <c r="BW166" i="2"/>
  <c r="BZ166" i="2" s="1"/>
  <c r="BW173" i="2"/>
  <c r="BZ173" i="2" s="1"/>
  <c r="BS177" i="2"/>
  <c r="BW177" i="2"/>
  <c r="BZ177" i="2" s="1"/>
  <c r="BW181" i="2"/>
  <c r="BZ181" i="2" s="1"/>
  <c r="BS185" i="2"/>
  <c r="BW185" i="2"/>
  <c r="BZ185" i="2" s="1"/>
  <c r="BW203" i="2"/>
  <c r="BZ203" i="2" s="1"/>
  <c r="BS203" i="2"/>
  <c r="BW210" i="2"/>
  <c r="BZ210" i="2" s="1"/>
  <c r="BW214" i="2"/>
  <c r="BZ214" i="2" s="1"/>
  <c r="BS214" i="2"/>
  <c r="BW218" i="2"/>
  <c r="BZ218" i="2" s="1"/>
  <c r="BS218" i="2"/>
  <c r="BW224" i="2"/>
  <c r="BZ224" i="2" s="1"/>
  <c r="BS235" i="2"/>
  <c r="BW235" i="2"/>
  <c r="BZ235" i="2" s="1"/>
  <c r="BW243" i="2"/>
  <c r="BZ243" i="2" s="1"/>
  <c r="BW248" i="2"/>
  <c r="BZ248" i="2" s="1"/>
  <c r="BW259" i="2"/>
  <c r="BZ259" i="2" s="1"/>
  <c r="BW267" i="2"/>
  <c r="BZ267" i="2" s="1"/>
  <c r="BW272" i="2"/>
  <c r="BZ272" i="2" s="1"/>
  <c r="BS292" i="2"/>
  <c r="BW292" i="2"/>
  <c r="BZ292" i="2" s="1"/>
  <c r="CI281" i="2"/>
  <c r="CE281" i="2"/>
  <c r="CB281" i="2" s="1"/>
  <c r="CF281" i="2"/>
  <c r="CI282" i="2"/>
  <c r="CF282" i="2"/>
  <c r="CE282" i="2"/>
  <c r="CB282" i="2" s="1"/>
  <c r="CE283" i="2"/>
  <c r="CB283" i="2" s="1"/>
  <c r="CF283" i="2"/>
  <c r="BW294" i="2"/>
  <c r="BZ294" i="2" s="1"/>
  <c r="BS294" i="2"/>
  <c r="BW302" i="2"/>
  <c r="BZ302" i="2" s="1"/>
  <c r="BW310" i="2"/>
  <c r="BZ310" i="2" s="1"/>
  <c r="BS310" i="2"/>
  <c r="BW318" i="2"/>
  <c r="BZ318" i="2" s="1"/>
  <c r="BW326" i="2"/>
  <c r="BZ326" i="2" s="1"/>
  <c r="BW334" i="2"/>
  <c r="BZ334" i="2" s="1"/>
  <c r="BS334" i="2"/>
  <c r="BW342" i="2"/>
  <c r="BZ342" i="2" s="1"/>
  <c r="BS342" i="2"/>
  <c r="BW350" i="2"/>
  <c r="BZ350" i="2" s="1"/>
  <c r="BS350" i="2"/>
  <c r="BW358" i="2"/>
  <c r="BZ358" i="2" s="1"/>
  <c r="BS363" i="2"/>
  <c r="BW363" i="2"/>
  <c r="BZ363" i="2" s="1"/>
  <c r="BS377" i="2"/>
  <c r="BW377" i="2"/>
  <c r="BZ377" i="2" s="1"/>
  <c r="BW383" i="2"/>
  <c r="BZ383" i="2" s="1"/>
  <c r="BW391" i="2"/>
  <c r="BZ391" i="2" s="1"/>
  <c r="BW399" i="2"/>
  <c r="BZ399" i="2" s="1"/>
  <c r="BS403" i="2"/>
  <c r="BW403" i="2"/>
  <c r="BZ403" i="2" s="1"/>
  <c r="BS409" i="2"/>
  <c r="BW409" i="2"/>
  <c r="BZ409" i="2" s="1"/>
  <c r="BW417" i="2"/>
  <c r="BZ417" i="2" s="1"/>
  <c r="BW425" i="2"/>
  <c r="BZ425" i="2" s="1"/>
  <c r="BW433" i="2"/>
  <c r="BZ433" i="2" s="1"/>
  <c r="BW441" i="2"/>
  <c r="BZ441" i="2" s="1"/>
  <c r="BW449" i="2"/>
  <c r="BZ449" i="2" s="1"/>
  <c r="BS457" i="2"/>
  <c r="BW457" i="2"/>
  <c r="BZ457" i="2" s="1"/>
  <c r="BW467" i="2"/>
  <c r="BZ467" i="2" s="1"/>
  <c r="BW475" i="2"/>
  <c r="BZ475" i="2" s="1"/>
  <c r="BW483" i="2"/>
  <c r="BZ483" i="2" s="1"/>
  <c r="BW487" i="2"/>
  <c r="BZ487" i="2" s="1"/>
  <c r="BW495" i="2"/>
  <c r="BZ495" i="2" s="1"/>
  <c r="BW499" i="2"/>
  <c r="BZ499" i="2" s="1"/>
  <c r="BW505" i="2"/>
  <c r="BZ505" i="2" s="1"/>
  <c r="BW515" i="2"/>
  <c r="BZ515" i="2" s="1"/>
  <c r="BW523" i="2"/>
  <c r="BZ523" i="2" s="1"/>
  <c r="BW531" i="2"/>
  <c r="BZ531" i="2" s="1"/>
  <c r="BW539" i="2"/>
  <c r="BZ539" i="2" s="1"/>
  <c r="BW547" i="2"/>
  <c r="BZ547" i="2" s="1"/>
  <c r="BW555" i="2"/>
  <c r="BZ555" i="2" s="1"/>
  <c r="BW563" i="2"/>
  <c r="BZ563" i="2" s="1"/>
  <c r="BW571" i="2"/>
  <c r="BZ571" i="2" s="1"/>
  <c r="BW579" i="2"/>
  <c r="BZ579" i="2" s="1"/>
  <c r="BW587" i="2"/>
  <c r="BZ587" i="2" s="1"/>
  <c r="BW595" i="2"/>
  <c r="BZ595" i="2" s="1"/>
  <c r="BW605" i="2"/>
  <c r="BZ605" i="2" s="1"/>
  <c r="BW613" i="2"/>
  <c r="BZ613" i="2" s="1"/>
  <c r="BW621" i="2"/>
  <c r="BZ621" i="2" s="1"/>
  <c r="BW627" i="2"/>
  <c r="BZ627" i="2" s="1"/>
  <c r="BW631" i="2"/>
  <c r="BZ631" i="2" s="1"/>
  <c r="BY641" i="2"/>
  <c r="BW641" i="2"/>
  <c r="BZ641" i="2" s="1"/>
  <c r="BW653" i="2"/>
  <c r="BZ653" i="2" s="1"/>
  <c r="BW665" i="2"/>
  <c r="BZ665" i="2" s="1"/>
  <c r="BW673" i="2"/>
  <c r="BZ673" i="2" s="1"/>
  <c r="CI687" i="2"/>
  <c r="CE687" i="2"/>
  <c r="CB687" i="2" s="1"/>
  <c r="CF687" i="2"/>
  <c r="CE700" i="2"/>
  <c r="CF700" i="2"/>
  <c r="CI700" i="2" s="1"/>
  <c r="BW709" i="2"/>
  <c r="BZ709" i="2" s="1"/>
  <c r="BW717" i="2"/>
  <c r="BZ717" i="2" s="1"/>
  <c r="BW725" i="2"/>
  <c r="BZ725" i="2" s="1"/>
  <c r="CE742" i="2"/>
  <c r="CB742" i="2" s="1"/>
  <c r="CF742" i="2"/>
  <c r="CI742" i="2" s="1"/>
  <c r="CE757" i="2"/>
  <c r="CF757" i="2"/>
  <c r="CI757" i="2" s="1"/>
  <c r="BW759" i="2"/>
  <c r="BZ759" i="2" s="1"/>
  <c r="BW767" i="2"/>
  <c r="BZ767" i="2" s="1"/>
  <c r="BW775" i="2"/>
  <c r="BZ775" i="2" s="1"/>
  <c r="CE787" i="2"/>
  <c r="CF787" i="2"/>
  <c r="CI787" i="2" s="1"/>
  <c r="CE795" i="2"/>
  <c r="CF795" i="2"/>
  <c r="CI795" i="2" s="1"/>
  <c r="CE808" i="2"/>
  <c r="CF808" i="2"/>
  <c r="CI808" i="2" s="1"/>
  <c r="BW816" i="2"/>
  <c r="BZ816" i="2" s="1"/>
  <c r="BW824" i="2"/>
  <c r="BZ824" i="2" s="1"/>
  <c r="BW832" i="2"/>
  <c r="BZ832" i="2" s="1"/>
  <c r="BW840" i="2"/>
  <c r="BZ840" i="2" s="1"/>
  <c r="BW848" i="2"/>
  <c r="BZ848" i="2" s="1"/>
  <c r="BW856" i="2"/>
  <c r="BZ856" i="2" s="1"/>
  <c r="BW864" i="2"/>
  <c r="BZ864" i="2" s="1"/>
  <c r="BW872" i="2"/>
  <c r="BZ872" i="2" s="1"/>
  <c r="BW886" i="2"/>
  <c r="BZ886" i="2" s="1"/>
  <c r="BS894" i="2"/>
  <c r="BW894" i="2"/>
  <c r="BZ894" i="2" s="1"/>
  <c r="BS902" i="2"/>
  <c r="BW902" i="2"/>
  <c r="BZ902" i="2" s="1"/>
  <c r="BW912" i="2"/>
  <c r="BZ912" i="2" s="1"/>
  <c r="BS920" i="2"/>
  <c r="BW920" i="2"/>
  <c r="BZ920" i="2" s="1"/>
  <c r="BS928" i="2"/>
  <c r="BW928" i="2"/>
  <c r="BS936" i="2"/>
  <c r="BW936" i="2"/>
  <c r="BZ936" i="2" s="1"/>
  <c r="BS944" i="2"/>
  <c r="BW944" i="2"/>
  <c r="BW952" i="2"/>
  <c r="BZ952" i="2" s="1"/>
  <c r="BW960" i="2"/>
  <c r="BZ960" i="2" s="1"/>
  <c r="BO8" i="2"/>
  <c r="BM8" i="2" s="1"/>
  <c r="BD953" i="2"/>
  <c r="BN953" i="2"/>
  <c r="BD948" i="2"/>
  <c r="BN948" i="2"/>
  <c r="BO938" i="2"/>
  <c r="BE938" i="2"/>
  <c r="BE911" i="2"/>
  <c r="BO911" i="2"/>
  <c r="BM911" i="2" s="1"/>
  <c r="BO899" i="2"/>
  <c r="BE899" i="2"/>
  <c r="BN898" i="2"/>
  <c r="BD898" i="2"/>
  <c r="BE891" i="2"/>
  <c r="BO891" i="2"/>
  <c r="BD883" i="2"/>
  <c r="BN883" i="2"/>
  <c r="BM883" i="2" s="1"/>
  <c r="BE877" i="2"/>
  <c r="BO877" i="2"/>
  <c r="BO866" i="2"/>
  <c r="BE866" i="2"/>
  <c r="BO864" i="2"/>
  <c r="BE864" i="2"/>
  <c r="BE850" i="2"/>
  <c r="BO850" i="2"/>
  <c r="BE840" i="2"/>
  <c r="BO840" i="2"/>
  <c r="BN831" i="2"/>
  <c r="BD831" i="2"/>
  <c r="BN827" i="2"/>
  <c r="BM827" i="2" s="1"/>
  <c r="BD827" i="2"/>
  <c r="BO816" i="2"/>
  <c r="BE816" i="2"/>
  <c r="BN815" i="2"/>
  <c r="BD815" i="2"/>
  <c r="BN806" i="2"/>
  <c r="BM806" i="2" s="1"/>
  <c r="BD806" i="2"/>
  <c r="BN801" i="2"/>
  <c r="BD801" i="2"/>
  <c r="BO774" i="2"/>
  <c r="BE774" i="2"/>
  <c r="BN771" i="2"/>
  <c r="BD771" i="2"/>
  <c r="BE764" i="2"/>
  <c r="BO764" i="2"/>
  <c r="BN739" i="2"/>
  <c r="BM739" i="2" s="1"/>
  <c r="BD739" i="2"/>
  <c r="BE733" i="2"/>
  <c r="BO733" i="2"/>
  <c r="BM733" i="2" s="1"/>
  <c r="BO701" i="2"/>
  <c r="BM701" i="2" s="1"/>
  <c r="BC701" i="2" s="1"/>
  <c r="BE701" i="2"/>
  <c r="CH696" i="2"/>
  <c r="CG696" i="2" s="1"/>
  <c r="BO693" i="2"/>
  <c r="BE693" i="2"/>
  <c r="BN687" i="2"/>
  <c r="BD687" i="2"/>
  <c r="BO678" i="2"/>
  <c r="BE678" i="2"/>
  <c r="BN668" i="2"/>
  <c r="BM668" i="2" s="1"/>
  <c r="BD668" i="2"/>
  <c r="BN666" i="2"/>
  <c r="BD666" i="2"/>
  <c r="BN657" i="2"/>
  <c r="BD657" i="2"/>
  <c r="BO655" i="2"/>
  <c r="BE655" i="2"/>
  <c r="BO654" i="2"/>
  <c r="BE654" i="2"/>
  <c r="BN635" i="2"/>
  <c r="BD635" i="2"/>
  <c r="BO628" i="2"/>
  <c r="BM628" i="2" s="1"/>
  <c r="BE628" i="2"/>
  <c r="BO627" i="2"/>
  <c r="BM627" i="2" s="1"/>
  <c r="BE627" i="2"/>
  <c r="BN621" i="2"/>
  <c r="BD621" i="2"/>
  <c r="BN613" i="2"/>
  <c r="BD613" i="2"/>
  <c r="BN597" i="2"/>
  <c r="BD597" i="2"/>
  <c r="BO591" i="2"/>
  <c r="BM591" i="2" s="1"/>
  <c r="BE591" i="2"/>
  <c r="BN584" i="2"/>
  <c r="BM584" i="2" s="1"/>
  <c r="BD584" i="2"/>
  <c r="BE583" i="2"/>
  <c r="BO583" i="2"/>
  <c r="BM583" i="2" s="1"/>
  <c r="BN582" i="2"/>
  <c r="BM582" i="2" s="1"/>
  <c r="BD582" i="2"/>
  <c r="BN566" i="2"/>
  <c r="BM566" i="2" s="1"/>
  <c r="BD566" i="2"/>
  <c r="BN550" i="2"/>
  <c r="BM550" i="2" s="1"/>
  <c r="BD550" i="2"/>
  <c r="BO541" i="2"/>
  <c r="BE541" i="2"/>
  <c r="BN524" i="2"/>
  <c r="BD524" i="2"/>
  <c r="BN512" i="2"/>
  <c r="BM512" i="2" s="1"/>
  <c r="BD512" i="2"/>
  <c r="BO508" i="2"/>
  <c r="BE508" i="2"/>
  <c r="BO504" i="2"/>
  <c r="BE504" i="2"/>
  <c r="BO489" i="2"/>
  <c r="BM489" i="2" s="1"/>
  <c r="BE489" i="2"/>
  <c r="BO484" i="2"/>
  <c r="BE484" i="2"/>
  <c r="BN478" i="2"/>
  <c r="BM478" i="2" s="1"/>
  <c r="BD478" i="2"/>
  <c r="BN477" i="2"/>
  <c r="BM477" i="2" s="1"/>
  <c r="BD477" i="2"/>
  <c r="BE454" i="2"/>
  <c r="BO454" i="2"/>
  <c r="BO442" i="2"/>
  <c r="BM442" i="2" s="1"/>
  <c r="BE442" i="2"/>
  <c r="BN431" i="2"/>
  <c r="BM431" i="2" s="1"/>
  <c r="BD431" i="2"/>
  <c r="BE420" i="2"/>
  <c r="BO420" i="2"/>
  <c r="BO403" i="2"/>
  <c r="BE403" i="2"/>
  <c r="BO401" i="2"/>
  <c r="BE401" i="2"/>
  <c r="BN394" i="2"/>
  <c r="BD394" i="2"/>
  <c r="BO391" i="2"/>
  <c r="BE391" i="2"/>
  <c r="BO387" i="2"/>
  <c r="BE387" i="2"/>
  <c r="BN384" i="2"/>
  <c r="BD384" i="2"/>
  <c r="BN367" i="2"/>
  <c r="BD367" i="2"/>
  <c r="BD348" i="2"/>
  <c r="BN348" i="2"/>
  <c r="BM348" i="2" s="1"/>
  <c r="BN344" i="2"/>
  <c r="BD344" i="2"/>
  <c r="BE339" i="2"/>
  <c r="BO339" i="2"/>
  <c r="BM339" i="2" s="1"/>
  <c r="BO335" i="2"/>
  <c r="BE335" i="2"/>
  <c r="BO327" i="2"/>
  <c r="BE327" i="2"/>
  <c r="BN320" i="2"/>
  <c r="BD320" i="2"/>
  <c r="BN312" i="2"/>
  <c r="BD312" i="2"/>
  <c r="BO309" i="2"/>
  <c r="BM309" i="2" s="1"/>
  <c r="BE309" i="2"/>
  <c r="BO305" i="2"/>
  <c r="BE305" i="2"/>
  <c r="BO297" i="2"/>
  <c r="BE297" i="2"/>
  <c r="BO288" i="2"/>
  <c r="BM288" i="2" s="1"/>
  <c r="BE288" i="2"/>
  <c r="CI283" i="2"/>
  <c r="CH283" i="2"/>
  <c r="CG283" i="2" s="1"/>
  <c r="BE283" i="2"/>
  <c r="BO283" i="2"/>
  <c r="BO275" i="2"/>
  <c r="BM275" i="2" s="1"/>
  <c r="BE275" i="2"/>
  <c r="BO270" i="2"/>
  <c r="BE270" i="2"/>
  <c r="BN248" i="2"/>
  <c r="BD248" i="2"/>
  <c r="BE209" i="2"/>
  <c r="BO209" i="2"/>
  <c r="BO204" i="2"/>
  <c r="BE204" i="2"/>
  <c r="BO189" i="2"/>
  <c r="BM189" i="2" s="1"/>
  <c r="BE189" i="2"/>
  <c r="BO188" i="2"/>
  <c r="BM188" i="2" s="1"/>
  <c r="BE188" i="2"/>
  <c r="BO186" i="2"/>
  <c r="BE186" i="2"/>
  <c r="BO174" i="2"/>
  <c r="BE174" i="2"/>
  <c r="BN168" i="2"/>
  <c r="BD168" i="2"/>
  <c r="BO163" i="2"/>
  <c r="BE163" i="2"/>
  <c r="BD147" i="2"/>
  <c r="BN147" i="2"/>
  <c r="BM147" i="2" s="1"/>
  <c r="BE144" i="2"/>
  <c r="BO144" i="2"/>
  <c r="BE136" i="2"/>
  <c r="BO136" i="2"/>
  <c r="BM136" i="2" s="1"/>
  <c r="BD135" i="2"/>
  <c r="BN135" i="2"/>
  <c r="DT132" i="2"/>
  <c r="DS132" i="2"/>
  <c r="BE100" i="2"/>
  <c r="BO100" i="2"/>
  <c r="BO83" i="2"/>
  <c r="BE83" i="2"/>
  <c r="BE82" i="2"/>
  <c r="BO82" i="2"/>
  <c r="BO81" i="2"/>
  <c r="BM81" i="2" s="1"/>
  <c r="BE81" i="2"/>
  <c r="BE89" i="2"/>
  <c r="BO89" i="2"/>
  <c r="BM89" i="2" s="1"/>
  <c r="BE69" i="2"/>
  <c r="BO69" i="2"/>
  <c r="BE64" i="2"/>
  <c r="BO64" i="2"/>
  <c r="BM64" i="2" s="1"/>
  <c r="BE52" i="2"/>
  <c r="BO52" i="2"/>
  <c r="BN43" i="2"/>
  <c r="BM43" i="2" s="1"/>
  <c r="BD43" i="2"/>
  <c r="BO31" i="2"/>
  <c r="BM31" i="2" s="1"/>
  <c r="BE31" i="2"/>
  <c r="BN28" i="2"/>
  <c r="BD28" i="2"/>
  <c r="BN27" i="2"/>
  <c r="BD27" i="2"/>
  <c r="BO26" i="2"/>
  <c r="BE26" i="2"/>
  <c r="BN23" i="2"/>
  <c r="BD23" i="2"/>
  <c r="BO19" i="2"/>
  <c r="BE19" i="2"/>
  <c r="BE24" i="2"/>
  <c r="BO24" i="2"/>
  <c r="BM24" i="2" s="1"/>
  <c r="BD80" i="2"/>
  <c r="BN80" i="2"/>
  <c r="BO28" i="2"/>
  <c r="BE28" i="2"/>
  <c r="BN40" i="2"/>
  <c r="BM40" i="2" s="1"/>
  <c r="BD40" i="2"/>
  <c r="BE61" i="2"/>
  <c r="BO61" i="2"/>
  <c r="BM61" i="2" s="1"/>
  <c r="BO15" i="2"/>
  <c r="BM15" i="2" s="1"/>
  <c r="BE15" i="2"/>
  <c r="BD78" i="2"/>
  <c r="BN78" i="2"/>
  <c r="BE57" i="2"/>
  <c r="BO57" i="2"/>
  <c r="BN10" i="2"/>
  <c r="BN33" i="2"/>
  <c r="BM33" i="2" s="1"/>
  <c r="BD33" i="2"/>
  <c r="BE49" i="2"/>
  <c r="BE337" i="2"/>
  <c r="BE373" i="2"/>
  <c r="BE5" i="2"/>
  <c r="BE783" i="2"/>
  <c r="CI786" i="2"/>
  <c r="BE791" i="2"/>
  <c r="CI794" i="2"/>
  <c r="DI947" i="2"/>
  <c r="BO58" i="2"/>
  <c r="BO112" i="2"/>
  <c r="BO200" i="2"/>
  <c r="BO223" i="2"/>
  <c r="BD294" i="2"/>
  <c r="BD360" i="2"/>
  <c r="BD461" i="2"/>
  <c r="BD476" i="2"/>
  <c r="BD492" i="2"/>
  <c r="BD501" i="2"/>
  <c r="BD528" i="2"/>
  <c r="DI710" i="2"/>
  <c r="BO753" i="2"/>
  <c r="BO781" i="2"/>
  <c r="BM781" i="2" s="1"/>
  <c r="BO818" i="2"/>
  <c r="BO838" i="2"/>
  <c r="BM838" i="2" s="1"/>
  <c r="BD841" i="2"/>
  <c r="BD915" i="2"/>
  <c r="BD936" i="2"/>
  <c r="BE25" i="2"/>
  <c r="BE90" i="2"/>
  <c r="CA2" i="2"/>
  <c r="BE319" i="2"/>
  <c r="BO321" i="2"/>
  <c r="BD358" i="2"/>
  <c r="BD398" i="2"/>
  <c r="BD496" i="2"/>
  <c r="BD526" i="2"/>
  <c r="BD558" i="2"/>
  <c r="BD623" i="2"/>
  <c r="BD634" i="2"/>
  <c r="BD769" i="2"/>
  <c r="BD857" i="2"/>
  <c r="BO862" i="2"/>
  <c r="BM862" i="2" s="1"/>
  <c r="BD878" i="2"/>
  <c r="BO893" i="2"/>
  <c r="BM893" i="2" s="1"/>
  <c r="BN950" i="2"/>
  <c r="BM950" i="2" s="1"/>
  <c r="CH695" i="2"/>
  <c r="CG695" i="2" s="1"/>
  <c r="BN947" i="2"/>
  <c r="BD42" i="2"/>
  <c r="BD35" i="2"/>
  <c r="BO46" i="2"/>
  <c r="BN48" i="2"/>
  <c r="BM48" i="2" s="1"/>
  <c r="BN55" i="2"/>
  <c r="BO70" i="2"/>
  <c r="BD179" i="2"/>
  <c r="BE182" i="2"/>
  <c r="BE193" i="2"/>
  <c r="BE234" i="2"/>
  <c r="BO244" i="2"/>
  <c r="BD259" i="2"/>
  <c r="BD265" i="2"/>
  <c r="BE303" i="2"/>
  <c r="BE317" i="2"/>
  <c r="BD386" i="2"/>
  <c r="BE589" i="2"/>
  <c r="BD605" i="2"/>
  <c r="BD660" i="2"/>
  <c r="BE673" i="2"/>
  <c r="BE715" i="2"/>
  <c r="BD730" i="2"/>
  <c r="BD741" i="2"/>
  <c r="BO757" i="2"/>
  <c r="BE787" i="2"/>
  <c r="BE826" i="2"/>
  <c r="BE848" i="2"/>
  <c r="BD865" i="2"/>
  <c r="BD882" i="2"/>
  <c r="BD919" i="2"/>
  <c r="BN36" i="2"/>
  <c r="BM36" i="2" s="1"/>
  <c r="BN37" i="2"/>
  <c r="BM37" i="2" s="1"/>
  <c r="BN44" i="2"/>
  <c r="BN92" i="2"/>
  <c r="BE139" i="2"/>
  <c r="BE158" i="2"/>
  <c r="BD199" i="2"/>
  <c r="BE232" i="2"/>
  <c r="BD263" i="2"/>
  <c r="BO277" i="2"/>
  <c r="BM277" i="2" s="1"/>
  <c r="BO295" i="2"/>
  <c r="BD363" i="2"/>
  <c r="BD396" i="2"/>
  <c r="BE456" i="2"/>
  <c r="BO529" i="2"/>
  <c r="BM529" i="2" s="1"/>
  <c r="BE533" i="2"/>
  <c r="BD670" i="2"/>
  <c r="BE736" i="2"/>
  <c r="BD748" i="2"/>
  <c r="BD754" i="2"/>
  <c r="BE760" i="2"/>
  <c r="BE778" i="2"/>
  <c r="BD782" i="2"/>
  <c r="BD833" i="2"/>
  <c r="BD855" i="2"/>
  <c r="BN925" i="2"/>
  <c r="BM925" i="2" s="1"/>
  <c r="BN928" i="2"/>
  <c r="BE931" i="2"/>
  <c r="BN940" i="2"/>
  <c r="BN945" i="2"/>
  <c r="BO956" i="2"/>
  <c r="BE96" i="2"/>
  <c r="BD429" i="2"/>
  <c r="BD522" i="2"/>
  <c r="BE525" i="2"/>
  <c r="BO527" i="2"/>
  <c r="BM527" i="2" s="1"/>
  <c r="BO575" i="2"/>
  <c r="BM575" i="2" s="1"/>
  <c r="BD599" i="2"/>
  <c r="BD749" i="2"/>
  <c r="BO796" i="2"/>
  <c r="BE824" i="2"/>
  <c r="BO858" i="2"/>
  <c r="BN881" i="2"/>
  <c r="BM881" i="2" s="1"/>
  <c r="BD892" i="2"/>
  <c r="BD13" i="2"/>
  <c r="BD24" i="2"/>
  <c r="BE30" i="2"/>
  <c r="BD9" i="2"/>
  <c r="BE13" i="2"/>
  <c r="BD22" i="2"/>
  <c r="BO35" i="2"/>
  <c r="BM35" i="2" s="1"/>
  <c r="BE47" i="2"/>
  <c r="BN63" i="2"/>
  <c r="BN76" i="2"/>
  <c r="BM76" i="2" s="1"/>
  <c r="BM88" i="2"/>
  <c r="BE77" i="2"/>
  <c r="BN85" i="2"/>
  <c r="BN94" i="2"/>
  <c r="BO117" i="2"/>
  <c r="BM117" i="2" s="1"/>
  <c r="BO4" i="2"/>
  <c r="BM4" i="2" s="1"/>
  <c r="BE138" i="2"/>
  <c r="BO143" i="2"/>
  <c r="BM143" i="2" s="1"/>
  <c r="BN302" i="2"/>
  <c r="BD302" i="2"/>
  <c r="BN20" i="2"/>
  <c r="BO85" i="2"/>
  <c r="BO124" i="2"/>
  <c r="BD136" i="2"/>
  <c r="BO140" i="2"/>
  <c r="BD149" i="2"/>
  <c r="BN210" i="2"/>
  <c r="BD210" i="2"/>
  <c r="BO239" i="2"/>
  <c r="BE239" i="2"/>
  <c r="BN6" i="2"/>
  <c r="BM6" i="2" s="1"/>
  <c r="BD6" i="2"/>
  <c r="BN38" i="2"/>
  <c r="BE17" i="2"/>
  <c r="BO20" i="2"/>
  <c r="BE34" i="2"/>
  <c r="BE68" i="2"/>
  <c r="BN70" i="2"/>
  <c r="BN77" i="2"/>
  <c r="BM77" i="2" s="1"/>
  <c r="BO97" i="2"/>
  <c r="BM97" i="2" s="1"/>
  <c r="BO114" i="2"/>
  <c r="BE142" i="2"/>
  <c r="BO145" i="2"/>
  <c r="BM145" i="2" s="1"/>
  <c r="BD157" i="2"/>
  <c r="BN185" i="2"/>
  <c r="BO395" i="2"/>
  <c r="BE395" i="2"/>
  <c r="BO27" i="2"/>
  <c r="DR174" i="2"/>
  <c r="BO32" i="2"/>
  <c r="BM32" i="2" s="1"/>
  <c r="BD81" i="2"/>
  <c r="BD162" i="2"/>
  <c r="BD181" i="2"/>
  <c r="BO206" i="2"/>
  <c r="BE206" i="2"/>
  <c r="BO217" i="2"/>
  <c r="BE217" i="2"/>
  <c r="BO45" i="2"/>
  <c r="BM45" i="2" s="1"/>
  <c r="BD8" i="2"/>
  <c r="BO9" i="2"/>
  <c r="BD49" i="2"/>
  <c r="BD72" i="2"/>
  <c r="BE12" i="2"/>
  <c r="BE21" i="2"/>
  <c r="BE29" i="2"/>
  <c r="BN53" i="2"/>
  <c r="BN65" i="2"/>
  <c r="BE88" i="2"/>
  <c r="DT134" i="2"/>
  <c r="BN144" i="2"/>
  <c r="BD148" i="2"/>
  <c r="BE150" i="2"/>
  <c r="BO278" i="2"/>
  <c r="BE278" i="2"/>
  <c r="BO241" i="2"/>
  <c r="BE241" i="2"/>
  <c r="BD18" i="2"/>
  <c r="BE33" i="2"/>
  <c r="BD45" i="2"/>
  <c r="BN52" i="2"/>
  <c r="BN60" i="2"/>
  <c r="BO62" i="2"/>
  <c r="BM62" i="2" s="1"/>
  <c r="BE76" i="2"/>
  <c r="BO2" i="2"/>
  <c r="BM2" i="2" s="1"/>
  <c r="BE129" i="2"/>
  <c r="BO195" i="2"/>
  <c r="BN306" i="2"/>
  <c r="BM306" i="2" s="1"/>
  <c r="BD306" i="2"/>
  <c r="BD324" i="2"/>
  <c r="BN324" i="2"/>
  <c r="BM324" i="2" s="1"/>
  <c r="BN419" i="2"/>
  <c r="BD419" i="2"/>
  <c r="BE16" i="2"/>
  <c r="BO41" i="2"/>
  <c r="BM49" i="2"/>
  <c r="BD56" i="2"/>
  <c r="BO115" i="2"/>
  <c r="BM115" i="2" s="1"/>
  <c r="BO110" i="2"/>
  <c r="BO121" i="2"/>
  <c r="BM121" i="2" s="1"/>
  <c r="BN173" i="2"/>
  <c r="BD173" i="2"/>
  <c r="BN304" i="2"/>
  <c r="BD304" i="2"/>
  <c r="BO397" i="2"/>
  <c r="BE397" i="2"/>
  <c r="BE567" i="2"/>
  <c r="BO567" i="2"/>
  <c r="BM567" i="2" s="1"/>
  <c r="BN578" i="2"/>
  <c r="BD578" i="2"/>
  <c r="BN650" i="2"/>
  <c r="BD650" i="2"/>
  <c r="BN747" i="2"/>
  <c r="BM747" i="2" s="1"/>
  <c r="BD747" i="2"/>
  <c r="BE766" i="2"/>
  <c r="BO766" i="2"/>
  <c r="BO785" i="2"/>
  <c r="BE785" i="2"/>
  <c r="BN847" i="2"/>
  <c r="BD847" i="2"/>
  <c r="BO856" i="2"/>
  <c r="BE856" i="2"/>
  <c r="BD423" i="2"/>
  <c r="BN453" i="2"/>
  <c r="BD453" i="2"/>
  <c r="BN468" i="2"/>
  <c r="BM468" i="2" s="1"/>
  <c r="BD468" i="2"/>
  <c r="BD474" i="2"/>
  <c r="BE499" i="2"/>
  <c r="BO499" i="2"/>
  <c r="BM499" i="2" s="1"/>
  <c r="BD520" i="2"/>
  <c r="BO543" i="2"/>
  <c r="BM543" i="2" s="1"/>
  <c r="BO699" i="2"/>
  <c r="BM699" i="2" s="1"/>
  <c r="BE699" i="2"/>
  <c r="BN722" i="2"/>
  <c r="BD722" i="2"/>
  <c r="BN773" i="2"/>
  <c r="BD773" i="2"/>
  <c r="BE198" i="2"/>
  <c r="BD240" i="2"/>
  <c r="BD247" i="2"/>
  <c r="BD274" i="2"/>
  <c r="CH282" i="2"/>
  <c r="CG282" i="2" s="1"/>
  <c r="BD346" i="2"/>
  <c r="BE366" i="2"/>
  <c r="BO367" i="2"/>
  <c r="BE377" i="2"/>
  <c r="BD574" i="2"/>
  <c r="BE606" i="2"/>
  <c r="BO606" i="2"/>
  <c r="BN619" i="2"/>
  <c r="BM619" i="2" s="1"/>
  <c r="BD619" i="2"/>
  <c r="BO636" i="2"/>
  <c r="BE636" i="2"/>
  <c r="BN672" i="2"/>
  <c r="BD672" i="2"/>
  <c r="BN884" i="2"/>
  <c r="BM884" i="2" s="1"/>
  <c r="BD884" i="2"/>
  <c r="BE219" i="2"/>
  <c r="BO663" i="2"/>
  <c r="BE663" i="2"/>
  <c r="BO669" i="2"/>
  <c r="BM669" i="2" s="1"/>
  <c r="BE669" i="2"/>
  <c r="BO685" i="2"/>
  <c r="BE685" i="2"/>
  <c r="BE842" i="2"/>
  <c r="BO842" i="2"/>
  <c r="BN900" i="2"/>
  <c r="BM900" i="2" s="1"/>
  <c r="BD900" i="2"/>
  <c r="BD192" i="2"/>
  <c r="BD214" i="2"/>
  <c r="BD231" i="2"/>
  <c r="BD233" i="2"/>
  <c r="BO237" i="2"/>
  <c r="BM237" i="2" s="1"/>
  <c r="BO249" i="2"/>
  <c r="BD261" i="2"/>
  <c r="BD269" i="2"/>
  <c r="BD287" i="2"/>
  <c r="BD296" i="2"/>
  <c r="BD310" i="2"/>
  <c r="BE313" i="2"/>
  <c r="BD318" i="2"/>
  <c r="BD326" i="2"/>
  <c r="BD336" i="2"/>
  <c r="BD338" i="2"/>
  <c r="BD351" i="2"/>
  <c r="BD354" i="2"/>
  <c r="BE361" i="2"/>
  <c r="BO374" i="2"/>
  <c r="BE399" i="2"/>
  <c r="BE404" i="2"/>
  <c r="BD421" i="2"/>
  <c r="BD433" i="2"/>
  <c r="BE446" i="2"/>
  <c r="BO446" i="2"/>
  <c r="BE452" i="2"/>
  <c r="BD470" i="2"/>
  <c r="BO497" i="2"/>
  <c r="BM497" i="2" s="1"/>
  <c r="BE497" i="2"/>
  <c r="BE500" i="2"/>
  <c r="BD503" i="2"/>
  <c r="BD516" i="2"/>
  <c r="BD540" i="2"/>
  <c r="BD590" i="2"/>
  <c r="BO604" i="2"/>
  <c r="BM604" i="2" s="1"/>
  <c r="BE604" i="2"/>
  <c r="BN607" i="2"/>
  <c r="BD607" i="2"/>
  <c r="BO643" i="2"/>
  <c r="BE643" i="2"/>
  <c r="BN659" i="2"/>
  <c r="BD659" i="2"/>
  <c r="BN716" i="2"/>
  <c r="BD716" i="2"/>
  <c r="BN761" i="2"/>
  <c r="BM761" i="2" s="1"/>
  <c r="BD761" i="2"/>
  <c r="BO830" i="2"/>
  <c r="BM830" i="2" s="1"/>
  <c r="BE830" i="2"/>
  <c r="BN894" i="2"/>
  <c r="BM894" i="2" s="1"/>
  <c r="BD212" i="2"/>
  <c r="BD243" i="2"/>
  <c r="BD255" i="2"/>
  <c r="BD271" i="2"/>
  <c r="BD276" i="2"/>
  <c r="BO284" i="2"/>
  <c r="BD334" i="2"/>
  <c r="BN340" i="2"/>
  <c r="BM340" i="2" s="1"/>
  <c r="BO375" i="2"/>
  <c r="BO430" i="2"/>
  <c r="BD463" i="2"/>
  <c r="BD488" i="2"/>
  <c r="BD534" i="2"/>
  <c r="BD542" i="2"/>
  <c r="BO549" i="2"/>
  <c r="BE549" i="2"/>
  <c r="BO551" i="2"/>
  <c r="BM551" i="2" s="1"/>
  <c r="BE551" i="2"/>
  <c r="BD562" i="2"/>
  <c r="BE581" i="2"/>
  <c r="BD592" i="2"/>
  <c r="BN630" i="2"/>
  <c r="BM630" i="2" s="1"/>
  <c r="BD630" i="2"/>
  <c r="BE631" i="2"/>
  <c r="BO665" i="2"/>
  <c r="BO683" i="2"/>
  <c r="BM683" i="2" s="1"/>
  <c r="BC683" i="2" s="1"/>
  <c r="BN714" i="2"/>
  <c r="BD714" i="2"/>
  <c r="BO828" i="2"/>
  <c r="BM828" i="2" s="1"/>
  <c r="BN863" i="2"/>
  <c r="BD863" i="2"/>
  <c r="BO868" i="2"/>
  <c r="BM868" i="2" s="1"/>
  <c r="BE868" i="2"/>
  <c r="BO908" i="2"/>
  <c r="BE908" i="2"/>
  <c r="BN923" i="2"/>
  <c r="BD923" i="2"/>
  <c r="BN289" i="2"/>
  <c r="BM289" i="2" s="1"/>
  <c r="BE393" i="2"/>
  <c r="BD437" i="2"/>
  <c r="BO444" i="2"/>
  <c r="BE444" i="2"/>
  <c r="BD445" i="2"/>
  <c r="BD447" i="2"/>
  <c r="BD455" i="2"/>
  <c r="BO482" i="2"/>
  <c r="BE482" i="2"/>
  <c r="BE506" i="2"/>
  <c r="BE531" i="2"/>
  <c r="BO531" i="2"/>
  <c r="BD532" i="2"/>
  <c r="BD586" i="2"/>
  <c r="BE614" i="2"/>
  <c r="BO614" i="2"/>
  <c r="BO697" i="2"/>
  <c r="BM697" i="2" s="1"/>
  <c r="BE697" i="2"/>
  <c r="BE729" i="2"/>
  <c r="BO729" i="2"/>
  <c r="BM729" i="2" s="1"/>
  <c r="BN751" i="2"/>
  <c r="BM751" i="2" s="1"/>
  <c r="BD751" i="2"/>
  <c r="CI778" i="2"/>
  <c r="BN825" i="2"/>
  <c r="BD825" i="2"/>
  <c r="BN849" i="2"/>
  <c r="BD849" i="2"/>
  <c r="BO923" i="2"/>
  <c r="BE923" i="2"/>
  <c r="BO229" i="2"/>
  <c r="BO260" i="2"/>
  <c r="BD285" i="2"/>
  <c r="BO345" i="2"/>
  <c r="BO382" i="2"/>
  <c r="BO475" i="2"/>
  <c r="BM475" i="2" s="1"/>
  <c r="BE475" i="2"/>
  <c r="BE521" i="2"/>
  <c r="BO521" i="2"/>
  <c r="BM521" i="2" s="1"/>
  <c r="BO585" i="2"/>
  <c r="BM585" i="2" s="1"/>
  <c r="BE585" i="2"/>
  <c r="BD638" i="2"/>
  <c r="BN638" i="2"/>
  <c r="BM638" i="2" s="1"/>
  <c r="BN694" i="2"/>
  <c r="BD694" i="2"/>
  <c r="BO705" i="2"/>
  <c r="BM705" i="2" s="1"/>
  <c r="BN708" i="2"/>
  <c r="BD708" i="2"/>
  <c r="BN724" i="2"/>
  <c r="BD724" i="2"/>
  <c r="BO832" i="2"/>
  <c r="BE834" i="2"/>
  <c r="BO834" i="2"/>
  <c r="BN859" i="2"/>
  <c r="BM859" i="2" s="1"/>
  <c r="BD859" i="2"/>
  <c r="BO906" i="2"/>
  <c r="BE906" i="2"/>
  <c r="BN916" i="2"/>
  <c r="BD933" i="2"/>
  <c r="BN933" i="2"/>
  <c r="BM933" i="2" s="1"/>
  <c r="BN615" i="2"/>
  <c r="BD615" i="2"/>
  <c r="BO620" i="2"/>
  <c r="BM620" i="2" s="1"/>
  <c r="BE620" i="2"/>
  <c r="BE646" i="2"/>
  <c r="BE723" i="2"/>
  <c r="BE731" i="2"/>
  <c r="BE756" i="2"/>
  <c r="BO756" i="2"/>
  <c r="BO788" i="2"/>
  <c r="BO901" i="2"/>
  <c r="BM901" i="2" s="1"/>
  <c r="DI909" i="2"/>
  <c r="BD941" i="2"/>
  <c r="BN941" i="2"/>
  <c r="BM941" i="2" s="1"/>
  <c r="BO651" i="2"/>
  <c r="BE698" i="2"/>
  <c r="BD702" i="2"/>
  <c r="BD704" i="2"/>
  <c r="BE734" i="2"/>
  <c r="BD743" i="2"/>
  <c r="BD750" i="2"/>
  <c r="BN752" i="2"/>
  <c r="BM752" i="2" s="1"/>
  <c r="BD752" i="2"/>
  <c r="BO762" i="2"/>
  <c r="BM762" i="2" s="1"/>
  <c r="BD765" i="2"/>
  <c r="BE772" i="2"/>
  <c r="BE779" i="2"/>
  <c r="BD810" i="2"/>
  <c r="BD819" i="2"/>
  <c r="BE822" i="2"/>
  <c r="BN871" i="2"/>
  <c r="BD871" i="2"/>
  <c r="BE872" i="2"/>
  <c r="BE873" i="2"/>
  <c r="BD880" i="2"/>
  <c r="BO885" i="2"/>
  <c r="BM885" i="2" s="1"/>
  <c r="BO948" i="2"/>
  <c r="BO951" i="2"/>
  <c r="BM951" i="2" s="1"/>
  <c r="BO952" i="2"/>
  <c r="BO954" i="2"/>
  <c r="BN611" i="2"/>
  <c r="BM611" i="2" s="1"/>
  <c r="BD611" i="2"/>
  <c r="BE612" i="2"/>
  <c r="BE622" i="2"/>
  <c r="BE624" i="2"/>
  <c r="BE680" i="2"/>
  <c r="BE732" i="2"/>
  <c r="BN740" i="2"/>
  <c r="BM740" i="2" s="1"/>
  <c r="BD740" i="2"/>
  <c r="BD744" i="2"/>
  <c r="BE770" i="2"/>
  <c r="BE789" i="2"/>
  <c r="BE795" i="2"/>
  <c r="BE802" i="2"/>
  <c r="BD811" i="2"/>
  <c r="BD839" i="2"/>
  <c r="BD851" i="2"/>
  <c r="BN869" i="2"/>
  <c r="BM869" i="2" s="1"/>
  <c r="BO874" i="2"/>
  <c r="BN888" i="2"/>
  <c r="BN890" i="2"/>
  <c r="BD890" i="2"/>
  <c r="BN927" i="2"/>
  <c r="BM927" i="2" s="1"/>
  <c r="BO932" i="2"/>
  <c r="BM932" i="2" s="1"/>
  <c r="BO935" i="2"/>
  <c r="BO937" i="2"/>
  <c r="BN643" i="2"/>
  <c r="BN691" i="2"/>
  <c r="BD745" i="2"/>
  <c r="BD763" i="2"/>
  <c r="BD817" i="2"/>
  <c r="BN879" i="2"/>
  <c r="BM879" i="2" s="1"/>
  <c r="BN920" i="2"/>
  <c r="BM920" i="2" s="1"/>
  <c r="BN961" i="2"/>
  <c r="BD963" i="2"/>
  <c r="BN963" i="2"/>
  <c r="BM963" i="2" s="1"/>
  <c r="BE777" i="2"/>
  <c r="BO777" i="2"/>
  <c r="BM777" i="2" s="1"/>
  <c r="BD853" i="2"/>
  <c r="BN853" i="2"/>
  <c r="BM853" i="2" s="1"/>
  <c r="BN867" i="2"/>
  <c r="BM867" i="2" s="1"/>
  <c r="BD867" i="2"/>
  <c r="CI696" i="2"/>
  <c r="BD917" i="2"/>
  <c r="BN917" i="2"/>
  <c r="BM917" i="2" s="1"/>
  <c r="BN646" i="2"/>
  <c r="BM646" i="2" s="1"/>
  <c r="DF216" i="2"/>
  <c r="DI216" i="2" s="1"/>
  <c r="BM166" i="2"/>
  <c r="BM287" i="2"/>
  <c r="G427" i="14"/>
  <c r="DF427" i="2"/>
  <c r="DI427" i="2" s="1"/>
  <c r="BM330" i="2"/>
  <c r="BM835" i="2"/>
  <c r="BM338" i="2"/>
  <c r="BM534" i="2"/>
  <c r="BM746" i="2"/>
  <c r="BM257" i="2"/>
  <c r="DF664" i="2"/>
  <c r="DI664" i="2" s="1"/>
  <c r="BM738" i="2"/>
  <c r="DO76" i="2"/>
  <c r="BM247" i="2"/>
  <c r="BM252" i="2"/>
  <c r="BM271" i="2"/>
  <c r="BM276" i="2"/>
  <c r="BM455" i="2"/>
  <c r="BM617" i="2"/>
  <c r="BM726" i="2"/>
  <c r="DO77" i="2"/>
  <c r="DF197" i="2"/>
  <c r="DI197" i="2" s="1"/>
  <c r="G402" i="14"/>
  <c r="DF402" i="2"/>
  <c r="DO197" i="2"/>
  <c r="DO216" i="2"/>
  <c r="BM255" i="2"/>
  <c r="DO642" i="2"/>
  <c r="BM213" i="2"/>
  <c r="DO85" i="2"/>
  <c r="G672" i="14"/>
  <c r="DF672" i="2"/>
  <c r="DI672" i="2" s="1"/>
  <c r="BM447" i="2"/>
  <c r="BM810" i="2"/>
  <c r="BM496" i="2"/>
  <c r="BM372" i="2"/>
  <c r="G185" i="14"/>
  <c r="DO188" i="2"/>
  <c r="G87" i="14"/>
  <c r="DO93" i="2"/>
  <c r="DF49" i="2"/>
  <c r="DI49" i="2" s="1"/>
  <c r="BM34" i="2"/>
  <c r="BM29" i="2"/>
  <c r="DO49" i="2"/>
  <c r="G132" i="14"/>
  <c r="DO135" i="2"/>
  <c r="DO65" i="2"/>
  <c r="DO187" i="2"/>
  <c r="DO205" i="2"/>
  <c r="BM265" i="2"/>
  <c r="DF81" i="2"/>
  <c r="DI81" i="2" s="1"/>
  <c r="BM263" i="2"/>
  <c r="G641" i="14"/>
  <c r="DO641" i="2"/>
  <c r="DF641" i="2"/>
  <c r="DI641" i="2" s="1"/>
  <c r="BM132" i="2"/>
  <c r="BM153" i="2"/>
  <c r="BM181" i="2"/>
  <c r="DF192" i="2"/>
  <c r="DF224" i="2"/>
  <c r="DI224" i="2" s="1"/>
  <c r="BM290" i="2"/>
  <c r="DO392" i="2"/>
  <c r="BM170" i="2"/>
  <c r="DF205" i="2"/>
  <c r="DI205" i="2" s="1"/>
  <c r="BM179" i="2"/>
  <c r="BM609" i="2"/>
  <c r="BM625" i="2"/>
  <c r="BM364" i="2"/>
  <c r="BM592" i="2"/>
  <c r="BM601" i="2"/>
  <c r="BM466" i="2"/>
  <c r="BM510" i="2"/>
  <c r="BM528" i="2"/>
  <c r="BM558" i="2"/>
  <c r="DF642" i="2"/>
  <c r="BM501" i="2"/>
  <c r="BM542" i="2"/>
  <c r="BM520" i="2"/>
  <c r="DO640" i="2"/>
  <c r="BM368" i="2"/>
  <c r="BM380" i="2"/>
  <c r="DO400" i="2"/>
  <c r="DF409" i="2"/>
  <c r="DI409" i="2" s="1"/>
  <c r="BM474" i="2"/>
  <c r="BM488" i="2"/>
  <c r="BM490" i="2"/>
  <c r="BM518" i="2"/>
  <c r="BM526" i="2"/>
  <c r="BM574" i="2"/>
  <c r="BM698" i="2"/>
  <c r="BM748" i="2"/>
  <c r="DO664" i="2"/>
  <c r="DO672" i="2"/>
  <c r="BM886" i="2"/>
  <c r="BM912" i="2"/>
  <c r="BM702" i="2"/>
  <c r="BC702" i="2" s="1"/>
  <c r="BM718" i="2"/>
  <c r="BM851" i="2"/>
  <c r="BM742" i="2"/>
  <c r="BM843" i="2"/>
  <c r="BM744" i="2"/>
  <c r="BM780" i="2"/>
  <c r="BM819" i="2"/>
  <c r="BM931" i="2"/>
  <c r="G61" i="14"/>
  <c r="DO73" i="2"/>
  <c r="DF73" i="2"/>
  <c r="DI73" i="2" s="1"/>
  <c r="G90" i="14"/>
  <c r="DF96" i="2"/>
  <c r="DI96" i="2" s="1"/>
  <c r="DO96" i="2"/>
  <c r="G28" i="14"/>
  <c r="DF34" i="2"/>
  <c r="DI34" i="2" s="1"/>
  <c r="DO34" i="2"/>
  <c r="G30" i="14"/>
  <c r="DF39" i="2"/>
  <c r="DI39" i="2" s="1"/>
  <c r="G31" i="14"/>
  <c r="DF40" i="2"/>
  <c r="DI40" i="2" s="1"/>
  <c r="DO40" i="2"/>
  <c r="G36" i="14"/>
  <c r="DF36" i="2"/>
  <c r="DI36" i="2" s="1"/>
  <c r="G78" i="14"/>
  <c r="DO78" i="2"/>
  <c r="DF78" i="2"/>
  <c r="DI78" i="2" s="1"/>
  <c r="G51" i="14"/>
  <c r="DF51" i="2"/>
  <c r="DI51" i="2" s="1"/>
  <c r="DO51" i="2"/>
  <c r="G73" i="14"/>
  <c r="DO88" i="2"/>
  <c r="DF88" i="2"/>
  <c r="DI88" i="2" s="1"/>
  <c r="G34" i="14"/>
  <c r="DF43" i="2"/>
  <c r="DI43" i="2" s="1"/>
  <c r="DO43" i="2"/>
  <c r="G57" i="14"/>
  <c r="DO63" i="2"/>
  <c r="DF63" i="2"/>
  <c r="DI63" i="2" s="1"/>
  <c r="G91" i="14"/>
  <c r="DF97" i="2"/>
  <c r="DI97" i="2" s="1"/>
  <c r="DO97" i="2"/>
  <c r="G40" i="14"/>
  <c r="DO46" i="2"/>
  <c r="DF46" i="2"/>
  <c r="DI46" i="2" s="1"/>
  <c r="G47" i="14"/>
  <c r="DF56" i="2"/>
  <c r="DI56" i="2" s="1"/>
  <c r="DO56" i="2"/>
  <c r="G55" i="14"/>
  <c r="DO61" i="2"/>
  <c r="DF61" i="2"/>
  <c r="DI61" i="2" s="1"/>
  <c r="G44" i="14"/>
  <c r="DO53" i="2"/>
  <c r="DF53" i="2"/>
  <c r="DI53" i="2" s="1"/>
  <c r="G74" i="14"/>
  <c r="DO89" i="2"/>
  <c r="DF89" i="2"/>
  <c r="DI89" i="2" s="1"/>
  <c r="G82" i="14"/>
  <c r="DO82" i="2"/>
  <c r="DF82" i="2"/>
  <c r="DI82" i="2" s="1"/>
  <c r="DO33" i="2"/>
  <c r="BD34" i="2"/>
  <c r="BM17" i="2"/>
  <c r="DF17" i="2"/>
  <c r="DI17" i="2" s="1"/>
  <c r="BN46" i="2"/>
  <c r="BE54" i="2"/>
  <c r="DO57" i="2"/>
  <c r="DO52" i="2"/>
  <c r="BE59" i="2"/>
  <c r="BD71" i="2"/>
  <c r="BM72" i="2"/>
  <c r="BE72" i="2"/>
  <c r="BO74" i="2"/>
  <c r="BM74" i="2" s="1"/>
  <c r="BO65" i="2"/>
  <c r="DF68" i="2"/>
  <c r="DI68" i="2" s="1"/>
  <c r="BD91" i="2"/>
  <c r="BO78" i="2"/>
  <c r="BO79" i="2"/>
  <c r="BM79" i="2" s="1"/>
  <c r="BN82" i="2"/>
  <c r="BE116" i="2"/>
  <c r="BE101" i="2"/>
  <c r="BE3" i="2"/>
  <c r="BE123" i="2"/>
  <c r="BO137" i="2"/>
  <c r="BM137" i="2" s="1"/>
  <c r="BE137" i="2"/>
  <c r="G142" i="14"/>
  <c r="DO145" i="2"/>
  <c r="BM21" i="2"/>
  <c r="BD21" i="2"/>
  <c r="BE39" i="2"/>
  <c r="BE11" i="2"/>
  <c r="BN14" i="2"/>
  <c r="BM14" i="2" s="1"/>
  <c r="BN12" i="2"/>
  <c r="BM12" i="2" s="1"/>
  <c r="BO23" i="2"/>
  <c r="BN26" i="2"/>
  <c r="BN39" i="2"/>
  <c r="BM39" i="2" s="1"/>
  <c r="BE43" i="2"/>
  <c r="BO56" i="2"/>
  <c r="BM56" i="2" s="1"/>
  <c r="BN51" i="2"/>
  <c r="BD61" i="2"/>
  <c r="BN73" i="2"/>
  <c r="DF70" i="2"/>
  <c r="DI70" i="2" s="1"/>
  <c r="BN87" i="2"/>
  <c r="BD88" i="2"/>
  <c r="BM91" i="2"/>
  <c r="BD97" i="2"/>
  <c r="BE98" i="2"/>
  <c r="BE113" i="2"/>
  <c r="BO104" i="2"/>
  <c r="BO107" i="2"/>
  <c r="BM107" i="2" s="1"/>
  <c r="BE108" i="2"/>
  <c r="BE111" i="2"/>
  <c r="BO120" i="2"/>
  <c r="BO126" i="2"/>
  <c r="BM126" i="2" s="1"/>
  <c r="BE127" i="2"/>
  <c r="DO8" i="2"/>
  <c r="DF9" i="2"/>
  <c r="DI9" i="2" s="1"/>
  <c r="DF16" i="2"/>
  <c r="DI16" i="2" s="1"/>
  <c r="DO16" i="2"/>
  <c r="BD17" i="2"/>
  <c r="DF21" i="2"/>
  <c r="DI21" i="2" s="1"/>
  <c r="BE40" i="2"/>
  <c r="BM42" i="2"/>
  <c r="BO53" i="2"/>
  <c r="BN57" i="2"/>
  <c r="BO51" i="2"/>
  <c r="BO73" i="2"/>
  <c r="DF76" i="2"/>
  <c r="DI76" i="2" s="1"/>
  <c r="DF65" i="2"/>
  <c r="DI65" i="2" s="1"/>
  <c r="DO68" i="2"/>
  <c r="BM86" i="2"/>
  <c r="DF77" i="2"/>
  <c r="DI77" i="2" s="1"/>
  <c r="BD84" i="2"/>
  <c r="BO92" i="2"/>
  <c r="BO94" i="2"/>
  <c r="BN96" i="2"/>
  <c r="BM96" i="2" s="1"/>
  <c r="BE102" i="2"/>
  <c r="BE105" i="2"/>
  <c r="DS129" i="2"/>
  <c r="BM221" i="2"/>
  <c r="DO9" i="2"/>
  <c r="BD16" i="2"/>
  <c r="DO17" i="2"/>
  <c r="BD25" i="2"/>
  <c r="BM22" i="2"/>
  <c r="BE37" i="2"/>
  <c r="DF45" i="2"/>
  <c r="DI45" i="2" s="1"/>
  <c r="BD62" i="2"/>
  <c r="BD64" i="2"/>
  <c r="DO70" i="2"/>
  <c r="BD89" i="2"/>
  <c r="BM84" i="2"/>
  <c r="BM99" i="2"/>
  <c r="BM109" i="2"/>
  <c r="BM128" i="2"/>
  <c r="G371" i="14"/>
  <c r="DO377" i="2"/>
  <c r="DF377" i="2"/>
  <c r="DI377" i="2" s="1"/>
  <c r="BM13" i="2"/>
  <c r="BD50" i="2"/>
  <c r="BE66" i="2"/>
  <c r="BD68" i="2"/>
  <c r="BE86" i="2"/>
  <c r="DF85" i="2"/>
  <c r="DI85" i="2" s="1"/>
  <c r="DF93" i="2"/>
  <c r="DI93" i="2" s="1"/>
  <c r="BE99" i="2"/>
  <c r="BE106" i="2"/>
  <c r="BE109" i="2"/>
  <c r="BE125" i="2"/>
  <c r="BM232" i="2"/>
  <c r="DF33" i="2"/>
  <c r="DI33" i="2" s="1"/>
  <c r="BM50" i="2"/>
  <c r="BM67" i="2"/>
  <c r="BD67" i="2"/>
  <c r="BM68" i="2"/>
  <c r="BD93" i="2"/>
  <c r="BD95" i="2"/>
  <c r="BE118" i="2"/>
  <c r="BE103" i="2"/>
  <c r="BE122" i="2"/>
  <c r="BE119" i="2"/>
  <c r="DT133" i="2"/>
  <c r="DS133" i="2"/>
  <c r="DF8" i="2"/>
  <c r="DI8" i="2" s="1"/>
  <c r="DS38" i="2"/>
  <c r="DS174" i="2" s="1"/>
  <c r="DO45" i="2"/>
  <c r="BM54" i="2"/>
  <c r="DF57" i="2"/>
  <c r="DI57" i="2" s="1"/>
  <c r="DF52" i="2"/>
  <c r="DI52" i="2" s="1"/>
  <c r="BN75" i="2"/>
  <c r="DO81" i="2"/>
  <c r="BM93" i="2"/>
  <c r="DS130" i="2"/>
  <c r="G144" i="14"/>
  <c r="DO147" i="2"/>
  <c r="DF147" i="2"/>
  <c r="DI147" i="2" s="1"/>
  <c r="G145" i="14"/>
  <c r="DF148" i="2"/>
  <c r="DI148" i="2" s="1"/>
  <c r="DO148" i="2"/>
  <c r="DF13" i="2"/>
  <c r="DI13" i="2" s="1"/>
  <c r="BM59" i="2"/>
  <c r="G344" i="14"/>
  <c r="DF347" i="2"/>
  <c r="BO152" i="2"/>
  <c r="BM156" i="2"/>
  <c r="BO160" i="2"/>
  <c r="BM161" i="2"/>
  <c r="BO165" i="2"/>
  <c r="BM169" i="2"/>
  <c r="BO176" i="2"/>
  <c r="BM180" i="2"/>
  <c r="BO184" i="2"/>
  <c r="BN197" i="2"/>
  <c r="BM197" i="2" s="1"/>
  <c r="BN203" i="2"/>
  <c r="BN205" i="2"/>
  <c r="BN216" i="2"/>
  <c r="BN218" i="2"/>
  <c r="BN220" i="2"/>
  <c r="BM220" i="2" s="1"/>
  <c r="BN222" i="2"/>
  <c r="BE230" i="2"/>
  <c r="BN236" i="2"/>
  <c r="BM236" i="2" s="1"/>
  <c r="BE242" i="2"/>
  <c r="BM251" i="2"/>
  <c r="BE253" i="2"/>
  <c r="BM256" i="2"/>
  <c r="BE258" i="2"/>
  <c r="BM264" i="2"/>
  <c r="BE266" i="2"/>
  <c r="BO268" i="2"/>
  <c r="BO273" i="2"/>
  <c r="BE291" i="2"/>
  <c r="BO281" i="2"/>
  <c r="BE293" i="2"/>
  <c r="BN298" i="2"/>
  <c r="BM298" i="2" s="1"/>
  <c r="BE311" i="2"/>
  <c r="BD314" i="2"/>
  <c r="BN316" i="2"/>
  <c r="BM316" i="2" s="1"/>
  <c r="BE329" i="2"/>
  <c r="BO341" i="2"/>
  <c r="BM341" i="2" s="1"/>
  <c r="BO347" i="2"/>
  <c r="BM347" i="2" s="1"/>
  <c r="BO349" i="2"/>
  <c r="BM349" i="2" s="1"/>
  <c r="BO353" i="2"/>
  <c r="BD359" i="2"/>
  <c r="BO362" i="2"/>
  <c r="BM362" i="2" s="1"/>
  <c r="BD388" i="2"/>
  <c r="BO141" i="2"/>
  <c r="BM141" i="2" s="1"/>
  <c r="BD153" i="2"/>
  <c r="BN155" i="2"/>
  <c r="BD170" i="2"/>
  <c r="BN172" i="2"/>
  <c r="BD166" i="2"/>
  <c r="BD177" i="2"/>
  <c r="BN187" i="2"/>
  <c r="BM187" i="2" s="1"/>
  <c r="BE190" i="2"/>
  <c r="BD194" i="2"/>
  <c r="BD196" i="2"/>
  <c r="DO200" i="2"/>
  <c r="BE201" i="2"/>
  <c r="BE221" i="2"/>
  <c r="BD245" i="2"/>
  <c r="BD250" i="2"/>
  <c r="BN279" i="2"/>
  <c r="BM279" i="2" s="1"/>
  <c r="BE301" i="2"/>
  <c r="BD322" i="2"/>
  <c r="BD342" i="2"/>
  <c r="BD350" i="2"/>
  <c r="BO357" i="2"/>
  <c r="BM357" i="2" s="1"/>
  <c r="BE358" i="2"/>
  <c r="BE359" i="2"/>
  <c r="BD368" i="2"/>
  <c r="BE363" i="2"/>
  <c r="BN371" i="2"/>
  <c r="BM371" i="2" s="1"/>
  <c r="BE376" i="2"/>
  <c r="BM381" i="2"/>
  <c r="DF384" i="2"/>
  <c r="DI384" i="2" s="1"/>
  <c r="BD390" i="2"/>
  <c r="BD392" i="2"/>
  <c r="BE402" i="2"/>
  <c r="BN405" i="2"/>
  <c r="BE148" i="2"/>
  <c r="BM154" i="2"/>
  <c r="BE156" i="2"/>
  <c r="BM171" i="2"/>
  <c r="BE161" i="2"/>
  <c r="BM167" i="2"/>
  <c r="BE169" i="2"/>
  <c r="BE180" i="2"/>
  <c r="DF201" i="2"/>
  <c r="DO207" i="2"/>
  <c r="BE208" i="2"/>
  <c r="BE213" i="2"/>
  <c r="BE215" i="2"/>
  <c r="DO224" i="2"/>
  <c r="BE225" i="2"/>
  <c r="BE227" i="2"/>
  <c r="BD235" i="2"/>
  <c r="BE251" i="2"/>
  <c r="BE256" i="2"/>
  <c r="BE264" i="2"/>
  <c r="BE280" i="2"/>
  <c r="BO299" i="2"/>
  <c r="BM299" i="2" s="1"/>
  <c r="BD330" i="2"/>
  <c r="BN332" i="2"/>
  <c r="BM332" i="2" s="1"/>
  <c r="BE350" i="2"/>
  <c r="BD377" i="2"/>
  <c r="BD400" i="2"/>
  <c r="DO401" i="2"/>
  <c r="DS131" i="2"/>
  <c r="DT135" i="2"/>
  <c r="BD146" i="2"/>
  <c r="BE147" i="2"/>
  <c r="BD151" i="2"/>
  <c r="BD159" i="2"/>
  <c r="BD164" i="2"/>
  <c r="BD175" i="2"/>
  <c r="BD183" i="2"/>
  <c r="DF187" i="2"/>
  <c r="DI187" i="2" s="1"/>
  <c r="DO203" i="2"/>
  <c r="BD267" i="2"/>
  <c r="BD272" i="2"/>
  <c r="BD292" i="2"/>
  <c r="BE282" i="2"/>
  <c r="BE286" i="2"/>
  <c r="BO307" i="2"/>
  <c r="BM307" i="2" s="1"/>
  <c r="DF363" i="2"/>
  <c r="DI363" i="2" s="1"/>
  <c r="BD364" i="2"/>
  <c r="DO382" i="2"/>
  <c r="BE383" i="2"/>
  <c r="DO384" i="2"/>
  <c r="BE385" i="2"/>
  <c r="BE146" i="2"/>
  <c r="BE154" i="2"/>
  <c r="BE171" i="2"/>
  <c r="BE167" i="2"/>
  <c r="BE178" i="2"/>
  <c r="BE191" i="2"/>
  <c r="DF196" i="2"/>
  <c r="DI196" i="2" s="1"/>
  <c r="BE202" i="2"/>
  <c r="BD207" i="2"/>
  <c r="BE211" i="2"/>
  <c r="BE228" i="2"/>
  <c r="BE246" i="2"/>
  <c r="BE254" i="2"/>
  <c r="BE262" i="2"/>
  <c r="CH281" i="2"/>
  <c r="CG281" i="2" s="1"/>
  <c r="BO315" i="2"/>
  <c r="BM315" i="2" s="1"/>
  <c r="BE325" i="2"/>
  <c r="BE343" i="2"/>
  <c r="BE351" i="2"/>
  <c r="BD352" i="2"/>
  <c r="BE364" i="2"/>
  <c r="BE389" i="2"/>
  <c r="DF392" i="2"/>
  <c r="DI392" i="2" s="1"/>
  <c r="BE406" i="2"/>
  <c r="BM424" i="2"/>
  <c r="BM139" i="2"/>
  <c r="BD224" i="2"/>
  <c r="BD226" i="2"/>
  <c r="BD238" i="2"/>
  <c r="BD252" i="2"/>
  <c r="BD257" i="2"/>
  <c r="BD290" i="2"/>
  <c r="BO323" i="2"/>
  <c r="BM323" i="2" s="1"/>
  <c r="BD328" i="2"/>
  <c r="BE333" i="2"/>
  <c r="DO363" i="2"/>
  <c r="DF400" i="2"/>
  <c r="DI400" i="2" s="1"/>
  <c r="BN407" i="2"/>
  <c r="BD145" i="2"/>
  <c r="DF188" i="2"/>
  <c r="DI188" i="2" s="1"/>
  <c r="DO194" i="2"/>
  <c r="BN300" i="2"/>
  <c r="BM300" i="2" s="1"/>
  <c r="BO331" i="2"/>
  <c r="BM331" i="2" s="1"/>
  <c r="DO390" i="2"/>
  <c r="DF135" i="2"/>
  <c r="DI135" i="2" s="1"/>
  <c r="BM190" i="2"/>
  <c r="DF207" i="2"/>
  <c r="DO231" i="2"/>
  <c r="BN308" i="2"/>
  <c r="BM308" i="2" s="1"/>
  <c r="DO398" i="2"/>
  <c r="BE424" i="2"/>
  <c r="BE426" i="2"/>
  <c r="BE434" i="2"/>
  <c r="BE480" i="2"/>
  <c r="BD490" i="2"/>
  <c r="BO498" i="2"/>
  <c r="BM498" i="2" s="1"/>
  <c r="BO502" i="2"/>
  <c r="BM502" i="2" s="1"/>
  <c r="BD510" i="2"/>
  <c r="BD518" i="2"/>
  <c r="BM681" i="2"/>
  <c r="BO408" i="2"/>
  <c r="BO410" i="2"/>
  <c r="BO412" i="2"/>
  <c r="BO414" i="2"/>
  <c r="DO415" i="2"/>
  <c r="BE416" i="2"/>
  <c r="DO417" i="2"/>
  <c r="BE418" i="2"/>
  <c r="BE422" i="2"/>
  <c r="DO427" i="2"/>
  <c r="BE428" i="2"/>
  <c r="DO431" i="2"/>
  <c r="BE432" i="2"/>
  <c r="DO435" i="2"/>
  <c r="BE436" i="2"/>
  <c r="BE438" i="2"/>
  <c r="BE448" i="2"/>
  <c r="BO450" i="2"/>
  <c r="BM450" i="2" s="1"/>
  <c r="BO458" i="2"/>
  <c r="BM458" i="2" s="1"/>
  <c r="BO465" i="2"/>
  <c r="BE471" i="2"/>
  <c r="BO473" i="2"/>
  <c r="BO483" i="2"/>
  <c r="BE485" i="2"/>
  <c r="BO487" i="2"/>
  <c r="BM491" i="2"/>
  <c r="BE493" i="2"/>
  <c r="BO495" i="2"/>
  <c r="BN505" i="2"/>
  <c r="BM511" i="2"/>
  <c r="BE513" i="2"/>
  <c r="BO515" i="2"/>
  <c r="BM519" i="2"/>
  <c r="BO523" i="2"/>
  <c r="BD409" i="2"/>
  <c r="BO440" i="2"/>
  <c r="BM440" i="2" s="1"/>
  <c r="BD443" i="2"/>
  <c r="BD451" i="2"/>
  <c r="BD459" i="2"/>
  <c r="BD466" i="2"/>
  <c r="BD411" i="2"/>
  <c r="BD413" i="2"/>
  <c r="BD441" i="2"/>
  <c r="BM467" i="2"/>
  <c r="BE469" i="2"/>
  <c r="BD481" i="2"/>
  <c r="BE491" i="2"/>
  <c r="BE507" i="2"/>
  <c r="BE511" i="2"/>
  <c r="BE519" i="2"/>
  <c r="BD415" i="2"/>
  <c r="BD417" i="2"/>
  <c r="BD425" i="2"/>
  <c r="BD427" i="2"/>
  <c r="BD435" i="2"/>
  <c r="BD439" i="2"/>
  <c r="BD449" i="2"/>
  <c r="BD457" i="2"/>
  <c r="BD462" i="2"/>
  <c r="BD464" i="2"/>
  <c r="BD472" i="2"/>
  <c r="BD486" i="2"/>
  <c r="BD494" i="2"/>
  <c r="BD514" i="2"/>
  <c r="BE460" i="2"/>
  <c r="BE467" i="2"/>
  <c r="BD479" i="2"/>
  <c r="BE509" i="2"/>
  <c r="BE517" i="2"/>
  <c r="BO535" i="2"/>
  <c r="BM535" i="2" s="1"/>
  <c r="DO407" i="2"/>
  <c r="DO409" i="2"/>
  <c r="DF417" i="2"/>
  <c r="DI417" i="2" s="1"/>
  <c r="BM432" i="2"/>
  <c r="DF435" i="2"/>
  <c r="DI435" i="2" s="1"/>
  <c r="BM448" i="2"/>
  <c r="BM456" i="2"/>
  <c r="BN536" i="2"/>
  <c r="BM536" i="2" s="1"/>
  <c r="BN544" i="2"/>
  <c r="BM544" i="2" s="1"/>
  <c r="BN552" i="2"/>
  <c r="BM552" i="2" s="1"/>
  <c r="BN560" i="2"/>
  <c r="BM560" i="2" s="1"/>
  <c r="BN568" i="2"/>
  <c r="BM568" i="2" s="1"/>
  <c r="BN576" i="2"/>
  <c r="BM576" i="2" s="1"/>
  <c r="BM629" i="2"/>
  <c r="BN637" i="2"/>
  <c r="BN652" i="2"/>
  <c r="BN662" i="2"/>
  <c r="BN664" i="2"/>
  <c r="BD676" i="2"/>
  <c r="BN677" i="2"/>
  <c r="BN679" i="2"/>
  <c r="BN684" i="2"/>
  <c r="BM684" i="2" s="1"/>
  <c r="BC684" i="2" s="1"/>
  <c r="BN686" i="2"/>
  <c r="BN690" i="2"/>
  <c r="BE537" i="2"/>
  <c r="BO539" i="2"/>
  <c r="BE545" i="2"/>
  <c r="BO547" i="2"/>
  <c r="BE553" i="2"/>
  <c r="BO555" i="2"/>
  <c r="BM559" i="2"/>
  <c r="BE561" i="2"/>
  <c r="BO563" i="2"/>
  <c r="BE569" i="2"/>
  <c r="BO571" i="2"/>
  <c r="BE577" i="2"/>
  <c r="BO579" i="2"/>
  <c r="BO587" i="2"/>
  <c r="BE593" i="2"/>
  <c r="BO595" i="2"/>
  <c r="BE600" i="2"/>
  <c r="BO602" i="2"/>
  <c r="BM602" i="2" s="1"/>
  <c r="BE608" i="2"/>
  <c r="BO610" i="2"/>
  <c r="BM610" i="2" s="1"/>
  <c r="BE616" i="2"/>
  <c r="BO618" i="2"/>
  <c r="BM618" i="2" s="1"/>
  <c r="BO626" i="2"/>
  <c r="BM626" i="2" s="1"/>
  <c r="DF640" i="2"/>
  <c r="DI640" i="2" s="1"/>
  <c r="BD647" i="2"/>
  <c r="DO654" i="2"/>
  <c r="BD674" i="2"/>
  <c r="BD675" i="2"/>
  <c r="BN688" i="2"/>
  <c r="BO700" i="2"/>
  <c r="BM700" i="2" s="1"/>
  <c r="BE700" i="2"/>
  <c r="BD548" i="2"/>
  <c r="BD556" i="2"/>
  <c r="BD564" i="2"/>
  <c r="BD572" i="2"/>
  <c r="BD580" i="2"/>
  <c r="BD588" i="2"/>
  <c r="BD596" i="2"/>
  <c r="BD598" i="2"/>
  <c r="BD603" i="2"/>
  <c r="BE629" i="2"/>
  <c r="BD633" i="2"/>
  <c r="DF643" i="2"/>
  <c r="BD648" i="2"/>
  <c r="BE653" i="2"/>
  <c r="DF655" i="2"/>
  <c r="BD661" i="2"/>
  <c r="BN692" i="2"/>
  <c r="BO695" i="2"/>
  <c r="BM695" i="2" s="1"/>
  <c r="BE695" i="2"/>
  <c r="BE559" i="2"/>
  <c r="BM612" i="2"/>
  <c r="BD632" i="2"/>
  <c r="BD639" i="2"/>
  <c r="BO645" i="2"/>
  <c r="DO662" i="2"/>
  <c r="BE681" i="2"/>
  <c r="BM682" i="2"/>
  <c r="CI697" i="2"/>
  <c r="CH697" i="2"/>
  <c r="CG697" i="2" s="1"/>
  <c r="BD530" i="2"/>
  <c r="BD538" i="2"/>
  <c r="BD546" i="2"/>
  <c r="BD554" i="2"/>
  <c r="BD570" i="2"/>
  <c r="BD594" i="2"/>
  <c r="BD601" i="2"/>
  <c r="BD609" i="2"/>
  <c r="BD617" i="2"/>
  <c r="BD625" i="2"/>
  <c r="BN641" i="2"/>
  <c r="BM641" i="2" s="1"/>
  <c r="BD649" i="2"/>
  <c r="DF653" i="2"/>
  <c r="DI653" i="2" s="1"/>
  <c r="BE656" i="2"/>
  <c r="BE667" i="2"/>
  <c r="BE671" i="2"/>
  <c r="BD689" i="2"/>
  <c r="BS692" i="2"/>
  <c r="BY692" i="2"/>
  <c r="BX692" i="2" s="1"/>
  <c r="BE557" i="2"/>
  <c r="BE565" i="2"/>
  <c r="BE573" i="2"/>
  <c r="DO643" i="2"/>
  <c r="DO657" i="2"/>
  <c r="BE658" i="2"/>
  <c r="BE682" i="2"/>
  <c r="BM631" i="2"/>
  <c r="BO642" i="2"/>
  <c r="DF645" i="2"/>
  <c r="DI649" i="2"/>
  <c r="BE696" i="2"/>
  <c r="BO696" i="2"/>
  <c r="BM696" i="2" s="1"/>
  <c r="BM561" i="2"/>
  <c r="BM569" i="2"/>
  <c r="BM577" i="2"/>
  <c r="BM593" i="2"/>
  <c r="BE638" i="2"/>
  <c r="BO640" i="2"/>
  <c r="BM640" i="2" s="1"/>
  <c r="BM680" i="2"/>
  <c r="BM703" i="2"/>
  <c r="BC703" i="2" s="1"/>
  <c r="BE786" i="2"/>
  <c r="BE790" i="2"/>
  <c r="BO793" i="2"/>
  <c r="BE794" i="2"/>
  <c r="BO797" i="2"/>
  <c r="BE798" i="2"/>
  <c r="BE836" i="2"/>
  <c r="BN845" i="2"/>
  <c r="BM845" i="2" s="1"/>
  <c r="BE854" i="2"/>
  <c r="BO889" i="2"/>
  <c r="BE889" i="2"/>
  <c r="BO895" i="2"/>
  <c r="BM895" i="2" s="1"/>
  <c r="BE895" i="2"/>
  <c r="G960" i="14"/>
  <c r="DF960" i="2"/>
  <c r="BN706" i="2"/>
  <c r="BE709" i="2"/>
  <c r="BO711" i="2"/>
  <c r="BM711" i="2" s="1"/>
  <c r="BE717" i="2"/>
  <c r="BO719" i="2"/>
  <c r="BM719" i="2" s="1"/>
  <c r="BE725" i="2"/>
  <c r="BO727" i="2"/>
  <c r="BM727" i="2" s="1"/>
  <c r="BE755" i="2"/>
  <c r="BE758" i="2"/>
  <c r="BO768" i="2"/>
  <c r="BM768" i="2" s="1"/>
  <c r="BO776" i="2"/>
  <c r="BM776" i="2" s="1"/>
  <c r="BD780" i="2"/>
  <c r="CI790" i="2"/>
  <c r="CI798" i="2"/>
  <c r="BD803" i="2"/>
  <c r="BD807" i="2"/>
  <c r="BE820" i="2"/>
  <c r="BO846" i="2"/>
  <c r="BM846" i="2" s="1"/>
  <c r="BE860" i="2"/>
  <c r="BO887" i="2"/>
  <c r="BM887" i="2" s="1"/>
  <c r="BE887" i="2"/>
  <c r="BN902" i="2"/>
  <c r="BM902" i="2" s="1"/>
  <c r="DI914" i="2"/>
  <c r="DH914" i="2"/>
  <c r="G915" i="14"/>
  <c r="DF915" i="2"/>
  <c r="BE703" i="2"/>
  <c r="BE707" i="2"/>
  <c r="BD712" i="2"/>
  <c r="BD720" i="2"/>
  <c r="BD728" i="2"/>
  <c r="BD737" i="2"/>
  <c r="BE799" i="2"/>
  <c r="BD823" i="2"/>
  <c r="BN837" i="2"/>
  <c r="BM837" i="2" s="1"/>
  <c r="BO875" i="2"/>
  <c r="BE875" i="2"/>
  <c r="BD886" i="2"/>
  <c r="BM721" i="2"/>
  <c r="BD735" i="2"/>
  <c r="BD804" i="2"/>
  <c r="BD808" i="2"/>
  <c r="BD814" i="2"/>
  <c r="BN861" i="2"/>
  <c r="BM861" i="2" s="1"/>
  <c r="BS694" i="2"/>
  <c r="BD710" i="2"/>
  <c r="BD718" i="2"/>
  <c r="BD726" i="2"/>
  <c r="BD738" i="2"/>
  <c r="BD742" i="2"/>
  <c r="BD746" i="2"/>
  <c r="BD759" i="2"/>
  <c r="BD767" i="2"/>
  <c r="BD775" i="2"/>
  <c r="BE792" i="2"/>
  <c r="BE800" i="2"/>
  <c r="BD813" i="2"/>
  <c r="BD821" i="2"/>
  <c r="BE870" i="2"/>
  <c r="G920" i="14"/>
  <c r="DF920" i="2"/>
  <c r="BE713" i="2"/>
  <c r="BE721" i="2"/>
  <c r="BM760" i="2"/>
  <c r="BD784" i="2"/>
  <c r="BD805" i="2"/>
  <c r="BD809" i="2"/>
  <c r="BD812" i="2"/>
  <c r="BM822" i="2"/>
  <c r="BN829" i="2"/>
  <c r="BM829" i="2" s="1"/>
  <c r="BD835" i="2"/>
  <c r="BD843" i="2"/>
  <c r="G962" i="14"/>
  <c r="DF962" i="2"/>
  <c r="DI962" i="2" s="1"/>
  <c r="BE844" i="2"/>
  <c r="BO903" i="2"/>
  <c r="BM903" i="2" s="1"/>
  <c r="BE903" i="2"/>
  <c r="G952" i="14"/>
  <c r="DF952" i="2"/>
  <c r="BM778" i="2"/>
  <c r="BE852" i="2"/>
  <c r="G954" i="14"/>
  <c r="DF954" i="2"/>
  <c r="DI954" i="2" s="1"/>
  <c r="BD909" i="2"/>
  <c r="DF916" i="2"/>
  <c r="BM919" i="2"/>
  <c r="BD924" i="2"/>
  <c r="BE927" i="2"/>
  <c r="BN930" i="2"/>
  <c r="BM930" i="2" s="1"/>
  <c r="DO936" i="2"/>
  <c r="BE939" i="2"/>
  <c r="BE943" i="2"/>
  <c r="BD944" i="2"/>
  <c r="BO962" i="2"/>
  <c r="BM962" i="2" s="1"/>
  <c r="BN896" i="2"/>
  <c r="BN904" i="2"/>
  <c r="BO921" i="2"/>
  <c r="BM921" i="2" s="1"/>
  <c r="DF928" i="2"/>
  <c r="BD932" i="2"/>
  <c r="BO940" i="2"/>
  <c r="BN956" i="2"/>
  <c r="BN958" i="2"/>
  <c r="BM958" i="2" s="1"/>
  <c r="BE897" i="2"/>
  <c r="BE905" i="2"/>
  <c r="DF912" i="2"/>
  <c r="DI912" i="2" s="1"/>
  <c r="BE919" i="2"/>
  <c r="BN922" i="2"/>
  <c r="BM922" i="2" s="1"/>
  <c r="BN938" i="2"/>
  <c r="BN943" i="2"/>
  <c r="BM943" i="2" s="1"/>
  <c r="DH909" i="2"/>
  <c r="BO913" i="2"/>
  <c r="BM913" i="2" s="1"/>
  <c r="BO924" i="2"/>
  <c r="BM924" i="2" s="1"/>
  <c r="BD931" i="2"/>
  <c r="DI940" i="2"/>
  <c r="BD955" i="2"/>
  <c r="BD959" i="2"/>
  <c r="BE907" i="2"/>
  <c r="BD910" i="2"/>
  <c r="BD912" i="2"/>
  <c r="BO916" i="2"/>
  <c r="DF924" i="2"/>
  <c r="DH927" i="2"/>
  <c r="DO928" i="2"/>
  <c r="BO929" i="2"/>
  <c r="BD946" i="2"/>
  <c r="BE964" i="2"/>
  <c r="BD876" i="2"/>
  <c r="BE925" i="2"/>
  <c r="BO942" i="2"/>
  <c r="BM942" i="2" s="1"/>
  <c r="BD949" i="2"/>
  <c r="BD951" i="2"/>
  <c r="BD957" i="2"/>
  <c r="BE960" i="2"/>
  <c r="DO924" i="2"/>
  <c r="DF936" i="2"/>
  <c r="DI936" i="2" s="1"/>
  <c r="BO959" i="2"/>
  <c r="BM959" i="2" s="1"/>
  <c r="BN964" i="2"/>
  <c r="BM964" i="2" s="1"/>
  <c r="BM854" i="2"/>
  <c r="BM870" i="2"/>
  <c r="BE918" i="2"/>
  <c r="DI927" i="2"/>
  <c r="BO934" i="2"/>
  <c r="BM934" i="2" s="1"/>
  <c r="BM939" i="2"/>
  <c r="BO949" i="2"/>
  <c r="BM949" i="2" s="1"/>
  <c r="BE950" i="2"/>
  <c r="BO957" i="2"/>
  <c r="BM957" i="2" s="1"/>
  <c r="BE958" i="2"/>
  <c r="BM16" i="2"/>
  <c r="BM25" i="2"/>
  <c r="G33" i="14"/>
  <c r="DF42" i="2"/>
  <c r="DO42" i="2"/>
  <c r="G54" i="14"/>
  <c r="DO60" i="2"/>
  <c r="DF60" i="2"/>
  <c r="G72" i="14"/>
  <c r="DO87" i="2"/>
  <c r="DF87" i="2"/>
  <c r="G130" i="14"/>
  <c r="DO133" i="2"/>
  <c r="DF133" i="2"/>
  <c r="BM134" i="2"/>
  <c r="G131" i="14"/>
  <c r="DF134" i="2"/>
  <c r="DO134" i="2"/>
  <c r="BM148" i="2"/>
  <c r="G12" i="14"/>
  <c r="DO18" i="2"/>
  <c r="DF18" i="2"/>
  <c r="G20" i="14"/>
  <c r="DF20" i="2"/>
  <c r="DI20" i="2" s="1"/>
  <c r="DO20" i="2"/>
  <c r="G22" i="14"/>
  <c r="DF22" i="2"/>
  <c r="DO22" i="2"/>
  <c r="G76" i="14"/>
  <c r="DF91" i="2"/>
  <c r="DO91" i="2"/>
  <c r="BM101" i="2"/>
  <c r="BM123" i="2"/>
  <c r="BM151" i="2"/>
  <c r="G150" i="14"/>
  <c r="DO153" i="2"/>
  <c r="DF153" i="2"/>
  <c r="DI153" i="2" s="1"/>
  <c r="BM159" i="2"/>
  <c r="G158" i="14"/>
  <c r="DO170" i="2"/>
  <c r="DF170" i="2"/>
  <c r="DI170" i="2" s="1"/>
  <c r="BM164" i="2"/>
  <c r="G166" i="14"/>
  <c r="DO166" i="2"/>
  <c r="DF166" i="2"/>
  <c r="DI166" i="2" s="1"/>
  <c r="BM175" i="2"/>
  <c r="G174" i="14"/>
  <c r="DO177" i="2"/>
  <c r="DF177" i="2"/>
  <c r="G4" i="14"/>
  <c r="DO10" i="2"/>
  <c r="DF10" i="2"/>
  <c r="G38" i="14"/>
  <c r="DO44" i="2"/>
  <c r="DF44" i="2"/>
  <c r="BM71" i="2"/>
  <c r="G80" i="14"/>
  <c r="DO80" i="2"/>
  <c r="DF80" i="2"/>
  <c r="BM113" i="2"/>
  <c r="BM111" i="2"/>
  <c r="G126" i="14"/>
  <c r="DO129" i="2"/>
  <c r="DF129" i="2"/>
  <c r="BM130" i="2"/>
  <c r="G129" i="14"/>
  <c r="DF132" i="2"/>
  <c r="DO132" i="2"/>
  <c r="BM146" i="2"/>
  <c r="BM182" i="2"/>
  <c r="G25" i="14"/>
  <c r="DF31" i="2"/>
  <c r="DO31" i="2"/>
  <c r="G42" i="14"/>
  <c r="DF48" i="2"/>
  <c r="DO48" i="2"/>
  <c r="G69" i="14"/>
  <c r="DO69" i="2"/>
  <c r="DF69" i="2"/>
  <c r="G84" i="14"/>
  <c r="DF84" i="2"/>
  <c r="DO84" i="2"/>
  <c r="BM105" i="2"/>
  <c r="G148" i="14"/>
  <c r="DF151" i="2"/>
  <c r="DO151" i="2"/>
  <c r="G156" i="14"/>
  <c r="DF159" i="2"/>
  <c r="DO159" i="2"/>
  <c r="G164" i="14"/>
  <c r="DF164" i="2"/>
  <c r="DO164" i="2"/>
  <c r="G172" i="14"/>
  <c r="DF175" i="2"/>
  <c r="DO175" i="2"/>
  <c r="G180" i="14"/>
  <c r="DF183" i="2"/>
  <c r="DI183" i="2" s="1"/>
  <c r="DO183" i="2"/>
  <c r="G46" i="14"/>
  <c r="DO55" i="2"/>
  <c r="DF55" i="2"/>
  <c r="G63" i="14"/>
  <c r="DO75" i="2"/>
  <c r="DF75" i="2"/>
  <c r="G67" i="14"/>
  <c r="DF67" i="2"/>
  <c r="DO67" i="2"/>
  <c r="BM30" i="2"/>
  <c r="G24" i="14"/>
  <c r="DF30" i="2"/>
  <c r="DO30" i="2"/>
  <c r="G50" i="14"/>
  <c r="DF50" i="2"/>
  <c r="DO50" i="2"/>
  <c r="G128" i="14"/>
  <c r="DO131" i="2"/>
  <c r="DF131" i="2"/>
  <c r="G146" i="14"/>
  <c r="DF149" i="2"/>
  <c r="DI149" i="2" s="1"/>
  <c r="DO149" i="2"/>
  <c r="G154" i="14"/>
  <c r="DF157" i="2"/>
  <c r="DI157" i="2" s="1"/>
  <c r="DO157" i="2"/>
  <c r="G162" i="14"/>
  <c r="DF162" i="2"/>
  <c r="DI162" i="2" s="1"/>
  <c r="DO162" i="2"/>
  <c r="G170" i="14"/>
  <c r="DF173" i="2"/>
  <c r="DI173" i="2" s="1"/>
  <c r="DO173" i="2"/>
  <c r="G178" i="14"/>
  <c r="DF181" i="2"/>
  <c r="DO181" i="2"/>
  <c r="G182" i="14"/>
  <c r="DO185" i="2"/>
  <c r="DF185" i="2"/>
  <c r="G6" i="14"/>
  <c r="DF12" i="2"/>
  <c r="DI12" i="2" s="1"/>
  <c r="DO12" i="2"/>
  <c r="G8" i="14"/>
  <c r="DF14" i="2"/>
  <c r="DO14" i="2"/>
  <c r="G29" i="14"/>
  <c r="DO38" i="2"/>
  <c r="DF38" i="2"/>
  <c r="G60" i="14"/>
  <c r="DO72" i="2"/>
  <c r="DF72" i="2"/>
  <c r="DI72" i="2" s="1"/>
  <c r="G89" i="14"/>
  <c r="DO95" i="2"/>
  <c r="DF95" i="2"/>
  <c r="BM103" i="2"/>
  <c r="BM119" i="2"/>
  <c r="G186" i="14"/>
  <c r="DO189" i="2"/>
  <c r="DF189" i="2"/>
  <c r="DI189" i="2" s="1"/>
  <c r="G23" i="14"/>
  <c r="DF29" i="2"/>
  <c r="DO29" i="2"/>
  <c r="G59" i="14"/>
  <c r="DF71" i="2"/>
  <c r="DO71" i="2"/>
  <c r="G127" i="14"/>
  <c r="DF130" i="2"/>
  <c r="DO130" i="2"/>
  <c r="G152" i="14"/>
  <c r="DO155" i="2"/>
  <c r="DF155" i="2"/>
  <c r="G160" i="14"/>
  <c r="DO172" i="2"/>
  <c r="DF172" i="2"/>
  <c r="G168" i="14"/>
  <c r="DO168" i="2"/>
  <c r="DF168" i="2"/>
  <c r="G176" i="14"/>
  <c r="DO179" i="2"/>
  <c r="DF179" i="2"/>
  <c r="DI179" i="2" s="1"/>
  <c r="G187" i="14"/>
  <c r="DO190" i="2"/>
  <c r="DF190" i="2"/>
  <c r="DO13" i="2"/>
  <c r="DO21" i="2"/>
  <c r="DO39" i="2"/>
  <c r="DO36" i="2"/>
  <c r="DS98" i="2"/>
  <c r="DS100" i="2"/>
  <c r="DS114" i="2"/>
  <c r="DS116" i="2"/>
  <c r="DS118" i="2"/>
  <c r="DS102" i="2"/>
  <c r="DS104" i="2"/>
  <c r="DS106" i="2"/>
  <c r="DS108" i="2"/>
  <c r="DS110" i="2"/>
  <c r="DS112" i="2"/>
  <c r="DS3" i="2"/>
  <c r="DS122" i="2"/>
  <c r="DS124" i="2"/>
  <c r="DS120" i="2"/>
  <c r="DS125" i="2"/>
  <c r="DS127" i="2"/>
  <c r="BO149" i="2"/>
  <c r="BM149" i="2" s="1"/>
  <c r="BN152" i="2"/>
  <c r="DF152" i="2"/>
  <c r="DI152" i="2" s="1"/>
  <c r="BE153" i="2"/>
  <c r="DR153" i="2"/>
  <c r="BD156" i="2"/>
  <c r="DO156" i="2"/>
  <c r="BO157" i="2"/>
  <c r="BM157" i="2" s="1"/>
  <c r="BN160" i="2"/>
  <c r="DF160" i="2"/>
  <c r="DI160" i="2" s="1"/>
  <c r="BE170" i="2"/>
  <c r="DR170" i="2"/>
  <c r="BD161" i="2"/>
  <c r="DO161" i="2"/>
  <c r="BO162" i="2"/>
  <c r="BM162" i="2" s="1"/>
  <c r="BN165" i="2"/>
  <c r="DF165" i="2"/>
  <c r="DI165" i="2" s="1"/>
  <c r="BE166" i="2"/>
  <c r="DR166" i="2"/>
  <c r="BD169" i="2"/>
  <c r="DO169" i="2"/>
  <c r="BO173" i="2"/>
  <c r="BN176" i="2"/>
  <c r="DF176" i="2"/>
  <c r="DI176" i="2" s="1"/>
  <c r="BE179" i="2"/>
  <c r="BD180" i="2"/>
  <c r="DO180" i="2"/>
  <c r="BO183" i="2"/>
  <c r="BM183" i="2" s="1"/>
  <c r="BN184" i="2"/>
  <c r="DF184" i="2"/>
  <c r="BE187" i="2"/>
  <c r="BD188" i="2"/>
  <c r="BD189" i="2"/>
  <c r="BD190" i="2"/>
  <c r="BO192" i="2"/>
  <c r="BM192" i="2" s="1"/>
  <c r="BE192" i="2"/>
  <c r="G193" i="14"/>
  <c r="DF193" i="2"/>
  <c r="DO193" i="2"/>
  <c r="BD200" i="2"/>
  <c r="BN200" i="2"/>
  <c r="DF200" i="2"/>
  <c r="DI200" i="2" s="1"/>
  <c r="DF203" i="2"/>
  <c r="DI203" i="2" s="1"/>
  <c r="G208" i="14"/>
  <c r="DO211" i="2"/>
  <c r="DF211" i="2"/>
  <c r="DO212" i="2"/>
  <c r="BN215" i="2"/>
  <c r="BM215" i="2" s="1"/>
  <c r="BD215" i="2"/>
  <c r="DF220" i="2"/>
  <c r="DI220" i="2" s="1"/>
  <c r="G227" i="14"/>
  <c r="DO230" i="2"/>
  <c r="DF230" i="2"/>
  <c r="BN234" i="2"/>
  <c r="BM234" i="2" s="1"/>
  <c r="BD234" i="2"/>
  <c r="G234" i="14"/>
  <c r="DO240" i="2"/>
  <c r="DF240" i="2"/>
  <c r="G281" i="14"/>
  <c r="DF281" i="2"/>
  <c r="DO281" i="2"/>
  <c r="G285" i="14"/>
  <c r="DO285" i="2"/>
  <c r="DF285" i="2"/>
  <c r="G311" i="14"/>
  <c r="DO314" i="2"/>
  <c r="DF314" i="2"/>
  <c r="G313" i="14"/>
  <c r="DF316" i="2"/>
  <c r="DO316" i="2"/>
  <c r="G331" i="14"/>
  <c r="DF334" i="2"/>
  <c r="DO334" i="2"/>
  <c r="BM350" i="2"/>
  <c r="G357" i="14"/>
  <c r="DO360" i="2"/>
  <c r="DF360" i="2"/>
  <c r="BM370" i="2"/>
  <c r="G379" i="14"/>
  <c r="DF7" i="2"/>
  <c r="DO7" i="2"/>
  <c r="DS136" i="2"/>
  <c r="DS138" i="2"/>
  <c r="DS140" i="2"/>
  <c r="DS142" i="2"/>
  <c r="DS144" i="2"/>
  <c r="DS146" i="2"/>
  <c r="DS148" i="2"/>
  <c r="DR156" i="2"/>
  <c r="DR161" i="2"/>
  <c r="DR169" i="2"/>
  <c r="DO199" i="2"/>
  <c r="BD201" i="2"/>
  <c r="BN201" i="2"/>
  <c r="BM201" i="2" s="1"/>
  <c r="G200" i="14"/>
  <c r="DO206" i="2"/>
  <c r="DF206" i="2"/>
  <c r="DI206" i="2" s="1"/>
  <c r="BN204" i="2"/>
  <c r="BD204" i="2"/>
  <c r="G207" i="14"/>
  <c r="DO210" i="2"/>
  <c r="DF210" i="2"/>
  <c r="BM212" i="2"/>
  <c r="G212" i="14"/>
  <c r="DF215" i="2"/>
  <c r="DI215" i="2" s="1"/>
  <c r="DO215" i="2"/>
  <c r="BD219" i="2"/>
  <c r="BN219" i="2"/>
  <c r="BM219" i="2" s="1"/>
  <c r="G224" i="14"/>
  <c r="DO227" i="2"/>
  <c r="DF227" i="2"/>
  <c r="G226" i="14"/>
  <c r="DO229" i="2"/>
  <c r="DF229" i="2"/>
  <c r="BM231" i="2"/>
  <c r="G231" i="14"/>
  <c r="DF234" i="2"/>
  <c r="DI234" i="2" s="1"/>
  <c r="DO234" i="2"/>
  <c r="DO235" i="2"/>
  <c r="G242" i="14"/>
  <c r="DO245" i="2"/>
  <c r="DF245" i="2"/>
  <c r="G250" i="14"/>
  <c r="DO250" i="2"/>
  <c r="DF250" i="2"/>
  <c r="G258" i="14"/>
  <c r="DO261" i="2"/>
  <c r="DF261" i="2"/>
  <c r="G266" i="14"/>
  <c r="DO269" i="2"/>
  <c r="DF269" i="2"/>
  <c r="G274" i="14"/>
  <c r="DO274" i="2"/>
  <c r="DF274" i="2"/>
  <c r="G293" i="14"/>
  <c r="DO296" i="2"/>
  <c r="DF296" i="2"/>
  <c r="G319" i="14"/>
  <c r="DO322" i="2"/>
  <c r="DF322" i="2"/>
  <c r="DI322" i="2" s="1"/>
  <c r="G321" i="14"/>
  <c r="DF324" i="2"/>
  <c r="DO324" i="2"/>
  <c r="G339" i="14"/>
  <c r="DF342" i="2"/>
  <c r="DI342" i="2" s="1"/>
  <c r="DO342" i="2"/>
  <c r="G347" i="14"/>
  <c r="DF350" i="2"/>
  <c r="DI350" i="2" s="1"/>
  <c r="DO350" i="2"/>
  <c r="G360" i="14"/>
  <c r="DF369" i="2"/>
  <c r="DO369" i="2"/>
  <c r="G364" i="14"/>
  <c r="DO364" i="2"/>
  <c r="DF364" i="2"/>
  <c r="DI364" i="2" s="1"/>
  <c r="BM373" i="2"/>
  <c r="BM377" i="2"/>
  <c r="G372" i="14"/>
  <c r="DO378" i="2"/>
  <c r="DF378" i="2"/>
  <c r="DI378" i="2" s="1"/>
  <c r="J44" i="13"/>
  <c r="J36" i="13"/>
  <c r="J28" i="13"/>
  <c r="J43" i="13"/>
  <c r="J35" i="13"/>
  <c r="J27" i="13"/>
  <c r="J42" i="13"/>
  <c r="J34" i="13"/>
  <c r="J26" i="13"/>
  <c r="J41" i="13"/>
  <c r="J33" i="13"/>
  <c r="J25" i="13"/>
  <c r="E20" i="14"/>
  <c r="J40" i="13"/>
  <c r="J32" i="13"/>
  <c r="J39" i="13"/>
  <c r="J31" i="13"/>
  <c r="J46" i="13"/>
  <c r="J38" i="13"/>
  <c r="J30" i="13"/>
  <c r="J22" i="13"/>
  <c r="J45" i="13"/>
  <c r="J37" i="13"/>
  <c r="J29" i="13"/>
  <c r="J18" i="13"/>
  <c r="J9" i="13"/>
  <c r="J17" i="13"/>
  <c r="J21" i="13"/>
  <c r="J16" i="13"/>
  <c r="J7" i="13"/>
  <c r="J24" i="13"/>
  <c r="J23" i="13"/>
  <c r="J20" i="13"/>
  <c r="J15" i="13"/>
  <c r="J12" i="13"/>
  <c r="J6" i="13"/>
  <c r="J14" i="13"/>
  <c r="J5" i="13"/>
  <c r="J19" i="13"/>
  <c r="J13" i="13"/>
  <c r="J4" i="13"/>
  <c r="J11" i="13"/>
  <c r="J2" i="13"/>
  <c r="J8" i="13"/>
  <c r="J10" i="13"/>
  <c r="J3" i="13"/>
  <c r="BO10" i="2"/>
  <c r="BN11" i="2"/>
  <c r="BM11" i="2" s="1"/>
  <c r="DF11" i="2"/>
  <c r="BE14" i="2"/>
  <c r="BD15" i="2"/>
  <c r="DO15" i="2"/>
  <c r="BY16" i="2"/>
  <c r="BX16" i="2" s="1"/>
  <c r="BO18" i="2"/>
  <c r="BM18" i="2" s="1"/>
  <c r="BN19" i="2"/>
  <c r="DF19" i="2"/>
  <c r="DF23" i="2"/>
  <c r="DF24" i="2"/>
  <c r="DF25" i="2"/>
  <c r="DF26" i="2"/>
  <c r="DF27" i="2"/>
  <c r="DF28" i="2"/>
  <c r="BE22" i="2"/>
  <c r="BD29" i="2"/>
  <c r="BD30" i="2"/>
  <c r="BD31" i="2"/>
  <c r="BD32" i="2"/>
  <c r="DO32" i="2"/>
  <c r="BO38" i="2"/>
  <c r="BN41" i="2"/>
  <c r="DF41" i="2"/>
  <c r="BE42" i="2"/>
  <c r="DF35" i="2"/>
  <c r="BE36" i="2"/>
  <c r="DO37" i="2"/>
  <c r="BO44" i="2"/>
  <c r="BN47" i="2"/>
  <c r="BM47" i="2" s="1"/>
  <c r="DF47" i="2"/>
  <c r="BE48" i="2"/>
  <c r="BD54" i="2"/>
  <c r="DO54" i="2"/>
  <c r="BO55" i="2"/>
  <c r="BY57" i="2"/>
  <c r="BX57" i="2" s="1"/>
  <c r="BN58" i="2"/>
  <c r="DF58" i="2"/>
  <c r="BE50" i="2"/>
  <c r="BD59" i="2"/>
  <c r="DO59" i="2"/>
  <c r="BO60" i="2"/>
  <c r="DO62" i="2"/>
  <c r="BO63" i="2"/>
  <c r="DF64" i="2"/>
  <c r="BE71" i="2"/>
  <c r="BD74" i="2"/>
  <c r="DO74" i="2"/>
  <c r="BO75" i="2"/>
  <c r="BN66" i="2"/>
  <c r="BM66" i="2" s="1"/>
  <c r="DF66" i="2"/>
  <c r="BE67" i="2"/>
  <c r="BN69" i="2"/>
  <c r="BD86" i="2"/>
  <c r="DO86" i="2"/>
  <c r="BO87" i="2"/>
  <c r="BN90" i="2"/>
  <c r="BM90" i="2" s="1"/>
  <c r="DF90" i="2"/>
  <c r="BE91" i="2"/>
  <c r="BD79" i="2"/>
  <c r="DO79" i="2"/>
  <c r="BO80" i="2"/>
  <c r="BY82" i="2"/>
  <c r="BX82" i="2" s="1"/>
  <c r="BN83" i="2"/>
  <c r="DF83" i="2"/>
  <c r="BE84" i="2"/>
  <c r="DF92" i="2"/>
  <c r="BE93" i="2"/>
  <c r="DO94" i="2"/>
  <c r="BO95" i="2"/>
  <c r="BM95" i="2" s="1"/>
  <c r="BN98" i="2"/>
  <c r="BM98" i="2" s="1"/>
  <c r="DF98" i="2"/>
  <c r="BD99" i="2"/>
  <c r="DO99" i="2"/>
  <c r="BN100" i="2"/>
  <c r="DF100" i="2"/>
  <c r="BD113" i="2"/>
  <c r="DO113" i="2"/>
  <c r="BN114" i="2"/>
  <c r="DF114" i="2"/>
  <c r="BD115" i="2"/>
  <c r="DO115" i="2"/>
  <c r="BN116" i="2"/>
  <c r="BM116" i="2" s="1"/>
  <c r="DF116" i="2"/>
  <c r="BD117" i="2"/>
  <c r="DO117" i="2"/>
  <c r="BN118" i="2"/>
  <c r="BM118" i="2" s="1"/>
  <c r="DF118" i="2"/>
  <c r="BD101" i="2"/>
  <c r="DO101" i="2"/>
  <c r="BN102" i="2"/>
  <c r="BM102" i="2" s="1"/>
  <c r="DF102" i="2"/>
  <c r="BD103" i="2"/>
  <c r="DO103" i="2"/>
  <c r="BN104" i="2"/>
  <c r="DF104" i="2"/>
  <c r="BD105" i="2"/>
  <c r="DO105" i="2"/>
  <c r="BN106" i="2"/>
  <c r="BM106" i="2" s="1"/>
  <c r="DF106" i="2"/>
  <c r="BD107" i="2"/>
  <c r="DO107" i="2"/>
  <c r="BN108" i="2"/>
  <c r="BM108" i="2" s="1"/>
  <c r="DF108" i="2"/>
  <c r="BD109" i="2"/>
  <c r="DO109" i="2"/>
  <c r="BN110" i="2"/>
  <c r="DF110" i="2"/>
  <c r="BD111" i="2"/>
  <c r="DO111" i="2"/>
  <c r="BN112" i="2"/>
  <c r="DF112" i="2"/>
  <c r="BD2" i="2"/>
  <c r="DO2" i="2"/>
  <c r="BN3" i="2"/>
  <c r="BM3" i="2" s="1"/>
  <c r="DF3" i="2"/>
  <c r="BD4" i="2"/>
  <c r="DO4" i="2"/>
  <c r="BN122" i="2"/>
  <c r="BM122" i="2" s="1"/>
  <c r="DF122" i="2"/>
  <c r="BD123" i="2"/>
  <c r="DO123" i="2"/>
  <c r="BN124" i="2"/>
  <c r="DF124" i="2"/>
  <c r="BD119" i="2"/>
  <c r="DO119" i="2"/>
  <c r="BN120" i="2"/>
  <c r="DF120" i="2"/>
  <c r="BD121" i="2"/>
  <c r="DO121" i="2"/>
  <c r="BN125" i="2"/>
  <c r="BM125" i="2" s="1"/>
  <c r="DF125" i="2"/>
  <c r="BD126" i="2"/>
  <c r="DO126" i="2"/>
  <c r="BN127" i="2"/>
  <c r="BM127" i="2" s="1"/>
  <c r="DF127" i="2"/>
  <c r="BD128" i="2"/>
  <c r="DO128" i="2"/>
  <c r="BN129" i="2"/>
  <c r="BM129" i="2" s="1"/>
  <c r="BD130" i="2"/>
  <c r="BN131" i="2"/>
  <c r="BD132" i="2"/>
  <c r="BN133" i="2"/>
  <c r="BD134" i="2"/>
  <c r="BO135" i="2"/>
  <c r="BZ135" i="2"/>
  <c r="BY143" i="2"/>
  <c r="BX143" i="2" s="1"/>
  <c r="BY145" i="2"/>
  <c r="BX145" i="2" s="1"/>
  <c r="BY147" i="2"/>
  <c r="BX147" i="2" s="1"/>
  <c r="BN150" i="2"/>
  <c r="BM150" i="2" s="1"/>
  <c r="DF150" i="2"/>
  <c r="DI150" i="2" s="1"/>
  <c r="BE151" i="2"/>
  <c r="DR151" i="2"/>
  <c r="BD154" i="2"/>
  <c r="DO154" i="2"/>
  <c r="BO155" i="2"/>
  <c r="BN158" i="2"/>
  <c r="BM158" i="2" s="1"/>
  <c r="DF158" i="2"/>
  <c r="DI158" i="2" s="1"/>
  <c r="BE159" i="2"/>
  <c r="DR159" i="2"/>
  <c r="BD171" i="2"/>
  <c r="DO171" i="2"/>
  <c r="BO172" i="2"/>
  <c r="BN163" i="2"/>
  <c r="DF163" i="2"/>
  <c r="DI163" i="2" s="1"/>
  <c r="BE164" i="2"/>
  <c r="DR164" i="2"/>
  <c r="BD167" i="2"/>
  <c r="DO167" i="2"/>
  <c r="BO168" i="2"/>
  <c r="BN174" i="2"/>
  <c r="DF174" i="2"/>
  <c r="DI174" i="2" s="1"/>
  <c r="BE175" i="2"/>
  <c r="DR175" i="2"/>
  <c r="BO177" i="2"/>
  <c r="BM177" i="2" s="1"/>
  <c r="BN178" i="2"/>
  <c r="BM178" i="2" s="1"/>
  <c r="DF178" i="2"/>
  <c r="DI178" i="2" s="1"/>
  <c r="BE181" i="2"/>
  <c r="BD182" i="2"/>
  <c r="DO182" i="2"/>
  <c r="BO185" i="2"/>
  <c r="BN186" i="2"/>
  <c r="DF186" i="2"/>
  <c r="DI186" i="2" s="1"/>
  <c r="G189" i="14"/>
  <c r="DO198" i="2"/>
  <c r="DF198" i="2"/>
  <c r="BZ192" i="2"/>
  <c r="BN193" i="2"/>
  <c r="BM193" i="2" s="1"/>
  <c r="BD193" i="2"/>
  <c r="DO196" i="2"/>
  <c r="BD202" i="2"/>
  <c r="BN202" i="2"/>
  <c r="BM202" i="2" s="1"/>
  <c r="DF202" i="2"/>
  <c r="DI202" i="2" s="1"/>
  <c r="G211" i="14"/>
  <c r="DF214" i="2"/>
  <c r="DO214" i="2"/>
  <c r="G216" i="14"/>
  <c r="DO219" i="2"/>
  <c r="DF219" i="2"/>
  <c r="DI219" i="2" s="1"/>
  <c r="DO220" i="2"/>
  <c r="BN223" i="2"/>
  <c r="BD223" i="2"/>
  <c r="G230" i="14"/>
  <c r="DF233" i="2"/>
  <c r="DO233" i="2"/>
  <c r="G236" i="14"/>
  <c r="DF236" i="2"/>
  <c r="DI236" i="2" s="1"/>
  <c r="DO236" i="2"/>
  <c r="BM242" i="2"/>
  <c r="BM253" i="2"/>
  <c r="BM258" i="2"/>
  <c r="BM266" i="2"/>
  <c r="BM291" i="2"/>
  <c r="G283" i="14"/>
  <c r="DF283" i="2"/>
  <c r="DI283" i="2" s="1"/>
  <c r="DO283" i="2"/>
  <c r="BM293" i="2"/>
  <c r="G301" i="14"/>
  <c r="DO304" i="2"/>
  <c r="DF304" i="2"/>
  <c r="G327" i="14"/>
  <c r="DO330" i="2"/>
  <c r="DF330" i="2"/>
  <c r="DI330" i="2" s="1"/>
  <c r="G329" i="14"/>
  <c r="DF332" i="2"/>
  <c r="DO332" i="2"/>
  <c r="BM346" i="2"/>
  <c r="BM355" i="2"/>
  <c r="BM7" i="2"/>
  <c r="BE128" i="2"/>
  <c r="BE130" i="2"/>
  <c r="BO131" i="2"/>
  <c r="BE132" i="2"/>
  <c r="BO133" i="2"/>
  <c r="BE134" i="2"/>
  <c r="DF136" i="2"/>
  <c r="DI136" i="2" s="1"/>
  <c r="BD137" i="2"/>
  <c r="DO137" i="2"/>
  <c r="BN138" i="2"/>
  <c r="BM138" i="2" s="1"/>
  <c r="DF138" i="2"/>
  <c r="DI138" i="2" s="1"/>
  <c r="BD139" i="2"/>
  <c r="DO139" i="2"/>
  <c r="BN140" i="2"/>
  <c r="DF140" i="2"/>
  <c r="DI140" i="2" s="1"/>
  <c r="BD141" i="2"/>
  <c r="DO141" i="2"/>
  <c r="BN142" i="2"/>
  <c r="BM142" i="2" s="1"/>
  <c r="DF142" i="2"/>
  <c r="DI142" i="2" s="1"/>
  <c r="BD143" i="2"/>
  <c r="DO143" i="2"/>
  <c r="DF144" i="2"/>
  <c r="DI144" i="2" s="1"/>
  <c r="DF146" i="2"/>
  <c r="DI146" i="2" s="1"/>
  <c r="DR154" i="2"/>
  <c r="DR171" i="2"/>
  <c r="DR167" i="2"/>
  <c r="BE194" i="2"/>
  <c r="BO194" i="2"/>
  <c r="BM194" i="2" s="1"/>
  <c r="G195" i="14"/>
  <c r="DO195" i="2"/>
  <c r="DF195" i="2"/>
  <c r="DI195" i="2" s="1"/>
  <c r="BD206" i="2"/>
  <c r="BN206" i="2"/>
  <c r="BE210" i="2"/>
  <c r="BO210" i="2"/>
  <c r="G215" i="14"/>
  <c r="DO218" i="2"/>
  <c r="DF218" i="2"/>
  <c r="G220" i="14"/>
  <c r="DF223" i="2"/>
  <c r="DI223" i="2" s="1"/>
  <c r="DO223" i="2"/>
  <c r="BD227" i="2"/>
  <c r="BN227" i="2"/>
  <c r="BM227" i="2" s="1"/>
  <c r="BD229" i="2"/>
  <c r="BN229" i="2"/>
  <c r="G240" i="14"/>
  <c r="DF243" i="2"/>
  <c r="DI243" i="2" s="1"/>
  <c r="DO243" i="2"/>
  <c r="G248" i="14"/>
  <c r="DF248" i="2"/>
  <c r="DI248" i="2" s="1"/>
  <c r="DO248" i="2"/>
  <c r="G256" i="14"/>
  <c r="DF259" i="2"/>
  <c r="DI259" i="2" s="1"/>
  <c r="DO259" i="2"/>
  <c r="G264" i="14"/>
  <c r="DF267" i="2"/>
  <c r="DI267" i="2" s="1"/>
  <c r="DO267" i="2"/>
  <c r="G272" i="14"/>
  <c r="DF272" i="2"/>
  <c r="DI272" i="2" s="1"/>
  <c r="DO272" i="2"/>
  <c r="G280" i="14"/>
  <c r="DF292" i="2"/>
  <c r="DI292" i="2" s="1"/>
  <c r="DO292" i="2"/>
  <c r="G291" i="14"/>
  <c r="DF294" i="2"/>
  <c r="DI294" i="2" s="1"/>
  <c r="DO294" i="2"/>
  <c r="BM301" i="2"/>
  <c r="G309" i="14"/>
  <c r="DO312" i="2"/>
  <c r="DF312" i="2"/>
  <c r="G335" i="14"/>
  <c r="DO338" i="2"/>
  <c r="DF338" i="2"/>
  <c r="DI338" i="2" s="1"/>
  <c r="G337" i="14"/>
  <c r="DF340" i="2"/>
  <c r="DO340" i="2"/>
  <c r="G345" i="14"/>
  <c r="DF348" i="2"/>
  <c r="DO348" i="2"/>
  <c r="G365" i="14"/>
  <c r="DO365" i="2"/>
  <c r="DF365" i="2"/>
  <c r="G369" i="14"/>
  <c r="DF372" i="2"/>
  <c r="DO372" i="2"/>
  <c r="BZ78" i="2"/>
  <c r="DS99" i="2"/>
  <c r="DS113" i="2"/>
  <c r="DS115" i="2"/>
  <c r="DS117" i="2"/>
  <c r="I45" i="13"/>
  <c r="I37" i="13"/>
  <c r="I29" i="13"/>
  <c r="I44" i="13"/>
  <c r="I36" i="13"/>
  <c r="I28" i="13"/>
  <c r="I43" i="13"/>
  <c r="I35" i="13"/>
  <c r="I27" i="13"/>
  <c r="I42" i="13"/>
  <c r="I34" i="13"/>
  <c r="I26" i="13"/>
  <c r="I41" i="13"/>
  <c r="I33" i="13"/>
  <c r="I40" i="13"/>
  <c r="I32" i="13"/>
  <c r="E101" i="14"/>
  <c r="I39" i="13"/>
  <c r="I31" i="13"/>
  <c r="I23" i="13"/>
  <c r="I46" i="13"/>
  <c r="I38" i="13"/>
  <c r="I30" i="13"/>
  <c r="I18" i="13"/>
  <c r="I10" i="13"/>
  <c r="I17" i="13"/>
  <c r="I11" i="13"/>
  <c r="I8" i="13"/>
  <c r="I22" i="13"/>
  <c r="I21" i="13"/>
  <c r="I16" i="13"/>
  <c r="I7" i="13"/>
  <c r="I24" i="13"/>
  <c r="I20" i="13"/>
  <c r="I15" i="13"/>
  <c r="I12" i="13"/>
  <c r="I6" i="13"/>
  <c r="I25" i="13"/>
  <c r="I14" i="13"/>
  <c r="I5" i="13"/>
  <c r="I19" i="13"/>
  <c r="I13" i="13"/>
  <c r="I4" i="13"/>
  <c r="I3" i="13"/>
  <c r="I2" i="13"/>
  <c r="I9" i="13"/>
  <c r="DS101" i="2"/>
  <c r="DS103" i="2"/>
  <c r="DS105" i="2"/>
  <c r="DS107" i="2"/>
  <c r="DS109" i="2"/>
  <c r="DS111" i="2"/>
  <c r="G39" i="13"/>
  <c r="G31" i="13"/>
  <c r="G46" i="13"/>
  <c r="G38" i="13"/>
  <c r="G30" i="13"/>
  <c r="G45" i="13"/>
  <c r="G37" i="13"/>
  <c r="G29" i="13"/>
  <c r="G44" i="13"/>
  <c r="G36" i="13"/>
  <c r="G28" i="13"/>
  <c r="G43" i="13"/>
  <c r="G35" i="13"/>
  <c r="G42" i="13"/>
  <c r="G34" i="13"/>
  <c r="E113" i="14"/>
  <c r="G41" i="13"/>
  <c r="G33" i="13"/>
  <c r="G25" i="13"/>
  <c r="G40" i="13"/>
  <c r="G32" i="13"/>
  <c r="G14" i="13"/>
  <c r="G26" i="13"/>
  <c r="G19" i="13"/>
  <c r="G13" i="13"/>
  <c r="G27" i="13"/>
  <c r="G18" i="13"/>
  <c r="G10" i="13"/>
  <c r="G9" i="13"/>
  <c r="G17" i="13"/>
  <c r="G11" i="13"/>
  <c r="G8" i="13"/>
  <c r="G24" i="13"/>
  <c r="G23" i="13"/>
  <c r="G22" i="13"/>
  <c r="G21" i="13"/>
  <c r="G16" i="13"/>
  <c r="G7" i="13"/>
  <c r="G20" i="13"/>
  <c r="G15" i="13"/>
  <c r="G12" i="13"/>
  <c r="G5" i="13"/>
  <c r="G6" i="13"/>
  <c r="G2" i="13"/>
  <c r="G3" i="13"/>
  <c r="G4" i="13"/>
  <c r="DS2" i="2"/>
  <c r="DS4" i="2"/>
  <c r="DS123" i="2"/>
  <c r="DS119" i="2"/>
  <c r="DS121" i="2"/>
  <c r="DS126" i="2"/>
  <c r="DS128" i="2"/>
  <c r="BZ146" i="2"/>
  <c r="BZ148" i="2"/>
  <c r="DR149" i="2"/>
  <c r="DO152" i="2"/>
  <c r="DF156" i="2"/>
  <c r="DI156" i="2" s="1"/>
  <c r="DR157" i="2"/>
  <c r="DO160" i="2"/>
  <c r="DF161" i="2"/>
  <c r="DI161" i="2" s="1"/>
  <c r="DR162" i="2"/>
  <c r="DO165" i="2"/>
  <c r="BY168" i="2"/>
  <c r="BX168" i="2" s="1"/>
  <c r="DF169" i="2"/>
  <c r="DI169" i="2" s="1"/>
  <c r="DR173" i="2"/>
  <c r="DO176" i="2"/>
  <c r="DF180" i="2"/>
  <c r="DI180" i="2" s="1"/>
  <c r="DO184" i="2"/>
  <c r="BD198" i="2"/>
  <c r="BN198" i="2"/>
  <c r="BM198" i="2" s="1"/>
  <c r="DO192" i="2"/>
  <c r="DF194" i="2"/>
  <c r="DO201" i="2"/>
  <c r="BO207" i="2"/>
  <c r="BM207" i="2" s="1"/>
  <c r="BE207" i="2"/>
  <c r="G202" i="14"/>
  <c r="DF208" i="2"/>
  <c r="DI208" i="2" s="1"/>
  <c r="DO208" i="2"/>
  <c r="BO214" i="2"/>
  <c r="BM214" i="2" s="1"/>
  <c r="BE214" i="2"/>
  <c r="G219" i="14"/>
  <c r="DF222" i="2"/>
  <c r="DO222" i="2"/>
  <c r="BO233" i="2"/>
  <c r="BM233" i="2" s="1"/>
  <c r="BE233" i="2"/>
  <c r="BO238" i="2"/>
  <c r="BM238" i="2" s="1"/>
  <c r="BE238" i="2"/>
  <c r="BM280" i="2"/>
  <c r="G299" i="14"/>
  <c r="DF302" i="2"/>
  <c r="DI302" i="2" s="1"/>
  <c r="DO302" i="2"/>
  <c r="G317" i="14"/>
  <c r="DO320" i="2"/>
  <c r="DF320" i="2"/>
  <c r="G343" i="14"/>
  <c r="DO346" i="2"/>
  <c r="DF346" i="2"/>
  <c r="DI346" i="2" s="1"/>
  <c r="G349" i="14"/>
  <c r="DO352" i="2"/>
  <c r="DF352" i="2"/>
  <c r="BM359" i="2"/>
  <c r="BM369" i="2"/>
  <c r="G368" i="14"/>
  <c r="DF371" i="2"/>
  <c r="DO371" i="2"/>
  <c r="BZ82" i="2"/>
  <c r="E2" i="14"/>
  <c r="K43" i="13"/>
  <c r="K35" i="13"/>
  <c r="K27" i="13"/>
  <c r="K42" i="13"/>
  <c r="K34" i="13"/>
  <c r="K26" i="13"/>
  <c r="K41" i="13"/>
  <c r="K33" i="13"/>
  <c r="K25" i="13"/>
  <c r="K40" i="13"/>
  <c r="K32" i="13"/>
  <c r="K24" i="13"/>
  <c r="K39" i="13"/>
  <c r="K31" i="13"/>
  <c r="K46" i="13"/>
  <c r="K38" i="13"/>
  <c r="K30" i="13"/>
  <c r="K45" i="13"/>
  <c r="K37" i="13"/>
  <c r="K29" i="13"/>
  <c r="K21" i="13"/>
  <c r="K44" i="13"/>
  <c r="K36" i="13"/>
  <c r="K28" i="13"/>
  <c r="K17" i="13"/>
  <c r="K11" i="13"/>
  <c r="K8" i="13"/>
  <c r="K16" i="13"/>
  <c r="K23" i="13"/>
  <c r="K22" i="13"/>
  <c r="K20" i="13"/>
  <c r="K15" i="13"/>
  <c r="K12" i="13"/>
  <c r="K6" i="13"/>
  <c r="K14" i="13"/>
  <c r="K5" i="13"/>
  <c r="K19" i="13"/>
  <c r="K13" i="13"/>
  <c r="K4" i="13"/>
  <c r="K3" i="13"/>
  <c r="K18" i="13"/>
  <c r="K10" i="13"/>
  <c r="K7" i="13"/>
  <c r="K9" i="13"/>
  <c r="K2" i="13"/>
  <c r="BZ38" i="2"/>
  <c r="BZ80" i="2"/>
  <c r="BZ136" i="2"/>
  <c r="DS137" i="2"/>
  <c r="DS139" i="2"/>
  <c r="DS141" i="2"/>
  <c r="DS143" i="2"/>
  <c r="DS145" i="2"/>
  <c r="DS147" i="2"/>
  <c r="DR152" i="2"/>
  <c r="DR160" i="2"/>
  <c r="DR165" i="2"/>
  <c r="BZ168" i="2"/>
  <c r="BO199" i="2"/>
  <c r="BM199" i="2" s="1"/>
  <c r="BE199" i="2"/>
  <c r="G191" i="14"/>
  <c r="DF191" i="2"/>
  <c r="DO191" i="2"/>
  <c r="BD195" i="2"/>
  <c r="BN195" i="2"/>
  <c r="DO202" i="2"/>
  <c r="G204" i="14"/>
  <c r="DF204" i="2"/>
  <c r="DO204" i="2"/>
  <c r="BE218" i="2"/>
  <c r="BO218" i="2"/>
  <c r="G223" i="14"/>
  <c r="DO226" i="2"/>
  <c r="DF226" i="2"/>
  <c r="G225" i="14"/>
  <c r="DO228" i="2"/>
  <c r="DF228" i="2"/>
  <c r="BE240" i="2"/>
  <c r="BO240" i="2"/>
  <c r="BM240" i="2" s="1"/>
  <c r="G235" i="14"/>
  <c r="DO241" i="2"/>
  <c r="DF241" i="2"/>
  <c r="DI241" i="2" s="1"/>
  <c r="G238" i="14"/>
  <c r="DF238" i="2"/>
  <c r="DO238" i="2"/>
  <c r="G246" i="14"/>
  <c r="DF252" i="2"/>
  <c r="DO252" i="2"/>
  <c r="G254" i="14"/>
  <c r="DF257" i="2"/>
  <c r="DO257" i="2"/>
  <c r="G262" i="14"/>
  <c r="DF265" i="2"/>
  <c r="DO265" i="2"/>
  <c r="G270" i="14"/>
  <c r="DF276" i="2"/>
  <c r="DO276" i="2"/>
  <c r="G278" i="14"/>
  <c r="DF290" i="2"/>
  <c r="DO290" i="2"/>
  <c r="G282" i="14"/>
  <c r="DF282" i="2"/>
  <c r="DI282" i="2" s="1"/>
  <c r="DO282" i="2"/>
  <c r="G289" i="14"/>
  <c r="DF289" i="2"/>
  <c r="DO289" i="2"/>
  <c r="G307" i="14"/>
  <c r="DF310" i="2"/>
  <c r="DI310" i="2" s="1"/>
  <c r="DO310" i="2"/>
  <c r="BM317" i="2"/>
  <c r="G325" i="14"/>
  <c r="DO328" i="2"/>
  <c r="DF328" i="2"/>
  <c r="BM354" i="2"/>
  <c r="G351" i="14"/>
  <c r="DO354" i="2"/>
  <c r="DF354" i="2"/>
  <c r="DI354" i="2" s="1"/>
  <c r="G353" i="14"/>
  <c r="DF356" i="2"/>
  <c r="DO356" i="2"/>
  <c r="G361" i="14"/>
  <c r="DF370" i="2"/>
  <c r="DO370" i="2"/>
  <c r="G373" i="14"/>
  <c r="DO379" i="2"/>
  <c r="DF379" i="2"/>
  <c r="G378" i="14"/>
  <c r="DO6" i="2"/>
  <c r="DF6" i="2"/>
  <c r="DI6" i="2" s="1"/>
  <c r="G381" i="14"/>
  <c r="DO381" i="2"/>
  <c r="DF381" i="2"/>
  <c r="DI381" i="2" s="1"/>
  <c r="DO11" i="2"/>
  <c r="DF15" i="2"/>
  <c r="DO19" i="2"/>
  <c r="DO23" i="2"/>
  <c r="DO24" i="2"/>
  <c r="DO25" i="2"/>
  <c r="DO26" i="2"/>
  <c r="DO27" i="2"/>
  <c r="DO28" i="2"/>
  <c r="DF32" i="2"/>
  <c r="DO41" i="2"/>
  <c r="DO35" i="2"/>
  <c r="DF37" i="2"/>
  <c r="DO47" i="2"/>
  <c r="DF54" i="2"/>
  <c r="DO58" i="2"/>
  <c r="DF59" i="2"/>
  <c r="DF62" i="2"/>
  <c r="DO64" i="2"/>
  <c r="DF74" i="2"/>
  <c r="DO66" i="2"/>
  <c r="DF86" i="2"/>
  <c r="DO90" i="2"/>
  <c r="DF79" i="2"/>
  <c r="DO83" i="2"/>
  <c r="DO92" i="2"/>
  <c r="DF94" i="2"/>
  <c r="DO98" i="2"/>
  <c r="DF99" i="2"/>
  <c r="DO100" i="2"/>
  <c r="DF113" i="2"/>
  <c r="DO114" i="2"/>
  <c r="DF115" i="2"/>
  <c r="DO116" i="2"/>
  <c r="DF117" i="2"/>
  <c r="DO118" i="2"/>
  <c r="DF101" i="2"/>
  <c r="DO102" i="2"/>
  <c r="DF103" i="2"/>
  <c r="DO104" i="2"/>
  <c r="DF105" i="2"/>
  <c r="DO106" i="2"/>
  <c r="DF107" i="2"/>
  <c r="DO108" i="2"/>
  <c r="DF109" i="2"/>
  <c r="DO110" i="2"/>
  <c r="DF111" i="2"/>
  <c r="DO112" i="2"/>
  <c r="DF2" i="2"/>
  <c r="DO3" i="2"/>
  <c r="DF4" i="2"/>
  <c r="DO122" i="2"/>
  <c r="DF123" i="2"/>
  <c r="DO124" i="2"/>
  <c r="DF119" i="2"/>
  <c r="DO120" i="2"/>
  <c r="DF121" i="2"/>
  <c r="DO125" i="2"/>
  <c r="DF126" i="2"/>
  <c r="DO127" i="2"/>
  <c r="DF128" i="2"/>
  <c r="DO150" i="2"/>
  <c r="DF154" i="2"/>
  <c r="DR155" i="2"/>
  <c r="DO158" i="2"/>
  <c r="DF171" i="2"/>
  <c r="DR172" i="2"/>
  <c r="DO163" i="2"/>
  <c r="DF167" i="2"/>
  <c r="DR168" i="2"/>
  <c r="DO174" i="2"/>
  <c r="DO178" i="2"/>
  <c r="DF182" i="2"/>
  <c r="DO186" i="2"/>
  <c r="BE197" i="2"/>
  <c r="DF199" i="2"/>
  <c r="BE196" i="2"/>
  <c r="BO196" i="2"/>
  <c r="BM196" i="2" s="1"/>
  <c r="BN208" i="2"/>
  <c r="BM208" i="2" s="1"/>
  <c r="BD208" i="2"/>
  <c r="DF212" i="2"/>
  <c r="DI212" i="2" s="1"/>
  <c r="BO222" i="2"/>
  <c r="BE222" i="2"/>
  <c r="DF231" i="2"/>
  <c r="DI231" i="2" s="1"/>
  <c r="G287" i="14"/>
  <c r="DO287" i="2"/>
  <c r="DF287" i="2"/>
  <c r="DI287" i="2" s="1"/>
  <c r="G295" i="14"/>
  <c r="DO298" i="2"/>
  <c r="DF298" i="2"/>
  <c r="DI298" i="2" s="1"/>
  <c r="G297" i="14"/>
  <c r="DF300" i="2"/>
  <c r="DO300" i="2"/>
  <c r="BM314" i="2"/>
  <c r="G315" i="14"/>
  <c r="DF318" i="2"/>
  <c r="DI318" i="2" s="1"/>
  <c r="DO318" i="2"/>
  <c r="BM325" i="2"/>
  <c r="G333" i="14"/>
  <c r="DO336" i="2"/>
  <c r="DF336" i="2"/>
  <c r="BM351" i="2"/>
  <c r="BM356" i="2"/>
  <c r="G367" i="14"/>
  <c r="DO367" i="2"/>
  <c r="DF367" i="2"/>
  <c r="DI367" i="2" s="1"/>
  <c r="G374" i="14"/>
  <c r="DO374" i="2"/>
  <c r="DF374" i="2"/>
  <c r="G376" i="14"/>
  <c r="DO376" i="2"/>
  <c r="DF376" i="2"/>
  <c r="G380" i="14"/>
  <c r="DF380" i="2"/>
  <c r="DO380" i="2"/>
  <c r="DO136" i="2"/>
  <c r="DF137" i="2"/>
  <c r="DI137" i="2" s="1"/>
  <c r="DO138" i="2"/>
  <c r="DF139" i="2"/>
  <c r="DI139" i="2" s="1"/>
  <c r="DO140" i="2"/>
  <c r="DF141" i="2"/>
  <c r="DI141" i="2" s="1"/>
  <c r="DO142" i="2"/>
  <c r="DF143" i="2"/>
  <c r="DI143" i="2" s="1"/>
  <c r="DO144" i="2"/>
  <c r="DF145" i="2"/>
  <c r="DI145" i="2" s="1"/>
  <c r="DO146" i="2"/>
  <c r="DR150" i="2"/>
  <c r="DR158" i="2"/>
  <c r="DR163" i="2"/>
  <c r="BN191" i="2"/>
  <c r="BM191" i="2" s="1"/>
  <c r="BD191" i="2"/>
  <c r="BO203" i="2"/>
  <c r="BE203" i="2"/>
  <c r="BD211" i="2"/>
  <c r="BN211" i="2"/>
  <c r="BM211" i="2" s="1"/>
  <c r="BE226" i="2"/>
  <c r="BO226" i="2"/>
  <c r="BM226" i="2" s="1"/>
  <c r="BD228" i="2"/>
  <c r="BN228" i="2"/>
  <c r="BM228" i="2" s="1"/>
  <c r="BD230" i="2"/>
  <c r="BN230" i="2"/>
  <c r="BM230" i="2" s="1"/>
  <c r="DF235" i="2"/>
  <c r="DI235" i="2" s="1"/>
  <c r="G244" i="14"/>
  <c r="DO247" i="2"/>
  <c r="DF247" i="2"/>
  <c r="DI247" i="2" s="1"/>
  <c r="G252" i="14"/>
  <c r="DO255" i="2"/>
  <c r="DF255" i="2"/>
  <c r="DI255" i="2" s="1"/>
  <c r="G260" i="14"/>
  <c r="DO263" i="2"/>
  <c r="DF263" i="2"/>
  <c r="DI263" i="2" s="1"/>
  <c r="G268" i="14"/>
  <c r="DO271" i="2"/>
  <c r="DF271" i="2"/>
  <c r="DI271" i="2" s="1"/>
  <c r="G276" i="14"/>
  <c r="DO279" i="2"/>
  <c r="DF279" i="2"/>
  <c r="DI279" i="2" s="1"/>
  <c r="G303" i="14"/>
  <c r="DO306" i="2"/>
  <c r="DF306" i="2"/>
  <c r="DI306" i="2" s="1"/>
  <c r="G305" i="14"/>
  <c r="DF308" i="2"/>
  <c r="DO308" i="2"/>
  <c r="BM322" i="2"/>
  <c r="G323" i="14"/>
  <c r="DF326" i="2"/>
  <c r="DI326" i="2" s="1"/>
  <c r="DO326" i="2"/>
  <c r="BM333" i="2"/>
  <c r="G341" i="14"/>
  <c r="DO344" i="2"/>
  <c r="DF344" i="2"/>
  <c r="G352" i="14"/>
  <c r="DF355" i="2"/>
  <c r="DO355" i="2"/>
  <c r="BM358" i="2"/>
  <c r="G355" i="14"/>
  <c r="DF358" i="2"/>
  <c r="DI358" i="2" s="1"/>
  <c r="DO358" i="2"/>
  <c r="G356" i="14"/>
  <c r="DO359" i="2"/>
  <c r="DF359" i="2"/>
  <c r="DI359" i="2" s="1"/>
  <c r="G359" i="14"/>
  <c r="DO368" i="2"/>
  <c r="DF368" i="2"/>
  <c r="DI368" i="2" s="1"/>
  <c r="BM363" i="2"/>
  <c r="G375" i="14"/>
  <c r="DO375" i="2"/>
  <c r="DF375" i="2"/>
  <c r="BO205" i="2"/>
  <c r="BN209" i="2"/>
  <c r="DF209" i="2"/>
  <c r="DI209" i="2" s="1"/>
  <c r="BE212" i="2"/>
  <c r="BD213" i="2"/>
  <c r="DO213" i="2"/>
  <c r="BO216" i="2"/>
  <c r="BN217" i="2"/>
  <c r="DF217" i="2"/>
  <c r="DI217" i="2" s="1"/>
  <c r="BE220" i="2"/>
  <c r="BD221" i="2"/>
  <c r="DO221" i="2"/>
  <c r="BO224" i="2"/>
  <c r="BM224" i="2" s="1"/>
  <c r="BN225" i="2"/>
  <c r="BM225" i="2" s="1"/>
  <c r="DF225" i="2"/>
  <c r="DI225" i="2" s="1"/>
  <c r="BE231" i="2"/>
  <c r="BD232" i="2"/>
  <c r="DO232" i="2"/>
  <c r="BO235" i="2"/>
  <c r="BM235" i="2" s="1"/>
  <c r="BN239" i="2"/>
  <c r="DF239" i="2"/>
  <c r="DI239" i="2" s="1"/>
  <c r="BE236" i="2"/>
  <c r="BD237" i="2"/>
  <c r="DO237" i="2"/>
  <c r="BO243" i="2"/>
  <c r="BM243" i="2" s="1"/>
  <c r="BN244" i="2"/>
  <c r="DF244" i="2"/>
  <c r="DI244" i="2" s="1"/>
  <c r="BE247" i="2"/>
  <c r="BD251" i="2"/>
  <c r="DO251" i="2"/>
  <c r="BO248" i="2"/>
  <c r="BN249" i="2"/>
  <c r="DF249" i="2"/>
  <c r="DI249" i="2" s="1"/>
  <c r="BE255" i="2"/>
  <c r="BD256" i="2"/>
  <c r="DO256" i="2"/>
  <c r="BO259" i="2"/>
  <c r="BM259" i="2" s="1"/>
  <c r="BN260" i="2"/>
  <c r="DF260" i="2"/>
  <c r="DI260" i="2" s="1"/>
  <c r="BE263" i="2"/>
  <c r="BD264" i="2"/>
  <c r="DO264" i="2"/>
  <c r="BO267" i="2"/>
  <c r="BM267" i="2" s="1"/>
  <c r="BN268" i="2"/>
  <c r="DF268" i="2"/>
  <c r="DI268" i="2" s="1"/>
  <c r="BE271" i="2"/>
  <c r="BD275" i="2"/>
  <c r="DO275" i="2"/>
  <c r="BO272" i="2"/>
  <c r="BM272" i="2" s="1"/>
  <c r="BN273" i="2"/>
  <c r="DF273" i="2"/>
  <c r="DI273" i="2" s="1"/>
  <c r="BE279" i="2"/>
  <c r="BD280" i="2"/>
  <c r="DO280" i="2"/>
  <c r="BO292" i="2"/>
  <c r="BM292" i="2" s="1"/>
  <c r="BN281" i="2"/>
  <c r="BN282" i="2"/>
  <c r="BM282" i="2" s="1"/>
  <c r="BN283" i="2"/>
  <c r="BN284" i="2"/>
  <c r="DF284" i="2"/>
  <c r="BE287" i="2"/>
  <c r="BD288" i="2"/>
  <c r="DO288" i="2"/>
  <c r="BO294" i="2"/>
  <c r="BM294" i="2" s="1"/>
  <c r="BN295" i="2"/>
  <c r="DF295" i="2"/>
  <c r="BE298" i="2"/>
  <c r="BD299" i="2"/>
  <c r="DO299" i="2"/>
  <c r="BO302" i="2"/>
  <c r="BN303" i="2"/>
  <c r="BM303" i="2" s="1"/>
  <c r="DF303" i="2"/>
  <c r="BE306" i="2"/>
  <c r="BD307" i="2"/>
  <c r="DO307" i="2"/>
  <c r="BO310" i="2"/>
  <c r="BM310" i="2" s="1"/>
  <c r="BN311" i="2"/>
  <c r="BM311" i="2" s="1"/>
  <c r="DF311" i="2"/>
  <c r="BE314" i="2"/>
  <c r="BD315" i="2"/>
  <c r="DO315" i="2"/>
  <c r="BO318" i="2"/>
  <c r="BM318" i="2" s="1"/>
  <c r="BN319" i="2"/>
  <c r="BM319" i="2" s="1"/>
  <c r="DF319" i="2"/>
  <c r="DI319" i="2" s="1"/>
  <c r="BE322" i="2"/>
  <c r="BD323" i="2"/>
  <c r="DO323" i="2"/>
  <c r="BO326" i="2"/>
  <c r="BM326" i="2" s="1"/>
  <c r="BN327" i="2"/>
  <c r="DF327" i="2"/>
  <c r="DI327" i="2" s="1"/>
  <c r="BE330" i="2"/>
  <c r="BD331" i="2"/>
  <c r="DO331" i="2"/>
  <c r="BO334" i="2"/>
  <c r="BM334" i="2" s="1"/>
  <c r="BN335" i="2"/>
  <c r="DF335" i="2"/>
  <c r="DI335" i="2" s="1"/>
  <c r="BE338" i="2"/>
  <c r="BD339" i="2"/>
  <c r="DO339" i="2"/>
  <c r="BO342" i="2"/>
  <c r="BM342" i="2" s="1"/>
  <c r="BN343" i="2"/>
  <c r="BM343" i="2" s="1"/>
  <c r="DF343" i="2"/>
  <c r="DI343" i="2" s="1"/>
  <c r="BE346" i="2"/>
  <c r="BD347" i="2"/>
  <c r="DO347" i="2"/>
  <c r="DF351" i="2"/>
  <c r="DI351" i="2" s="1"/>
  <c r="BE354" i="2"/>
  <c r="BD355" i="2"/>
  <c r="BE368" i="2"/>
  <c r="BD369" i="2"/>
  <c r="BN378" i="2"/>
  <c r="BE6" i="2"/>
  <c r="BD7" i="2"/>
  <c r="BD385" i="2"/>
  <c r="BN385" i="2"/>
  <c r="BM385" i="2" s="1"/>
  <c r="DO388" i="2"/>
  <c r="DF390" i="2"/>
  <c r="BO396" i="2"/>
  <c r="BM396" i="2" s="1"/>
  <c r="BE396" i="2"/>
  <c r="G397" i="14"/>
  <c r="DF397" i="2"/>
  <c r="DI397" i="2" s="1"/>
  <c r="DO397" i="2"/>
  <c r="BD401" i="2"/>
  <c r="BN401" i="2"/>
  <c r="DF401" i="2"/>
  <c r="DO405" i="2"/>
  <c r="DF407" i="2"/>
  <c r="BE413" i="2"/>
  <c r="BO413" i="2"/>
  <c r="BM413" i="2" s="1"/>
  <c r="G414" i="14"/>
  <c r="DO414" i="2"/>
  <c r="DF414" i="2"/>
  <c r="DI414" i="2" s="1"/>
  <c r="BN418" i="2"/>
  <c r="BM418" i="2" s="1"/>
  <c r="BD418" i="2"/>
  <c r="DO421" i="2"/>
  <c r="BO425" i="2"/>
  <c r="BM425" i="2" s="1"/>
  <c r="BE425" i="2"/>
  <c r="G433" i="14"/>
  <c r="DF433" i="2"/>
  <c r="DO433" i="2"/>
  <c r="G438" i="14"/>
  <c r="DO438" i="2"/>
  <c r="DF438" i="2"/>
  <c r="DI438" i="2" s="1"/>
  <c r="DO439" i="2"/>
  <c r="BM469" i="2"/>
  <c r="G479" i="14"/>
  <c r="DF479" i="2"/>
  <c r="DO479" i="2"/>
  <c r="G483" i="14"/>
  <c r="DF483" i="2"/>
  <c r="DI483" i="2" s="1"/>
  <c r="DO483" i="2"/>
  <c r="G499" i="14"/>
  <c r="DO499" i="2"/>
  <c r="DF499" i="2"/>
  <c r="DI499" i="2" s="1"/>
  <c r="G626" i="14"/>
  <c r="DO626" i="2"/>
  <c r="DF626" i="2"/>
  <c r="DI626" i="2" s="1"/>
  <c r="G630" i="14"/>
  <c r="DF630" i="2"/>
  <c r="DO630" i="2"/>
  <c r="BE355" i="2"/>
  <c r="BD356" i="2"/>
  <c r="BE369" i="2"/>
  <c r="BD370" i="2"/>
  <c r="BN365" i="2"/>
  <c r="BE371" i="2"/>
  <c r="BD372" i="2"/>
  <c r="BO378" i="2"/>
  <c r="BN379" i="2"/>
  <c r="BE7" i="2"/>
  <c r="BD380" i="2"/>
  <c r="BD381" i="2"/>
  <c r="BE386" i="2"/>
  <c r="BO386" i="2"/>
  <c r="BM386" i="2" s="1"/>
  <c r="G387" i="14"/>
  <c r="DO387" i="2"/>
  <c r="DF387" i="2"/>
  <c r="DI387" i="2" s="1"/>
  <c r="BN391" i="2"/>
  <c r="BD391" i="2"/>
  <c r="DO394" i="2"/>
  <c r="DF396" i="2"/>
  <c r="BD402" i="2"/>
  <c r="BN402" i="2"/>
  <c r="BM402" i="2" s="1"/>
  <c r="G404" i="14"/>
  <c r="DO404" i="2"/>
  <c r="DF404" i="2"/>
  <c r="DI404" i="2" s="1"/>
  <c r="BN408" i="2"/>
  <c r="BD408" i="2"/>
  <c r="DO411" i="2"/>
  <c r="DF413" i="2"/>
  <c r="BE419" i="2"/>
  <c r="BO419" i="2"/>
  <c r="G420" i="14"/>
  <c r="DO420" i="2"/>
  <c r="DF420" i="2"/>
  <c r="DI420" i="2" s="1"/>
  <c r="BE429" i="2"/>
  <c r="BO429" i="2"/>
  <c r="BM429" i="2" s="1"/>
  <c r="G437" i="14"/>
  <c r="DO437" i="2"/>
  <c r="DF437" i="2"/>
  <c r="BM439" i="2"/>
  <c r="G443" i="14"/>
  <c r="DF443" i="2"/>
  <c r="DI443" i="2" s="1"/>
  <c r="DO443" i="2"/>
  <c r="G447" i="14"/>
  <c r="DO447" i="2"/>
  <c r="DF447" i="2"/>
  <c r="DI447" i="2" s="1"/>
  <c r="G455" i="14"/>
  <c r="DO455" i="2"/>
  <c r="DF455" i="2"/>
  <c r="DI455" i="2" s="1"/>
  <c r="G470" i="14"/>
  <c r="DF470" i="2"/>
  <c r="DI470" i="2" s="1"/>
  <c r="DO470" i="2"/>
  <c r="BM476" i="2"/>
  <c r="G484" i="14"/>
  <c r="DF484" i="2"/>
  <c r="DI484" i="2" s="1"/>
  <c r="DO484" i="2"/>
  <c r="G492" i="14"/>
  <c r="DF492" i="2"/>
  <c r="DI492" i="2" s="1"/>
  <c r="DO492" i="2"/>
  <c r="G512" i="14"/>
  <c r="DF512" i="2"/>
  <c r="DO512" i="2"/>
  <c r="G520" i="14"/>
  <c r="DF520" i="2"/>
  <c r="DO520" i="2"/>
  <c r="G528" i="14"/>
  <c r="DF528" i="2"/>
  <c r="DO528" i="2"/>
  <c r="BY533" i="2"/>
  <c r="BX533" i="2" s="1"/>
  <c r="G536" i="14"/>
  <c r="DF536" i="2"/>
  <c r="DO536" i="2"/>
  <c r="G544" i="14"/>
  <c r="DF544" i="2"/>
  <c r="DO544" i="2"/>
  <c r="G552" i="14"/>
  <c r="DF552" i="2"/>
  <c r="DO552" i="2"/>
  <c r="G560" i="14"/>
  <c r="DF560" i="2"/>
  <c r="DO560" i="2"/>
  <c r="G568" i="14"/>
  <c r="DF568" i="2"/>
  <c r="DO568" i="2"/>
  <c r="G576" i="14"/>
  <c r="DF576" i="2"/>
  <c r="DO576" i="2"/>
  <c r="G584" i="14"/>
  <c r="DF584" i="2"/>
  <c r="DO584" i="2"/>
  <c r="BM590" i="2"/>
  <c r="G592" i="14"/>
  <c r="DF592" i="2"/>
  <c r="DO592" i="2"/>
  <c r="G599" i="14"/>
  <c r="DO599" i="2"/>
  <c r="DF599" i="2"/>
  <c r="G607" i="14"/>
  <c r="DO607" i="2"/>
  <c r="DF607" i="2"/>
  <c r="G615" i="14"/>
  <c r="DO615" i="2"/>
  <c r="DF615" i="2"/>
  <c r="G623" i="14"/>
  <c r="DO623" i="2"/>
  <c r="DF623" i="2"/>
  <c r="G627" i="14"/>
  <c r="DO627" i="2"/>
  <c r="DF627" i="2"/>
  <c r="DI627" i="2" s="1"/>
  <c r="DH646" i="2"/>
  <c r="DI646" i="2"/>
  <c r="BN241" i="2"/>
  <c r="BD242" i="2"/>
  <c r="DO242" i="2"/>
  <c r="BO245" i="2"/>
  <c r="BM245" i="2" s="1"/>
  <c r="BN246" i="2"/>
  <c r="BM246" i="2" s="1"/>
  <c r="DF246" i="2"/>
  <c r="DI246" i="2" s="1"/>
  <c r="BE252" i="2"/>
  <c r="BD253" i="2"/>
  <c r="DO253" i="2"/>
  <c r="BO250" i="2"/>
  <c r="BM250" i="2" s="1"/>
  <c r="BN254" i="2"/>
  <c r="BM254" i="2" s="1"/>
  <c r="DF254" i="2"/>
  <c r="DI254" i="2" s="1"/>
  <c r="BE257" i="2"/>
  <c r="BD258" i="2"/>
  <c r="DO258" i="2"/>
  <c r="BO261" i="2"/>
  <c r="BM261" i="2" s="1"/>
  <c r="BN262" i="2"/>
  <c r="BM262" i="2" s="1"/>
  <c r="DF262" i="2"/>
  <c r="DI262" i="2" s="1"/>
  <c r="BE265" i="2"/>
  <c r="BD266" i="2"/>
  <c r="DO266" i="2"/>
  <c r="BO269" i="2"/>
  <c r="BM269" i="2" s="1"/>
  <c r="BN270" i="2"/>
  <c r="DF270" i="2"/>
  <c r="DI270" i="2" s="1"/>
  <c r="BE276" i="2"/>
  <c r="BD277" i="2"/>
  <c r="DO277" i="2"/>
  <c r="BO274" i="2"/>
  <c r="BM274" i="2" s="1"/>
  <c r="BN278" i="2"/>
  <c r="DF278" i="2"/>
  <c r="DI278" i="2" s="1"/>
  <c r="BE290" i="2"/>
  <c r="BD291" i="2"/>
  <c r="DO291" i="2"/>
  <c r="BO285" i="2"/>
  <c r="BM285" i="2" s="1"/>
  <c r="BN286" i="2"/>
  <c r="BM286" i="2" s="1"/>
  <c r="DF286" i="2"/>
  <c r="DI286" i="2" s="1"/>
  <c r="BE289" i="2"/>
  <c r="BD293" i="2"/>
  <c r="DO293" i="2"/>
  <c r="BO296" i="2"/>
  <c r="BM296" i="2" s="1"/>
  <c r="BN297" i="2"/>
  <c r="DF297" i="2"/>
  <c r="DI297" i="2" s="1"/>
  <c r="BE300" i="2"/>
  <c r="BD301" i="2"/>
  <c r="DO301" i="2"/>
  <c r="BO304" i="2"/>
  <c r="BN305" i="2"/>
  <c r="DF305" i="2"/>
  <c r="DI305" i="2" s="1"/>
  <c r="BE308" i="2"/>
  <c r="BD309" i="2"/>
  <c r="DO309" i="2"/>
  <c r="BO312" i="2"/>
  <c r="BN313" i="2"/>
  <c r="BM313" i="2" s="1"/>
  <c r="DF313" i="2"/>
  <c r="DI313" i="2" s="1"/>
  <c r="BE316" i="2"/>
  <c r="BD317" i="2"/>
  <c r="DO317" i="2"/>
  <c r="BO320" i="2"/>
  <c r="BN321" i="2"/>
  <c r="DF321" i="2"/>
  <c r="DI321" i="2" s="1"/>
  <c r="BE324" i="2"/>
  <c r="BD325" i="2"/>
  <c r="DO325" i="2"/>
  <c r="BO328" i="2"/>
  <c r="BM328" i="2" s="1"/>
  <c r="BN329" i="2"/>
  <c r="BM329" i="2" s="1"/>
  <c r="DF329" i="2"/>
  <c r="DI329" i="2" s="1"/>
  <c r="BS330" i="2"/>
  <c r="BE332" i="2"/>
  <c r="BD333" i="2"/>
  <c r="DO333" i="2"/>
  <c r="BO336" i="2"/>
  <c r="BM336" i="2" s="1"/>
  <c r="BN337" i="2"/>
  <c r="BM337" i="2" s="1"/>
  <c r="DF337" i="2"/>
  <c r="DI337" i="2" s="1"/>
  <c r="BE340" i="2"/>
  <c r="BD341" i="2"/>
  <c r="DO341" i="2"/>
  <c r="BO344" i="2"/>
  <c r="BN345" i="2"/>
  <c r="DF345" i="2"/>
  <c r="DI345" i="2" s="1"/>
  <c r="BE348" i="2"/>
  <c r="BD349" i="2"/>
  <c r="DO349" i="2"/>
  <c r="BO352" i="2"/>
  <c r="BM352" i="2" s="1"/>
  <c r="BN353" i="2"/>
  <c r="DF353" i="2"/>
  <c r="DI353" i="2" s="1"/>
  <c r="BE356" i="2"/>
  <c r="BD357" i="2"/>
  <c r="DO357" i="2"/>
  <c r="BO360" i="2"/>
  <c r="BM360" i="2" s="1"/>
  <c r="BN361" i="2"/>
  <c r="BM361" i="2" s="1"/>
  <c r="DF361" i="2"/>
  <c r="DI361" i="2" s="1"/>
  <c r="BE370" i="2"/>
  <c r="BD362" i="2"/>
  <c r="DO362" i="2"/>
  <c r="BO365" i="2"/>
  <c r="BN366" i="2"/>
  <c r="BM366" i="2" s="1"/>
  <c r="DF366" i="2"/>
  <c r="DI366" i="2" s="1"/>
  <c r="BE372" i="2"/>
  <c r="BD373" i="2"/>
  <c r="DO373" i="2"/>
  <c r="BO379" i="2"/>
  <c r="BN374" i="2"/>
  <c r="BN375" i="2"/>
  <c r="BN376" i="2"/>
  <c r="BM376" i="2" s="1"/>
  <c r="BN5" i="2"/>
  <c r="BM5" i="2" s="1"/>
  <c r="DF5" i="2"/>
  <c r="DI5" i="2" s="1"/>
  <c r="BE380" i="2"/>
  <c r="BE381" i="2"/>
  <c r="DF386" i="2"/>
  <c r="BE392" i="2"/>
  <c r="BO392" i="2"/>
  <c r="BM392" i="2" s="1"/>
  <c r="G393" i="14"/>
  <c r="DO393" i="2"/>
  <c r="DF393" i="2"/>
  <c r="DI393" i="2" s="1"/>
  <c r="BN397" i="2"/>
  <c r="BD397" i="2"/>
  <c r="BD403" i="2"/>
  <c r="BN403" i="2"/>
  <c r="DF403" i="2"/>
  <c r="DI403" i="2" s="1"/>
  <c r="BO409" i="2"/>
  <c r="BM409" i="2" s="1"/>
  <c r="BE409" i="2"/>
  <c r="G410" i="14"/>
  <c r="DF410" i="2"/>
  <c r="DO410" i="2"/>
  <c r="BD414" i="2"/>
  <c r="BN414" i="2"/>
  <c r="DF419" i="2"/>
  <c r="DF423" i="2"/>
  <c r="DI423" i="2" s="1"/>
  <c r="BO433" i="2"/>
  <c r="BM433" i="2" s="1"/>
  <c r="BE433" i="2"/>
  <c r="G505" i="14"/>
  <c r="DO505" i="2"/>
  <c r="DF505" i="2"/>
  <c r="G628" i="14"/>
  <c r="DO628" i="2"/>
  <c r="DF628" i="2"/>
  <c r="DI628" i="2" s="1"/>
  <c r="BM639" i="2"/>
  <c r="G383" i="14"/>
  <c r="DF383" i="2"/>
  <c r="DI383" i="2" s="1"/>
  <c r="DO383" i="2"/>
  <c r="BD387" i="2"/>
  <c r="BN387" i="2"/>
  <c r="BO398" i="2"/>
  <c r="BM398" i="2" s="1"/>
  <c r="BE398" i="2"/>
  <c r="G399" i="14"/>
  <c r="DF399" i="2"/>
  <c r="DI399" i="2" s="1"/>
  <c r="DO399" i="2"/>
  <c r="BD404" i="2"/>
  <c r="BN404" i="2"/>
  <c r="BM404" i="2" s="1"/>
  <c r="BO415" i="2"/>
  <c r="BM415" i="2" s="1"/>
  <c r="BE415" i="2"/>
  <c r="G416" i="14"/>
  <c r="DF416" i="2"/>
  <c r="DI416" i="2" s="1"/>
  <c r="DO416" i="2"/>
  <c r="BD420" i="2"/>
  <c r="BN420" i="2"/>
  <c r="G422" i="14"/>
  <c r="DO422" i="2"/>
  <c r="DF422" i="2"/>
  <c r="DI422" i="2" s="1"/>
  <c r="BE437" i="2"/>
  <c r="BO437" i="2"/>
  <c r="BM437" i="2" s="1"/>
  <c r="BM441" i="2"/>
  <c r="G445" i="14"/>
  <c r="DO445" i="2"/>
  <c r="DF445" i="2"/>
  <c r="G453" i="14"/>
  <c r="DO453" i="2"/>
  <c r="DF453" i="2"/>
  <c r="G468" i="14"/>
  <c r="DF468" i="2"/>
  <c r="DO468" i="2"/>
  <c r="G490" i="14"/>
  <c r="DF490" i="2"/>
  <c r="DO490" i="2"/>
  <c r="G506" i="14"/>
  <c r="DO506" i="2"/>
  <c r="DF506" i="2"/>
  <c r="G510" i="14"/>
  <c r="DO510" i="2"/>
  <c r="DF510" i="2"/>
  <c r="DI510" i="2" s="1"/>
  <c r="G518" i="14"/>
  <c r="DO518" i="2"/>
  <c r="DF518" i="2"/>
  <c r="DI518" i="2" s="1"/>
  <c r="G526" i="14"/>
  <c r="DO526" i="2"/>
  <c r="DF526" i="2"/>
  <c r="DI526" i="2" s="1"/>
  <c r="G534" i="14"/>
  <c r="DO534" i="2"/>
  <c r="DF534" i="2"/>
  <c r="DI534" i="2" s="1"/>
  <c r="G542" i="14"/>
  <c r="DO542" i="2"/>
  <c r="DF542" i="2"/>
  <c r="DI542" i="2" s="1"/>
  <c r="G550" i="14"/>
  <c r="DO550" i="2"/>
  <c r="DF550" i="2"/>
  <c r="DI550" i="2" s="1"/>
  <c r="G558" i="14"/>
  <c r="DO558" i="2"/>
  <c r="DF558" i="2"/>
  <c r="DI558" i="2" s="1"/>
  <c r="G566" i="14"/>
  <c r="DO566" i="2"/>
  <c r="DF566" i="2"/>
  <c r="DI566" i="2" s="1"/>
  <c r="G574" i="14"/>
  <c r="DO574" i="2"/>
  <c r="DF574" i="2"/>
  <c r="DI574" i="2" s="1"/>
  <c r="G582" i="14"/>
  <c r="DO582" i="2"/>
  <c r="DF582" i="2"/>
  <c r="DI582" i="2" s="1"/>
  <c r="G590" i="14"/>
  <c r="DO590" i="2"/>
  <c r="DF590" i="2"/>
  <c r="DI590" i="2" s="1"/>
  <c r="BM603" i="2"/>
  <c r="G605" i="14"/>
  <c r="DF605" i="2"/>
  <c r="DI605" i="2" s="1"/>
  <c r="DO605" i="2"/>
  <c r="G613" i="14"/>
  <c r="DF613" i="2"/>
  <c r="DI613" i="2" s="1"/>
  <c r="DO613" i="2"/>
  <c r="G621" i="14"/>
  <c r="DF621" i="2"/>
  <c r="DI621" i="2" s="1"/>
  <c r="DO621" i="2"/>
  <c r="G635" i="14"/>
  <c r="DF635" i="2"/>
  <c r="DI635" i="2" s="1"/>
  <c r="DO635" i="2"/>
  <c r="DO209" i="2"/>
  <c r="DF213" i="2"/>
  <c r="DI213" i="2" s="1"/>
  <c r="DO217" i="2"/>
  <c r="DF221" i="2"/>
  <c r="DO225" i="2"/>
  <c r="DF232" i="2"/>
  <c r="DI232" i="2" s="1"/>
  <c r="DO239" i="2"/>
  <c r="DF237" i="2"/>
  <c r="DI237" i="2" s="1"/>
  <c r="DO244" i="2"/>
  <c r="DF251" i="2"/>
  <c r="DI251" i="2" s="1"/>
  <c r="DO249" i="2"/>
  <c r="DF256" i="2"/>
  <c r="DI256" i="2" s="1"/>
  <c r="DO260" i="2"/>
  <c r="DF264" i="2"/>
  <c r="DO268" i="2"/>
  <c r="DF275" i="2"/>
  <c r="DO273" i="2"/>
  <c r="DF280" i="2"/>
  <c r="DO284" i="2"/>
  <c r="DF288" i="2"/>
  <c r="DO295" i="2"/>
  <c r="DF299" i="2"/>
  <c r="DO303" i="2"/>
  <c r="DF307" i="2"/>
  <c r="DO311" i="2"/>
  <c r="DF315" i="2"/>
  <c r="DO319" i="2"/>
  <c r="DF323" i="2"/>
  <c r="DO327" i="2"/>
  <c r="DF331" i="2"/>
  <c r="DO335" i="2"/>
  <c r="DF339" i="2"/>
  <c r="DO343" i="2"/>
  <c r="DO351" i="2"/>
  <c r="BN382" i="2"/>
  <c r="BD382" i="2"/>
  <c r="DF382" i="2"/>
  <c r="BO388" i="2"/>
  <c r="BM388" i="2" s="1"/>
  <c r="BE388" i="2"/>
  <c r="G389" i="14"/>
  <c r="DF389" i="2"/>
  <c r="DI389" i="2" s="1"/>
  <c r="DO389" i="2"/>
  <c r="BD393" i="2"/>
  <c r="BN393" i="2"/>
  <c r="BM393" i="2" s="1"/>
  <c r="DO396" i="2"/>
  <c r="DF398" i="2"/>
  <c r="DO402" i="2"/>
  <c r="BE405" i="2"/>
  <c r="BO405" i="2"/>
  <c r="G406" i="14"/>
  <c r="DO406" i="2"/>
  <c r="DF406" i="2"/>
  <c r="DI406" i="2" s="1"/>
  <c r="BN410" i="2"/>
  <c r="BD410" i="2"/>
  <c r="DO413" i="2"/>
  <c r="DF415" i="2"/>
  <c r="BE421" i="2"/>
  <c r="BO421" i="2"/>
  <c r="BM421" i="2" s="1"/>
  <c r="DO423" i="2"/>
  <c r="BN426" i="2"/>
  <c r="BM426" i="2" s="1"/>
  <c r="BD426" i="2"/>
  <c r="DF431" i="2"/>
  <c r="DI431" i="2" s="1"/>
  <c r="G442" i="14"/>
  <c r="DF442" i="2"/>
  <c r="DI442" i="2" s="1"/>
  <c r="DO442" i="2"/>
  <c r="G503" i="14"/>
  <c r="DF503" i="2"/>
  <c r="DI503" i="2" s="1"/>
  <c r="DO503" i="2"/>
  <c r="G507" i="14"/>
  <c r="DO507" i="2"/>
  <c r="DF507" i="2"/>
  <c r="BZ593" i="2"/>
  <c r="BZ616" i="2"/>
  <c r="BN383" i="2"/>
  <c r="BM383" i="2" s="1"/>
  <c r="BD383" i="2"/>
  <c r="DO386" i="2"/>
  <c r="DF388" i="2"/>
  <c r="BE394" i="2"/>
  <c r="BO394" i="2"/>
  <c r="G395" i="14"/>
  <c r="DO395" i="2"/>
  <c r="DF395" i="2"/>
  <c r="BN399" i="2"/>
  <c r="BM399" i="2" s="1"/>
  <c r="BD399" i="2"/>
  <c r="DO403" i="2"/>
  <c r="DF405" i="2"/>
  <c r="BE411" i="2"/>
  <c r="BO411" i="2"/>
  <c r="BM411" i="2" s="1"/>
  <c r="G412" i="14"/>
  <c r="DO412" i="2"/>
  <c r="DF412" i="2"/>
  <c r="DI412" i="2" s="1"/>
  <c r="BN416" i="2"/>
  <c r="BM416" i="2" s="1"/>
  <c r="BD416" i="2"/>
  <c r="DO419" i="2"/>
  <c r="DF421" i="2"/>
  <c r="BM423" i="2"/>
  <c r="G426" i="14"/>
  <c r="DF426" i="2"/>
  <c r="DO426" i="2"/>
  <c r="BD430" i="2"/>
  <c r="BN430" i="2"/>
  <c r="BM449" i="2"/>
  <c r="G451" i="14"/>
  <c r="DF451" i="2"/>
  <c r="DI451" i="2" s="1"/>
  <c r="DO451" i="2"/>
  <c r="BM457" i="2"/>
  <c r="G459" i="14"/>
  <c r="DF459" i="2"/>
  <c r="DI459" i="2" s="1"/>
  <c r="DO459" i="2"/>
  <c r="G466" i="14"/>
  <c r="DO466" i="2"/>
  <c r="DF466" i="2"/>
  <c r="DI466" i="2" s="1"/>
  <c r="G474" i="14"/>
  <c r="DO474" i="2"/>
  <c r="DF474" i="2"/>
  <c r="DI474" i="2" s="1"/>
  <c r="BM480" i="2"/>
  <c r="G488" i="14"/>
  <c r="DO488" i="2"/>
  <c r="DF488" i="2"/>
  <c r="DI488" i="2" s="1"/>
  <c r="G496" i="14"/>
  <c r="DO496" i="2"/>
  <c r="DF496" i="2"/>
  <c r="DI496" i="2" s="1"/>
  <c r="BM500" i="2"/>
  <c r="G508" i="14"/>
  <c r="DO508" i="2"/>
  <c r="DF508" i="2"/>
  <c r="BY513" i="2"/>
  <c r="BX513" i="2" s="1"/>
  <c r="G516" i="14"/>
  <c r="DO516" i="2"/>
  <c r="DF516" i="2"/>
  <c r="G524" i="14"/>
  <c r="DO524" i="2"/>
  <c r="DF524" i="2"/>
  <c r="G532" i="14"/>
  <c r="DO532" i="2"/>
  <c r="DF532" i="2"/>
  <c r="G540" i="14"/>
  <c r="DO540" i="2"/>
  <c r="DF540" i="2"/>
  <c r="G548" i="14"/>
  <c r="DO548" i="2"/>
  <c r="DF548" i="2"/>
  <c r="G556" i="14"/>
  <c r="DO556" i="2"/>
  <c r="DF556" i="2"/>
  <c r="G564" i="14"/>
  <c r="DO564" i="2"/>
  <c r="DF564" i="2"/>
  <c r="G572" i="14"/>
  <c r="DO572" i="2"/>
  <c r="DF572" i="2"/>
  <c r="G580" i="14"/>
  <c r="DO580" i="2"/>
  <c r="DF580" i="2"/>
  <c r="G588" i="14"/>
  <c r="DO588" i="2"/>
  <c r="DF588" i="2"/>
  <c r="G603" i="14"/>
  <c r="DF603" i="2"/>
  <c r="DO603" i="2"/>
  <c r="G611" i="14"/>
  <c r="DF611" i="2"/>
  <c r="DO611" i="2"/>
  <c r="G619" i="14"/>
  <c r="DF619" i="2"/>
  <c r="DO619" i="2"/>
  <c r="DF242" i="2"/>
  <c r="DI242" i="2" s="1"/>
  <c r="DO246" i="2"/>
  <c r="DF253" i="2"/>
  <c r="DO254" i="2"/>
  <c r="DF258" i="2"/>
  <c r="DI258" i="2" s="1"/>
  <c r="DO262" i="2"/>
  <c r="DF266" i="2"/>
  <c r="DI266" i="2" s="1"/>
  <c r="DO270" i="2"/>
  <c r="DF277" i="2"/>
  <c r="DO278" i="2"/>
  <c r="DF291" i="2"/>
  <c r="DI291" i="2" s="1"/>
  <c r="DO286" i="2"/>
  <c r="DF293" i="2"/>
  <c r="DI293" i="2" s="1"/>
  <c r="DO297" i="2"/>
  <c r="DF301" i="2"/>
  <c r="DI301" i="2" s="1"/>
  <c r="DO305" i="2"/>
  <c r="DF309" i="2"/>
  <c r="DI309" i="2" s="1"/>
  <c r="DO313" i="2"/>
  <c r="DF317" i="2"/>
  <c r="DI317" i="2" s="1"/>
  <c r="DO321" i="2"/>
  <c r="DF325" i="2"/>
  <c r="DI325" i="2" s="1"/>
  <c r="DO329" i="2"/>
  <c r="DF333" i="2"/>
  <c r="DI333" i="2" s="1"/>
  <c r="DO337" i="2"/>
  <c r="DF341" i="2"/>
  <c r="DI341" i="2" s="1"/>
  <c r="DO345" i="2"/>
  <c r="DF349" i="2"/>
  <c r="DI349" i="2" s="1"/>
  <c r="DO353" i="2"/>
  <c r="DF357" i="2"/>
  <c r="DI357" i="2" s="1"/>
  <c r="DO361" i="2"/>
  <c r="DF362" i="2"/>
  <c r="DI362" i="2" s="1"/>
  <c r="DO366" i="2"/>
  <c r="DF373" i="2"/>
  <c r="DI373" i="2" s="1"/>
  <c r="DO5" i="2"/>
  <c r="BE384" i="2"/>
  <c r="BO384" i="2"/>
  <c r="G385" i="14"/>
  <c r="DO385" i="2"/>
  <c r="DF385" i="2"/>
  <c r="DI385" i="2" s="1"/>
  <c r="BN389" i="2"/>
  <c r="BM389" i="2" s="1"/>
  <c r="BD389" i="2"/>
  <c r="DF394" i="2"/>
  <c r="DI394" i="2" s="1"/>
  <c r="BE400" i="2"/>
  <c r="BO400" i="2"/>
  <c r="BM400" i="2" s="1"/>
  <c r="BD406" i="2"/>
  <c r="BN406" i="2"/>
  <c r="BM406" i="2" s="1"/>
  <c r="DF411" i="2"/>
  <c r="DI411" i="2" s="1"/>
  <c r="BO417" i="2"/>
  <c r="BM417" i="2" s="1"/>
  <c r="BE417" i="2"/>
  <c r="G418" i="14"/>
  <c r="DF418" i="2"/>
  <c r="DO418" i="2"/>
  <c r="BD422" i="2"/>
  <c r="BN422" i="2"/>
  <c r="BM422" i="2" s="1"/>
  <c r="G425" i="14"/>
  <c r="DF425" i="2"/>
  <c r="DO425" i="2"/>
  <c r="G430" i="14"/>
  <c r="DO430" i="2"/>
  <c r="DF430" i="2"/>
  <c r="DI430" i="2" s="1"/>
  <c r="BN434" i="2"/>
  <c r="BM434" i="2" s="1"/>
  <c r="BD434" i="2"/>
  <c r="DF439" i="2"/>
  <c r="DI439" i="2" s="1"/>
  <c r="BM479" i="2"/>
  <c r="G481" i="14"/>
  <c r="DF481" i="2"/>
  <c r="DI481" i="2" s="1"/>
  <c r="DO481" i="2"/>
  <c r="G497" i="14"/>
  <c r="DO497" i="2"/>
  <c r="DF497" i="2"/>
  <c r="DI497" i="2" s="1"/>
  <c r="G501" i="14"/>
  <c r="DF501" i="2"/>
  <c r="DO501" i="2"/>
  <c r="BM513" i="2"/>
  <c r="BM537" i="2"/>
  <c r="BM545" i="2"/>
  <c r="BM553" i="2"/>
  <c r="G637" i="14"/>
  <c r="DF637" i="2"/>
  <c r="DO637" i="2"/>
  <c r="BO390" i="2"/>
  <c r="BM390" i="2" s="1"/>
  <c r="BE390" i="2"/>
  <c r="G391" i="14"/>
  <c r="DF391" i="2"/>
  <c r="DI391" i="2" s="1"/>
  <c r="DO391" i="2"/>
  <c r="BD395" i="2"/>
  <c r="BN395" i="2"/>
  <c r="BO407" i="2"/>
  <c r="BE407" i="2"/>
  <c r="G408" i="14"/>
  <c r="DF408" i="2"/>
  <c r="DI408" i="2" s="1"/>
  <c r="DO408" i="2"/>
  <c r="BD412" i="2"/>
  <c r="BN412" i="2"/>
  <c r="G429" i="14"/>
  <c r="DO429" i="2"/>
  <c r="DF429" i="2"/>
  <c r="G434" i="14"/>
  <c r="DF434" i="2"/>
  <c r="DI434" i="2" s="1"/>
  <c r="DO434" i="2"/>
  <c r="BD438" i="2"/>
  <c r="BN438" i="2"/>
  <c r="BM438" i="2" s="1"/>
  <c r="G441" i="14"/>
  <c r="DF441" i="2"/>
  <c r="DO441" i="2"/>
  <c r="G449" i="14"/>
  <c r="DF449" i="2"/>
  <c r="DO449" i="2"/>
  <c r="G457" i="14"/>
  <c r="DF457" i="2"/>
  <c r="DO457" i="2"/>
  <c r="G464" i="14"/>
  <c r="DO464" i="2"/>
  <c r="DF464" i="2"/>
  <c r="G472" i="14"/>
  <c r="DO472" i="2"/>
  <c r="DF472" i="2"/>
  <c r="G482" i="14"/>
  <c r="DF482" i="2"/>
  <c r="DI482" i="2" s="1"/>
  <c r="DO482" i="2"/>
  <c r="G486" i="14"/>
  <c r="DO486" i="2"/>
  <c r="DF486" i="2"/>
  <c r="G494" i="14"/>
  <c r="DO494" i="2"/>
  <c r="DF494" i="2"/>
  <c r="G498" i="14"/>
  <c r="DO498" i="2"/>
  <c r="DF498" i="2"/>
  <c r="DI498" i="2" s="1"/>
  <c r="G514" i="14"/>
  <c r="DF514" i="2"/>
  <c r="DI514" i="2" s="1"/>
  <c r="DO514" i="2"/>
  <c r="G522" i="14"/>
  <c r="DF522" i="2"/>
  <c r="DI522" i="2" s="1"/>
  <c r="DO522" i="2"/>
  <c r="G530" i="14"/>
  <c r="DF530" i="2"/>
  <c r="DI530" i="2" s="1"/>
  <c r="DO530" i="2"/>
  <c r="G538" i="14"/>
  <c r="DF538" i="2"/>
  <c r="DI538" i="2" s="1"/>
  <c r="DO538" i="2"/>
  <c r="G546" i="14"/>
  <c r="DF546" i="2"/>
  <c r="DI546" i="2" s="1"/>
  <c r="DO546" i="2"/>
  <c r="G554" i="14"/>
  <c r="DF554" i="2"/>
  <c r="DI554" i="2" s="1"/>
  <c r="DO554" i="2"/>
  <c r="G562" i="14"/>
  <c r="DF562" i="2"/>
  <c r="DI562" i="2" s="1"/>
  <c r="DO562" i="2"/>
  <c r="G570" i="14"/>
  <c r="DF570" i="2"/>
  <c r="DI570" i="2" s="1"/>
  <c r="DO570" i="2"/>
  <c r="G578" i="14"/>
  <c r="DF578" i="2"/>
  <c r="DI578" i="2" s="1"/>
  <c r="DO578" i="2"/>
  <c r="G586" i="14"/>
  <c r="DF586" i="2"/>
  <c r="DI586" i="2" s="1"/>
  <c r="DO586" i="2"/>
  <c r="G594" i="14"/>
  <c r="DF594" i="2"/>
  <c r="DI594" i="2" s="1"/>
  <c r="DO594" i="2"/>
  <c r="G601" i="14"/>
  <c r="DO601" i="2"/>
  <c r="DF601" i="2"/>
  <c r="DI601" i="2" s="1"/>
  <c r="G609" i="14"/>
  <c r="DO609" i="2"/>
  <c r="DF609" i="2"/>
  <c r="DI609" i="2" s="1"/>
  <c r="G617" i="14"/>
  <c r="DO617" i="2"/>
  <c r="DF617" i="2"/>
  <c r="DI617" i="2" s="1"/>
  <c r="G625" i="14"/>
  <c r="DO625" i="2"/>
  <c r="DF625" i="2"/>
  <c r="DI625" i="2" s="1"/>
  <c r="BE423" i="2"/>
  <c r="BD424" i="2"/>
  <c r="DO424" i="2"/>
  <c r="BO427" i="2"/>
  <c r="BM427" i="2" s="1"/>
  <c r="BN428" i="2"/>
  <c r="BM428" i="2" s="1"/>
  <c r="DF428" i="2"/>
  <c r="DI428" i="2" s="1"/>
  <c r="BE431" i="2"/>
  <c r="BD432" i="2"/>
  <c r="DO432" i="2"/>
  <c r="BO435" i="2"/>
  <c r="BM435" i="2" s="1"/>
  <c r="BN436" i="2"/>
  <c r="BM436" i="2" s="1"/>
  <c r="DF436" i="2"/>
  <c r="DI436" i="2" s="1"/>
  <c r="BE439" i="2"/>
  <c r="BD440" i="2"/>
  <c r="DO440" i="2"/>
  <c r="BO443" i="2"/>
  <c r="BM443" i="2" s="1"/>
  <c r="BN444" i="2"/>
  <c r="DF444" i="2"/>
  <c r="DI444" i="2" s="1"/>
  <c r="BE447" i="2"/>
  <c r="BD448" i="2"/>
  <c r="DO448" i="2"/>
  <c r="BO451" i="2"/>
  <c r="BM451" i="2" s="1"/>
  <c r="BN452" i="2"/>
  <c r="BM452" i="2" s="1"/>
  <c r="DF452" i="2"/>
  <c r="DI452" i="2" s="1"/>
  <c r="BE455" i="2"/>
  <c r="BD456" i="2"/>
  <c r="DO456" i="2"/>
  <c r="BO459" i="2"/>
  <c r="BM459" i="2" s="1"/>
  <c r="BN460" i="2"/>
  <c r="BM460" i="2" s="1"/>
  <c r="DF460" i="2"/>
  <c r="DI460" i="2" s="1"/>
  <c r="DF461" i="2"/>
  <c r="DI461" i="2" s="1"/>
  <c r="DF462" i="2"/>
  <c r="DI462" i="2" s="1"/>
  <c r="DF463" i="2"/>
  <c r="DI463" i="2" s="1"/>
  <c r="BE466" i="2"/>
  <c r="BD467" i="2"/>
  <c r="DO467" i="2"/>
  <c r="BO470" i="2"/>
  <c r="BM470" i="2" s="1"/>
  <c r="BN471" i="2"/>
  <c r="BM471" i="2" s="1"/>
  <c r="DF471" i="2"/>
  <c r="BE474" i="2"/>
  <c r="BD475" i="2"/>
  <c r="DO475" i="2"/>
  <c r="DO476" i="2"/>
  <c r="DO477" i="2"/>
  <c r="DO478" i="2"/>
  <c r="BO481" i="2"/>
  <c r="BM481" i="2" s="1"/>
  <c r="BN482" i="2"/>
  <c r="BN483" i="2"/>
  <c r="BN484" i="2"/>
  <c r="BN485" i="2"/>
  <c r="BM485" i="2" s="1"/>
  <c r="DF485" i="2"/>
  <c r="DI485" i="2" s="1"/>
  <c r="BE488" i="2"/>
  <c r="BD489" i="2"/>
  <c r="DO489" i="2"/>
  <c r="BO492" i="2"/>
  <c r="BM492" i="2" s="1"/>
  <c r="BN493" i="2"/>
  <c r="BM493" i="2" s="1"/>
  <c r="DF493" i="2"/>
  <c r="DI493" i="2" s="1"/>
  <c r="BE496" i="2"/>
  <c r="BD497" i="2"/>
  <c r="BD498" i="2"/>
  <c r="BD499" i="2"/>
  <c r="BD500" i="2"/>
  <c r="DO500" i="2"/>
  <c r="BO503" i="2"/>
  <c r="BM503" i="2" s="1"/>
  <c r="BN504" i="2"/>
  <c r="DF504" i="2"/>
  <c r="DI504" i="2" s="1"/>
  <c r="BE510" i="2"/>
  <c r="BD511" i="2"/>
  <c r="DO511" i="2"/>
  <c r="BO514" i="2"/>
  <c r="BM514" i="2" s="1"/>
  <c r="BZ514" i="2"/>
  <c r="BN515" i="2"/>
  <c r="DF515" i="2"/>
  <c r="DI515" i="2" s="1"/>
  <c r="BE518" i="2"/>
  <c r="BD519" i="2"/>
  <c r="DO519" i="2"/>
  <c r="BO522" i="2"/>
  <c r="BM522" i="2" s="1"/>
  <c r="BN523" i="2"/>
  <c r="DF523" i="2"/>
  <c r="DI523" i="2" s="1"/>
  <c r="BE526" i="2"/>
  <c r="BD527" i="2"/>
  <c r="DO527" i="2"/>
  <c r="BO530" i="2"/>
  <c r="BM530" i="2" s="1"/>
  <c r="BN531" i="2"/>
  <c r="DF531" i="2"/>
  <c r="DI531" i="2" s="1"/>
  <c r="BE534" i="2"/>
  <c r="BD535" i="2"/>
  <c r="DO535" i="2"/>
  <c r="BO538" i="2"/>
  <c r="BM538" i="2" s="1"/>
  <c r="BN539" i="2"/>
  <c r="DF539" i="2"/>
  <c r="DI539" i="2" s="1"/>
  <c r="BE542" i="2"/>
  <c r="BD543" i="2"/>
  <c r="DO543" i="2"/>
  <c r="BO546" i="2"/>
  <c r="BM546" i="2" s="1"/>
  <c r="BN547" i="2"/>
  <c r="DF547" i="2"/>
  <c r="DI547" i="2" s="1"/>
  <c r="BE550" i="2"/>
  <c r="BD551" i="2"/>
  <c r="DO551" i="2"/>
  <c r="BO554" i="2"/>
  <c r="BM554" i="2" s="1"/>
  <c r="BN555" i="2"/>
  <c r="DF555" i="2"/>
  <c r="DI555" i="2" s="1"/>
  <c r="BE558" i="2"/>
  <c r="BD559" i="2"/>
  <c r="DO559" i="2"/>
  <c r="BO562" i="2"/>
  <c r="BM562" i="2" s="1"/>
  <c r="BN563" i="2"/>
  <c r="DF563" i="2"/>
  <c r="DI563" i="2" s="1"/>
  <c r="BE566" i="2"/>
  <c r="BD567" i="2"/>
  <c r="DO567" i="2"/>
  <c r="BO570" i="2"/>
  <c r="BM570" i="2" s="1"/>
  <c r="BN571" i="2"/>
  <c r="DF571" i="2"/>
  <c r="DI571" i="2" s="1"/>
  <c r="BE574" i="2"/>
  <c r="BD575" i="2"/>
  <c r="DO575" i="2"/>
  <c r="BO578" i="2"/>
  <c r="BN579" i="2"/>
  <c r="DF579" i="2"/>
  <c r="DI579" i="2" s="1"/>
  <c r="BE582" i="2"/>
  <c r="BD583" i="2"/>
  <c r="DO583" i="2"/>
  <c r="BO586" i="2"/>
  <c r="BM586" i="2" s="1"/>
  <c r="BN587" i="2"/>
  <c r="DF587" i="2"/>
  <c r="DI587" i="2" s="1"/>
  <c r="BE590" i="2"/>
  <c r="BD591" i="2"/>
  <c r="DO591" i="2"/>
  <c r="BO594" i="2"/>
  <c r="BM594" i="2" s="1"/>
  <c r="BZ594" i="2"/>
  <c r="BN595" i="2"/>
  <c r="DF595" i="2"/>
  <c r="DI595" i="2" s="1"/>
  <c r="DF596" i="2"/>
  <c r="DI596" i="2" s="1"/>
  <c r="DF597" i="2"/>
  <c r="DI597" i="2" s="1"/>
  <c r="DF598" i="2"/>
  <c r="DI598" i="2" s="1"/>
  <c r="BE601" i="2"/>
  <c r="BD602" i="2"/>
  <c r="DO602" i="2"/>
  <c r="BO605" i="2"/>
  <c r="BM605" i="2" s="1"/>
  <c r="BN606" i="2"/>
  <c r="DF606" i="2"/>
  <c r="DI606" i="2" s="1"/>
  <c r="BE609" i="2"/>
  <c r="BD610" i="2"/>
  <c r="DO610" i="2"/>
  <c r="BO613" i="2"/>
  <c r="BN614" i="2"/>
  <c r="DF614" i="2"/>
  <c r="DI614" i="2" s="1"/>
  <c r="BE617" i="2"/>
  <c r="BD618" i="2"/>
  <c r="DO618" i="2"/>
  <c r="BO621" i="2"/>
  <c r="BN622" i="2"/>
  <c r="BM622" i="2" s="1"/>
  <c r="DF622" i="2"/>
  <c r="DI622" i="2" s="1"/>
  <c r="BE625" i="2"/>
  <c r="BD626" i="2"/>
  <c r="BD627" i="2"/>
  <c r="BD628" i="2"/>
  <c r="BD629" i="2"/>
  <c r="DO629" i="2"/>
  <c r="BO632" i="2"/>
  <c r="BM632" i="2" s="1"/>
  <c r="BO633" i="2"/>
  <c r="BM633" i="2" s="1"/>
  <c r="BO634" i="2"/>
  <c r="BM634" i="2" s="1"/>
  <c r="BO635" i="2"/>
  <c r="BN636" i="2"/>
  <c r="DF636" i="2"/>
  <c r="DI636" i="2" s="1"/>
  <c r="DO638" i="2"/>
  <c r="BD640" i="2"/>
  <c r="BE641" i="2"/>
  <c r="BN645" i="2"/>
  <c r="BD651" i="2"/>
  <c r="BN651" i="2"/>
  <c r="DO655" i="2"/>
  <c r="DF657" i="2"/>
  <c r="DI657" i="2" s="1"/>
  <c r="BO661" i="2"/>
  <c r="BM661" i="2" s="1"/>
  <c r="BE661" i="2"/>
  <c r="G661" i="14"/>
  <c r="DF661" i="2"/>
  <c r="DO661" i="2"/>
  <c r="BD665" i="2"/>
  <c r="BN665" i="2"/>
  <c r="BE687" i="2"/>
  <c r="BO687" i="2"/>
  <c r="BY690" i="2"/>
  <c r="BX690" i="2" s="1"/>
  <c r="BE692" i="2"/>
  <c r="BO692" i="2"/>
  <c r="BM704" i="2"/>
  <c r="BE708" i="2"/>
  <c r="BO708" i="2"/>
  <c r="BM736" i="2"/>
  <c r="BC736" i="2" s="1"/>
  <c r="BM770" i="2"/>
  <c r="G782" i="14"/>
  <c r="DF782" i="2"/>
  <c r="DO782" i="2"/>
  <c r="BS801" i="2"/>
  <c r="BY801" i="2"/>
  <c r="BX801" i="2" s="1"/>
  <c r="BM803" i="2"/>
  <c r="BY806" i="2"/>
  <c r="BX806" i="2" s="1"/>
  <c r="BS806" i="2"/>
  <c r="BM807" i="2"/>
  <c r="BY810" i="2"/>
  <c r="BX810" i="2" s="1"/>
  <c r="BS810" i="2"/>
  <c r="BM811" i="2"/>
  <c r="BY877" i="2"/>
  <c r="BX877" i="2" s="1"/>
  <c r="BM878" i="2"/>
  <c r="BM880" i="2"/>
  <c r="BM882" i="2"/>
  <c r="G886" i="14"/>
  <c r="DF886" i="2"/>
  <c r="DO886" i="2"/>
  <c r="BM892" i="2"/>
  <c r="G894" i="14"/>
  <c r="DF894" i="2"/>
  <c r="DO894" i="2"/>
  <c r="G902" i="14"/>
  <c r="DF902" i="2"/>
  <c r="DO902" i="2"/>
  <c r="G906" i="14"/>
  <c r="DF906" i="2"/>
  <c r="DI906" i="2" s="1"/>
  <c r="DO906" i="2"/>
  <c r="BZ512" i="2"/>
  <c r="BN644" i="2"/>
  <c r="G644" i="14"/>
  <c r="DO644" i="2"/>
  <c r="G647" i="14"/>
  <c r="DO647" i="2"/>
  <c r="BE650" i="2"/>
  <c r="BO650" i="2"/>
  <c r="BE652" i="2"/>
  <c r="BO652" i="2"/>
  <c r="BN658" i="2"/>
  <c r="BM658" i="2" s="1"/>
  <c r="BD658" i="2"/>
  <c r="CB659" i="2"/>
  <c r="BE666" i="2"/>
  <c r="BO666" i="2"/>
  <c r="G667" i="14"/>
  <c r="DO667" i="2"/>
  <c r="DF667" i="2"/>
  <c r="DI667" i="2" s="1"/>
  <c r="BN671" i="2"/>
  <c r="BM671" i="2" s="1"/>
  <c r="BD671" i="2"/>
  <c r="BE686" i="2"/>
  <c r="BO686" i="2"/>
  <c r="BS700" i="2"/>
  <c r="BY700" i="2"/>
  <c r="BX700" i="2" s="1"/>
  <c r="G705" i="14"/>
  <c r="DF705" i="2"/>
  <c r="DO705" i="2"/>
  <c r="G712" i="14"/>
  <c r="DF712" i="2"/>
  <c r="DO712" i="2"/>
  <c r="G714" i="14"/>
  <c r="DF714" i="2"/>
  <c r="DI714" i="2" s="1"/>
  <c r="DO714" i="2"/>
  <c r="BM720" i="2"/>
  <c r="G722" i="14"/>
  <c r="DF722" i="2"/>
  <c r="DI722" i="2" s="1"/>
  <c r="DO722" i="2"/>
  <c r="BM728" i="2"/>
  <c r="G730" i="14"/>
  <c r="DF730" i="2"/>
  <c r="DI730" i="2" s="1"/>
  <c r="DO730" i="2"/>
  <c r="BM734" i="2"/>
  <c r="BM737" i="2"/>
  <c r="BS740" i="2"/>
  <c r="BY740" i="2"/>
  <c r="BX740" i="2" s="1"/>
  <c r="BM741" i="2"/>
  <c r="BS744" i="2"/>
  <c r="BY744" i="2"/>
  <c r="BX744" i="2" s="1"/>
  <c r="BM745" i="2"/>
  <c r="BS748" i="2"/>
  <c r="BY748" i="2"/>
  <c r="BX748" i="2" s="1"/>
  <c r="BM749" i="2"/>
  <c r="G763" i="14"/>
  <c r="DF763" i="2"/>
  <c r="DI763" i="2" s="1"/>
  <c r="DO763" i="2"/>
  <c r="BM769" i="2"/>
  <c r="G771" i="14"/>
  <c r="DF771" i="2"/>
  <c r="DI771" i="2" s="1"/>
  <c r="DO771" i="2"/>
  <c r="BM779" i="2"/>
  <c r="G817" i="14"/>
  <c r="DO817" i="2"/>
  <c r="DF817" i="2"/>
  <c r="G825" i="14"/>
  <c r="DO825" i="2"/>
  <c r="DF825" i="2"/>
  <c r="G833" i="14"/>
  <c r="DO833" i="2"/>
  <c r="DF833" i="2"/>
  <c r="BY838" i="2"/>
  <c r="BX838" i="2" s="1"/>
  <c r="G841" i="14"/>
  <c r="DO841" i="2"/>
  <c r="DF841" i="2"/>
  <c r="G849" i="14"/>
  <c r="DO849" i="2"/>
  <c r="DF849" i="2"/>
  <c r="G857" i="14"/>
  <c r="DO857" i="2"/>
  <c r="DF857" i="2"/>
  <c r="G865" i="14"/>
  <c r="DO865" i="2"/>
  <c r="DF865" i="2"/>
  <c r="DI865" i="2" s="1"/>
  <c r="BE441" i="2"/>
  <c r="BD442" i="2"/>
  <c r="BO445" i="2"/>
  <c r="BM445" i="2" s="1"/>
  <c r="BN446" i="2"/>
  <c r="DF446" i="2"/>
  <c r="DI446" i="2" s="1"/>
  <c r="BE449" i="2"/>
  <c r="BD450" i="2"/>
  <c r="DO450" i="2"/>
  <c r="BO453" i="2"/>
  <c r="BN454" i="2"/>
  <c r="DF454" i="2"/>
  <c r="DI454" i="2" s="1"/>
  <c r="BE457" i="2"/>
  <c r="BD458" i="2"/>
  <c r="DO458" i="2"/>
  <c r="BO461" i="2"/>
  <c r="BM461" i="2" s="1"/>
  <c r="BO462" i="2"/>
  <c r="BM462" i="2" s="1"/>
  <c r="BO463" i="2"/>
  <c r="BM463" i="2" s="1"/>
  <c r="BO464" i="2"/>
  <c r="BM464" i="2" s="1"/>
  <c r="BN465" i="2"/>
  <c r="DF465" i="2"/>
  <c r="DI465" i="2" s="1"/>
  <c r="BE468" i="2"/>
  <c r="BD469" i="2"/>
  <c r="DO469" i="2"/>
  <c r="BO472" i="2"/>
  <c r="BM472" i="2" s="1"/>
  <c r="BN473" i="2"/>
  <c r="DF473" i="2"/>
  <c r="DI473" i="2" s="1"/>
  <c r="BE476" i="2"/>
  <c r="BE477" i="2"/>
  <c r="BE478" i="2"/>
  <c r="BE479" i="2"/>
  <c r="BD480" i="2"/>
  <c r="DO480" i="2"/>
  <c r="BO486" i="2"/>
  <c r="BM486" i="2" s="1"/>
  <c r="BN487" i="2"/>
  <c r="DF487" i="2"/>
  <c r="DI487" i="2" s="1"/>
  <c r="BE490" i="2"/>
  <c r="BD491" i="2"/>
  <c r="DO491" i="2"/>
  <c r="BO494" i="2"/>
  <c r="BM494" i="2" s="1"/>
  <c r="BN495" i="2"/>
  <c r="DF495" i="2"/>
  <c r="DI495" i="2" s="1"/>
  <c r="BE501" i="2"/>
  <c r="BD502" i="2"/>
  <c r="DO502" i="2"/>
  <c r="BO505" i="2"/>
  <c r="BN506" i="2"/>
  <c r="BM506" i="2" s="1"/>
  <c r="BN507" i="2"/>
  <c r="BM507" i="2" s="1"/>
  <c r="BN508" i="2"/>
  <c r="BN509" i="2"/>
  <c r="BM509" i="2" s="1"/>
  <c r="DF509" i="2"/>
  <c r="DI509" i="2" s="1"/>
  <c r="BE512" i="2"/>
  <c r="BD513" i="2"/>
  <c r="DO513" i="2"/>
  <c r="BY514" i="2"/>
  <c r="BX514" i="2" s="1"/>
  <c r="BO516" i="2"/>
  <c r="BM516" i="2" s="1"/>
  <c r="BN517" i="2"/>
  <c r="BM517" i="2" s="1"/>
  <c r="DF517" i="2"/>
  <c r="DI517" i="2" s="1"/>
  <c r="BE520" i="2"/>
  <c r="BD521" i="2"/>
  <c r="DO521" i="2"/>
  <c r="BO524" i="2"/>
  <c r="BN525" i="2"/>
  <c r="BM525" i="2" s="1"/>
  <c r="DF525" i="2"/>
  <c r="DI525" i="2" s="1"/>
  <c r="BE528" i="2"/>
  <c r="BD529" i="2"/>
  <c r="DO529" i="2"/>
  <c r="BO532" i="2"/>
  <c r="BM532" i="2" s="1"/>
  <c r="BN533" i="2"/>
  <c r="BM533" i="2" s="1"/>
  <c r="DF533" i="2"/>
  <c r="DI533" i="2" s="1"/>
  <c r="BE536" i="2"/>
  <c r="BD537" i="2"/>
  <c r="DO537" i="2"/>
  <c r="BO540" i="2"/>
  <c r="BM540" i="2" s="1"/>
  <c r="BN541" i="2"/>
  <c r="DF541" i="2"/>
  <c r="DI541" i="2" s="1"/>
  <c r="BE544" i="2"/>
  <c r="BD545" i="2"/>
  <c r="DO545" i="2"/>
  <c r="BO548" i="2"/>
  <c r="BM548" i="2" s="1"/>
  <c r="BN549" i="2"/>
  <c r="DF549" i="2"/>
  <c r="DI549" i="2" s="1"/>
  <c r="BE552" i="2"/>
  <c r="BD553" i="2"/>
  <c r="DO553" i="2"/>
  <c r="BO556" i="2"/>
  <c r="BM556" i="2" s="1"/>
  <c r="BN557" i="2"/>
  <c r="BM557" i="2" s="1"/>
  <c r="DF557" i="2"/>
  <c r="DI557" i="2" s="1"/>
  <c r="BE560" i="2"/>
  <c r="BD561" i="2"/>
  <c r="DO561" i="2"/>
  <c r="BO564" i="2"/>
  <c r="BM564" i="2" s="1"/>
  <c r="BN565" i="2"/>
  <c r="BM565" i="2" s="1"/>
  <c r="DF565" i="2"/>
  <c r="DI565" i="2" s="1"/>
  <c r="BE568" i="2"/>
  <c r="BD569" i="2"/>
  <c r="DO569" i="2"/>
  <c r="BO572" i="2"/>
  <c r="BM572" i="2" s="1"/>
  <c r="BN573" i="2"/>
  <c r="BM573" i="2" s="1"/>
  <c r="DF573" i="2"/>
  <c r="DI573" i="2" s="1"/>
  <c r="BE576" i="2"/>
  <c r="BD577" i="2"/>
  <c r="DO577" i="2"/>
  <c r="BO580" i="2"/>
  <c r="BM580" i="2" s="1"/>
  <c r="BN581" i="2"/>
  <c r="BM581" i="2" s="1"/>
  <c r="DF581" i="2"/>
  <c r="DI581" i="2" s="1"/>
  <c r="BE584" i="2"/>
  <c r="BD585" i="2"/>
  <c r="DO585" i="2"/>
  <c r="BO588" i="2"/>
  <c r="BM588" i="2" s="1"/>
  <c r="BZ588" i="2"/>
  <c r="BN589" i="2"/>
  <c r="BM589" i="2" s="1"/>
  <c r="DF589" i="2"/>
  <c r="DI589" i="2" s="1"/>
  <c r="BE592" i="2"/>
  <c r="BD593" i="2"/>
  <c r="DO593" i="2"/>
  <c r="BY594" i="2"/>
  <c r="BX594" i="2" s="1"/>
  <c r="BO596" i="2"/>
  <c r="BM596" i="2" s="1"/>
  <c r="BO597" i="2"/>
  <c r="BO598" i="2"/>
  <c r="BM598" i="2" s="1"/>
  <c r="BO599" i="2"/>
  <c r="BM599" i="2" s="1"/>
  <c r="BN600" i="2"/>
  <c r="BM600" i="2" s="1"/>
  <c r="DF600" i="2"/>
  <c r="DI600" i="2" s="1"/>
  <c r="BE603" i="2"/>
  <c r="BD604" i="2"/>
  <c r="DO604" i="2"/>
  <c r="BO607" i="2"/>
  <c r="BN608" i="2"/>
  <c r="BM608" i="2" s="1"/>
  <c r="DF608" i="2"/>
  <c r="DI608" i="2" s="1"/>
  <c r="BE611" i="2"/>
  <c r="BD612" i="2"/>
  <c r="DO612" i="2"/>
  <c r="BO615" i="2"/>
  <c r="BZ615" i="2"/>
  <c r="BN616" i="2"/>
  <c r="BM616" i="2" s="1"/>
  <c r="DF616" i="2"/>
  <c r="DI616" i="2" s="1"/>
  <c r="BE619" i="2"/>
  <c r="BD620" i="2"/>
  <c r="DO620" i="2"/>
  <c r="BO623" i="2"/>
  <c r="BM623" i="2" s="1"/>
  <c r="BN624" i="2"/>
  <c r="BM624" i="2" s="1"/>
  <c r="DF624" i="2"/>
  <c r="DI624" i="2" s="1"/>
  <c r="BE630" i="2"/>
  <c r="BD631" i="2"/>
  <c r="DO631" i="2"/>
  <c r="DO632" i="2"/>
  <c r="DO633" i="2"/>
  <c r="DO634" i="2"/>
  <c r="BO637" i="2"/>
  <c r="BE639" i="2"/>
  <c r="BO644" i="2"/>
  <c r="DO650" i="2"/>
  <c r="DF652" i="2"/>
  <c r="BO659" i="2"/>
  <c r="BE659" i="2"/>
  <c r="G659" i="14"/>
  <c r="DF659" i="2"/>
  <c r="DO659" i="2"/>
  <c r="DF666" i="2"/>
  <c r="DF668" i="2"/>
  <c r="DI668" i="2" s="1"/>
  <c r="BO670" i="2"/>
  <c r="BM670" i="2" s="1"/>
  <c r="BE670" i="2"/>
  <c r="G670" i="14"/>
  <c r="DF670" i="2"/>
  <c r="DI670" i="2" s="1"/>
  <c r="BE675" i="2"/>
  <c r="BO675" i="2"/>
  <c r="BM675" i="2" s="1"/>
  <c r="BY689" i="2"/>
  <c r="BX689" i="2" s="1"/>
  <c r="BE691" i="2"/>
  <c r="BO691" i="2"/>
  <c r="BD709" i="2"/>
  <c r="BN709" i="2"/>
  <c r="BM709" i="2" s="1"/>
  <c r="BM710" i="2"/>
  <c r="BM735" i="2"/>
  <c r="BC735" i="2" s="1"/>
  <c r="BS754" i="2"/>
  <c r="BY754" i="2"/>
  <c r="BX754" i="2" s="1"/>
  <c r="G776" i="14"/>
  <c r="DO776" i="2"/>
  <c r="DF776" i="2"/>
  <c r="DI776" i="2" s="1"/>
  <c r="G780" i="14"/>
  <c r="DF780" i="2"/>
  <c r="DO780" i="2"/>
  <c r="BM802" i="2"/>
  <c r="BY803" i="2"/>
  <c r="BX803" i="2" s="1"/>
  <c r="BS803" i="2"/>
  <c r="BM804" i="2"/>
  <c r="BY807" i="2"/>
  <c r="BX807" i="2" s="1"/>
  <c r="BS807" i="2"/>
  <c r="BM808" i="2"/>
  <c r="BY811" i="2"/>
  <c r="BX811" i="2" s="1"/>
  <c r="BS811" i="2"/>
  <c r="G884" i="14"/>
  <c r="DO884" i="2"/>
  <c r="DF884" i="2"/>
  <c r="G892" i="14"/>
  <c r="DO892" i="2"/>
  <c r="DF892" i="2"/>
  <c r="G900" i="14"/>
  <c r="DO900" i="2"/>
  <c r="DF900" i="2"/>
  <c r="BM918" i="2"/>
  <c r="E449" i="14"/>
  <c r="H46" i="13"/>
  <c r="H38" i="13"/>
  <c r="H30" i="13"/>
  <c r="H45" i="13"/>
  <c r="H37" i="13"/>
  <c r="H29" i="13"/>
  <c r="H44" i="13"/>
  <c r="H36" i="13"/>
  <c r="H28" i="13"/>
  <c r="H43" i="13"/>
  <c r="H35" i="13"/>
  <c r="H27" i="13"/>
  <c r="H42" i="13"/>
  <c r="H34" i="13"/>
  <c r="H41" i="13"/>
  <c r="H33" i="13"/>
  <c r="H40" i="13"/>
  <c r="H32" i="13"/>
  <c r="H24" i="13"/>
  <c r="H39" i="13"/>
  <c r="H31" i="13"/>
  <c r="H26" i="13"/>
  <c r="H19" i="13"/>
  <c r="H13" i="13"/>
  <c r="H18" i="13"/>
  <c r="H9" i="13"/>
  <c r="H17" i="13"/>
  <c r="H11" i="13"/>
  <c r="H8" i="13"/>
  <c r="H23" i="13"/>
  <c r="H22" i="13"/>
  <c r="H21" i="13"/>
  <c r="H16" i="13"/>
  <c r="H7" i="13"/>
  <c r="H20" i="13"/>
  <c r="H15" i="13"/>
  <c r="H12" i="13"/>
  <c r="H6" i="13"/>
  <c r="H25" i="13"/>
  <c r="H14" i="13"/>
  <c r="H10" i="13"/>
  <c r="H4" i="13"/>
  <c r="H3" i="13"/>
  <c r="H2" i="13"/>
  <c r="H5" i="13"/>
  <c r="G639" i="14"/>
  <c r="DF639" i="2"/>
  <c r="BE647" i="2"/>
  <c r="BO647" i="2"/>
  <c r="BM647" i="2" s="1"/>
  <c r="G648" i="14"/>
  <c r="DO648" i="2"/>
  <c r="BD653" i="2"/>
  <c r="BN653" i="2"/>
  <c r="BM653" i="2" s="1"/>
  <c r="BO662" i="2"/>
  <c r="BE662" i="2"/>
  <c r="G663" i="14"/>
  <c r="DF663" i="2"/>
  <c r="DO663" i="2"/>
  <c r="BD667" i="2"/>
  <c r="BN667" i="2"/>
  <c r="BM667" i="2" s="1"/>
  <c r="G671" i="14"/>
  <c r="DF671" i="2"/>
  <c r="DO671" i="2"/>
  <c r="BS698" i="2"/>
  <c r="BY698" i="2"/>
  <c r="BX698" i="2" s="1"/>
  <c r="G720" i="14"/>
  <c r="DF720" i="2"/>
  <c r="DO720" i="2"/>
  <c r="G728" i="14"/>
  <c r="DF728" i="2"/>
  <c r="DO728" i="2"/>
  <c r="BS737" i="2"/>
  <c r="BY737" i="2"/>
  <c r="BX737" i="2" s="1"/>
  <c r="BS741" i="2"/>
  <c r="BY741" i="2"/>
  <c r="BX741" i="2" s="1"/>
  <c r="BS745" i="2"/>
  <c r="BY745" i="2"/>
  <c r="BX745" i="2" s="1"/>
  <c r="BM759" i="2"/>
  <c r="G761" i="14"/>
  <c r="DF761" i="2"/>
  <c r="DO761" i="2"/>
  <c r="BM767" i="2"/>
  <c r="G769" i="14"/>
  <c r="DF769" i="2"/>
  <c r="DO769" i="2"/>
  <c r="BM775" i="2"/>
  <c r="G815" i="14"/>
  <c r="DF815" i="2"/>
  <c r="DO815" i="2"/>
  <c r="BM821" i="2"/>
  <c r="G823" i="14"/>
  <c r="DF823" i="2"/>
  <c r="DI823" i="2" s="1"/>
  <c r="DO823" i="2"/>
  <c r="G831" i="14"/>
  <c r="DF831" i="2"/>
  <c r="DI831" i="2" s="1"/>
  <c r="DO831" i="2"/>
  <c r="G839" i="14"/>
  <c r="DF839" i="2"/>
  <c r="DO839" i="2"/>
  <c r="G847" i="14"/>
  <c r="DF847" i="2"/>
  <c r="DO847" i="2"/>
  <c r="G855" i="14"/>
  <c r="DF855" i="2"/>
  <c r="DI855" i="2" s="1"/>
  <c r="DO855" i="2"/>
  <c r="G863" i="14"/>
  <c r="DF863" i="2"/>
  <c r="DO863" i="2"/>
  <c r="G871" i="14"/>
  <c r="DF871" i="2"/>
  <c r="DO871" i="2"/>
  <c r="G907" i="14"/>
  <c r="DF907" i="2"/>
  <c r="DO907" i="2"/>
  <c r="DF424" i="2"/>
  <c r="DO428" i="2"/>
  <c r="DF432" i="2"/>
  <c r="DI432" i="2" s="1"/>
  <c r="DO436" i="2"/>
  <c r="DF440" i="2"/>
  <c r="DO444" i="2"/>
  <c r="DF448" i="2"/>
  <c r="DO452" i="2"/>
  <c r="DF456" i="2"/>
  <c r="DI456" i="2" s="1"/>
  <c r="DO460" i="2"/>
  <c r="DO461" i="2"/>
  <c r="DO462" i="2"/>
  <c r="DO463" i="2"/>
  <c r="DF467" i="2"/>
  <c r="DO471" i="2"/>
  <c r="DF475" i="2"/>
  <c r="DI475" i="2" s="1"/>
  <c r="DF476" i="2"/>
  <c r="DF477" i="2"/>
  <c r="DF478" i="2"/>
  <c r="DO485" i="2"/>
  <c r="DF489" i="2"/>
  <c r="DO493" i="2"/>
  <c r="DF500" i="2"/>
  <c r="DO504" i="2"/>
  <c r="DF511" i="2"/>
  <c r="DO515" i="2"/>
  <c r="DF519" i="2"/>
  <c r="DO523" i="2"/>
  <c r="DF527" i="2"/>
  <c r="DO531" i="2"/>
  <c r="BZ534" i="2"/>
  <c r="DF535" i="2"/>
  <c r="DO539" i="2"/>
  <c r="DF543" i="2"/>
  <c r="DO547" i="2"/>
  <c r="DF551" i="2"/>
  <c r="DO555" i="2"/>
  <c r="DF559" i="2"/>
  <c r="DO563" i="2"/>
  <c r="DF567" i="2"/>
  <c r="DO571" i="2"/>
  <c r="DF575" i="2"/>
  <c r="DO579" i="2"/>
  <c r="DF583" i="2"/>
  <c r="DO587" i="2"/>
  <c r="DF591" i="2"/>
  <c r="DO595" i="2"/>
  <c r="DO596" i="2"/>
  <c r="DO597" i="2"/>
  <c r="DO598" i="2"/>
  <c r="DF602" i="2"/>
  <c r="DO606" i="2"/>
  <c r="DF610" i="2"/>
  <c r="DO614" i="2"/>
  <c r="DF618" i="2"/>
  <c r="DO622" i="2"/>
  <c r="DF629" i="2"/>
  <c r="DO636" i="2"/>
  <c r="DF638" i="2"/>
  <c r="DF644" i="2"/>
  <c r="DO645" i="2"/>
  <c r="DF647" i="2"/>
  <c r="DH649" i="2"/>
  <c r="BD654" i="2"/>
  <c r="BN654" i="2"/>
  <c r="DF654" i="2"/>
  <c r="G656" i="14"/>
  <c r="DO656" i="2"/>
  <c r="DF656" i="2"/>
  <c r="DI656" i="2" s="1"/>
  <c r="CB660" i="2"/>
  <c r="DF662" i="2"/>
  <c r="DO668" i="2"/>
  <c r="BE690" i="2"/>
  <c r="BO690" i="2"/>
  <c r="G704" i="14"/>
  <c r="DF704" i="2"/>
  <c r="DO704" i="2"/>
  <c r="G708" i="14"/>
  <c r="DO708" i="2"/>
  <c r="DF708" i="2"/>
  <c r="BM731" i="2"/>
  <c r="G778" i="14"/>
  <c r="DO778" i="2"/>
  <c r="DF778" i="2"/>
  <c r="DI778" i="2" s="1"/>
  <c r="BY804" i="2"/>
  <c r="BX804" i="2" s="1"/>
  <c r="BS804" i="2"/>
  <c r="BM805" i="2"/>
  <c r="BY808" i="2"/>
  <c r="BX808" i="2" s="1"/>
  <c r="BS808" i="2"/>
  <c r="BM809" i="2"/>
  <c r="BM820" i="2"/>
  <c r="BM836" i="2"/>
  <c r="BM844" i="2"/>
  <c r="BM852" i="2"/>
  <c r="BM860" i="2"/>
  <c r="G872" i="14"/>
  <c r="DF872" i="2"/>
  <c r="DI872" i="2" s="1"/>
  <c r="DO872" i="2"/>
  <c r="G876" i="14"/>
  <c r="DO876" i="2"/>
  <c r="DF876" i="2"/>
  <c r="DI876" i="2" s="1"/>
  <c r="G890" i="14"/>
  <c r="DO890" i="2"/>
  <c r="DF890" i="2"/>
  <c r="DI890" i="2" s="1"/>
  <c r="G898" i="14"/>
  <c r="DO898" i="2"/>
  <c r="DF898" i="2"/>
  <c r="G910" i="14"/>
  <c r="DO910" i="2"/>
  <c r="DF910" i="2"/>
  <c r="G917" i="14"/>
  <c r="DO917" i="2"/>
  <c r="DF917" i="2"/>
  <c r="G918" i="14"/>
  <c r="DF918" i="2"/>
  <c r="DI918" i="2" s="1"/>
  <c r="DO918" i="2"/>
  <c r="G922" i="14"/>
  <c r="DO922" i="2"/>
  <c r="DF922" i="2"/>
  <c r="G938" i="14"/>
  <c r="DO938" i="2"/>
  <c r="DF938" i="2"/>
  <c r="BN642" i="2"/>
  <c r="BE648" i="2"/>
  <c r="BO648" i="2"/>
  <c r="BM648" i="2" s="1"/>
  <c r="G649" i="14"/>
  <c r="DO649" i="2"/>
  <c r="DO652" i="2"/>
  <c r="BD655" i="2"/>
  <c r="BN655" i="2"/>
  <c r="BO660" i="2"/>
  <c r="BM660" i="2" s="1"/>
  <c r="BE660" i="2"/>
  <c r="G660" i="14"/>
  <c r="DF660" i="2"/>
  <c r="DO660" i="2"/>
  <c r="BN663" i="2"/>
  <c r="BD663" i="2"/>
  <c r="DO666" i="2"/>
  <c r="BE676" i="2"/>
  <c r="BO676" i="2"/>
  <c r="BM676" i="2" s="1"/>
  <c r="BN678" i="2"/>
  <c r="BD678" i="2"/>
  <c r="DH710" i="2"/>
  <c r="BM712" i="2"/>
  <c r="G718" i="14"/>
  <c r="DO718" i="2"/>
  <c r="DF718" i="2"/>
  <c r="DI718" i="2" s="1"/>
  <c r="G726" i="14"/>
  <c r="DO726" i="2"/>
  <c r="DF726" i="2"/>
  <c r="BS738" i="2"/>
  <c r="BY738" i="2"/>
  <c r="BX738" i="2" s="1"/>
  <c r="BS742" i="2"/>
  <c r="BY742" i="2"/>
  <c r="BX742" i="2" s="1"/>
  <c r="BM743" i="2"/>
  <c r="BS746" i="2"/>
  <c r="BY746" i="2"/>
  <c r="BX746" i="2" s="1"/>
  <c r="BM750" i="2"/>
  <c r="G759" i="14"/>
  <c r="DO759" i="2"/>
  <c r="DF759" i="2"/>
  <c r="DI759" i="2" s="1"/>
  <c r="G767" i="14"/>
  <c r="DO767" i="2"/>
  <c r="DF767" i="2"/>
  <c r="G775" i="14"/>
  <c r="DO775" i="2"/>
  <c r="DF775" i="2"/>
  <c r="DI775" i="2" s="1"/>
  <c r="G821" i="14"/>
  <c r="DF821" i="2"/>
  <c r="DO821" i="2"/>
  <c r="G829" i="14"/>
  <c r="DF829" i="2"/>
  <c r="DO829" i="2"/>
  <c r="G837" i="14"/>
  <c r="DF837" i="2"/>
  <c r="DO837" i="2"/>
  <c r="G845" i="14"/>
  <c r="DF845" i="2"/>
  <c r="DO845" i="2"/>
  <c r="G853" i="14"/>
  <c r="DF853" i="2"/>
  <c r="DO853" i="2"/>
  <c r="G861" i="14"/>
  <c r="DF861" i="2"/>
  <c r="DO861" i="2"/>
  <c r="G869" i="14"/>
  <c r="DF869" i="2"/>
  <c r="DO869" i="2"/>
  <c r="G873" i="14"/>
  <c r="DF873" i="2"/>
  <c r="DI873" i="2" s="1"/>
  <c r="DO873" i="2"/>
  <c r="DO446" i="2"/>
  <c r="DF450" i="2"/>
  <c r="DI450" i="2" s="1"/>
  <c r="DO454" i="2"/>
  <c r="DF458" i="2"/>
  <c r="DO465" i="2"/>
  <c r="DF469" i="2"/>
  <c r="DI469" i="2" s="1"/>
  <c r="DO473" i="2"/>
  <c r="DF480" i="2"/>
  <c r="DO487" i="2"/>
  <c r="DF491" i="2"/>
  <c r="DO495" i="2"/>
  <c r="DF502" i="2"/>
  <c r="DO509" i="2"/>
  <c r="DF513" i="2"/>
  <c r="DI513" i="2" s="1"/>
  <c r="DO517" i="2"/>
  <c r="DF521" i="2"/>
  <c r="DO525" i="2"/>
  <c r="DF529" i="2"/>
  <c r="DI529" i="2" s="1"/>
  <c r="DO533" i="2"/>
  <c r="DF537" i="2"/>
  <c r="DO541" i="2"/>
  <c r="DF545" i="2"/>
  <c r="DI545" i="2" s="1"/>
  <c r="DO549" i="2"/>
  <c r="DF553" i="2"/>
  <c r="DO557" i="2"/>
  <c r="DF561" i="2"/>
  <c r="DI561" i="2" s="1"/>
  <c r="DO565" i="2"/>
  <c r="DF569" i="2"/>
  <c r="DO573" i="2"/>
  <c r="DF577" i="2"/>
  <c r="DI577" i="2" s="1"/>
  <c r="DO581" i="2"/>
  <c r="DF585" i="2"/>
  <c r="DO589" i="2"/>
  <c r="DF593" i="2"/>
  <c r="DI593" i="2" s="1"/>
  <c r="DO600" i="2"/>
  <c r="DF604" i="2"/>
  <c r="DO608" i="2"/>
  <c r="DF612" i="2"/>
  <c r="DI612" i="2" s="1"/>
  <c r="DO616" i="2"/>
  <c r="DF620" i="2"/>
  <c r="DO624" i="2"/>
  <c r="DF631" i="2"/>
  <c r="DF632" i="2"/>
  <c r="DI632" i="2" s="1"/>
  <c r="DF633" i="2"/>
  <c r="DF634" i="2"/>
  <c r="DF648" i="2"/>
  <c r="G651" i="14"/>
  <c r="DO651" i="2"/>
  <c r="DF651" i="2"/>
  <c r="DI651" i="2" s="1"/>
  <c r="DO653" i="2"/>
  <c r="BD656" i="2"/>
  <c r="BN656" i="2"/>
  <c r="BM656" i="2" s="1"/>
  <c r="BE664" i="2"/>
  <c r="BO664" i="2"/>
  <c r="G665" i="14"/>
  <c r="DO665" i="2"/>
  <c r="DF665" i="2"/>
  <c r="DI665" i="2" s="1"/>
  <c r="BE689" i="2"/>
  <c r="BO689" i="2"/>
  <c r="BM689" i="2" s="1"/>
  <c r="BY691" i="2"/>
  <c r="BX691" i="2" s="1"/>
  <c r="BS699" i="2"/>
  <c r="BY699" i="2"/>
  <c r="BX699" i="2" s="1"/>
  <c r="G706" i="14"/>
  <c r="DF706" i="2"/>
  <c r="DI706" i="2" s="1"/>
  <c r="DO706" i="2"/>
  <c r="G710" i="14"/>
  <c r="DO710" i="2"/>
  <c r="BM713" i="2"/>
  <c r="BM732" i="2"/>
  <c r="G784" i="14"/>
  <c r="DO784" i="2"/>
  <c r="DF784" i="2"/>
  <c r="BY805" i="2"/>
  <c r="BX805" i="2" s="1"/>
  <c r="BS805" i="2"/>
  <c r="BY809" i="2"/>
  <c r="BX809" i="2" s="1"/>
  <c r="BS809" i="2"/>
  <c r="G874" i="14"/>
  <c r="DF874" i="2"/>
  <c r="DI874" i="2" s="1"/>
  <c r="DO874" i="2"/>
  <c r="G888" i="14"/>
  <c r="DF888" i="2"/>
  <c r="DI888" i="2" s="1"/>
  <c r="DO888" i="2"/>
  <c r="G896" i="14"/>
  <c r="DF896" i="2"/>
  <c r="DI896" i="2" s="1"/>
  <c r="DO896" i="2"/>
  <c r="G904" i="14"/>
  <c r="DF904" i="2"/>
  <c r="DO904" i="2"/>
  <c r="G646" i="14"/>
  <c r="DO646" i="2"/>
  <c r="BE649" i="2"/>
  <c r="BO649" i="2"/>
  <c r="BM649" i="2" s="1"/>
  <c r="DF650" i="2"/>
  <c r="BO657" i="2"/>
  <c r="BE657" i="2"/>
  <c r="G658" i="14"/>
  <c r="DF658" i="2"/>
  <c r="DO658" i="2"/>
  <c r="CB661" i="2"/>
  <c r="G669" i="14"/>
  <c r="DF669" i="2"/>
  <c r="DO669" i="2"/>
  <c r="BE674" i="2"/>
  <c r="BO674" i="2"/>
  <c r="BM674" i="2" s="1"/>
  <c r="BO679" i="2"/>
  <c r="BE679" i="2"/>
  <c r="BD685" i="2"/>
  <c r="BN685" i="2"/>
  <c r="BE688" i="2"/>
  <c r="BO688" i="2"/>
  <c r="G716" i="14"/>
  <c r="DO716" i="2"/>
  <c r="DF716" i="2"/>
  <c r="G724" i="14"/>
  <c r="DO724" i="2"/>
  <c r="DF724" i="2"/>
  <c r="BS739" i="2"/>
  <c r="BY739" i="2"/>
  <c r="BX739" i="2" s="1"/>
  <c r="BS743" i="2"/>
  <c r="BY743" i="2"/>
  <c r="BX743" i="2" s="1"/>
  <c r="BS747" i="2"/>
  <c r="BY747" i="2"/>
  <c r="BX747" i="2" s="1"/>
  <c r="BS752" i="2"/>
  <c r="BY752" i="2"/>
  <c r="BX752" i="2" s="1"/>
  <c r="G765" i="14"/>
  <c r="DO765" i="2"/>
  <c r="DF765" i="2"/>
  <c r="G773" i="14"/>
  <c r="DO773" i="2"/>
  <c r="DF773" i="2"/>
  <c r="G777" i="14"/>
  <c r="DO777" i="2"/>
  <c r="DF777" i="2"/>
  <c r="DI777" i="2" s="1"/>
  <c r="G819" i="14"/>
  <c r="DO819" i="2"/>
  <c r="DF819" i="2"/>
  <c r="DI819" i="2" s="1"/>
  <c r="G827" i="14"/>
  <c r="DO827" i="2"/>
  <c r="DF827" i="2"/>
  <c r="DI827" i="2" s="1"/>
  <c r="G835" i="14"/>
  <c r="DO835" i="2"/>
  <c r="DF835" i="2"/>
  <c r="DI835" i="2" s="1"/>
  <c r="G843" i="14"/>
  <c r="DO843" i="2"/>
  <c r="DF843" i="2"/>
  <c r="DI843" i="2" s="1"/>
  <c r="G851" i="14"/>
  <c r="DO851" i="2"/>
  <c r="DF851" i="2"/>
  <c r="G859" i="14"/>
  <c r="DO859" i="2"/>
  <c r="DF859" i="2"/>
  <c r="DI859" i="2" s="1"/>
  <c r="G867" i="14"/>
  <c r="DO867" i="2"/>
  <c r="DF867" i="2"/>
  <c r="G905" i="14"/>
  <c r="DF905" i="2"/>
  <c r="DI905" i="2" s="1"/>
  <c r="DO905" i="2"/>
  <c r="G911" i="14"/>
  <c r="DO911" i="2"/>
  <c r="DF911" i="2"/>
  <c r="DI911" i="2" s="1"/>
  <c r="BE668" i="2"/>
  <c r="BD669" i="2"/>
  <c r="BO672" i="2"/>
  <c r="BN673" i="2"/>
  <c r="BM673" i="2" s="1"/>
  <c r="DF673" i="2"/>
  <c r="DI673" i="2" s="1"/>
  <c r="DF674" i="2"/>
  <c r="DI674" i="2" s="1"/>
  <c r="DF675" i="2"/>
  <c r="DI675" i="2" s="1"/>
  <c r="DF676" i="2"/>
  <c r="DI676" i="2" s="1"/>
  <c r="BO677" i="2"/>
  <c r="BD680" i="2"/>
  <c r="BS680" i="2"/>
  <c r="BD681" i="2"/>
  <c r="BS681" i="2"/>
  <c r="BD682" i="2"/>
  <c r="BS682" i="2"/>
  <c r="BD683" i="2"/>
  <c r="BE684" i="2"/>
  <c r="BN693" i="2"/>
  <c r="BO694" i="2"/>
  <c r="BD703" i="2"/>
  <c r="BO706" i="2"/>
  <c r="BN707" i="2"/>
  <c r="BM707" i="2" s="1"/>
  <c r="DF707" i="2"/>
  <c r="DI707" i="2" s="1"/>
  <c r="BE710" i="2"/>
  <c r="BD711" i="2"/>
  <c r="DO711" i="2"/>
  <c r="BO714" i="2"/>
  <c r="BN715" i="2"/>
  <c r="BM715" i="2" s="1"/>
  <c r="DF715" i="2"/>
  <c r="DI715" i="2" s="1"/>
  <c r="BE718" i="2"/>
  <c r="BD719" i="2"/>
  <c r="DO719" i="2"/>
  <c r="BO722" i="2"/>
  <c r="BN723" i="2"/>
  <c r="BM723" i="2" s="1"/>
  <c r="DF723" i="2"/>
  <c r="BE726" i="2"/>
  <c r="BD727" i="2"/>
  <c r="DO727" i="2"/>
  <c r="BO730" i="2"/>
  <c r="BM730" i="2" s="1"/>
  <c r="BY731" i="2"/>
  <c r="BX731" i="2" s="1"/>
  <c r="BY732" i="2"/>
  <c r="BX732" i="2" s="1"/>
  <c r="BY733" i="2"/>
  <c r="BX733" i="2" s="1"/>
  <c r="BD736" i="2"/>
  <c r="BE737" i="2"/>
  <c r="BE738" i="2"/>
  <c r="BE739" i="2"/>
  <c r="BE740" i="2"/>
  <c r="BE741" i="2"/>
  <c r="BE742" i="2"/>
  <c r="BE743" i="2"/>
  <c r="BE744" i="2"/>
  <c r="BE745" i="2"/>
  <c r="BE746" i="2"/>
  <c r="BE747" i="2"/>
  <c r="BE748" i="2"/>
  <c r="BE749" i="2"/>
  <c r="BE750" i="2"/>
  <c r="BE751" i="2"/>
  <c r="BE752" i="2"/>
  <c r="BN755" i="2"/>
  <c r="BM755" i="2" s="1"/>
  <c r="BN756" i="2"/>
  <c r="BN757" i="2"/>
  <c r="BE759" i="2"/>
  <c r="BD760" i="2"/>
  <c r="DO760" i="2"/>
  <c r="BO763" i="2"/>
  <c r="BM763" i="2" s="1"/>
  <c r="BN764" i="2"/>
  <c r="DF764" i="2"/>
  <c r="BE767" i="2"/>
  <c r="BD768" i="2"/>
  <c r="DO768" i="2"/>
  <c r="BO771" i="2"/>
  <c r="BN772" i="2"/>
  <c r="BM772" i="2" s="1"/>
  <c r="DF772" i="2"/>
  <c r="DI772" i="2" s="1"/>
  <c r="BE775" i="2"/>
  <c r="BD776" i="2"/>
  <c r="BD777" i="2"/>
  <c r="BD778" i="2"/>
  <c r="BD779" i="2"/>
  <c r="DO779" i="2"/>
  <c r="BO782" i="2"/>
  <c r="BM782" i="2" s="1"/>
  <c r="BN783" i="2"/>
  <c r="BM783" i="2" s="1"/>
  <c r="DF783" i="2"/>
  <c r="BN785" i="2"/>
  <c r="BN786" i="2"/>
  <c r="BM786" i="2" s="1"/>
  <c r="BN787" i="2"/>
  <c r="BM787" i="2" s="1"/>
  <c r="BN788" i="2"/>
  <c r="BN789" i="2"/>
  <c r="BM789" i="2" s="1"/>
  <c r="BN790" i="2"/>
  <c r="BM790" i="2" s="1"/>
  <c r="BN791" i="2"/>
  <c r="BM791" i="2" s="1"/>
  <c r="BN792" i="2"/>
  <c r="BM792" i="2" s="1"/>
  <c r="BN793" i="2"/>
  <c r="BN794" i="2"/>
  <c r="BM794" i="2" s="1"/>
  <c r="BN795" i="2"/>
  <c r="BM795" i="2" s="1"/>
  <c r="BN796" i="2"/>
  <c r="BN797" i="2"/>
  <c r="BN798" i="2"/>
  <c r="BM798" i="2" s="1"/>
  <c r="BN799" i="2"/>
  <c r="BM799" i="2" s="1"/>
  <c r="BN800" i="2"/>
  <c r="BM800" i="2" s="1"/>
  <c r="BO801" i="2"/>
  <c r="BY802" i="2"/>
  <c r="BX802" i="2" s="1"/>
  <c r="BO812" i="2"/>
  <c r="BM812" i="2" s="1"/>
  <c r="BO813" i="2"/>
  <c r="BM813" i="2" s="1"/>
  <c r="BO814" i="2"/>
  <c r="BM814" i="2" s="1"/>
  <c r="BO815" i="2"/>
  <c r="BN816" i="2"/>
  <c r="DF816" i="2"/>
  <c r="DI816" i="2" s="1"/>
  <c r="BE819" i="2"/>
  <c r="BD820" i="2"/>
  <c r="DO820" i="2"/>
  <c r="BO823" i="2"/>
  <c r="BM823" i="2" s="1"/>
  <c r="BN824" i="2"/>
  <c r="BM824" i="2" s="1"/>
  <c r="DF824" i="2"/>
  <c r="DI824" i="2" s="1"/>
  <c r="BE827" i="2"/>
  <c r="BD828" i="2"/>
  <c r="DO828" i="2"/>
  <c r="BO831" i="2"/>
  <c r="BN832" i="2"/>
  <c r="DF832" i="2"/>
  <c r="DI832" i="2" s="1"/>
  <c r="BE835" i="2"/>
  <c r="BD836" i="2"/>
  <c r="DO836" i="2"/>
  <c r="BO839" i="2"/>
  <c r="BM839" i="2" s="1"/>
  <c r="BN840" i="2"/>
  <c r="DF840" i="2"/>
  <c r="BE843" i="2"/>
  <c r="BD844" i="2"/>
  <c r="DO844" i="2"/>
  <c r="BO847" i="2"/>
  <c r="BN848" i="2"/>
  <c r="BM848" i="2" s="1"/>
  <c r="DF848" i="2"/>
  <c r="DI848" i="2" s="1"/>
  <c r="BE851" i="2"/>
  <c r="BD852" i="2"/>
  <c r="DO852" i="2"/>
  <c r="BO855" i="2"/>
  <c r="BM855" i="2" s="1"/>
  <c r="BZ855" i="2"/>
  <c r="BN856" i="2"/>
  <c r="DF856" i="2"/>
  <c r="BE859" i="2"/>
  <c r="BD860" i="2"/>
  <c r="DO860" i="2"/>
  <c r="BO863" i="2"/>
  <c r="BZ863" i="2"/>
  <c r="BN864" i="2"/>
  <c r="DF864" i="2"/>
  <c r="DI864" i="2" s="1"/>
  <c r="BE867" i="2"/>
  <c r="BD868" i="2"/>
  <c r="DO868" i="2"/>
  <c r="BO871" i="2"/>
  <c r="BN872" i="2"/>
  <c r="BM872" i="2" s="1"/>
  <c r="BN873" i="2"/>
  <c r="BM873" i="2" s="1"/>
  <c r="BN874" i="2"/>
  <c r="BN875" i="2"/>
  <c r="DF875" i="2"/>
  <c r="DI875" i="2" s="1"/>
  <c r="BE878" i="2"/>
  <c r="BE879" i="2"/>
  <c r="BE880" i="2"/>
  <c r="BE881" i="2"/>
  <c r="BE882" i="2"/>
  <c r="BE883" i="2"/>
  <c r="BE884" i="2"/>
  <c r="BD885" i="2"/>
  <c r="DO885" i="2"/>
  <c r="BO888" i="2"/>
  <c r="BN889" i="2"/>
  <c r="DF889" i="2"/>
  <c r="BE892" i="2"/>
  <c r="BD893" i="2"/>
  <c r="DO893" i="2"/>
  <c r="BO896" i="2"/>
  <c r="BN897" i="2"/>
  <c r="BM897" i="2" s="1"/>
  <c r="DF897" i="2"/>
  <c r="BE900" i="2"/>
  <c r="BD901" i="2"/>
  <c r="DO901" i="2"/>
  <c r="BO904" i="2"/>
  <c r="BN905" i="2"/>
  <c r="BM905" i="2" s="1"/>
  <c r="BN906" i="2"/>
  <c r="BN907" i="2"/>
  <c r="BM907" i="2" s="1"/>
  <c r="BN908" i="2"/>
  <c r="DF908" i="2"/>
  <c r="DI908" i="2" s="1"/>
  <c r="BO910" i="2"/>
  <c r="BM910" i="2" s="1"/>
  <c r="BD911" i="2"/>
  <c r="BE912" i="2"/>
  <c r="DO912" i="2"/>
  <c r="BD913" i="2"/>
  <c r="BN914" i="2"/>
  <c r="BE920" i="2"/>
  <c r="BE922" i="2"/>
  <c r="G925" i="14"/>
  <c r="DO925" i="2"/>
  <c r="DF925" i="2"/>
  <c r="G953" i="14"/>
  <c r="DF953" i="2"/>
  <c r="BO955" i="2"/>
  <c r="BM955" i="2" s="1"/>
  <c r="BE955" i="2"/>
  <c r="BZ957" i="2"/>
  <c r="CI806" i="2"/>
  <c r="CI810" i="2"/>
  <c r="BZ837" i="2"/>
  <c r="BZ853" i="2"/>
  <c r="G913" i="14"/>
  <c r="DF913" i="2"/>
  <c r="DI913" i="2" s="1"/>
  <c r="BO914" i="2"/>
  <c r="G914" i="14"/>
  <c r="DO914" i="2"/>
  <c r="BO928" i="2"/>
  <c r="BE928" i="2"/>
  <c r="DF932" i="2"/>
  <c r="DI932" i="2" s="1"/>
  <c r="BD939" i="2"/>
  <c r="G949" i="14"/>
  <c r="DF949" i="2"/>
  <c r="BN954" i="2"/>
  <c r="BD954" i="2"/>
  <c r="DF958" i="2"/>
  <c r="DI958" i="2" s="1"/>
  <c r="BY693" i="2"/>
  <c r="BX693" i="2" s="1"/>
  <c r="BD695" i="2"/>
  <c r="BD696" i="2"/>
  <c r="BD697" i="2"/>
  <c r="BD698" i="2"/>
  <c r="BD699" i="2"/>
  <c r="BD700" i="2"/>
  <c r="BD701" i="2"/>
  <c r="BE702" i="2"/>
  <c r="BE704" i="2"/>
  <c r="BD705" i="2"/>
  <c r="DF709" i="2"/>
  <c r="DI709" i="2" s="1"/>
  <c r="BE712" i="2"/>
  <c r="BD713" i="2"/>
  <c r="DO713" i="2"/>
  <c r="BO716" i="2"/>
  <c r="BN717" i="2"/>
  <c r="BM717" i="2" s="1"/>
  <c r="DF717" i="2"/>
  <c r="DI717" i="2" s="1"/>
  <c r="BE720" i="2"/>
  <c r="BD721" i="2"/>
  <c r="DO721" i="2"/>
  <c r="BO724" i="2"/>
  <c r="BN725" i="2"/>
  <c r="BM725" i="2" s="1"/>
  <c r="DF725" i="2"/>
  <c r="BE728" i="2"/>
  <c r="BD729" i="2"/>
  <c r="DO729" i="2"/>
  <c r="BD731" i="2"/>
  <c r="BD732" i="2"/>
  <c r="BD733" i="2"/>
  <c r="BD734" i="2"/>
  <c r="BE735" i="2"/>
  <c r="BN753" i="2"/>
  <c r="BO754" i="2"/>
  <c r="BM754" i="2" s="1"/>
  <c r="BY755" i="2"/>
  <c r="BX755" i="2" s="1"/>
  <c r="BY756" i="2"/>
  <c r="BX756" i="2" s="1"/>
  <c r="BY757" i="2"/>
  <c r="BX757" i="2" s="1"/>
  <c r="BN758" i="2"/>
  <c r="BM758" i="2" s="1"/>
  <c r="DF758" i="2"/>
  <c r="DI758" i="2" s="1"/>
  <c r="BE761" i="2"/>
  <c r="BD762" i="2"/>
  <c r="DO762" i="2"/>
  <c r="BO765" i="2"/>
  <c r="BM765" i="2" s="1"/>
  <c r="BN766" i="2"/>
  <c r="DF766" i="2"/>
  <c r="BE769" i="2"/>
  <c r="BD770" i="2"/>
  <c r="DO770" i="2"/>
  <c r="BO773" i="2"/>
  <c r="BN774" i="2"/>
  <c r="DF774" i="2"/>
  <c r="BE780" i="2"/>
  <c r="BD781" i="2"/>
  <c r="DO781" i="2"/>
  <c r="BO784" i="2"/>
  <c r="BM784" i="2" s="1"/>
  <c r="BY785" i="2"/>
  <c r="BX785" i="2" s="1"/>
  <c r="BY786" i="2"/>
  <c r="BX786" i="2" s="1"/>
  <c r="BY787" i="2"/>
  <c r="BX787" i="2" s="1"/>
  <c r="BY788" i="2"/>
  <c r="BX788" i="2" s="1"/>
  <c r="BY789" i="2"/>
  <c r="BX789" i="2" s="1"/>
  <c r="BY790" i="2"/>
  <c r="BX790" i="2" s="1"/>
  <c r="BY791" i="2"/>
  <c r="BX791" i="2" s="1"/>
  <c r="BY792" i="2"/>
  <c r="BX792" i="2" s="1"/>
  <c r="BY793" i="2"/>
  <c r="BX793" i="2" s="1"/>
  <c r="BY794" i="2"/>
  <c r="BX794" i="2" s="1"/>
  <c r="BY795" i="2"/>
  <c r="BX795" i="2" s="1"/>
  <c r="BY796" i="2"/>
  <c r="BX796" i="2" s="1"/>
  <c r="BY797" i="2"/>
  <c r="BX797" i="2" s="1"/>
  <c r="BY798" i="2"/>
  <c r="BX798" i="2" s="1"/>
  <c r="BY799" i="2"/>
  <c r="BX799" i="2" s="1"/>
  <c r="BY800" i="2"/>
  <c r="BX800" i="2" s="1"/>
  <c r="BD802" i="2"/>
  <c r="BE803" i="2"/>
  <c r="BE804" i="2"/>
  <c r="BE805" i="2"/>
  <c r="BE806" i="2"/>
  <c r="BE807" i="2"/>
  <c r="BE808" i="2"/>
  <c r="BE809" i="2"/>
  <c r="BE810" i="2"/>
  <c r="BE811" i="2"/>
  <c r="DO812" i="2"/>
  <c r="DO813" i="2"/>
  <c r="DO814" i="2"/>
  <c r="BO817" i="2"/>
  <c r="BM817" i="2" s="1"/>
  <c r="BN818" i="2"/>
  <c r="DF818" i="2"/>
  <c r="DI818" i="2" s="1"/>
  <c r="BE821" i="2"/>
  <c r="BD822" i="2"/>
  <c r="DO822" i="2"/>
  <c r="BO825" i="2"/>
  <c r="BZ825" i="2"/>
  <c r="BN826" i="2"/>
  <c r="BM826" i="2" s="1"/>
  <c r="DF826" i="2"/>
  <c r="DI826" i="2" s="1"/>
  <c r="BE829" i="2"/>
  <c r="BD830" i="2"/>
  <c r="DO830" i="2"/>
  <c r="BO833" i="2"/>
  <c r="BM833" i="2" s="1"/>
  <c r="BN834" i="2"/>
  <c r="DF834" i="2"/>
  <c r="DI834" i="2" s="1"/>
  <c r="BE837" i="2"/>
  <c r="BD838" i="2"/>
  <c r="DO838" i="2"/>
  <c r="BO841" i="2"/>
  <c r="BM841" i="2" s="1"/>
  <c r="BN842" i="2"/>
  <c r="DF842" i="2"/>
  <c r="BE845" i="2"/>
  <c r="BD846" i="2"/>
  <c r="DO846" i="2"/>
  <c r="BO849" i="2"/>
  <c r="BN850" i="2"/>
  <c r="DF850" i="2"/>
  <c r="DI850" i="2" s="1"/>
  <c r="BE853" i="2"/>
  <c r="BD854" i="2"/>
  <c r="DO854" i="2"/>
  <c r="BY855" i="2"/>
  <c r="BX855" i="2" s="1"/>
  <c r="BO857" i="2"/>
  <c r="BM857" i="2" s="1"/>
  <c r="BN858" i="2"/>
  <c r="DF858" i="2"/>
  <c r="DI858" i="2" s="1"/>
  <c r="BE861" i="2"/>
  <c r="BD862" i="2"/>
  <c r="DO862" i="2"/>
  <c r="BY863" i="2"/>
  <c r="BX863" i="2" s="1"/>
  <c r="BO865" i="2"/>
  <c r="BM865" i="2" s="1"/>
  <c r="BZ865" i="2"/>
  <c r="BN866" i="2"/>
  <c r="DF866" i="2"/>
  <c r="BE869" i="2"/>
  <c r="BD870" i="2"/>
  <c r="DO870" i="2"/>
  <c r="BO876" i="2"/>
  <c r="BM876" i="2" s="1"/>
  <c r="BZ876" i="2"/>
  <c r="BN877" i="2"/>
  <c r="DF877" i="2"/>
  <c r="DF878" i="2"/>
  <c r="DI878" i="2" s="1"/>
  <c r="DF879" i="2"/>
  <c r="DI879" i="2" s="1"/>
  <c r="CB880" i="2"/>
  <c r="DF880" i="2"/>
  <c r="DI880" i="2" s="1"/>
  <c r="DF881" i="2"/>
  <c r="DF882" i="2"/>
  <c r="DI882" i="2" s="1"/>
  <c r="DF883" i="2"/>
  <c r="DI883" i="2" s="1"/>
  <c r="BE886" i="2"/>
  <c r="BD887" i="2"/>
  <c r="DO887" i="2"/>
  <c r="BO890" i="2"/>
  <c r="BN891" i="2"/>
  <c r="DF891" i="2"/>
  <c r="DI891" i="2" s="1"/>
  <c r="BE894" i="2"/>
  <c r="BD895" i="2"/>
  <c r="DO895" i="2"/>
  <c r="BO898" i="2"/>
  <c r="BN899" i="2"/>
  <c r="DF899" i="2"/>
  <c r="DI899" i="2" s="1"/>
  <c r="BE902" i="2"/>
  <c r="BD903" i="2"/>
  <c r="DO903" i="2"/>
  <c r="BO909" i="2"/>
  <c r="BM909" i="2" s="1"/>
  <c r="BO915" i="2"/>
  <c r="BM915" i="2" s="1"/>
  <c r="BD926" i="2"/>
  <c r="BY927" i="2"/>
  <c r="BX927" i="2" s="1"/>
  <c r="G931" i="14"/>
  <c r="DF931" i="2"/>
  <c r="DI931" i="2" s="1"/>
  <c r="G934" i="14"/>
  <c r="DF934" i="2"/>
  <c r="DI934" i="2" s="1"/>
  <c r="G935" i="14"/>
  <c r="DO935" i="2"/>
  <c r="BE961" i="2"/>
  <c r="BO961" i="2"/>
  <c r="G929" i="14"/>
  <c r="DF929" i="2"/>
  <c r="DI929" i="2" s="1"/>
  <c r="DO929" i="2"/>
  <c r="G930" i="14"/>
  <c r="DO930" i="2"/>
  <c r="BN937" i="2"/>
  <c r="BD937" i="2"/>
  <c r="DH940" i="2"/>
  <c r="DH947" i="2"/>
  <c r="DF950" i="2"/>
  <c r="DI950" i="2" s="1"/>
  <c r="G955" i="14"/>
  <c r="DF955" i="2"/>
  <c r="DI955" i="2" s="1"/>
  <c r="BD960" i="2"/>
  <c r="BN960" i="2"/>
  <c r="BM960" i="2" s="1"/>
  <c r="DO673" i="2"/>
  <c r="DO674" i="2"/>
  <c r="DO675" i="2"/>
  <c r="DO676" i="2"/>
  <c r="CH686" i="2"/>
  <c r="CG686" i="2" s="1"/>
  <c r="CH687" i="2"/>
  <c r="CG687" i="2" s="1"/>
  <c r="CH688" i="2"/>
  <c r="CG688" i="2" s="1"/>
  <c r="DO707" i="2"/>
  <c r="DF711" i="2"/>
  <c r="DO715" i="2"/>
  <c r="DF719" i="2"/>
  <c r="DO723" i="2"/>
  <c r="DF727" i="2"/>
  <c r="BY753" i="2"/>
  <c r="BX753" i="2" s="1"/>
  <c r="DF760" i="2"/>
  <c r="DO764" i="2"/>
  <c r="DF768" i="2"/>
  <c r="DO772" i="2"/>
  <c r="DF779" i="2"/>
  <c r="DO783" i="2"/>
  <c r="DO816" i="2"/>
  <c r="DF820" i="2"/>
  <c r="DO824" i="2"/>
  <c r="DF828" i="2"/>
  <c r="DO832" i="2"/>
  <c r="DF836" i="2"/>
  <c r="DO840" i="2"/>
  <c r="DF844" i="2"/>
  <c r="DO848" i="2"/>
  <c r="BZ851" i="2"/>
  <c r="DF852" i="2"/>
  <c r="DO856" i="2"/>
  <c r="DF860" i="2"/>
  <c r="DO864" i="2"/>
  <c r="DF868" i="2"/>
  <c r="DO875" i="2"/>
  <c r="CI878" i="2"/>
  <c r="DF885" i="2"/>
  <c r="DO889" i="2"/>
  <c r="DF893" i="2"/>
  <c r="DO897" i="2"/>
  <c r="DF901" i="2"/>
  <c r="DO908" i="2"/>
  <c r="DO916" i="2"/>
  <c r="BE917" i="2"/>
  <c r="BD918" i="2"/>
  <c r="DO920" i="2"/>
  <c r="BD921" i="2"/>
  <c r="BO926" i="2"/>
  <c r="BM926" i="2" s="1"/>
  <c r="BE930" i="2"/>
  <c r="DF930" i="2"/>
  <c r="DO932" i="2"/>
  <c r="BE933" i="2"/>
  <c r="G933" i="14"/>
  <c r="DO933" i="2"/>
  <c r="DF933" i="2"/>
  <c r="DF935" i="2"/>
  <c r="G940" i="14"/>
  <c r="DO940" i="2"/>
  <c r="G941" i="14"/>
  <c r="DO941" i="2"/>
  <c r="DF941" i="2"/>
  <c r="G943" i="14"/>
  <c r="DO943" i="2"/>
  <c r="BZ944" i="2"/>
  <c r="BY944" i="2"/>
  <c r="BX944" i="2" s="1"/>
  <c r="G944" i="14"/>
  <c r="DO944" i="2"/>
  <c r="BZ945" i="2"/>
  <c r="BY945" i="2"/>
  <c r="BX945" i="2" s="1"/>
  <c r="G945" i="14"/>
  <c r="DO945" i="2"/>
  <c r="BZ946" i="2"/>
  <c r="BY946" i="2"/>
  <c r="BX946" i="2" s="1"/>
  <c r="G946" i="14"/>
  <c r="DO946" i="2"/>
  <c r="BE953" i="2"/>
  <c r="BO953" i="2"/>
  <c r="BZ955" i="2"/>
  <c r="G919" i="14"/>
  <c r="DO919" i="2"/>
  <c r="BO936" i="2"/>
  <c r="BM936" i="2" s="1"/>
  <c r="BE936" i="2"/>
  <c r="BD942" i="2"/>
  <c r="BD952" i="2"/>
  <c r="BN952" i="2"/>
  <c r="G956" i="14"/>
  <c r="DF956" i="2"/>
  <c r="DI956" i="2" s="1"/>
  <c r="G964" i="14"/>
  <c r="DF964" i="2"/>
  <c r="DI964" i="2" s="1"/>
  <c r="DO709" i="2"/>
  <c r="DF713" i="2"/>
  <c r="DO717" i="2"/>
  <c r="DF721" i="2"/>
  <c r="DO725" i="2"/>
  <c r="DF729" i="2"/>
  <c r="CH749" i="2"/>
  <c r="CG749" i="2" s="1"/>
  <c r="CH750" i="2"/>
  <c r="CG750" i="2" s="1"/>
  <c r="CH751" i="2"/>
  <c r="CG751" i="2" s="1"/>
  <c r="DO758" i="2"/>
  <c r="DF762" i="2"/>
  <c r="DO766" i="2"/>
  <c r="DF770" i="2"/>
  <c r="DO774" i="2"/>
  <c r="DF781" i="2"/>
  <c r="DF812" i="2"/>
  <c r="DF813" i="2"/>
  <c r="DI813" i="2" s="1"/>
  <c r="DF814" i="2"/>
  <c r="DI814" i="2" s="1"/>
  <c r="DO818" i="2"/>
  <c r="DF822" i="2"/>
  <c r="DO826" i="2"/>
  <c r="DF830" i="2"/>
  <c r="DI830" i="2" s="1"/>
  <c r="DO834" i="2"/>
  <c r="DF838" i="2"/>
  <c r="DI838" i="2" s="1"/>
  <c r="DO842" i="2"/>
  <c r="DF846" i="2"/>
  <c r="DI846" i="2" s="1"/>
  <c r="DO850" i="2"/>
  <c r="DF854" i="2"/>
  <c r="DI854" i="2" s="1"/>
  <c r="DO858" i="2"/>
  <c r="DF862" i="2"/>
  <c r="DI862" i="2" s="1"/>
  <c r="DO866" i="2"/>
  <c r="DF870" i="2"/>
  <c r="DI870" i="2" s="1"/>
  <c r="DO877" i="2"/>
  <c r="DO878" i="2"/>
  <c r="DO879" i="2"/>
  <c r="DO880" i="2"/>
  <c r="CH881" i="2"/>
  <c r="CG881" i="2" s="1"/>
  <c r="DO881" i="2"/>
  <c r="CH882" i="2"/>
  <c r="CG882" i="2" s="1"/>
  <c r="DO882" i="2"/>
  <c r="CH883" i="2"/>
  <c r="CG883" i="2" s="1"/>
  <c r="DO883" i="2"/>
  <c r="DF887" i="2"/>
  <c r="DI887" i="2" s="1"/>
  <c r="DO891" i="2"/>
  <c r="DF895" i="2"/>
  <c r="DI895" i="2" s="1"/>
  <c r="DO899" i="2"/>
  <c r="DF903" i="2"/>
  <c r="DI903" i="2" s="1"/>
  <c r="G909" i="14"/>
  <c r="DO909" i="2"/>
  <c r="DO913" i="2"/>
  <c r="DO915" i="2"/>
  <c r="G923" i="14"/>
  <c r="DF923" i="2"/>
  <c r="DI923" i="2" s="1"/>
  <c r="G926" i="14"/>
  <c r="DF926" i="2"/>
  <c r="G927" i="14"/>
  <c r="DO927" i="2"/>
  <c r="BZ928" i="2"/>
  <c r="BD934" i="2"/>
  <c r="G939" i="14"/>
  <c r="DF939" i="2"/>
  <c r="DI939" i="2" s="1"/>
  <c r="BE941" i="2"/>
  <c r="G942" i="14"/>
  <c r="DF942" i="2"/>
  <c r="DI942" i="2" s="1"/>
  <c r="DF943" i="2"/>
  <c r="DI943" i="2" s="1"/>
  <c r="DF944" i="2"/>
  <c r="DI944" i="2" s="1"/>
  <c r="DF945" i="2"/>
  <c r="DI945" i="2" s="1"/>
  <c r="DF946" i="2"/>
  <c r="G961" i="14"/>
  <c r="DF961" i="2"/>
  <c r="G963" i="14"/>
  <c r="DF963" i="2"/>
  <c r="DI963" i="2" s="1"/>
  <c r="DF919" i="2"/>
  <c r="DI919" i="2" s="1"/>
  <c r="G921" i="14"/>
  <c r="DF921" i="2"/>
  <c r="DI921" i="2" s="1"/>
  <c r="DO921" i="2"/>
  <c r="BN929" i="2"/>
  <c r="BD929" i="2"/>
  <c r="BN935" i="2"/>
  <c r="G937" i="14"/>
  <c r="DF937" i="2"/>
  <c r="DO937" i="2"/>
  <c r="BO944" i="2"/>
  <c r="BM944" i="2" s="1"/>
  <c r="BE944" i="2"/>
  <c r="BO945" i="2"/>
  <c r="BE945" i="2"/>
  <c r="BO946" i="2"/>
  <c r="BM946" i="2" s="1"/>
  <c r="BE946" i="2"/>
  <c r="BO947" i="2"/>
  <c r="BE947" i="2"/>
  <c r="G948" i="14"/>
  <c r="DF948" i="2"/>
  <c r="G957" i="14"/>
  <c r="DF957" i="2"/>
  <c r="DF951" i="2"/>
  <c r="DF959" i="2"/>
  <c r="DI959" i="2" s="1"/>
  <c r="BD962" i="2"/>
  <c r="BE963" i="2"/>
  <c r="BC734" i="2" l="1"/>
  <c r="CH778" i="2"/>
  <c r="CG778" i="2" s="1"/>
  <c r="BC778" i="2" s="1"/>
  <c r="CH777" i="2"/>
  <c r="CG777" i="2" s="1"/>
  <c r="BC777" i="2" s="1"/>
  <c r="CH776" i="2"/>
  <c r="CG776" i="2" s="1"/>
  <c r="BC776" i="2" s="1"/>
  <c r="BY131" i="2"/>
  <c r="BX131" i="2" s="1"/>
  <c r="BS8" i="2"/>
  <c r="BY8" i="2"/>
  <c r="BX8" i="2" s="1"/>
  <c r="CB788" i="2"/>
  <c r="CH788" i="2"/>
  <c r="CG788" i="2" s="1"/>
  <c r="CB796" i="2"/>
  <c r="CH796" i="2"/>
  <c r="CG796" i="2" s="1"/>
  <c r="BS844" i="2"/>
  <c r="BY844" i="2"/>
  <c r="BX844" i="2" s="1"/>
  <c r="BS246" i="2"/>
  <c r="BY323" i="2"/>
  <c r="BX323" i="2" s="1"/>
  <c r="BS323" i="2"/>
  <c r="BS317" i="2"/>
  <c r="BY317" i="2"/>
  <c r="BX317" i="2" s="1"/>
  <c r="O10" i="13"/>
  <c r="BS46" i="2"/>
  <c r="BY46" i="2"/>
  <c r="BX46" i="2" s="1"/>
  <c r="BS714" i="2"/>
  <c r="BY714" i="2"/>
  <c r="BX714" i="2" s="1"/>
  <c r="BS137" i="2"/>
  <c r="BY137" i="2"/>
  <c r="BX137" i="2" s="1"/>
  <c r="BS173" i="2"/>
  <c r="BY173" i="2"/>
  <c r="BX173" i="2" s="1"/>
  <c r="BY430" i="2"/>
  <c r="BX430" i="2" s="1"/>
  <c r="BS430" i="2"/>
  <c r="BS63" i="2"/>
  <c r="BY63" i="2"/>
  <c r="BX63" i="2" s="1"/>
  <c r="BM864" i="2"/>
  <c r="BM248" i="2"/>
  <c r="BS300" i="2"/>
  <c r="BY300" i="2"/>
  <c r="BX300" i="2" s="1"/>
  <c r="BM305" i="2"/>
  <c r="BM312" i="2"/>
  <c r="BM384" i="2"/>
  <c r="BM621" i="2"/>
  <c r="BM687" i="2"/>
  <c r="BC687" i="2" s="1"/>
  <c r="BM678" i="2"/>
  <c r="BC678" i="2" s="1"/>
  <c r="BM953" i="2"/>
  <c r="BM947" i="2"/>
  <c r="BS492" i="2"/>
  <c r="BY492" i="2"/>
  <c r="BX492" i="2" s="1"/>
  <c r="BS610" i="2"/>
  <c r="BY610" i="2"/>
  <c r="BX610" i="2" s="1"/>
  <c r="BY626" i="2"/>
  <c r="BX626" i="2" s="1"/>
  <c r="BC626" i="2" s="1"/>
  <c r="BS626" i="2"/>
  <c r="BY779" i="2"/>
  <c r="BX779" i="2" s="1"/>
  <c r="BS779" i="2"/>
  <c r="BS648" i="2"/>
  <c r="BY648" i="2"/>
  <c r="BX648" i="2" s="1"/>
  <c r="BC648" i="2" s="1"/>
  <c r="BY885" i="2"/>
  <c r="BX885" i="2" s="1"/>
  <c r="BS885" i="2"/>
  <c r="BS893" i="2"/>
  <c r="BY893" i="2"/>
  <c r="BX893" i="2" s="1"/>
  <c r="BY901" i="2"/>
  <c r="BX901" i="2" s="1"/>
  <c r="BS901" i="2"/>
  <c r="BY911" i="2"/>
  <c r="BX911" i="2" s="1"/>
  <c r="BS911" i="2"/>
  <c r="BS943" i="2"/>
  <c r="BY943" i="2"/>
  <c r="BX943" i="2" s="1"/>
  <c r="CH799" i="2"/>
  <c r="CG799" i="2" s="1"/>
  <c r="BC799" i="2" s="1"/>
  <c r="CB799" i="2"/>
  <c r="BS324" i="2"/>
  <c r="BY324" i="2"/>
  <c r="BX324" i="2" s="1"/>
  <c r="BS326" i="2"/>
  <c r="BY326" i="2"/>
  <c r="BX326" i="2" s="1"/>
  <c r="BS358" i="2"/>
  <c r="BY358" i="2"/>
  <c r="BX358" i="2" s="1"/>
  <c r="BS621" i="2"/>
  <c r="BY621" i="2"/>
  <c r="BX621" i="2" s="1"/>
  <c r="BM524" i="2"/>
  <c r="BM961" i="2"/>
  <c r="BS451" i="2"/>
  <c r="BY451" i="2"/>
  <c r="BX451" i="2" s="1"/>
  <c r="BS459" i="2"/>
  <c r="BY459" i="2"/>
  <c r="BX459" i="2" s="1"/>
  <c r="BY497" i="2"/>
  <c r="BX497" i="2" s="1"/>
  <c r="BC497" i="2" s="1"/>
  <c r="BS497" i="2"/>
  <c r="BS635" i="2"/>
  <c r="BY635" i="2"/>
  <c r="BX635" i="2" s="1"/>
  <c r="BS896" i="2"/>
  <c r="BY896" i="2"/>
  <c r="BX896" i="2" s="1"/>
  <c r="BS522" i="2"/>
  <c r="BY522" i="2"/>
  <c r="BX522" i="2" s="1"/>
  <c r="BS530" i="2"/>
  <c r="BY530" i="2"/>
  <c r="BX530" i="2" s="1"/>
  <c r="BS562" i="2"/>
  <c r="BY562" i="2"/>
  <c r="BX562" i="2" s="1"/>
  <c r="BS570" i="2"/>
  <c r="BY570" i="2"/>
  <c r="BX570" i="2" s="1"/>
  <c r="BS815" i="2"/>
  <c r="BY815" i="2"/>
  <c r="BX815" i="2" s="1"/>
  <c r="BS847" i="2"/>
  <c r="BY847" i="2"/>
  <c r="BX847" i="2" s="1"/>
  <c r="BS633" i="2"/>
  <c r="BY633" i="2"/>
  <c r="BX633" i="2" s="1"/>
  <c r="BC633" i="2" s="1"/>
  <c r="BY846" i="2"/>
  <c r="BX846" i="2" s="1"/>
  <c r="BS846" i="2"/>
  <c r="DS172" i="2"/>
  <c r="DS173" i="2"/>
  <c r="BY286" i="2"/>
  <c r="BX286" i="2" s="1"/>
  <c r="BM353" i="2"/>
  <c r="DS165" i="2"/>
  <c r="DS162" i="2"/>
  <c r="DS167" i="2"/>
  <c r="DS160" i="2"/>
  <c r="DS149" i="2"/>
  <c r="DS171" i="2"/>
  <c r="DS152" i="2"/>
  <c r="BM938" i="2"/>
  <c r="BY350" i="2"/>
  <c r="BX350" i="2" s="1"/>
  <c r="CH790" i="2"/>
  <c r="CG790" i="2" s="1"/>
  <c r="BC790" i="2" s="1"/>
  <c r="BY781" i="2"/>
  <c r="BX781" i="2" s="1"/>
  <c r="BM866" i="2"/>
  <c r="BY650" i="2"/>
  <c r="BX650" i="2" s="1"/>
  <c r="BY812" i="2"/>
  <c r="BX812" i="2" s="1"/>
  <c r="BC812" i="2" s="1"/>
  <c r="BY771" i="2"/>
  <c r="BX771" i="2" s="1"/>
  <c r="BS333" i="2"/>
  <c r="BY723" i="2"/>
  <c r="BX723" i="2" s="1"/>
  <c r="BY730" i="2"/>
  <c r="BX730" i="2" s="1"/>
  <c r="BY334" i="2"/>
  <c r="BX334" i="2" s="1"/>
  <c r="BY33" i="2"/>
  <c r="BX33" i="2" s="1"/>
  <c r="BS641" i="2"/>
  <c r="BY763" i="2"/>
  <c r="BX763" i="2" s="1"/>
  <c r="BY814" i="2"/>
  <c r="BX814" i="2" s="1"/>
  <c r="BC814" i="2" s="1"/>
  <c r="BM635" i="2"/>
  <c r="BY69" i="2"/>
  <c r="BX69" i="2" s="1"/>
  <c r="CH794" i="2"/>
  <c r="CG794" i="2" s="1"/>
  <c r="BC794" i="2" s="1"/>
  <c r="BS241" i="2"/>
  <c r="BY363" i="2"/>
  <c r="BX363" i="2" s="1"/>
  <c r="BM186" i="2"/>
  <c r="BY129" i="2"/>
  <c r="BX129" i="2" s="1"/>
  <c r="BY722" i="2"/>
  <c r="BX722" i="2" s="1"/>
  <c r="BM875" i="2"/>
  <c r="BM815" i="2"/>
  <c r="BS930" i="2"/>
  <c r="BY961" i="2"/>
  <c r="BX961" i="2" s="1"/>
  <c r="BY586" i="2"/>
  <c r="BX586" i="2" s="1"/>
  <c r="BM484" i="2"/>
  <c r="BM945" i="2"/>
  <c r="BC945" i="2" s="1"/>
  <c r="BM654" i="2"/>
  <c r="BY335" i="2"/>
  <c r="BX335" i="2" s="1"/>
  <c r="BY155" i="2"/>
  <c r="BX155" i="2" s="1"/>
  <c r="BM270" i="2"/>
  <c r="BY316" i="2"/>
  <c r="BX316" i="2" s="1"/>
  <c r="BM801" i="2"/>
  <c r="BC801" i="2" s="1"/>
  <c r="BY831" i="2"/>
  <c r="BX831" i="2" s="1"/>
  <c r="BY162" i="2"/>
  <c r="BX162" i="2" s="1"/>
  <c r="BY62" i="2"/>
  <c r="BX62" i="2" s="1"/>
  <c r="BC62" i="2" s="1"/>
  <c r="BM495" i="2"/>
  <c r="BM840" i="2"/>
  <c r="BY294" i="2"/>
  <c r="BX294" i="2" s="1"/>
  <c r="BM874" i="2"/>
  <c r="BC697" i="2"/>
  <c r="BY351" i="2"/>
  <c r="BX351" i="2" s="1"/>
  <c r="BM505" i="2"/>
  <c r="BC282" i="2"/>
  <c r="BY139" i="2"/>
  <c r="BX139" i="2" s="1"/>
  <c r="BM666" i="2"/>
  <c r="BM929" i="2"/>
  <c r="BY481" i="2"/>
  <c r="BX481" i="2" s="1"/>
  <c r="BY342" i="2"/>
  <c r="BX342" i="2" s="1"/>
  <c r="BM672" i="2"/>
  <c r="CH786" i="2"/>
  <c r="CG786" i="2" s="1"/>
  <c r="BC786" i="2" s="1"/>
  <c r="CH733" i="2"/>
  <c r="CG733" i="2" s="1"/>
  <c r="BC733" i="2" s="1"/>
  <c r="BS873" i="2"/>
  <c r="BS506" i="2"/>
  <c r="BY631" i="2"/>
  <c r="BX631" i="2" s="1"/>
  <c r="BM877" i="2"/>
  <c r="BY839" i="2"/>
  <c r="BX839" i="2" s="1"/>
  <c r="BS465" i="2"/>
  <c r="BM19" i="2"/>
  <c r="BY225" i="2"/>
  <c r="BX225" i="2" s="1"/>
  <c r="BY938" i="2"/>
  <c r="BX938" i="2" s="1"/>
  <c r="BM774" i="2"/>
  <c r="BM888" i="2"/>
  <c r="CB731" i="2"/>
  <c r="BY888" i="2"/>
  <c r="BX888" i="2" s="1"/>
  <c r="BM655" i="2"/>
  <c r="BM890" i="2"/>
  <c r="BM613" i="2"/>
  <c r="BY65" i="2"/>
  <c r="BX65" i="2" s="1"/>
  <c r="BM688" i="2"/>
  <c r="BC688" i="2" s="1"/>
  <c r="BY177" i="2"/>
  <c r="BX177" i="2" s="1"/>
  <c r="BM541" i="2"/>
  <c r="BM344" i="2"/>
  <c r="BY579" i="2"/>
  <c r="BX579" i="2" s="1"/>
  <c r="BY310" i="2"/>
  <c r="BX310" i="2" s="1"/>
  <c r="BY378" i="2"/>
  <c r="BX378" i="2" s="1"/>
  <c r="BM465" i="2"/>
  <c r="BC465" i="2" s="1"/>
  <c r="CG731" i="2"/>
  <c r="BC731" i="2" s="1"/>
  <c r="BM335" i="2"/>
  <c r="BM898" i="2"/>
  <c r="BM473" i="2"/>
  <c r="BY605" i="2"/>
  <c r="BX605" i="2" s="1"/>
  <c r="BM685" i="2"/>
  <c r="BC685" i="2" s="1"/>
  <c r="BY183" i="2"/>
  <c r="BX183" i="2" s="1"/>
  <c r="BY97" i="2"/>
  <c r="BX97" i="2" s="1"/>
  <c r="BM937" i="2"/>
  <c r="BY40" i="2"/>
  <c r="BX40" i="2" s="1"/>
  <c r="BM764" i="2"/>
  <c r="BM163" i="2"/>
  <c r="BY94" i="2"/>
  <c r="BX94" i="2" s="1"/>
  <c r="BY302" i="2"/>
  <c r="BX302" i="2" s="1"/>
  <c r="BM899" i="2"/>
  <c r="BY634" i="2"/>
  <c r="BX634" i="2" s="1"/>
  <c r="BC634" i="2" s="1"/>
  <c r="CH792" i="2"/>
  <c r="BY89" i="2"/>
  <c r="BX89" i="2" s="1"/>
  <c r="BY37" i="2"/>
  <c r="BX37" i="2" s="1"/>
  <c r="BC37" i="2" s="1"/>
  <c r="BY632" i="2"/>
  <c r="BX632" i="2" s="1"/>
  <c r="BC632" i="2" s="1"/>
  <c r="BM203" i="2"/>
  <c r="BX506" i="2"/>
  <c r="BC506" i="2" s="1"/>
  <c r="BM642" i="2"/>
  <c r="BM664" i="2"/>
  <c r="BY554" i="2"/>
  <c r="BX554" i="2" s="1"/>
  <c r="BM391" i="2"/>
  <c r="BY364" i="2"/>
  <c r="BX364" i="2" s="1"/>
  <c r="BC696" i="2"/>
  <c r="BX475" i="2"/>
  <c r="BY813" i="2"/>
  <c r="BX813" i="2" s="1"/>
  <c r="BC813" i="2" s="1"/>
  <c r="BY185" i="2"/>
  <c r="BX185" i="2" s="1"/>
  <c r="BY149" i="2"/>
  <c r="BX149" i="2" s="1"/>
  <c r="BC946" i="2"/>
  <c r="DS155" i="2"/>
  <c r="DS157" i="2"/>
  <c r="BY259" i="2"/>
  <c r="BX259" i="2" s="1"/>
  <c r="DS154" i="2"/>
  <c r="BM41" i="2"/>
  <c r="BM657" i="2"/>
  <c r="BY10" i="2"/>
  <c r="BX10" i="2" s="1"/>
  <c r="BM38" i="2"/>
  <c r="BM935" i="2"/>
  <c r="BX333" i="2"/>
  <c r="BM168" i="2"/>
  <c r="BY871" i="2"/>
  <c r="BX871" i="2" s="1"/>
  <c r="BY470" i="2"/>
  <c r="BX470" i="2" s="1"/>
  <c r="BY936" i="2"/>
  <c r="BX936" i="2" s="1"/>
  <c r="BM850" i="2"/>
  <c r="BM797" i="2"/>
  <c r="BM454" i="2"/>
  <c r="BM44" i="2"/>
  <c r="BY546" i="2"/>
  <c r="BX546" i="2" s="1"/>
  <c r="BM195" i="2"/>
  <c r="BY267" i="2"/>
  <c r="BX267" i="2" s="1"/>
  <c r="BY248" i="2"/>
  <c r="BX248" i="2" s="1"/>
  <c r="BY141" i="2"/>
  <c r="BX141" i="2" s="1"/>
  <c r="BM597" i="2"/>
  <c r="BM677" i="2"/>
  <c r="BC677" i="2" s="1"/>
  <c r="BM394" i="2"/>
  <c r="BS467" i="2"/>
  <c r="BM831" i="2"/>
  <c r="BY538" i="2"/>
  <c r="BX538" i="2" s="1"/>
  <c r="BS475" i="2"/>
  <c r="BY18" i="2"/>
  <c r="BX18" i="2" s="1"/>
  <c r="BM320" i="2"/>
  <c r="BY904" i="2"/>
  <c r="BX904" i="2" s="1"/>
  <c r="BY782" i="2"/>
  <c r="BX782" i="2" s="1"/>
  <c r="BM793" i="2"/>
  <c r="BM691" i="2"/>
  <c r="BY450" i="2"/>
  <c r="BX450" i="2" s="1"/>
  <c r="BY133" i="2"/>
  <c r="BX133" i="2" s="1"/>
  <c r="BM816" i="2"/>
  <c r="BM297" i="2"/>
  <c r="BY332" i="2"/>
  <c r="BX332" i="2" s="1"/>
  <c r="BX246" i="2"/>
  <c r="BM218" i="2"/>
  <c r="BM679" i="2"/>
  <c r="BC679" i="2" s="1"/>
  <c r="BM889" i="2"/>
  <c r="BM771" i="2"/>
  <c r="BY272" i="2"/>
  <c r="BX272" i="2" s="1"/>
  <c r="BY243" i="2"/>
  <c r="BX243" i="2" s="1"/>
  <c r="BX467" i="2"/>
  <c r="BY613" i="2"/>
  <c r="BX613" i="2" s="1"/>
  <c r="BY66" i="2"/>
  <c r="BX66" i="2" s="1"/>
  <c r="BY377" i="2"/>
  <c r="BX377" i="2" s="1"/>
  <c r="BM327" i="2"/>
  <c r="BY578" i="2"/>
  <c r="BX578" i="2" s="1"/>
  <c r="BX873" i="2"/>
  <c r="BC873" i="2" s="1"/>
  <c r="BM387" i="2"/>
  <c r="BY289" i="2"/>
  <c r="BX289" i="2" s="1"/>
  <c r="BC289" i="2" s="1"/>
  <c r="BM690" i="2"/>
  <c r="BM508" i="2"/>
  <c r="BM487" i="2"/>
  <c r="BC695" i="2"/>
  <c r="BY318" i="2"/>
  <c r="BX318" i="2" s="1"/>
  <c r="BY292" i="2"/>
  <c r="BX292" i="2" s="1"/>
  <c r="BY157" i="2"/>
  <c r="BX157" i="2" s="1"/>
  <c r="CB732" i="2"/>
  <c r="BM504" i="2"/>
  <c r="BM174" i="2"/>
  <c r="BY823" i="2"/>
  <c r="BX823" i="2" s="1"/>
  <c r="BY947" i="2"/>
  <c r="BX947" i="2" s="1"/>
  <c r="BM891" i="2"/>
  <c r="BY715" i="2"/>
  <c r="BX715" i="2" s="1"/>
  <c r="BY783" i="2"/>
  <c r="BX783" i="2" s="1"/>
  <c r="BY503" i="2"/>
  <c r="BX503" i="2" s="1"/>
  <c r="BY172" i="2"/>
  <c r="BX172" i="2" s="1"/>
  <c r="BM222" i="2"/>
  <c r="BC944" i="2"/>
  <c r="DS151" i="2"/>
  <c r="BM10" i="2"/>
  <c r="BX371" i="2"/>
  <c r="DS175" i="2"/>
  <c r="BC134" i="2"/>
  <c r="DS164" i="2"/>
  <c r="BX410" i="2"/>
  <c r="DS159" i="2"/>
  <c r="BX219" i="2"/>
  <c r="BX108" i="2"/>
  <c r="BX930" i="2"/>
  <c r="BX258" i="2"/>
  <c r="BC749" i="2"/>
  <c r="BC800" i="2"/>
  <c r="BX641" i="2"/>
  <c r="BC641" i="2" s="1"/>
  <c r="BX11" i="2"/>
  <c r="BX914" i="2"/>
  <c r="BC750" i="2"/>
  <c r="BC883" i="2"/>
  <c r="BC881" i="2"/>
  <c r="BC882" i="2"/>
  <c r="BC751" i="2"/>
  <c r="BC754" i="2"/>
  <c r="BC802" i="2"/>
  <c r="BC752" i="2"/>
  <c r="BX112" i="2"/>
  <c r="BX19" i="2"/>
  <c r="BX651" i="2"/>
  <c r="BX434" i="2"/>
  <c r="BX654" i="2"/>
  <c r="BM204" i="2"/>
  <c r="BM165" i="2"/>
  <c r="BY74" i="2"/>
  <c r="BX74" i="2" s="1"/>
  <c r="BY935" i="2"/>
  <c r="BX935" i="2" s="1"/>
  <c r="DS163" i="2"/>
  <c r="BY99" i="2"/>
  <c r="BX99" i="2" s="1"/>
  <c r="BY418" i="2"/>
  <c r="BX418" i="2" s="1"/>
  <c r="BM948" i="2"/>
  <c r="BY908" i="2"/>
  <c r="BX908" i="2" s="1"/>
  <c r="BM367" i="2"/>
  <c r="DS170" i="2"/>
  <c r="DS158" i="2"/>
  <c r="DS153" i="2"/>
  <c r="DS150" i="2"/>
  <c r="BM23" i="2"/>
  <c r="DS166" i="2"/>
  <c r="BM176" i="2"/>
  <c r="BM184" i="2"/>
  <c r="BM160" i="2"/>
  <c r="BM152" i="2"/>
  <c r="BM26" i="2"/>
  <c r="BS651" i="2"/>
  <c r="BS11" i="2"/>
  <c r="BY964" i="2"/>
  <c r="BX964" i="2" s="1"/>
  <c r="BC964" i="2" s="1"/>
  <c r="BS135" i="2"/>
  <c r="BY206" i="2"/>
  <c r="BX206" i="2" s="1"/>
  <c r="BM70" i="2"/>
  <c r="BY68" i="2"/>
  <c r="BX68" i="2" s="1"/>
  <c r="BC68" i="2" s="1"/>
  <c r="BM144" i="2"/>
  <c r="BM52" i="2"/>
  <c r="BM27" i="2"/>
  <c r="BY643" i="2"/>
  <c r="BX643" i="2" s="1"/>
  <c r="BS410" i="2"/>
  <c r="BY956" i="2"/>
  <c r="BX956" i="2" s="1"/>
  <c r="BY163" i="2"/>
  <c r="BX163" i="2" s="1"/>
  <c r="BY150" i="2"/>
  <c r="BX150" i="2" s="1"/>
  <c r="BY962" i="2"/>
  <c r="BX962" i="2" s="1"/>
  <c r="BC962" i="2" s="1"/>
  <c r="BS654" i="2"/>
  <c r="BS112" i="2"/>
  <c r="BY160" i="2"/>
  <c r="BX160" i="2" s="1"/>
  <c r="BS914" i="2"/>
  <c r="BS134" i="2"/>
  <c r="CE730" i="2"/>
  <c r="CB730" i="2" s="1"/>
  <c r="CF730" i="2"/>
  <c r="CI730" i="2" s="1"/>
  <c r="CE919" i="2"/>
  <c r="CB919" i="2" s="1"/>
  <c r="CF919" i="2"/>
  <c r="CI919" i="2" s="1"/>
  <c r="CE584" i="2"/>
  <c r="CB584" i="2" s="1"/>
  <c r="CF584" i="2"/>
  <c r="CI584" i="2" s="1"/>
  <c r="CE552" i="2"/>
  <c r="CB552" i="2" s="1"/>
  <c r="CF552" i="2"/>
  <c r="CI552" i="2" s="1"/>
  <c r="CE657" i="2"/>
  <c r="CB657" i="2" s="1"/>
  <c r="CF657" i="2"/>
  <c r="CI657" i="2" s="1"/>
  <c r="CE609" i="2"/>
  <c r="CB609" i="2" s="1"/>
  <c r="CF609" i="2"/>
  <c r="CI609" i="2" s="1"/>
  <c r="CE601" i="2"/>
  <c r="CB601" i="2" s="1"/>
  <c r="CF601" i="2"/>
  <c r="CI601" i="2" s="1"/>
  <c r="CE526" i="2"/>
  <c r="CB526" i="2" s="1"/>
  <c r="CF526" i="2"/>
  <c r="CI526" i="2" s="1"/>
  <c r="CE243" i="2"/>
  <c r="CB243" i="2" s="1"/>
  <c r="CF243" i="2"/>
  <c r="CI243" i="2" s="1"/>
  <c r="CE300" i="2"/>
  <c r="CB300" i="2" s="1"/>
  <c r="CF300" i="2"/>
  <c r="CI300" i="2" s="1"/>
  <c r="CF290" i="2"/>
  <c r="CI290" i="2" s="1"/>
  <c r="CE290" i="2"/>
  <c r="CB290" i="2" s="1"/>
  <c r="CE222" i="2"/>
  <c r="CB222" i="2" s="1"/>
  <c r="CF222" i="2"/>
  <c r="CI222" i="2" s="1"/>
  <c r="CF384" i="2"/>
  <c r="CI384" i="2" s="1"/>
  <c r="CE384" i="2"/>
  <c r="CB384" i="2" s="1"/>
  <c r="CE367" i="2"/>
  <c r="CB367" i="2" s="1"/>
  <c r="CF367" i="2"/>
  <c r="CI367" i="2" s="1"/>
  <c r="CE271" i="2"/>
  <c r="CB271" i="2" s="1"/>
  <c r="CF271" i="2"/>
  <c r="CI271" i="2" s="1"/>
  <c r="CE194" i="2"/>
  <c r="CB194" i="2" s="1"/>
  <c r="CF194" i="2"/>
  <c r="CI194" i="2" s="1"/>
  <c r="CE235" i="2"/>
  <c r="CB235" i="2" s="1"/>
  <c r="CF235" i="2"/>
  <c r="CI235" i="2" s="1"/>
  <c r="CE162" i="2"/>
  <c r="CB162" i="2" s="1"/>
  <c r="CF162" i="2"/>
  <c r="CI162" i="2" s="1"/>
  <c r="CE97" i="2"/>
  <c r="CB97" i="2" s="1"/>
  <c r="CF97" i="2"/>
  <c r="CI97" i="2" s="1"/>
  <c r="CE65" i="2"/>
  <c r="CB65" i="2" s="1"/>
  <c r="CF65" i="2"/>
  <c r="CI65" i="2" s="1"/>
  <c r="CE46" i="2"/>
  <c r="CB46" i="2" s="1"/>
  <c r="CF46" i="2"/>
  <c r="CI46" i="2" s="1"/>
  <c r="CE91" i="2"/>
  <c r="CB91" i="2" s="1"/>
  <c r="CF91" i="2"/>
  <c r="CI91" i="2" s="1"/>
  <c r="CE45" i="2"/>
  <c r="CB45" i="2" s="1"/>
  <c r="CF45" i="2"/>
  <c r="CI45" i="2" s="1"/>
  <c r="CE885" i="2"/>
  <c r="CB885" i="2" s="1"/>
  <c r="CF885" i="2"/>
  <c r="CI885" i="2" s="1"/>
  <c r="CE912" i="2"/>
  <c r="CF912" i="2"/>
  <c r="CI912" i="2" s="1"/>
  <c r="CF938" i="2"/>
  <c r="CI938" i="2" s="1"/>
  <c r="CE938" i="2"/>
  <c r="CB938" i="2" s="1"/>
  <c r="CB856" i="2"/>
  <c r="CF856" i="2"/>
  <c r="CI856" i="2" s="1"/>
  <c r="CE303" i="2"/>
  <c r="CF303" i="2"/>
  <c r="CI303" i="2" s="1"/>
  <c r="CE295" i="2"/>
  <c r="CF295" i="2"/>
  <c r="CI295" i="2" s="1"/>
  <c r="CF211" i="2"/>
  <c r="CI211" i="2" s="1"/>
  <c r="CE211" i="2"/>
  <c r="CB211" i="2" s="1"/>
  <c r="CE119" i="2"/>
  <c r="CF119" i="2"/>
  <c r="CI119" i="2" s="1"/>
  <c r="CE21" i="2"/>
  <c r="CF21" i="2"/>
  <c r="CI21" i="2" s="1"/>
  <c r="CE19" i="2"/>
  <c r="CB19" i="2" s="1"/>
  <c r="CF19" i="2"/>
  <c r="CI19" i="2" s="1"/>
  <c r="CE923" i="2"/>
  <c r="CF923" i="2"/>
  <c r="CI923" i="2" s="1"/>
  <c r="CF333" i="2"/>
  <c r="CI333" i="2" s="1"/>
  <c r="CE333" i="2"/>
  <c r="CE768" i="2"/>
  <c r="CF768" i="2"/>
  <c r="CI768" i="2" s="1"/>
  <c r="CE469" i="2"/>
  <c r="CF469" i="2"/>
  <c r="CI469" i="2" s="1"/>
  <c r="CF118" i="2"/>
  <c r="CI118" i="2" s="1"/>
  <c r="CE118" i="2"/>
  <c r="CF404" i="2"/>
  <c r="CI404" i="2" s="1"/>
  <c r="CE404" i="2"/>
  <c r="CE105" i="2"/>
  <c r="CF105" i="2"/>
  <c r="CI105" i="2" s="1"/>
  <c r="CF846" i="2"/>
  <c r="CI846" i="2" s="1"/>
  <c r="CE846" i="2"/>
  <c r="CE587" i="2"/>
  <c r="CF587" i="2"/>
  <c r="CI587" i="2" s="1"/>
  <c r="CE673" i="2"/>
  <c r="CB673" i="2" s="1"/>
  <c r="CF673" i="2"/>
  <c r="CI673" i="2" s="1"/>
  <c r="CE182" i="2"/>
  <c r="CF182" i="2"/>
  <c r="CI182" i="2" s="1"/>
  <c r="CE114" i="2"/>
  <c r="CF114" i="2"/>
  <c r="CI114" i="2" s="1"/>
  <c r="CE161" i="2"/>
  <c r="CB161" i="2" s="1"/>
  <c r="CF161" i="2"/>
  <c r="CI161" i="2" s="1"/>
  <c r="CE174" i="2"/>
  <c r="CB174" i="2" s="1"/>
  <c r="CF174" i="2"/>
  <c r="CI174" i="2" s="1"/>
  <c r="CE204" i="2"/>
  <c r="CB204" i="2" s="1"/>
  <c r="CF204" i="2"/>
  <c r="CI204" i="2" s="1"/>
  <c r="CE237" i="2"/>
  <c r="CB237" i="2" s="1"/>
  <c r="CF237" i="2"/>
  <c r="CI237" i="2" s="1"/>
  <c r="CE266" i="2"/>
  <c r="CF266" i="2"/>
  <c r="CI266" i="2" s="1"/>
  <c r="CF341" i="2"/>
  <c r="CI341" i="2" s="1"/>
  <c r="CE341" i="2"/>
  <c r="CE348" i="2"/>
  <c r="CB348" i="2" s="1"/>
  <c r="CF348" i="2"/>
  <c r="CI348" i="2" s="1"/>
  <c r="CE860" i="2"/>
  <c r="CB860" i="2" s="1"/>
  <c r="CF860" i="2"/>
  <c r="CI860" i="2" s="1"/>
  <c r="CE897" i="2"/>
  <c r="CB897" i="2" s="1"/>
  <c r="CF897" i="2"/>
  <c r="CI897" i="2" s="1"/>
  <c r="CE911" i="2"/>
  <c r="CB911" i="2" s="1"/>
  <c r="CF911" i="2"/>
  <c r="CI911" i="2" s="1"/>
  <c r="CE709" i="2"/>
  <c r="CB709" i="2" s="1"/>
  <c r="CF709" i="2"/>
  <c r="CI709" i="2" s="1"/>
  <c r="CE218" i="2"/>
  <c r="CB218" i="2" s="1"/>
  <c r="CF218" i="2"/>
  <c r="CI218" i="2" s="1"/>
  <c r="CE132" i="2"/>
  <c r="CH132" i="2" s="1"/>
  <c r="CF132" i="2"/>
  <c r="CI132" i="2" s="1"/>
  <c r="CE60" i="2"/>
  <c r="CF60" i="2"/>
  <c r="CI60" i="2" s="1"/>
  <c r="CE480" i="2"/>
  <c r="CF480" i="2"/>
  <c r="CI480" i="2" s="1"/>
  <c r="CE241" i="2"/>
  <c r="CB241" i="2" s="1"/>
  <c r="CF241" i="2"/>
  <c r="CI241" i="2" s="1"/>
  <c r="CE107" i="2"/>
  <c r="CH107" i="2" s="1"/>
  <c r="CF107" i="2"/>
  <c r="CI107" i="2" s="1"/>
  <c r="CE913" i="2"/>
  <c r="CB913" i="2" s="1"/>
  <c r="CF913" i="2"/>
  <c r="CI913" i="2" s="1"/>
  <c r="CE841" i="2"/>
  <c r="CB841" i="2" s="1"/>
  <c r="CF841" i="2"/>
  <c r="CI841" i="2" s="1"/>
  <c r="CE622" i="2"/>
  <c r="CB622" i="2" s="1"/>
  <c r="CF622" i="2"/>
  <c r="CI622" i="2" s="1"/>
  <c r="CE548" i="2"/>
  <c r="CB548" i="2" s="1"/>
  <c r="CF548" i="2"/>
  <c r="CI548" i="2" s="1"/>
  <c r="CE319" i="2"/>
  <c r="CB319" i="2" s="1"/>
  <c r="CF319" i="2"/>
  <c r="CI319" i="2" s="1"/>
  <c r="CF898" i="2"/>
  <c r="CI898" i="2" s="1"/>
  <c r="CE898" i="2"/>
  <c r="CB898" i="2" s="1"/>
  <c r="CE828" i="2"/>
  <c r="CB828" i="2" s="1"/>
  <c r="CF828" i="2"/>
  <c r="CI828" i="2" s="1"/>
  <c r="CE721" i="2"/>
  <c r="CF721" i="2"/>
  <c r="CI721" i="2" s="1"/>
  <c r="CF373" i="2"/>
  <c r="CI373" i="2" s="1"/>
  <c r="CE373" i="2"/>
  <c r="CF293" i="2"/>
  <c r="CI293" i="2" s="1"/>
  <c r="CE293" i="2"/>
  <c r="CH293" i="2" s="1"/>
  <c r="CE9" i="2"/>
  <c r="CB9" i="2" s="1"/>
  <c r="CF9" i="2"/>
  <c r="CI9" i="2" s="1"/>
  <c r="CE599" i="2"/>
  <c r="CB599" i="2" s="1"/>
  <c r="CF599" i="2"/>
  <c r="CI599" i="2" s="1"/>
  <c r="CE489" i="2"/>
  <c r="CB489" i="2" s="1"/>
  <c r="CF489" i="2"/>
  <c r="CI489" i="2" s="1"/>
  <c r="CE365" i="2"/>
  <c r="CB365" i="2" s="1"/>
  <c r="CF365" i="2"/>
  <c r="CI365" i="2" s="1"/>
  <c r="CE304" i="2"/>
  <c r="CB304" i="2" s="1"/>
  <c r="CF304" i="2"/>
  <c r="CI304" i="2" s="1"/>
  <c r="CE240" i="2"/>
  <c r="CB240" i="2" s="1"/>
  <c r="CF240" i="2"/>
  <c r="CI240" i="2" s="1"/>
  <c r="CE59" i="2"/>
  <c r="CH59" i="2" s="1"/>
  <c r="CF59" i="2"/>
  <c r="CI59" i="2" s="1"/>
  <c r="CE941" i="2"/>
  <c r="CB941" i="2" s="1"/>
  <c r="CF941" i="2"/>
  <c r="CI941" i="2" s="1"/>
  <c r="CF414" i="2"/>
  <c r="CI414" i="2" s="1"/>
  <c r="CE414" i="2"/>
  <c r="CB414" i="2" s="1"/>
  <c r="CE586" i="2"/>
  <c r="CB586" i="2" s="1"/>
  <c r="CF586" i="2"/>
  <c r="CI586" i="2" s="1"/>
  <c r="CE554" i="2"/>
  <c r="CB554" i="2" s="1"/>
  <c r="CF554" i="2"/>
  <c r="CI554" i="2" s="1"/>
  <c r="CF910" i="2"/>
  <c r="CI910" i="2" s="1"/>
  <c r="CE910" i="2"/>
  <c r="CB910" i="2" s="1"/>
  <c r="CE853" i="2"/>
  <c r="CB853" i="2" s="1"/>
  <c r="CF853" i="2"/>
  <c r="CI853" i="2" s="1"/>
  <c r="CE769" i="2"/>
  <c r="CB769" i="2" s="1"/>
  <c r="CF769" i="2"/>
  <c r="CI769" i="2" s="1"/>
  <c r="CE576" i="2"/>
  <c r="CB576" i="2" s="1"/>
  <c r="CF576" i="2"/>
  <c r="CI576" i="2" s="1"/>
  <c r="CE544" i="2"/>
  <c r="CB544" i="2" s="1"/>
  <c r="CF544" i="2"/>
  <c r="CI544" i="2" s="1"/>
  <c r="CE520" i="2"/>
  <c r="CB520" i="2" s="1"/>
  <c r="CF520" i="2"/>
  <c r="CI520" i="2" s="1"/>
  <c r="CE479" i="2"/>
  <c r="CB479" i="2" s="1"/>
  <c r="CF479" i="2"/>
  <c r="CI479" i="2" s="1"/>
  <c r="CE449" i="2"/>
  <c r="CB449" i="2" s="1"/>
  <c r="CF449" i="2"/>
  <c r="CI449" i="2" s="1"/>
  <c r="CE425" i="2"/>
  <c r="CB425" i="2" s="1"/>
  <c r="CF425" i="2"/>
  <c r="CI425" i="2" s="1"/>
  <c r="CE664" i="2"/>
  <c r="CB664" i="2" s="1"/>
  <c r="CF664" i="2"/>
  <c r="CI664" i="2" s="1"/>
  <c r="CF394" i="2"/>
  <c r="CI394" i="2" s="1"/>
  <c r="CE394" i="2"/>
  <c r="CB394" i="2" s="1"/>
  <c r="CE405" i="2"/>
  <c r="CB405" i="2" s="1"/>
  <c r="CF405" i="2"/>
  <c r="CI405" i="2" s="1"/>
  <c r="CF388" i="2"/>
  <c r="CI388" i="2" s="1"/>
  <c r="CE388" i="2"/>
  <c r="CB388" i="2" s="1"/>
  <c r="CE350" i="2"/>
  <c r="CB350" i="2" s="1"/>
  <c r="CF350" i="2"/>
  <c r="CI350" i="2" s="1"/>
  <c r="CE310" i="2"/>
  <c r="CB310" i="2" s="1"/>
  <c r="CF310" i="2"/>
  <c r="CI310" i="2" s="1"/>
  <c r="CE292" i="2"/>
  <c r="CB292" i="2" s="1"/>
  <c r="CF292" i="2"/>
  <c r="CI292" i="2" s="1"/>
  <c r="CE248" i="2"/>
  <c r="CB248" i="2" s="1"/>
  <c r="CF248" i="2"/>
  <c r="CI248" i="2" s="1"/>
  <c r="CE435" i="2"/>
  <c r="CB435" i="2" s="1"/>
  <c r="CF435" i="2"/>
  <c r="CI435" i="2" s="1"/>
  <c r="CE431" i="2"/>
  <c r="CB431" i="2" s="1"/>
  <c r="CF431" i="2"/>
  <c r="CI431" i="2" s="1"/>
  <c r="CF400" i="2"/>
  <c r="CI400" i="2" s="1"/>
  <c r="CE400" i="2"/>
  <c r="CB400" i="2" s="1"/>
  <c r="CE287" i="2"/>
  <c r="CB287" i="2" s="1"/>
  <c r="CF287" i="2"/>
  <c r="CI287" i="2" s="1"/>
  <c r="CE207" i="2"/>
  <c r="CB207" i="2" s="1"/>
  <c r="CF207" i="2"/>
  <c r="CI207" i="2" s="1"/>
  <c r="CE16" i="2"/>
  <c r="CB16" i="2" s="1"/>
  <c r="CF16" i="2"/>
  <c r="CI16" i="2" s="1"/>
  <c r="CE183" i="2"/>
  <c r="CB183" i="2" s="1"/>
  <c r="CF183" i="2"/>
  <c r="CI183" i="2" s="1"/>
  <c r="CE145" i="2"/>
  <c r="CB145" i="2" s="1"/>
  <c r="CF145" i="2"/>
  <c r="CI145" i="2" s="1"/>
  <c r="CF197" i="2"/>
  <c r="CI197" i="2" s="1"/>
  <c r="CE197" i="2"/>
  <c r="CB197" i="2" s="1"/>
  <c r="CE192" i="2"/>
  <c r="CB192" i="2" s="1"/>
  <c r="CF192" i="2"/>
  <c r="CI192" i="2" s="1"/>
  <c r="CE151" i="2"/>
  <c r="CB151" i="2" s="1"/>
  <c r="CF151" i="2"/>
  <c r="CI151" i="2" s="1"/>
  <c r="CE81" i="2"/>
  <c r="CB81" i="2" s="1"/>
  <c r="CF81" i="2"/>
  <c r="CI81" i="2" s="1"/>
  <c r="CF187" i="2"/>
  <c r="CI187" i="2" s="1"/>
  <c r="CE187" i="2"/>
  <c r="CB187" i="2" s="1"/>
  <c r="CF179" i="2"/>
  <c r="CI179" i="2" s="1"/>
  <c r="CE179" i="2"/>
  <c r="CB179" i="2" s="1"/>
  <c r="CE20" i="2"/>
  <c r="CB20" i="2" s="1"/>
  <c r="CF20" i="2"/>
  <c r="CI20" i="2" s="1"/>
  <c r="CF930" i="2"/>
  <c r="CI930" i="2" s="1"/>
  <c r="CE930" i="2"/>
  <c r="CE836" i="2"/>
  <c r="CB836" i="2" s="1"/>
  <c r="CF836" i="2"/>
  <c r="CI836" i="2" s="1"/>
  <c r="CF840" i="2"/>
  <c r="CI840" i="2" s="1"/>
  <c r="CE840" i="2"/>
  <c r="CB840" i="2" s="1"/>
  <c r="CE667" i="2"/>
  <c r="CB667" i="2" s="1"/>
  <c r="CF667" i="2"/>
  <c r="CI667" i="2" s="1"/>
  <c r="CE620" i="2"/>
  <c r="CB620" i="2" s="1"/>
  <c r="CF620" i="2"/>
  <c r="CI620" i="2" s="1"/>
  <c r="CE500" i="2"/>
  <c r="CH500" i="2" s="1"/>
  <c r="CF500" i="2"/>
  <c r="CI500" i="2" s="1"/>
  <c r="CE525" i="2"/>
  <c r="CH525" i="2" s="1"/>
  <c r="CF525" i="2"/>
  <c r="CI525" i="2" s="1"/>
  <c r="CF432" i="2"/>
  <c r="CI432" i="2" s="1"/>
  <c r="CE432" i="2"/>
  <c r="CB432" i="2" s="1"/>
  <c r="CE311" i="2"/>
  <c r="CF311" i="2"/>
  <c r="CI311" i="2" s="1"/>
  <c r="CE143" i="2"/>
  <c r="CF143" i="2"/>
  <c r="CI143" i="2" s="1"/>
  <c r="CF357" i="2"/>
  <c r="CI357" i="2" s="1"/>
  <c r="CE357" i="2"/>
  <c r="CE144" i="2"/>
  <c r="CB144" i="2" s="1"/>
  <c r="CF144" i="2"/>
  <c r="CI144" i="2" s="1"/>
  <c r="CE171" i="2"/>
  <c r="CF171" i="2"/>
  <c r="CI171" i="2" s="1"/>
  <c r="CE103" i="2"/>
  <c r="CF103" i="2"/>
  <c r="CI103" i="2" s="1"/>
  <c r="CF914" i="2"/>
  <c r="CI914" i="2" s="1"/>
  <c r="CE914" i="2"/>
  <c r="CB914" i="2" s="1"/>
  <c r="CF838" i="2"/>
  <c r="CI838" i="2" s="1"/>
  <c r="CB838" i="2"/>
  <c r="CE766" i="2"/>
  <c r="CF766" i="2"/>
  <c r="CI766" i="2" s="1"/>
  <c r="CE577" i="2"/>
  <c r="CF577" i="2"/>
  <c r="CI577" i="2" s="1"/>
  <c r="CE889" i="2"/>
  <c r="CF889" i="2"/>
  <c r="CI889" i="2" s="1"/>
  <c r="CE614" i="2"/>
  <c r="CF614" i="2"/>
  <c r="CI614" i="2" s="1"/>
  <c r="CE456" i="2"/>
  <c r="CF456" i="2"/>
  <c r="CI456" i="2" s="1"/>
  <c r="CF830" i="2"/>
  <c r="CI830" i="2" s="1"/>
  <c r="CE830" i="2"/>
  <c r="CE610" i="2"/>
  <c r="CF610" i="2"/>
  <c r="CI610" i="2" s="1"/>
  <c r="CF450" i="2"/>
  <c r="CI450" i="2" s="1"/>
  <c r="CE450" i="2"/>
  <c r="CE567" i="2"/>
  <c r="CF567" i="2"/>
  <c r="CI567" i="2" s="1"/>
  <c r="CE471" i="2"/>
  <c r="CF471" i="2"/>
  <c r="CI471" i="2" s="1"/>
  <c r="BM65" i="2"/>
  <c r="CE781" i="2"/>
  <c r="CF781" i="2"/>
  <c r="CI781" i="2" s="1"/>
  <c r="CE232" i="2"/>
  <c r="CF232" i="2"/>
  <c r="CI232" i="2" s="1"/>
  <c r="CE591" i="2"/>
  <c r="CB591" i="2" s="1"/>
  <c r="CF591" i="2"/>
  <c r="CI591" i="2" s="1"/>
  <c r="CE475" i="2"/>
  <c r="CB475" i="2" s="1"/>
  <c r="CF475" i="2"/>
  <c r="CI475" i="2" s="1"/>
  <c r="CE256" i="2"/>
  <c r="CF256" i="2"/>
  <c r="CI256" i="2" s="1"/>
  <c r="CE15" i="2"/>
  <c r="CF15" i="2"/>
  <c r="CI15" i="2" s="1"/>
  <c r="CE101" i="2"/>
  <c r="CF101" i="2"/>
  <c r="CI101" i="2" s="1"/>
  <c r="CE184" i="2"/>
  <c r="CF184" i="2"/>
  <c r="CI184" i="2" s="1"/>
  <c r="CE251" i="2"/>
  <c r="CB251" i="2" s="1"/>
  <c r="CF251" i="2"/>
  <c r="CI251" i="2" s="1"/>
  <c r="CE331" i="2"/>
  <c r="CF331" i="2"/>
  <c r="CI331" i="2" s="1"/>
  <c r="CF406" i="2"/>
  <c r="CI406" i="2" s="1"/>
  <c r="CE406" i="2"/>
  <c r="CB406" i="2" s="1"/>
  <c r="CF454" i="2"/>
  <c r="CI454" i="2" s="1"/>
  <c r="CE454" i="2"/>
  <c r="CB454" i="2" s="1"/>
  <c r="CE547" i="2"/>
  <c r="CF547" i="2"/>
  <c r="CI547" i="2" s="1"/>
  <c r="CF862" i="2"/>
  <c r="CI862" i="2" s="1"/>
  <c r="CE862" i="2"/>
  <c r="CB862" i="2" s="1"/>
  <c r="CE916" i="2"/>
  <c r="CB916" i="2" s="1"/>
  <c r="CF916" i="2"/>
  <c r="CI916" i="2" s="1"/>
  <c r="CE646" i="2"/>
  <c r="CF646" i="2"/>
  <c r="CI646" i="2" s="1"/>
  <c r="CF361" i="2"/>
  <c r="CI361" i="2" s="1"/>
  <c r="CE361" i="2"/>
  <c r="CB361" i="2" s="1"/>
  <c r="CF313" i="2"/>
  <c r="CI313" i="2" s="1"/>
  <c r="CE313" i="2"/>
  <c r="CB313" i="2" s="1"/>
  <c r="CE133" i="2"/>
  <c r="CB133" i="2" s="1"/>
  <c r="CF133" i="2"/>
  <c r="CI133" i="2" s="1"/>
  <c r="CE55" i="2"/>
  <c r="CB55" i="2" s="1"/>
  <c r="CF55" i="2"/>
  <c r="CI55" i="2" s="1"/>
  <c r="CF918" i="2"/>
  <c r="CI918" i="2" s="1"/>
  <c r="CE918" i="2"/>
  <c r="CB918" i="2" s="1"/>
  <c r="CE773" i="2"/>
  <c r="CB773" i="2" s="1"/>
  <c r="CF773" i="2"/>
  <c r="CI773" i="2" s="1"/>
  <c r="CE817" i="2"/>
  <c r="CB817" i="2" s="1"/>
  <c r="CF817" i="2"/>
  <c r="CI817" i="2" s="1"/>
  <c r="CE656" i="2"/>
  <c r="CB656" i="2" s="1"/>
  <c r="CF656" i="2"/>
  <c r="CI656" i="2" s="1"/>
  <c r="CE588" i="2"/>
  <c r="CB588" i="2" s="1"/>
  <c r="CF588" i="2"/>
  <c r="CI588" i="2" s="1"/>
  <c r="CE524" i="2"/>
  <c r="CB524" i="2" s="1"/>
  <c r="CF524" i="2"/>
  <c r="CI524" i="2" s="1"/>
  <c r="CE359" i="2"/>
  <c r="CB359" i="2" s="1"/>
  <c r="CF359" i="2"/>
  <c r="CI359" i="2" s="1"/>
  <c r="CE260" i="2"/>
  <c r="CB260" i="2" s="1"/>
  <c r="CF260" i="2"/>
  <c r="CI260" i="2" s="1"/>
  <c r="CE77" i="2"/>
  <c r="CB77" i="2" s="1"/>
  <c r="CF77" i="2"/>
  <c r="CI77" i="2" s="1"/>
  <c r="CE543" i="2"/>
  <c r="CB543" i="2" s="1"/>
  <c r="CF543" i="2"/>
  <c r="CI543" i="2" s="1"/>
  <c r="CE491" i="2"/>
  <c r="CF491" i="2"/>
  <c r="CI491" i="2" s="1"/>
  <c r="CF155" i="2"/>
  <c r="CI155" i="2" s="1"/>
  <c r="CE155" i="2"/>
  <c r="CB155" i="2" s="1"/>
  <c r="CE724" i="2"/>
  <c r="CB724" i="2" s="1"/>
  <c r="CF724" i="2"/>
  <c r="CI724" i="2" s="1"/>
  <c r="CE486" i="2"/>
  <c r="CB486" i="2" s="1"/>
  <c r="CF486" i="2"/>
  <c r="CI486" i="2" s="1"/>
  <c r="CF317" i="2"/>
  <c r="CI317" i="2" s="1"/>
  <c r="CE317" i="2"/>
  <c r="CH317" i="2" s="1"/>
  <c r="CE146" i="2"/>
  <c r="CB146" i="2" s="1"/>
  <c r="CF146" i="2"/>
  <c r="CI146" i="2" s="1"/>
  <c r="CE124" i="2"/>
  <c r="CB124" i="2" s="1"/>
  <c r="CF124" i="2"/>
  <c r="CI124" i="2" s="1"/>
  <c r="CE344" i="2"/>
  <c r="CB344" i="2" s="1"/>
  <c r="CF344" i="2"/>
  <c r="CI344" i="2" s="1"/>
  <c r="CF274" i="2"/>
  <c r="CI274" i="2" s="1"/>
  <c r="CE274" i="2"/>
  <c r="CB274" i="2" s="1"/>
  <c r="CE169" i="2"/>
  <c r="CB169" i="2" s="1"/>
  <c r="CF169" i="2"/>
  <c r="CI169" i="2" s="1"/>
  <c r="CE618" i="2"/>
  <c r="CB618" i="2" s="1"/>
  <c r="CF618" i="2"/>
  <c r="CI618" i="2" s="1"/>
  <c r="CE464" i="2"/>
  <c r="CB464" i="2" s="1"/>
  <c r="CF464" i="2"/>
  <c r="CI464" i="2" s="1"/>
  <c r="CE221" i="2"/>
  <c r="CB221" i="2" s="1"/>
  <c r="CF221" i="2"/>
  <c r="CI221" i="2" s="1"/>
  <c r="CE710" i="2"/>
  <c r="CB710" i="2" s="1"/>
  <c r="CF710" i="2"/>
  <c r="CI710" i="2" s="1"/>
  <c r="CE652" i="2"/>
  <c r="CB652" i="2" s="1"/>
  <c r="CF652" i="2"/>
  <c r="CI652" i="2" s="1"/>
  <c r="CB855" i="2"/>
  <c r="CF855" i="2"/>
  <c r="CI855" i="2" s="1"/>
  <c r="CF942" i="2"/>
  <c r="CI942" i="2" s="1"/>
  <c r="CE942" i="2"/>
  <c r="CB942" i="2" s="1"/>
  <c r="CF900" i="2"/>
  <c r="CI900" i="2" s="1"/>
  <c r="CE900" i="2"/>
  <c r="CB900" i="2" s="1"/>
  <c r="CE819" i="2"/>
  <c r="CB819" i="2" s="1"/>
  <c r="CF819" i="2"/>
  <c r="CI819" i="2" s="1"/>
  <c r="CE650" i="2"/>
  <c r="CB650" i="2" s="1"/>
  <c r="CF650" i="2"/>
  <c r="CI650" i="2" s="1"/>
  <c r="CF926" i="2"/>
  <c r="CI926" i="2" s="1"/>
  <c r="CE926" i="2"/>
  <c r="CB926" i="2" s="1"/>
  <c r="CE630" i="2"/>
  <c r="CB630" i="2" s="1"/>
  <c r="CF630" i="2"/>
  <c r="CI630" i="2" s="1"/>
  <c r="CE441" i="2"/>
  <c r="CB441" i="2" s="1"/>
  <c r="CF441" i="2"/>
  <c r="CI441" i="2" s="1"/>
  <c r="CE518" i="2"/>
  <c r="CB518" i="2" s="1"/>
  <c r="CF518" i="2"/>
  <c r="CI518" i="2" s="1"/>
  <c r="CE510" i="2"/>
  <c r="CB510" i="2" s="1"/>
  <c r="CF510" i="2"/>
  <c r="CI510" i="2" s="1"/>
  <c r="CE363" i="2"/>
  <c r="CB363" i="2" s="1"/>
  <c r="CF363" i="2"/>
  <c r="CI363" i="2" s="1"/>
  <c r="CE334" i="2"/>
  <c r="CB334" i="2" s="1"/>
  <c r="CF334" i="2"/>
  <c r="CI334" i="2" s="1"/>
  <c r="CF386" i="2"/>
  <c r="CI386" i="2" s="1"/>
  <c r="CE386" i="2"/>
  <c r="CB386" i="2" s="1"/>
  <c r="CE332" i="2"/>
  <c r="CB332" i="2" s="1"/>
  <c r="CF332" i="2"/>
  <c r="CI332" i="2" s="1"/>
  <c r="CE316" i="2"/>
  <c r="CB316" i="2" s="1"/>
  <c r="CF316" i="2"/>
  <c r="CI316" i="2" s="1"/>
  <c r="CE427" i="2"/>
  <c r="CB427" i="2" s="1"/>
  <c r="CF427" i="2"/>
  <c r="CI427" i="2" s="1"/>
  <c r="CE354" i="2"/>
  <c r="CB354" i="2" s="1"/>
  <c r="CF354" i="2"/>
  <c r="CI354" i="2" s="1"/>
  <c r="CE346" i="2"/>
  <c r="CB346" i="2" s="1"/>
  <c r="CF346" i="2"/>
  <c r="CI346" i="2" s="1"/>
  <c r="CE306" i="2"/>
  <c r="CB306" i="2" s="1"/>
  <c r="CF306" i="2"/>
  <c r="CI306" i="2" s="1"/>
  <c r="CE263" i="2"/>
  <c r="CB263" i="2" s="1"/>
  <c r="CF263" i="2"/>
  <c r="CI263" i="2" s="1"/>
  <c r="CE224" i="2"/>
  <c r="CB224" i="2" s="1"/>
  <c r="CF224" i="2"/>
  <c r="CI224" i="2" s="1"/>
  <c r="CE157" i="2"/>
  <c r="CB157" i="2" s="1"/>
  <c r="CF157" i="2"/>
  <c r="CI157" i="2" s="1"/>
  <c r="CE67" i="2"/>
  <c r="CB67" i="2" s="1"/>
  <c r="CF67" i="2"/>
  <c r="CI67" i="2" s="1"/>
  <c r="CF50" i="2"/>
  <c r="CI50" i="2" s="1"/>
  <c r="CE50" i="2"/>
  <c r="CB50" i="2" s="1"/>
  <c r="CE14" i="2"/>
  <c r="CB14" i="2" s="1"/>
  <c r="CF14" i="2"/>
  <c r="CI14" i="2" s="1"/>
  <c r="CE61" i="2"/>
  <c r="CB61" i="2" s="1"/>
  <c r="CF61" i="2"/>
  <c r="CI61" i="2" s="1"/>
  <c r="CE170" i="2"/>
  <c r="CB170" i="2" s="1"/>
  <c r="CF170" i="2"/>
  <c r="CI170" i="2" s="1"/>
  <c r="CE52" i="2"/>
  <c r="CB52" i="2" s="1"/>
  <c r="CF52" i="2"/>
  <c r="CI52" i="2" s="1"/>
  <c r="CE939" i="2"/>
  <c r="CB939" i="2" s="1"/>
  <c r="CF939" i="2"/>
  <c r="CI939" i="2" s="1"/>
  <c r="CE848" i="2"/>
  <c r="CB848" i="2" s="1"/>
  <c r="CF848" i="2"/>
  <c r="CI848" i="2" s="1"/>
  <c r="CF770" i="2"/>
  <c r="CI770" i="2" s="1"/>
  <c r="CE770" i="2"/>
  <c r="CE783" i="2"/>
  <c r="CB783" i="2" s="1"/>
  <c r="CF783" i="2"/>
  <c r="CI783" i="2" s="1"/>
  <c r="CE864" i="2"/>
  <c r="CB864" i="2" s="1"/>
  <c r="CF864" i="2"/>
  <c r="CI864" i="2" s="1"/>
  <c r="CE523" i="2"/>
  <c r="CF523" i="2"/>
  <c r="CI523" i="2" s="1"/>
  <c r="CF438" i="2"/>
  <c r="CI438" i="2" s="1"/>
  <c r="CE438" i="2"/>
  <c r="CE142" i="2"/>
  <c r="CB142" i="2" s="1"/>
  <c r="CF142" i="2"/>
  <c r="CI142" i="2" s="1"/>
  <c r="CF822" i="2"/>
  <c r="CI822" i="2" s="1"/>
  <c r="CE822" i="2"/>
  <c r="CH822" i="2" s="1"/>
  <c r="CE629" i="2"/>
  <c r="CF629" i="2"/>
  <c r="CI629" i="2" s="1"/>
  <c r="CE887" i="2"/>
  <c r="CF887" i="2"/>
  <c r="CI887" i="2" s="1"/>
  <c r="CE467" i="2"/>
  <c r="CF467" i="2"/>
  <c r="CI467" i="2" s="1"/>
  <c r="CE277" i="2"/>
  <c r="CF277" i="2"/>
  <c r="CI277" i="2" s="1"/>
  <c r="CE908" i="2"/>
  <c r="CF908" i="2"/>
  <c r="CI908" i="2" s="1"/>
  <c r="CE719" i="2"/>
  <c r="CF719" i="2"/>
  <c r="CI719" i="2" s="1"/>
  <c r="CE663" i="2"/>
  <c r="CF663" i="2"/>
  <c r="CI663" i="2" s="1"/>
  <c r="CE99" i="2"/>
  <c r="CF99" i="2"/>
  <c r="CI99" i="2" s="1"/>
  <c r="CE225" i="2"/>
  <c r="CF225" i="2"/>
  <c r="CI225" i="2" s="1"/>
  <c r="CE215" i="2"/>
  <c r="CF215" i="2"/>
  <c r="CI215" i="2" s="1"/>
  <c r="CE58" i="2"/>
  <c r="CF58" i="2"/>
  <c r="CI58" i="2" s="1"/>
  <c r="CE395" i="2"/>
  <c r="CF395" i="2"/>
  <c r="CI395" i="2" s="1"/>
  <c r="BM94" i="2"/>
  <c r="BM46" i="2"/>
  <c r="CE895" i="2"/>
  <c r="CB895" i="2" s="1"/>
  <c r="CF895" i="2"/>
  <c r="CI895" i="2" s="1"/>
  <c r="CE569" i="2"/>
  <c r="CF569" i="2"/>
  <c r="CI569" i="2" s="1"/>
  <c r="CE180" i="2"/>
  <c r="CB180" i="2" s="1"/>
  <c r="CF180" i="2"/>
  <c r="CI180" i="2" s="1"/>
  <c r="CE589" i="2"/>
  <c r="CB589" i="2" s="1"/>
  <c r="CF589" i="2"/>
  <c r="CI589" i="2" s="1"/>
  <c r="CE602" i="2"/>
  <c r="CB602" i="2" s="1"/>
  <c r="CF602" i="2"/>
  <c r="CI602" i="2" s="1"/>
  <c r="BM82" i="2"/>
  <c r="CF122" i="2"/>
  <c r="CI122" i="2" s="1"/>
  <c r="CE122" i="2"/>
  <c r="CH122" i="2" s="1"/>
  <c r="CE253" i="2"/>
  <c r="CF253" i="2"/>
  <c r="CI253" i="2" s="1"/>
  <c r="CF309" i="2"/>
  <c r="CI309" i="2" s="1"/>
  <c r="CE309" i="2"/>
  <c r="CB309" i="2" s="1"/>
  <c r="CE356" i="2"/>
  <c r="CB356" i="2" s="1"/>
  <c r="CF356" i="2"/>
  <c r="CI356" i="2" s="1"/>
  <c r="CF440" i="2"/>
  <c r="CI440" i="2" s="1"/>
  <c r="CE440" i="2"/>
  <c r="CH440" i="2" s="1"/>
  <c r="CE515" i="2"/>
  <c r="CH515" i="2" s="1"/>
  <c r="CF515" i="2"/>
  <c r="CI515" i="2" s="1"/>
  <c r="CE612" i="2"/>
  <c r="CB612" i="2" s="1"/>
  <c r="CF612" i="2"/>
  <c r="CI612" i="2" s="1"/>
  <c r="CE725" i="2"/>
  <c r="CB725" i="2" s="1"/>
  <c r="CF725" i="2"/>
  <c r="CI725" i="2" s="1"/>
  <c r="CH595" i="2"/>
  <c r="CF595" i="2"/>
  <c r="CI595" i="2" s="1"/>
  <c r="CE505" i="2"/>
  <c r="CB505" i="2" s="1"/>
  <c r="CF505" i="2"/>
  <c r="CI505" i="2" s="1"/>
  <c r="CE399" i="2"/>
  <c r="CB399" i="2" s="1"/>
  <c r="CF399" i="2"/>
  <c r="CI399" i="2" s="1"/>
  <c r="CE185" i="2"/>
  <c r="CB185" i="2" s="1"/>
  <c r="CF185" i="2"/>
  <c r="CI185" i="2" s="1"/>
  <c r="CE87" i="2"/>
  <c r="CB87" i="2" s="1"/>
  <c r="CF87" i="2"/>
  <c r="CI87" i="2" s="1"/>
  <c r="CE915" i="2"/>
  <c r="CB915" i="2" s="1"/>
  <c r="CF915" i="2"/>
  <c r="CI915" i="2" s="1"/>
  <c r="CF444" i="2"/>
  <c r="CI444" i="2" s="1"/>
  <c r="CE444" i="2"/>
  <c r="CB444" i="2" s="1"/>
  <c r="CF420" i="2"/>
  <c r="CI420" i="2" s="1"/>
  <c r="CE420" i="2"/>
  <c r="CB420" i="2" s="1"/>
  <c r="CF337" i="2"/>
  <c r="CI337" i="2" s="1"/>
  <c r="CE337" i="2"/>
  <c r="CB337" i="2" s="1"/>
  <c r="CF286" i="2"/>
  <c r="CI286" i="2" s="1"/>
  <c r="CE286" i="2"/>
  <c r="CB286" i="2" s="1"/>
  <c r="CE18" i="2"/>
  <c r="CB18" i="2" s="1"/>
  <c r="CF18" i="2"/>
  <c r="CI18" i="2" s="1"/>
  <c r="CE51" i="2"/>
  <c r="CB51" i="2" s="1"/>
  <c r="CF51" i="2"/>
  <c r="CI51" i="2" s="1"/>
  <c r="CE389" i="2"/>
  <c r="CB389" i="2" s="1"/>
  <c r="CF389" i="2"/>
  <c r="CI389" i="2" s="1"/>
  <c r="CE372" i="2"/>
  <c r="CB372" i="2" s="1"/>
  <c r="CF372" i="2"/>
  <c r="CI372" i="2" s="1"/>
  <c r="CE72" i="2"/>
  <c r="CB72" i="2" s="1"/>
  <c r="CF72" i="2"/>
  <c r="CI72" i="2" s="1"/>
  <c r="CE857" i="2"/>
  <c r="CB857" i="2" s="1"/>
  <c r="CF857" i="2"/>
  <c r="CI857" i="2" s="1"/>
  <c r="CE564" i="2"/>
  <c r="CB564" i="2" s="1"/>
  <c r="CF564" i="2"/>
  <c r="CI564" i="2" s="1"/>
  <c r="CE335" i="2"/>
  <c r="CB335" i="2" s="1"/>
  <c r="CF335" i="2"/>
  <c r="CI335" i="2" s="1"/>
  <c r="CE83" i="2"/>
  <c r="CB83" i="2" s="1"/>
  <c r="CF83" i="2"/>
  <c r="CI83" i="2" s="1"/>
  <c r="CE66" i="2"/>
  <c r="CB66" i="2" s="1"/>
  <c r="CF66" i="2"/>
  <c r="CI66" i="2" s="1"/>
  <c r="CE41" i="2"/>
  <c r="CB41" i="2" s="1"/>
  <c r="CF41" i="2"/>
  <c r="CI41" i="2" s="1"/>
  <c r="CE437" i="2"/>
  <c r="CB437" i="2" s="1"/>
  <c r="CF437" i="2"/>
  <c r="CI437" i="2" s="1"/>
  <c r="CE258" i="2"/>
  <c r="CH258" i="2" s="1"/>
  <c r="CF258" i="2"/>
  <c r="CI258" i="2" s="1"/>
  <c r="CE234" i="2"/>
  <c r="CB234" i="2" s="1"/>
  <c r="CF234" i="2"/>
  <c r="CI234" i="2" s="1"/>
  <c r="CE193" i="2"/>
  <c r="CB193" i="2" s="1"/>
  <c r="CF193" i="2"/>
  <c r="CI193" i="2" s="1"/>
  <c r="CE876" i="2"/>
  <c r="CB876" i="2" s="1"/>
  <c r="CF876" i="2"/>
  <c r="CI876" i="2" s="1"/>
  <c r="CF850" i="2"/>
  <c r="CI850" i="2" s="1"/>
  <c r="CE850" i="2"/>
  <c r="CB850" i="2" s="1"/>
  <c r="CF826" i="2"/>
  <c r="CI826" i="2" s="1"/>
  <c r="CE826" i="2"/>
  <c r="CB826" i="2" s="1"/>
  <c r="CE615" i="2"/>
  <c r="CB615" i="2" s="1"/>
  <c r="CF615" i="2"/>
  <c r="CI615" i="2" s="1"/>
  <c r="CE565" i="2"/>
  <c r="CB565" i="2" s="1"/>
  <c r="CF565" i="2"/>
  <c r="CI565" i="2" s="1"/>
  <c r="CE541" i="2"/>
  <c r="CB541" i="2" s="1"/>
  <c r="CF541" i="2"/>
  <c r="CI541" i="2" s="1"/>
  <c r="CE320" i="2"/>
  <c r="CB320" i="2" s="1"/>
  <c r="CF320" i="2"/>
  <c r="CI320" i="2" s="1"/>
  <c r="CE250" i="2"/>
  <c r="CB250" i="2" s="1"/>
  <c r="CF250" i="2"/>
  <c r="CI250" i="2" s="1"/>
  <c r="CE909" i="2"/>
  <c r="CB909" i="2" s="1"/>
  <c r="CF909" i="2"/>
  <c r="CI909" i="2" s="1"/>
  <c r="CE307" i="2"/>
  <c r="CH307" i="2" s="1"/>
  <c r="CF307" i="2"/>
  <c r="CI307" i="2" s="1"/>
  <c r="CE280" i="2"/>
  <c r="CB280" i="2" s="1"/>
  <c r="CF280" i="2"/>
  <c r="CI280" i="2" s="1"/>
  <c r="CE821" i="2"/>
  <c r="CB821" i="2" s="1"/>
  <c r="CF821" i="2"/>
  <c r="CI821" i="2" s="1"/>
  <c r="CE780" i="2"/>
  <c r="CB780" i="2" s="1"/>
  <c r="CF780" i="2"/>
  <c r="CI780" i="2" s="1"/>
  <c r="CE867" i="2"/>
  <c r="CB867" i="2" s="1"/>
  <c r="CF867" i="2"/>
  <c r="CI867" i="2" s="1"/>
  <c r="CE640" i="2"/>
  <c r="CB640" i="2" s="1"/>
  <c r="CF640" i="2"/>
  <c r="CI640" i="2" s="1"/>
  <c r="CE530" i="2"/>
  <c r="CB530" i="2" s="1"/>
  <c r="CF530" i="2"/>
  <c r="CI530" i="2" s="1"/>
  <c r="CE503" i="2"/>
  <c r="CB503" i="2" s="1"/>
  <c r="CF503" i="2"/>
  <c r="CI503" i="2" s="1"/>
  <c r="CE863" i="2"/>
  <c r="CB863" i="2" s="1"/>
  <c r="CF863" i="2"/>
  <c r="CI863" i="2" s="1"/>
  <c r="CE815" i="2"/>
  <c r="CB815" i="2" s="1"/>
  <c r="CF815" i="2"/>
  <c r="CI815" i="2" s="1"/>
  <c r="CE771" i="2"/>
  <c r="CB771" i="2" s="1"/>
  <c r="CF771" i="2"/>
  <c r="CI771" i="2" s="1"/>
  <c r="CE837" i="2"/>
  <c r="CB837" i="2" s="1"/>
  <c r="CF837" i="2"/>
  <c r="CI837" i="2" s="1"/>
  <c r="CE720" i="2"/>
  <c r="CB720" i="2" s="1"/>
  <c r="CF720" i="2"/>
  <c r="CI720" i="2" s="1"/>
  <c r="CE932" i="2"/>
  <c r="CB932" i="2" s="1"/>
  <c r="CF932" i="2"/>
  <c r="CI932" i="2" s="1"/>
  <c r="CE635" i="2"/>
  <c r="CB635" i="2" s="1"/>
  <c r="CF635" i="2"/>
  <c r="CI635" i="2" s="1"/>
  <c r="CE605" i="2"/>
  <c r="CB605" i="2" s="1"/>
  <c r="CF605" i="2"/>
  <c r="CI605" i="2" s="1"/>
  <c r="CE562" i="2"/>
  <c r="CB562" i="2" s="1"/>
  <c r="CF562" i="2"/>
  <c r="CI562" i="2" s="1"/>
  <c r="CE928" i="2"/>
  <c r="CB928" i="2" s="1"/>
  <c r="CF928" i="2"/>
  <c r="CI928" i="2" s="1"/>
  <c r="CE888" i="2"/>
  <c r="CB888" i="2" s="1"/>
  <c r="CF888" i="2"/>
  <c r="CI888" i="2" s="1"/>
  <c r="CF782" i="2"/>
  <c r="CI782" i="2" s="1"/>
  <c r="CE782" i="2"/>
  <c r="CB782" i="2" s="1"/>
  <c r="CF936" i="2"/>
  <c r="CI936" i="2" s="1"/>
  <c r="CE936" i="2"/>
  <c r="CB936" i="2" s="1"/>
  <c r="CB594" i="2"/>
  <c r="CF594" i="2"/>
  <c r="CI594" i="2" s="1"/>
  <c r="CE538" i="2"/>
  <c r="CB538" i="2" s="1"/>
  <c r="CF538" i="2"/>
  <c r="CI538" i="2" s="1"/>
  <c r="CE514" i="2"/>
  <c r="CB514" i="2" s="1"/>
  <c r="CF514" i="2"/>
  <c r="CI514" i="2" s="1"/>
  <c r="CE871" i="2"/>
  <c r="CB871" i="2" s="1"/>
  <c r="CF871" i="2"/>
  <c r="CI871" i="2" s="1"/>
  <c r="CE831" i="2"/>
  <c r="CB831" i="2" s="1"/>
  <c r="CF831" i="2"/>
  <c r="CI831" i="2" s="1"/>
  <c r="CE704" i="2"/>
  <c r="CB704" i="2" s="1"/>
  <c r="CF704" i="2"/>
  <c r="CI704" i="2" s="1"/>
  <c r="CE904" i="2"/>
  <c r="CB904" i="2" s="1"/>
  <c r="CF904" i="2"/>
  <c r="CI904" i="2" s="1"/>
  <c r="CE722" i="2"/>
  <c r="CB722" i="2" s="1"/>
  <c r="CF722" i="2"/>
  <c r="CI722" i="2" s="1"/>
  <c r="CF886" i="2"/>
  <c r="CI886" i="2" s="1"/>
  <c r="CE886" i="2"/>
  <c r="CB886" i="2" s="1"/>
  <c r="CE829" i="2"/>
  <c r="CB829" i="2" s="1"/>
  <c r="CF829" i="2"/>
  <c r="CI829" i="2" s="1"/>
  <c r="CE761" i="2"/>
  <c r="CB761" i="2" s="1"/>
  <c r="CF761" i="2"/>
  <c r="CI761" i="2" s="1"/>
  <c r="CE884" i="2"/>
  <c r="CB884" i="2" s="1"/>
  <c r="CF884" i="2"/>
  <c r="CI884" i="2" s="1"/>
  <c r="CE843" i="2"/>
  <c r="CB843" i="2" s="1"/>
  <c r="CF843" i="2"/>
  <c r="CI843" i="2" s="1"/>
  <c r="CE759" i="2"/>
  <c r="CB759" i="2" s="1"/>
  <c r="CF759" i="2"/>
  <c r="CI759" i="2" s="1"/>
  <c r="CE672" i="2"/>
  <c r="CB672" i="2" s="1"/>
  <c r="CF672" i="2"/>
  <c r="CI672" i="2" s="1"/>
  <c r="CE668" i="2"/>
  <c r="CB668" i="2" s="1"/>
  <c r="CF668" i="2"/>
  <c r="CI668" i="2" s="1"/>
  <c r="CE645" i="2"/>
  <c r="CB645" i="2" s="1"/>
  <c r="CF645" i="2"/>
  <c r="CI645" i="2" s="1"/>
  <c r="CE578" i="2"/>
  <c r="CB578" i="2" s="1"/>
  <c r="CF578" i="2"/>
  <c r="CI578" i="2" s="1"/>
  <c r="CE546" i="2"/>
  <c r="CB546" i="2" s="1"/>
  <c r="CF546" i="2"/>
  <c r="CI546" i="2" s="1"/>
  <c r="CE522" i="2"/>
  <c r="CB522" i="2" s="1"/>
  <c r="CF522" i="2"/>
  <c r="CI522" i="2" s="1"/>
  <c r="CE501" i="2"/>
  <c r="CB501" i="2" s="1"/>
  <c r="CF501" i="2"/>
  <c r="CI501" i="2" s="1"/>
  <c r="CE455" i="2"/>
  <c r="CB455" i="2" s="1"/>
  <c r="CF455" i="2"/>
  <c r="CI455" i="2" s="1"/>
  <c r="CE447" i="2"/>
  <c r="CB447" i="2" s="1"/>
  <c r="CF447" i="2"/>
  <c r="CI447" i="2" s="1"/>
  <c r="CF398" i="2"/>
  <c r="CI398" i="2" s="1"/>
  <c r="CE398" i="2"/>
  <c r="CB398" i="2" s="1"/>
  <c r="CF392" i="2"/>
  <c r="CI392" i="2" s="1"/>
  <c r="CE392" i="2"/>
  <c r="CB392" i="2" s="1"/>
  <c r="CE294" i="2"/>
  <c r="CB294" i="2" s="1"/>
  <c r="CF294" i="2"/>
  <c r="CI294" i="2" s="1"/>
  <c r="CE259" i="2"/>
  <c r="CB259" i="2" s="1"/>
  <c r="CF259" i="2"/>
  <c r="CI259" i="2" s="1"/>
  <c r="CF276" i="2"/>
  <c r="CI276" i="2" s="1"/>
  <c r="CE276" i="2"/>
  <c r="CB276" i="2" s="1"/>
  <c r="CF257" i="2"/>
  <c r="CI257" i="2" s="1"/>
  <c r="CE257" i="2"/>
  <c r="CB257" i="2" s="1"/>
  <c r="CF238" i="2"/>
  <c r="CI238" i="2" s="1"/>
  <c r="CE238" i="2"/>
  <c r="CB238" i="2" s="1"/>
  <c r="CE214" i="2"/>
  <c r="CB214" i="2" s="1"/>
  <c r="CF214" i="2"/>
  <c r="CI214" i="2" s="1"/>
  <c r="CF390" i="2"/>
  <c r="CI390" i="2" s="1"/>
  <c r="CE390" i="2"/>
  <c r="CB390" i="2" s="1"/>
  <c r="CE417" i="2"/>
  <c r="CB417" i="2" s="1"/>
  <c r="CF417" i="2"/>
  <c r="CI417" i="2" s="1"/>
  <c r="CE6" i="2"/>
  <c r="CB6" i="2" s="1"/>
  <c r="CF6" i="2"/>
  <c r="CI6" i="2" s="1"/>
  <c r="CE322" i="2"/>
  <c r="CB322" i="2" s="1"/>
  <c r="CF322" i="2"/>
  <c r="CI322" i="2" s="1"/>
  <c r="CF8" i="2"/>
  <c r="CI8" i="2" s="1"/>
  <c r="CE8" i="2"/>
  <c r="CB8" i="2" s="1"/>
  <c r="CE220" i="2"/>
  <c r="CB220" i="2" s="1"/>
  <c r="CF220" i="2"/>
  <c r="CI220" i="2" s="1"/>
  <c r="CE216" i="2"/>
  <c r="CB216" i="2" s="1"/>
  <c r="CF216" i="2"/>
  <c r="CI216" i="2" s="1"/>
  <c r="CF82" i="2"/>
  <c r="CI82" i="2" s="1"/>
  <c r="CE82" i="2"/>
  <c r="CB82" i="2" s="1"/>
  <c r="CE40" i="2"/>
  <c r="CB40" i="2" s="1"/>
  <c r="CF40" i="2"/>
  <c r="CI40" i="2" s="1"/>
  <c r="CE212" i="2"/>
  <c r="CB212" i="2" s="1"/>
  <c r="CF212" i="2"/>
  <c r="CI212" i="2" s="1"/>
  <c r="CE236" i="2"/>
  <c r="CB236" i="2" s="1"/>
  <c r="CF236" i="2"/>
  <c r="CI236" i="2" s="1"/>
  <c r="CE78" i="2"/>
  <c r="CB78" i="2" s="1"/>
  <c r="CF78" i="2"/>
  <c r="CI78" i="2" s="1"/>
  <c r="CE925" i="2"/>
  <c r="CB925" i="2" s="1"/>
  <c r="CF925" i="2"/>
  <c r="CI925" i="2" s="1"/>
  <c r="CE832" i="2"/>
  <c r="CB832" i="2" s="1"/>
  <c r="CF832" i="2"/>
  <c r="CI832" i="2" s="1"/>
  <c r="CE539" i="2"/>
  <c r="CB539" i="2" s="1"/>
  <c r="CF539" i="2"/>
  <c r="CI539" i="2" s="1"/>
  <c r="CE658" i="2"/>
  <c r="CB658" i="2" s="1"/>
  <c r="CF658" i="2"/>
  <c r="CI658" i="2" s="1"/>
  <c r="CE533" i="2"/>
  <c r="CB533" i="2" s="1"/>
  <c r="CF533" i="2"/>
  <c r="CI533" i="2" s="1"/>
  <c r="CE624" i="2"/>
  <c r="CB624" i="2" s="1"/>
  <c r="CF624" i="2"/>
  <c r="CI624" i="2" s="1"/>
  <c r="CF434" i="2"/>
  <c r="CI434" i="2" s="1"/>
  <c r="CE434" i="2"/>
  <c r="CE154" i="2"/>
  <c r="CF154" i="2"/>
  <c r="CI154" i="2" s="1"/>
  <c r="CE604" i="2"/>
  <c r="CF604" i="2"/>
  <c r="CI604" i="2" s="1"/>
  <c r="CE644" i="2"/>
  <c r="CB644" i="2" s="1"/>
  <c r="CF644" i="2"/>
  <c r="CI644" i="2" s="1"/>
  <c r="CE393" i="2"/>
  <c r="CF393" i="2"/>
  <c r="CI393" i="2" s="1"/>
  <c r="CF854" i="2"/>
  <c r="CI854" i="2" s="1"/>
  <c r="CE13" i="2"/>
  <c r="CF13" i="2"/>
  <c r="CI13" i="2" s="1"/>
  <c r="CE160" i="2"/>
  <c r="CF160" i="2"/>
  <c r="CI160" i="2" s="1"/>
  <c r="CE563" i="2"/>
  <c r="CF563" i="2"/>
  <c r="CI563" i="2" s="1"/>
  <c r="CE760" i="2"/>
  <c r="CF760" i="2"/>
  <c r="CI760" i="2" s="1"/>
  <c r="CE370" i="2"/>
  <c r="CF370" i="2"/>
  <c r="CI370" i="2" s="1"/>
  <c r="CE559" i="2"/>
  <c r="CB559" i="2" s="1"/>
  <c r="CF559" i="2"/>
  <c r="CI559" i="2" s="1"/>
  <c r="CE141" i="2"/>
  <c r="CF141" i="2"/>
  <c r="CI141" i="2" s="1"/>
  <c r="CE98" i="2"/>
  <c r="CF98" i="2"/>
  <c r="CI98" i="2" s="1"/>
  <c r="CE34" i="2"/>
  <c r="CB34" i="2" s="1"/>
  <c r="CF34" i="2"/>
  <c r="CI34" i="2" s="1"/>
  <c r="CE123" i="2"/>
  <c r="CH123" i="2" s="1"/>
  <c r="CF123" i="2"/>
  <c r="CI123" i="2" s="1"/>
  <c r="CE163" i="2"/>
  <c r="CH163" i="2" s="1"/>
  <c r="CF163" i="2"/>
  <c r="CI163" i="2" s="1"/>
  <c r="CE209" i="2"/>
  <c r="CF209" i="2"/>
  <c r="CI209" i="2" s="1"/>
  <c r="CF301" i="2"/>
  <c r="CI301" i="2" s="1"/>
  <c r="CE301" i="2"/>
  <c r="CH301" i="2" s="1"/>
  <c r="CE369" i="2"/>
  <c r="CB369" i="2" s="1"/>
  <c r="CF369" i="2"/>
  <c r="CI369" i="2" s="1"/>
  <c r="CF408" i="2"/>
  <c r="CI408" i="2" s="1"/>
  <c r="CE408" i="2"/>
  <c r="CB408" i="2" s="1"/>
  <c r="CE460" i="2"/>
  <c r="CB460" i="2" s="1"/>
  <c r="CF460" i="2"/>
  <c r="CI460" i="2" s="1"/>
  <c r="CE583" i="2"/>
  <c r="CB583" i="2" s="1"/>
  <c r="CF583" i="2"/>
  <c r="CI583" i="2" s="1"/>
  <c r="CF922" i="2"/>
  <c r="CI922" i="2" s="1"/>
  <c r="CE922" i="2"/>
  <c r="CB922" i="2" s="1"/>
  <c r="CH121" i="2"/>
  <c r="CF121" i="2"/>
  <c r="CI121" i="2" s="1"/>
  <c r="CE116" i="2"/>
  <c r="CB116" i="2" s="1"/>
  <c r="CF116" i="2"/>
  <c r="CI116" i="2" s="1"/>
  <c r="CE707" i="2"/>
  <c r="CB707" i="2" s="1"/>
  <c r="CF707" i="2"/>
  <c r="CI707" i="2" s="1"/>
  <c r="CE117" i="2"/>
  <c r="CH117" i="2" s="1"/>
  <c r="CG117" i="2" s="1"/>
  <c r="CF117" i="2"/>
  <c r="CI117" i="2" s="1"/>
  <c r="CE833" i="2"/>
  <c r="CB833" i="2" s="1"/>
  <c r="CF833" i="2"/>
  <c r="CI833" i="2" s="1"/>
  <c r="CE540" i="2"/>
  <c r="CB540" i="2" s="1"/>
  <c r="CF540" i="2"/>
  <c r="CI540" i="2" s="1"/>
  <c r="CF458" i="2"/>
  <c r="CI458" i="2" s="1"/>
  <c r="CE458" i="2"/>
  <c r="CE378" i="2"/>
  <c r="CB378" i="2" s="1"/>
  <c r="CF378" i="2"/>
  <c r="CI378" i="2" s="1"/>
  <c r="CE273" i="2"/>
  <c r="CB273" i="2" s="1"/>
  <c r="CF273" i="2"/>
  <c r="CI273" i="2" s="1"/>
  <c r="CE113" i="2"/>
  <c r="CH113" i="2" s="1"/>
  <c r="CF113" i="2"/>
  <c r="CI113" i="2" s="1"/>
  <c r="CF890" i="2"/>
  <c r="CI890" i="2" s="1"/>
  <c r="CE890" i="2"/>
  <c r="CB890" i="2" s="1"/>
  <c r="CE820" i="2"/>
  <c r="CB820" i="2" s="1"/>
  <c r="CF820" i="2"/>
  <c r="CI820" i="2" s="1"/>
  <c r="CE713" i="2"/>
  <c r="CB713" i="2" s="1"/>
  <c r="CF713" i="2"/>
  <c r="CI713" i="2" s="1"/>
  <c r="CE44" i="2"/>
  <c r="CB44" i="2" s="1"/>
  <c r="CF44" i="2"/>
  <c r="CI44" i="2" s="1"/>
  <c r="CE784" i="2"/>
  <c r="CB784" i="2" s="1"/>
  <c r="CF784" i="2"/>
  <c r="CI784" i="2" s="1"/>
  <c r="CE504" i="2"/>
  <c r="CB504" i="2" s="1"/>
  <c r="CF504" i="2"/>
  <c r="CI504" i="2" s="1"/>
  <c r="CF362" i="2"/>
  <c r="CI362" i="2" s="1"/>
  <c r="CE362" i="2"/>
  <c r="CE291" i="2"/>
  <c r="CH291" i="2" s="1"/>
  <c r="CF291" i="2"/>
  <c r="CI291" i="2" s="1"/>
  <c r="CE509" i="2"/>
  <c r="CB509" i="2" s="1"/>
  <c r="CF509" i="2"/>
  <c r="CI509" i="2" s="1"/>
  <c r="CE360" i="2"/>
  <c r="CB360" i="2" s="1"/>
  <c r="CF360" i="2"/>
  <c r="CI360" i="2" s="1"/>
  <c r="CE296" i="2"/>
  <c r="CB296" i="2" s="1"/>
  <c r="CF296" i="2"/>
  <c r="CI296" i="2" s="1"/>
  <c r="CE226" i="2"/>
  <c r="CB226" i="2" s="1"/>
  <c r="CF226" i="2"/>
  <c r="CI226" i="2" s="1"/>
  <c r="CE111" i="2"/>
  <c r="CH111" i="2" s="1"/>
  <c r="CG111" i="2" s="1"/>
  <c r="CF111" i="2"/>
  <c r="CI111" i="2" s="1"/>
  <c r="CE772" i="2"/>
  <c r="CH772" i="2" s="1"/>
  <c r="CF772" i="2"/>
  <c r="CI772" i="2" s="1"/>
  <c r="CE823" i="2"/>
  <c r="CB823" i="2" s="1"/>
  <c r="CF823" i="2"/>
  <c r="CI823" i="2" s="1"/>
  <c r="CF894" i="2"/>
  <c r="CI894" i="2" s="1"/>
  <c r="CE894" i="2"/>
  <c r="CB894" i="2" s="1"/>
  <c r="CE775" i="2"/>
  <c r="CB775" i="2" s="1"/>
  <c r="CF775" i="2"/>
  <c r="CI775" i="2" s="1"/>
  <c r="CE714" i="2"/>
  <c r="CB714" i="2" s="1"/>
  <c r="CF714" i="2"/>
  <c r="CI714" i="2" s="1"/>
  <c r="CE859" i="2"/>
  <c r="CB859" i="2" s="1"/>
  <c r="CF859" i="2"/>
  <c r="CI859" i="2" s="1"/>
  <c r="CE767" i="2"/>
  <c r="CB767" i="2" s="1"/>
  <c r="CF767" i="2"/>
  <c r="CI767" i="2" s="1"/>
  <c r="CE726" i="2"/>
  <c r="CB726" i="2" s="1"/>
  <c r="CF726" i="2"/>
  <c r="CI726" i="2" s="1"/>
  <c r="CE706" i="2"/>
  <c r="CB706" i="2" s="1"/>
  <c r="CF706" i="2"/>
  <c r="CI706" i="2" s="1"/>
  <c r="CE570" i="2"/>
  <c r="CB570" i="2" s="1"/>
  <c r="CF570" i="2"/>
  <c r="CI570" i="2" s="1"/>
  <c r="CE666" i="2"/>
  <c r="CB666" i="2" s="1"/>
  <c r="CF666" i="2"/>
  <c r="CI666" i="2" s="1"/>
  <c r="CE940" i="2"/>
  <c r="CB940" i="2" s="1"/>
  <c r="CF940" i="2"/>
  <c r="CI940" i="2" s="1"/>
  <c r="CE924" i="2"/>
  <c r="CB924" i="2" s="1"/>
  <c r="CF924" i="2"/>
  <c r="CI924" i="2" s="1"/>
  <c r="CE896" i="2"/>
  <c r="CB896" i="2" s="1"/>
  <c r="CF896" i="2"/>
  <c r="CI896" i="2" s="1"/>
  <c r="CE839" i="2"/>
  <c r="CB839" i="2" s="1"/>
  <c r="CF839" i="2"/>
  <c r="CI839" i="2" s="1"/>
  <c r="CE869" i="2"/>
  <c r="CB869" i="2" s="1"/>
  <c r="CF869" i="2"/>
  <c r="CI869" i="2" s="1"/>
  <c r="CE728" i="2"/>
  <c r="CB728" i="2" s="1"/>
  <c r="CF728" i="2"/>
  <c r="CI728" i="2" s="1"/>
  <c r="CE712" i="2"/>
  <c r="CB712" i="2" s="1"/>
  <c r="CF712" i="2"/>
  <c r="CI712" i="2" s="1"/>
  <c r="CE892" i="2"/>
  <c r="CB892" i="2" s="1"/>
  <c r="CF892" i="2"/>
  <c r="CI892" i="2" s="1"/>
  <c r="CE851" i="2"/>
  <c r="CB851" i="2" s="1"/>
  <c r="CF851" i="2"/>
  <c r="CI851" i="2" s="1"/>
  <c r="CE662" i="2"/>
  <c r="CB662" i="2" s="1"/>
  <c r="CF662" i="2"/>
  <c r="CI662" i="2" s="1"/>
  <c r="CE670" i="2"/>
  <c r="CB670" i="2" s="1"/>
  <c r="CF670" i="2"/>
  <c r="CI670" i="2" s="1"/>
  <c r="CE613" i="2"/>
  <c r="CB613" i="2" s="1"/>
  <c r="CF613" i="2"/>
  <c r="CI613" i="2" s="1"/>
  <c r="CE481" i="2"/>
  <c r="CB481" i="2" s="1"/>
  <c r="CF481" i="2"/>
  <c r="CI481" i="2" s="1"/>
  <c r="CE451" i="2"/>
  <c r="CB451" i="2" s="1"/>
  <c r="CF451" i="2"/>
  <c r="CI451" i="2" s="1"/>
  <c r="CE847" i="2"/>
  <c r="CB847" i="2" s="1"/>
  <c r="CF847" i="2"/>
  <c r="CI847" i="2" s="1"/>
  <c r="CE763" i="2"/>
  <c r="CB763" i="2" s="1"/>
  <c r="CF763" i="2"/>
  <c r="CI763" i="2" s="1"/>
  <c r="CF902" i="2"/>
  <c r="CI902" i="2" s="1"/>
  <c r="CE902" i="2"/>
  <c r="CB902" i="2" s="1"/>
  <c r="CE835" i="2"/>
  <c r="CB835" i="2" s="1"/>
  <c r="CF835" i="2"/>
  <c r="CI835" i="2" s="1"/>
  <c r="CE718" i="2"/>
  <c r="CB718" i="2" s="1"/>
  <c r="CF718" i="2"/>
  <c r="CI718" i="2" s="1"/>
  <c r="CE621" i="2"/>
  <c r="CB621" i="2" s="1"/>
  <c r="CF621" i="2"/>
  <c r="CI621" i="2" s="1"/>
  <c r="CE492" i="2"/>
  <c r="CB492" i="2" s="1"/>
  <c r="CF492" i="2"/>
  <c r="CI492" i="2" s="1"/>
  <c r="CF470" i="2"/>
  <c r="CI470" i="2" s="1"/>
  <c r="CE470" i="2"/>
  <c r="CB470" i="2" s="1"/>
  <c r="CE459" i="2"/>
  <c r="CB459" i="2" s="1"/>
  <c r="CF459" i="2"/>
  <c r="CI459" i="2" s="1"/>
  <c r="CE568" i="2"/>
  <c r="CB568" i="2" s="1"/>
  <c r="CF568" i="2"/>
  <c r="CI568" i="2" s="1"/>
  <c r="CE536" i="2"/>
  <c r="CB536" i="2" s="1"/>
  <c r="CF536" i="2"/>
  <c r="CI536" i="2" s="1"/>
  <c r="CE512" i="2"/>
  <c r="CB512" i="2" s="1"/>
  <c r="CF512" i="2"/>
  <c r="CI512" i="2" s="1"/>
  <c r="CE625" i="2"/>
  <c r="CB625" i="2" s="1"/>
  <c r="CF625" i="2"/>
  <c r="CI625" i="2" s="1"/>
  <c r="CE590" i="2"/>
  <c r="CB590" i="2" s="1"/>
  <c r="CF590" i="2"/>
  <c r="CI590" i="2" s="1"/>
  <c r="CE423" i="2"/>
  <c r="CB423" i="2" s="1"/>
  <c r="CF423" i="2"/>
  <c r="CI423" i="2" s="1"/>
  <c r="CE411" i="2"/>
  <c r="CB411" i="2" s="1"/>
  <c r="CF411" i="2"/>
  <c r="CI411" i="2" s="1"/>
  <c r="CE421" i="2"/>
  <c r="CB421" i="2" s="1"/>
  <c r="CF421" i="2"/>
  <c r="CI421" i="2" s="1"/>
  <c r="CE409" i="2"/>
  <c r="CB409" i="2" s="1"/>
  <c r="CF409" i="2"/>
  <c r="CI409" i="2" s="1"/>
  <c r="CE318" i="2"/>
  <c r="CB318" i="2" s="1"/>
  <c r="CF318" i="2"/>
  <c r="CI318" i="2" s="1"/>
  <c r="CE419" i="2"/>
  <c r="CB419" i="2" s="1"/>
  <c r="CF419" i="2"/>
  <c r="CI419" i="2" s="1"/>
  <c r="CF396" i="2"/>
  <c r="CI396" i="2" s="1"/>
  <c r="CE396" i="2"/>
  <c r="CB396" i="2" s="1"/>
  <c r="CE289" i="2"/>
  <c r="CB289" i="2" s="1"/>
  <c r="CF289" i="2"/>
  <c r="CI289" i="2" s="1"/>
  <c r="CE368" i="2"/>
  <c r="CB368" i="2" s="1"/>
  <c r="CF368" i="2"/>
  <c r="CI368" i="2" s="1"/>
  <c r="CE338" i="2"/>
  <c r="CB338" i="2" s="1"/>
  <c r="CF338" i="2"/>
  <c r="CI338" i="2" s="1"/>
  <c r="CE33" i="2"/>
  <c r="CB33" i="2" s="1"/>
  <c r="CF33" i="2"/>
  <c r="CI33" i="2" s="1"/>
  <c r="CE175" i="2"/>
  <c r="CB175" i="2" s="1"/>
  <c r="CF175" i="2"/>
  <c r="CI175" i="2" s="1"/>
  <c r="CE71" i="2"/>
  <c r="CB71" i="2" s="1"/>
  <c r="CF71" i="2"/>
  <c r="CI71" i="2" s="1"/>
  <c r="CE48" i="2"/>
  <c r="CB48" i="2" s="1"/>
  <c r="CF48" i="2"/>
  <c r="CI48" i="2" s="1"/>
  <c r="CE22" i="2"/>
  <c r="CB22" i="2" s="1"/>
  <c r="CF22" i="2"/>
  <c r="CI22" i="2" s="1"/>
  <c r="CE88" i="2"/>
  <c r="CB88" i="2" s="1"/>
  <c r="CF88" i="2"/>
  <c r="CI88" i="2" s="1"/>
  <c r="CE943" i="2"/>
  <c r="CB943" i="2" s="1"/>
  <c r="CF943" i="2"/>
  <c r="CI943" i="2" s="1"/>
  <c r="CF866" i="2"/>
  <c r="CI866" i="2" s="1"/>
  <c r="CE866" i="2"/>
  <c r="CB866" i="2" s="1"/>
  <c r="CE816" i="2"/>
  <c r="CB816" i="2" s="1"/>
  <c r="CF816" i="2"/>
  <c r="CI816" i="2" s="1"/>
  <c r="CE762" i="2"/>
  <c r="CF762" i="2"/>
  <c r="CI762" i="2" s="1"/>
  <c r="CE531" i="2"/>
  <c r="CB531" i="2" s="1"/>
  <c r="CF531" i="2"/>
  <c r="CI531" i="2" s="1"/>
  <c r="CE651" i="2"/>
  <c r="CB651" i="2" s="1"/>
  <c r="CF651" i="2"/>
  <c r="CI651" i="2" s="1"/>
  <c r="CE608" i="2"/>
  <c r="CB608" i="2" s="1"/>
  <c r="CF608" i="2"/>
  <c r="CI608" i="2" s="1"/>
  <c r="CE545" i="2"/>
  <c r="CF545" i="2"/>
  <c r="CI545" i="2" s="1"/>
  <c r="CE502" i="2"/>
  <c r="CF502" i="2"/>
  <c r="CI502" i="2" s="1"/>
  <c r="CF430" i="2"/>
  <c r="CI430" i="2" s="1"/>
  <c r="CE430" i="2"/>
  <c r="CE191" i="2"/>
  <c r="CB191" i="2" s="1"/>
  <c r="CF191" i="2"/>
  <c r="CI191" i="2" s="1"/>
  <c r="CE138" i="2"/>
  <c r="CB138" i="2" s="1"/>
  <c r="CF138" i="2"/>
  <c r="CI138" i="2" s="1"/>
  <c r="CE711" i="2"/>
  <c r="CF711" i="2"/>
  <c r="CI711" i="2" s="1"/>
  <c r="CE275" i="2"/>
  <c r="CF275" i="2"/>
  <c r="CI275" i="2" s="1"/>
  <c r="CE868" i="2"/>
  <c r="CF868" i="2"/>
  <c r="CI868" i="2" s="1"/>
  <c r="CE355" i="2"/>
  <c r="CF355" i="2"/>
  <c r="CI355" i="2" s="1"/>
  <c r="CF383" i="2"/>
  <c r="CI383" i="2" s="1"/>
  <c r="CE383" i="2"/>
  <c r="CE519" i="2"/>
  <c r="CF519" i="2"/>
  <c r="CI519" i="2" s="1"/>
  <c r="CF870" i="2"/>
  <c r="CI870" i="2" s="1"/>
  <c r="CE870" i="2"/>
  <c r="CE74" i="2"/>
  <c r="CF74" i="2"/>
  <c r="CI74" i="2" s="1"/>
  <c r="CE115" i="2"/>
  <c r="CF115" i="2"/>
  <c r="CI115" i="2" s="1"/>
  <c r="CF127" i="2"/>
  <c r="CI127" i="2" s="1"/>
  <c r="CE127" i="2"/>
  <c r="CB127" i="2" s="1"/>
  <c r="CE4" i="2"/>
  <c r="CF4" i="2"/>
  <c r="CI4" i="2" s="1"/>
  <c r="CE935" i="2"/>
  <c r="CB935" i="2" s="1"/>
  <c r="CF935" i="2"/>
  <c r="CI935" i="2" s="1"/>
  <c r="CE527" i="2"/>
  <c r="CB527" i="2" s="1"/>
  <c r="CF527" i="2"/>
  <c r="CI527" i="2" s="1"/>
  <c r="CE104" i="2"/>
  <c r="CB104" i="2" s="1"/>
  <c r="CF104" i="2"/>
  <c r="CI104" i="2" s="1"/>
  <c r="CE150" i="2"/>
  <c r="CH150" i="2" s="1"/>
  <c r="CF150" i="2"/>
  <c r="CI150" i="2" s="1"/>
  <c r="CE198" i="2"/>
  <c r="CB198" i="2" s="1"/>
  <c r="CF198" i="2"/>
  <c r="CI198" i="2" s="1"/>
  <c r="CE213" i="2"/>
  <c r="CF213" i="2"/>
  <c r="CI213" i="2" s="1"/>
  <c r="CE270" i="2"/>
  <c r="CB270" i="2" s="1"/>
  <c r="CF270" i="2"/>
  <c r="CI270" i="2" s="1"/>
  <c r="CE517" i="2"/>
  <c r="CH517" i="2" s="1"/>
  <c r="CF517" i="2"/>
  <c r="CI517" i="2" s="1"/>
  <c r="CE758" i="2"/>
  <c r="CB758" i="2" s="1"/>
  <c r="CF758" i="2"/>
  <c r="CI758" i="2" s="1"/>
  <c r="CE95" i="2"/>
  <c r="CB95" i="2" s="1"/>
  <c r="CF95" i="2"/>
  <c r="CI95" i="2" s="1"/>
  <c r="CF353" i="2"/>
  <c r="CI353" i="2" s="1"/>
  <c r="CE353" i="2"/>
  <c r="CB353" i="2" s="1"/>
  <c r="CF305" i="2"/>
  <c r="CI305" i="2" s="1"/>
  <c r="CE305" i="2"/>
  <c r="CB305" i="2" s="1"/>
  <c r="CE765" i="2"/>
  <c r="CB765" i="2" s="1"/>
  <c r="CF765" i="2"/>
  <c r="CI765" i="2" s="1"/>
  <c r="CE529" i="2"/>
  <c r="CF529" i="2"/>
  <c r="CI529" i="2" s="1"/>
  <c r="CE32" i="2"/>
  <c r="CH32" i="2" s="1"/>
  <c r="CF32" i="2"/>
  <c r="CI32" i="2" s="1"/>
  <c r="CE580" i="2"/>
  <c r="CB580" i="2" s="1"/>
  <c r="CF580" i="2"/>
  <c r="CI580" i="2" s="1"/>
  <c r="CE516" i="2"/>
  <c r="CB516" i="2" s="1"/>
  <c r="CF516" i="2"/>
  <c r="CI516" i="2" s="1"/>
  <c r="CF426" i="2"/>
  <c r="CI426" i="2" s="1"/>
  <c r="CE426" i="2"/>
  <c r="CB426" i="2" s="1"/>
  <c r="CE351" i="2"/>
  <c r="CB351" i="2" s="1"/>
  <c r="CF351" i="2"/>
  <c r="CI351" i="2" s="1"/>
  <c r="CE249" i="2"/>
  <c r="CB249" i="2" s="1"/>
  <c r="CF249" i="2"/>
  <c r="CI249" i="2" s="1"/>
  <c r="CE535" i="2"/>
  <c r="CH535" i="2" s="1"/>
  <c r="CF535" i="2"/>
  <c r="CI535" i="2" s="1"/>
  <c r="CE453" i="2"/>
  <c r="CB453" i="2" s="1"/>
  <c r="CF453" i="2"/>
  <c r="CI453" i="2" s="1"/>
  <c r="CF172" i="2"/>
  <c r="CI172" i="2" s="1"/>
  <c r="CE172" i="2"/>
  <c r="CB172" i="2" s="1"/>
  <c r="CE128" i="2"/>
  <c r="CH128" i="2" s="1"/>
  <c r="CF128" i="2"/>
  <c r="CI128" i="2" s="1"/>
  <c r="CE716" i="2"/>
  <c r="CH716" i="2" s="1"/>
  <c r="CF716" i="2"/>
  <c r="CI716" i="2" s="1"/>
  <c r="CF448" i="2"/>
  <c r="CI448" i="2" s="1"/>
  <c r="CE448" i="2"/>
  <c r="CB448" i="2" s="1"/>
  <c r="CE110" i="2"/>
  <c r="CB110" i="2" s="1"/>
  <c r="CF110" i="2"/>
  <c r="CI110" i="2" s="1"/>
  <c r="CE85" i="2"/>
  <c r="CB85" i="2" s="1"/>
  <c r="CF85" i="2"/>
  <c r="CI85" i="2" s="1"/>
  <c r="CE727" i="2"/>
  <c r="CB727" i="2" s="1"/>
  <c r="CF727" i="2"/>
  <c r="CI727" i="2" s="1"/>
  <c r="CE336" i="2"/>
  <c r="CB336" i="2" s="1"/>
  <c r="CF336" i="2"/>
  <c r="CI336" i="2" s="1"/>
  <c r="CF269" i="2"/>
  <c r="CI269" i="2" s="1"/>
  <c r="CE269" i="2"/>
  <c r="CB269" i="2" s="1"/>
  <c r="CE165" i="2"/>
  <c r="CF165" i="2"/>
  <c r="CI165" i="2" s="1"/>
  <c r="CE638" i="2"/>
  <c r="CB638" i="2" s="1"/>
  <c r="CF638" i="2"/>
  <c r="CI638" i="2" s="1"/>
  <c r="CE323" i="2"/>
  <c r="CB323" i="2" s="1"/>
  <c r="CF323" i="2"/>
  <c r="CI323" i="2" s="1"/>
  <c r="CE131" i="2"/>
  <c r="CB131" i="2" s="1"/>
  <c r="CF131" i="2"/>
  <c r="CI131" i="2" s="1"/>
  <c r="CE54" i="2"/>
  <c r="CH54" i="2" s="1"/>
  <c r="CF54" i="2"/>
  <c r="CI54" i="2" s="1"/>
  <c r="CE619" i="2"/>
  <c r="CB619" i="2" s="1"/>
  <c r="CF619" i="2"/>
  <c r="CI619" i="2" s="1"/>
  <c r="CE560" i="2"/>
  <c r="CB560" i="2" s="1"/>
  <c r="CF560" i="2"/>
  <c r="CI560" i="2" s="1"/>
  <c r="CE468" i="2"/>
  <c r="CB468" i="2" s="1"/>
  <c r="CF468" i="2"/>
  <c r="CI468" i="2" s="1"/>
  <c r="CE582" i="2"/>
  <c r="CB582" i="2" s="1"/>
  <c r="CF582" i="2"/>
  <c r="CI582" i="2" s="1"/>
  <c r="CE574" i="2"/>
  <c r="CB574" i="2" s="1"/>
  <c r="CF574" i="2"/>
  <c r="CI574" i="2" s="1"/>
  <c r="CE566" i="2"/>
  <c r="CB566" i="2" s="1"/>
  <c r="CF566" i="2"/>
  <c r="CI566" i="2" s="1"/>
  <c r="CE358" i="2"/>
  <c r="CB358" i="2" s="1"/>
  <c r="CF358" i="2"/>
  <c r="CI358" i="2" s="1"/>
  <c r="CE342" i="2"/>
  <c r="CB342" i="2" s="1"/>
  <c r="CF342" i="2"/>
  <c r="CI342" i="2" s="1"/>
  <c r="CE267" i="2"/>
  <c r="CB267" i="2" s="1"/>
  <c r="CF267" i="2"/>
  <c r="CI267" i="2" s="1"/>
  <c r="CE439" i="2"/>
  <c r="CB439" i="2" s="1"/>
  <c r="CF439" i="2"/>
  <c r="CI439" i="2" s="1"/>
  <c r="CE308" i="2"/>
  <c r="CB308" i="2" s="1"/>
  <c r="CF308" i="2"/>
  <c r="CI308" i="2" s="1"/>
  <c r="CE255" i="2"/>
  <c r="CB255" i="2" s="1"/>
  <c r="CF255" i="2"/>
  <c r="CI255" i="2" s="1"/>
  <c r="CE199" i="2"/>
  <c r="CB199" i="2" s="1"/>
  <c r="CF199" i="2"/>
  <c r="CI199" i="2" s="1"/>
  <c r="CE173" i="2"/>
  <c r="CB173" i="2" s="1"/>
  <c r="CF173" i="2"/>
  <c r="CI173" i="2" s="1"/>
  <c r="CE149" i="2"/>
  <c r="CB149" i="2" s="1"/>
  <c r="CF149" i="2"/>
  <c r="CI149" i="2" s="1"/>
  <c r="CE57" i="2"/>
  <c r="CB57" i="2" s="1"/>
  <c r="CF57" i="2"/>
  <c r="CI57" i="2" s="1"/>
  <c r="CE181" i="2"/>
  <c r="CB181" i="2" s="1"/>
  <c r="CF181" i="2"/>
  <c r="CI181" i="2" s="1"/>
  <c r="CE84" i="2"/>
  <c r="CB84" i="2" s="1"/>
  <c r="CF84" i="2"/>
  <c r="CI84" i="2" s="1"/>
  <c r="CF96" i="2"/>
  <c r="CI96" i="2" s="1"/>
  <c r="CE96" i="2"/>
  <c r="CB96" i="2" s="1"/>
  <c r="CE56" i="2"/>
  <c r="CB56" i="2" s="1"/>
  <c r="CF56" i="2"/>
  <c r="CI56" i="2" s="1"/>
  <c r="CE153" i="2"/>
  <c r="CB153" i="2" s="1"/>
  <c r="CF153" i="2"/>
  <c r="CI153" i="2" s="1"/>
  <c r="CE148" i="2"/>
  <c r="CB148" i="2" s="1"/>
  <c r="CF148" i="2"/>
  <c r="CI148" i="2" s="1"/>
  <c r="CE53" i="2"/>
  <c r="CB53" i="2" s="1"/>
  <c r="CF53" i="2"/>
  <c r="CI53" i="2" s="1"/>
  <c r="CE12" i="2"/>
  <c r="CB12" i="2" s="1"/>
  <c r="CF12" i="2"/>
  <c r="CI12" i="2" s="1"/>
  <c r="CE779" i="2"/>
  <c r="CB779" i="2" s="1"/>
  <c r="CF779" i="2"/>
  <c r="CI779" i="2" s="1"/>
  <c r="CE631" i="2"/>
  <c r="CB631" i="2" s="1"/>
  <c r="CF631" i="2"/>
  <c r="CI631" i="2" s="1"/>
  <c r="CE600" i="2"/>
  <c r="CH600" i="2" s="1"/>
  <c r="CF600" i="2"/>
  <c r="CI600" i="2" s="1"/>
  <c r="CE284" i="2"/>
  <c r="CF284" i="2"/>
  <c r="CI284" i="2" s="1"/>
  <c r="CE239" i="2"/>
  <c r="CF239" i="2"/>
  <c r="CI239" i="2" s="1"/>
  <c r="CE178" i="2"/>
  <c r="CH178" i="2" s="1"/>
  <c r="CF178" i="2"/>
  <c r="CI178" i="2" s="1"/>
  <c r="CE86" i="2"/>
  <c r="CF86" i="2"/>
  <c r="CI86" i="2" s="1"/>
  <c r="CF39" i="2"/>
  <c r="CI39" i="2" s="1"/>
  <c r="CE39" i="2"/>
  <c r="CE11" i="2"/>
  <c r="CB11" i="2" s="1"/>
  <c r="CF11" i="2"/>
  <c r="CI11" i="2" s="1"/>
  <c r="CE561" i="2"/>
  <c r="CF561" i="2"/>
  <c r="CI561" i="2" s="1"/>
  <c r="CF842" i="2"/>
  <c r="CI842" i="2" s="1"/>
  <c r="CE842" i="2"/>
  <c r="CE579" i="2"/>
  <c r="CF579" i="2"/>
  <c r="CI579" i="2" s="1"/>
  <c r="CE639" i="2"/>
  <c r="CF639" i="2"/>
  <c r="CI639" i="2" s="1"/>
  <c r="CE137" i="2"/>
  <c r="CF137" i="2"/>
  <c r="CI137" i="2" s="1"/>
  <c r="CE140" i="2"/>
  <c r="CB140" i="2" s="1"/>
  <c r="CF140" i="2"/>
  <c r="CI140" i="2" s="1"/>
  <c r="CE278" i="2"/>
  <c r="CF278" i="2"/>
  <c r="CI278" i="2" s="1"/>
  <c r="CE877" i="2"/>
  <c r="CF877" i="2"/>
  <c r="CI877" i="2" s="1"/>
  <c r="CE557" i="2"/>
  <c r="CB557" i="2" s="1"/>
  <c r="CF557" i="2"/>
  <c r="CI557" i="2" s="1"/>
  <c r="CE347" i="2"/>
  <c r="CB347" i="2" s="1"/>
  <c r="CF347" i="2"/>
  <c r="CI347" i="2" s="1"/>
  <c r="CE2" i="2"/>
  <c r="CF2" i="2"/>
  <c r="CI2" i="2" s="1"/>
  <c r="CE715" i="2"/>
  <c r="CF715" i="2"/>
  <c r="CI715" i="2" s="1"/>
  <c r="CE513" i="2"/>
  <c r="CF513" i="2"/>
  <c r="CI513" i="2" s="1"/>
  <c r="BM57" i="2"/>
  <c r="CH120" i="2"/>
  <c r="CF120" i="2"/>
  <c r="CI120" i="2" s="1"/>
  <c r="CE186" i="2"/>
  <c r="CB186" i="2" s="1"/>
  <c r="CF186" i="2"/>
  <c r="CI186" i="2" s="1"/>
  <c r="CE195" i="2"/>
  <c r="CF195" i="2"/>
  <c r="CI195" i="2" s="1"/>
  <c r="CE230" i="2"/>
  <c r="CB230" i="2" s="1"/>
  <c r="CF230" i="2"/>
  <c r="CI230" i="2" s="1"/>
  <c r="CF412" i="2"/>
  <c r="CI412" i="2" s="1"/>
  <c r="CE412" i="2"/>
  <c r="CB412" i="2" s="1"/>
  <c r="CE485" i="2"/>
  <c r="CB485" i="2" s="1"/>
  <c r="CF485" i="2"/>
  <c r="CI485" i="2" s="1"/>
  <c r="CE723" i="2"/>
  <c r="CB723" i="2" s="1"/>
  <c r="CF723" i="2"/>
  <c r="CI723" i="2" s="1"/>
  <c r="CE844" i="2"/>
  <c r="CB844" i="2" s="1"/>
  <c r="CF844" i="2"/>
  <c r="CI844" i="2" s="1"/>
  <c r="CE929" i="2"/>
  <c r="CB929" i="2" s="1"/>
  <c r="CF929" i="2"/>
  <c r="CI929" i="2" s="1"/>
  <c r="CE824" i="2"/>
  <c r="CB824" i="2" s="1"/>
  <c r="CF824" i="2"/>
  <c r="CI824" i="2" s="1"/>
  <c r="CE717" i="2"/>
  <c r="CB717" i="2" s="1"/>
  <c r="CF717" i="2"/>
  <c r="CI717" i="2" s="1"/>
  <c r="CE555" i="2"/>
  <c r="CB555" i="2" s="1"/>
  <c r="CF555" i="2"/>
  <c r="CI555" i="2" s="1"/>
  <c r="CE391" i="2"/>
  <c r="CB391" i="2" s="1"/>
  <c r="CF391" i="2"/>
  <c r="CI391" i="2" s="1"/>
  <c r="CE210" i="2"/>
  <c r="CB210" i="2" s="1"/>
  <c r="CF210" i="2"/>
  <c r="CI210" i="2" s="1"/>
  <c r="CE75" i="2"/>
  <c r="CF75" i="2"/>
  <c r="CI75" i="2" s="1"/>
  <c r="CE931" i="2"/>
  <c r="CB931" i="2" s="1"/>
  <c r="CF931" i="2"/>
  <c r="CI931" i="2" s="1"/>
  <c r="CE246" i="2"/>
  <c r="CB246" i="2" s="1"/>
  <c r="CF246" i="2"/>
  <c r="CI246" i="2" s="1"/>
  <c r="CF7" i="2"/>
  <c r="CI7" i="2" s="1"/>
  <c r="CE7" i="2"/>
  <c r="CH7" i="2" s="1"/>
  <c r="BM9" i="2"/>
  <c r="CE43" i="2"/>
  <c r="CB43" i="2" s="1"/>
  <c r="CF43" i="2"/>
  <c r="CI43" i="2" s="1"/>
  <c r="CE921" i="2"/>
  <c r="CB921" i="2" s="1"/>
  <c r="CF921" i="2"/>
  <c r="CI921" i="2" s="1"/>
  <c r="CE849" i="2"/>
  <c r="CB849" i="2" s="1"/>
  <c r="CF849" i="2"/>
  <c r="CI849" i="2" s="1"/>
  <c r="CE556" i="2"/>
  <c r="CB556" i="2" s="1"/>
  <c r="CF556" i="2"/>
  <c r="CI556" i="2" s="1"/>
  <c r="CE327" i="2"/>
  <c r="CB327" i="2" s="1"/>
  <c r="CF327" i="2"/>
  <c r="CI327" i="2" s="1"/>
  <c r="CE90" i="2"/>
  <c r="CB90" i="2" s="1"/>
  <c r="CF90" i="2"/>
  <c r="CI90" i="2" s="1"/>
  <c r="CE729" i="2"/>
  <c r="CF729" i="2"/>
  <c r="CI729" i="2" s="1"/>
  <c r="CE429" i="2"/>
  <c r="CB429" i="2" s="1"/>
  <c r="CF429" i="2"/>
  <c r="CI429" i="2" s="1"/>
  <c r="CF416" i="2"/>
  <c r="CI416" i="2" s="1"/>
  <c r="CE416" i="2"/>
  <c r="CB416" i="2" s="1"/>
  <c r="CE223" i="2"/>
  <c r="CB223" i="2" s="1"/>
  <c r="CF223" i="2"/>
  <c r="CI223" i="2" s="1"/>
  <c r="CF818" i="2"/>
  <c r="CI818" i="2" s="1"/>
  <c r="CE818" i="2"/>
  <c r="CB818" i="2" s="1"/>
  <c r="CE607" i="2"/>
  <c r="CB607" i="2" s="1"/>
  <c r="CF607" i="2"/>
  <c r="CI607" i="2" s="1"/>
  <c r="CE379" i="2"/>
  <c r="CB379" i="2" s="1"/>
  <c r="CF379" i="2"/>
  <c r="CI379" i="2" s="1"/>
  <c r="CE312" i="2"/>
  <c r="CB312" i="2" s="1"/>
  <c r="CF312" i="2"/>
  <c r="CI312" i="2" s="1"/>
  <c r="CE245" i="2"/>
  <c r="CB245" i="2" s="1"/>
  <c r="CF245" i="2"/>
  <c r="CI245" i="2" s="1"/>
  <c r="CE208" i="2"/>
  <c r="CB208" i="2" s="1"/>
  <c r="CF208" i="2"/>
  <c r="CI208" i="2" s="1"/>
  <c r="CE152" i="2"/>
  <c r="CF152" i="2"/>
  <c r="CI152" i="2" s="1"/>
  <c r="CE899" i="2"/>
  <c r="CB899" i="2" s="1"/>
  <c r="CF899" i="2"/>
  <c r="CI899" i="2" s="1"/>
  <c r="CF422" i="2"/>
  <c r="CI422" i="2" s="1"/>
  <c r="CE422" i="2"/>
  <c r="CB422" i="2" s="1"/>
  <c r="CE299" i="2"/>
  <c r="CH299" i="2" s="1"/>
  <c r="CF299" i="2"/>
  <c r="CI299" i="2" s="1"/>
  <c r="CE861" i="2"/>
  <c r="CB861" i="2" s="1"/>
  <c r="CF861" i="2"/>
  <c r="CI861" i="2" s="1"/>
  <c r="CE611" i="2"/>
  <c r="CB611" i="2" s="1"/>
  <c r="CF611" i="2"/>
  <c r="CI611" i="2" s="1"/>
  <c r="CE490" i="2"/>
  <c r="CB490" i="2" s="1"/>
  <c r="CF490" i="2"/>
  <c r="CI490" i="2" s="1"/>
  <c r="CE433" i="2"/>
  <c r="CB433" i="2" s="1"/>
  <c r="CF433" i="2"/>
  <c r="CI433" i="2" s="1"/>
  <c r="CE617" i="2"/>
  <c r="CB617" i="2" s="1"/>
  <c r="CF617" i="2"/>
  <c r="CI617" i="2" s="1"/>
  <c r="CE558" i="2"/>
  <c r="CB558" i="2" s="1"/>
  <c r="CF558" i="2"/>
  <c r="CI558" i="2" s="1"/>
  <c r="CE496" i="2"/>
  <c r="CB496" i="2" s="1"/>
  <c r="CF496" i="2"/>
  <c r="CI496" i="2" s="1"/>
  <c r="CE474" i="2"/>
  <c r="CB474" i="2" s="1"/>
  <c r="CF474" i="2"/>
  <c r="CI474" i="2" s="1"/>
  <c r="CF466" i="2"/>
  <c r="CI466" i="2" s="1"/>
  <c r="CE466" i="2"/>
  <c r="CB466" i="2" s="1"/>
  <c r="CE302" i="2"/>
  <c r="CB302" i="2" s="1"/>
  <c r="CF302" i="2"/>
  <c r="CI302" i="2" s="1"/>
  <c r="CE413" i="2"/>
  <c r="CB413" i="2" s="1"/>
  <c r="CF413" i="2"/>
  <c r="CI413" i="2" s="1"/>
  <c r="CE340" i="2"/>
  <c r="CB340" i="2" s="1"/>
  <c r="CF340" i="2"/>
  <c r="CI340" i="2" s="1"/>
  <c r="CE324" i="2"/>
  <c r="CB324" i="2" s="1"/>
  <c r="CF324" i="2"/>
  <c r="CI324" i="2" s="1"/>
  <c r="CF252" i="2"/>
  <c r="CI252" i="2" s="1"/>
  <c r="CE252" i="2"/>
  <c r="CB252" i="2" s="1"/>
  <c r="CF233" i="2"/>
  <c r="CI233" i="2" s="1"/>
  <c r="CE233" i="2"/>
  <c r="CB233" i="2" s="1"/>
  <c r="CE298" i="2"/>
  <c r="CB298" i="2" s="1"/>
  <c r="CF298" i="2"/>
  <c r="CI298" i="2" s="1"/>
  <c r="CE279" i="2"/>
  <c r="CB279" i="2" s="1"/>
  <c r="CF279" i="2"/>
  <c r="CI279" i="2" s="1"/>
  <c r="CE89" i="2"/>
  <c r="CB89" i="2" s="1"/>
  <c r="CF89" i="2"/>
  <c r="CI89" i="2" s="1"/>
  <c r="CE231" i="2"/>
  <c r="CB231" i="2" s="1"/>
  <c r="CF231" i="2"/>
  <c r="CI231" i="2" s="1"/>
  <c r="CE164" i="2"/>
  <c r="CB164" i="2" s="1"/>
  <c r="CF164" i="2"/>
  <c r="CI164" i="2" s="1"/>
  <c r="CE42" i="2"/>
  <c r="CB42" i="2" s="1"/>
  <c r="CF42" i="2"/>
  <c r="CI42" i="2" s="1"/>
  <c r="CE205" i="2"/>
  <c r="CB205" i="2" s="1"/>
  <c r="CF205" i="2"/>
  <c r="CI205" i="2" s="1"/>
  <c r="CF196" i="2"/>
  <c r="CI196" i="2" s="1"/>
  <c r="CE196" i="2"/>
  <c r="CB196" i="2" s="1"/>
  <c r="CE166" i="2"/>
  <c r="CB166" i="2" s="1"/>
  <c r="CF166" i="2"/>
  <c r="CI166" i="2" s="1"/>
  <c r="CE901" i="2"/>
  <c r="CB901" i="2" s="1"/>
  <c r="CF901" i="2"/>
  <c r="CI901" i="2" s="1"/>
  <c r="CE581" i="2"/>
  <c r="CH581" i="2" s="1"/>
  <c r="CF581" i="2"/>
  <c r="CI581" i="2" s="1"/>
  <c r="CF593" i="2"/>
  <c r="CI593" i="2" s="1"/>
  <c r="CE537" i="2"/>
  <c r="CF537" i="2"/>
  <c r="CI537" i="2" s="1"/>
  <c r="CF418" i="2"/>
  <c r="CI418" i="2" s="1"/>
  <c r="CE418" i="2"/>
  <c r="CF436" i="2"/>
  <c r="CI436" i="2" s="1"/>
  <c r="CE436" i="2"/>
  <c r="CH436" i="2" s="1"/>
  <c r="CF329" i="2"/>
  <c r="CI329" i="2" s="1"/>
  <c r="CE329" i="2"/>
  <c r="CB329" i="2" s="1"/>
  <c r="CE5" i="2"/>
  <c r="CF5" i="2"/>
  <c r="CI5" i="2" s="1"/>
  <c r="CE262" i="2"/>
  <c r="CB262" i="2" s="1"/>
  <c r="CF262" i="2"/>
  <c r="CI262" i="2" s="1"/>
  <c r="CF139" i="2"/>
  <c r="CI139" i="2" s="1"/>
  <c r="CE139" i="2"/>
  <c r="CB139" i="2" s="1"/>
  <c r="CE671" i="2"/>
  <c r="CB671" i="2" s="1"/>
  <c r="CF671" i="2"/>
  <c r="CI671" i="2" s="1"/>
  <c r="CE553" i="2"/>
  <c r="CF553" i="2"/>
  <c r="CI553" i="2" s="1"/>
  <c r="CE606" i="2"/>
  <c r="CF606" i="2"/>
  <c r="CI606" i="2" s="1"/>
  <c r="CF349" i="2"/>
  <c r="CI349" i="2" s="1"/>
  <c r="CE349" i="2"/>
  <c r="CE112" i="2"/>
  <c r="CH112" i="2" s="1"/>
  <c r="CG112" i="2" s="1"/>
  <c r="CF112" i="2"/>
  <c r="CI112" i="2" s="1"/>
  <c r="CE385" i="2"/>
  <c r="CF385" i="2"/>
  <c r="CI385" i="2" s="1"/>
  <c r="CE106" i="2"/>
  <c r="CB106" i="2" s="1"/>
  <c r="CF106" i="2"/>
  <c r="CI106" i="2" s="1"/>
  <c r="CE126" i="2"/>
  <c r="CF126" i="2"/>
  <c r="CI126" i="2" s="1"/>
  <c r="CE156" i="2"/>
  <c r="CB156" i="2" s="1"/>
  <c r="CF156" i="2"/>
  <c r="CI156" i="2" s="1"/>
  <c r="CE264" i="2"/>
  <c r="CF264" i="2"/>
  <c r="CI264" i="2" s="1"/>
  <c r="CE339" i="2"/>
  <c r="CF339" i="2"/>
  <c r="CI339" i="2" s="1"/>
  <c r="CF366" i="2"/>
  <c r="CI366" i="2" s="1"/>
  <c r="CE366" i="2"/>
  <c r="CB366" i="2" s="1"/>
  <c r="CF442" i="2"/>
  <c r="CI442" i="2" s="1"/>
  <c r="CE442" i="2"/>
  <c r="CB442" i="2" s="1"/>
  <c r="CE473" i="2"/>
  <c r="CB473" i="2" s="1"/>
  <c r="CF473" i="2"/>
  <c r="CI473" i="2" s="1"/>
  <c r="CE571" i="2"/>
  <c r="CF571" i="2"/>
  <c r="CI571" i="2" s="1"/>
  <c r="CE636" i="2"/>
  <c r="CB636" i="2" s="1"/>
  <c r="CF636" i="2"/>
  <c r="CI636" i="2" s="1"/>
  <c r="CE665" i="2"/>
  <c r="CB665" i="2" s="1"/>
  <c r="CF665" i="2"/>
  <c r="CI665" i="2" s="1"/>
  <c r="CE875" i="2"/>
  <c r="CB875" i="2" s="1"/>
  <c r="CF875" i="2"/>
  <c r="CI875" i="2" s="1"/>
  <c r="CE891" i="2"/>
  <c r="CB891" i="2" s="1"/>
  <c r="CF891" i="2"/>
  <c r="CI891" i="2" s="1"/>
  <c r="CE920" i="2"/>
  <c r="CB920" i="2" s="1"/>
  <c r="CF920" i="2"/>
  <c r="CI920" i="2" s="1"/>
  <c r="CE3" i="2"/>
  <c r="CB3" i="2" s="1"/>
  <c r="CF3" i="2"/>
  <c r="CI3" i="2" s="1"/>
  <c r="CE17" i="2"/>
  <c r="CB17" i="2" s="1"/>
  <c r="CF17" i="2"/>
  <c r="CI17" i="2" s="1"/>
  <c r="CE493" i="2"/>
  <c r="CB493" i="2" s="1"/>
  <c r="CF493" i="2"/>
  <c r="CI493" i="2" s="1"/>
  <c r="CF219" i="2"/>
  <c r="CI219" i="2" s="1"/>
  <c r="CE219" i="2"/>
  <c r="CB219" i="2" s="1"/>
  <c r="CE825" i="2"/>
  <c r="CB825" i="2" s="1"/>
  <c r="CF825" i="2"/>
  <c r="CI825" i="2" s="1"/>
  <c r="CE532" i="2"/>
  <c r="CB532" i="2" s="1"/>
  <c r="CF532" i="2"/>
  <c r="CI532" i="2" s="1"/>
  <c r="CE364" i="2"/>
  <c r="CB364" i="2" s="1"/>
  <c r="CF364" i="2"/>
  <c r="CI364" i="2" s="1"/>
  <c r="CE268" i="2"/>
  <c r="CB268" i="2" s="1"/>
  <c r="CF268" i="2"/>
  <c r="CI268" i="2" s="1"/>
  <c r="CE705" i="2"/>
  <c r="CB705" i="2" s="1"/>
  <c r="CF705" i="2"/>
  <c r="CI705" i="2" s="1"/>
  <c r="CE637" i="2"/>
  <c r="CB637" i="2" s="1"/>
  <c r="CF637" i="2"/>
  <c r="CI637" i="2" s="1"/>
  <c r="CE551" i="2"/>
  <c r="CB551" i="2" s="1"/>
  <c r="CF551" i="2"/>
  <c r="CI551" i="2" s="1"/>
  <c r="CF774" i="2"/>
  <c r="CI774" i="2" s="1"/>
  <c r="CE774" i="2"/>
  <c r="CB774" i="2" s="1"/>
  <c r="CE494" i="2"/>
  <c r="CB494" i="2" s="1"/>
  <c r="CF494" i="2"/>
  <c r="CI494" i="2" s="1"/>
  <c r="CF325" i="2"/>
  <c r="CI325" i="2" s="1"/>
  <c r="CE325" i="2"/>
  <c r="CH325" i="2" s="1"/>
  <c r="CE129" i="2"/>
  <c r="CB129" i="2" s="1"/>
  <c r="CF129" i="2"/>
  <c r="CI129" i="2" s="1"/>
  <c r="CE352" i="2"/>
  <c r="CB352" i="2" s="1"/>
  <c r="CF352" i="2"/>
  <c r="CI352" i="2" s="1"/>
  <c r="CE285" i="2"/>
  <c r="CB285" i="2" s="1"/>
  <c r="CF285" i="2"/>
  <c r="CI285" i="2" s="1"/>
  <c r="CE217" i="2"/>
  <c r="CB217" i="2" s="1"/>
  <c r="CF217" i="2"/>
  <c r="CI217" i="2" s="1"/>
  <c r="CE176" i="2"/>
  <c r="CF176" i="2"/>
  <c r="CI176" i="2" s="1"/>
  <c r="CE764" i="2"/>
  <c r="CB764" i="2" s="1"/>
  <c r="CF764" i="2"/>
  <c r="CI764" i="2" s="1"/>
  <c r="CE472" i="2"/>
  <c r="CB472" i="2" s="1"/>
  <c r="CF472" i="2"/>
  <c r="CI472" i="2" s="1"/>
  <c r="CF446" i="2"/>
  <c r="CI446" i="2" s="1"/>
  <c r="CE446" i="2"/>
  <c r="CH446" i="2" s="1"/>
  <c r="CE845" i="2"/>
  <c r="CB845" i="2" s="1"/>
  <c r="CF845" i="2"/>
  <c r="CI845" i="2" s="1"/>
  <c r="CE827" i="2"/>
  <c r="CB827" i="2" s="1"/>
  <c r="CF827" i="2"/>
  <c r="CI827" i="2" s="1"/>
  <c r="CF934" i="2"/>
  <c r="CI934" i="2" s="1"/>
  <c r="CE934" i="2"/>
  <c r="CB934" i="2" s="1"/>
  <c r="CE603" i="2"/>
  <c r="CB603" i="2" s="1"/>
  <c r="CF603" i="2"/>
  <c r="CI603" i="2" s="1"/>
  <c r="CE592" i="2"/>
  <c r="CB592" i="2" s="1"/>
  <c r="CF592" i="2"/>
  <c r="CI592" i="2" s="1"/>
  <c r="CE528" i="2"/>
  <c r="CB528" i="2" s="1"/>
  <c r="CF528" i="2"/>
  <c r="CI528" i="2" s="1"/>
  <c r="CE457" i="2"/>
  <c r="CB457" i="2" s="1"/>
  <c r="CF457" i="2"/>
  <c r="CI457" i="2" s="1"/>
  <c r="CE550" i="2"/>
  <c r="CB550" i="2" s="1"/>
  <c r="CF550" i="2"/>
  <c r="CI550" i="2" s="1"/>
  <c r="CE542" i="2"/>
  <c r="CB542" i="2" s="1"/>
  <c r="CF542" i="2"/>
  <c r="CI542" i="2" s="1"/>
  <c r="CE534" i="2"/>
  <c r="CB534" i="2" s="1"/>
  <c r="CF534" i="2"/>
  <c r="CI534" i="2" s="1"/>
  <c r="CE488" i="2"/>
  <c r="CB488" i="2" s="1"/>
  <c r="CF488" i="2"/>
  <c r="CI488" i="2" s="1"/>
  <c r="CE443" i="2"/>
  <c r="CB443" i="2" s="1"/>
  <c r="CF443" i="2"/>
  <c r="CI443" i="2" s="1"/>
  <c r="CE415" i="2"/>
  <c r="CB415" i="2" s="1"/>
  <c r="CF415" i="2"/>
  <c r="CI415" i="2" s="1"/>
  <c r="CE377" i="2"/>
  <c r="CB377" i="2" s="1"/>
  <c r="CF377" i="2"/>
  <c r="CI377" i="2" s="1"/>
  <c r="CE326" i="2"/>
  <c r="CB326" i="2" s="1"/>
  <c r="CF326" i="2"/>
  <c r="CI326" i="2" s="1"/>
  <c r="CE272" i="2"/>
  <c r="CB272" i="2" s="1"/>
  <c r="CF272" i="2"/>
  <c r="CI272" i="2" s="1"/>
  <c r="CF265" i="2"/>
  <c r="CI265" i="2" s="1"/>
  <c r="CE265" i="2"/>
  <c r="CB265" i="2" s="1"/>
  <c r="CE407" i="2"/>
  <c r="CB407" i="2" s="1"/>
  <c r="CF407" i="2"/>
  <c r="CI407" i="2" s="1"/>
  <c r="CE330" i="2"/>
  <c r="CB330" i="2" s="1"/>
  <c r="CF330" i="2"/>
  <c r="CI330" i="2" s="1"/>
  <c r="CE314" i="2"/>
  <c r="CB314" i="2" s="1"/>
  <c r="CF314" i="2"/>
  <c r="CI314" i="2" s="1"/>
  <c r="CE247" i="2"/>
  <c r="CB247" i="2" s="1"/>
  <c r="CF247" i="2"/>
  <c r="CI247" i="2" s="1"/>
  <c r="CF147" i="2"/>
  <c r="CI147" i="2" s="1"/>
  <c r="CE147" i="2"/>
  <c r="CB147" i="2" s="1"/>
  <c r="CE159" i="2"/>
  <c r="CB159" i="2" s="1"/>
  <c r="CF159" i="2"/>
  <c r="CI159" i="2" s="1"/>
  <c r="CE203" i="2"/>
  <c r="CB203" i="2" s="1"/>
  <c r="CF203" i="2"/>
  <c r="CI203" i="2" s="1"/>
  <c r="CE76" i="2"/>
  <c r="CB76" i="2" s="1"/>
  <c r="CF76" i="2"/>
  <c r="CI76" i="2" s="1"/>
  <c r="CE73" i="2"/>
  <c r="CB73" i="2" s="1"/>
  <c r="CF73" i="2"/>
  <c r="CI73" i="2" s="1"/>
  <c r="CE933" i="2"/>
  <c r="CB933" i="2" s="1"/>
  <c r="CF933" i="2"/>
  <c r="CI933" i="2" s="1"/>
  <c r="CE893" i="2"/>
  <c r="CB893" i="2" s="1"/>
  <c r="CF893" i="2"/>
  <c r="CI893" i="2" s="1"/>
  <c r="CE585" i="2"/>
  <c r="CF585" i="2"/>
  <c r="CI585" i="2" s="1"/>
  <c r="CF424" i="2"/>
  <c r="CI424" i="2" s="1"/>
  <c r="CE424" i="2"/>
  <c r="CB424" i="2" s="1"/>
  <c r="CF321" i="2"/>
  <c r="CI321" i="2" s="1"/>
  <c r="CE321" i="2"/>
  <c r="CB321" i="2" s="1"/>
  <c r="CE254" i="2"/>
  <c r="CB254" i="2" s="1"/>
  <c r="CF254" i="2"/>
  <c r="CI254" i="2" s="1"/>
  <c r="CE167" i="2"/>
  <c r="CF167" i="2"/>
  <c r="CI167" i="2" s="1"/>
  <c r="CE125" i="2"/>
  <c r="CB125" i="2" s="1"/>
  <c r="CF125" i="2"/>
  <c r="CI125" i="2" s="1"/>
  <c r="CE130" i="2"/>
  <c r="CF130" i="2"/>
  <c r="CI130" i="2" s="1"/>
  <c r="CE927" i="2"/>
  <c r="CB927" i="2" s="1"/>
  <c r="CF927" i="2"/>
  <c r="CI927" i="2" s="1"/>
  <c r="CE852" i="2"/>
  <c r="CF852" i="2"/>
  <c r="CI852" i="2" s="1"/>
  <c r="CE903" i="2"/>
  <c r="CF903" i="2"/>
  <c r="CI903" i="2" s="1"/>
  <c r="CE465" i="2"/>
  <c r="CF465" i="2"/>
  <c r="CI465" i="2" s="1"/>
  <c r="CF206" i="2"/>
  <c r="CI206" i="2" s="1"/>
  <c r="CE206" i="2"/>
  <c r="CF108" i="2"/>
  <c r="CI108" i="2" s="1"/>
  <c r="CE108" i="2"/>
  <c r="CH108" i="2" s="1"/>
  <c r="CF410" i="2"/>
  <c r="CI410" i="2" s="1"/>
  <c r="CE410" i="2"/>
  <c r="BM92" i="2"/>
  <c r="CE616" i="2"/>
  <c r="CB616" i="2" s="1"/>
  <c r="CF616" i="2"/>
  <c r="CI616" i="2" s="1"/>
  <c r="CE100" i="2"/>
  <c r="CF100" i="2"/>
  <c r="CI100" i="2" s="1"/>
  <c r="BM78" i="2"/>
  <c r="CE109" i="2"/>
  <c r="CF109" i="2"/>
  <c r="CI109" i="2" s="1"/>
  <c r="CE158" i="2"/>
  <c r="CB158" i="2" s="1"/>
  <c r="CF158" i="2"/>
  <c r="CI158" i="2" s="1"/>
  <c r="CE288" i="2"/>
  <c r="CB288" i="2" s="1"/>
  <c r="CF288" i="2"/>
  <c r="CI288" i="2" s="1"/>
  <c r="CE387" i="2"/>
  <c r="CB387" i="2" s="1"/>
  <c r="CF387" i="2"/>
  <c r="CI387" i="2" s="1"/>
  <c r="CE487" i="2"/>
  <c r="CB487" i="2" s="1"/>
  <c r="CF487" i="2"/>
  <c r="CI487" i="2" s="1"/>
  <c r="CE511" i="2"/>
  <c r="CB511" i="2" s="1"/>
  <c r="CF511" i="2"/>
  <c r="CI511" i="2" s="1"/>
  <c r="CE937" i="2"/>
  <c r="CB937" i="2" s="1"/>
  <c r="CF937" i="2"/>
  <c r="CI937" i="2" s="1"/>
  <c r="CE495" i="2"/>
  <c r="CH495" i="2" s="1"/>
  <c r="CF495" i="2"/>
  <c r="CI495" i="2" s="1"/>
  <c r="CE177" i="2"/>
  <c r="CB177" i="2" s="1"/>
  <c r="CF177" i="2"/>
  <c r="CI177" i="2" s="1"/>
  <c r="CE80" i="2"/>
  <c r="CB80" i="2" s="1"/>
  <c r="CF80" i="2"/>
  <c r="CI80" i="2" s="1"/>
  <c r="CF452" i="2"/>
  <c r="CI452" i="2" s="1"/>
  <c r="CE452" i="2"/>
  <c r="CB452" i="2" s="1"/>
  <c r="CF428" i="2"/>
  <c r="CI428" i="2" s="1"/>
  <c r="CE428" i="2"/>
  <c r="CB428" i="2" s="1"/>
  <c r="CF345" i="2"/>
  <c r="CI345" i="2" s="1"/>
  <c r="CE345" i="2"/>
  <c r="CB345" i="2" s="1"/>
  <c r="CF297" i="2"/>
  <c r="CI297" i="2" s="1"/>
  <c r="CE297" i="2"/>
  <c r="CB297" i="2" s="1"/>
  <c r="CE10" i="2"/>
  <c r="CB10" i="2" s="1"/>
  <c r="CF10" i="2"/>
  <c r="CI10" i="2" s="1"/>
  <c r="CE521" i="2"/>
  <c r="CF521" i="2"/>
  <c r="CI521" i="2" s="1"/>
  <c r="CE397" i="2"/>
  <c r="CB397" i="2" s="1"/>
  <c r="CF397" i="2"/>
  <c r="CI397" i="2" s="1"/>
  <c r="CE865" i="2"/>
  <c r="CB865" i="2" s="1"/>
  <c r="CF865" i="2"/>
  <c r="CI865" i="2" s="1"/>
  <c r="CE572" i="2"/>
  <c r="CB572" i="2" s="1"/>
  <c r="CF572" i="2"/>
  <c r="CI572" i="2" s="1"/>
  <c r="CE343" i="2"/>
  <c r="CB343" i="2" s="1"/>
  <c r="CF343" i="2"/>
  <c r="CI343" i="2" s="1"/>
  <c r="CE244" i="2"/>
  <c r="CB244" i="2" s="1"/>
  <c r="CF244" i="2"/>
  <c r="CI244" i="2" s="1"/>
  <c r="CE47" i="2"/>
  <c r="CB47" i="2" s="1"/>
  <c r="CF47" i="2"/>
  <c r="CI47" i="2" s="1"/>
  <c r="CE669" i="2"/>
  <c r="CB669" i="2" s="1"/>
  <c r="CF669" i="2"/>
  <c r="CI669" i="2" s="1"/>
  <c r="CE575" i="2"/>
  <c r="CB575" i="2" s="1"/>
  <c r="CF575" i="2"/>
  <c r="CI575" i="2" s="1"/>
  <c r="CE445" i="2"/>
  <c r="CB445" i="2" s="1"/>
  <c r="CF445" i="2"/>
  <c r="CI445" i="2" s="1"/>
  <c r="CF168" i="2"/>
  <c r="CI168" i="2" s="1"/>
  <c r="CE168" i="2"/>
  <c r="CB168" i="2" s="1"/>
  <c r="CE708" i="2"/>
  <c r="CB708" i="2" s="1"/>
  <c r="CF708" i="2"/>
  <c r="CI708" i="2" s="1"/>
  <c r="CE242" i="2"/>
  <c r="CH242" i="2" s="1"/>
  <c r="CF242" i="2"/>
  <c r="CI242" i="2" s="1"/>
  <c r="CE102" i="2"/>
  <c r="CH102" i="2" s="1"/>
  <c r="CF102" i="2"/>
  <c r="CI102" i="2" s="1"/>
  <c r="CE49" i="2"/>
  <c r="CB49" i="2" s="1"/>
  <c r="CF49" i="2"/>
  <c r="CI49" i="2" s="1"/>
  <c r="CF858" i="2"/>
  <c r="CI858" i="2" s="1"/>
  <c r="CE858" i="2"/>
  <c r="CB858" i="2" s="1"/>
  <c r="CF834" i="2"/>
  <c r="CI834" i="2" s="1"/>
  <c r="CE834" i="2"/>
  <c r="CB834" i="2" s="1"/>
  <c r="CE623" i="2"/>
  <c r="CB623" i="2" s="1"/>
  <c r="CF623" i="2"/>
  <c r="CI623" i="2" s="1"/>
  <c r="CE573" i="2"/>
  <c r="CB573" i="2" s="1"/>
  <c r="CF573" i="2"/>
  <c r="CI573" i="2" s="1"/>
  <c r="CE549" i="2"/>
  <c r="CH549" i="2" s="1"/>
  <c r="CF549" i="2"/>
  <c r="CI549" i="2" s="1"/>
  <c r="CE328" i="2"/>
  <c r="CB328" i="2" s="1"/>
  <c r="CF328" i="2"/>
  <c r="CI328" i="2" s="1"/>
  <c r="CF261" i="2"/>
  <c r="CI261" i="2" s="1"/>
  <c r="CE261" i="2"/>
  <c r="CB261" i="2" s="1"/>
  <c r="CE917" i="2"/>
  <c r="CB917" i="2" s="1"/>
  <c r="CF917" i="2"/>
  <c r="CI917" i="2" s="1"/>
  <c r="CE371" i="2"/>
  <c r="CB371" i="2" s="1"/>
  <c r="CF371" i="2"/>
  <c r="CI371" i="2" s="1"/>
  <c r="CE315" i="2"/>
  <c r="CB315" i="2" s="1"/>
  <c r="CF315" i="2"/>
  <c r="CI315" i="2" s="1"/>
  <c r="CE79" i="2"/>
  <c r="CH79" i="2" s="1"/>
  <c r="CF79" i="2"/>
  <c r="CI79" i="2" s="1"/>
  <c r="CE38" i="2"/>
  <c r="CB38" i="2" s="1"/>
  <c r="CF38" i="2"/>
  <c r="CI38" i="2" s="1"/>
  <c r="DH39" i="2"/>
  <c r="CG732" i="2"/>
  <c r="BC732" i="2" s="1"/>
  <c r="BS937" i="2"/>
  <c r="BY937" i="2"/>
  <c r="BX937" i="2" s="1"/>
  <c r="BS60" i="2"/>
  <c r="BY60" i="2"/>
  <c r="BX60" i="2" s="1"/>
  <c r="BS55" i="2"/>
  <c r="BY55" i="2"/>
  <c r="BX55" i="2" s="1"/>
  <c r="BS95" i="2"/>
  <c r="BY95" i="2"/>
  <c r="BX95" i="2" s="1"/>
  <c r="CB757" i="2"/>
  <c r="CH757" i="2"/>
  <c r="CG757" i="2" s="1"/>
  <c r="DI782" i="2"/>
  <c r="DH782" i="2"/>
  <c r="DI886" i="2"/>
  <c r="DH886" i="2"/>
  <c r="DI894" i="2"/>
  <c r="DH894" i="2"/>
  <c r="DI902" i="2"/>
  <c r="DH902" i="2"/>
  <c r="BS488" i="2"/>
  <c r="BY488" i="2"/>
  <c r="BX488" i="2" s="1"/>
  <c r="BS496" i="2"/>
  <c r="BY496" i="2"/>
  <c r="BX496" i="2" s="1"/>
  <c r="BS526" i="2"/>
  <c r="BY526" i="2"/>
  <c r="BX526" i="2" s="1"/>
  <c r="BS534" i="2"/>
  <c r="BY534" i="2"/>
  <c r="BX534" i="2" s="1"/>
  <c r="BS550" i="2"/>
  <c r="BY550" i="2"/>
  <c r="BX550" i="2" s="1"/>
  <c r="BS566" i="2"/>
  <c r="BY566" i="2"/>
  <c r="BX566" i="2" s="1"/>
  <c r="BS582" i="2"/>
  <c r="BY582" i="2"/>
  <c r="BX582" i="2" s="1"/>
  <c r="BS590" i="2"/>
  <c r="BY590" i="2"/>
  <c r="BX590" i="2" s="1"/>
  <c r="BS601" i="2"/>
  <c r="BY601" i="2"/>
  <c r="BX601" i="2" s="1"/>
  <c r="BS609" i="2"/>
  <c r="BY609" i="2"/>
  <c r="BX609" i="2" s="1"/>
  <c r="BS617" i="2"/>
  <c r="BY617" i="2"/>
  <c r="BX617" i="2" s="1"/>
  <c r="BS270" i="2"/>
  <c r="BY270" i="2"/>
  <c r="BX270" i="2" s="1"/>
  <c r="BY278" i="2"/>
  <c r="BX278" i="2" s="1"/>
  <c r="BS278" i="2"/>
  <c r="BS254" i="2"/>
  <c r="BY254" i="2"/>
  <c r="BX254" i="2" s="1"/>
  <c r="BS262" i="2"/>
  <c r="BY262" i="2"/>
  <c r="BX262" i="2" s="1"/>
  <c r="BS516" i="2"/>
  <c r="BY516" i="2"/>
  <c r="BX516" i="2" s="1"/>
  <c r="BS532" i="2"/>
  <c r="BY532" i="2"/>
  <c r="BX532" i="2" s="1"/>
  <c r="BS540" i="2"/>
  <c r="BY540" i="2"/>
  <c r="BX540" i="2" s="1"/>
  <c r="BS548" i="2"/>
  <c r="BY548" i="2"/>
  <c r="BX548" i="2" s="1"/>
  <c r="BS556" i="2"/>
  <c r="BY556" i="2"/>
  <c r="BX556" i="2" s="1"/>
  <c r="BS572" i="2"/>
  <c r="BY572" i="2"/>
  <c r="BX572" i="2" s="1"/>
  <c r="BS580" i="2"/>
  <c r="BY580" i="2"/>
  <c r="BX580" i="2" s="1"/>
  <c r="CB596" i="2"/>
  <c r="CH596" i="2"/>
  <c r="CG596" i="2" s="1"/>
  <c r="BC596" i="2" s="1"/>
  <c r="CB597" i="2"/>
  <c r="CH597" i="2"/>
  <c r="CG597" i="2" s="1"/>
  <c r="BS599" i="2"/>
  <c r="BY599" i="2"/>
  <c r="BX599" i="2" s="1"/>
  <c r="BS607" i="2"/>
  <c r="BY607" i="2"/>
  <c r="BX607" i="2" s="1"/>
  <c r="BS623" i="2"/>
  <c r="BY623" i="2"/>
  <c r="BX623" i="2" s="1"/>
  <c r="BS637" i="2"/>
  <c r="BY637" i="2"/>
  <c r="BX637" i="2" s="1"/>
  <c r="BS647" i="2"/>
  <c r="BY647" i="2"/>
  <c r="BX647" i="2" s="1"/>
  <c r="BC647" i="2" s="1"/>
  <c r="BS455" i="2"/>
  <c r="BY455" i="2"/>
  <c r="BX455" i="2" s="1"/>
  <c r="BS474" i="2"/>
  <c r="BY474" i="2"/>
  <c r="BX474" i="2" s="1"/>
  <c r="DI637" i="2"/>
  <c r="DH637" i="2"/>
  <c r="BS429" i="2"/>
  <c r="BY429" i="2"/>
  <c r="BX429" i="2" s="1"/>
  <c r="BS437" i="2"/>
  <c r="BY437" i="2"/>
  <c r="BX437" i="2" s="1"/>
  <c r="BS445" i="2"/>
  <c r="BY445" i="2"/>
  <c r="BX445" i="2" s="1"/>
  <c r="BS453" i="2"/>
  <c r="BY453" i="2"/>
  <c r="BX453" i="2" s="1"/>
  <c r="CB462" i="2"/>
  <c r="CH462" i="2"/>
  <c r="CG462" i="2" s="1"/>
  <c r="BC462" i="2" s="1"/>
  <c r="CB463" i="2"/>
  <c r="CH463" i="2"/>
  <c r="CG463" i="2" s="1"/>
  <c r="BC463" i="2" s="1"/>
  <c r="BS464" i="2"/>
  <c r="BY464" i="2"/>
  <c r="BX464" i="2" s="1"/>
  <c r="BC464" i="2" s="1"/>
  <c r="BS472" i="2"/>
  <c r="BY472" i="2"/>
  <c r="BX472" i="2" s="1"/>
  <c r="BS486" i="2"/>
  <c r="BY486" i="2"/>
  <c r="BX486" i="2" s="1"/>
  <c r="BS494" i="2"/>
  <c r="BY494" i="2"/>
  <c r="BX494" i="2" s="1"/>
  <c r="BS505" i="2"/>
  <c r="BY505" i="2"/>
  <c r="BX505" i="2" s="1"/>
  <c r="BS919" i="2"/>
  <c r="BY919" i="2"/>
  <c r="BX919" i="2" s="1"/>
  <c r="BY953" i="2"/>
  <c r="BX953" i="2" s="1"/>
  <c r="BS953" i="2"/>
  <c r="BS952" i="2"/>
  <c r="BY952" i="2"/>
  <c r="BX952" i="2" s="1"/>
  <c r="BS17" i="2"/>
  <c r="BY17" i="2"/>
  <c r="BX17" i="2" s="1"/>
  <c r="BS88" i="2"/>
  <c r="BY88" i="2"/>
  <c r="BX88" i="2" s="1"/>
  <c r="BS36" i="2"/>
  <c r="BY36" i="2"/>
  <c r="BX36" i="2" s="1"/>
  <c r="BC36" i="2" s="1"/>
  <c r="BS48" i="2"/>
  <c r="BY48" i="2"/>
  <c r="BX48" i="2" s="1"/>
  <c r="BS77" i="2"/>
  <c r="BY77" i="2"/>
  <c r="BX77" i="2" s="1"/>
  <c r="BS84" i="2"/>
  <c r="BY84" i="2"/>
  <c r="BX84" i="2" s="1"/>
  <c r="BY45" i="2"/>
  <c r="BX45" i="2" s="1"/>
  <c r="BS45" i="2"/>
  <c r="BY76" i="2"/>
  <c r="BX76" i="2" s="1"/>
  <c r="BS76" i="2"/>
  <c r="BS81" i="2"/>
  <c r="BY81" i="2"/>
  <c r="BX81" i="2" s="1"/>
  <c r="BS85" i="2"/>
  <c r="BY85" i="2"/>
  <c r="BX85" i="2" s="1"/>
  <c r="BS93" i="2"/>
  <c r="BY93" i="2"/>
  <c r="BX93" i="2" s="1"/>
  <c r="BC93" i="2" s="1"/>
  <c r="BS21" i="2"/>
  <c r="BY21" i="2"/>
  <c r="BX21" i="2" s="1"/>
  <c r="BS42" i="2"/>
  <c r="BY42" i="2"/>
  <c r="BX42" i="2" s="1"/>
  <c r="BS71" i="2"/>
  <c r="BY71" i="2"/>
  <c r="BX71" i="2" s="1"/>
  <c r="BS72" i="2"/>
  <c r="BY72" i="2"/>
  <c r="BX72" i="2" s="1"/>
  <c r="BY96" i="2"/>
  <c r="BX96" i="2" s="1"/>
  <c r="BS96" i="2"/>
  <c r="BS91" i="2"/>
  <c r="BY91" i="2"/>
  <c r="BX91" i="2" s="1"/>
  <c r="BY171" i="2"/>
  <c r="BX171" i="2" s="1"/>
  <c r="BS171" i="2"/>
  <c r="BY188" i="2"/>
  <c r="BX188" i="2" s="1"/>
  <c r="BC188" i="2" s="1"/>
  <c r="BS188" i="2"/>
  <c r="BM28" i="2"/>
  <c r="BM940" i="2"/>
  <c r="BM20" i="2"/>
  <c r="BM210" i="2"/>
  <c r="BM643" i="2"/>
  <c r="BM923" i="2"/>
  <c r="BM708" i="2"/>
  <c r="BY571" i="2"/>
  <c r="BX571" i="2" s="1"/>
  <c r="BS571" i="2"/>
  <c r="BY442" i="2"/>
  <c r="BX442" i="2" s="1"/>
  <c r="BS442" i="2"/>
  <c r="BS331" i="2"/>
  <c r="BY331" i="2"/>
  <c r="BX331" i="2" s="1"/>
  <c r="BY253" i="2"/>
  <c r="BX253" i="2" s="1"/>
  <c r="BS253" i="2"/>
  <c r="BS195" i="2"/>
  <c r="BY195" i="2"/>
  <c r="BX195" i="2" s="1"/>
  <c r="BS123" i="2"/>
  <c r="BY123" i="2"/>
  <c r="BX123" i="2" s="1"/>
  <c r="BS4" i="2"/>
  <c r="BY4" i="2"/>
  <c r="BX4" i="2" s="1"/>
  <c r="BS2" i="2"/>
  <c r="BY2" i="2"/>
  <c r="BX2" i="2" s="1"/>
  <c r="BS101" i="2"/>
  <c r="BY101" i="2"/>
  <c r="BX101" i="2" s="1"/>
  <c r="BY359" i="2"/>
  <c r="BX359" i="2" s="1"/>
  <c r="BC359" i="2" s="1"/>
  <c r="BS359" i="2"/>
  <c r="BY266" i="2"/>
  <c r="BX266" i="2" s="1"/>
  <c r="BS266" i="2"/>
  <c r="BS343" i="2"/>
  <c r="BY343" i="2"/>
  <c r="BX343" i="2" s="1"/>
  <c r="BS355" i="2"/>
  <c r="BY355" i="2"/>
  <c r="BX355" i="2" s="1"/>
  <c r="BS113" i="2"/>
  <c r="BY113" i="2"/>
  <c r="BX113" i="2" s="1"/>
  <c r="BS128" i="2"/>
  <c r="BY128" i="2"/>
  <c r="BX128" i="2" s="1"/>
  <c r="BS109" i="2"/>
  <c r="BY109" i="2"/>
  <c r="BX109" i="2" s="1"/>
  <c r="BS130" i="2"/>
  <c r="BY130" i="2"/>
  <c r="BX130" i="2" s="1"/>
  <c r="BS103" i="2"/>
  <c r="BY103" i="2"/>
  <c r="BX103" i="2" s="1"/>
  <c r="BY119" i="2"/>
  <c r="BX119" i="2" s="1"/>
  <c r="BS107" i="2"/>
  <c r="BY107" i="2"/>
  <c r="BX107" i="2" s="1"/>
  <c r="BS325" i="2"/>
  <c r="BY325" i="2"/>
  <c r="BX325" i="2" s="1"/>
  <c r="BY7" i="2"/>
  <c r="BX7" i="2" s="1"/>
  <c r="BS7" i="2"/>
  <c r="BS303" i="2"/>
  <c r="BY303" i="2"/>
  <c r="BX303" i="2" s="1"/>
  <c r="BS299" i="2"/>
  <c r="BY299" i="2"/>
  <c r="BX299" i="2" s="1"/>
  <c r="BY311" i="2"/>
  <c r="BX311" i="2" s="1"/>
  <c r="BS311" i="2"/>
  <c r="BS35" i="2"/>
  <c r="BY35" i="2"/>
  <c r="BX35" i="2" s="1"/>
  <c r="BC35" i="2" s="1"/>
  <c r="BS948" i="2"/>
  <c r="BY948" i="2"/>
  <c r="BX948" i="2" s="1"/>
  <c r="BS922" i="2"/>
  <c r="BY922" i="2"/>
  <c r="BX922" i="2" s="1"/>
  <c r="BS916" i="2"/>
  <c r="BY916" i="2"/>
  <c r="BX916" i="2" s="1"/>
  <c r="BY905" i="2"/>
  <c r="BX905" i="2" s="1"/>
  <c r="BC905" i="2" s="1"/>
  <c r="BS905" i="2"/>
  <c r="BS897" i="2"/>
  <c r="BY897" i="2"/>
  <c r="BX897" i="2" s="1"/>
  <c r="BY891" i="2"/>
  <c r="BX891" i="2" s="1"/>
  <c r="BS891" i="2"/>
  <c r="BS862" i="2"/>
  <c r="BY862" i="2"/>
  <c r="BX862" i="2" s="1"/>
  <c r="CB795" i="2"/>
  <c r="CH795" i="2"/>
  <c r="CG795" i="2" s="1"/>
  <c r="BC795" i="2" s="1"/>
  <c r="CB791" i="2"/>
  <c r="CH791" i="2"/>
  <c r="CH756" i="2"/>
  <c r="CG756" i="2" s="1"/>
  <c r="CB756" i="2"/>
  <c r="CH699" i="2"/>
  <c r="CG699" i="2" s="1"/>
  <c r="BC699" i="2" s="1"/>
  <c r="CB699" i="2"/>
  <c r="BY511" i="2"/>
  <c r="BX511" i="2" s="1"/>
  <c r="BS511" i="2"/>
  <c r="BS507" i="2"/>
  <c r="BY507" i="2"/>
  <c r="BX507" i="2" s="1"/>
  <c r="BC507" i="2" s="1"/>
  <c r="BS487" i="2"/>
  <c r="BY487" i="2"/>
  <c r="BX487" i="2" s="1"/>
  <c r="BY401" i="2"/>
  <c r="BX401" i="2" s="1"/>
  <c r="BS401" i="2"/>
  <c r="BS380" i="2"/>
  <c r="BY380" i="2"/>
  <c r="BX380" i="2" s="1"/>
  <c r="BC380" i="2" s="1"/>
  <c r="BY341" i="2"/>
  <c r="BX341" i="2" s="1"/>
  <c r="BS341" i="2"/>
  <c r="BS340" i="2"/>
  <c r="BY340" i="2"/>
  <c r="BX340" i="2" s="1"/>
  <c r="BY339" i="2"/>
  <c r="BX339" i="2" s="1"/>
  <c r="BS339" i="2"/>
  <c r="BS308" i="2"/>
  <c r="BY308" i="2"/>
  <c r="BX308" i="2" s="1"/>
  <c r="BY230" i="2"/>
  <c r="BX230" i="2" s="1"/>
  <c r="BS230" i="2"/>
  <c r="BS209" i="2"/>
  <c r="BY209" i="2"/>
  <c r="BX209" i="2" s="1"/>
  <c r="BS295" i="2"/>
  <c r="BY295" i="2"/>
  <c r="BX295" i="2" s="1"/>
  <c r="BS960" i="2"/>
  <c r="BY960" i="2"/>
  <c r="BX960" i="2" s="1"/>
  <c r="BC960" i="2" s="1"/>
  <c r="BS895" i="2"/>
  <c r="BY895" i="2"/>
  <c r="BX895" i="2" s="1"/>
  <c r="BS249" i="2"/>
  <c r="BY249" i="2"/>
  <c r="BX249" i="2" s="1"/>
  <c r="BY260" i="2"/>
  <c r="BX260" i="2" s="1"/>
  <c r="BS260" i="2"/>
  <c r="BY244" i="2"/>
  <c r="BX244" i="2" s="1"/>
  <c r="BS244" i="2"/>
  <c r="BS822" i="2"/>
  <c r="BY822" i="2"/>
  <c r="BX822" i="2" s="1"/>
  <c r="BS874" i="2"/>
  <c r="BY874" i="2"/>
  <c r="BX874" i="2" s="1"/>
  <c r="DI642" i="2"/>
  <c r="DH642" i="2"/>
  <c r="BY211" i="2"/>
  <c r="BX211" i="2" s="1"/>
  <c r="BS211" i="2"/>
  <c r="BY228" i="2"/>
  <c r="BX228" i="2" s="1"/>
  <c r="BC228" i="2" s="1"/>
  <c r="BS228" i="2"/>
  <c r="BS284" i="2"/>
  <c r="BY284" i="2"/>
  <c r="BX284" i="2" s="1"/>
  <c r="BY268" i="2"/>
  <c r="BX268" i="2" s="1"/>
  <c r="BS268" i="2"/>
  <c r="BY273" i="2"/>
  <c r="BX273" i="2" s="1"/>
  <c r="BS273" i="2"/>
  <c r="BY234" i="2"/>
  <c r="BX234" i="2" s="1"/>
  <c r="BS234" i="2"/>
  <c r="CB680" i="2"/>
  <c r="CH680" i="2"/>
  <c r="CG680" i="2" s="1"/>
  <c r="BC680" i="2" s="1"/>
  <c r="BS539" i="2"/>
  <c r="BY539" i="2"/>
  <c r="BX539" i="2" s="1"/>
  <c r="BS547" i="2"/>
  <c r="BY547" i="2"/>
  <c r="BX547" i="2" s="1"/>
  <c r="BS555" i="2"/>
  <c r="BY555" i="2"/>
  <c r="BX555" i="2" s="1"/>
  <c r="BY618" i="2"/>
  <c r="BX618" i="2" s="1"/>
  <c r="BS618" i="2"/>
  <c r="BY545" i="2"/>
  <c r="BX545" i="2" s="1"/>
  <c r="BS545" i="2"/>
  <c r="BY585" i="2"/>
  <c r="BX585" i="2" s="1"/>
  <c r="BS585" i="2"/>
  <c r="BS593" i="2"/>
  <c r="BY593" i="2"/>
  <c r="BX593" i="2" s="1"/>
  <c r="BS600" i="2"/>
  <c r="BY600" i="2"/>
  <c r="BX600" i="2" s="1"/>
  <c r="BS608" i="2"/>
  <c r="BY608" i="2"/>
  <c r="BX608" i="2" s="1"/>
  <c r="BS624" i="2"/>
  <c r="BY624" i="2"/>
  <c r="BX624" i="2" s="1"/>
  <c r="BY628" i="2"/>
  <c r="BX628" i="2" s="1"/>
  <c r="BC628" i="2" s="1"/>
  <c r="BS628" i="2"/>
  <c r="BS655" i="2"/>
  <c r="BY655" i="2"/>
  <c r="BX655" i="2" s="1"/>
  <c r="BY629" i="2"/>
  <c r="BX629" i="2" s="1"/>
  <c r="BS629" i="2"/>
  <c r="BY764" i="2"/>
  <c r="BX764" i="2" s="1"/>
  <c r="BS764" i="2"/>
  <c r="BY772" i="2"/>
  <c r="BX772" i="2" s="1"/>
  <c r="BS772" i="2"/>
  <c r="CH785" i="2"/>
  <c r="CG785" i="2" s="1"/>
  <c r="CB785" i="2"/>
  <c r="CH789" i="2"/>
  <c r="CG789" i="2" s="1"/>
  <c r="BC789" i="2" s="1"/>
  <c r="CB789" i="2"/>
  <c r="CH793" i="2"/>
  <c r="CG793" i="2" s="1"/>
  <c r="CB793" i="2"/>
  <c r="CH797" i="2"/>
  <c r="CG797" i="2" s="1"/>
  <c r="CB797" i="2"/>
  <c r="BS818" i="2"/>
  <c r="BY818" i="2"/>
  <c r="BX818" i="2" s="1"/>
  <c r="BS826" i="2"/>
  <c r="BY826" i="2"/>
  <c r="BX826" i="2" s="1"/>
  <c r="BY834" i="2"/>
  <c r="BX834" i="2" s="1"/>
  <c r="BS834" i="2"/>
  <c r="BS864" i="2"/>
  <c r="BY864" i="2"/>
  <c r="BX864" i="2" s="1"/>
  <c r="BY705" i="2"/>
  <c r="BX705" i="2" s="1"/>
  <c r="BS705" i="2"/>
  <c r="BY713" i="2"/>
  <c r="BX713" i="2" s="1"/>
  <c r="BS713" i="2"/>
  <c r="BS721" i="2"/>
  <c r="BY721" i="2"/>
  <c r="BX721" i="2" s="1"/>
  <c r="BS729" i="2"/>
  <c r="BY729" i="2"/>
  <c r="BX729" i="2" s="1"/>
  <c r="BY762" i="2"/>
  <c r="BX762" i="2" s="1"/>
  <c r="BS762" i="2"/>
  <c r="BS770" i="2"/>
  <c r="BY770" i="2"/>
  <c r="BX770" i="2" s="1"/>
  <c r="CB798" i="2"/>
  <c r="CH798" i="2"/>
  <c r="CG798" i="2" s="1"/>
  <c r="BC798" i="2" s="1"/>
  <c r="BS816" i="2"/>
  <c r="BY816" i="2"/>
  <c r="BX816" i="2" s="1"/>
  <c r="BY824" i="2"/>
  <c r="BX824" i="2" s="1"/>
  <c r="BS824" i="2"/>
  <c r="BS840" i="2"/>
  <c r="BY840" i="2"/>
  <c r="BX840" i="2" s="1"/>
  <c r="BS842" i="2"/>
  <c r="BY842" i="2"/>
  <c r="BX842" i="2" s="1"/>
  <c r="BY850" i="2"/>
  <c r="BX850" i="2" s="1"/>
  <c r="BS850" i="2"/>
  <c r="BS872" i="2"/>
  <c r="BY872" i="2"/>
  <c r="BX872" i="2" s="1"/>
  <c r="BC872" i="2" s="1"/>
  <c r="CH755" i="2"/>
  <c r="CG755" i="2" s="1"/>
  <c r="BC755" i="2" s="1"/>
  <c r="CB755" i="2"/>
  <c r="BS727" i="2"/>
  <c r="BY727" i="2"/>
  <c r="BX727" i="2" s="1"/>
  <c r="BY760" i="2"/>
  <c r="BX760" i="2" s="1"/>
  <c r="BS760" i="2"/>
  <c r="BS768" i="2"/>
  <c r="BY768" i="2"/>
  <c r="BX768" i="2" s="1"/>
  <c r="CH787" i="2"/>
  <c r="CG787" i="2" s="1"/>
  <c r="BC787" i="2" s="1"/>
  <c r="CB787" i="2"/>
  <c r="BS836" i="2"/>
  <c r="BY836" i="2"/>
  <c r="BX836" i="2" s="1"/>
  <c r="BS858" i="2"/>
  <c r="BY858" i="2"/>
  <c r="BX858" i="2" s="1"/>
  <c r="BS848" i="2"/>
  <c r="BY848" i="2"/>
  <c r="BX848" i="2" s="1"/>
  <c r="BS856" i="2"/>
  <c r="BY856" i="2"/>
  <c r="BX856" i="2" s="1"/>
  <c r="BS820" i="2"/>
  <c r="BY820" i="2"/>
  <c r="BX820" i="2" s="1"/>
  <c r="BY832" i="2"/>
  <c r="BX832" i="2" s="1"/>
  <c r="BS832" i="2"/>
  <c r="BS866" i="2"/>
  <c r="BY866" i="2"/>
  <c r="BX866" i="2" s="1"/>
  <c r="DI916" i="2"/>
  <c r="DH916" i="2"/>
  <c r="BS925" i="2"/>
  <c r="BY925" i="2"/>
  <c r="BX925" i="2" s="1"/>
  <c r="BS931" i="2"/>
  <c r="BY931" i="2"/>
  <c r="BX931" i="2" s="1"/>
  <c r="BS917" i="2"/>
  <c r="BY917" i="2"/>
  <c r="BX917" i="2" s="1"/>
  <c r="BS921" i="2"/>
  <c r="BY921" i="2"/>
  <c r="BX921" i="2" s="1"/>
  <c r="DI924" i="2"/>
  <c r="DH924" i="2"/>
  <c r="BY958" i="2"/>
  <c r="BX958" i="2" s="1"/>
  <c r="BC958" i="2" s="1"/>
  <c r="BS958" i="2"/>
  <c r="BS939" i="2"/>
  <c r="BY939" i="2"/>
  <c r="BX939" i="2" s="1"/>
  <c r="DI190" i="2"/>
  <c r="DH190" i="2"/>
  <c r="DI193" i="2"/>
  <c r="DH193" i="2"/>
  <c r="DI211" i="2"/>
  <c r="DH211" i="2"/>
  <c r="DI230" i="2"/>
  <c r="DH230" i="2"/>
  <c r="DI281" i="2"/>
  <c r="DH281" i="2"/>
  <c r="DI314" i="2"/>
  <c r="DH314" i="2"/>
  <c r="DI334" i="2"/>
  <c r="DH334" i="2"/>
  <c r="BS138" i="2"/>
  <c r="BY138" i="2"/>
  <c r="BX138" i="2" s="1"/>
  <c r="BS140" i="2"/>
  <c r="BY140" i="2"/>
  <c r="BX140" i="2" s="1"/>
  <c r="BS142" i="2"/>
  <c r="BY142" i="2"/>
  <c r="BX142" i="2" s="1"/>
  <c r="BS144" i="2"/>
  <c r="BY144" i="2"/>
  <c r="BX144" i="2" s="1"/>
  <c r="BY146" i="2"/>
  <c r="BX146" i="2" s="1"/>
  <c r="BS148" i="2"/>
  <c r="BY148" i="2"/>
  <c r="BX148" i="2" s="1"/>
  <c r="BS153" i="2"/>
  <c r="BY153" i="2"/>
  <c r="BX153" i="2" s="1"/>
  <c r="BS170" i="2"/>
  <c r="BY170" i="2"/>
  <c r="BX170" i="2" s="1"/>
  <c r="BS166" i="2"/>
  <c r="BY166" i="2"/>
  <c r="BX166" i="2" s="1"/>
  <c r="BS179" i="2"/>
  <c r="BY179" i="2"/>
  <c r="BX179" i="2" s="1"/>
  <c r="BS187" i="2"/>
  <c r="BY187" i="2"/>
  <c r="BX187" i="2" s="1"/>
  <c r="BS197" i="2"/>
  <c r="BY197" i="2"/>
  <c r="BX197" i="2" s="1"/>
  <c r="BM85" i="2"/>
  <c r="BM53" i="2"/>
  <c r="BM956" i="2"/>
  <c r="BM916" i="2"/>
  <c r="BM173" i="2"/>
  <c r="BM200" i="2"/>
  <c r="BM55" i="2"/>
  <c r="BM58" i="2"/>
  <c r="BM60" i="2"/>
  <c r="BM63" i="2"/>
  <c r="BM75" i="2"/>
  <c r="BM69" i="2"/>
  <c r="BM87" i="2"/>
  <c r="BM80" i="2"/>
  <c r="BM83" i="2"/>
  <c r="BM100" i="2"/>
  <c r="BM114" i="2"/>
  <c r="BM104" i="2"/>
  <c r="BM110" i="2"/>
  <c r="BM112" i="2"/>
  <c r="BM124" i="2"/>
  <c r="BM120" i="2"/>
  <c r="BM135" i="2"/>
  <c r="BC135" i="2" s="1"/>
  <c r="BM155" i="2"/>
  <c r="BM172" i="2"/>
  <c r="BM185" i="2"/>
  <c r="BM223" i="2"/>
  <c r="BM140" i="2"/>
  <c r="BM206" i="2"/>
  <c r="BM229" i="2"/>
  <c r="BM205" i="2"/>
  <c r="BM209" i="2"/>
  <c r="BM216" i="2"/>
  <c r="BM217" i="2"/>
  <c r="BM239" i="2"/>
  <c r="BM244" i="2"/>
  <c r="BM249" i="2"/>
  <c r="BM260" i="2"/>
  <c r="BM268" i="2"/>
  <c r="BM273" i="2"/>
  <c r="BM281" i="2"/>
  <c r="BC281" i="2" s="1"/>
  <c r="BM283" i="2"/>
  <c r="BC283" i="2" s="1"/>
  <c r="BM284" i="2"/>
  <c r="BM295" i="2"/>
  <c r="BM302" i="2"/>
  <c r="BM401" i="2"/>
  <c r="BM408" i="2"/>
  <c r="BM419" i="2"/>
  <c r="BM241" i="2"/>
  <c r="BC241" i="2" s="1"/>
  <c r="BM278" i="2"/>
  <c r="BM304" i="2"/>
  <c r="BM321" i="2"/>
  <c r="BM345" i="2"/>
  <c r="BM374" i="2"/>
  <c r="BM375" i="2"/>
  <c r="BM397" i="2"/>
  <c r="BM403" i="2"/>
  <c r="BM414" i="2"/>
  <c r="BM420" i="2"/>
  <c r="BM650" i="2"/>
  <c r="BM652" i="2"/>
  <c r="BM686" i="2"/>
  <c r="BC686" i="2" s="1"/>
  <c r="BM446" i="2"/>
  <c r="BM453" i="2"/>
  <c r="BM663" i="2"/>
  <c r="BM382" i="2"/>
  <c r="BM405" i="2"/>
  <c r="BM410" i="2"/>
  <c r="BM430" i="2"/>
  <c r="BM395" i="2"/>
  <c r="BM407" i="2"/>
  <c r="BM412" i="2"/>
  <c r="BM444" i="2"/>
  <c r="BM482" i="2"/>
  <c r="BM483" i="2"/>
  <c r="BM515" i="2"/>
  <c r="BM523" i="2"/>
  <c r="BM531" i="2"/>
  <c r="BM539" i="2"/>
  <c r="BM547" i="2"/>
  <c r="BM555" i="2"/>
  <c r="BM563" i="2"/>
  <c r="BM571" i="2"/>
  <c r="BM578" i="2"/>
  <c r="BM579" i="2"/>
  <c r="BM587" i="2"/>
  <c r="BM595" i="2"/>
  <c r="BM606" i="2"/>
  <c r="BM614" i="2"/>
  <c r="BM636" i="2"/>
  <c r="BM645" i="2"/>
  <c r="BM651" i="2"/>
  <c r="BM665" i="2"/>
  <c r="BM692" i="2"/>
  <c r="BC692" i="2" s="1"/>
  <c r="BM549" i="2"/>
  <c r="BM607" i="2"/>
  <c r="BM615" i="2"/>
  <c r="BM637" i="2"/>
  <c r="BM659" i="2"/>
  <c r="BM662" i="2"/>
  <c r="BM693" i="2"/>
  <c r="BC693" i="2" s="1"/>
  <c r="BM694" i="2"/>
  <c r="BC694" i="2" s="1"/>
  <c r="BM706" i="2"/>
  <c r="BM714" i="2"/>
  <c r="BM722" i="2"/>
  <c r="BM756" i="2"/>
  <c r="BM757" i="2"/>
  <c r="BM785" i="2"/>
  <c r="BM788" i="2"/>
  <c r="BM796" i="2"/>
  <c r="BM832" i="2"/>
  <c r="BM847" i="2"/>
  <c r="BM856" i="2"/>
  <c r="BM863" i="2"/>
  <c r="BM871" i="2"/>
  <c r="BM896" i="2"/>
  <c r="BM904" i="2"/>
  <c r="BM906" i="2"/>
  <c r="BM908" i="2"/>
  <c r="BM928" i="2"/>
  <c r="BM954" i="2"/>
  <c r="BM716" i="2"/>
  <c r="BM724" i="2"/>
  <c r="BM753" i="2"/>
  <c r="BC753" i="2" s="1"/>
  <c r="BM766" i="2"/>
  <c r="BM773" i="2"/>
  <c r="BM818" i="2"/>
  <c r="BM825" i="2"/>
  <c r="BM834" i="2"/>
  <c r="BM842" i="2"/>
  <c r="BM849" i="2"/>
  <c r="BM858" i="2"/>
  <c r="BM952" i="2"/>
  <c r="BS636" i="2"/>
  <c r="BY636" i="2"/>
  <c r="BX636" i="2" s="1"/>
  <c r="BY612" i="2"/>
  <c r="BX612" i="2" s="1"/>
  <c r="BS612" i="2"/>
  <c r="BY583" i="2"/>
  <c r="BX583" i="2" s="1"/>
  <c r="BS583" i="2"/>
  <c r="BY517" i="2"/>
  <c r="BX517" i="2" s="1"/>
  <c r="BS517" i="2"/>
  <c r="BY515" i="2"/>
  <c r="BX515" i="2" s="1"/>
  <c r="BS515" i="2"/>
  <c r="BS485" i="2"/>
  <c r="BY485" i="2"/>
  <c r="BX485" i="2" s="1"/>
  <c r="BS440" i="2"/>
  <c r="BY440" i="2"/>
  <c r="BX440" i="2" s="1"/>
  <c r="BY408" i="2"/>
  <c r="BX408" i="2" s="1"/>
  <c r="BS408" i="2"/>
  <c r="BS406" i="2"/>
  <c r="BY406" i="2"/>
  <c r="BX406" i="2" s="1"/>
  <c r="BS369" i="2"/>
  <c r="BY369" i="2"/>
  <c r="BX369" i="2" s="1"/>
  <c r="BS347" i="2"/>
  <c r="BY347" i="2"/>
  <c r="BX347" i="2" s="1"/>
  <c r="BS309" i="2"/>
  <c r="BY309" i="2"/>
  <c r="BX309" i="2" s="1"/>
  <c r="BS264" i="2"/>
  <c r="BY264" i="2"/>
  <c r="BX264" i="2" s="1"/>
  <c r="BC264" i="2" s="1"/>
  <c r="BS256" i="2"/>
  <c r="BY256" i="2"/>
  <c r="BX256" i="2" s="1"/>
  <c r="BS251" i="2"/>
  <c r="BY251" i="2"/>
  <c r="BX251" i="2" s="1"/>
  <c r="BS232" i="2"/>
  <c r="BY232" i="2"/>
  <c r="BX232" i="2" s="1"/>
  <c r="BS213" i="2"/>
  <c r="BY213" i="2"/>
  <c r="BX213" i="2" s="1"/>
  <c r="BY204" i="2"/>
  <c r="BX204" i="2" s="1"/>
  <c r="BS204" i="2"/>
  <c r="BY198" i="2"/>
  <c r="BX198" i="2" s="1"/>
  <c r="BS198" i="2"/>
  <c r="BY189" i="2"/>
  <c r="BX189" i="2" s="1"/>
  <c r="BC189" i="2" s="1"/>
  <c r="BS189" i="2"/>
  <c r="BS186" i="2"/>
  <c r="BY186" i="2"/>
  <c r="BX186" i="2" s="1"/>
  <c r="BS184" i="2"/>
  <c r="BY184" i="2"/>
  <c r="BX184" i="2" s="1"/>
  <c r="BS161" i="2"/>
  <c r="BY161" i="2"/>
  <c r="BX161" i="2" s="1"/>
  <c r="BY158" i="2"/>
  <c r="BX158" i="2" s="1"/>
  <c r="BS158" i="2"/>
  <c r="BS127" i="2"/>
  <c r="BY127" i="2"/>
  <c r="BX127" i="2" s="1"/>
  <c r="BS120" i="2"/>
  <c r="BY120" i="2"/>
  <c r="BX120" i="2" s="1"/>
  <c r="BS122" i="2"/>
  <c r="BY122" i="2"/>
  <c r="BX122" i="2" s="1"/>
  <c r="BY104" i="2"/>
  <c r="BX104" i="2" s="1"/>
  <c r="BS104" i="2"/>
  <c r="BS56" i="2"/>
  <c r="BY56" i="2"/>
  <c r="BX56" i="2" s="1"/>
  <c r="BY34" i="2"/>
  <c r="BX34" i="2" s="1"/>
  <c r="BS34" i="2"/>
  <c r="BY13" i="2"/>
  <c r="BX13" i="2" s="1"/>
  <c r="BS13" i="2"/>
  <c r="BY15" i="2"/>
  <c r="BX15" i="2" s="1"/>
  <c r="BY98" i="2"/>
  <c r="BX98" i="2" s="1"/>
  <c r="BS98" i="2"/>
  <c r="BY14" i="2"/>
  <c r="BX14" i="2" s="1"/>
  <c r="BY176" i="2"/>
  <c r="BX176" i="2" s="1"/>
  <c r="BS176" i="2"/>
  <c r="BY182" i="2"/>
  <c r="BX182" i="2" s="1"/>
  <c r="BS182" i="2"/>
  <c r="BS370" i="2"/>
  <c r="BY370" i="2"/>
  <c r="BX370" i="2" s="1"/>
  <c r="BY589" i="2"/>
  <c r="BX589" i="2" s="1"/>
  <c r="BS589" i="2"/>
  <c r="BS591" i="2"/>
  <c r="BY591" i="2"/>
  <c r="BX591" i="2" s="1"/>
  <c r="BS673" i="2"/>
  <c r="BY673" i="2"/>
  <c r="BX673" i="2" s="1"/>
  <c r="BS899" i="2"/>
  <c r="BY899" i="2"/>
  <c r="BX899" i="2" s="1"/>
  <c r="BY549" i="2"/>
  <c r="BX549" i="2" s="1"/>
  <c r="BS549" i="2"/>
  <c r="BY551" i="2"/>
  <c r="BX551" i="2" s="1"/>
  <c r="BS551" i="2"/>
  <c r="BY557" i="2"/>
  <c r="BX557" i="2" s="1"/>
  <c r="BS557" i="2"/>
  <c r="BS563" i="2"/>
  <c r="BY563" i="2"/>
  <c r="BX563" i="2" s="1"/>
  <c r="BY575" i="2"/>
  <c r="BX575" i="2" s="1"/>
  <c r="BS575" i="2"/>
  <c r="BY587" i="2"/>
  <c r="BX587" i="2" s="1"/>
  <c r="BS587" i="2"/>
  <c r="BY622" i="2"/>
  <c r="BX622" i="2" s="1"/>
  <c r="BS622" i="2"/>
  <c r="BY709" i="2"/>
  <c r="BX709" i="2" s="1"/>
  <c r="BS709" i="2"/>
  <c r="BS725" i="2"/>
  <c r="BY725" i="2"/>
  <c r="BX725" i="2" s="1"/>
  <c r="BY758" i="2"/>
  <c r="BX758" i="2" s="1"/>
  <c r="BS758" i="2"/>
  <c r="BS30" i="2"/>
  <c r="BY30" i="2"/>
  <c r="BX30" i="2" s="1"/>
  <c r="BC30" i="2" s="1"/>
  <c r="BS47" i="2"/>
  <c r="BY47" i="2"/>
  <c r="BX47" i="2" s="1"/>
  <c r="BS67" i="2"/>
  <c r="BY67" i="2"/>
  <c r="BX67" i="2" s="1"/>
  <c r="BS87" i="2"/>
  <c r="BY87" i="2"/>
  <c r="BX87" i="2" s="1"/>
  <c r="BY174" i="2"/>
  <c r="BX174" i="2" s="1"/>
  <c r="BS174" i="2"/>
  <c r="BS288" i="2"/>
  <c r="BY288" i="2"/>
  <c r="BX288" i="2" s="1"/>
  <c r="BC288" i="2" s="1"/>
  <c r="BS412" i="2"/>
  <c r="BY412" i="2"/>
  <c r="BX412" i="2" s="1"/>
  <c r="BY426" i="2"/>
  <c r="BX426" i="2" s="1"/>
  <c r="BS426" i="2"/>
  <c r="BY454" i="2"/>
  <c r="BX454" i="2" s="1"/>
  <c r="BS454" i="2"/>
  <c r="BY473" i="2"/>
  <c r="BX473" i="2" s="1"/>
  <c r="BS473" i="2"/>
  <c r="BY525" i="2"/>
  <c r="BX525" i="2" s="1"/>
  <c r="BS525" i="2"/>
  <c r="BS595" i="2"/>
  <c r="BY595" i="2"/>
  <c r="BX595" i="2" s="1"/>
  <c r="BS616" i="2"/>
  <c r="BY616" i="2"/>
  <c r="BX616" i="2" s="1"/>
  <c r="BS875" i="2"/>
  <c r="BY875" i="2"/>
  <c r="BX875" i="2" s="1"/>
  <c r="BY929" i="2"/>
  <c r="BX929" i="2" s="1"/>
  <c r="BS929" i="2"/>
  <c r="BY200" i="2"/>
  <c r="BX200" i="2" s="1"/>
  <c r="BS200" i="2"/>
  <c r="BY208" i="2"/>
  <c r="BX208" i="2" s="1"/>
  <c r="BS208" i="2"/>
  <c r="BY223" i="2"/>
  <c r="BX223" i="2" s="1"/>
  <c r="BS223" i="2"/>
  <c r="BS280" i="2"/>
  <c r="BY280" i="2"/>
  <c r="BX280" i="2" s="1"/>
  <c r="BS362" i="2"/>
  <c r="BY362" i="2"/>
  <c r="BX362" i="2" s="1"/>
  <c r="BS373" i="2"/>
  <c r="BY373" i="2"/>
  <c r="BX373" i="2" s="1"/>
  <c r="BY480" i="2"/>
  <c r="BX480" i="2" s="1"/>
  <c r="BS480" i="2"/>
  <c r="BS504" i="2"/>
  <c r="BY504" i="2"/>
  <c r="BX504" i="2" s="1"/>
  <c r="BS541" i="2"/>
  <c r="BY541" i="2"/>
  <c r="BX541" i="2" s="1"/>
  <c r="BY627" i="2"/>
  <c r="BX627" i="2" s="1"/>
  <c r="BC627" i="2" s="1"/>
  <c r="BS627" i="2"/>
  <c r="BS774" i="2"/>
  <c r="BY774" i="2"/>
  <c r="BX774" i="2" s="1"/>
  <c r="BS567" i="2"/>
  <c r="BY567" i="2"/>
  <c r="BX567" i="2" s="1"/>
  <c r="BY860" i="2"/>
  <c r="BX860" i="2" s="1"/>
  <c r="BS860" i="2"/>
  <c r="BY39" i="2"/>
  <c r="BX39" i="2" s="1"/>
  <c r="BS39" i="2"/>
  <c r="BS50" i="2"/>
  <c r="BY50" i="2"/>
  <c r="BX50" i="2" s="1"/>
  <c r="BS156" i="2"/>
  <c r="BY156" i="2"/>
  <c r="BX156" i="2" s="1"/>
  <c r="BY165" i="2"/>
  <c r="BX165" i="2" s="1"/>
  <c r="BS165" i="2"/>
  <c r="BS404" i="2"/>
  <c r="BY404" i="2"/>
  <c r="BX404" i="2" s="1"/>
  <c r="BS41" i="2"/>
  <c r="BY41" i="2"/>
  <c r="BX41" i="2" s="1"/>
  <c r="BY49" i="2"/>
  <c r="BX49" i="2" s="1"/>
  <c r="BS49" i="2"/>
  <c r="BS75" i="2"/>
  <c r="BY75" i="2"/>
  <c r="BX75" i="2" s="1"/>
  <c r="BS90" i="2"/>
  <c r="BY90" i="2"/>
  <c r="BX90" i="2" s="1"/>
  <c r="BS80" i="2"/>
  <c r="BY80" i="2"/>
  <c r="BX80" i="2" s="1"/>
  <c r="BY83" i="2"/>
  <c r="BX83" i="2" s="1"/>
  <c r="BS83" i="2"/>
  <c r="BS115" i="2"/>
  <c r="BY115" i="2"/>
  <c r="BX115" i="2" s="1"/>
  <c r="BS121" i="2"/>
  <c r="BY121" i="2"/>
  <c r="BX121" i="2" s="1"/>
  <c r="BY227" i="2"/>
  <c r="BX227" i="2" s="1"/>
  <c r="BC227" i="2" s="1"/>
  <c r="BS227" i="2"/>
  <c r="BS38" i="2"/>
  <c r="BY38" i="2"/>
  <c r="BX38" i="2" s="1"/>
  <c r="BS44" i="2"/>
  <c r="BY44" i="2"/>
  <c r="BX44" i="2" s="1"/>
  <c r="BY51" i="2"/>
  <c r="BX51" i="2" s="1"/>
  <c r="BS51" i="2"/>
  <c r="BS106" i="2"/>
  <c r="BY106" i="2"/>
  <c r="BX106" i="2" s="1"/>
  <c r="BS132" i="2"/>
  <c r="BY132" i="2"/>
  <c r="BX132" i="2" s="1"/>
  <c r="BS169" i="2"/>
  <c r="BY169" i="2"/>
  <c r="BX169" i="2" s="1"/>
  <c r="BY349" i="2"/>
  <c r="BX349" i="2" s="1"/>
  <c r="BS349" i="2"/>
  <c r="BY9" i="2"/>
  <c r="BX9" i="2" s="1"/>
  <c r="BS9" i="2"/>
  <c r="BY70" i="2"/>
  <c r="BX70" i="2" s="1"/>
  <c r="BS70" i="2"/>
  <c r="BY118" i="2"/>
  <c r="BX118" i="2" s="1"/>
  <c r="BS118" i="2"/>
  <c r="BS105" i="2"/>
  <c r="BY105" i="2"/>
  <c r="BX105" i="2" s="1"/>
  <c r="BS152" i="2"/>
  <c r="BY152" i="2"/>
  <c r="BX152" i="2" s="1"/>
  <c r="BY201" i="2"/>
  <c r="BX201" i="2" s="1"/>
  <c r="BC201" i="2" s="1"/>
  <c r="BS201" i="2"/>
  <c r="BY215" i="2"/>
  <c r="BX215" i="2" s="1"/>
  <c r="BS215" i="2"/>
  <c r="BS519" i="2"/>
  <c r="BY519" i="2"/>
  <c r="BX519" i="2" s="1"/>
  <c r="CB681" i="2"/>
  <c r="CH681" i="2"/>
  <c r="CG681" i="2" s="1"/>
  <c r="BC681" i="2" s="1"/>
  <c r="BY870" i="2"/>
  <c r="BX870" i="2" s="1"/>
  <c r="BS870" i="2"/>
  <c r="BY458" i="2"/>
  <c r="BX458" i="2" s="1"/>
  <c r="BS458" i="2"/>
  <c r="BS491" i="2"/>
  <c r="BY491" i="2"/>
  <c r="BX491" i="2" s="1"/>
  <c r="BS508" i="2"/>
  <c r="BY508" i="2"/>
  <c r="BX508" i="2" s="1"/>
  <c r="BS509" i="2"/>
  <c r="BY509" i="2"/>
  <c r="BX509" i="2" s="1"/>
  <c r="BY639" i="2"/>
  <c r="BX639" i="2" s="1"/>
  <c r="BS639" i="2"/>
  <c r="BY854" i="2"/>
  <c r="BX854" i="2" s="1"/>
  <c r="BS854" i="2"/>
  <c r="BY229" i="2"/>
  <c r="BX229" i="2" s="1"/>
  <c r="BS229" i="2"/>
  <c r="BS372" i="2"/>
  <c r="BY372" i="2"/>
  <c r="BX372" i="2" s="1"/>
  <c r="BS382" i="2"/>
  <c r="BY382" i="2"/>
  <c r="BX382" i="2" s="1"/>
  <c r="BS471" i="2"/>
  <c r="BY471" i="2"/>
  <c r="BX471" i="2" s="1"/>
  <c r="BS527" i="2"/>
  <c r="BY527" i="2"/>
  <c r="BX527" i="2" s="1"/>
  <c r="BY606" i="2"/>
  <c r="BX606" i="2" s="1"/>
  <c r="BS606" i="2"/>
  <c r="BY644" i="2"/>
  <c r="BX644" i="2" s="1"/>
  <c r="BS644" i="2"/>
  <c r="BS663" i="2"/>
  <c r="BY663" i="2"/>
  <c r="BX663" i="2" s="1"/>
  <c r="CB698" i="2"/>
  <c r="CH698" i="2"/>
  <c r="CG698" i="2" s="1"/>
  <c r="BC698" i="2" s="1"/>
  <c r="BS903" i="2"/>
  <c r="BY903" i="2"/>
  <c r="BX903" i="2" s="1"/>
  <c r="BY469" i="2"/>
  <c r="BX469" i="2" s="1"/>
  <c r="BS469" i="2"/>
  <c r="BS604" i="2"/>
  <c r="BY604" i="2"/>
  <c r="BX604" i="2" s="1"/>
  <c r="BY719" i="2"/>
  <c r="BX719" i="2" s="1"/>
  <c r="BS719" i="2"/>
  <c r="BY830" i="2"/>
  <c r="BX830" i="2" s="1"/>
  <c r="BS830" i="2"/>
  <c r="BS180" i="2"/>
  <c r="BY180" i="2"/>
  <c r="BX180" i="2" s="1"/>
  <c r="BY193" i="2"/>
  <c r="BX193" i="2" s="1"/>
  <c r="BS193" i="2"/>
  <c r="BS242" i="2"/>
  <c r="BY242" i="2"/>
  <c r="BX242" i="2" s="1"/>
  <c r="BS275" i="2"/>
  <c r="BY275" i="2"/>
  <c r="BX275" i="2" s="1"/>
  <c r="BS277" i="2"/>
  <c r="BY277" i="2"/>
  <c r="BX277" i="2" s="1"/>
  <c r="BS327" i="2"/>
  <c r="BY327" i="2"/>
  <c r="BX327" i="2" s="1"/>
  <c r="BY389" i="2"/>
  <c r="BX389" i="2" s="1"/>
  <c r="BS389" i="2"/>
  <c r="BY391" i="2"/>
  <c r="BX391" i="2" s="1"/>
  <c r="BS391" i="2"/>
  <c r="BY414" i="2"/>
  <c r="BX414" i="2" s="1"/>
  <c r="BS414" i="2"/>
  <c r="BY446" i="2"/>
  <c r="BX446" i="2" s="1"/>
  <c r="BS446" i="2"/>
  <c r="BS448" i="2"/>
  <c r="BY448" i="2"/>
  <c r="BX448" i="2" s="1"/>
  <c r="BY456" i="2"/>
  <c r="BX456" i="2" s="1"/>
  <c r="BS456" i="2"/>
  <c r="BY483" i="2"/>
  <c r="BX483" i="2" s="1"/>
  <c r="BS483" i="2"/>
  <c r="BY489" i="2"/>
  <c r="BX489" i="2" s="1"/>
  <c r="BS489" i="2"/>
  <c r="BS495" i="2"/>
  <c r="BY495" i="2"/>
  <c r="BX495" i="2" s="1"/>
  <c r="BY543" i="2"/>
  <c r="BX543" i="2" s="1"/>
  <c r="BS543" i="2"/>
  <c r="BY553" i="2"/>
  <c r="BX553" i="2" s="1"/>
  <c r="BS553" i="2"/>
  <c r="BY561" i="2"/>
  <c r="BX561" i="2" s="1"/>
  <c r="BS561" i="2"/>
  <c r="BY868" i="2"/>
  <c r="BX868" i="2" s="1"/>
  <c r="BS868" i="2"/>
  <c r="BY602" i="2"/>
  <c r="BX602" i="2" s="1"/>
  <c r="BS602" i="2"/>
  <c r="BS614" i="2"/>
  <c r="BY614" i="2"/>
  <c r="BX614" i="2" s="1"/>
  <c r="BY642" i="2"/>
  <c r="BX642" i="2" s="1"/>
  <c r="BS642" i="2"/>
  <c r="BY852" i="2"/>
  <c r="BX852" i="2" s="1"/>
  <c r="BS852" i="2"/>
  <c r="BY521" i="2"/>
  <c r="BX521" i="2" s="1"/>
  <c r="BS521" i="2"/>
  <c r="BY559" i="2"/>
  <c r="BX559" i="2" s="1"/>
  <c r="BS559" i="2"/>
  <c r="BS569" i="2"/>
  <c r="BY569" i="2"/>
  <c r="BX569" i="2" s="1"/>
  <c r="BY577" i="2"/>
  <c r="BX577" i="2" s="1"/>
  <c r="BS577" i="2"/>
  <c r="BS889" i="2"/>
  <c r="BY889" i="2"/>
  <c r="BX889" i="2" s="1"/>
  <c r="BY907" i="2"/>
  <c r="BX907" i="2" s="1"/>
  <c r="BC907" i="2" s="1"/>
  <c r="BS907" i="2"/>
  <c r="BY711" i="2"/>
  <c r="BX711" i="2" s="1"/>
  <c r="BS711" i="2"/>
  <c r="BY766" i="2"/>
  <c r="BX766" i="2" s="1"/>
  <c r="BS766" i="2"/>
  <c r="BY906" i="2"/>
  <c r="BX906" i="2" s="1"/>
  <c r="BS906" i="2"/>
  <c r="BS923" i="2"/>
  <c r="BY923" i="2"/>
  <c r="BX923" i="2" s="1"/>
  <c r="BY535" i="2"/>
  <c r="BX535" i="2" s="1"/>
  <c r="BS535" i="2"/>
  <c r="BY665" i="2"/>
  <c r="BX665" i="2" s="1"/>
  <c r="BS665" i="2"/>
  <c r="BS828" i="2"/>
  <c r="BY828" i="2"/>
  <c r="BX828" i="2" s="1"/>
  <c r="BS887" i="2"/>
  <c r="BY887" i="2"/>
  <c r="BX887" i="2" s="1"/>
  <c r="BS717" i="2"/>
  <c r="BY717" i="2"/>
  <c r="BX717" i="2" s="1"/>
  <c r="DS168" i="2"/>
  <c r="DS169" i="2"/>
  <c r="DS161" i="2"/>
  <c r="DS156" i="2"/>
  <c r="BS217" i="2"/>
  <c r="BY217" i="2"/>
  <c r="BX217" i="2" s="1"/>
  <c r="BS383" i="2"/>
  <c r="BY383" i="2"/>
  <c r="BX383" i="2" s="1"/>
  <c r="BS239" i="2"/>
  <c r="BY239" i="2"/>
  <c r="BX239" i="2" s="1"/>
  <c r="BS356" i="2"/>
  <c r="BY356" i="2"/>
  <c r="BX356" i="2" s="1"/>
  <c r="BS357" i="2"/>
  <c r="BY357" i="2"/>
  <c r="BX357" i="2" s="1"/>
  <c r="BS399" i="2"/>
  <c r="BY399" i="2"/>
  <c r="BX399" i="2" s="1"/>
  <c r="BS348" i="2"/>
  <c r="BY348" i="2"/>
  <c r="BX348" i="2" s="1"/>
  <c r="BS381" i="2"/>
  <c r="BY381" i="2"/>
  <c r="BX381" i="2" s="1"/>
  <c r="BC381" i="2" s="1"/>
  <c r="BY402" i="2"/>
  <c r="BX402" i="2" s="1"/>
  <c r="BC402" i="2" s="1"/>
  <c r="BS402" i="2"/>
  <c r="BS190" i="2"/>
  <c r="BY190" i="2"/>
  <c r="BX190" i="2" s="1"/>
  <c r="BC190" i="2" s="1"/>
  <c r="BY301" i="2"/>
  <c r="BX301" i="2" s="1"/>
  <c r="BS301" i="2"/>
  <c r="BY307" i="2"/>
  <c r="BX307" i="2" s="1"/>
  <c r="BS307" i="2"/>
  <c r="BY319" i="2"/>
  <c r="BX319" i="2" s="1"/>
  <c r="BS319" i="2"/>
  <c r="BS315" i="2"/>
  <c r="BY315" i="2"/>
  <c r="BX315" i="2" s="1"/>
  <c r="BS444" i="2"/>
  <c r="BY444" i="2"/>
  <c r="BX444" i="2" s="1"/>
  <c r="BY452" i="2"/>
  <c r="BX452" i="2" s="1"/>
  <c r="BS452" i="2"/>
  <c r="BS460" i="2"/>
  <c r="BY460" i="2"/>
  <c r="BX460" i="2" s="1"/>
  <c r="BS482" i="2"/>
  <c r="BY482" i="2"/>
  <c r="BX482" i="2" s="1"/>
  <c r="BS498" i="2"/>
  <c r="BY498" i="2"/>
  <c r="BX498" i="2" s="1"/>
  <c r="BC498" i="2" s="1"/>
  <c r="BY502" i="2"/>
  <c r="BX502" i="2" s="1"/>
  <c r="BS502" i="2"/>
  <c r="BY537" i="2"/>
  <c r="BX537" i="2" s="1"/>
  <c r="BS537" i="2"/>
  <c r="BS499" i="2"/>
  <c r="BY499" i="2"/>
  <c r="BX499" i="2" s="1"/>
  <c r="BC499" i="2" s="1"/>
  <c r="BS523" i="2"/>
  <c r="BY523" i="2"/>
  <c r="BX523" i="2" s="1"/>
  <c r="BS484" i="2"/>
  <c r="BY484" i="2"/>
  <c r="BX484" i="2" s="1"/>
  <c r="BS500" i="2"/>
  <c r="BY500" i="2"/>
  <c r="BX500" i="2" s="1"/>
  <c r="BS416" i="2"/>
  <c r="BY416" i="2"/>
  <c r="BX416" i="2" s="1"/>
  <c r="BS424" i="2"/>
  <c r="BY424" i="2"/>
  <c r="BX424" i="2" s="1"/>
  <c r="BY438" i="2"/>
  <c r="BX438" i="2" s="1"/>
  <c r="BS438" i="2"/>
  <c r="BS493" i="2"/>
  <c r="BY493" i="2"/>
  <c r="BX493" i="2" s="1"/>
  <c r="BS529" i="2"/>
  <c r="BY529" i="2"/>
  <c r="BX529" i="2" s="1"/>
  <c r="BS565" i="2"/>
  <c r="BY565" i="2"/>
  <c r="BX565" i="2" s="1"/>
  <c r="BS573" i="2"/>
  <c r="BY573" i="2"/>
  <c r="BX573" i="2" s="1"/>
  <c r="BY581" i="2"/>
  <c r="BX581" i="2" s="1"/>
  <c r="BS581" i="2"/>
  <c r="BS620" i="2"/>
  <c r="BY620" i="2"/>
  <c r="BX620" i="2" s="1"/>
  <c r="BY658" i="2"/>
  <c r="BX658" i="2" s="1"/>
  <c r="BS658" i="2"/>
  <c r="BY531" i="2"/>
  <c r="BX531" i="2" s="1"/>
  <c r="BS531" i="2"/>
  <c r="BY950" i="2"/>
  <c r="BX950" i="2" s="1"/>
  <c r="BC950" i="2" s="1"/>
  <c r="BS950" i="2"/>
  <c r="BM379" i="2"/>
  <c r="DH427" i="2"/>
  <c r="BS167" i="2"/>
  <c r="BS371" i="2"/>
  <c r="BY395" i="2"/>
  <c r="BX395" i="2" s="1"/>
  <c r="BY293" i="2"/>
  <c r="BX293" i="2" s="1"/>
  <c r="DH51" i="2"/>
  <c r="BY126" i="2"/>
  <c r="BX126" i="2" s="1"/>
  <c r="BS219" i="2"/>
  <c r="BY154" i="2"/>
  <c r="BX154" i="2" s="1"/>
  <c r="BY117" i="2"/>
  <c r="BX117" i="2" s="1"/>
  <c r="BY178" i="2"/>
  <c r="BX178" i="2" s="1"/>
  <c r="BY43" i="2"/>
  <c r="BX43" i="2" s="1"/>
  <c r="DH70" i="2"/>
  <c r="BY291" i="2"/>
  <c r="BX291" i="2" s="1"/>
  <c r="BY221" i="2"/>
  <c r="BX221" i="2" s="1"/>
  <c r="BY22" i="2"/>
  <c r="BX22" i="2" s="1"/>
  <c r="BS434" i="2"/>
  <c r="BS258" i="2"/>
  <c r="DH49" i="2"/>
  <c r="BS19" i="2"/>
  <c r="BY574" i="2"/>
  <c r="BX574" i="2" s="1"/>
  <c r="BS108" i="2"/>
  <c r="BY111" i="2"/>
  <c r="BX111" i="2" s="1"/>
  <c r="DH40" i="2"/>
  <c r="BY510" i="2"/>
  <c r="BX510" i="2" s="1"/>
  <c r="BM133" i="2"/>
  <c r="BM51" i="2"/>
  <c r="DH43" i="2"/>
  <c r="DH78" i="2"/>
  <c r="BY819" i="2"/>
  <c r="BX819" i="2" s="1"/>
  <c r="DH641" i="2"/>
  <c r="DH82" i="2"/>
  <c r="DH73" i="2"/>
  <c r="DH56" i="2"/>
  <c r="DH672" i="2"/>
  <c r="DH89" i="2"/>
  <c r="DH34" i="2"/>
  <c r="DH97" i="2"/>
  <c r="DH88" i="2"/>
  <c r="DH77" i="2"/>
  <c r="DH224" i="2"/>
  <c r="DH36" i="2"/>
  <c r="BY890" i="2"/>
  <c r="BX890" i="2" s="1"/>
  <c r="DH63" i="2"/>
  <c r="DH147" i="2"/>
  <c r="DH148" i="2"/>
  <c r="DH46" i="2"/>
  <c r="DH96" i="2"/>
  <c r="DH53" i="2"/>
  <c r="DH216" i="2"/>
  <c r="BY344" i="2"/>
  <c r="BX344" i="2" s="1"/>
  <c r="DH664" i="2"/>
  <c r="BY279" i="2"/>
  <c r="BX279" i="2" s="1"/>
  <c r="DH409" i="2"/>
  <c r="BY898" i="2"/>
  <c r="BX898" i="2" s="1"/>
  <c r="BY933" i="2"/>
  <c r="BX933" i="2" s="1"/>
  <c r="DH9" i="2"/>
  <c r="CH742" i="2"/>
  <c r="CG742" i="2" s="1"/>
  <c r="BC742" i="2" s="1"/>
  <c r="BY6" i="2"/>
  <c r="BX6" i="2" s="1"/>
  <c r="BY346" i="2"/>
  <c r="BX346" i="2" s="1"/>
  <c r="CH737" i="2"/>
  <c r="CG737" i="2" s="1"/>
  <c r="BC737" i="2" s="1"/>
  <c r="DH368" i="2"/>
  <c r="BY773" i="2"/>
  <c r="BX773" i="2" s="1"/>
  <c r="DH397" i="2"/>
  <c r="BY857" i="2"/>
  <c r="BX857" i="2" s="1"/>
  <c r="DH466" i="2"/>
  <c r="DH454" i="2"/>
  <c r="BY261" i="2"/>
  <c r="BX261" i="2" s="1"/>
  <c r="BY226" i="2"/>
  <c r="BX226" i="2" s="1"/>
  <c r="DH287" i="2"/>
  <c r="DH266" i="2"/>
  <c r="BY263" i="2"/>
  <c r="BX263" i="2" s="1"/>
  <c r="BC263" i="2" s="1"/>
  <c r="CH747" i="2"/>
  <c r="CG747" i="2" s="1"/>
  <c r="BC747" i="2" s="1"/>
  <c r="BY765" i="2"/>
  <c r="BX765" i="2" s="1"/>
  <c r="BY306" i="2"/>
  <c r="BX306" i="2" s="1"/>
  <c r="BY924" i="2"/>
  <c r="BX924" i="2" s="1"/>
  <c r="BY649" i="2"/>
  <c r="BX649" i="2" s="1"/>
  <c r="BC649" i="2" s="1"/>
  <c r="BY330" i="2"/>
  <c r="BX330" i="2" s="1"/>
  <c r="BY255" i="2"/>
  <c r="BX255" i="2" s="1"/>
  <c r="DH76" i="2"/>
  <c r="DH391" i="2"/>
  <c r="BY920" i="2"/>
  <c r="BX920" i="2" s="1"/>
  <c r="DH923" i="2"/>
  <c r="CH690" i="2"/>
  <c r="CG690" i="2" s="1"/>
  <c r="BY837" i="2"/>
  <c r="BX837" i="2" s="1"/>
  <c r="DH906" i="2"/>
  <c r="BY542" i="2"/>
  <c r="BX542" i="2" s="1"/>
  <c r="BY322" i="2"/>
  <c r="BX322" i="2" s="1"/>
  <c r="DH488" i="2"/>
  <c r="DH451" i="2"/>
  <c r="BY427" i="2"/>
  <c r="BX427" i="2" s="1"/>
  <c r="DH21" i="2"/>
  <c r="DI402" i="2"/>
  <c r="DH402" i="2"/>
  <c r="DH412" i="2"/>
  <c r="DH244" i="2"/>
  <c r="BY963" i="2"/>
  <c r="BX963" i="2" s="1"/>
  <c r="BC963" i="2" s="1"/>
  <c r="BY853" i="2"/>
  <c r="BX853" i="2" s="1"/>
  <c r="DH707" i="2"/>
  <c r="BY61" i="2"/>
  <c r="BX61" i="2" s="1"/>
  <c r="DH400" i="2"/>
  <c r="DH546" i="2"/>
  <c r="DH377" i="2"/>
  <c r="DH939" i="2"/>
  <c r="CH806" i="2"/>
  <c r="CG806" i="2" s="1"/>
  <c r="BC806" i="2" s="1"/>
  <c r="DH832" i="2"/>
  <c r="BY867" i="2"/>
  <c r="BX867" i="2" s="1"/>
  <c r="BY894" i="2"/>
  <c r="BX894" i="2" s="1"/>
  <c r="DH883" i="2"/>
  <c r="BY672" i="2"/>
  <c r="BX672" i="2" s="1"/>
  <c r="BY706" i="2"/>
  <c r="BX706" i="2" s="1"/>
  <c r="BY524" i="2"/>
  <c r="BX524" i="2" s="1"/>
  <c r="DH600" i="2"/>
  <c r="DH485" i="2"/>
  <c r="DH383" i="2"/>
  <c r="BY954" i="2"/>
  <c r="BX954" i="2" s="1"/>
  <c r="DH61" i="2"/>
  <c r="DH197" i="2"/>
  <c r="BY625" i="2"/>
  <c r="BX625" i="2" s="1"/>
  <c r="CH745" i="2"/>
  <c r="CG745" i="2" s="1"/>
  <c r="BC745" i="2" s="1"/>
  <c r="BY518" i="2"/>
  <c r="BX518" i="2" s="1"/>
  <c r="BY615" i="2"/>
  <c r="BX615" i="2" s="1"/>
  <c r="BY588" i="2"/>
  <c r="BX588" i="2" s="1"/>
  <c r="CH461" i="2"/>
  <c r="CG461" i="2" s="1"/>
  <c r="BC461" i="2" s="1"/>
  <c r="DH460" i="2"/>
  <c r="DH636" i="2"/>
  <c r="DH294" i="2"/>
  <c r="DH272" i="2"/>
  <c r="BY191" i="2"/>
  <c r="BX191" i="2" s="1"/>
  <c r="DH81" i="2"/>
  <c r="CH739" i="2"/>
  <c r="CG739" i="2" s="1"/>
  <c r="BC739" i="2" s="1"/>
  <c r="BY710" i="2"/>
  <c r="BX710" i="2" s="1"/>
  <c r="DH956" i="2"/>
  <c r="BY833" i="2"/>
  <c r="BX833" i="2" s="1"/>
  <c r="BY676" i="2"/>
  <c r="BX676" i="2" s="1"/>
  <c r="BC676" i="2" s="1"/>
  <c r="CH807" i="2"/>
  <c r="CG807" i="2" s="1"/>
  <c r="BC807" i="2" s="1"/>
  <c r="DH651" i="2"/>
  <c r="CH691" i="2"/>
  <c r="CG691" i="2" s="1"/>
  <c r="BY386" i="2"/>
  <c r="BX386" i="2" s="1"/>
  <c r="CH805" i="2"/>
  <c r="CG805" i="2" s="1"/>
  <c r="BC805" i="2" s="1"/>
  <c r="DH830" i="2"/>
  <c r="DH816" i="2"/>
  <c r="DH715" i="2"/>
  <c r="DH581" i="2"/>
  <c r="DH514" i="2"/>
  <c r="DH389" i="2"/>
  <c r="DH423" i="2"/>
  <c r="DH579" i="2"/>
  <c r="DH555" i="2"/>
  <c r="DH235" i="2"/>
  <c r="DH263" i="2"/>
  <c r="BY192" i="2"/>
  <c r="BX192" i="2" s="1"/>
  <c r="BY236" i="2"/>
  <c r="BX236" i="2" s="1"/>
  <c r="DH640" i="2"/>
  <c r="BY397" i="2"/>
  <c r="BX397" i="2" s="1"/>
  <c r="BY403" i="2"/>
  <c r="BX403" i="2" s="1"/>
  <c r="BY876" i="2"/>
  <c r="BX876" i="2" s="1"/>
  <c r="CH689" i="2"/>
  <c r="CG689" i="2" s="1"/>
  <c r="BC689" i="2" s="1"/>
  <c r="BY845" i="2"/>
  <c r="BX845" i="2" s="1"/>
  <c r="BY413" i="2"/>
  <c r="BX413" i="2" s="1"/>
  <c r="DH387" i="2"/>
  <c r="DH231" i="2"/>
  <c r="DH954" i="2"/>
  <c r="CH748" i="2"/>
  <c r="CG748" i="2" s="1"/>
  <c r="BC748" i="2" s="1"/>
  <c r="BY829" i="2"/>
  <c r="BX829" i="2" s="1"/>
  <c r="DH838" i="2"/>
  <c r="DH706" i="2"/>
  <c r="DH776" i="2"/>
  <c r="DH444" i="2"/>
  <c r="BY368" i="2"/>
  <c r="BX368" i="2" s="1"/>
  <c r="BY5" i="2"/>
  <c r="BX5" i="2" s="1"/>
  <c r="BY285" i="2"/>
  <c r="BX285" i="2" s="1"/>
  <c r="DH306" i="2"/>
  <c r="BY216" i="2"/>
  <c r="BX216" i="2" s="1"/>
  <c r="DH220" i="2"/>
  <c r="DH962" i="2"/>
  <c r="DH384" i="2"/>
  <c r="DH17" i="2"/>
  <c r="BY884" i="2"/>
  <c r="BX884" i="2" s="1"/>
  <c r="CH880" i="2"/>
  <c r="CG880" i="2" s="1"/>
  <c r="BC880" i="2" s="1"/>
  <c r="DH918" i="2"/>
  <c r="DH858" i="2"/>
  <c r="DH482" i="2"/>
  <c r="DH408" i="2"/>
  <c r="DH606" i="2"/>
  <c r="BY409" i="2"/>
  <c r="BX409" i="2" s="1"/>
  <c r="BY407" i="2"/>
  <c r="BX407" i="2" s="1"/>
  <c r="BY205" i="2"/>
  <c r="BX205" i="2" s="1"/>
  <c r="DH68" i="2"/>
  <c r="DH392" i="2"/>
  <c r="DH205" i="2"/>
  <c r="DI192" i="2"/>
  <c r="DH192" i="2"/>
  <c r="DH846" i="2"/>
  <c r="DH873" i="2"/>
  <c r="BY926" i="2"/>
  <c r="BX926" i="2" s="1"/>
  <c r="CH878" i="2"/>
  <c r="CG878" i="2" s="1"/>
  <c r="BC878" i="2" s="1"/>
  <c r="DH945" i="2"/>
  <c r="BY910" i="2"/>
  <c r="BX910" i="2" s="1"/>
  <c r="BY780" i="2"/>
  <c r="BX780" i="2" s="1"/>
  <c r="BY769" i="2"/>
  <c r="BX769" i="2" s="1"/>
  <c r="BY558" i="2"/>
  <c r="BX558" i="2" s="1"/>
  <c r="BY466" i="2"/>
  <c r="BX466" i="2" s="1"/>
  <c r="BC466" i="2" s="1"/>
  <c r="BY447" i="2"/>
  <c r="BX447" i="2" s="1"/>
  <c r="DH775" i="2"/>
  <c r="CH660" i="2"/>
  <c r="CG660" i="2" s="1"/>
  <c r="BC660" i="2" s="1"/>
  <c r="CH598" i="2"/>
  <c r="CG598" i="2" s="1"/>
  <c r="BC598" i="2" s="1"/>
  <c r="BY564" i="2"/>
  <c r="BX564" i="2" s="1"/>
  <c r="DH834" i="2"/>
  <c r="BY652" i="2"/>
  <c r="BX652" i="2" s="1"/>
  <c r="DH541" i="2"/>
  <c r="DH517" i="2"/>
  <c r="DH499" i="2"/>
  <c r="DH438" i="2"/>
  <c r="DH414" i="2"/>
  <c r="DH522" i="2"/>
  <c r="BY421" i="2"/>
  <c r="BX421" i="2" s="1"/>
  <c r="DH385" i="2"/>
  <c r="BY376" i="2"/>
  <c r="BX376" i="2" s="1"/>
  <c r="BC376" i="2" s="1"/>
  <c r="BY240" i="2"/>
  <c r="BX240" i="2" s="1"/>
  <c r="BC240" i="2" s="1"/>
  <c r="BY210" i="2"/>
  <c r="BX210" i="2" s="1"/>
  <c r="DH621" i="2"/>
  <c r="BM365" i="2"/>
  <c r="DH470" i="2"/>
  <c r="BM378" i="2"/>
  <c r="DH5" i="2"/>
  <c r="DH273" i="2"/>
  <c r="DH249" i="2"/>
  <c r="R10" i="13"/>
  <c r="DH179" i="2"/>
  <c r="BY669" i="2"/>
  <c r="BX669" i="2" s="1"/>
  <c r="BS669" i="2"/>
  <c r="BS667" i="2"/>
  <c r="BY667" i="2"/>
  <c r="BX667" i="2" s="1"/>
  <c r="BY436" i="2"/>
  <c r="BX436" i="2" s="1"/>
  <c r="BS385" i="2"/>
  <c r="BY385" i="2"/>
  <c r="BX385" i="2" s="1"/>
  <c r="BY202" i="2"/>
  <c r="BX202" i="2" s="1"/>
  <c r="BC202" i="2" s="1"/>
  <c r="BY125" i="2"/>
  <c r="BX125" i="2" s="1"/>
  <c r="BS125" i="2"/>
  <c r="DH8" i="2"/>
  <c r="DH13" i="2"/>
  <c r="BY102" i="2"/>
  <c r="BX102" i="2" s="1"/>
  <c r="BS102" i="2"/>
  <c r="DH65" i="2"/>
  <c r="BY32" i="2"/>
  <c r="BX32" i="2" s="1"/>
  <c r="BS32" i="2"/>
  <c r="BY674" i="2"/>
  <c r="BX674" i="2" s="1"/>
  <c r="BC674" i="2" s="1"/>
  <c r="DH963" i="2"/>
  <c r="BY825" i="2"/>
  <c r="BX825" i="2" s="1"/>
  <c r="DH955" i="2"/>
  <c r="DH824" i="2"/>
  <c r="DH826" i="2"/>
  <c r="DH625" i="2"/>
  <c r="DH587" i="2"/>
  <c r="BY207" i="2"/>
  <c r="BX207" i="2" s="1"/>
  <c r="DH936" i="2"/>
  <c r="DI928" i="2"/>
  <c r="DH928" i="2"/>
  <c r="BY422" i="2"/>
  <c r="BX422" i="2" s="1"/>
  <c r="BS422" i="2"/>
  <c r="BY58" i="2"/>
  <c r="BX58" i="2" s="1"/>
  <c r="BS58" i="2"/>
  <c r="DH16" i="2"/>
  <c r="DH932" i="2"/>
  <c r="BY718" i="2"/>
  <c r="BX718" i="2" s="1"/>
  <c r="BY716" i="2"/>
  <c r="BX716" i="2" s="1"/>
  <c r="DH944" i="2"/>
  <c r="DH859" i="2"/>
  <c r="DH888" i="2"/>
  <c r="DH759" i="2"/>
  <c r="DH921" i="2"/>
  <c r="BY851" i="2"/>
  <c r="BX851" i="2" s="1"/>
  <c r="CH743" i="2"/>
  <c r="CG743" i="2" s="1"/>
  <c r="BC743" i="2" s="1"/>
  <c r="BY955" i="2"/>
  <c r="BX955" i="2" s="1"/>
  <c r="BC955" i="2" s="1"/>
  <c r="DH943" i="2"/>
  <c r="BY949" i="2"/>
  <c r="BX949" i="2" s="1"/>
  <c r="BC949" i="2" s="1"/>
  <c r="BY940" i="2"/>
  <c r="BX940" i="2" s="1"/>
  <c r="BY861" i="2"/>
  <c r="BX861" i="2" s="1"/>
  <c r="BY821" i="2"/>
  <c r="BX821" i="2" s="1"/>
  <c r="DH870" i="2"/>
  <c r="DH862" i="2"/>
  <c r="DH899" i="2"/>
  <c r="DH819" i="2"/>
  <c r="DH874" i="2"/>
  <c r="BY668" i="2"/>
  <c r="BX668" i="2" s="1"/>
  <c r="BY666" i="2"/>
  <c r="BX666" i="2" s="1"/>
  <c r="CH659" i="2"/>
  <c r="CG659" i="2" s="1"/>
  <c r="BY664" i="2"/>
  <c r="BX664" i="2" s="1"/>
  <c r="DH549" i="2"/>
  <c r="DH483" i="2"/>
  <c r="DH617" i="2"/>
  <c r="DH497" i="2"/>
  <c r="BY366" i="2"/>
  <c r="BX366" i="2" s="1"/>
  <c r="BY274" i="2"/>
  <c r="BX274" i="2" s="1"/>
  <c r="DH616" i="2"/>
  <c r="DH670" i="2"/>
  <c r="DH595" i="2"/>
  <c r="DH515" i="2"/>
  <c r="BY276" i="2"/>
  <c r="BX276" i="2" s="1"/>
  <c r="BY238" i="2"/>
  <c r="BX238" i="2" s="1"/>
  <c r="DH359" i="2"/>
  <c r="DH271" i="2"/>
  <c r="DH321" i="2"/>
  <c r="DH195" i="2"/>
  <c r="DH149" i="2"/>
  <c r="DI643" i="2"/>
  <c r="DH643" i="2"/>
  <c r="BY420" i="2"/>
  <c r="BX420" i="2" s="1"/>
  <c r="DH187" i="2"/>
  <c r="DI347" i="2"/>
  <c r="DH347" i="2"/>
  <c r="DH52" i="2"/>
  <c r="DH865" i="2"/>
  <c r="DH586" i="2"/>
  <c r="DH614" i="2"/>
  <c r="BY361" i="2"/>
  <c r="BX361" i="2" s="1"/>
  <c r="BC361" i="2" s="1"/>
  <c r="BY269" i="2"/>
  <c r="BX269" i="2" s="1"/>
  <c r="DH624" i="2"/>
  <c r="DH442" i="2"/>
  <c r="BY431" i="2"/>
  <c r="BX431" i="2" s="1"/>
  <c r="DH361" i="2"/>
  <c r="DH411" i="2"/>
  <c r="DH318" i="2"/>
  <c r="DH298" i="2"/>
  <c r="DH912" i="2"/>
  <c r="BS653" i="2"/>
  <c r="BY653" i="2"/>
  <c r="BX653" i="2" s="1"/>
  <c r="BC653" i="2" s="1"/>
  <c r="BY432" i="2"/>
  <c r="BX432" i="2" s="1"/>
  <c r="DI207" i="2"/>
  <c r="DH207" i="2"/>
  <c r="BY387" i="2"/>
  <c r="BX387" i="2" s="1"/>
  <c r="BS387" i="2"/>
  <c r="BY79" i="2"/>
  <c r="BX79" i="2" s="1"/>
  <c r="BS79" i="2"/>
  <c r="BY114" i="2"/>
  <c r="BX114" i="2" s="1"/>
  <c r="BS114" i="2"/>
  <c r="BY116" i="2"/>
  <c r="BX116" i="2" s="1"/>
  <c r="BS116" i="2"/>
  <c r="BY54" i="2"/>
  <c r="BX54" i="2" s="1"/>
  <c r="BS54" i="2"/>
  <c r="DH929" i="2"/>
  <c r="DH905" i="2"/>
  <c r="DH730" i="2"/>
  <c r="DH578" i="2"/>
  <c r="BY354" i="2"/>
  <c r="BX354" i="2" s="1"/>
  <c r="BY314" i="2"/>
  <c r="BX314" i="2" s="1"/>
  <c r="BY287" i="2"/>
  <c r="BX287" i="2" s="1"/>
  <c r="BC287" i="2" s="1"/>
  <c r="BY247" i="2"/>
  <c r="BX247" i="2" s="1"/>
  <c r="DH474" i="2"/>
  <c r="DH523" i="2"/>
  <c r="BY222" i="2"/>
  <c r="BX222" i="2" s="1"/>
  <c r="DH255" i="2"/>
  <c r="BY194" i="2"/>
  <c r="BX194" i="2" s="1"/>
  <c r="DH223" i="2"/>
  <c r="BY203" i="2"/>
  <c r="BX203" i="2" s="1"/>
  <c r="DH653" i="2"/>
  <c r="BY656" i="2"/>
  <c r="BX656" i="2" s="1"/>
  <c r="BS656" i="2"/>
  <c r="DH417" i="2"/>
  <c r="DH196" i="2"/>
  <c r="DI201" i="2"/>
  <c r="DH201" i="2"/>
  <c r="BY237" i="2"/>
  <c r="BX237" i="2" s="1"/>
  <c r="BY110" i="2"/>
  <c r="BX110" i="2" s="1"/>
  <c r="BS110" i="2"/>
  <c r="DH57" i="2"/>
  <c r="BY31" i="2"/>
  <c r="BX31" i="2" s="1"/>
  <c r="BC31" i="2" s="1"/>
  <c r="BS31" i="2"/>
  <c r="BM73" i="2"/>
  <c r="BY394" i="2"/>
  <c r="BX394" i="2" s="1"/>
  <c r="DH562" i="2"/>
  <c r="BY388" i="2"/>
  <c r="BX388" i="2" s="1"/>
  <c r="DH496" i="2"/>
  <c r="BY360" i="2"/>
  <c r="BX360" i="2" s="1"/>
  <c r="BC360" i="2" s="1"/>
  <c r="BY312" i="2"/>
  <c r="BX312" i="2" s="1"/>
  <c r="BY396" i="2"/>
  <c r="BX396" i="2" s="1"/>
  <c r="DH326" i="2"/>
  <c r="DH247" i="2"/>
  <c r="Q10" i="13"/>
  <c r="CH700" i="2"/>
  <c r="CG700" i="2" s="1"/>
  <c r="BC700" i="2" s="1"/>
  <c r="CB700" i="2"/>
  <c r="DI915" i="2"/>
  <c r="DH915" i="2"/>
  <c r="DI960" i="2"/>
  <c r="DH960" i="2"/>
  <c r="DI655" i="2"/>
  <c r="DH655" i="2"/>
  <c r="BY428" i="2"/>
  <c r="BX428" i="2" s="1"/>
  <c r="DH188" i="2"/>
  <c r="DH363" i="2"/>
  <c r="CH810" i="2"/>
  <c r="CG810" i="2" s="1"/>
  <c r="BC810" i="2" s="1"/>
  <c r="BY849" i="2"/>
  <c r="BX849" i="2" s="1"/>
  <c r="DH554" i="2"/>
  <c r="DH422" i="2"/>
  <c r="BY252" i="2"/>
  <c r="BX252" i="2" s="1"/>
  <c r="DH243" i="2"/>
  <c r="BY941" i="2"/>
  <c r="BX941" i="2" s="1"/>
  <c r="BS941" i="2"/>
  <c r="DI952" i="2"/>
  <c r="DH952" i="2"/>
  <c r="DI920" i="2"/>
  <c r="DH920" i="2"/>
  <c r="BY707" i="2"/>
  <c r="BX707" i="2" s="1"/>
  <c r="BS646" i="2"/>
  <c r="BY646" i="2"/>
  <c r="BX646" i="2" s="1"/>
  <c r="DH435" i="2"/>
  <c r="BY29" i="2"/>
  <c r="BX29" i="2" s="1"/>
  <c r="BC29" i="2" s="1"/>
  <c r="BS29" i="2"/>
  <c r="BY86" i="2"/>
  <c r="BX86" i="2" s="1"/>
  <c r="BS86" i="2"/>
  <c r="DH33" i="2"/>
  <c r="BY124" i="2"/>
  <c r="BX124" i="2" s="1"/>
  <c r="BS124" i="2"/>
  <c r="BY3" i="2"/>
  <c r="BX3" i="2" s="1"/>
  <c r="BS3" i="2"/>
  <c r="DH93" i="2"/>
  <c r="DH45" i="2"/>
  <c r="DH942" i="2"/>
  <c r="CB682" i="2"/>
  <c r="CH682" i="2"/>
  <c r="CG682" i="2" s="1"/>
  <c r="BC682" i="2" s="1"/>
  <c r="DI645" i="2"/>
  <c r="DH645" i="2"/>
  <c r="BY671" i="2"/>
  <c r="BX671" i="2" s="1"/>
  <c r="BS671" i="2"/>
  <c r="BY393" i="2"/>
  <c r="BX393" i="2" s="1"/>
  <c r="BS393" i="2"/>
  <c r="DH135" i="2"/>
  <c r="BY100" i="2"/>
  <c r="BX100" i="2" s="1"/>
  <c r="BS100" i="2"/>
  <c r="DH85" i="2"/>
  <c r="BY59" i="2"/>
  <c r="BX59" i="2" s="1"/>
  <c r="BS59" i="2"/>
  <c r="CB808" i="2"/>
  <c r="CH808" i="2"/>
  <c r="CG808" i="2" s="1"/>
  <c r="BC808" i="2" s="1"/>
  <c r="BS912" i="2"/>
  <c r="BY912" i="2"/>
  <c r="BX912" i="2" s="1"/>
  <c r="DI856" i="2"/>
  <c r="DH856" i="2"/>
  <c r="DI585" i="2"/>
  <c r="DH585" i="2"/>
  <c r="DI537" i="2"/>
  <c r="DH537" i="2"/>
  <c r="DI480" i="2"/>
  <c r="DH480" i="2"/>
  <c r="DH872" i="2"/>
  <c r="DI671" i="2"/>
  <c r="DH671" i="2"/>
  <c r="DI948" i="2"/>
  <c r="DH948" i="2"/>
  <c r="DI844" i="2"/>
  <c r="DH844" i="2"/>
  <c r="DI836" i="2"/>
  <c r="DH836" i="2"/>
  <c r="DI828" i="2"/>
  <c r="DH828" i="2"/>
  <c r="BY724" i="2"/>
  <c r="BX724" i="2" s="1"/>
  <c r="DI866" i="2"/>
  <c r="DH866" i="2"/>
  <c r="BS827" i="2"/>
  <c r="BY827" i="2"/>
  <c r="BX827" i="2" s="1"/>
  <c r="BS759" i="2"/>
  <c r="BY759" i="2"/>
  <c r="BX759" i="2" s="1"/>
  <c r="DH911" i="2"/>
  <c r="BS909" i="2"/>
  <c r="BY909" i="2"/>
  <c r="BX909" i="2" s="1"/>
  <c r="DH837" i="2"/>
  <c r="DI837" i="2"/>
  <c r="DI767" i="2"/>
  <c r="DH767" i="2"/>
  <c r="DI726" i="2"/>
  <c r="DH726" i="2"/>
  <c r="DI917" i="2"/>
  <c r="DH917" i="2"/>
  <c r="DI618" i="2"/>
  <c r="DH618" i="2"/>
  <c r="BS611" i="2"/>
  <c r="BY611" i="2"/>
  <c r="BX611" i="2" s="1"/>
  <c r="BS592" i="2"/>
  <c r="BY592" i="2"/>
  <c r="BX592" i="2" s="1"/>
  <c r="DI535" i="2"/>
  <c r="DH535" i="2"/>
  <c r="BS528" i="2"/>
  <c r="BY528" i="2"/>
  <c r="BX528" i="2" s="1"/>
  <c r="DI477" i="2"/>
  <c r="DH477" i="2"/>
  <c r="BS425" i="2"/>
  <c r="BY425" i="2"/>
  <c r="BX425" i="2" s="1"/>
  <c r="DI847" i="2"/>
  <c r="DH847" i="2"/>
  <c r="DH656" i="2"/>
  <c r="CH740" i="2"/>
  <c r="CG740" i="2" s="1"/>
  <c r="BC740" i="2" s="1"/>
  <c r="DI930" i="2"/>
  <c r="DH930" i="2"/>
  <c r="BS817" i="2"/>
  <c r="BY817" i="2"/>
  <c r="BX817" i="2" s="1"/>
  <c r="BS640" i="2"/>
  <c r="BY640" i="2"/>
  <c r="BX640" i="2" s="1"/>
  <c r="DH848" i="2"/>
  <c r="DH665" i="2"/>
  <c r="DH718" i="2"/>
  <c r="DH704" i="2"/>
  <c r="DI704" i="2"/>
  <c r="DI610" i="2"/>
  <c r="DH610" i="2"/>
  <c r="BS603" i="2"/>
  <c r="BY603" i="2"/>
  <c r="BX603" i="2" s="1"/>
  <c r="DI591" i="2"/>
  <c r="DH591" i="2"/>
  <c r="BS584" i="2"/>
  <c r="BY584" i="2"/>
  <c r="BX584" i="2" s="1"/>
  <c r="DI527" i="2"/>
  <c r="DH527" i="2"/>
  <c r="BS520" i="2"/>
  <c r="BY520" i="2"/>
  <c r="BX520" i="2" s="1"/>
  <c r="BS477" i="2"/>
  <c r="BY477" i="2"/>
  <c r="BX477" i="2" s="1"/>
  <c r="BC477" i="2" s="1"/>
  <c r="DI424" i="2"/>
  <c r="DH424" i="2"/>
  <c r="DH890" i="2"/>
  <c r="DH818" i="2"/>
  <c r="DH769" i="2"/>
  <c r="DI769" i="2"/>
  <c r="DH673" i="2"/>
  <c r="DH639" i="2"/>
  <c r="DI639" i="2"/>
  <c r="DH958" i="2"/>
  <c r="DI926" i="2"/>
  <c r="DH926" i="2"/>
  <c r="BY835" i="2"/>
  <c r="BX835" i="2" s="1"/>
  <c r="DI770" i="2"/>
  <c r="DH770" i="2"/>
  <c r="DH919" i="2"/>
  <c r="BY865" i="2"/>
  <c r="BX865" i="2" s="1"/>
  <c r="DH931" i="2"/>
  <c r="BY886" i="2"/>
  <c r="BX886" i="2" s="1"/>
  <c r="DI764" i="2"/>
  <c r="DH764" i="2"/>
  <c r="DH896" i="2"/>
  <c r="BY670" i="2"/>
  <c r="BX670" i="2" s="1"/>
  <c r="DI638" i="2"/>
  <c r="DH638" i="2"/>
  <c r="DI602" i="2"/>
  <c r="DH602" i="2"/>
  <c r="DI583" i="2"/>
  <c r="DH583" i="2"/>
  <c r="BS576" i="2"/>
  <c r="BY576" i="2"/>
  <c r="BX576" i="2" s="1"/>
  <c r="DI519" i="2"/>
  <c r="DH519" i="2"/>
  <c r="BS512" i="2"/>
  <c r="BY512" i="2"/>
  <c r="BX512" i="2" s="1"/>
  <c r="DI476" i="2"/>
  <c r="DH476" i="2"/>
  <c r="BS433" i="2"/>
  <c r="BY433" i="2"/>
  <c r="BX433" i="2" s="1"/>
  <c r="DI907" i="2"/>
  <c r="DH907" i="2"/>
  <c r="P10" i="13"/>
  <c r="DI935" i="2"/>
  <c r="DH935" i="2"/>
  <c r="BS728" i="2"/>
  <c r="BY728" i="2"/>
  <c r="BX728" i="2" s="1"/>
  <c r="BS704" i="2"/>
  <c r="BY704" i="2"/>
  <c r="BX704" i="2" s="1"/>
  <c r="DI877" i="2"/>
  <c r="DH877" i="2"/>
  <c r="BY720" i="2"/>
  <c r="BX720" i="2" s="1"/>
  <c r="DI620" i="2"/>
  <c r="DH620" i="2"/>
  <c r="DI569" i="2"/>
  <c r="DH569" i="2"/>
  <c r="DI502" i="2"/>
  <c r="DH502" i="2"/>
  <c r="DI863" i="2"/>
  <c r="DH863" i="2"/>
  <c r="DI727" i="2"/>
  <c r="DH727" i="2"/>
  <c r="DI719" i="2"/>
  <c r="DH719" i="2"/>
  <c r="DI725" i="2"/>
  <c r="DH725" i="2"/>
  <c r="BS708" i="2"/>
  <c r="BY708" i="2"/>
  <c r="BX708" i="2" s="1"/>
  <c r="DH843" i="2"/>
  <c r="DH821" i="2"/>
  <c r="DI821" i="2"/>
  <c r="DH663" i="2"/>
  <c r="DI663" i="2"/>
  <c r="DI762" i="2"/>
  <c r="DH762" i="2"/>
  <c r="BY726" i="2"/>
  <c r="BX726" i="2" s="1"/>
  <c r="BS761" i="2"/>
  <c r="BY761" i="2"/>
  <c r="BX761" i="2" s="1"/>
  <c r="DI723" i="2"/>
  <c r="DH723" i="2"/>
  <c r="DI851" i="2"/>
  <c r="DH851" i="2"/>
  <c r="DI559" i="2"/>
  <c r="DH559" i="2"/>
  <c r="BS479" i="2"/>
  <c r="BY479" i="2"/>
  <c r="BX479" i="2" s="1"/>
  <c r="DI467" i="2"/>
  <c r="DH467" i="2"/>
  <c r="DI448" i="2"/>
  <c r="DH448" i="2"/>
  <c r="DI440" i="2"/>
  <c r="DH440" i="2"/>
  <c r="DI871" i="2"/>
  <c r="DH871" i="2"/>
  <c r="CH879" i="2"/>
  <c r="CG879" i="2" s="1"/>
  <c r="BC879" i="2" s="1"/>
  <c r="DI812" i="2"/>
  <c r="DH812" i="2"/>
  <c r="CH744" i="2"/>
  <c r="CG744" i="2" s="1"/>
  <c r="BC744" i="2" s="1"/>
  <c r="DI868" i="2"/>
  <c r="DH868" i="2"/>
  <c r="BS843" i="2"/>
  <c r="BY843" i="2"/>
  <c r="BX843" i="2" s="1"/>
  <c r="BS775" i="2"/>
  <c r="BY775" i="2"/>
  <c r="BX775" i="2" s="1"/>
  <c r="CB746" i="2"/>
  <c r="CH746" i="2"/>
  <c r="CG746" i="2" s="1"/>
  <c r="BC746" i="2" s="1"/>
  <c r="CB738" i="2"/>
  <c r="CH738" i="2"/>
  <c r="CG738" i="2" s="1"/>
  <c r="BC738" i="2" s="1"/>
  <c r="BY957" i="2"/>
  <c r="BX957" i="2" s="1"/>
  <c r="BC957" i="2" s="1"/>
  <c r="CH809" i="2"/>
  <c r="CG809" i="2" s="1"/>
  <c r="BC809" i="2" s="1"/>
  <c r="BS675" i="2"/>
  <c r="BY675" i="2"/>
  <c r="BX675" i="2" s="1"/>
  <c r="BC675" i="2" s="1"/>
  <c r="DI773" i="2"/>
  <c r="DH773" i="2"/>
  <c r="DI904" i="2"/>
  <c r="DH904" i="2"/>
  <c r="DH879" i="2"/>
  <c r="DH674" i="2"/>
  <c r="DI708" i="2"/>
  <c r="DH708" i="2"/>
  <c r="BS630" i="2"/>
  <c r="BY630" i="2"/>
  <c r="BX630" i="2" s="1"/>
  <c r="DI551" i="2"/>
  <c r="DH551" i="2"/>
  <c r="BS544" i="2"/>
  <c r="BY544" i="2"/>
  <c r="BX544" i="2" s="1"/>
  <c r="DI478" i="2"/>
  <c r="DH478" i="2"/>
  <c r="DI839" i="2"/>
  <c r="DH839" i="2"/>
  <c r="DI951" i="2"/>
  <c r="DH951" i="2"/>
  <c r="BS918" i="2"/>
  <c r="BY918" i="2"/>
  <c r="BX918" i="2" s="1"/>
  <c r="DI713" i="2"/>
  <c r="DH713" i="2"/>
  <c r="BY915" i="2"/>
  <c r="BX915" i="2" s="1"/>
  <c r="DI941" i="2"/>
  <c r="DH941" i="2"/>
  <c r="DI881" i="2"/>
  <c r="DH881" i="2"/>
  <c r="BS767" i="2"/>
  <c r="BY767" i="2"/>
  <c r="BX767" i="2" s="1"/>
  <c r="CB741" i="2"/>
  <c r="CH741" i="2"/>
  <c r="CG741" i="2" s="1"/>
  <c r="BC741" i="2" s="1"/>
  <c r="DI604" i="2"/>
  <c r="DH604" i="2"/>
  <c r="DI553" i="2"/>
  <c r="DH553" i="2"/>
  <c r="DI521" i="2"/>
  <c r="DH521" i="2"/>
  <c r="DI458" i="2"/>
  <c r="DH458" i="2"/>
  <c r="DI898" i="2"/>
  <c r="DH898" i="2"/>
  <c r="DI815" i="2"/>
  <c r="DH815" i="2"/>
  <c r="DI957" i="2"/>
  <c r="DH957" i="2"/>
  <c r="DI729" i="2"/>
  <c r="DH729" i="2"/>
  <c r="BS712" i="2"/>
  <c r="BY712" i="2"/>
  <c r="BX712" i="2" s="1"/>
  <c r="BY934" i="2"/>
  <c r="BX934" i="2" s="1"/>
  <c r="BS859" i="2"/>
  <c r="BY859" i="2"/>
  <c r="BX859" i="2" s="1"/>
  <c r="DI766" i="2"/>
  <c r="DH766" i="2"/>
  <c r="DI925" i="2"/>
  <c r="DH925" i="2"/>
  <c r="DI889" i="2"/>
  <c r="DH889" i="2"/>
  <c r="BS841" i="2"/>
  <c r="BY841" i="2"/>
  <c r="BX841" i="2" s="1"/>
  <c r="DH658" i="2"/>
  <c r="DI658" i="2"/>
  <c r="DI784" i="2"/>
  <c r="DH784" i="2"/>
  <c r="DI648" i="2"/>
  <c r="DH648" i="2"/>
  <c r="DI634" i="2"/>
  <c r="DH634" i="2"/>
  <c r="DI910" i="2"/>
  <c r="DH910" i="2"/>
  <c r="DH647" i="2"/>
  <c r="DI647" i="2"/>
  <c r="DI946" i="2"/>
  <c r="DH946" i="2"/>
  <c r="BY928" i="2"/>
  <c r="BX928" i="2" s="1"/>
  <c r="BY900" i="2"/>
  <c r="BX900" i="2" s="1"/>
  <c r="DI779" i="2"/>
  <c r="DH779" i="2"/>
  <c r="DI768" i="2"/>
  <c r="DH768" i="2"/>
  <c r="DI840" i="2"/>
  <c r="DH840" i="2"/>
  <c r="DI783" i="2"/>
  <c r="DH783" i="2"/>
  <c r="DH835" i="2"/>
  <c r="DH777" i="2"/>
  <c r="DI633" i="2"/>
  <c r="DH633" i="2"/>
  <c r="DH853" i="2"/>
  <c r="DI853" i="2"/>
  <c r="DH676" i="2"/>
  <c r="BS552" i="2"/>
  <c r="BY552" i="2"/>
  <c r="BX552" i="2" s="1"/>
  <c r="DI489" i="2"/>
  <c r="DH489" i="2"/>
  <c r="DH720" i="2"/>
  <c r="DI720" i="2"/>
  <c r="DI781" i="2"/>
  <c r="DH781" i="2"/>
  <c r="DI721" i="2"/>
  <c r="DH721" i="2"/>
  <c r="DI893" i="2"/>
  <c r="DH893" i="2"/>
  <c r="DI885" i="2"/>
  <c r="DH885" i="2"/>
  <c r="DI860" i="2"/>
  <c r="DH860" i="2"/>
  <c r="CB804" i="2"/>
  <c r="CH804" i="2"/>
  <c r="CG804" i="2" s="1"/>
  <c r="BC804" i="2" s="1"/>
  <c r="DI842" i="2"/>
  <c r="DH842" i="2"/>
  <c r="DI774" i="2"/>
  <c r="DH774" i="2"/>
  <c r="DH950" i="2"/>
  <c r="BY942" i="2"/>
  <c r="BX942" i="2" s="1"/>
  <c r="BS913" i="2"/>
  <c r="BY913" i="2"/>
  <c r="BX913" i="2" s="1"/>
  <c r="DI867" i="2"/>
  <c r="DH867" i="2"/>
  <c r="CH661" i="2"/>
  <c r="CG661" i="2" s="1"/>
  <c r="BC661" i="2" s="1"/>
  <c r="DH861" i="2"/>
  <c r="DI861" i="2"/>
  <c r="BS662" i="2"/>
  <c r="BY662" i="2"/>
  <c r="BX662" i="2" s="1"/>
  <c r="DI662" i="2"/>
  <c r="DH662" i="2"/>
  <c r="DI654" i="2"/>
  <c r="DH654" i="2"/>
  <c r="DI644" i="2"/>
  <c r="DH644" i="2"/>
  <c r="DH772" i="2"/>
  <c r="DH761" i="2"/>
  <c r="DI761" i="2"/>
  <c r="DI892" i="2"/>
  <c r="DH892" i="2"/>
  <c r="DH887" i="2"/>
  <c r="DH878" i="2"/>
  <c r="DI666" i="2"/>
  <c r="DH666" i="2"/>
  <c r="DI833" i="2"/>
  <c r="DH833" i="2"/>
  <c r="DI705" i="2"/>
  <c r="DH705" i="2"/>
  <c r="DH501" i="2"/>
  <c r="DI501" i="2"/>
  <c r="DI277" i="2"/>
  <c r="DH277" i="2"/>
  <c r="DH603" i="2"/>
  <c r="DI603" i="2"/>
  <c r="DI532" i="2"/>
  <c r="DH532" i="2"/>
  <c r="DI421" i="2"/>
  <c r="DH421" i="2"/>
  <c r="DI307" i="2"/>
  <c r="DH307" i="2"/>
  <c r="DI275" i="2"/>
  <c r="DH275" i="2"/>
  <c r="DH221" i="2"/>
  <c r="DI221" i="2"/>
  <c r="DH558" i="2"/>
  <c r="DH410" i="2"/>
  <c r="DI410" i="2"/>
  <c r="DH576" i="2"/>
  <c r="DI576" i="2"/>
  <c r="DH544" i="2"/>
  <c r="DI544" i="2"/>
  <c r="DH512" i="2"/>
  <c r="DI512" i="2"/>
  <c r="DH450" i="2"/>
  <c r="DI437" i="2"/>
  <c r="DH437" i="2"/>
  <c r="BS329" i="2"/>
  <c r="BY329" i="2"/>
  <c r="BX329" i="2" s="1"/>
  <c r="DH308" i="2"/>
  <c r="DI308" i="2"/>
  <c r="DI380" i="2"/>
  <c r="DH380" i="2"/>
  <c r="DH357" i="2"/>
  <c r="DH300" i="2"/>
  <c r="DI300" i="2"/>
  <c r="DI119" i="2"/>
  <c r="DH119" i="2"/>
  <c r="DI103" i="2"/>
  <c r="DH103" i="2"/>
  <c r="DI59" i="2"/>
  <c r="DH59" i="2"/>
  <c r="DH276" i="2"/>
  <c r="DI276" i="2"/>
  <c r="DH238" i="2"/>
  <c r="DI238" i="2"/>
  <c r="DI228" i="2"/>
  <c r="DH228" i="2"/>
  <c r="DH225" i="2"/>
  <c r="DH335" i="2"/>
  <c r="DH286" i="2"/>
  <c r="DI58" i="2"/>
  <c r="DH58" i="2"/>
  <c r="R12" i="13"/>
  <c r="DI269" i="2"/>
  <c r="DH269" i="2"/>
  <c r="DH239" i="2"/>
  <c r="DH234" i="2"/>
  <c r="DH206" i="2"/>
  <c r="DI184" i="2"/>
  <c r="DH184" i="2"/>
  <c r="BY175" i="2"/>
  <c r="BX175" i="2" s="1"/>
  <c r="DI168" i="2"/>
  <c r="DH168" i="2"/>
  <c r="DH136" i="2"/>
  <c r="DI38" i="2"/>
  <c r="DH38" i="2"/>
  <c r="DH189" i="2"/>
  <c r="DH152" i="2"/>
  <c r="DI131" i="2"/>
  <c r="DH131" i="2"/>
  <c r="DH30" i="2"/>
  <c r="DI30" i="2"/>
  <c r="DH157" i="2"/>
  <c r="CH27" i="2"/>
  <c r="CG27" i="2" s="1"/>
  <c r="DH137" i="2"/>
  <c r="DH69" i="2"/>
  <c r="DI69" i="2"/>
  <c r="DH161" i="2"/>
  <c r="DI91" i="2"/>
  <c r="DH91" i="2"/>
  <c r="DH170" i="2"/>
  <c r="BY24" i="2"/>
  <c r="BX24" i="2" s="1"/>
  <c r="BC24" i="2" s="1"/>
  <c r="P12" i="13"/>
  <c r="DI884" i="2"/>
  <c r="DH884" i="2"/>
  <c r="DH675" i="2"/>
  <c r="DH875" i="2"/>
  <c r="DH709" i="2"/>
  <c r="BY478" i="2"/>
  <c r="BX478" i="2" s="1"/>
  <c r="BC478" i="2" s="1"/>
  <c r="DI486" i="2"/>
  <c r="DH486" i="2"/>
  <c r="DH439" i="2"/>
  <c r="DH418" i="2"/>
  <c r="DI418" i="2"/>
  <c r="BY367" i="2"/>
  <c r="BX367" i="2" s="1"/>
  <c r="BY338" i="2"/>
  <c r="BX338" i="2" s="1"/>
  <c r="BY271" i="2"/>
  <c r="BX271" i="2" s="1"/>
  <c r="DI572" i="2"/>
  <c r="DH572" i="2"/>
  <c r="DI508" i="2"/>
  <c r="DH508" i="2"/>
  <c r="DI405" i="2"/>
  <c r="DH405" i="2"/>
  <c r="DI315" i="2"/>
  <c r="DH315" i="2"/>
  <c r="DI264" i="2"/>
  <c r="DH264" i="2"/>
  <c r="DH545" i="2"/>
  <c r="DH550" i="2"/>
  <c r="DH632" i="2"/>
  <c r="DI615" i="2"/>
  <c r="DH615" i="2"/>
  <c r="DI413" i="2"/>
  <c r="DH413" i="2"/>
  <c r="BS305" i="2"/>
  <c r="BY305" i="2"/>
  <c r="BX305" i="2" s="1"/>
  <c r="DI433" i="2"/>
  <c r="DH433" i="2"/>
  <c r="DI303" i="2"/>
  <c r="DH303" i="2"/>
  <c r="DI336" i="2"/>
  <c r="DH336" i="2"/>
  <c r="DI199" i="2"/>
  <c r="DH199" i="2"/>
  <c r="DI154" i="2"/>
  <c r="DH154" i="2"/>
  <c r="DI2" i="2"/>
  <c r="DH2" i="2"/>
  <c r="DI113" i="2"/>
  <c r="DH113" i="2"/>
  <c r="DI79" i="2"/>
  <c r="DH79" i="2"/>
  <c r="DI32" i="2"/>
  <c r="DH32" i="2"/>
  <c r="DI15" i="2"/>
  <c r="DH15" i="2"/>
  <c r="DH356" i="2"/>
  <c r="DI356" i="2"/>
  <c r="DI222" i="2"/>
  <c r="DH222" i="2"/>
  <c r="DH346" i="2"/>
  <c r="DI312" i="2"/>
  <c r="DH312" i="2"/>
  <c r="DH278" i="2"/>
  <c r="DH246" i="2"/>
  <c r="BM131" i="2"/>
  <c r="DI127" i="2"/>
  <c r="DH127" i="2"/>
  <c r="DI122" i="2"/>
  <c r="DH122" i="2"/>
  <c r="DI108" i="2"/>
  <c r="DH108" i="2"/>
  <c r="DI118" i="2"/>
  <c r="DH118" i="2"/>
  <c r="DI98" i="2"/>
  <c r="DH98" i="2"/>
  <c r="DI41" i="2"/>
  <c r="DH41" i="2"/>
  <c r="DH28" i="2"/>
  <c r="DI28" i="2"/>
  <c r="DI24" i="2"/>
  <c r="DH24" i="2"/>
  <c r="DI11" i="2"/>
  <c r="DH11" i="2"/>
  <c r="DH309" i="2"/>
  <c r="DH283" i="2"/>
  <c r="DI229" i="2"/>
  <c r="DH229" i="2"/>
  <c r="DH301" i="2"/>
  <c r="DH163" i="2"/>
  <c r="DH160" i="2"/>
  <c r="DH50" i="2"/>
  <c r="DI50" i="2"/>
  <c r="DH12" i="2"/>
  <c r="BY136" i="2"/>
  <c r="BX136" i="2" s="1"/>
  <c r="BC136" i="2" s="1"/>
  <c r="DH80" i="2"/>
  <c r="DI80" i="2"/>
  <c r="DH156" i="2"/>
  <c r="DI18" i="2"/>
  <c r="DH18" i="2"/>
  <c r="DH153" i="2"/>
  <c r="BS951" i="2"/>
  <c r="BY951" i="2"/>
  <c r="BX951" i="2" s="1"/>
  <c r="BC951" i="2" s="1"/>
  <c r="DH937" i="2"/>
  <c r="DI937" i="2"/>
  <c r="DI822" i="2"/>
  <c r="DH822" i="2"/>
  <c r="DH933" i="2"/>
  <c r="DI933" i="2"/>
  <c r="DI852" i="2"/>
  <c r="DH852" i="2"/>
  <c r="DH959" i="2"/>
  <c r="BM914" i="2"/>
  <c r="DH854" i="2"/>
  <c r="DI716" i="2"/>
  <c r="DH716" i="2"/>
  <c r="DH913" i="2"/>
  <c r="DH827" i="2"/>
  <c r="BS638" i="2"/>
  <c r="BY638" i="2"/>
  <c r="BX638" i="2" s="1"/>
  <c r="DH869" i="2"/>
  <c r="DI869" i="2"/>
  <c r="DH829" i="2"/>
  <c r="DI829" i="2"/>
  <c r="DI629" i="2"/>
  <c r="DH629" i="2"/>
  <c r="DI543" i="2"/>
  <c r="DH543" i="2"/>
  <c r="DH876" i="2"/>
  <c r="DH908" i="2"/>
  <c r="DH831" i="2"/>
  <c r="DI849" i="2"/>
  <c r="DH849" i="2"/>
  <c r="DH763" i="2"/>
  <c r="BY468" i="2"/>
  <c r="BX468" i="2" s="1"/>
  <c r="BY449" i="2"/>
  <c r="BX449" i="2" s="1"/>
  <c r="DH589" i="2"/>
  <c r="DH557" i="2"/>
  <c r="DH525" i="2"/>
  <c r="DI464" i="2"/>
  <c r="DH464" i="2"/>
  <c r="DH462" i="2"/>
  <c r="DH452" i="2"/>
  <c r="BY443" i="2"/>
  <c r="BX443" i="2" s="1"/>
  <c r="DI429" i="2"/>
  <c r="DH429" i="2"/>
  <c r="BY423" i="2"/>
  <c r="BX423" i="2" s="1"/>
  <c r="DH609" i="2"/>
  <c r="DH530" i="2"/>
  <c r="DH498" i="2"/>
  <c r="DH622" i="2"/>
  <c r="DH611" i="2"/>
  <c r="DI611" i="2"/>
  <c r="DI548" i="2"/>
  <c r="DH548" i="2"/>
  <c r="DH469" i="2"/>
  <c r="DH428" i="2"/>
  <c r="DH395" i="2"/>
  <c r="DI395" i="2"/>
  <c r="BY375" i="2"/>
  <c r="BX375" i="2" s="1"/>
  <c r="BY352" i="2"/>
  <c r="BX352" i="2" s="1"/>
  <c r="DI323" i="2"/>
  <c r="DH323" i="2"/>
  <c r="BY296" i="2"/>
  <c r="BX296" i="2" s="1"/>
  <c r="BY218" i="2"/>
  <c r="BX218" i="2" s="1"/>
  <c r="DH456" i="2"/>
  <c r="DH613" i="2"/>
  <c r="DH542" i="2"/>
  <c r="DI419" i="2"/>
  <c r="DH419" i="2"/>
  <c r="DH399" i="2"/>
  <c r="DH628" i="2"/>
  <c r="DH584" i="2"/>
  <c r="DI584" i="2"/>
  <c r="DH563" i="2"/>
  <c r="DH552" i="2"/>
  <c r="DI552" i="2"/>
  <c r="DH531" i="2"/>
  <c r="DH520" i="2"/>
  <c r="DI520" i="2"/>
  <c r="DH465" i="2"/>
  <c r="BS345" i="2"/>
  <c r="BY345" i="2"/>
  <c r="BX345" i="2" s="1"/>
  <c r="DI401" i="2"/>
  <c r="DH401" i="2"/>
  <c r="BY384" i="2"/>
  <c r="BX384" i="2" s="1"/>
  <c r="DI375" i="2"/>
  <c r="DH375" i="2"/>
  <c r="DI344" i="2"/>
  <c r="DH344" i="2"/>
  <c r="DH293" i="2"/>
  <c r="BY199" i="2"/>
  <c r="BX199" i="2" s="1"/>
  <c r="DI376" i="2"/>
  <c r="DH376" i="2"/>
  <c r="BY224" i="2"/>
  <c r="BX224" i="2" s="1"/>
  <c r="DH212" i="2"/>
  <c r="DI126" i="2"/>
  <c r="DH126" i="2"/>
  <c r="DI107" i="2"/>
  <c r="DH107" i="2"/>
  <c r="DI54" i="2"/>
  <c r="DH54" i="2"/>
  <c r="DH349" i="2"/>
  <c r="DH290" i="2"/>
  <c r="DI290" i="2"/>
  <c r="DH260" i="2"/>
  <c r="DH252" i="2"/>
  <c r="DI252" i="2"/>
  <c r="DI371" i="2"/>
  <c r="DH371" i="2"/>
  <c r="DH333" i="2"/>
  <c r="DH313" i="2"/>
  <c r="DH241" i="2"/>
  <c r="Q12" i="13"/>
  <c r="DH372" i="2"/>
  <c r="DI372" i="2"/>
  <c r="DH343" i="2"/>
  <c r="DH208" i="2"/>
  <c r="DH332" i="2"/>
  <c r="DI332" i="2"/>
  <c r="DH259" i="2"/>
  <c r="DH198" i="2"/>
  <c r="DI198" i="2"/>
  <c r="DI92" i="2"/>
  <c r="DH92" i="2"/>
  <c r="DI90" i="2"/>
  <c r="DH90" i="2"/>
  <c r="DI64" i="2"/>
  <c r="DH64" i="2"/>
  <c r="DH251" i="2"/>
  <c r="DH364" i="2"/>
  <c r="DI285" i="2"/>
  <c r="DH285" i="2"/>
  <c r="BY196" i="2"/>
  <c r="BX196" i="2" s="1"/>
  <c r="DI172" i="2"/>
  <c r="DH172" i="2"/>
  <c r="DH14" i="2"/>
  <c r="DI14" i="2"/>
  <c r="DH165" i="2"/>
  <c r="DI67" i="2"/>
  <c r="DH67" i="2"/>
  <c r="DH55" i="2"/>
  <c r="DI55" i="2"/>
  <c r="DH31" i="2"/>
  <c r="DI31" i="2"/>
  <c r="DI10" i="2"/>
  <c r="DH10" i="2"/>
  <c r="DH22" i="2"/>
  <c r="DI22" i="2"/>
  <c r="DI133" i="2"/>
  <c r="DH133" i="2"/>
  <c r="BY52" i="2"/>
  <c r="BX52" i="2" s="1"/>
  <c r="DH42" i="2"/>
  <c r="DI42" i="2"/>
  <c r="DH823" i="2"/>
  <c r="DI652" i="2"/>
  <c r="DH652" i="2"/>
  <c r="DI825" i="2"/>
  <c r="DH825" i="2"/>
  <c r="DH712" i="2"/>
  <c r="DI712" i="2"/>
  <c r="BY619" i="2"/>
  <c r="BX619" i="2" s="1"/>
  <c r="BY536" i="2"/>
  <c r="BX536" i="2" s="1"/>
  <c r="DH626" i="2"/>
  <c r="DH436" i="2"/>
  <c r="BY411" i="2"/>
  <c r="BX411" i="2" s="1"/>
  <c r="DH601" i="2"/>
  <c r="DH434" i="2"/>
  <c r="DI588" i="2"/>
  <c r="DH588" i="2"/>
  <c r="DI524" i="2"/>
  <c r="DH524" i="2"/>
  <c r="BY415" i="2"/>
  <c r="BX415" i="2" s="1"/>
  <c r="BY374" i="2"/>
  <c r="BX374" i="2" s="1"/>
  <c r="DI331" i="2"/>
  <c r="DH331" i="2"/>
  <c r="BY304" i="2"/>
  <c r="BX304" i="2" s="1"/>
  <c r="DH593" i="2"/>
  <c r="DH529" i="2"/>
  <c r="DI506" i="2"/>
  <c r="DH506" i="2"/>
  <c r="DH493" i="2"/>
  <c r="DH463" i="2"/>
  <c r="DI453" i="2"/>
  <c r="DH453" i="2"/>
  <c r="BY439" i="2"/>
  <c r="BX439" i="2" s="1"/>
  <c r="DH635" i="2"/>
  <c r="DH605" i="2"/>
  <c r="DH534" i="2"/>
  <c r="DH416" i="2"/>
  <c r="DH592" i="2"/>
  <c r="DI592" i="2"/>
  <c r="DH473" i="2"/>
  <c r="BS321" i="2"/>
  <c r="BY321" i="2"/>
  <c r="BX321" i="2" s="1"/>
  <c r="DH420" i="2"/>
  <c r="BY417" i="2"/>
  <c r="BX417" i="2" s="1"/>
  <c r="BS365" i="2"/>
  <c r="BY365" i="2"/>
  <c r="BX365" i="2" s="1"/>
  <c r="DI284" i="2"/>
  <c r="DH284" i="2"/>
  <c r="BY257" i="2"/>
  <c r="BX257" i="2" s="1"/>
  <c r="BY214" i="2"/>
  <c r="BX214" i="2" s="1"/>
  <c r="DI171" i="2"/>
  <c r="DH171" i="2"/>
  <c r="DI123" i="2"/>
  <c r="DH123" i="2"/>
  <c r="DI101" i="2"/>
  <c r="DH101" i="2"/>
  <c r="DI99" i="2"/>
  <c r="DH99" i="2"/>
  <c r="DI86" i="2"/>
  <c r="DH86" i="2"/>
  <c r="DH367" i="2"/>
  <c r="DH289" i="2"/>
  <c r="DI289" i="2"/>
  <c r="DI226" i="2"/>
  <c r="DH226" i="2"/>
  <c r="BY220" i="2"/>
  <c r="BX220" i="2" s="1"/>
  <c r="DH354" i="2"/>
  <c r="DH310" i="2"/>
  <c r="DI194" i="2"/>
  <c r="DH194" i="2"/>
  <c r="DH254" i="2"/>
  <c r="BY231" i="2"/>
  <c r="BX231" i="2" s="1"/>
  <c r="DH297" i="2"/>
  <c r="DI233" i="2"/>
  <c r="DH233" i="2"/>
  <c r="DI124" i="2"/>
  <c r="DH124" i="2"/>
  <c r="DI110" i="2"/>
  <c r="DH110" i="2"/>
  <c r="DI102" i="2"/>
  <c r="DH102" i="2"/>
  <c r="DI100" i="2"/>
  <c r="DH100" i="2"/>
  <c r="DH27" i="2"/>
  <c r="DI27" i="2"/>
  <c r="DI23" i="2"/>
  <c r="DH23" i="2"/>
  <c r="DI261" i="2"/>
  <c r="DH261" i="2"/>
  <c r="DI245" i="2"/>
  <c r="DH245" i="2"/>
  <c r="DH219" i="2"/>
  <c r="DI7" i="2"/>
  <c r="DH7" i="2"/>
  <c r="DH350" i="2"/>
  <c r="DH232" i="2"/>
  <c r="DH215" i="2"/>
  <c r="DH158" i="2"/>
  <c r="DI130" i="2"/>
  <c r="DH130" i="2"/>
  <c r="DH29" i="2"/>
  <c r="DI29" i="2"/>
  <c r="DI95" i="2"/>
  <c r="DH95" i="2"/>
  <c r="DI185" i="2"/>
  <c r="DH185" i="2"/>
  <c r="DH176" i="2"/>
  <c r="CH28" i="2"/>
  <c r="CG28" i="2" s="1"/>
  <c r="DH142" i="2"/>
  <c r="DH151" i="2"/>
  <c r="DI151" i="2"/>
  <c r="DH84" i="2"/>
  <c r="DI84" i="2"/>
  <c r="BY64" i="2"/>
  <c r="BX64" i="2" s="1"/>
  <c r="BC64" i="2" s="1"/>
  <c r="DI132" i="2"/>
  <c r="DH132" i="2"/>
  <c r="DI44" i="2"/>
  <c r="DH44" i="2"/>
  <c r="DH180" i="2"/>
  <c r="DH144" i="2"/>
  <c r="DH138" i="2"/>
  <c r="DH780" i="2"/>
  <c r="DI780" i="2"/>
  <c r="BM644" i="2"/>
  <c r="DH722" i="2"/>
  <c r="DH661" i="2"/>
  <c r="DI661" i="2"/>
  <c r="BY560" i="2"/>
  <c r="BX560" i="2" s="1"/>
  <c r="DI471" i="2"/>
  <c r="DH471" i="2"/>
  <c r="DH612" i="2"/>
  <c r="DH565" i="2"/>
  <c r="DH533" i="2"/>
  <c r="DH449" i="2"/>
  <c r="DI449" i="2"/>
  <c r="DH594" i="2"/>
  <c r="DI253" i="2"/>
  <c r="DH253" i="2"/>
  <c r="DH619" i="2"/>
  <c r="DI619" i="2"/>
  <c r="DH598" i="2"/>
  <c r="DI564" i="2"/>
  <c r="DH564" i="2"/>
  <c r="DI426" i="2"/>
  <c r="DH426" i="2"/>
  <c r="DI507" i="2"/>
  <c r="DH507" i="2"/>
  <c r="DI339" i="2"/>
  <c r="DH339" i="2"/>
  <c r="BY419" i="2"/>
  <c r="BX419" i="2" s="1"/>
  <c r="DH406" i="2"/>
  <c r="DH590" i="2"/>
  <c r="DH526" i="2"/>
  <c r="DI386" i="2"/>
  <c r="DH386" i="2"/>
  <c r="DI607" i="2"/>
  <c r="DH607" i="2"/>
  <c r="DH571" i="2"/>
  <c r="DH560" i="2"/>
  <c r="DI560" i="2"/>
  <c r="DH539" i="2"/>
  <c r="DH528" i="2"/>
  <c r="DI528" i="2"/>
  <c r="DH487" i="2"/>
  <c r="DI396" i="2"/>
  <c r="DH396" i="2"/>
  <c r="BS297" i="2"/>
  <c r="BY297" i="2"/>
  <c r="BX297" i="2" s="1"/>
  <c r="DH479" i="2"/>
  <c r="DI479" i="2"/>
  <c r="DH455" i="2"/>
  <c r="DI407" i="2"/>
  <c r="DH407" i="2"/>
  <c r="BS379" i="2"/>
  <c r="BY379" i="2"/>
  <c r="BX379" i="2" s="1"/>
  <c r="DI311" i="2"/>
  <c r="DH311" i="2"/>
  <c r="BY290" i="2"/>
  <c r="BX290" i="2" s="1"/>
  <c r="DH291" i="2"/>
  <c r="DH209" i="2"/>
  <c r="DI111" i="2"/>
  <c r="DH111" i="2"/>
  <c r="DH403" i="2"/>
  <c r="DH362" i="2"/>
  <c r="DI328" i="2"/>
  <c r="DH328" i="2"/>
  <c r="DH268" i="2"/>
  <c r="DH257" i="2"/>
  <c r="DI257" i="2"/>
  <c r="DH381" i="2"/>
  <c r="DH366" i="2"/>
  <c r="DH353" i="2"/>
  <c r="O12" i="13"/>
  <c r="DI365" i="2"/>
  <c r="DH365" i="2"/>
  <c r="DH340" i="2"/>
  <c r="DI340" i="2"/>
  <c r="DH317" i="2"/>
  <c r="DH292" i="2"/>
  <c r="DI214" i="2"/>
  <c r="DH214" i="2"/>
  <c r="DI47" i="2"/>
  <c r="DH47" i="2"/>
  <c r="R11" i="13"/>
  <c r="DH351" i="2"/>
  <c r="DH330" i="2"/>
  <c r="DI296" i="2"/>
  <c r="DH296" i="2"/>
  <c r="DI227" i="2"/>
  <c r="DH227" i="2"/>
  <c r="DH322" i="2"/>
  <c r="DI155" i="2"/>
  <c r="DH155" i="2"/>
  <c r="DH71" i="2"/>
  <c r="DI71" i="2"/>
  <c r="BY73" i="2"/>
  <c r="BX73" i="2" s="1"/>
  <c r="DH146" i="2"/>
  <c r="DH202" i="2"/>
  <c r="DH178" i="2"/>
  <c r="DH159" i="2"/>
  <c r="DI159" i="2"/>
  <c r="DH186" i="2"/>
  <c r="DI177" i="2"/>
  <c r="DH177" i="2"/>
  <c r="DH143" i="2"/>
  <c r="DH882" i="2"/>
  <c r="DI841" i="2"/>
  <c r="DH841" i="2"/>
  <c r="DH813" i="2"/>
  <c r="DH714" i="2"/>
  <c r="BY476" i="2"/>
  <c r="BX476" i="2" s="1"/>
  <c r="BC476" i="2" s="1"/>
  <c r="BY457" i="2"/>
  <c r="BX457" i="2" s="1"/>
  <c r="BY441" i="2"/>
  <c r="BX441" i="2" s="1"/>
  <c r="DI494" i="2"/>
  <c r="DH494" i="2"/>
  <c r="DH475" i="2"/>
  <c r="BY298" i="2"/>
  <c r="BX298" i="2" s="1"/>
  <c r="DI540" i="2"/>
  <c r="DH540" i="2"/>
  <c r="DI398" i="2"/>
  <c r="DH398" i="2"/>
  <c r="BY320" i="2"/>
  <c r="BX320" i="2" s="1"/>
  <c r="DH577" i="2"/>
  <c r="DH513" i="2"/>
  <c r="DH490" i="2"/>
  <c r="DI490" i="2"/>
  <c r="DH461" i="2"/>
  <c r="DH582" i="2"/>
  <c r="DH518" i="2"/>
  <c r="BS337" i="2"/>
  <c r="BY337" i="2"/>
  <c r="BX337" i="2" s="1"/>
  <c r="DH630" i="2"/>
  <c r="DI630" i="2"/>
  <c r="DH447" i="2"/>
  <c r="DH373" i="2"/>
  <c r="DI374" i="2"/>
  <c r="DH374" i="2"/>
  <c r="DH329" i="2"/>
  <c r="DI167" i="2"/>
  <c r="DH167" i="2"/>
  <c r="DI121" i="2"/>
  <c r="DH121" i="2"/>
  <c r="DI105" i="2"/>
  <c r="DH105" i="2"/>
  <c r="DI117" i="2"/>
  <c r="DH117" i="2"/>
  <c r="DI74" i="2"/>
  <c r="DH74" i="2"/>
  <c r="DI37" i="2"/>
  <c r="DH37" i="2"/>
  <c r="DI204" i="2"/>
  <c r="DH204" i="2"/>
  <c r="DH191" i="2"/>
  <c r="DI191" i="2"/>
  <c r="DH6" i="2"/>
  <c r="DI352" i="2"/>
  <c r="DH352" i="2"/>
  <c r="DH282" i="2"/>
  <c r="DH305" i="2"/>
  <c r="DH262" i="2"/>
  <c r="DH248" i="2"/>
  <c r="DI120" i="2"/>
  <c r="DH120" i="2"/>
  <c r="DI112" i="2"/>
  <c r="DH112" i="2"/>
  <c r="DI104" i="2"/>
  <c r="DH104" i="2"/>
  <c r="DI114" i="2"/>
  <c r="DH114" i="2"/>
  <c r="DI35" i="2"/>
  <c r="DH35" i="2"/>
  <c r="DI26" i="2"/>
  <c r="DH26" i="2"/>
  <c r="DI19" i="2"/>
  <c r="DH19" i="2"/>
  <c r="DH327" i="2"/>
  <c r="DI274" i="2"/>
  <c r="DH274" i="2"/>
  <c r="DI360" i="2"/>
  <c r="DH360" i="2"/>
  <c r="DH319" i="2"/>
  <c r="DI240" i="2"/>
  <c r="DH240" i="2"/>
  <c r="BY151" i="2"/>
  <c r="BX151" i="2" s="1"/>
  <c r="DH150" i="2"/>
  <c r="DH200" i="2"/>
  <c r="DH164" i="2"/>
  <c r="DI164" i="2"/>
  <c r="DI48" i="2"/>
  <c r="DH48" i="2"/>
  <c r="CH26" i="2"/>
  <c r="CG26" i="2" s="1"/>
  <c r="DH183" i="2"/>
  <c r="DH903" i="2"/>
  <c r="DH880" i="2"/>
  <c r="DH659" i="2"/>
  <c r="DI659" i="2"/>
  <c r="DI817" i="2"/>
  <c r="DH817" i="2"/>
  <c r="DH717" i="2"/>
  <c r="DH573" i="2"/>
  <c r="DH509" i="2"/>
  <c r="DI472" i="2"/>
  <c r="DH472" i="2"/>
  <c r="DH457" i="2"/>
  <c r="DI457" i="2"/>
  <c r="DH441" i="2"/>
  <c r="DI441" i="2"/>
  <c r="DH504" i="2"/>
  <c r="DH432" i="2"/>
  <c r="DH596" i="2"/>
  <c r="DI580" i="2"/>
  <c r="DH580" i="2"/>
  <c r="DI516" i="2"/>
  <c r="DH516" i="2"/>
  <c r="BY398" i="2"/>
  <c r="BX398" i="2" s="1"/>
  <c r="BY328" i="2"/>
  <c r="BX328" i="2" s="1"/>
  <c r="DI288" i="2"/>
  <c r="DH288" i="2"/>
  <c r="BY250" i="2"/>
  <c r="BX250" i="2" s="1"/>
  <c r="DH503" i="2"/>
  <c r="DH574" i="2"/>
  <c r="DH510" i="2"/>
  <c r="DI623" i="2"/>
  <c r="DH623" i="2"/>
  <c r="DH568" i="2"/>
  <c r="DI568" i="2"/>
  <c r="DH547" i="2"/>
  <c r="DH536" i="2"/>
  <c r="DI536" i="2"/>
  <c r="DH495" i="2"/>
  <c r="DH393" i="2"/>
  <c r="BY390" i="2"/>
  <c r="BX390" i="2" s="1"/>
  <c r="BS353" i="2"/>
  <c r="BY353" i="2"/>
  <c r="BX353" i="2" s="1"/>
  <c r="BS313" i="2"/>
  <c r="BY313" i="2"/>
  <c r="BX313" i="2" s="1"/>
  <c r="DH492" i="2"/>
  <c r="DH443" i="2"/>
  <c r="DH404" i="2"/>
  <c r="DI295" i="2"/>
  <c r="DH295" i="2"/>
  <c r="BY265" i="2"/>
  <c r="BX265" i="2" s="1"/>
  <c r="BC265" i="2" s="1"/>
  <c r="DH337" i="2"/>
  <c r="DH258" i="2"/>
  <c r="DI182" i="2"/>
  <c r="DH182" i="2"/>
  <c r="DI4" i="2"/>
  <c r="DH4" i="2"/>
  <c r="DI94" i="2"/>
  <c r="DH94" i="2"/>
  <c r="DH370" i="2"/>
  <c r="DI370" i="2"/>
  <c r="DH265" i="2"/>
  <c r="DI265" i="2"/>
  <c r="DI320" i="2"/>
  <c r="DH320" i="2"/>
  <c r="BY235" i="2"/>
  <c r="BX235" i="2" s="1"/>
  <c r="DH325" i="2"/>
  <c r="DH302" i="2"/>
  <c r="DH394" i="2"/>
  <c r="DI83" i="2"/>
  <c r="DH83" i="2"/>
  <c r="DI66" i="2"/>
  <c r="DH66" i="2"/>
  <c r="DH256" i="2"/>
  <c r="DH236" i="2"/>
  <c r="DH217" i="2"/>
  <c r="DI210" i="2"/>
  <c r="DH210" i="2"/>
  <c r="DH378" i="2"/>
  <c r="DH345" i="2"/>
  <c r="DH213" i="2"/>
  <c r="BY181" i="2"/>
  <c r="BX181" i="2" s="1"/>
  <c r="BY159" i="2"/>
  <c r="BX159" i="2" s="1"/>
  <c r="DH141" i="2"/>
  <c r="DH203" i="2"/>
  <c r="BY92" i="2"/>
  <c r="BX92" i="2" s="1"/>
  <c r="BY53" i="2"/>
  <c r="BX53" i="2" s="1"/>
  <c r="DH145" i="2"/>
  <c r="DH72" i="2"/>
  <c r="BY23" i="2"/>
  <c r="BX23" i="2" s="1"/>
  <c r="DH173" i="2"/>
  <c r="DI75" i="2"/>
  <c r="DH75" i="2"/>
  <c r="DH175" i="2"/>
  <c r="DI175" i="2"/>
  <c r="DI129" i="2"/>
  <c r="DH129" i="2"/>
  <c r="DI87" i="2"/>
  <c r="DH87" i="2"/>
  <c r="DH20" i="2"/>
  <c r="DH961" i="2"/>
  <c r="DI961" i="2"/>
  <c r="DI820" i="2"/>
  <c r="DH820" i="2"/>
  <c r="DI760" i="2"/>
  <c r="DH760" i="2"/>
  <c r="DI711" i="2"/>
  <c r="DH711" i="2"/>
  <c r="DI949" i="2"/>
  <c r="DH949" i="2"/>
  <c r="DH953" i="2"/>
  <c r="DI953" i="2"/>
  <c r="DI897" i="2"/>
  <c r="DH897" i="2"/>
  <c r="DH814" i="2"/>
  <c r="DI765" i="2"/>
  <c r="DH765" i="2"/>
  <c r="DH669" i="2"/>
  <c r="DI669" i="2"/>
  <c r="DH845" i="2"/>
  <c r="DI845" i="2"/>
  <c r="DI922" i="2"/>
  <c r="DH922" i="2"/>
  <c r="DI575" i="2"/>
  <c r="DH575" i="2"/>
  <c r="DI511" i="2"/>
  <c r="DH511" i="2"/>
  <c r="DH934" i="2"/>
  <c r="DH728" i="2"/>
  <c r="DI728" i="2"/>
  <c r="BS959" i="2"/>
  <c r="BY959" i="2"/>
  <c r="BX959" i="2" s="1"/>
  <c r="BC959" i="2" s="1"/>
  <c r="BY892" i="2"/>
  <c r="BX892" i="2" s="1"/>
  <c r="DH964" i="2"/>
  <c r="BY932" i="2"/>
  <c r="BX932" i="2" s="1"/>
  <c r="DI901" i="2"/>
  <c r="DH901" i="2"/>
  <c r="BY784" i="2"/>
  <c r="BX784" i="2" s="1"/>
  <c r="BY902" i="2"/>
  <c r="BX902" i="2" s="1"/>
  <c r="BY869" i="2"/>
  <c r="BX869" i="2" s="1"/>
  <c r="CH811" i="2"/>
  <c r="CG811" i="2" s="1"/>
  <c r="BC811" i="2" s="1"/>
  <c r="CH803" i="2"/>
  <c r="CG803" i="2" s="1"/>
  <c r="BC803" i="2" s="1"/>
  <c r="DI724" i="2"/>
  <c r="DH724" i="2"/>
  <c r="DI650" i="2"/>
  <c r="DH650" i="2"/>
  <c r="DH891" i="2"/>
  <c r="DI631" i="2"/>
  <c r="DH631" i="2"/>
  <c r="DI491" i="2"/>
  <c r="DH491" i="2"/>
  <c r="DH864" i="2"/>
  <c r="DH660" i="2"/>
  <c r="DI660" i="2"/>
  <c r="DI938" i="2"/>
  <c r="DH938" i="2"/>
  <c r="BY645" i="2"/>
  <c r="BX645" i="2" s="1"/>
  <c r="DI567" i="2"/>
  <c r="DH567" i="2"/>
  <c r="DI500" i="2"/>
  <c r="DH500" i="2"/>
  <c r="DH850" i="2"/>
  <c r="DH778" i="2"/>
  <c r="P11" i="13"/>
  <c r="DI900" i="2"/>
  <c r="DH900" i="2"/>
  <c r="DH895" i="2"/>
  <c r="DH855" i="2"/>
  <c r="DH668" i="2"/>
  <c r="DI857" i="2"/>
  <c r="DH857" i="2"/>
  <c r="DH758" i="2"/>
  <c r="BY657" i="2"/>
  <c r="BX657" i="2" s="1"/>
  <c r="DH771" i="2"/>
  <c r="DH667" i="2"/>
  <c r="BY568" i="2"/>
  <c r="BX568" i="2" s="1"/>
  <c r="BY501" i="2"/>
  <c r="BX501" i="2" s="1"/>
  <c r="BY490" i="2"/>
  <c r="BX490" i="2" s="1"/>
  <c r="DH570" i="2"/>
  <c r="DH538" i="2"/>
  <c r="DI425" i="2"/>
  <c r="DH425" i="2"/>
  <c r="BY405" i="2"/>
  <c r="BX405" i="2" s="1"/>
  <c r="DI556" i="2"/>
  <c r="DH556" i="2"/>
  <c r="DH481" i="2"/>
  <c r="DH446" i="2"/>
  <c r="DH430" i="2"/>
  <c r="DI388" i="2"/>
  <c r="DH388" i="2"/>
  <c r="DH459" i="2"/>
  <c r="DH431" i="2"/>
  <c r="DI415" i="2"/>
  <c r="DH415" i="2"/>
  <c r="BY392" i="2"/>
  <c r="BX392" i="2" s="1"/>
  <c r="DI382" i="2"/>
  <c r="DH382" i="2"/>
  <c r="BY336" i="2"/>
  <c r="BX336" i="2" s="1"/>
  <c r="DI299" i="2"/>
  <c r="DH299" i="2"/>
  <c r="DI280" i="2"/>
  <c r="DH280" i="2"/>
  <c r="BY245" i="2"/>
  <c r="BX245" i="2" s="1"/>
  <c r="DH657" i="2"/>
  <c r="DH608" i="2"/>
  <c r="DH561" i="2"/>
  <c r="DH468" i="2"/>
  <c r="DI468" i="2"/>
  <c r="DI445" i="2"/>
  <c r="DH445" i="2"/>
  <c r="DH566" i="2"/>
  <c r="DI505" i="2"/>
  <c r="DH505" i="2"/>
  <c r="BY435" i="2"/>
  <c r="BX435" i="2" s="1"/>
  <c r="DI599" i="2"/>
  <c r="DH599" i="2"/>
  <c r="DH597" i="2"/>
  <c r="DH627" i="2"/>
  <c r="DH484" i="2"/>
  <c r="BY400" i="2"/>
  <c r="BX400" i="2" s="1"/>
  <c r="DI390" i="2"/>
  <c r="DH390" i="2"/>
  <c r="BY233" i="2"/>
  <c r="BX233" i="2" s="1"/>
  <c r="DI355" i="2"/>
  <c r="DH355" i="2"/>
  <c r="DH242" i="2"/>
  <c r="DH358" i="2"/>
  <c r="DH279" i="2"/>
  <c r="DI128" i="2"/>
  <c r="DH128" i="2"/>
  <c r="DI109" i="2"/>
  <c r="DH109" i="2"/>
  <c r="DI115" i="2"/>
  <c r="DH115" i="2"/>
  <c r="DI62" i="2"/>
  <c r="DH62" i="2"/>
  <c r="DI379" i="2"/>
  <c r="DH379" i="2"/>
  <c r="DH341" i="2"/>
  <c r="O11" i="13"/>
  <c r="Q11" i="13"/>
  <c r="DH348" i="2"/>
  <c r="DI348" i="2"/>
  <c r="DH270" i="2"/>
  <c r="DI218" i="2"/>
  <c r="DH218" i="2"/>
  <c r="BY212" i="2"/>
  <c r="BX212" i="2" s="1"/>
  <c r="DH338" i="2"/>
  <c r="DI304" i="2"/>
  <c r="DH304" i="2"/>
  <c r="DH267" i="2"/>
  <c r="DI125" i="2"/>
  <c r="DH125" i="2"/>
  <c r="DI3" i="2"/>
  <c r="DH3" i="2"/>
  <c r="DI106" i="2"/>
  <c r="DH106" i="2"/>
  <c r="DI116" i="2"/>
  <c r="DH116" i="2"/>
  <c r="DI25" i="2"/>
  <c r="DH25" i="2"/>
  <c r="DI369" i="2"/>
  <c r="DH369" i="2"/>
  <c r="DH324" i="2"/>
  <c r="DI324" i="2"/>
  <c r="DI250" i="2"/>
  <c r="DH250" i="2"/>
  <c r="DH342" i="2"/>
  <c r="DH316" i="2"/>
  <c r="DI316" i="2"/>
  <c r="DH237" i="2"/>
  <c r="BY164" i="2"/>
  <c r="BX164" i="2" s="1"/>
  <c r="DH174" i="2"/>
  <c r="BY12" i="2"/>
  <c r="BX12" i="2" s="1"/>
  <c r="DH181" i="2"/>
  <c r="DI181" i="2"/>
  <c r="DH139" i="2"/>
  <c r="DH162" i="2"/>
  <c r="BY78" i="2"/>
  <c r="BX78" i="2" s="1"/>
  <c r="BY25" i="2"/>
  <c r="BX25" i="2" s="1"/>
  <c r="BC25" i="2" s="1"/>
  <c r="DH140" i="2"/>
  <c r="DH169" i="2"/>
  <c r="BY20" i="2"/>
  <c r="BX20" i="2" s="1"/>
  <c r="DH166" i="2"/>
  <c r="DH134" i="2"/>
  <c r="DI134" i="2"/>
  <c r="DH60" i="2"/>
  <c r="DI60" i="2"/>
  <c r="BC796" i="2" l="1"/>
  <c r="CG595" i="2"/>
  <c r="BC595" i="2" s="1"/>
  <c r="CG792" i="2"/>
  <c r="BC792" i="2" s="1"/>
  <c r="CG791" i="2"/>
  <c r="BC791" i="2" s="1"/>
  <c r="BC947" i="2"/>
  <c r="BC961" i="2"/>
  <c r="BC788" i="2"/>
  <c r="BC953" i="2"/>
  <c r="BC797" i="2"/>
  <c r="BC597" i="2"/>
  <c r="BC690" i="2"/>
  <c r="BC691" i="2"/>
  <c r="BC643" i="2"/>
  <c r="BC793" i="2"/>
  <c r="CH840" i="2"/>
  <c r="CG840" i="2" s="1"/>
  <c r="BC840" i="2" s="1"/>
  <c r="BC484" i="2"/>
  <c r="BC655" i="2"/>
  <c r="BC642" i="2"/>
  <c r="BC63" i="2"/>
  <c r="BC69" i="2"/>
  <c r="BC956" i="2"/>
  <c r="BC874" i="2"/>
  <c r="BC654" i="2"/>
  <c r="BC508" i="2"/>
  <c r="BC94" i="2"/>
  <c r="BC117" i="2"/>
  <c r="BC112" i="2"/>
  <c r="BC952" i="2"/>
  <c r="BC111" i="2"/>
  <c r="BC757" i="2"/>
  <c r="BC756" i="2"/>
  <c r="BC785" i="2"/>
  <c r="CG120" i="2"/>
  <c r="BC120" i="2" s="1"/>
  <c r="CG293" i="2"/>
  <c r="BC293" i="2" s="1"/>
  <c r="CG79" i="2"/>
  <c r="BC79" i="2" s="1"/>
  <c r="CG600" i="2"/>
  <c r="BC600" i="2" s="1"/>
  <c r="CG32" i="2"/>
  <c r="BC32" i="2" s="1"/>
  <c r="CG123" i="2"/>
  <c r="BC123" i="2" s="1"/>
  <c r="CG525" i="2"/>
  <c r="BC525" i="2" s="1"/>
  <c r="CG107" i="2"/>
  <c r="BC107" i="2" s="1"/>
  <c r="CG132" i="2"/>
  <c r="BC132" i="2" s="1"/>
  <c r="CG549" i="2"/>
  <c r="BC549" i="2" s="1"/>
  <c r="CG299" i="2"/>
  <c r="BC299" i="2" s="1"/>
  <c r="CG716" i="2"/>
  <c r="BC716" i="2" s="1"/>
  <c r="CG535" i="2"/>
  <c r="BC535" i="2" s="1"/>
  <c r="CG291" i="2"/>
  <c r="BC291" i="2" s="1"/>
  <c r="CG515" i="2"/>
  <c r="BC515" i="2" s="1"/>
  <c r="CG822" i="2"/>
  <c r="BC822" i="2" s="1"/>
  <c r="CG108" i="2"/>
  <c r="BC108" i="2" s="1"/>
  <c r="CG301" i="2"/>
  <c r="BC301" i="2" s="1"/>
  <c r="CG446" i="2"/>
  <c r="BC446" i="2" s="1"/>
  <c r="CG325" i="2"/>
  <c r="BC325" i="2" s="1"/>
  <c r="CG440" i="2"/>
  <c r="BC440" i="2" s="1"/>
  <c r="CG122" i="2"/>
  <c r="BC122" i="2" s="1"/>
  <c r="CG517" i="2"/>
  <c r="BC517" i="2" s="1"/>
  <c r="CG436" i="2"/>
  <c r="BC436" i="2" s="1"/>
  <c r="CG772" i="2"/>
  <c r="BC772" i="2" s="1"/>
  <c r="BC954" i="2"/>
  <c r="BC906" i="2"/>
  <c r="BC948" i="2"/>
  <c r="CG581" i="2"/>
  <c r="BC581" i="2" s="1"/>
  <c r="CG102" i="2"/>
  <c r="BC102" i="2" s="1"/>
  <c r="BC26" i="2"/>
  <c r="CG178" i="2"/>
  <c r="BC178" i="2" s="1"/>
  <c r="CG113" i="2"/>
  <c r="BC113" i="2" s="1"/>
  <c r="BC28" i="2"/>
  <c r="CG54" i="2"/>
  <c r="BC54" i="2" s="1"/>
  <c r="CG128" i="2"/>
  <c r="BC128" i="2" s="1"/>
  <c r="CG150" i="2"/>
  <c r="BC150" i="2" s="1"/>
  <c r="CG121" i="2"/>
  <c r="BC121" i="2" s="1"/>
  <c r="CG163" i="2"/>
  <c r="BC163" i="2" s="1"/>
  <c r="CG59" i="2"/>
  <c r="BC59" i="2" s="1"/>
  <c r="BC27" i="2"/>
  <c r="BC200" i="2"/>
  <c r="BC92" i="2"/>
  <c r="BC23" i="2"/>
  <c r="BC70" i="2"/>
  <c r="BC375" i="2"/>
  <c r="BC374" i="2"/>
  <c r="BC401" i="2"/>
  <c r="BC229" i="2"/>
  <c r="CG7" i="2"/>
  <c r="BC7" i="2" s="1"/>
  <c r="BC659" i="2"/>
  <c r="BC483" i="2"/>
  <c r="BC239" i="2"/>
  <c r="BC482" i="2"/>
  <c r="BC382" i="2"/>
  <c r="BC403" i="2"/>
  <c r="CG242" i="2"/>
  <c r="BC242" i="2" s="1"/>
  <c r="CG495" i="2"/>
  <c r="BC495" i="2" s="1"/>
  <c r="CG307" i="2"/>
  <c r="BC307" i="2" s="1"/>
  <c r="CG258" i="2"/>
  <c r="BC258" i="2" s="1"/>
  <c r="CG317" i="2"/>
  <c r="BC317" i="2" s="1"/>
  <c r="CH142" i="2"/>
  <c r="CG142" i="2" s="1"/>
  <c r="BC142" i="2" s="1"/>
  <c r="CH211" i="2"/>
  <c r="CG211" i="2" s="1"/>
  <c r="BC211" i="2" s="1"/>
  <c r="CH77" i="2"/>
  <c r="CG77" i="2" s="1"/>
  <c r="BC77" i="2" s="1"/>
  <c r="CH353" i="2"/>
  <c r="CG353" i="2" s="1"/>
  <c r="BC353" i="2" s="1"/>
  <c r="CH172" i="2"/>
  <c r="CG172" i="2" s="1"/>
  <c r="BC172" i="2" s="1"/>
  <c r="CH246" i="2"/>
  <c r="CG246" i="2" s="1"/>
  <c r="BC246" i="2" s="1"/>
  <c r="CH345" i="2"/>
  <c r="CG345" i="2" s="1"/>
  <c r="BC345" i="2" s="1"/>
  <c r="CH251" i="2"/>
  <c r="CG251" i="2" s="1"/>
  <c r="BC251" i="2" s="1"/>
  <c r="CH618" i="2"/>
  <c r="CG618" i="2" s="1"/>
  <c r="BC618" i="2" s="1"/>
  <c r="CH724" i="2"/>
  <c r="CG724" i="2" s="1"/>
  <c r="BC724" i="2" s="1"/>
  <c r="CH929" i="2"/>
  <c r="CG929" i="2" s="1"/>
  <c r="BC929" i="2" s="1"/>
  <c r="CH783" i="2"/>
  <c r="CG783" i="2" s="1"/>
  <c r="BC783" i="2" s="1"/>
  <c r="CH826" i="2"/>
  <c r="CG826" i="2" s="1"/>
  <c r="BC826" i="2" s="1"/>
  <c r="CH591" i="2"/>
  <c r="CG591" i="2" s="1"/>
  <c r="BC591" i="2" s="1"/>
  <c r="CH359" i="2"/>
  <c r="CG359" i="2" s="1"/>
  <c r="CH898" i="2"/>
  <c r="CG898" i="2" s="1"/>
  <c r="BC898" i="2" s="1"/>
  <c r="CH817" i="2"/>
  <c r="CG817" i="2" s="1"/>
  <c r="BC817" i="2" s="1"/>
  <c r="CH221" i="2"/>
  <c r="CG221" i="2" s="1"/>
  <c r="BC221" i="2" s="1"/>
  <c r="CH19" i="2"/>
  <c r="CG19" i="2" s="1"/>
  <c r="BC19" i="2" s="1"/>
  <c r="CH274" i="2"/>
  <c r="CG274" i="2" s="1"/>
  <c r="BC274" i="2" s="1"/>
  <c r="CH848" i="2"/>
  <c r="CG848" i="2" s="1"/>
  <c r="BC848" i="2" s="1"/>
  <c r="CH169" i="2"/>
  <c r="CG169" i="2" s="1"/>
  <c r="BC169" i="2" s="1"/>
  <c r="CH260" i="2"/>
  <c r="CG260" i="2" s="1"/>
  <c r="BC260" i="2" s="1"/>
  <c r="CH850" i="2"/>
  <c r="CG850" i="2" s="1"/>
  <c r="BC850" i="2" s="1"/>
  <c r="CH844" i="2"/>
  <c r="CG844" i="2" s="1"/>
  <c r="BC844" i="2" s="1"/>
  <c r="CH895" i="2"/>
  <c r="CG895" i="2" s="1"/>
  <c r="BC895" i="2" s="1"/>
  <c r="CH237" i="2"/>
  <c r="CG237" i="2" s="1"/>
  <c r="BC237" i="2" s="1"/>
  <c r="CH828" i="2"/>
  <c r="CG828" i="2" s="1"/>
  <c r="BC828" i="2" s="1"/>
  <c r="CH723" i="2"/>
  <c r="CG723" i="2" s="1"/>
  <c r="BC723" i="2" s="1"/>
  <c r="CH583" i="2"/>
  <c r="CG583" i="2" s="1"/>
  <c r="BC583" i="2" s="1"/>
  <c r="CB500" i="2"/>
  <c r="CH399" i="2"/>
  <c r="CG399" i="2" s="1"/>
  <c r="BC399" i="2" s="1"/>
  <c r="CH218" i="2"/>
  <c r="CG218" i="2" s="1"/>
  <c r="BC218" i="2" s="1"/>
  <c r="CH95" i="2"/>
  <c r="CG95" i="2" s="1"/>
  <c r="BC95" i="2" s="1"/>
  <c r="CH34" i="2"/>
  <c r="CG34" i="2" s="1"/>
  <c r="BC34" i="2" s="1"/>
  <c r="CH9" i="2"/>
  <c r="CG9" i="2" s="1"/>
  <c r="BC9" i="2" s="1"/>
  <c r="CH241" i="2"/>
  <c r="CG241" i="2" s="1"/>
  <c r="CH83" i="2"/>
  <c r="CG83" i="2" s="1"/>
  <c r="BC83" i="2" s="1"/>
  <c r="CH406" i="2"/>
  <c r="CG406" i="2" s="1"/>
  <c r="BC406" i="2" s="1"/>
  <c r="CH860" i="2"/>
  <c r="CG860" i="2" s="1"/>
  <c r="BC860" i="2" s="1"/>
  <c r="CH899" i="2"/>
  <c r="CG899" i="2" s="1"/>
  <c r="BC899" i="2" s="1"/>
  <c r="CH725" i="2"/>
  <c r="CG725" i="2" s="1"/>
  <c r="BC725" i="2" s="1"/>
  <c r="CB772" i="2"/>
  <c r="CB123" i="2"/>
  <c r="CH378" i="2"/>
  <c r="CG378" i="2" s="1"/>
  <c r="BC378" i="2" s="1"/>
  <c r="CH66" i="2"/>
  <c r="CG66" i="2" s="1"/>
  <c r="BC66" i="2" s="1"/>
  <c r="CH268" i="2"/>
  <c r="CG268" i="2" s="1"/>
  <c r="BC268" i="2" s="1"/>
  <c r="CH352" i="2"/>
  <c r="CG352" i="2" s="1"/>
  <c r="BC352" i="2" s="1"/>
  <c r="CH51" i="2"/>
  <c r="CG51" i="2" s="1"/>
  <c r="BC51" i="2" s="1"/>
  <c r="CH104" i="2"/>
  <c r="CG104" i="2" s="1"/>
  <c r="BC104" i="2" s="1"/>
  <c r="CH832" i="2"/>
  <c r="CG832" i="2" s="1"/>
  <c r="BC832" i="2" s="1"/>
  <c r="CB525" i="2"/>
  <c r="CH240" i="2"/>
  <c r="CG240" i="2" s="1"/>
  <c r="CH140" i="2"/>
  <c r="CG140" i="2" s="1"/>
  <c r="BC140" i="2" s="1"/>
  <c r="CH161" i="2"/>
  <c r="CG161" i="2" s="1"/>
  <c r="BC161" i="2" s="1"/>
  <c r="CH897" i="2"/>
  <c r="CG897" i="2" s="1"/>
  <c r="BC897" i="2" s="1"/>
  <c r="CH636" i="2"/>
  <c r="CG636" i="2" s="1"/>
  <c r="BC636" i="2" s="1"/>
  <c r="CH548" i="2"/>
  <c r="CG548" i="2" s="1"/>
  <c r="BC548" i="2" s="1"/>
  <c r="CH185" i="2"/>
  <c r="CG185" i="2" s="1"/>
  <c r="BC185" i="2" s="1"/>
  <c r="CH312" i="2"/>
  <c r="CG312" i="2" s="1"/>
  <c r="BC312" i="2" s="1"/>
  <c r="CH445" i="2"/>
  <c r="CG445" i="2" s="1"/>
  <c r="BC445" i="2" s="1"/>
  <c r="CH599" i="2"/>
  <c r="CG599" i="2" s="1"/>
  <c r="BC599" i="2" s="1"/>
  <c r="CH90" i="2"/>
  <c r="CG90" i="2" s="1"/>
  <c r="BC90" i="2" s="1"/>
  <c r="CH651" i="2"/>
  <c r="CG651" i="2" s="1"/>
  <c r="BC651" i="2" s="1"/>
  <c r="CH644" i="2"/>
  <c r="CG644" i="2" s="1"/>
  <c r="BC644" i="2" s="1"/>
  <c r="CB132" i="2"/>
  <c r="CH713" i="2"/>
  <c r="CG713" i="2" s="1"/>
  <c r="BC713" i="2" s="1"/>
  <c r="CH133" i="2"/>
  <c r="CG133" i="2" s="1"/>
  <c r="BC133" i="2" s="1"/>
  <c r="CH916" i="2"/>
  <c r="CG916" i="2" s="1"/>
  <c r="BC916" i="2" s="1"/>
  <c r="CH589" i="2"/>
  <c r="CG589" i="2" s="1"/>
  <c r="BC589" i="2" s="1"/>
  <c r="CH361" i="2"/>
  <c r="CG361" i="2" s="1"/>
  <c r="CH774" i="2"/>
  <c r="CG774" i="2" s="1"/>
  <c r="BC774" i="2" s="1"/>
  <c r="CH219" i="2"/>
  <c r="CG219" i="2" s="1"/>
  <c r="BC219" i="2" s="1"/>
  <c r="CH124" i="2"/>
  <c r="CG124" i="2" s="1"/>
  <c r="BC124" i="2" s="1"/>
  <c r="CH193" i="2"/>
  <c r="CG193" i="2" s="1"/>
  <c r="BC193" i="2" s="1"/>
  <c r="CH922" i="2"/>
  <c r="CG922" i="2" s="1"/>
  <c r="BC922" i="2" s="1"/>
  <c r="CH391" i="2"/>
  <c r="CG391" i="2" s="1"/>
  <c r="BC391" i="2" s="1"/>
  <c r="CH127" i="2"/>
  <c r="CG127" i="2" s="1"/>
  <c r="BC127" i="2" s="1"/>
  <c r="CH938" i="2"/>
  <c r="CG938" i="2" s="1"/>
  <c r="BC938" i="2" s="1"/>
  <c r="CH914" i="2"/>
  <c r="CG914" i="2" s="1"/>
  <c r="BC914" i="2" s="1"/>
  <c r="CH144" i="2"/>
  <c r="CG144" i="2" s="1"/>
  <c r="BC144" i="2" s="1"/>
  <c r="CH424" i="2"/>
  <c r="CG424" i="2" s="1"/>
  <c r="BC424" i="2" s="1"/>
  <c r="CH588" i="2"/>
  <c r="CG588" i="2" s="1"/>
  <c r="BC588" i="2" s="1"/>
  <c r="CH420" i="2"/>
  <c r="CG420" i="2" s="1"/>
  <c r="BC420" i="2" s="1"/>
  <c r="CH866" i="2"/>
  <c r="CG866" i="2" s="1"/>
  <c r="BC866" i="2" s="1"/>
  <c r="CB436" i="2"/>
  <c r="CH41" i="2"/>
  <c r="CG41" i="2" s="1"/>
  <c r="BC41" i="2" s="1"/>
  <c r="CH673" i="2"/>
  <c r="CG673" i="2" s="1"/>
  <c r="BC673" i="2" s="1"/>
  <c r="CH667" i="2"/>
  <c r="CG667" i="2" s="1"/>
  <c r="BC667" i="2" s="1"/>
  <c r="CH489" i="2"/>
  <c r="CG489" i="2" s="1"/>
  <c r="BC489" i="2" s="1"/>
  <c r="CH856" i="2"/>
  <c r="CH366" i="2"/>
  <c r="CG366" i="2" s="1"/>
  <c r="BC366" i="2" s="1"/>
  <c r="CH269" i="2"/>
  <c r="CG269" i="2" s="1"/>
  <c r="BC269" i="2" s="1"/>
  <c r="CH204" i="2"/>
  <c r="CG204" i="2" s="1"/>
  <c r="BC204" i="2" s="1"/>
  <c r="CH369" i="2"/>
  <c r="CG369" i="2" s="1"/>
  <c r="BC369" i="2" s="1"/>
  <c r="CH921" i="2"/>
  <c r="CG921" i="2" s="1"/>
  <c r="BC921" i="2" s="1"/>
  <c r="CH234" i="2"/>
  <c r="CG234" i="2" s="1"/>
  <c r="BC234" i="2" s="1"/>
  <c r="CH351" i="2"/>
  <c r="CG351" i="2" s="1"/>
  <c r="BC351" i="2" s="1"/>
  <c r="CH320" i="2"/>
  <c r="CG320" i="2" s="1"/>
  <c r="BC320" i="2" s="1"/>
  <c r="CH559" i="2"/>
  <c r="CG559" i="2" s="1"/>
  <c r="BC559" i="2" s="1"/>
  <c r="CH223" i="2"/>
  <c r="CG223" i="2" s="1"/>
  <c r="BC223" i="2" s="1"/>
  <c r="CH857" i="2"/>
  <c r="CG857" i="2" s="1"/>
  <c r="BC857" i="2" s="1"/>
  <c r="CH280" i="2"/>
  <c r="CG280" i="2" s="1"/>
  <c r="BC280" i="2" s="1"/>
  <c r="CH624" i="2"/>
  <c r="CG624" i="2" s="1"/>
  <c r="BC624" i="2" s="1"/>
  <c r="CB600" i="2"/>
  <c r="CH356" i="2"/>
  <c r="CG356" i="2" s="1"/>
  <c r="BC356" i="2" s="1"/>
  <c r="CH920" i="2"/>
  <c r="CG920" i="2" s="1"/>
  <c r="BC920" i="2" s="1"/>
  <c r="CH270" i="2"/>
  <c r="CG270" i="2" s="1"/>
  <c r="BC270" i="2" s="1"/>
  <c r="CH849" i="2"/>
  <c r="CG849" i="2" s="1"/>
  <c r="BC849" i="2" s="1"/>
  <c r="CH580" i="2"/>
  <c r="CG580" i="2" s="1"/>
  <c r="BC580" i="2" s="1"/>
  <c r="CH250" i="2"/>
  <c r="CG250" i="2" s="1"/>
  <c r="BC250" i="2" s="1"/>
  <c r="CH816" i="2"/>
  <c r="CG816" i="2" s="1"/>
  <c r="BC816" i="2" s="1"/>
  <c r="CH665" i="2"/>
  <c r="CG665" i="2" s="1"/>
  <c r="BC665" i="2" s="1"/>
  <c r="CH249" i="2"/>
  <c r="CG249" i="2" s="1"/>
  <c r="BC249" i="2" s="1"/>
  <c r="CB163" i="2"/>
  <c r="CH273" i="2"/>
  <c r="CG273" i="2" s="1"/>
  <c r="BC273" i="2" s="1"/>
  <c r="CH174" i="2"/>
  <c r="CG174" i="2" s="1"/>
  <c r="BC174" i="2" s="1"/>
  <c r="CH412" i="2"/>
  <c r="CG412" i="2" s="1"/>
  <c r="BC412" i="2" s="1"/>
  <c r="CB595" i="2"/>
  <c r="CH131" i="2"/>
  <c r="CG131" i="2" s="1"/>
  <c r="BC131" i="2" s="1"/>
  <c r="CH764" i="2"/>
  <c r="CG764" i="2" s="1"/>
  <c r="BC764" i="2" s="1"/>
  <c r="CH125" i="2"/>
  <c r="CG125" i="2" s="1"/>
  <c r="BC125" i="2" s="1"/>
  <c r="CH110" i="2"/>
  <c r="CG110" i="2" s="1"/>
  <c r="BC110" i="2" s="1"/>
  <c r="CH347" i="2"/>
  <c r="CG347" i="2" s="1"/>
  <c r="BC347" i="2" s="1"/>
  <c r="CH705" i="2"/>
  <c r="CG705" i="2" s="1"/>
  <c r="BC705" i="2" s="1"/>
  <c r="CH11" i="2"/>
  <c r="CG11" i="2" s="1"/>
  <c r="BC11" i="2" s="1"/>
  <c r="CH931" i="2"/>
  <c r="CG931" i="2" s="1"/>
  <c r="BC931" i="2" s="1"/>
  <c r="CB301" i="2"/>
  <c r="CH146" i="2"/>
  <c r="CH416" i="2"/>
  <c r="CG416" i="2" s="1"/>
  <c r="BC416" i="2" s="1"/>
  <c r="CH475" i="2"/>
  <c r="CG475" i="2" s="1"/>
  <c r="BC475" i="2" s="1"/>
  <c r="CH55" i="2"/>
  <c r="CG55" i="2" s="1"/>
  <c r="BC55" i="2" s="1"/>
  <c r="CH309" i="2"/>
  <c r="CG309" i="2" s="1"/>
  <c r="BC309" i="2" s="1"/>
  <c r="CH602" i="2"/>
  <c r="CG602" i="2" s="1"/>
  <c r="BC602" i="2" s="1"/>
  <c r="CH230" i="2"/>
  <c r="CG230" i="2" s="1"/>
  <c r="BC230" i="2" s="1"/>
  <c r="CH414" i="2"/>
  <c r="CG414" i="2" s="1"/>
  <c r="BC414" i="2" s="1"/>
  <c r="CH656" i="2"/>
  <c r="CG656" i="2" s="1"/>
  <c r="BC656" i="2" s="1"/>
  <c r="CH890" i="2"/>
  <c r="CG890" i="2" s="1"/>
  <c r="BC890" i="2" s="1"/>
  <c r="CH555" i="2"/>
  <c r="CG555" i="2" s="1"/>
  <c r="BC555" i="2" s="1"/>
  <c r="CH444" i="2"/>
  <c r="CG444" i="2" s="1"/>
  <c r="BC444" i="2" s="1"/>
  <c r="CH372" i="2"/>
  <c r="CG372" i="2" s="1"/>
  <c r="BC372" i="2" s="1"/>
  <c r="CH17" i="2"/>
  <c r="CG17" i="2" s="1"/>
  <c r="BC17" i="2" s="1"/>
  <c r="CH335" i="2"/>
  <c r="CG335" i="2" s="1"/>
  <c r="BC335" i="2" s="1"/>
  <c r="CH49" i="2"/>
  <c r="CG49" i="2" s="1"/>
  <c r="BC49" i="2" s="1"/>
  <c r="CH85" i="2"/>
  <c r="CG85" i="2" s="1"/>
  <c r="BC85" i="2" s="1"/>
  <c r="CH191" i="2"/>
  <c r="CG191" i="2" s="1"/>
  <c r="BC191" i="2" s="1"/>
  <c r="CH38" i="2"/>
  <c r="CG38" i="2" s="1"/>
  <c r="BC38" i="2" s="1"/>
  <c r="CH511" i="2"/>
  <c r="CG511" i="2" s="1"/>
  <c r="BC511" i="2" s="1"/>
  <c r="CH80" i="2"/>
  <c r="CG80" i="2" s="1"/>
  <c r="BC80" i="2" s="1"/>
  <c r="CH494" i="2"/>
  <c r="CG494" i="2" s="1"/>
  <c r="BC494" i="2" s="1"/>
  <c r="CH245" i="2"/>
  <c r="CG245" i="2" s="1"/>
  <c r="BC245" i="2" s="1"/>
  <c r="CH615" i="2"/>
  <c r="CG615" i="2" s="1"/>
  <c r="BC615" i="2" s="1"/>
  <c r="CH833" i="2"/>
  <c r="CG833" i="2" s="1"/>
  <c r="BC833" i="2" s="1"/>
  <c r="CB517" i="2"/>
  <c r="CH432" i="2"/>
  <c r="CG432" i="2" s="1"/>
  <c r="BC432" i="2" s="1"/>
  <c r="CH389" i="2"/>
  <c r="CG389" i="2" s="1"/>
  <c r="BC389" i="2" s="1"/>
  <c r="CH296" i="2"/>
  <c r="CG296" i="2" s="1"/>
  <c r="BC296" i="2" s="1"/>
  <c r="CB150" i="2"/>
  <c r="CH539" i="2"/>
  <c r="CG539" i="2" s="1"/>
  <c r="BC539" i="2" s="1"/>
  <c r="CH671" i="2"/>
  <c r="CG671" i="2" s="1"/>
  <c r="BC671" i="2" s="1"/>
  <c r="CH156" i="2"/>
  <c r="CG156" i="2" s="1"/>
  <c r="BC156" i="2" s="1"/>
  <c r="CH486" i="2"/>
  <c r="CG486" i="2" s="1"/>
  <c r="BC486" i="2" s="1"/>
  <c r="CH773" i="2"/>
  <c r="CG773" i="2" s="1"/>
  <c r="BC773" i="2" s="1"/>
  <c r="CH87" i="2"/>
  <c r="CG87" i="2" s="1"/>
  <c r="BC87" i="2" s="1"/>
  <c r="CH825" i="2"/>
  <c r="CG825" i="2" s="1"/>
  <c r="BC825" i="2" s="1"/>
  <c r="CH564" i="2"/>
  <c r="CG564" i="2" s="1"/>
  <c r="BC564" i="2" s="1"/>
  <c r="CH608" i="2"/>
  <c r="CG608" i="2" s="1"/>
  <c r="BC608" i="2" s="1"/>
  <c r="CH918" i="2"/>
  <c r="CG918" i="2" s="1"/>
  <c r="BC918" i="2" s="1"/>
  <c r="CH573" i="2"/>
  <c r="CG573" i="2" s="1"/>
  <c r="BC573" i="2" s="1"/>
  <c r="CH254" i="2"/>
  <c r="CG254" i="2" s="1"/>
  <c r="BC254" i="2" s="1"/>
  <c r="CH841" i="2"/>
  <c r="CG841" i="2" s="1"/>
  <c r="BC841" i="2" s="1"/>
  <c r="CH893" i="2"/>
  <c r="CG893" i="2" s="1"/>
  <c r="BC893" i="2" s="1"/>
  <c r="CH909" i="2"/>
  <c r="CG909" i="2" s="1"/>
  <c r="BC909" i="2" s="1"/>
  <c r="CB515" i="2"/>
  <c r="CH313" i="2"/>
  <c r="CG313" i="2" s="1"/>
  <c r="BC313" i="2" s="1"/>
  <c r="CH365" i="2"/>
  <c r="CG365" i="2" s="1"/>
  <c r="BC365" i="2" s="1"/>
  <c r="CH876" i="2"/>
  <c r="CG876" i="2" s="1"/>
  <c r="BC876" i="2" s="1"/>
  <c r="CH765" i="2"/>
  <c r="CG765" i="2" s="1"/>
  <c r="BC765" i="2" s="1"/>
  <c r="CH727" i="2"/>
  <c r="CG727" i="2" s="1"/>
  <c r="BC727" i="2" s="1"/>
  <c r="CH637" i="2"/>
  <c r="CG637" i="2" s="1"/>
  <c r="BC637" i="2" s="1"/>
  <c r="CB7" i="2"/>
  <c r="CH862" i="2"/>
  <c r="CG862" i="2" s="1"/>
  <c r="BC862" i="2" s="1"/>
  <c r="CH226" i="2"/>
  <c r="CG226" i="2" s="1"/>
  <c r="BC226" i="2" s="1"/>
  <c r="CH620" i="2"/>
  <c r="CG620" i="2" s="1"/>
  <c r="BC620" i="2" s="1"/>
  <c r="CH348" i="2"/>
  <c r="CG348" i="2" s="1"/>
  <c r="BC348" i="2" s="1"/>
  <c r="CH217" i="2"/>
  <c r="CG217" i="2" s="1"/>
  <c r="BC217" i="2" s="1"/>
  <c r="CH708" i="2"/>
  <c r="CG708" i="2" s="1"/>
  <c r="BC708" i="2" s="1"/>
  <c r="CH10" i="2"/>
  <c r="CG10" i="2" s="1"/>
  <c r="BC10" i="2" s="1"/>
  <c r="CH116" i="2"/>
  <c r="CG116" i="2" s="1"/>
  <c r="BC116" i="2" s="1"/>
  <c r="CB716" i="2"/>
  <c r="CB535" i="2"/>
  <c r="CH556" i="2"/>
  <c r="CG556" i="2" s="1"/>
  <c r="BC556" i="2" s="1"/>
  <c r="CH429" i="2"/>
  <c r="CG429" i="2" s="1"/>
  <c r="BC429" i="2" s="1"/>
  <c r="CH437" i="2"/>
  <c r="CG437" i="2" s="1"/>
  <c r="BC437" i="2" s="1"/>
  <c r="CH138" i="2"/>
  <c r="CG138" i="2" s="1"/>
  <c r="BC138" i="2" s="1"/>
  <c r="CH44" i="2"/>
  <c r="CG44" i="2" s="1"/>
  <c r="BC44" i="2" s="1"/>
  <c r="CH941" i="2"/>
  <c r="CG941" i="2" s="1"/>
  <c r="BC941" i="2" s="1"/>
  <c r="CH885" i="2"/>
  <c r="CG885" i="2" s="1"/>
  <c r="BC885" i="2" s="1"/>
  <c r="CH875" i="2"/>
  <c r="CG875" i="2" s="1"/>
  <c r="BC875" i="2" s="1"/>
  <c r="CH516" i="2"/>
  <c r="CG516" i="2" s="1"/>
  <c r="BC516" i="2" s="1"/>
  <c r="CH208" i="2"/>
  <c r="CG208" i="2" s="1"/>
  <c r="BC208" i="2" s="1"/>
  <c r="CH540" i="2"/>
  <c r="CG540" i="2" s="1"/>
  <c r="BC540" i="2" s="1"/>
  <c r="CH915" i="2"/>
  <c r="CG915" i="2" s="1"/>
  <c r="BC915" i="2" s="1"/>
  <c r="CH709" i="2"/>
  <c r="CG709" i="2" s="1"/>
  <c r="BC709" i="2" s="1"/>
  <c r="CH532" i="2"/>
  <c r="CG532" i="2" s="1"/>
  <c r="BC532" i="2" s="1"/>
  <c r="CH460" i="2"/>
  <c r="CG460" i="2" s="1"/>
  <c r="BC460" i="2" s="1"/>
  <c r="CH505" i="2"/>
  <c r="CG505" i="2" s="1"/>
  <c r="BC505" i="2" s="1"/>
  <c r="CB822" i="2"/>
  <c r="CB440" i="2"/>
  <c r="CH864" i="2"/>
  <c r="CG864" i="2" s="1"/>
  <c r="BC864" i="2" s="1"/>
  <c r="CH524" i="2"/>
  <c r="CG524" i="2" s="1"/>
  <c r="BC524" i="2" s="1"/>
  <c r="CH297" i="2"/>
  <c r="CG297" i="2" s="1"/>
  <c r="BC297" i="2" s="1"/>
  <c r="CH344" i="2"/>
  <c r="CG344" i="2" s="1"/>
  <c r="BC344" i="2" s="1"/>
  <c r="CH180" i="2"/>
  <c r="CG180" i="2" s="1"/>
  <c r="BC180" i="2" s="1"/>
  <c r="CH422" i="2"/>
  <c r="CG422" i="2" s="1"/>
  <c r="BC422" i="2" s="1"/>
  <c r="CH305" i="2"/>
  <c r="CG305" i="2" s="1"/>
  <c r="BC305" i="2" s="1"/>
  <c r="CH543" i="2"/>
  <c r="CG543" i="2" s="1"/>
  <c r="BC543" i="2" s="1"/>
  <c r="CH464" i="2"/>
  <c r="CG464" i="2" s="1"/>
  <c r="CH485" i="2"/>
  <c r="CG485" i="2" s="1"/>
  <c r="BC485" i="2" s="1"/>
  <c r="CH616" i="2"/>
  <c r="CG616" i="2" s="1"/>
  <c r="BC616" i="2" s="1"/>
  <c r="CB112" i="2"/>
  <c r="CH186" i="2"/>
  <c r="CG186" i="2" s="1"/>
  <c r="BC186" i="2" s="1"/>
  <c r="CH210" i="2"/>
  <c r="CG210" i="2" s="1"/>
  <c r="BC210" i="2" s="1"/>
  <c r="CH824" i="2"/>
  <c r="CG824" i="2" s="1"/>
  <c r="BC824" i="2" s="1"/>
  <c r="CH939" i="2"/>
  <c r="CG939" i="2" s="1"/>
  <c r="BC939" i="2" s="1"/>
  <c r="CH838" i="2"/>
  <c r="CH329" i="2"/>
  <c r="CG329" i="2" s="1"/>
  <c r="BC329" i="2" s="1"/>
  <c r="CB122" i="2"/>
  <c r="CH168" i="2"/>
  <c r="CG168" i="2" s="1"/>
  <c r="BC168" i="2" s="1"/>
  <c r="CH818" i="2"/>
  <c r="CG818" i="2" s="1"/>
  <c r="BC818" i="2" s="1"/>
  <c r="CH321" i="2"/>
  <c r="CG321" i="2" s="1"/>
  <c r="BC321" i="2" s="1"/>
  <c r="CH337" i="2"/>
  <c r="CG337" i="2" s="1"/>
  <c r="BC337" i="2" s="1"/>
  <c r="CB108" i="2"/>
  <c r="CB120" i="2"/>
  <c r="CB128" i="2"/>
  <c r="CH779" i="2"/>
  <c r="CG779" i="2" s="1"/>
  <c r="BC779" i="2" s="1"/>
  <c r="CH638" i="2"/>
  <c r="CG638" i="2" s="1"/>
  <c r="BC638" i="2" s="1"/>
  <c r="CH575" i="2"/>
  <c r="CG575" i="2" s="1"/>
  <c r="BC575" i="2" s="1"/>
  <c r="CH198" i="2"/>
  <c r="CG198" i="2" s="1"/>
  <c r="BC198" i="2" s="1"/>
  <c r="CH607" i="2"/>
  <c r="CG607" i="2" s="1"/>
  <c r="BC607" i="2" s="1"/>
  <c r="CH784" i="2"/>
  <c r="CG784" i="2" s="1"/>
  <c r="BC784" i="2" s="1"/>
  <c r="CH937" i="2"/>
  <c r="CG937" i="2" s="1"/>
  <c r="BC937" i="2" s="1"/>
  <c r="CH527" i="2"/>
  <c r="CG527" i="2" s="1"/>
  <c r="BC527" i="2" s="1"/>
  <c r="CH18" i="2"/>
  <c r="CG18" i="2" s="1"/>
  <c r="BC18" i="2" s="1"/>
  <c r="CH758" i="2"/>
  <c r="CG758" i="2" s="1"/>
  <c r="BC758" i="2" s="1"/>
  <c r="CH565" i="2"/>
  <c r="CG565" i="2" s="1"/>
  <c r="BC565" i="2" s="1"/>
  <c r="CH551" i="2"/>
  <c r="CG551" i="2" s="1"/>
  <c r="BC551" i="2" s="1"/>
  <c r="CH834" i="2"/>
  <c r="CG834" i="2" s="1"/>
  <c r="BC834" i="2" s="1"/>
  <c r="CH428" i="2"/>
  <c r="CG428" i="2" s="1"/>
  <c r="BC428" i="2" s="1"/>
  <c r="CH865" i="2"/>
  <c r="CG865" i="2" s="1"/>
  <c r="BC865" i="2" s="1"/>
  <c r="CH261" i="2"/>
  <c r="CG261" i="2" s="1"/>
  <c r="BC261" i="2" s="1"/>
  <c r="CH139" i="2"/>
  <c r="CG139" i="2" s="1"/>
  <c r="BC139" i="2" s="1"/>
  <c r="CH343" i="2"/>
  <c r="CG343" i="2" s="1"/>
  <c r="BC343" i="2" s="1"/>
  <c r="CH891" i="2"/>
  <c r="CG891" i="2" s="1"/>
  <c r="BC891" i="2" s="1"/>
  <c r="CH328" i="2"/>
  <c r="CG328" i="2" s="1"/>
  <c r="BC328" i="2" s="1"/>
  <c r="CH707" i="2"/>
  <c r="CG707" i="2" s="1"/>
  <c r="BC707" i="2" s="1"/>
  <c r="CH541" i="2"/>
  <c r="CG541" i="2" s="1"/>
  <c r="BC541" i="2" s="1"/>
  <c r="CH925" i="2"/>
  <c r="CG925" i="2" s="1"/>
  <c r="BC925" i="2" s="1"/>
  <c r="CH836" i="2"/>
  <c r="CG836" i="2" s="1"/>
  <c r="BC836" i="2" s="1"/>
  <c r="CH557" i="2"/>
  <c r="CG557" i="2" s="1"/>
  <c r="BC557" i="2" s="1"/>
  <c r="CH509" i="2"/>
  <c r="CG509" i="2" s="1"/>
  <c r="BC509" i="2" s="1"/>
  <c r="CH453" i="2"/>
  <c r="CG453" i="2" s="1"/>
  <c r="BC453" i="2" s="1"/>
  <c r="CH304" i="2"/>
  <c r="CG304" i="2" s="1"/>
  <c r="BC304" i="2" s="1"/>
  <c r="CH612" i="2"/>
  <c r="CG612" i="2" s="1"/>
  <c r="BC612" i="2" s="1"/>
  <c r="CH473" i="2"/>
  <c r="CG473" i="2" s="1"/>
  <c r="BC473" i="2" s="1"/>
  <c r="CH533" i="2"/>
  <c r="CG533" i="2" s="1"/>
  <c r="BC533" i="2" s="1"/>
  <c r="CH72" i="2"/>
  <c r="CG72" i="2" s="1"/>
  <c r="BC72" i="2" s="1"/>
  <c r="CH336" i="2"/>
  <c r="CG336" i="2" s="1"/>
  <c r="BC336" i="2" s="1"/>
  <c r="CH622" i="2"/>
  <c r="CG622" i="2" s="1"/>
  <c r="BC622" i="2" s="1"/>
  <c r="CH917" i="2"/>
  <c r="CG917" i="2" s="1"/>
  <c r="BC917" i="2" s="1"/>
  <c r="CB581" i="2"/>
  <c r="CH387" i="2"/>
  <c r="CG387" i="2" s="1"/>
  <c r="BC387" i="2" s="1"/>
  <c r="CH158" i="2"/>
  <c r="CG158" i="2" s="1"/>
  <c r="BC158" i="2" s="1"/>
  <c r="CH315" i="2"/>
  <c r="CG315" i="2" s="1"/>
  <c r="BC315" i="2" s="1"/>
  <c r="CB495" i="2"/>
  <c r="CH493" i="2"/>
  <c r="CG493" i="2" s="1"/>
  <c r="BC493" i="2" s="1"/>
  <c r="CH927" i="2"/>
  <c r="CG927" i="2" s="1"/>
  <c r="BC927" i="2" s="1"/>
  <c r="CH935" i="2"/>
  <c r="CG935" i="2" s="1"/>
  <c r="BC935" i="2" s="1"/>
  <c r="CH858" i="2"/>
  <c r="CG858" i="2" s="1"/>
  <c r="BC858" i="2" s="1"/>
  <c r="CH452" i="2"/>
  <c r="CG452" i="2" s="1"/>
  <c r="BC452" i="2" s="1"/>
  <c r="CB446" i="2"/>
  <c r="CB102" i="2"/>
  <c r="CB121" i="2"/>
  <c r="CH106" i="2"/>
  <c r="CG106" i="2" s="1"/>
  <c r="BC106" i="2" s="1"/>
  <c r="CH371" i="2"/>
  <c r="CG371" i="2" s="1"/>
  <c r="BC371" i="2" s="1"/>
  <c r="CH129" i="2"/>
  <c r="CG129" i="2" s="1"/>
  <c r="BC129" i="2" s="1"/>
  <c r="CB549" i="2"/>
  <c r="CH262" i="2"/>
  <c r="CG262" i="2" s="1"/>
  <c r="BC262" i="2" s="1"/>
  <c r="CH327" i="2"/>
  <c r="CG327" i="2" s="1"/>
  <c r="BC327" i="2" s="1"/>
  <c r="CH901" i="2"/>
  <c r="CG901" i="2" s="1"/>
  <c r="BC901" i="2" s="1"/>
  <c r="CH379" i="2"/>
  <c r="CG379" i="2" s="1"/>
  <c r="BC379" i="2" s="1"/>
  <c r="CH43" i="2"/>
  <c r="CG43" i="2" s="1"/>
  <c r="BC43" i="2" s="1"/>
  <c r="CH669" i="2"/>
  <c r="CG669" i="2" s="1"/>
  <c r="BC669" i="2" s="1"/>
  <c r="CH531" i="2"/>
  <c r="CG531" i="2" s="1"/>
  <c r="BC531" i="2" s="1"/>
  <c r="CH364" i="2"/>
  <c r="CG364" i="2" s="1"/>
  <c r="BC364" i="2" s="1"/>
  <c r="CH943" i="2"/>
  <c r="CG943" i="2" s="1"/>
  <c r="BC943" i="2" s="1"/>
  <c r="CH572" i="2"/>
  <c r="CG572" i="2" s="1"/>
  <c r="BC572" i="2" s="1"/>
  <c r="CH323" i="2"/>
  <c r="CG323" i="2" s="1"/>
  <c r="BC323" i="2" s="1"/>
  <c r="CH288" i="2"/>
  <c r="CG288" i="2" s="1"/>
  <c r="CH319" i="2"/>
  <c r="CG319" i="2" s="1"/>
  <c r="BC319" i="2" s="1"/>
  <c r="CH442" i="2"/>
  <c r="CG442" i="2" s="1"/>
  <c r="BC442" i="2" s="1"/>
  <c r="CB325" i="2"/>
  <c r="CB307" i="2"/>
  <c r="CH177" i="2"/>
  <c r="CG177" i="2" s="1"/>
  <c r="BC177" i="2" s="1"/>
  <c r="CH454" i="2"/>
  <c r="CG454" i="2" s="1"/>
  <c r="BC454" i="2" s="1"/>
  <c r="CH913" i="2"/>
  <c r="CG913" i="2" s="1"/>
  <c r="BC913" i="2" s="1"/>
  <c r="CH426" i="2"/>
  <c r="CG426" i="2" s="1"/>
  <c r="BC426" i="2" s="1"/>
  <c r="CH472" i="2"/>
  <c r="CG472" i="2" s="1"/>
  <c r="BC472" i="2" s="1"/>
  <c r="CH244" i="2"/>
  <c r="CG244" i="2" s="1"/>
  <c r="BC244" i="2" s="1"/>
  <c r="CH155" i="2"/>
  <c r="CG155" i="2" s="1"/>
  <c r="BC155" i="2" s="1"/>
  <c r="CH504" i="2"/>
  <c r="CG504" i="2" s="1"/>
  <c r="BC504" i="2" s="1"/>
  <c r="CB111" i="2"/>
  <c r="CH408" i="2"/>
  <c r="CG408" i="2" s="1"/>
  <c r="BC408" i="2" s="1"/>
  <c r="CH820" i="2"/>
  <c r="CG820" i="2" s="1"/>
  <c r="BC820" i="2" s="1"/>
  <c r="CH285" i="2"/>
  <c r="CG285" i="2" s="1"/>
  <c r="BC285" i="2" s="1"/>
  <c r="CH448" i="2"/>
  <c r="CG448" i="2" s="1"/>
  <c r="BC448" i="2" s="1"/>
  <c r="CH631" i="2"/>
  <c r="CG631" i="2" s="1"/>
  <c r="BC631" i="2" s="1"/>
  <c r="CH487" i="2"/>
  <c r="CG487" i="2" s="1"/>
  <c r="BC487" i="2" s="1"/>
  <c r="CH658" i="2"/>
  <c r="CG658" i="2" s="1"/>
  <c r="BC658" i="2" s="1"/>
  <c r="CB178" i="2"/>
  <c r="CH933" i="2"/>
  <c r="CG933" i="2" s="1"/>
  <c r="BC933" i="2" s="1"/>
  <c r="CH717" i="2"/>
  <c r="CG717" i="2" s="1"/>
  <c r="BC717" i="2" s="1"/>
  <c r="CB113" i="2"/>
  <c r="CH397" i="2"/>
  <c r="CG397" i="2" s="1"/>
  <c r="BC397" i="2" s="1"/>
  <c r="CH911" i="2"/>
  <c r="CG911" i="2" s="1"/>
  <c r="BC911" i="2" s="1"/>
  <c r="CH623" i="2"/>
  <c r="CG623" i="2" s="1"/>
  <c r="BC623" i="2" s="1"/>
  <c r="CH286" i="2"/>
  <c r="CG286" i="2" s="1"/>
  <c r="BC286" i="2" s="1"/>
  <c r="CH360" i="2"/>
  <c r="CG360" i="2" s="1"/>
  <c r="CB293" i="2"/>
  <c r="CH152" i="2"/>
  <c r="CG152" i="2" s="1"/>
  <c r="BC152" i="2" s="1"/>
  <c r="CB152" i="2"/>
  <c r="CB107" i="2"/>
  <c r="CB75" i="2"/>
  <c r="CH75" i="2"/>
  <c r="CG75" i="2" s="1"/>
  <c r="BC75" i="2" s="1"/>
  <c r="CB79" i="2"/>
  <c r="CB299" i="2"/>
  <c r="CB54" i="2"/>
  <c r="CH165" i="2"/>
  <c r="CG165" i="2" s="1"/>
  <c r="BC165" i="2" s="1"/>
  <c r="CB165" i="2"/>
  <c r="CB646" i="2"/>
  <c r="CH646" i="2"/>
  <c r="CG646" i="2" s="1"/>
  <c r="BC646" i="2" s="1"/>
  <c r="CB176" i="2"/>
  <c r="CH176" i="2"/>
  <c r="CG176" i="2" s="1"/>
  <c r="BC176" i="2" s="1"/>
  <c r="CB458" i="2"/>
  <c r="CH458" i="2"/>
  <c r="CG458" i="2" s="1"/>
  <c r="BC458" i="2" s="1"/>
  <c r="CB117" i="2"/>
  <c r="CB258" i="2"/>
  <c r="CH3" i="2"/>
  <c r="CG3" i="2" s="1"/>
  <c r="BC3" i="2" s="1"/>
  <c r="CH47" i="2"/>
  <c r="CG47" i="2" s="1"/>
  <c r="BC47" i="2" s="1"/>
  <c r="CB729" i="2"/>
  <c r="CH729" i="2"/>
  <c r="CG729" i="2" s="1"/>
  <c r="BC729" i="2" s="1"/>
  <c r="CB317" i="2"/>
  <c r="CH491" i="2"/>
  <c r="CG491" i="2" s="1"/>
  <c r="BC491" i="2" s="1"/>
  <c r="CB491" i="2"/>
  <c r="CB59" i="2"/>
  <c r="CB373" i="2"/>
  <c r="CH373" i="2"/>
  <c r="CG373" i="2" s="1"/>
  <c r="BC373" i="2" s="1"/>
  <c r="CH480" i="2"/>
  <c r="CG480" i="2" s="1"/>
  <c r="BC480" i="2" s="1"/>
  <c r="CB480" i="2"/>
  <c r="CB242" i="2"/>
  <c r="CH521" i="2"/>
  <c r="CG521" i="2" s="1"/>
  <c r="BC521" i="2" s="1"/>
  <c r="CB521" i="2"/>
  <c r="CB32" i="2"/>
  <c r="CB291" i="2"/>
  <c r="CB362" i="2"/>
  <c r="CH362" i="2"/>
  <c r="CG362" i="2" s="1"/>
  <c r="BC362" i="2" s="1"/>
  <c r="CB60" i="2"/>
  <c r="CH60" i="2"/>
  <c r="CG60" i="2" s="1"/>
  <c r="BC60" i="2" s="1"/>
  <c r="CH529" i="2"/>
  <c r="CG529" i="2" s="1"/>
  <c r="BC529" i="2" s="1"/>
  <c r="CB529" i="2"/>
  <c r="CB721" i="2"/>
  <c r="CH721" i="2"/>
  <c r="CG721" i="2" s="1"/>
  <c r="BC721" i="2" s="1"/>
  <c r="CG500" i="2"/>
  <c r="BC500" i="2" s="1"/>
  <c r="CB114" i="2"/>
  <c r="CH114" i="2"/>
  <c r="CG114" i="2" s="1"/>
  <c r="BC114" i="2" s="1"/>
  <c r="CB553" i="2"/>
  <c r="CH553" i="2"/>
  <c r="CG553" i="2" s="1"/>
  <c r="BC553" i="2" s="1"/>
  <c r="CB295" i="2"/>
  <c r="CH295" i="2"/>
  <c r="CG295" i="2" s="1"/>
  <c r="BC295" i="2" s="1"/>
  <c r="CB303" i="2"/>
  <c r="CH303" i="2"/>
  <c r="CG303" i="2" s="1"/>
  <c r="BC303" i="2" s="1"/>
  <c r="CB74" i="2"/>
  <c r="CH74" i="2"/>
  <c r="CG74" i="2" s="1"/>
  <c r="BC74" i="2" s="1"/>
  <c r="CB903" i="2"/>
  <c r="CH903" i="2"/>
  <c r="CG903" i="2" s="1"/>
  <c r="BC903" i="2" s="1"/>
  <c r="CB561" i="2"/>
  <c r="CH561" i="2"/>
  <c r="CG561" i="2" s="1"/>
  <c r="BC561" i="2" s="1"/>
  <c r="CB4" i="2"/>
  <c r="CH4" i="2"/>
  <c r="CG4" i="2" s="1"/>
  <c r="BC4" i="2" s="1"/>
  <c r="CB639" i="2"/>
  <c r="CH639" i="2"/>
  <c r="CG639" i="2" s="1"/>
  <c r="BC639" i="2" s="1"/>
  <c r="CB579" i="2"/>
  <c r="CH579" i="2"/>
  <c r="CG579" i="2" s="1"/>
  <c r="BC579" i="2" s="1"/>
  <c r="CB604" i="2"/>
  <c r="CH604" i="2"/>
  <c r="CG604" i="2" s="1"/>
  <c r="BC604" i="2" s="1"/>
  <c r="CB277" i="2"/>
  <c r="CH277" i="2"/>
  <c r="CG277" i="2" s="1"/>
  <c r="BC277" i="2" s="1"/>
  <c r="CB781" i="2"/>
  <c r="CH781" i="2"/>
  <c r="CG781" i="2" s="1"/>
  <c r="BC781" i="2" s="1"/>
  <c r="CB339" i="2"/>
  <c r="CH339" i="2"/>
  <c r="CG339" i="2" s="1"/>
  <c r="BC339" i="2" s="1"/>
  <c r="CB126" i="2"/>
  <c r="CH126" i="2"/>
  <c r="CG126" i="2" s="1"/>
  <c r="BC126" i="2" s="1"/>
  <c r="CB105" i="2"/>
  <c r="CH105" i="2"/>
  <c r="CG105" i="2" s="1"/>
  <c r="BC105" i="2" s="1"/>
  <c r="CB101" i="2"/>
  <c r="CH101" i="2"/>
  <c r="CG101" i="2" s="1"/>
  <c r="BC101" i="2" s="1"/>
  <c r="CB569" i="2"/>
  <c r="CH569" i="2"/>
  <c r="CG569" i="2" s="1"/>
  <c r="BC569" i="2" s="1"/>
  <c r="CB404" i="2"/>
  <c r="CH404" i="2"/>
  <c r="CG404" i="2" s="1"/>
  <c r="BC404" i="2" s="1"/>
  <c r="CB115" i="2"/>
  <c r="CH115" i="2"/>
  <c r="CG115" i="2" s="1"/>
  <c r="BC115" i="2" s="1"/>
  <c r="CB118" i="2"/>
  <c r="CH118" i="2"/>
  <c r="CG118" i="2" s="1"/>
  <c r="BC118" i="2" s="1"/>
  <c r="CB333" i="2"/>
  <c r="CH333" i="2"/>
  <c r="CG333" i="2" s="1"/>
  <c r="BC333" i="2" s="1"/>
  <c r="CB614" i="2"/>
  <c r="CH614" i="2"/>
  <c r="CG614" i="2" s="1"/>
  <c r="BC614" i="2" s="1"/>
  <c r="CB103" i="2"/>
  <c r="CH103" i="2"/>
  <c r="CG103" i="2" s="1"/>
  <c r="BC103" i="2" s="1"/>
  <c r="CB253" i="2"/>
  <c r="CH253" i="2"/>
  <c r="CG253" i="2" s="1"/>
  <c r="BC253" i="2" s="1"/>
  <c r="CB195" i="2"/>
  <c r="CH195" i="2"/>
  <c r="CG195" i="2" s="1"/>
  <c r="BC195" i="2" s="1"/>
  <c r="CB109" i="2"/>
  <c r="CH109" i="2"/>
  <c r="CG109" i="2" s="1"/>
  <c r="BC109" i="2" s="1"/>
  <c r="CB141" i="2"/>
  <c r="CH141" i="2"/>
  <c r="CG141" i="2" s="1"/>
  <c r="BC141" i="2" s="1"/>
  <c r="CB182" i="2"/>
  <c r="CH182" i="2"/>
  <c r="CG182" i="2" s="1"/>
  <c r="BC182" i="2" s="1"/>
  <c r="CB370" i="2"/>
  <c r="CH370" i="2"/>
  <c r="CG370" i="2" s="1"/>
  <c r="BC370" i="2" s="1"/>
  <c r="CB513" i="2"/>
  <c r="CH513" i="2"/>
  <c r="CG513" i="2" s="1"/>
  <c r="BC513" i="2" s="1"/>
  <c r="CB2" i="2"/>
  <c r="CH2" i="2"/>
  <c r="CG2" i="2" s="1"/>
  <c r="BC2" i="2" s="1"/>
  <c r="CB830" i="2"/>
  <c r="CH830" i="2"/>
  <c r="CG830" i="2" s="1"/>
  <c r="BC830" i="2" s="1"/>
  <c r="CB311" i="2"/>
  <c r="CH311" i="2"/>
  <c r="CG311" i="2" s="1"/>
  <c r="BC311" i="2" s="1"/>
  <c r="CB213" i="2"/>
  <c r="CH213" i="2"/>
  <c r="CG213" i="2" s="1"/>
  <c r="BC213" i="2" s="1"/>
  <c r="CB410" i="2"/>
  <c r="CH410" i="2"/>
  <c r="CG410" i="2" s="1"/>
  <c r="BC410" i="2" s="1"/>
  <c r="CB99" i="2"/>
  <c r="CH99" i="2"/>
  <c r="CG99" i="2" s="1"/>
  <c r="BC99" i="2" s="1"/>
  <c r="CB450" i="2"/>
  <c r="CH450" i="2"/>
  <c r="CG450" i="2" s="1"/>
  <c r="BC450" i="2" s="1"/>
  <c r="CB846" i="2"/>
  <c r="CH846" i="2"/>
  <c r="CG846" i="2" s="1"/>
  <c r="BC846" i="2" s="1"/>
  <c r="CB278" i="2"/>
  <c r="CH278" i="2"/>
  <c r="CG278" i="2" s="1"/>
  <c r="BC278" i="2" s="1"/>
  <c r="CB349" i="2"/>
  <c r="CH349" i="2"/>
  <c r="CG349" i="2" s="1"/>
  <c r="BC349" i="2" s="1"/>
  <c r="CB137" i="2"/>
  <c r="CH137" i="2"/>
  <c r="CG137" i="2" s="1"/>
  <c r="BC137" i="2" s="1"/>
  <c r="CB870" i="2"/>
  <c r="CH870" i="2"/>
  <c r="CG870" i="2" s="1"/>
  <c r="BC870" i="2" s="1"/>
  <c r="CB854" i="2"/>
  <c r="CH854" i="2"/>
  <c r="CB256" i="2"/>
  <c r="CH256" i="2"/>
  <c r="CG256" i="2" s="1"/>
  <c r="BC256" i="2" s="1"/>
  <c r="CB760" i="2"/>
  <c r="CH760" i="2"/>
  <c r="CG760" i="2" s="1"/>
  <c r="BC760" i="2" s="1"/>
  <c r="CB225" i="2"/>
  <c r="CH225" i="2"/>
  <c r="CG225" i="2" s="1"/>
  <c r="BC225" i="2" s="1"/>
  <c r="CB842" i="2"/>
  <c r="CH842" i="2"/>
  <c r="CG842" i="2" s="1"/>
  <c r="BC842" i="2" s="1"/>
  <c r="CB577" i="2"/>
  <c r="CH577" i="2"/>
  <c r="CG577" i="2" s="1"/>
  <c r="BC577" i="2" s="1"/>
  <c r="CB887" i="2"/>
  <c r="CH887" i="2"/>
  <c r="CG887" i="2" s="1"/>
  <c r="BC887" i="2" s="1"/>
  <c r="CB629" i="2"/>
  <c r="CH629" i="2"/>
  <c r="CG629" i="2" s="1"/>
  <c r="BC629" i="2" s="1"/>
  <c r="CB86" i="2"/>
  <c r="CH86" i="2"/>
  <c r="CG86" i="2" s="1"/>
  <c r="BC86" i="2" s="1"/>
  <c r="CB119" i="2"/>
  <c r="CH119" i="2"/>
  <c r="CG119" i="2" s="1"/>
  <c r="BC119" i="2" s="1"/>
  <c r="CB154" i="2"/>
  <c r="CH154" i="2"/>
  <c r="CG154" i="2" s="1"/>
  <c r="BC154" i="2" s="1"/>
  <c r="CB171" i="2"/>
  <c r="CH171" i="2"/>
  <c r="CG171" i="2" s="1"/>
  <c r="BC171" i="2" s="1"/>
  <c r="CB167" i="2"/>
  <c r="CH167" i="2"/>
  <c r="CG167" i="2" s="1"/>
  <c r="BC167" i="2" s="1"/>
  <c r="CB5" i="2"/>
  <c r="CH5" i="2"/>
  <c r="CG5" i="2" s="1"/>
  <c r="BC5" i="2" s="1"/>
  <c r="CB357" i="2"/>
  <c r="CH357" i="2"/>
  <c r="CG357" i="2" s="1"/>
  <c r="BC357" i="2" s="1"/>
  <c r="CB143" i="2"/>
  <c r="CH143" i="2"/>
  <c r="CG143" i="2" s="1"/>
  <c r="BC143" i="2" s="1"/>
  <c r="CB434" i="2"/>
  <c r="CH434" i="2"/>
  <c r="CG434" i="2" s="1"/>
  <c r="BC434" i="2" s="1"/>
  <c r="CB438" i="2"/>
  <c r="CH438" i="2"/>
  <c r="CG438" i="2" s="1"/>
  <c r="BC438" i="2" s="1"/>
  <c r="CB430" i="2"/>
  <c r="CH430" i="2"/>
  <c r="CG430" i="2" s="1"/>
  <c r="BC430" i="2" s="1"/>
  <c r="CB537" i="2"/>
  <c r="CH537" i="2"/>
  <c r="CG537" i="2" s="1"/>
  <c r="BC537" i="2" s="1"/>
  <c r="CB545" i="2"/>
  <c r="CH545" i="2"/>
  <c r="CG545" i="2" s="1"/>
  <c r="BC545" i="2" s="1"/>
  <c r="CB585" i="2"/>
  <c r="CH585" i="2"/>
  <c r="CG585" i="2" s="1"/>
  <c r="BC585" i="2" s="1"/>
  <c r="CB593" i="2"/>
  <c r="CH593" i="2"/>
  <c r="CG593" i="2" s="1"/>
  <c r="BC593" i="2" s="1"/>
  <c r="CB571" i="2"/>
  <c r="CH571" i="2"/>
  <c r="CG571" i="2" s="1"/>
  <c r="BC571" i="2" s="1"/>
  <c r="CB341" i="2"/>
  <c r="CH341" i="2"/>
  <c r="CG341" i="2" s="1"/>
  <c r="BC341" i="2" s="1"/>
  <c r="CB331" i="2"/>
  <c r="CH331" i="2"/>
  <c r="CG331" i="2" s="1"/>
  <c r="BC331" i="2" s="1"/>
  <c r="CB266" i="2"/>
  <c r="CH266" i="2"/>
  <c r="CG266" i="2" s="1"/>
  <c r="BC266" i="2" s="1"/>
  <c r="CB264" i="2"/>
  <c r="CH264" i="2"/>
  <c r="CG264" i="2" s="1"/>
  <c r="CB15" i="2"/>
  <c r="CH15" i="2"/>
  <c r="CG15" i="2" s="1"/>
  <c r="BC15" i="2" s="1"/>
  <c r="CB715" i="2"/>
  <c r="CH715" i="2"/>
  <c r="CG715" i="2" s="1"/>
  <c r="BC715" i="2" s="1"/>
  <c r="CB877" i="2"/>
  <c r="CH877" i="2"/>
  <c r="CG877" i="2" s="1"/>
  <c r="BC877" i="2" s="1"/>
  <c r="CB519" i="2"/>
  <c r="CH519" i="2"/>
  <c r="CG519" i="2" s="1"/>
  <c r="BC519" i="2" s="1"/>
  <c r="CB383" i="2"/>
  <c r="CH383" i="2"/>
  <c r="CG383" i="2" s="1"/>
  <c r="BC383" i="2" s="1"/>
  <c r="CB610" i="2"/>
  <c r="CH610" i="2"/>
  <c r="CG610" i="2" s="1"/>
  <c r="BC610" i="2" s="1"/>
  <c r="CB663" i="2"/>
  <c r="CH663" i="2"/>
  <c r="CG663" i="2" s="1"/>
  <c r="BC663" i="2" s="1"/>
  <c r="CB469" i="2"/>
  <c r="CH469" i="2"/>
  <c r="CG469" i="2" s="1"/>
  <c r="BC469" i="2" s="1"/>
  <c r="CB502" i="2"/>
  <c r="CH502" i="2"/>
  <c r="CG502" i="2" s="1"/>
  <c r="BC502" i="2" s="1"/>
  <c r="CB762" i="2"/>
  <c r="CH762" i="2"/>
  <c r="CG762" i="2" s="1"/>
  <c r="BC762" i="2" s="1"/>
  <c r="CB770" i="2"/>
  <c r="CH770" i="2"/>
  <c r="CG770" i="2" s="1"/>
  <c r="BC770" i="2" s="1"/>
  <c r="CB912" i="2"/>
  <c r="CH912" i="2"/>
  <c r="CG912" i="2" s="1"/>
  <c r="BC912" i="2" s="1"/>
  <c r="CH547" i="2"/>
  <c r="CG547" i="2" s="1"/>
  <c r="BC547" i="2" s="1"/>
  <c r="CB547" i="2"/>
  <c r="CH184" i="2"/>
  <c r="CG184" i="2" s="1"/>
  <c r="BC184" i="2" s="1"/>
  <c r="CB184" i="2"/>
  <c r="CH98" i="2"/>
  <c r="CG98" i="2" s="1"/>
  <c r="BC98" i="2" s="1"/>
  <c r="CB98" i="2"/>
  <c r="CH563" i="2"/>
  <c r="CG563" i="2" s="1"/>
  <c r="BC563" i="2" s="1"/>
  <c r="CB563" i="2"/>
  <c r="CH587" i="2"/>
  <c r="CG587" i="2" s="1"/>
  <c r="BC587" i="2" s="1"/>
  <c r="CB587" i="2"/>
  <c r="CH160" i="2"/>
  <c r="CG160" i="2" s="1"/>
  <c r="BC160" i="2" s="1"/>
  <c r="CB160" i="2"/>
  <c r="CH523" i="2"/>
  <c r="CG523" i="2" s="1"/>
  <c r="BC523" i="2" s="1"/>
  <c r="CB523" i="2"/>
  <c r="CB209" i="2"/>
  <c r="CH209" i="2"/>
  <c r="CG209" i="2" s="1"/>
  <c r="BC209" i="2" s="1"/>
  <c r="CB100" i="2"/>
  <c r="CH100" i="2"/>
  <c r="CG100" i="2" s="1"/>
  <c r="BC100" i="2" s="1"/>
  <c r="CB232" i="2"/>
  <c r="CH232" i="2"/>
  <c r="CG232" i="2" s="1"/>
  <c r="BC232" i="2" s="1"/>
  <c r="CB385" i="2"/>
  <c r="CH385" i="2"/>
  <c r="CG385" i="2" s="1"/>
  <c r="BC385" i="2" s="1"/>
  <c r="CB395" i="2"/>
  <c r="CH395" i="2"/>
  <c r="CG395" i="2" s="1"/>
  <c r="BC395" i="2" s="1"/>
  <c r="CB206" i="2"/>
  <c r="CH206" i="2"/>
  <c r="CG206" i="2" s="1"/>
  <c r="BC206" i="2" s="1"/>
  <c r="CB58" i="2"/>
  <c r="CH58" i="2"/>
  <c r="CG58" i="2" s="1"/>
  <c r="BC58" i="2" s="1"/>
  <c r="CB13" i="2"/>
  <c r="CH13" i="2"/>
  <c r="CG13" i="2" s="1"/>
  <c r="BC13" i="2" s="1"/>
  <c r="CB215" i="2"/>
  <c r="CH215" i="2"/>
  <c r="CG215" i="2" s="1"/>
  <c r="BC215" i="2" s="1"/>
  <c r="CB471" i="2"/>
  <c r="CH471" i="2"/>
  <c r="CG471" i="2" s="1"/>
  <c r="BC471" i="2" s="1"/>
  <c r="CB567" i="2"/>
  <c r="CH567" i="2"/>
  <c r="CG567" i="2" s="1"/>
  <c r="BC567" i="2" s="1"/>
  <c r="CB606" i="2"/>
  <c r="CH606" i="2"/>
  <c r="CG606" i="2" s="1"/>
  <c r="BC606" i="2" s="1"/>
  <c r="CB393" i="2"/>
  <c r="CH393" i="2"/>
  <c r="CG393" i="2" s="1"/>
  <c r="BC393" i="2" s="1"/>
  <c r="CB465" i="2"/>
  <c r="CH465" i="2"/>
  <c r="CG465" i="2" s="1"/>
  <c r="CB355" i="2"/>
  <c r="CH355" i="2"/>
  <c r="CG355" i="2" s="1"/>
  <c r="BC355" i="2" s="1"/>
  <c r="CB719" i="2"/>
  <c r="CH719" i="2"/>
  <c r="CG719" i="2" s="1"/>
  <c r="BC719" i="2" s="1"/>
  <c r="CB456" i="2"/>
  <c r="CH456" i="2"/>
  <c r="CG456" i="2" s="1"/>
  <c r="BC456" i="2" s="1"/>
  <c r="CB768" i="2"/>
  <c r="CH768" i="2"/>
  <c r="CG768" i="2" s="1"/>
  <c r="BC768" i="2" s="1"/>
  <c r="CB868" i="2"/>
  <c r="CH868" i="2"/>
  <c r="CG868" i="2" s="1"/>
  <c r="BC868" i="2" s="1"/>
  <c r="CB908" i="2"/>
  <c r="CH908" i="2"/>
  <c r="CG908" i="2" s="1"/>
  <c r="BC908" i="2" s="1"/>
  <c r="CB275" i="2"/>
  <c r="CH275" i="2"/>
  <c r="CG275" i="2" s="1"/>
  <c r="BC275" i="2" s="1"/>
  <c r="CB852" i="2"/>
  <c r="CH852" i="2"/>
  <c r="CG852" i="2" s="1"/>
  <c r="BC852" i="2" s="1"/>
  <c r="CH889" i="2"/>
  <c r="CG889" i="2" s="1"/>
  <c r="BC889" i="2" s="1"/>
  <c r="CB889" i="2"/>
  <c r="CB467" i="2"/>
  <c r="CH467" i="2"/>
  <c r="CG467" i="2" s="1"/>
  <c r="BC467" i="2" s="1"/>
  <c r="CB711" i="2"/>
  <c r="CH711" i="2"/>
  <c r="CG711" i="2" s="1"/>
  <c r="BC711" i="2" s="1"/>
  <c r="CB766" i="2"/>
  <c r="CH766" i="2"/>
  <c r="CG766" i="2" s="1"/>
  <c r="BC766" i="2" s="1"/>
  <c r="CB923" i="2"/>
  <c r="CH923" i="2"/>
  <c r="CG923" i="2" s="1"/>
  <c r="BC923" i="2" s="1"/>
  <c r="CB239" i="2"/>
  <c r="CH239" i="2"/>
  <c r="CG239" i="2" s="1"/>
  <c r="CB284" i="2"/>
  <c r="CH284" i="2"/>
  <c r="CG284" i="2" s="1"/>
  <c r="BC284" i="2" s="1"/>
  <c r="CB418" i="2"/>
  <c r="CH418" i="2"/>
  <c r="CG418" i="2" s="1"/>
  <c r="BC418" i="2" s="1"/>
  <c r="CH530" i="2"/>
  <c r="CG530" i="2" s="1"/>
  <c r="BC530" i="2" s="1"/>
  <c r="CH650" i="2"/>
  <c r="CG650" i="2" s="1"/>
  <c r="BC650" i="2" s="1"/>
  <c r="CH292" i="2"/>
  <c r="CG292" i="2" s="1"/>
  <c r="BC292" i="2" s="1"/>
  <c r="CH934" i="2"/>
  <c r="CG934" i="2" s="1"/>
  <c r="BC934" i="2" s="1"/>
  <c r="CH670" i="2"/>
  <c r="CG670" i="2" s="1"/>
  <c r="BC670" i="2" s="1"/>
  <c r="CH390" i="2"/>
  <c r="CG390" i="2" s="1"/>
  <c r="BC390" i="2" s="1"/>
  <c r="CH170" i="2"/>
  <c r="CG170" i="2" s="1"/>
  <c r="BC170" i="2" s="1"/>
  <c r="CH771" i="2"/>
  <c r="CG771" i="2" s="1"/>
  <c r="BC771" i="2" s="1"/>
  <c r="CH318" i="2"/>
  <c r="CG318" i="2" s="1"/>
  <c r="BC318" i="2" s="1"/>
  <c r="CH586" i="2"/>
  <c r="CG586" i="2" s="1"/>
  <c r="BC586" i="2" s="1"/>
  <c r="CH192" i="2"/>
  <c r="CG192" i="2" s="1"/>
  <c r="BC192" i="2" s="1"/>
  <c r="CH358" i="2"/>
  <c r="CG358" i="2" s="1"/>
  <c r="BC358" i="2" s="1"/>
  <c r="CH888" i="2"/>
  <c r="CG888" i="2" s="1"/>
  <c r="BC888" i="2" s="1"/>
  <c r="CH590" i="2"/>
  <c r="CG590" i="2" s="1"/>
  <c r="BC590" i="2" s="1"/>
  <c r="CH411" i="2"/>
  <c r="CG411" i="2" s="1"/>
  <c r="BC411" i="2" s="1"/>
  <c r="CH78" i="2"/>
  <c r="CG78" i="2" s="1"/>
  <c r="BC78" i="2" s="1"/>
  <c r="CH194" i="2"/>
  <c r="CG194" i="2" s="1"/>
  <c r="BC194" i="2" s="1"/>
  <c r="CH12" i="2"/>
  <c r="CG12" i="2" s="1"/>
  <c r="BC12" i="2" s="1"/>
  <c r="CH635" i="2"/>
  <c r="CG635" i="2" s="1"/>
  <c r="BC635" i="2" s="1"/>
  <c r="CH892" i="2"/>
  <c r="CG892" i="2" s="1"/>
  <c r="BC892" i="2" s="1"/>
  <c r="CH255" i="2"/>
  <c r="CG255" i="2" s="1"/>
  <c r="BC255" i="2" s="1"/>
  <c r="CH837" i="2"/>
  <c r="CG837" i="2" s="1"/>
  <c r="BC837" i="2" s="1"/>
  <c r="CH782" i="2"/>
  <c r="CG782" i="2" s="1"/>
  <c r="BC782" i="2" s="1"/>
  <c r="CH290" i="2"/>
  <c r="CG290" i="2" s="1"/>
  <c r="BC290" i="2" s="1"/>
  <c r="CH96" i="2"/>
  <c r="CG96" i="2" s="1"/>
  <c r="BC96" i="2" s="1"/>
  <c r="CH932" i="2"/>
  <c r="CG932" i="2" s="1"/>
  <c r="BC932" i="2" s="1"/>
  <c r="CH576" i="2"/>
  <c r="CG576" i="2" s="1"/>
  <c r="BC576" i="2" s="1"/>
  <c r="CH342" i="2"/>
  <c r="CG342" i="2" s="1"/>
  <c r="BC342" i="2" s="1"/>
  <c r="CH236" i="2"/>
  <c r="CG236" i="2" s="1"/>
  <c r="BC236" i="2" s="1"/>
  <c r="CH235" i="2"/>
  <c r="CG235" i="2" s="1"/>
  <c r="BC235" i="2" s="1"/>
  <c r="CH398" i="2"/>
  <c r="CG398" i="2" s="1"/>
  <c r="BC398" i="2" s="1"/>
  <c r="CH468" i="2"/>
  <c r="CG468" i="2" s="1"/>
  <c r="BC468" i="2" s="1"/>
  <c r="CH666" i="2"/>
  <c r="CG666" i="2" s="1"/>
  <c r="BC666" i="2" s="1"/>
  <c r="CH544" i="2"/>
  <c r="CG544" i="2" s="1"/>
  <c r="BC544" i="2" s="1"/>
  <c r="CH363" i="2"/>
  <c r="CG363" i="2" s="1"/>
  <c r="BC363" i="2" s="1"/>
  <c r="CH942" i="2"/>
  <c r="CG942" i="2" s="1"/>
  <c r="BC942" i="2" s="1"/>
  <c r="CH326" i="2"/>
  <c r="CG326" i="2" s="1"/>
  <c r="BC326" i="2" s="1"/>
  <c r="CH400" i="2"/>
  <c r="CG400" i="2" s="1"/>
  <c r="BC400" i="2" s="1"/>
  <c r="CH558" i="2"/>
  <c r="CG558" i="2" s="1"/>
  <c r="BC558" i="2" s="1"/>
  <c r="CH514" i="2"/>
  <c r="CG514" i="2" s="1"/>
  <c r="BC514" i="2" s="1"/>
  <c r="CH447" i="2"/>
  <c r="CG447" i="2" s="1"/>
  <c r="BC447" i="2" s="1"/>
  <c r="CH419" i="2"/>
  <c r="CG419" i="2" s="1"/>
  <c r="BC419" i="2" s="1"/>
  <c r="CH394" i="2"/>
  <c r="CG394" i="2" s="1"/>
  <c r="BC394" i="2" s="1"/>
  <c r="CH53" i="2"/>
  <c r="CG53" i="2" s="1"/>
  <c r="BC53" i="2" s="1"/>
  <c r="CH926" i="2"/>
  <c r="CG926" i="2" s="1"/>
  <c r="BC926" i="2" s="1"/>
  <c r="CH451" i="2"/>
  <c r="CG451" i="2" s="1"/>
  <c r="BC451" i="2" s="1"/>
  <c r="CH306" i="2"/>
  <c r="CG306" i="2" s="1"/>
  <c r="BC306" i="2" s="1"/>
  <c r="CH316" i="2"/>
  <c r="CG316" i="2" s="1"/>
  <c r="BC316" i="2" s="1"/>
  <c r="CH40" i="2"/>
  <c r="CG40" i="2" s="1"/>
  <c r="BC40" i="2" s="1"/>
  <c r="CH199" i="2"/>
  <c r="CG199" i="2" s="1"/>
  <c r="BC199" i="2" s="1"/>
  <c r="CH863" i="2"/>
  <c r="CG863" i="2" s="1"/>
  <c r="BC863" i="2" s="1"/>
  <c r="CH769" i="2"/>
  <c r="CG769" i="2" s="1"/>
  <c r="BC769" i="2" s="1"/>
  <c r="CH73" i="2"/>
  <c r="CG73" i="2" s="1"/>
  <c r="BC73" i="2" s="1"/>
  <c r="CH203" i="2"/>
  <c r="CG203" i="2" s="1"/>
  <c r="BC203" i="2" s="1"/>
  <c r="CH512" i="2"/>
  <c r="CG512" i="2" s="1"/>
  <c r="BC512" i="2" s="1"/>
  <c r="CH322" i="2"/>
  <c r="CG322" i="2" s="1"/>
  <c r="BC322" i="2" s="1"/>
  <c r="CH298" i="2"/>
  <c r="CG298" i="2" s="1"/>
  <c r="BC298" i="2" s="1"/>
  <c r="CH568" i="2"/>
  <c r="CG568" i="2" s="1"/>
  <c r="BC568" i="2" s="1"/>
  <c r="CH869" i="2"/>
  <c r="CG869" i="2" s="1"/>
  <c r="BC869" i="2" s="1"/>
  <c r="CH153" i="2"/>
  <c r="CG153" i="2" s="1"/>
  <c r="BC153" i="2" s="1"/>
  <c r="CH439" i="2"/>
  <c r="CG439" i="2" s="1"/>
  <c r="BC439" i="2" s="1"/>
  <c r="CH470" i="2"/>
  <c r="CG470" i="2" s="1"/>
  <c r="BC470" i="2" s="1"/>
  <c r="CH216" i="2"/>
  <c r="CG216" i="2" s="1"/>
  <c r="BC216" i="2" s="1"/>
  <c r="CH496" i="2"/>
  <c r="CG496" i="2" s="1"/>
  <c r="BC496" i="2" s="1"/>
  <c r="CH252" i="2"/>
  <c r="CG252" i="2" s="1"/>
  <c r="BC252" i="2" s="1"/>
  <c r="CH247" i="2"/>
  <c r="CG247" i="2" s="1"/>
  <c r="BC247" i="2" s="1"/>
  <c r="CH409" i="2"/>
  <c r="CG409" i="2" s="1"/>
  <c r="BC409" i="2" s="1"/>
  <c r="CH542" i="2"/>
  <c r="CG542" i="2" s="1"/>
  <c r="BC542" i="2" s="1"/>
  <c r="CH457" i="2"/>
  <c r="CG457" i="2" s="1"/>
  <c r="BC457" i="2" s="1"/>
  <c r="CH20" i="2"/>
  <c r="CG20" i="2" s="1"/>
  <c r="BC20" i="2" s="1"/>
  <c r="CH886" i="2"/>
  <c r="CG886" i="2" s="1"/>
  <c r="BC886" i="2" s="1"/>
  <c r="CH546" i="2"/>
  <c r="CG546" i="2" s="1"/>
  <c r="BC546" i="2" s="1"/>
  <c r="CH459" i="2"/>
  <c r="CG459" i="2" s="1"/>
  <c r="BC459" i="2" s="1"/>
  <c r="CH42" i="2"/>
  <c r="CG42" i="2" s="1"/>
  <c r="BC42" i="2" s="1"/>
  <c r="CH560" i="2"/>
  <c r="CG560" i="2" s="1"/>
  <c r="BC560" i="2" s="1"/>
  <c r="CH902" i="2"/>
  <c r="CG902" i="2" s="1"/>
  <c r="BC902" i="2" s="1"/>
  <c r="CH173" i="2"/>
  <c r="CG173" i="2" s="1"/>
  <c r="BC173" i="2" s="1"/>
  <c r="CH443" i="2"/>
  <c r="CG443" i="2" s="1"/>
  <c r="BC443" i="2" s="1"/>
  <c r="CH407" i="2"/>
  <c r="CG407" i="2" s="1"/>
  <c r="BC407" i="2" s="1"/>
  <c r="CH640" i="2"/>
  <c r="CG640" i="2" s="1"/>
  <c r="BC640" i="2" s="1"/>
  <c r="CB930" i="2"/>
  <c r="CH930" i="2"/>
  <c r="CG930" i="2" s="1"/>
  <c r="BC930" i="2" s="1"/>
  <c r="CB21" i="2"/>
  <c r="CH21" i="2"/>
  <c r="CG21" i="2" s="1"/>
  <c r="BC21" i="2" s="1"/>
  <c r="CH433" i="2"/>
  <c r="CG433" i="2" s="1"/>
  <c r="BC433" i="2" s="1"/>
  <c r="CH81" i="2"/>
  <c r="CG81" i="2" s="1"/>
  <c r="BC81" i="2" s="1"/>
  <c r="CH196" i="2"/>
  <c r="CG196" i="2" s="1"/>
  <c r="BC196" i="2" s="1"/>
  <c r="CH763" i="2"/>
  <c r="CG763" i="2" s="1"/>
  <c r="BC763" i="2" s="1"/>
  <c r="CH767" i="2"/>
  <c r="CG767" i="2" s="1"/>
  <c r="BC767" i="2" s="1"/>
  <c r="CH712" i="2"/>
  <c r="CG712" i="2" s="1"/>
  <c r="BC712" i="2" s="1"/>
  <c r="CH492" i="2"/>
  <c r="CG492" i="2" s="1"/>
  <c r="BC492" i="2" s="1"/>
  <c r="CH728" i="2"/>
  <c r="CG728" i="2" s="1"/>
  <c r="BC728" i="2" s="1"/>
  <c r="CH501" i="2"/>
  <c r="CG501" i="2" s="1"/>
  <c r="BC501" i="2" s="1"/>
  <c r="CH417" i="2"/>
  <c r="CG417" i="2" s="1"/>
  <c r="BC417" i="2" s="1"/>
  <c r="CH82" i="2"/>
  <c r="CG82" i="2" s="1"/>
  <c r="BC82" i="2" s="1"/>
  <c r="CH396" i="2"/>
  <c r="CG396" i="2" s="1"/>
  <c r="BC396" i="2" s="1"/>
  <c r="CH630" i="2"/>
  <c r="CG630" i="2" s="1"/>
  <c r="BC630" i="2" s="1"/>
  <c r="CH780" i="2"/>
  <c r="CG780" i="2" s="1"/>
  <c r="BC780" i="2" s="1"/>
  <c r="CB130" i="2"/>
  <c r="CH130" i="2"/>
  <c r="CG130" i="2" s="1"/>
  <c r="BC130" i="2" s="1"/>
  <c r="CB39" i="2"/>
  <c r="CH39" i="2"/>
  <c r="CG39" i="2" s="1"/>
  <c r="BC39" i="2" s="1"/>
  <c r="CH330" i="2"/>
  <c r="CG330" i="2" s="1"/>
  <c r="BC330" i="2" s="1"/>
  <c r="CH574" i="2"/>
  <c r="CG574" i="2" s="1"/>
  <c r="BC574" i="2" s="1"/>
  <c r="CH609" i="2"/>
  <c r="CG609" i="2" s="1"/>
  <c r="BC609" i="2" s="1"/>
  <c r="CH566" i="2"/>
  <c r="CG566" i="2" s="1"/>
  <c r="BC566" i="2" s="1"/>
  <c r="CH386" i="2"/>
  <c r="CG386" i="2" s="1"/>
  <c r="BC386" i="2" s="1"/>
  <c r="CH248" i="2"/>
  <c r="CG248" i="2" s="1"/>
  <c r="BC248" i="2" s="1"/>
  <c r="CH601" i="2"/>
  <c r="CG601" i="2" s="1"/>
  <c r="BC601" i="2" s="1"/>
  <c r="CH441" i="2"/>
  <c r="CG441" i="2" s="1"/>
  <c r="BC441" i="2" s="1"/>
  <c r="CH259" i="2"/>
  <c r="CG259" i="2" s="1"/>
  <c r="BC259" i="2" s="1"/>
  <c r="CH621" i="2"/>
  <c r="CG621" i="2" s="1"/>
  <c r="BC621" i="2" s="1"/>
  <c r="CH720" i="2"/>
  <c r="CG720" i="2" s="1"/>
  <c r="BC720" i="2" s="1"/>
  <c r="CH761" i="2"/>
  <c r="CG761" i="2" s="1"/>
  <c r="BC761" i="2" s="1"/>
  <c r="CH847" i="2"/>
  <c r="CG847" i="2" s="1"/>
  <c r="BC847" i="2" s="1"/>
  <c r="CH652" i="2"/>
  <c r="CG652" i="2" s="1"/>
  <c r="BC652" i="2" s="1"/>
  <c r="CH22" i="2"/>
  <c r="CG22" i="2" s="1"/>
  <c r="BC22" i="2" s="1"/>
  <c r="CH294" i="2"/>
  <c r="CG294" i="2" s="1"/>
  <c r="BC294" i="2" s="1"/>
  <c r="CH759" i="2"/>
  <c r="CG759" i="2" s="1"/>
  <c r="BC759" i="2" s="1"/>
  <c r="CH164" i="2"/>
  <c r="CG164" i="2" s="1"/>
  <c r="BC164" i="2" s="1"/>
  <c r="CH314" i="2"/>
  <c r="CG314" i="2" s="1"/>
  <c r="BC314" i="2" s="1"/>
  <c r="CH518" i="2"/>
  <c r="CG518" i="2" s="1"/>
  <c r="BC518" i="2" s="1"/>
  <c r="CH664" i="2"/>
  <c r="CG664" i="2" s="1"/>
  <c r="BC664" i="2" s="1"/>
  <c r="CH56" i="2"/>
  <c r="CG56" i="2" s="1"/>
  <c r="BC56" i="2" s="1"/>
  <c r="CH815" i="2"/>
  <c r="CG815" i="2" s="1"/>
  <c r="BC815" i="2" s="1"/>
  <c r="CH570" i="2"/>
  <c r="CG570" i="2" s="1"/>
  <c r="BC570" i="2" s="1"/>
  <c r="CH710" i="2"/>
  <c r="CG710" i="2" s="1"/>
  <c r="BC710" i="2" s="1"/>
  <c r="CH859" i="2"/>
  <c r="CG859" i="2" s="1"/>
  <c r="BC859" i="2" s="1"/>
  <c r="CH481" i="2"/>
  <c r="CG481" i="2" s="1"/>
  <c r="BC481" i="2" s="1"/>
  <c r="CH704" i="2"/>
  <c r="CG704" i="2" s="1"/>
  <c r="BC704" i="2" s="1"/>
  <c r="CH861" i="2"/>
  <c r="CG861" i="2" s="1"/>
  <c r="BC861" i="2" s="1"/>
  <c r="CH340" i="2"/>
  <c r="CG340" i="2" s="1"/>
  <c r="BC340" i="2" s="1"/>
  <c r="CH619" i="2"/>
  <c r="CG619" i="2" s="1"/>
  <c r="BC619" i="2" s="1"/>
  <c r="CH431" i="2"/>
  <c r="CG431" i="2" s="1"/>
  <c r="BC431" i="2" s="1"/>
  <c r="CH350" i="2"/>
  <c r="CG350" i="2" s="1"/>
  <c r="BC350" i="2" s="1"/>
  <c r="CH84" i="2"/>
  <c r="CG84" i="2" s="1"/>
  <c r="BC84" i="2" s="1"/>
  <c r="CH289" i="2"/>
  <c r="CG289" i="2" s="1"/>
  <c r="CH552" i="2"/>
  <c r="CG552" i="2" s="1"/>
  <c r="BC552" i="2" s="1"/>
  <c r="CH46" i="2"/>
  <c r="CG46" i="2" s="1"/>
  <c r="BC46" i="2" s="1"/>
  <c r="CH16" i="2"/>
  <c r="CG16" i="2" s="1"/>
  <c r="BC16" i="2" s="1"/>
  <c r="CH919" i="2"/>
  <c r="CG919" i="2" s="1"/>
  <c r="BC919" i="2" s="1"/>
  <c r="CH522" i="2"/>
  <c r="CG522" i="2" s="1"/>
  <c r="BC522" i="2" s="1"/>
  <c r="CH605" i="2"/>
  <c r="CG605" i="2" s="1"/>
  <c r="BC605" i="2" s="1"/>
  <c r="CH300" i="2"/>
  <c r="CG300" i="2" s="1"/>
  <c r="BC300" i="2" s="1"/>
  <c r="CH562" i="2"/>
  <c r="CG562" i="2" s="1"/>
  <c r="BC562" i="2" s="1"/>
  <c r="CH896" i="2"/>
  <c r="CG896" i="2" s="1"/>
  <c r="BC896" i="2" s="1"/>
  <c r="CH97" i="2"/>
  <c r="CG97" i="2" s="1"/>
  <c r="BC97" i="2" s="1"/>
  <c r="CH233" i="2"/>
  <c r="CG233" i="2" s="1"/>
  <c r="BC233" i="2" s="1"/>
  <c r="CH377" i="2"/>
  <c r="CG377" i="2" s="1"/>
  <c r="BC377" i="2" s="1"/>
  <c r="CH346" i="2"/>
  <c r="CG346" i="2" s="1"/>
  <c r="BC346" i="2" s="1"/>
  <c r="CH212" i="2"/>
  <c r="CG212" i="2" s="1"/>
  <c r="BC212" i="2" s="1"/>
  <c r="CH45" i="2"/>
  <c r="CG45" i="2" s="1"/>
  <c r="BC45" i="2" s="1"/>
  <c r="CH265" i="2"/>
  <c r="CG265" i="2" s="1"/>
  <c r="CH528" i="2"/>
  <c r="CG528" i="2" s="1"/>
  <c r="BC528" i="2" s="1"/>
  <c r="CH611" i="2"/>
  <c r="CG611" i="2" s="1"/>
  <c r="BC611" i="2" s="1"/>
  <c r="CH179" i="2"/>
  <c r="CG179" i="2" s="1"/>
  <c r="BC179" i="2" s="1"/>
  <c r="CH263" i="2"/>
  <c r="CG263" i="2" s="1"/>
  <c r="CH354" i="2"/>
  <c r="CG354" i="2" s="1"/>
  <c r="BC354" i="2" s="1"/>
  <c r="CH6" i="2"/>
  <c r="CG6" i="2" s="1"/>
  <c r="BC6" i="2" s="1"/>
  <c r="CH308" i="2"/>
  <c r="CG308" i="2" s="1"/>
  <c r="BC308" i="2" s="1"/>
  <c r="CH613" i="2"/>
  <c r="CG613" i="2" s="1"/>
  <c r="BC613" i="2" s="1"/>
  <c r="CH936" i="2"/>
  <c r="CG936" i="2" s="1"/>
  <c r="BC936" i="2" s="1"/>
  <c r="CH183" i="2"/>
  <c r="CG183" i="2" s="1"/>
  <c r="BC183" i="2" s="1"/>
  <c r="CH207" i="2"/>
  <c r="CG207" i="2" s="1"/>
  <c r="BC207" i="2" s="1"/>
  <c r="CH222" i="2"/>
  <c r="CG222" i="2" s="1"/>
  <c r="BC222" i="2" s="1"/>
  <c r="CH455" i="2"/>
  <c r="CG455" i="2" s="1"/>
  <c r="BC455" i="2" s="1"/>
  <c r="CH91" i="2"/>
  <c r="CG91" i="2" s="1"/>
  <c r="BC91" i="2" s="1"/>
  <c r="CH181" i="2"/>
  <c r="CG181" i="2" s="1"/>
  <c r="BC181" i="2" s="1"/>
  <c r="CH197" i="2"/>
  <c r="CG197" i="2" s="1"/>
  <c r="BC197" i="2" s="1"/>
  <c r="CH162" i="2"/>
  <c r="CG162" i="2" s="1"/>
  <c r="BC162" i="2" s="1"/>
  <c r="CH435" i="2"/>
  <c r="CG435" i="2" s="1"/>
  <c r="BC435" i="2" s="1"/>
  <c r="CH392" i="2"/>
  <c r="CG392" i="2" s="1"/>
  <c r="BC392" i="2" s="1"/>
  <c r="CH405" i="2"/>
  <c r="CG405" i="2" s="1"/>
  <c r="BC405" i="2" s="1"/>
  <c r="CH520" i="2"/>
  <c r="CG520" i="2" s="1"/>
  <c r="BC520" i="2" s="1"/>
  <c r="CH603" i="2"/>
  <c r="CG603" i="2" s="1"/>
  <c r="BC603" i="2" s="1"/>
  <c r="CH894" i="2"/>
  <c r="CG894" i="2" s="1"/>
  <c r="BC894" i="2" s="1"/>
  <c r="CH851" i="2"/>
  <c r="CG851" i="2" s="1"/>
  <c r="BC851" i="2" s="1"/>
  <c r="CH662" i="2"/>
  <c r="CG662" i="2" s="1"/>
  <c r="BC662" i="2" s="1"/>
  <c r="CH884" i="2"/>
  <c r="CG884" i="2" s="1"/>
  <c r="BC884" i="2" s="1"/>
  <c r="CH928" i="2"/>
  <c r="CG928" i="2" s="1"/>
  <c r="BC928" i="2" s="1"/>
  <c r="CH706" i="2"/>
  <c r="CG706" i="2" s="1"/>
  <c r="BC706" i="2" s="1"/>
  <c r="CH900" i="2"/>
  <c r="CG900" i="2" s="1"/>
  <c r="BC900" i="2" s="1"/>
  <c r="CH940" i="2"/>
  <c r="CG940" i="2" s="1"/>
  <c r="BC940" i="2" s="1"/>
  <c r="CH714" i="2"/>
  <c r="CG714" i="2" s="1"/>
  <c r="BC714" i="2" s="1"/>
  <c r="CH8" i="2"/>
  <c r="CG8" i="2" s="1"/>
  <c r="BC8" i="2" s="1"/>
  <c r="CH279" i="2"/>
  <c r="CG279" i="2" s="1"/>
  <c r="BC279" i="2" s="1"/>
  <c r="CH324" i="2"/>
  <c r="CG324" i="2" s="1"/>
  <c r="BC324" i="2" s="1"/>
  <c r="CH89" i="2"/>
  <c r="CG89" i="2" s="1"/>
  <c r="BC89" i="2" s="1"/>
  <c r="CH672" i="2"/>
  <c r="CG672" i="2" s="1"/>
  <c r="BC672" i="2" s="1"/>
  <c r="CH423" i="2"/>
  <c r="CG423" i="2" s="1"/>
  <c r="BC423" i="2" s="1"/>
  <c r="CH187" i="2"/>
  <c r="CG187" i="2" s="1"/>
  <c r="BC187" i="2" s="1"/>
  <c r="CH276" i="2"/>
  <c r="CG276" i="2" s="1"/>
  <c r="BC276" i="2" s="1"/>
  <c r="CH302" i="2"/>
  <c r="CG302" i="2" s="1"/>
  <c r="BC302" i="2" s="1"/>
  <c r="CH466" i="2"/>
  <c r="CG466" i="2" s="1"/>
  <c r="CH510" i="2"/>
  <c r="CG510" i="2" s="1"/>
  <c r="BC510" i="2" s="1"/>
  <c r="CH536" i="2"/>
  <c r="CG536" i="2" s="1"/>
  <c r="BC536" i="2" s="1"/>
  <c r="CH488" i="2"/>
  <c r="CG488" i="2" s="1"/>
  <c r="BC488" i="2" s="1"/>
  <c r="CH48" i="2"/>
  <c r="CG48" i="2" s="1"/>
  <c r="BC48" i="2" s="1"/>
  <c r="CH334" i="2"/>
  <c r="CG334" i="2" s="1"/>
  <c r="BC334" i="2" s="1"/>
  <c r="CH625" i="2"/>
  <c r="CG625" i="2" s="1"/>
  <c r="BC625" i="2" s="1"/>
  <c r="CH726" i="2"/>
  <c r="CG726" i="2" s="1"/>
  <c r="BC726" i="2" s="1"/>
  <c r="CH819" i="2"/>
  <c r="CG819" i="2" s="1"/>
  <c r="BC819" i="2" s="1"/>
  <c r="CH823" i="2"/>
  <c r="CG823" i="2" s="1"/>
  <c r="BC823" i="2" s="1"/>
  <c r="CH88" i="2"/>
  <c r="CG88" i="2" s="1"/>
  <c r="BC88" i="2" s="1"/>
  <c r="CH151" i="2"/>
  <c r="CG151" i="2" s="1"/>
  <c r="BC151" i="2" s="1"/>
  <c r="CH421" i="2"/>
  <c r="CG421" i="2" s="1"/>
  <c r="BC421" i="2" s="1"/>
  <c r="CH617" i="2"/>
  <c r="CG617" i="2" s="1"/>
  <c r="BC617" i="2" s="1"/>
  <c r="CH835" i="2"/>
  <c r="CG835" i="2" s="1"/>
  <c r="BC835" i="2" s="1"/>
  <c r="CH668" i="2"/>
  <c r="CG668" i="2" s="1"/>
  <c r="BC668" i="2" s="1"/>
  <c r="CH871" i="2"/>
  <c r="CG871" i="2" s="1"/>
  <c r="BC871" i="2" s="1"/>
  <c r="CH14" i="2"/>
  <c r="CG14" i="2" s="1"/>
  <c r="BC14" i="2" s="1"/>
  <c r="CH149" i="2"/>
  <c r="CG149" i="2" s="1"/>
  <c r="BC149" i="2" s="1"/>
  <c r="CH427" i="2"/>
  <c r="CG427" i="2" s="1"/>
  <c r="BC427" i="2" s="1"/>
  <c r="CH205" i="2"/>
  <c r="CG205" i="2" s="1"/>
  <c r="BC205" i="2" s="1"/>
  <c r="CH61" i="2"/>
  <c r="CG61" i="2" s="1"/>
  <c r="BC61" i="2" s="1"/>
  <c r="CH57" i="2"/>
  <c r="CG57" i="2" s="1"/>
  <c r="BC57" i="2" s="1"/>
  <c r="CH271" i="2"/>
  <c r="CG271" i="2" s="1"/>
  <c r="BC271" i="2" s="1"/>
  <c r="CH67" i="2"/>
  <c r="CG67" i="2" s="1"/>
  <c r="BC67" i="2" s="1"/>
  <c r="CH214" i="2"/>
  <c r="CG214" i="2" s="1"/>
  <c r="BC214" i="2" s="1"/>
  <c r="CH526" i="2"/>
  <c r="CG526" i="2" s="1"/>
  <c r="BC526" i="2" s="1"/>
  <c r="CH657" i="2"/>
  <c r="CG657" i="2" s="1"/>
  <c r="BC657" i="2" s="1"/>
  <c r="CH157" i="2"/>
  <c r="CG157" i="2" s="1"/>
  <c r="BC157" i="2" s="1"/>
  <c r="CH384" i="2"/>
  <c r="CG384" i="2" s="1"/>
  <c r="BC384" i="2" s="1"/>
  <c r="CH332" i="2"/>
  <c r="CG332" i="2" s="1"/>
  <c r="BC332" i="2" s="1"/>
  <c r="CH388" i="2"/>
  <c r="CG388" i="2" s="1"/>
  <c r="BC388" i="2" s="1"/>
  <c r="CH592" i="2"/>
  <c r="CG592" i="2" s="1"/>
  <c r="BC592" i="2" s="1"/>
  <c r="CH166" i="2"/>
  <c r="CG166" i="2" s="1"/>
  <c r="BC166" i="2" s="1"/>
  <c r="CH145" i="2"/>
  <c r="CG145" i="2" s="1"/>
  <c r="BC145" i="2" s="1"/>
  <c r="CH338" i="2"/>
  <c r="CG338" i="2" s="1"/>
  <c r="BC338" i="2" s="1"/>
  <c r="CH367" i="2"/>
  <c r="CG367" i="2" s="1"/>
  <c r="BC367" i="2" s="1"/>
  <c r="CH238" i="2"/>
  <c r="CG238" i="2" s="1"/>
  <c r="BC238" i="2" s="1"/>
  <c r="CH243" i="2"/>
  <c r="CG243" i="2" s="1"/>
  <c r="BC243" i="2" s="1"/>
  <c r="CH594" i="2"/>
  <c r="CH843" i="2"/>
  <c r="CG843" i="2" s="1"/>
  <c r="BC843" i="2" s="1"/>
  <c r="CH474" i="2"/>
  <c r="CG474" i="2" s="1"/>
  <c r="BC474" i="2" s="1"/>
  <c r="CH159" i="2"/>
  <c r="CG159" i="2" s="1"/>
  <c r="BC159" i="2" s="1"/>
  <c r="CH231" i="2"/>
  <c r="CG231" i="2" s="1"/>
  <c r="BC231" i="2" s="1"/>
  <c r="CH147" i="2"/>
  <c r="CG147" i="2" s="1"/>
  <c r="BC147" i="2" s="1"/>
  <c r="CH220" i="2"/>
  <c r="CG220" i="2" s="1"/>
  <c r="BC220" i="2" s="1"/>
  <c r="CH415" i="2"/>
  <c r="CG415" i="2" s="1"/>
  <c r="BC415" i="2" s="1"/>
  <c r="CH584" i="2"/>
  <c r="CG584" i="2" s="1"/>
  <c r="BC584" i="2" s="1"/>
  <c r="CH853" i="2"/>
  <c r="CG853" i="2" s="1"/>
  <c r="BC853" i="2" s="1"/>
  <c r="CH821" i="2"/>
  <c r="CG821" i="2" s="1"/>
  <c r="BC821" i="2" s="1"/>
  <c r="CH645" i="2"/>
  <c r="CG645" i="2" s="1"/>
  <c r="BC645" i="2" s="1"/>
  <c r="CH829" i="2"/>
  <c r="CG829" i="2" s="1"/>
  <c r="BC829" i="2" s="1"/>
  <c r="CH904" i="2"/>
  <c r="CG904" i="2" s="1"/>
  <c r="BC904" i="2" s="1"/>
  <c r="CH503" i="2"/>
  <c r="CG503" i="2" s="1"/>
  <c r="BC503" i="2" s="1"/>
  <c r="CH775" i="2"/>
  <c r="CG775" i="2" s="1"/>
  <c r="BC775" i="2" s="1"/>
  <c r="CH722" i="2"/>
  <c r="CG722" i="2" s="1"/>
  <c r="BC722" i="2" s="1"/>
  <c r="CH867" i="2"/>
  <c r="CG867" i="2" s="1"/>
  <c r="BC867" i="2" s="1"/>
  <c r="CH267" i="2"/>
  <c r="CG267" i="2" s="1"/>
  <c r="BC267" i="2" s="1"/>
  <c r="CH310" i="2"/>
  <c r="CG310" i="2" s="1"/>
  <c r="BC310" i="2" s="1"/>
  <c r="CH534" i="2"/>
  <c r="CG534" i="2" s="1"/>
  <c r="BC534" i="2" s="1"/>
  <c r="CH449" i="2"/>
  <c r="CG449" i="2" s="1"/>
  <c r="BC449" i="2" s="1"/>
  <c r="CH479" i="2"/>
  <c r="CG479" i="2" s="1"/>
  <c r="BC479" i="2" s="1"/>
  <c r="CH554" i="2"/>
  <c r="CG554" i="2" s="1"/>
  <c r="BC554" i="2" s="1"/>
  <c r="CH718" i="2"/>
  <c r="CG718" i="2" s="1"/>
  <c r="BC718" i="2" s="1"/>
  <c r="CH50" i="2"/>
  <c r="CG50" i="2" s="1"/>
  <c r="BC50" i="2" s="1"/>
  <c r="CH413" i="2"/>
  <c r="CG413" i="2" s="1"/>
  <c r="BC413" i="2" s="1"/>
  <c r="CH272" i="2"/>
  <c r="CG272" i="2" s="1"/>
  <c r="BC272" i="2" s="1"/>
  <c r="CH550" i="2"/>
  <c r="CG550" i="2" s="1"/>
  <c r="BC550" i="2" s="1"/>
  <c r="CH65" i="2"/>
  <c r="CG65" i="2" s="1"/>
  <c r="BC65" i="2" s="1"/>
  <c r="CH224" i="2"/>
  <c r="CG224" i="2" s="1"/>
  <c r="BC224" i="2" s="1"/>
  <c r="CH52" i="2"/>
  <c r="CG52" i="2" s="1"/>
  <c r="BC52" i="2" s="1"/>
  <c r="CH76" i="2"/>
  <c r="CG76" i="2" s="1"/>
  <c r="BC76" i="2" s="1"/>
  <c r="CH175" i="2"/>
  <c r="CG175" i="2" s="1"/>
  <c r="BC175" i="2" s="1"/>
  <c r="CH33" i="2"/>
  <c r="CG33" i="2" s="1"/>
  <c r="BC33" i="2" s="1"/>
  <c r="CH490" i="2"/>
  <c r="CG490" i="2" s="1"/>
  <c r="BC490" i="2" s="1"/>
  <c r="CH730" i="2"/>
  <c r="CG730" i="2" s="1"/>
  <c r="BC730" i="2" s="1"/>
  <c r="CH839" i="2"/>
  <c r="CG839" i="2" s="1"/>
  <c r="BC839" i="2" s="1"/>
  <c r="CH148" i="2"/>
  <c r="CG148" i="2" s="1"/>
  <c r="BC148" i="2" s="1"/>
  <c r="CH368" i="2"/>
  <c r="CG368" i="2" s="1"/>
  <c r="BC368" i="2" s="1"/>
  <c r="CH582" i="2"/>
  <c r="CG582" i="2" s="1"/>
  <c r="BC582" i="2" s="1"/>
  <c r="CH71" i="2"/>
  <c r="CG71" i="2" s="1"/>
  <c r="BC71" i="2" s="1"/>
  <c r="CH287" i="2"/>
  <c r="CG287" i="2" s="1"/>
  <c r="CH257" i="2"/>
  <c r="CG257" i="2" s="1"/>
  <c r="BC257" i="2" s="1"/>
  <c r="CH425" i="2"/>
  <c r="CG425" i="2" s="1"/>
  <c r="BC425" i="2" s="1"/>
  <c r="CH924" i="2"/>
  <c r="CG924" i="2" s="1"/>
  <c r="BC924" i="2" s="1"/>
  <c r="CH845" i="2"/>
  <c r="CG845" i="2" s="1"/>
  <c r="BC845" i="2" s="1"/>
  <c r="CH910" i="2"/>
  <c r="CG910" i="2" s="1"/>
  <c r="BC910" i="2" s="1"/>
  <c r="CH538" i="2"/>
  <c r="CG538" i="2" s="1"/>
  <c r="BC538" i="2" s="1"/>
  <c r="CH831" i="2"/>
  <c r="CG831" i="2" s="1"/>
  <c r="BC831" i="2" s="1"/>
  <c r="CH855" i="2"/>
  <c r="CH827" i="2"/>
  <c r="CG827" i="2" s="1"/>
  <c r="BC827" i="2" s="1"/>
  <c r="CH578" i="2"/>
  <c r="CG578" i="2" s="1"/>
  <c r="BC578" i="2" s="1"/>
  <c r="CG838" i="2" l="1"/>
  <c r="BC838" i="2" s="1"/>
  <c r="CG855" i="2"/>
  <c r="BC855" i="2" s="1"/>
  <c r="CG594" i="2"/>
  <c r="BC594" i="2" s="1"/>
  <c r="CG854" i="2"/>
  <c r="BC854" i="2" s="1"/>
  <c r="CG856" i="2"/>
  <c r="BC856" i="2" s="1"/>
  <c r="CG146" i="2"/>
  <c r="BC146" i="2" s="1"/>
  <c r="D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0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ID#AAAA-V5RTj0
Isabel Lima    (2023-10-17 13:15:57)
Coeficiente médio de luminância do pavimento.</t>
        </r>
      </text>
    </comment>
  </commentList>
</comments>
</file>

<file path=xl/sharedStrings.xml><?xml version="1.0" encoding="utf-8"?>
<sst xmlns="http://schemas.openxmlformats.org/spreadsheetml/2006/main" count="19712" uniqueCount="1040">
  <si>
    <t>Estruturas</t>
  </si>
  <si>
    <t>Definição</t>
  </si>
  <si>
    <t>V1</t>
  </si>
  <si>
    <t>V2</t>
  </si>
  <si>
    <t xml:space="preserve">V3 </t>
  </si>
  <si>
    <t>V4</t>
  </si>
  <si>
    <t>V5</t>
  </si>
  <si>
    <t>Observação</t>
  </si>
  <si>
    <t>Fornecedor L1</t>
  </si>
  <si>
    <t>Conexled</t>
  </si>
  <si>
    <t>Não possui orçamento</t>
  </si>
  <si>
    <t>Fornecedor L2</t>
  </si>
  <si>
    <t>Ilumatic</t>
  </si>
  <si>
    <t>Fornecedor L3</t>
  </si>
  <si>
    <t>Juganu</t>
  </si>
  <si>
    <t>Possui orçamento, definir qual classe melhor atende</t>
  </si>
  <si>
    <t>Fornecedor L4</t>
  </si>
  <si>
    <t>Philips</t>
  </si>
  <si>
    <t>Fornecedor L5</t>
  </si>
  <si>
    <t>Repume</t>
  </si>
  <si>
    <t>Fornecedor L6</t>
  </si>
  <si>
    <t>Tecnowatt</t>
  </si>
  <si>
    <t>Fornecedor L7</t>
  </si>
  <si>
    <t>Unicoba</t>
  </si>
  <si>
    <t>Fornecedor L8</t>
  </si>
  <si>
    <t>SX Lighting</t>
  </si>
  <si>
    <t>ID</t>
  </si>
  <si>
    <t>Padrão</t>
  </si>
  <si>
    <t>Logradouro</t>
  </si>
  <si>
    <t>latitude</t>
  </si>
  <si>
    <t>longitude</t>
  </si>
  <si>
    <t>Classificação viária</t>
  </si>
  <si>
    <t>Classificação ciclovia</t>
  </si>
  <si>
    <t>Classificação pedonal</t>
  </si>
  <si>
    <t>Tipo de lâmpada</t>
  </si>
  <si>
    <t>Potencia da lâmpada</t>
  </si>
  <si>
    <t>Potencia 2o nivel</t>
  </si>
  <si>
    <t>POT TOTAL MALHA</t>
  </si>
  <si>
    <t>Faixas de Rodagem</t>
  </si>
  <si>
    <t>Largura Passeio 1</t>
  </si>
  <si>
    <t>Largura Via 1</t>
  </si>
  <si>
    <t>largura Passeio Central 1</t>
  </si>
  <si>
    <t>largura Passeio Central 2</t>
  </si>
  <si>
    <t>Largura Via 2</t>
  </si>
  <si>
    <t>largura Passeio 2</t>
  </si>
  <si>
    <t>largura Canteiro Central</t>
  </si>
  <si>
    <t>largura Ciclovia 1</t>
  </si>
  <si>
    <t>largura Ciclovia 2</t>
  </si>
  <si>
    <t>estacionamento 1</t>
  </si>
  <si>
    <t>estacionamento 2</t>
  </si>
  <si>
    <t>posteacao</t>
  </si>
  <si>
    <t>Tipo de estrutura</t>
  </si>
  <si>
    <t>distancia entre postes</t>
  </si>
  <si>
    <t>altura da luminaria</t>
  </si>
  <si>
    <t>qtd de Lampadas IP Princ</t>
  </si>
  <si>
    <t>distancia Poste a via</t>
  </si>
  <si>
    <t>projecao do braço</t>
  </si>
  <si>
    <t>Pendor</t>
  </si>
  <si>
    <t>Altura de Instalação</t>
  </si>
  <si>
    <t>Projeção Vertical</t>
  </si>
  <si>
    <t>Exclusivo</t>
  </si>
  <si>
    <t>Quantidade de pontos inspecionados IP Veic</t>
  </si>
  <si>
    <t>qtd de Lampadas IP 2o nivel</t>
  </si>
  <si>
    <t>Tipo de posteação 2o nivel</t>
  </si>
  <si>
    <t>Distanciamento 2o nivel</t>
  </si>
  <si>
    <t>Altura da luminaria 2o nivel</t>
  </si>
  <si>
    <t>Projecao 2o nivel</t>
  </si>
  <si>
    <t>Distancia poste-via 2o nivel</t>
  </si>
  <si>
    <t>Quantidade de pontos inspecionados IP Sec</t>
  </si>
  <si>
    <t>informacoes Adicionais</t>
  </si>
  <si>
    <t>Emed - Norma</t>
  </si>
  <si>
    <t>U - Norma</t>
  </si>
  <si>
    <t>Luminância Média Exigida</t>
  </si>
  <si>
    <t>Uo Uniformidade Global Exigida</t>
  </si>
  <si>
    <t>Uniformidade Longitudinal Exigida</t>
  </si>
  <si>
    <t>Incremento Linear Exigido</t>
  </si>
  <si>
    <t>Atendimento pleno à norma</t>
  </si>
  <si>
    <t>Excesso de iluminância média IV</t>
  </si>
  <si>
    <t>Excesso de Uniformidade IV</t>
  </si>
  <si>
    <t>Excesso de luminância média IV</t>
  </si>
  <si>
    <t>Iluminância Média</t>
  </si>
  <si>
    <t>Luminância Média</t>
  </si>
  <si>
    <t>Uniformidade Longitudinal</t>
  </si>
  <si>
    <t>Incremento Linear (TI)</t>
  </si>
  <si>
    <t>EIR</t>
  </si>
  <si>
    <t>ATENDE TUDO - RUA SIMU</t>
  </si>
  <si>
    <t>Atende à Iluminância Média</t>
  </si>
  <si>
    <t>Atende à Uniformidade Global Miníma</t>
  </si>
  <si>
    <t>Atende à Luminância Média</t>
  </si>
  <si>
    <t>Classe IV</t>
  </si>
  <si>
    <t>Classe IP</t>
  </si>
  <si>
    <t>Excesso de iluminância média P1</t>
  </si>
  <si>
    <t>Iluminância mínima horizontal E (lux)</t>
  </si>
  <si>
    <t>Iluminância Média (Exigida)</t>
  </si>
  <si>
    <t>Atende à NBR 5101 - TUDO SIMU</t>
  </si>
  <si>
    <t>Atende à Iluminância mínima horizontal</t>
  </si>
  <si>
    <t>Excesso de iluminância média P2</t>
  </si>
  <si>
    <t>Fator de Uniformidade</t>
  </si>
  <si>
    <t>Iluminância mínima horizontal E (lux) exigida</t>
  </si>
  <si>
    <t>Atende à NBR 5101 - TUDO SIMU P2</t>
  </si>
  <si>
    <t>Fornecedor</t>
  </si>
  <si>
    <t>Código Luminária 1</t>
  </si>
  <si>
    <t>Luminária Simulada (IP Principal)</t>
  </si>
  <si>
    <t>Código Luminária 2</t>
  </si>
  <si>
    <t>Luminária Simulada (IP Secundário)</t>
  </si>
  <si>
    <t>Pontos por poste (IP Principal)</t>
  </si>
  <si>
    <t xml:space="preserve"> Potência simulada - IP Principal (W)</t>
  </si>
  <si>
    <t xml:space="preserve"> Potência simulada - IP Secundário (W)</t>
  </si>
  <si>
    <t>Fluxo Luminoso - IP Principal (lm)</t>
  </si>
  <si>
    <t>Fluxo Luminoso - IP Secundário (lm)</t>
  </si>
  <si>
    <t>Ângulo antigo</t>
  </si>
  <si>
    <t>Ângulo Simulado</t>
  </si>
  <si>
    <t>Braço Antigo</t>
  </si>
  <si>
    <t>Braço Novo</t>
  </si>
  <si>
    <t>Projeção com alteração</t>
  </si>
  <si>
    <t>Altura de luminária com alteração</t>
  </si>
  <si>
    <t>Correção de Ponto Escuro (CPE)</t>
  </si>
  <si>
    <t>Quantidade de pontos adicionados para via de veículo</t>
  </si>
  <si>
    <t>Quantidade de pontos adicionados para via de pedestres</t>
  </si>
  <si>
    <t>Observação CPE  (Reduçao entre postes e/ou Tipo de Posteação)</t>
  </si>
  <si>
    <t>obs conferência</t>
  </si>
  <si>
    <t>rev conferência</t>
  </si>
  <si>
    <t>IP PRINC SIM</t>
  </si>
  <si>
    <t>IP SEC SIM</t>
  </si>
  <si>
    <t>TOTAL SIMULADO</t>
  </si>
  <si>
    <t>Eficientização</t>
  </si>
  <si>
    <t>Estrutura</t>
  </si>
  <si>
    <t>Simulação</t>
  </si>
  <si>
    <t xml:space="preserve">Conferência </t>
  </si>
  <si>
    <t>Considerar na Extrapolação</t>
  </si>
  <si>
    <t>Inspeção</t>
  </si>
  <si>
    <t>eficientização</t>
  </si>
  <si>
    <t>PVP</t>
  </si>
  <si>
    <t xml:space="preserve">Condominio Maritimo </t>
  </si>
  <si>
    <t>C5</t>
  </si>
  <si>
    <t>-</t>
  </si>
  <si>
    <t>P6</t>
  </si>
  <si>
    <t>LED</t>
  </si>
  <si>
    <t>Unilateral</t>
  </si>
  <si>
    <t>Braço</t>
  </si>
  <si>
    <t>Não</t>
  </si>
  <si>
    <t>Sim</t>
  </si>
  <si>
    <t>Classe</t>
  </si>
  <si>
    <t>Quantidade</t>
  </si>
  <si>
    <t>%</t>
  </si>
  <si>
    <t>Marina Park Residence</t>
  </si>
  <si>
    <t>VP</t>
  </si>
  <si>
    <t>Avenida Central Jardim do Eden, 497</t>
  </si>
  <si>
    <t>Vapor de sódio</t>
  </si>
  <si>
    <t>Canteiro central</t>
  </si>
  <si>
    <t>Rua A-Tres Boca-de-Leao, 220</t>
  </si>
  <si>
    <t>Rua R Seis, 57</t>
  </si>
  <si>
    <t>Médio II</t>
  </si>
  <si>
    <t>PV</t>
  </si>
  <si>
    <t>C4</t>
  </si>
  <si>
    <t>Rua Olavo Nunes, 12</t>
  </si>
  <si>
    <t>Rua Creta, 55</t>
  </si>
  <si>
    <t>Médio I</t>
  </si>
  <si>
    <t>Rua A-Seis dos Jasmins, 128</t>
  </si>
  <si>
    <t>Rua Hildebrando Pinheiro Veloso, 1170</t>
  </si>
  <si>
    <t>Rua Almirante Tamandare, 874</t>
  </si>
  <si>
    <t>Rua Sete de Setembro, 2721</t>
  </si>
  <si>
    <t>Rua Octavio Rodolfo dos Santos, 2080</t>
  </si>
  <si>
    <t>Rua Santa Maria, 172</t>
  </si>
  <si>
    <t>V</t>
  </si>
  <si>
    <t>Estrada Estancia Velha, 1</t>
  </si>
  <si>
    <t>Avenida Fernandes Bastos, 3933</t>
  </si>
  <si>
    <t>P5</t>
  </si>
  <si>
    <t>t.30.1</t>
  </si>
  <si>
    <t>Rua Wadir Azevedo Fonseca, 690</t>
  </si>
  <si>
    <t>Suporte</t>
  </si>
  <si>
    <t>Longo II</t>
  </si>
  <si>
    <t>Rua Joao Arthur Kirsh, 330</t>
  </si>
  <si>
    <t>Rua R, 451</t>
  </si>
  <si>
    <t>Rua Tuiuti, 1032</t>
  </si>
  <si>
    <t>p.24</t>
  </si>
  <si>
    <t>Rua Vinte e Quatro de Setembro, 833</t>
  </si>
  <si>
    <t>Rua Vinte e Quatro de Setembro, 959</t>
  </si>
  <si>
    <t>PVV</t>
  </si>
  <si>
    <t>Rua Marcilio Dias, 1819</t>
  </si>
  <si>
    <t>Curto II</t>
  </si>
  <si>
    <t xml:space="preserve"> Rua Pinheiro Machado, 1100</t>
  </si>
  <si>
    <t>Avenida Militao Almeida, 703</t>
  </si>
  <si>
    <t>Avenida Emancipacao, 1747</t>
  </si>
  <si>
    <t>Rua Firmiano Osorio, 88</t>
  </si>
  <si>
    <t>V3</t>
  </si>
  <si>
    <t>Avenida Atlantica, 1665</t>
  </si>
  <si>
    <t>Rua Siqueira Campos, 1167</t>
  </si>
  <si>
    <t>Vapor de mercúrio</t>
  </si>
  <si>
    <t>Rua A da Silva, 455</t>
  </si>
  <si>
    <t>Rua Francisco Caetano Azevedo, 201</t>
  </si>
  <si>
    <t>Rua Saldanha da Gama, 128</t>
  </si>
  <si>
    <t>Rua Sahydi Abrahao, 438</t>
  </si>
  <si>
    <t>C3</t>
  </si>
  <si>
    <t>Rua Amancio Amaral, 1181</t>
  </si>
  <si>
    <t>Rua Navegante, 210</t>
  </si>
  <si>
    <t>Rua Tres de Outubro, 1335</t>
  </si>
  <si>
    <t>PVCP</t>
  </si>
  <si>
    <t>Avenida Beira-Mar, 1577</t>
  </si>
  <si>
    <t>C1</t>
  </si>
  <si>
    <t>Rua Marrocos, 348</t>
  </si>
  <si>
    <t>Avenida Emancipacao, 2894</t>
  </si>
  <si>
    <t>Avenida Nordeste, 530</t>
  </si>
  <si>
    <t>Rua Santos Dumont, 3485</t>
  </si>
  <si>
    <t>Rua Castro Alves, 1029</t>
  </si>
  <si>
    <t>Avenida Osvaldo Aranha, 823</t>
  </si>
  <si>
    <t>Rua Santos Dumont, 3265</t>
  </si>
  <si>
    <t>Rua Sete de Setembro, 2841</t>
  </si>
  <si>
    <t>Avenida Osvaldo Aranha, 1888</t>
  </si>
  <si>
    <t>Avenida Flores da Cunha, 3464</t>
  </si>
  <si>
    <t>Rua Sete de Setembro, 2059</t>
  </si>
  <si>
    <t>Total</t>
  </si>
  <si>
    <t>u.36</t>
  </si>
  <si>
    <t>Rua Barros Cassal, 666</t>
  </si>
  <si>
    <t>Rua Sargento Geraldo Santana, 285</t>
  </si>
  <si>
    <t>Travessa Tarrafa, 513</t>
  </si>
  <si>
    <t>Avenida Senador Alberto Pasqualine, 220</t>
  </si>
  <si>
    <t>Rua Eleodoro Franzen, 1249</t>
  </si>
  <si>
    <t>Rua Ant. F. da Costa, 551</t>
  </si>
  <si>
    <t>Avenida Flores da Cunha, 4017</t>
  </si>
  <si>
    <t>Rua Vergueiro, 1327</t>
  </si>
  <si>
    <t>Rua Reboucas, 1496</t>
  </si>
  <si>
    <t>Rua Sargento Geraldo Santana, 1649</t>
  </si>
  <si>
    <t>Rua Estilac Leal II, 386</t>
  </si>
  <si>
    <t>Rua Assis Brasil, 616</t>
  </si>
  <si>
    <t>Rua Prudente de Morais, 1179</t>
  </si>
  <si>
    <t>Rua Santa Clara, 320</t>
  </si>
  <si>
    <t>APC</t>
  </si>
  <si>
    <t>Avenida Minas Gerais, 380</t>
  </si>
  <si>
    <t>Rua Parma, 243</t>
  </si>
  <si>
    <t>Rua do Sal, 510</t>
  </si>
  <si>
    <t>Rua Marcilio Dias, 568</t>
  </si>
  <si>
    <t>Rua Antonio Jose da Costa, 1734</t>
  </si>
  <si>
    <t>Rua Antonio Jose de Oliveira, 653</t>
  </si>
  <si>
    <t>Rua Vergueiro, 112</t>
  </si>
  <si>
    <t>Rua Cristovao Colombo, 276</t>
  </si>
  <si>
    <t>Rua Cristovao Colombo, 386</t>
  </si>
  <si>
    <t>Rua Estilac Leal II, 680</t>
  </si>
  <si>
    <t>Rua Mato Grosso, 189</t>
  </si>
  <si>
    <t>Avenida Beira-Mar, 1518</t>
  </si>
  <si>
    <t>Rua Espirito Santo, 227</t>
  </si>
  <si>
    <t>Avenida Perimetral, 590</t>
  </si>
  <si>
    <t>Rua Fernando de Noronha, 560</t>
  </si>
  <si>
    <t>Rua Rio Grande do Sul, 691</t>
  </si>
  <si>
    <t>Rua Rio Grande do Sul, 851</t>
  </si>
  <si>
    <t>Rua Pernambuco, 601</t>
  </si>
  <si>
    <t>Rua Roma, 151</t>
  </si>
  <si>
    <t>Avenida Minas Gerais, 224</t>
  </si>
  <si>
    <t>Travessa Tres, 585</t>
  </si>
  <si>
    <t>Rua Belo Horizonte, 1242</t>
  </si>
  <si>
    <t>Rua Sergipe, 1164</t>
  </si>
  <si>
    <t>Rua A, 1857</t>
  </si>
  <si>
    <t>Rua A, 1988</t>
  </si>
  <si>
    <t>Rua T, 1141</t>
  </si>
  <si>
    <t>Estrada do Agual, 539</t>
  </si>
  <si>
    <t>Rua Q, 531</t>
  </si>
  <si>
    <t>Rua Roraima, 1251</t>
  </si>
  <si>
    <t>Avenida Florianopolis, 1124</t>
  </si>
  <si>
    <t>Avenida Minas Gerais, 2018</t>
  </si>
  <si>
    <t>Rua Guanabara, 740</t>
  </si>
  <si>
    <t>Avenida Minas Gerais, 1405</t>
  </si>
  <si>
    <t>Rua Amazonas, 915</t>
  </si>
  <si>
    <t>Rua Guanabara, 1129</t>
  </si>
  <si>
    <t>Rua Rio de Janeiro, 2005</t>
  </si>
  <si>
    <t>Rua Rio Grande do Norte, 2214</t>
  </si>
  <si>
    <t>Rua Santa Catarina, 2193</t>
  </si>
  <si>
    <t>Rua Para, 2185</t>
  </si>
  <si>
    <t>Rua Maranhao, 2337</t>
  </si>
  <si>
    <t>Avenida Recife, 653</t>
  </si>
  <si>
    <t>Avenida Recife, 322</t>
  </si>
  <si>
    <t>Rua Alagoas, 2205</t>
  </si>
  <si>
    <t>Rua Amazonas, 1543</t>
  </si>
  <si>
    <t>Rua Lurdes de Lima Manito, 580 [Q]</t>
  </si>
  <si>
    <t>Vapor metálico</t>
  </si>
  <si>
    <t>Rua F das Camelias, 1036 [Q]</t>
  </si>
  <si>
    <t>Rua Nova, 51 [Q]</t>
  </si>
  <si>
    <t>Rua Munique, 183 [Q]</t>
  </si>
  <si>
    <t>Rua Pinheiro Veloso, 467 [Q]</t>
  </si>
  <si>
    <t>Rua A-Sete da Verbenas, 750 [Q]</t>
  </si>
  <si>
    <t>Rua F das Camelias, 273 [Q]</t>
  </si>
  <si>
    <t>Rua Santa Barbara, 330 [Q]</t>
  </si>
  <si>
    <t>Rua Poco das Antas, 248 [Q]</t>
  </si>
  <si>
    <t>Rua Picada Cafe, 120 [Q]</t>
  </si>
  <si>
    <t>Rua Junquilhos, 332 [Q]</t>
  </si>
  <si>
    <t>Rua Arthur Hoffmeister, 775 [Q]</t>
  </si>
  <si>
    <t>Rua Rio Grande do Norte, 883 [Q]</t>
  </si>
  <si>
    <t>P4</t>
  </si>
  <si>
    <t>Avenida A-Treze, 217 [Q]</t>
  </si>
  <si>
    <t>Bilateral frontal</t>
  </si>
  <si>
    <t>Rua Bem-me-quer, 576 [Q]</t>
  </si>
  <si>
    <t>Longo I</t>
  </si>
  <si>
    <t>Rua Santa Barbara, 274 [Q]</t>
  </si>
  <si>
    <t>Rua Julio de Castilhos, 308 [Q]</t>
  </si>
  <si>
    <t>PCVP</t>
  </si>
  <si>
    <t>Avenida Beira-Mar, 500 [Q]</t>
  </si>
  <si>
    <t>P3</t>
  </si>
  <si>
    <t>Avenida Beira-Mar, 46 [E]</t>
  </si>
  <si>
    <t>Avenida Beira-Mar, 188 [E]</t>
  </si>
  <si>
    <t>Avenida Beira-Mar, 562 [E]</t>
  </si>
  <si>
    <t>Rua Zakynthos, 345 [E]</t>
  </si>
  <si>
    <t>Rua Bremen, 50 [E]</t>
  </si>
  <si>
    <t>Rua Colonia, 47 [E]</t>
  </si>
  <si>
    <t>Rua Creta, 486 [E]</t>
  </si>
  <si>
    <t>Rua Projetada [E]</t>
  </si>
  <si>
    <t>Rua A-Doze das Carvinas, 196 [E]</t>
  </si>
  <si>
    <t>Rua dos Lirios, 22 [E]</t>
  </si>
  <si>
    <t>Rua B das Begonias, 922 [E]</t>
  </si>
  <si>
    <t>Rua Vitoria Regia, 321 [E]</t>
  </si>
  <si>
    <t>Rua Vitoria Regia, 431 [E]</t>
  </si>
  <si>
    <t>Avenida Jardim Atlantico, 553 [E]</t>
  </si>
  <si>
    <t>Rua F das Camelias, 447 [E]</t>
  </si>
  <si>
    <t>Rua A-Seis dos Jasmins, 314 [E]</t>
  </si>
  <si>
    <t>Rua B das Begonias, 307 [E]</t>
  </si>
  <si>
    <t>Rua T-Oito, 266 [E]</t>
  </si>
  <si>
    <t>Rua Rondonia, 1995</t>
  </si>
  <si>
    <t>Rua Brasilia, 2239</t>
  </si>
  <si>
    <t>Rua Espirito Santo, 2156</t>
  </si>
  <si>
    <t>Avenida Manaus, 486</t>
  </si>
  <si>
    <t>Rua Guanabara, 69</t>
  </si>
  <si>
    <t>C2</t>
  </si>
  <si>
    <t>Rua Picada Cafe, 2671</t>
  </si>
  <si>
    <t>Rua Picada Cafe, 565</t>
  </si>
  <si>
    <t>Rua Arroio do Meio, 668</t>
  </si>
  <si>
    <t>Rua Cristo, 695, 95593,</t>
  </si>
  <si>
    <t>Rua Santo Cristo, 551</t>
  </si>
  <si>
    <t>Rua Santo Antonio, 721</t>
  </si>
  <si>
    <t>Rua Santo Angelo, 559</t>
  </si>
  <si>
    <t>Rua Sao Francisco de Assis, 2771</t>
  </si>
  <si>
    <t>Rua Sao Francisco de Assis, 2611</t>
  </si>
  <si>
    <t>Rua Sao Vendelino, 2813</t>
  </si>
  <si>
    <t>Rua Rio Grande do Norte, 277</t>
  </si>
  <si>
    <t>Rua Sao Sebastiao do Cai, 2857</t>
  </si>
  <si>
    <t>Rua Sao Jorge, 1156</t>
  </si>
  <si>
    <t>Rua Parana, 2381</t>
  </si>
  <si>
    <t>Rua Rio de Janeiro, 2333</t>
  </si>
  <si>
    <t>Avenida Manaus, 1564</t>
  </si>
  <si>
    <t>Rua Pernambuco, 1191</t>
  </si>
  <si>
    <t>Rua Sao Paulo, 1427</t>
  </si>
  <si>
    <t>Avenida Curitiba, 1572</t>
  </si>
  <si>
    <t>Rua Santa Catarina, 1443</t>
  </si>
  <si>
    <t>Rua Sergipe, 1272</t>
  </si>
  <si>
    <t>Estrada do Agual, 681</t>
  </si>
  <si>
    <t>Avenida Florianopolis, 1722</t>
  </si>
  <si>
    <t>Rua Rio Grande do Sul, 1613</t>
  </si>
  <si>
    <t>Rua Rio de Janeiro, 1631</t>
  </si>
  <si>
    <t>Rua Piaui, 1843</t>
  </si>
  <si>
    <t>Rua Piaui, 1835</t>
  </si>
  <si>
    <t>Avenida Florianopolis, 1006</t>
  </si>
  <si>
    <t>Rua Maranhao, 1749</t>
  </si>
  <si>
    <t>Rua Brasilia, 1627</t>
  </si>
  <si>
    <t>Rua Alagoas, 4744</t>
  </si>
  <si>
    <t>Rua S, 266</t>
  </si>
  <si>
    <t>Curto I</t>
  </si>
  <si>
    <t>Rua R, 1323</t>
  </si>
  <si>
    <t>Rua Sergipe, 804</t>
  </si>
  <si>
    <t>Rua Rio Grande do Sul, 749</t>
  </si>
  <si>
    <t>Rua Belem, 965</t>
  </si>
  <si>
    <t>Rua Para, 513</t>
  </si>
  <si>
    <t>Rua Goias, 535</t>
  </si>
  <si>
    <t>Rua Mato Grosso, 773</t>
  </si>
  <si>
    <t>Rua Amapa, 809</t>
  </si>
  <si>
    <t>Rua Alagoas, 815</t>
  </si>
  <si>
    <t>Avenida Beira-Mar, 1622</t>
  </si>
  <si>
    <t>Rua Amazonas, 1025</t>
  </si>
  <si>
    <t>Rua Espirito Santo, 1129</t>
  </si>
  <si>
    <t>Rua Para, 1012</t>
  </si>
  <si>
    <t>Rua Belo Horizonte, 1150</t>
  </si>
  <si>
    <t>Rua Rio Grande do Norte, 1277</t>
  </si>
  <si>
    <t>Rua Belo Horizonte, 1580</t>
  </si>
  <si>
    <t>Rua Roraima, 476</t>
  </si>
  <si>
    <t>Rua Paraiba, 33</t>
  </si>
  <si>
    <t>Travessa Tres, 258</t>
  </si>
  <si>
    <t>Rua Paraiba, 466</t>
  </si>
  <si>
    <t>7 2</t>
  </si>
  <si>
    <t>Rua Fernando de Noronha, 302</t>
  </si>
  <si>
    <t>Rua Rio Grande do Sul, 259</t>
  </si>
  <si>
    <t>Avenida Perimetral, 683</t>
  </si>
  <si>
    <t>Rua Rio de Janeiro, 134</t>
  </si>
  <si>
    <t>Rua Alagoas, 165</t>
  </si>
  <si>
    <t>Rua Rio Grande do Norte, 531</t>
  </si>
  <si>
    <t>Rua Rio Grande do Sul, 29</t>
  </si>
  <si>
    <t>Rua Rio Grande do Norte, 406</t>
  </si>
  <si>
    <t>Rua Espirito Santo, 45</t>
  </si>
  <si>
    <t>Rua Bergano, 168</t>
  </si>
  <si>
    <t>Travessa 2  Sul, 78</t>
  </si>
  <si>
    <t>Rua Alagoas, 460</t>
  </si>
  <si>
    <t>Rua Piaui, 309</t>
  </si>
  <si>
    <t>Rua Adelino Souza de Aguiar, 39</t>
  </si>
  <si>
    <t>AB</t>
  </si>
  <si>
    <t>Rua Dez, 54</t>
  </si>
  <si>
    <t>Rua Santa Clara, 738</t>
  </si>
  <si>
    <t>Rua Sargento Geraldo, 172</t>
  </si>
  <si>
    <t>Rua Um, 80</t>
  </si>
  <si>
    <t>Rua Castro Alves, 286</t>
  </si>
  <si>
    <t>Rua Eleodoro Franzen, 1335</t>
  </si>
  <si>
    <t>Rua Um, 2</t>
  </si>
  <si>
    <t>Rua Dez de Novembro, 364</t>
  </si>
  <si>
    <t>Avenida Nordeste, 388</t>
  </si>
  <si>
    <t>Rua Mario Totta, 483</t>
  </si>
  <si>
    <t>Rua Santo Amaro, 329</t>
  </si>
  <si>
    <t>Rua Santa Fe, 4935</t>
  </si>
  <si>
    <t>Rua Parma, 403</t>
  </si>
  <si>
    <t>P.48</t>
  </si>
  <si>
    <t>Rua Veneza, 1125</t>
  </si>
  <si>
    <t>Rua Reboucas, 2304</t>
  </si>
  <si>
    <t>Rua Milan, 483</t>
  </si>
  <si>
    <t>Rua Andrade Neves, 377</t>
  </si>
  <si>
    <t>Avenida Senador Alberto Pasqualini, 158</t>
  </si>
  <si>
    <t>Rua Mario Totta, 635</t>
  </si>
  <si>
    <t>Rua Santa Fe, 2459</t>
  </si>
  <si>
    <t>Rua Padre Reus, 2422</t>
  </si>
  <si>
    <t>Rua Santos Dumont, 92</t>
  </si>
  <si>
    <t>Avenida Joao Magalhaes, 2167</t>
  </si>
  <si>
    <t>Rua Dez de Novembro, 248</t>
  </si>
  <si>
    <t>Rua Assis Brasil, 342</t>
  </si>
  <si>
    <t>Rua Vinte e Nove, 780</t>
  </si>
  <si>
    <t>Rua Prudente de Morais, 696</t>
  </si>
  <si>
    <t>Rua Joao Goulart, 242</t>
  </si>
  <si>
    <t>Rua Belem, 594</t>
  </si>
  <si>
    <t>Rua Veneza, 79</t>
  </si>
  <si>
    <t>Rua Quatro, 11</t>
  </si>
  <si>
    <t>Rua Fernando de Noronha, 480</t>
  </si>
  <si>
    <t>Avenida Rubem Berta, 851</t>
  </si>
  <si>
    <t>Rua Joao Pessoa, 1484</t>
  </si>
  <si>
    <t>Rua Sahydi Abrahao, 670</t>
  </si>
  <si>
    <t>Rua Getulio Vargas, 502</t>
  </si>
  <si>
    <t>Avenida da Igreja, 308</t>
  </si>
  <si>
    <t>Rua Deodoro Ritter, 505</t>
  </si>
  <si>
    <t>Avenida Ubatuba de Farias, 123</t>
  </si>
  <si>
    <t>Rua Pinheiro Veloso, 467</t>
  </si>
  <si>
    <t>Rua Julio de Castilhos, 144</t>
  </si>
  <si>
    <t>Rua Doze de Abril, 721</t>
  </si>
  <si>
    <t>Avenida da Igreja, 60</t>
  </si>
  <si>
    <t>Avenida Emancipacao, 30</t>
  </si>
  <si>
    <t>Rua Jorge Sperb, 226</t>
  </si>
  <si>
    <t>Rua Jorge Sperb, 39</t>
  </si>
  <si>
    <t>Rua Fernandes Bastos, 422</t>
  </si>
  <si>
    <t>Avenida Rubem Berta, 737</t>
  </si>
  <si>
    <t>Avenida Rubem Berta, 1640</t>
  </si>
  <si>
    <t>Travessa Olavo Bilac, 1226</t>
  </si>
  <si>
    <t>Rua Jose de Freitas, 1454</t>
  </si>
  <si>
    <t>Rua Josephino Nunes dos Santos, 577</t>
  </si>
  <si>
    <t>Rua Heitor L. da Silva, 173</t>
  </si>
  <si>
    <t>Rua Santos Dumont, 2075</t>
  </si>
  <si>
    <t>Rua Jose de Freitas, 256</t>
  </si>
  <si>
    <t>Rua Guarda Marinho Grenwals, 2734</t>
  </si>
  <si>
    <t>Rua Vinte e Um de Abril, 1679</t>
  </si>
  <si>
    <t>Rua Sete de Setembro, 1526</t>
  </si>
  <si>
    <t>Avenida Caldas Junior, 2440</t>
  </si>
  <si>
    <t>Rua Andrade Neves, 883</t>
  </si>
  <si>
    <t>Rua Tres de Outubro, 1924</t>
  </si>
  <si>
    <t>Travessa Parana, 270</t>
  </si>
  <si>
    <t>Avenida Rubem Berta, 2296</t>
  </si>
  <si>
    <t>Rua Humaita, 1074</t>
  </si>
  <si>
    <t>Travessa Borges de Medeiros, 2133</t>
  </si>
  <si>
    <t>Rua Getulio Vargas, 908</t>
  </si>
  <si>
    <t>Rua Santo Amaro, 296</t>
  </si>
  <si>
    <t>Avenida Flores da Cunha, 3244</t>
  </si>
  <si>
    <t>Avenida Deputado Osvaldo Bastos, 990</t>
  </si>
  <si>
    <t>Rua Andrade Neves, 1379</t>
  </si>
  <si>
    <t>Rua Pinheiro Machado, 556</t>
  </si>
  <si>
    <t>Rua Tres de Outubro, 3423</t>
  </si>
  <si>
    <t>Rua Pinheiro Machado, 1192</t>
  </si>
  <si>
    <t>Rua Brochado da Rocha, 276</t>
  </si>
  <si>
    <t>Rua Manoel Jose Luiz, 291</t>
  </si>
  <si>
    <t>Avenida Flores da Cunha, 3677</t>
  </si>
  <si>
    <t>Rua Padre Reus, 1555</t>
  </si>
  <si>
    <t>Rua Eleodoro Franzen, 848</t>
  </si>
  <si>
    <t>Rua Eleodoro Franzen, 624</t>
  </si>
  <si>
    <t>Rua Franca, 102</t>
  </si>
  <si>
    <t>Rua Bolivia, 356</t>
  </si>
  <si>
    <t>Rua Pernambuco, 1657</t>
  </si>
  <si>
    <t>Rua Xavantes, 263</t>
  </si>
  <si>
    <t>Rua Santa Catarina, 939</t>
  </si>
  <si>
    <t>Rua Quarenta, 150</t>
  </si>
  <si>
    <t>Rua Parque Janio, 682</t>
  </si>
  <si>
    <t>Rua Parque Janio, 730</t>
  </si>
  <si>
    <t>Rua Octavio Rodolfo dos Santos, 1988</t>
  </si>
  <si>
    <t>Rua Onze, 57</t>
  </si>
  <si>
    <t>Rua Bruno Oscar Koetz, 1102</t>
  </si>
  <si>
    <t>Rua Uruguai, 15</t>
  </si>
  <si>
    <t>Avenida A-Treze, 826</t>
  </si>
  <si>
    <t>Estrada -Osorio, 7790</t>
  </si>
  <si>
    <t>Rua Vinte e Dois, 430</t>
  </si>
  <si>
    <t>Rua Manoel da Silva Mendes, 1418</t>
  </si>
  <si>
    <t>Rua Dezesseis</t>
  </si>
  <si>
    <t>Rua Lurdes de Lima Manito, 191</t>
  </si>
  <si>
    <t>Rua Angelica Diehl, 721</t>
  </si>
  <si>
    <t>Rua Santo Cristo, 173</t>
  </si>
  <si>
    <t>Rua Sao Francisco de Assis, 537</t>
  </si>
  <si>
    <t>Rua Sidnei Ferri, 837</t>
  </si>
  <si>
    <t>Rua Manoel da Silva Mendes, 1074</t>
  </si>
  <si>
    <t>Avenida Central, 443</t>
  </si>
  <si>
    <t>Rua Hildebrando Pinheiro Veloso, 1304</t>
  </si>
  <si>
    <t>Rua A-Sete da Verbenas, 528</t>
  </si>
  <si>
    <t>PH</t>
  </si>
  <si>
    <t>ENEL</t>
  </si>
  <si>
    <t>PM-R 0650</t>
  </si>
  <si>
    <t>PM-R 0068</t>
  </si>
  <si>
    <t>cerci</t>
  </si>
  <si>
    <t>Curto</t>
  </si>
  <si>
    <t>Médio</t>
  </si>
  <si>
    <t>Longo</t>
  </si>
  <si>
    <t>Afonsinho Altino Diniz</t>
  </si>
  <si>
    <t>12 de Outubro</t>
  </si>
  <si>
    <t>Máximo</t>
  </si>
  <si>
    <t>África</t>
  </si>
  <si>
    <t>Mínimo</t>
  </si>
  <si>
    <t>Alcidia Calazans Lima</t>
  </si>
  <si>
    <t>Abauna</t>
  </si>
  <si>
    <t>Américo Renê Gianetti</t>
  </si>
  <si>
    <t>Alemanha</t>
  </si>
  <si>
    <t>Ásia</t>
  </si>
  <si>
    <t>Álvares Cabral</t>
  </si>
  <si>
    <t>Faixa 1</t>
  </si>
  <si>
    <t>Assaré</t>
  </si>
  <si>
    <t>Ana Batista da Cruz</t>
  </si>
  <si>
    <t>Faixa 2</t>
  </si>
  <si>
    <t>Atalaia</t>
  </si>
  <si>
    <t>Antônio Braz</t>
  </si>
  <si>
    <t>Faixa 3</t>
  </si>
  <si>
    <t>Baldim</t>
  </si>
  <si>
    <t>Ataíde Eneas Orzil</t>
  </si>
  <si>
    <t>Faixa 4</t>
  </si>
  <si>
    <t>Cassimiro de Abreu</t>
  </si>
  <si>
    <t>Belarmina Mônica Ferreira</t>
  </si>
  <si>
    <t>Davis Dani Viana</t>
  </si>
  <si>
    <t>Bromélia</t>
  </si>
  <si>
    <t>Djalma Andrade</t>
  </si>
  <si>
    <t>Catulo da Paixão Cearense</t>
  </si>
  <si>
    <t>do Serro</t>
  </si>
  <si>
    <t>da Argentina</t>
  </si>
  <si>
    <t>Francisco Viana Santos</t>
  </si>
  <si>
    <t>da Bolívia</t>
  </si>
  <si>
    <t>Gonçalves Dias</t>
  </si>
  <si>
    <t>das Andorinhas</t>
  </si>
  <si>
    <t>Gov. Bias Fortes</t>
  </si>
  <si>
    <t>das Azaléias</t>
  </si>
  <si>
    <t>Holanda</t>
  </si>
  <si>
    <t>Décio Araújo</t>
  </si>
  <si>
    <t>Irã</t>
  </si>
  <si>
    <t>do Haiti</t>
  </si>
  <si>
    <t>Irlanda</t>
  </si>
  <si>
    <t>dos Uirapurus</t>
  </si>
  <si>
    <t>Joaquim Lourenço de Oliveira</t>
  </si>
  <si>
    <t>Dr. Ari Teixeira da Costa</t>
  </si>
  <si>
    <t>José de Alencar</t>
  </si>
  <si>
    <t>Edmundo Alves da Silva</t>
  </si>
  <si>
    <t>José Theotônio Laporte</t>
  </si>
  <si>
    <t>Eldorado</t>
  </si>
  <si>
    <t>Lagoa Santa</t>
  </si>
  <si>
    <t>G</t>
  </si>
  <si>
    <t>Machado de Assis</t>
  </si>
  <si>
    <t>Geraldo Teixeira da Costa</t>
  </si>
  <si>
    <t>Mandaguari</t>
  </si>
  <si>
    <t>Gervázio Lara</t>
  </si>
  <si>
    <t>Maria do Carmo da Silva</t>
  </si>
  <si>
    <t>Gil de Carvalho</t>
  </si>
  <si>
    <t>Nova Jerusalém</t>
  </si>
  <si>
    <t>Guaraciaba</t>
  </si>
  <si>
    <t>Pará</t>
  </si>
  <si>
    <t>Iacaiaca</t>
  </si>
  <si>
    <t>Paraná</t>
  </si>
  <si>
    <t>Inácio Loiola de Oliveira</t>
  </si>
  <si>
    <t>Paulo Duarte</t>
  </si>
  <si>
    <t>Irmã Ágda</t>
  </si>
  <si>
    <t>Polônia</t>
  </si>
  <si>
    <t>Ivete Aparecida Brant de Matos Reis</t>
  </si>
  <si>
    <t>Prof. Alfredo Balena</t>
  </si>
  <si>
    <t>João Batista Lima</t>
  </si>
  <si>
    <t>Rodésia</t>
  </si>
  <si>
    <t>João Elias Hanum</t>
  </si>
  <si>
    <t>Sabará</t>
  </si>
  <si>
    <t>José Antunes</t>
  </si>
  <si>
    <t>São Francisco de Assis</t>
  </si>
  <si>
    <t>José Augusto Gonçalves</t>
  </si>
  <si>
    <t>Suécia</t>
  </si>
  <si>
    <t>José C. Ferreira</t>
  </si>
  <si>
    <t>Juqueri</t>
  </si>
  <si>
    <t>Juquiá</t>
  </si>
  <si>
    <t>Jurupana</t>
  </si>
  <si>
    <t>Juventino Augusto dos Santos</t>
  </si>
  <si>
    <t>Maria Angélica Ximenes</t>
  </si>
  <si>
    <t>Maria da Piedade Vieira</t>
  </si>
  <si>
    <t>Mariana Paiva Branco</t>
  </si>
  <si>
    <t>Mário Silva</t>
  </si>
  <si>
    <t>Moreira Maia</t>
  </si>
  <si>
    <t>N</t>
  </si>
  <si>
    <t>Nossa Sra. Aparecida</t>
  </si>
  <si>
    <t>Nossa Sra. Da Conceição</t>
  </si>
  <si>
    <t>Olegário Maciel</t>
  </si>
  <si>
    <t>Pará de Minas</t>
  </si>
  <si>
    <t>Pindaré</t>
  </si>
  <si>
    <t>Pirajá</t>
  </si>
  <si>
    <t>Pres. Washington Luís</t>
  </si>
  <si>
    <t>Prof. Djalma Guimaraes</t>
  </si>
  <si>
    <t>Quinze de Novembro</t>
  </si>
  <si>
    <t>Redelvim Andrade</t>
  </si>
  <si>
    <t>Rubéns Soares Viana</t>
  </si>
  <si>
    <t>São Geraldo</t>
  </si>
  <si>
    <t>São José</t>
  </si>
  <si>
    <t>Totó Marcelino</t>
  </si>
  <si>
    <t>Três</t>
  </si>
  <si>
    <t>Ubajara</t>
  </si>
  <si>
    <t>Venâncio Pereira dos Santos</t>
  </si>
  <si>
    <t>Veronica de Araújo</t>
  </si>
  <si>
    <t>Vicente Lovalho</t>
  </si>
  <si>
    <t>Leila Diniz</t>
  </si>
  <si>
    <t>C0</t>
  </si>
  <si>
    <t>M6</t>
  </si>
  <si>
    <t>PC</t>
  </si>
  <si>
    <t>Consideração</t>
  </si>
  <si>
    <t xml:space="preserve">Braços de Iluminação Pública </t>
  </si>
  <si>
    <t>Projeção [m]</t>
  </si>
  <si>
    <t>Altura de instalação [m]</t>
  </si>
  <si>
    <t>Altura do braço [m]</t>
  </si>
  <si>
    <t>Altura da luminária [m]</t>
  </si>
  <si>
    <t>OBS</t>
  </si>
  <si>
    <t>Suporte I</t>
  </si>
  <si>
    <t>Mesma da inspeção</t>
  </si>
  <si>
    <t>Suporte II</t>
  </si>
  <si>
    <t>Suporte III</t>
  </si>
  <si>
    <t>Suporte IV</t>
  </si>
  <si>
    <t>Pedonal</t>
  </si>
  <si>
    <t>Somente segundo nível</t>
  </si>
  <si>
    <t>Projeção H</t>
  </si>
  <si>
    <t>Projeção V</t>
  </si>
  <si>
    <t>Ângulo de inclinação</t>
  </si>
  <si>
    <t>Altura de instalação do braço</t>
  </si>
  <si>
    <t xml:space="preserve">Altura da luminária </t>
  </si>
  <si>
    <t>Referências</t>
  </si>
  <si>
    <t>Poste 7,5 m</t>
  </si>
  <si>
    <t>Poste 10,5 m</t>
  </si>
  <si>
    <t>Poste 12 m</t>
  </si>
  <si>
    <t>Braço reto</t>
  </si>
  <si>
    <t>CALCULADO (15º)</t>
  </si>
  <si>
    <t>CEMIG</t>
  </si>
  <si>
    <t>SEM REFERÊNCIA</t>
  </si>
  <si>
    <t>Código</t>
  </si>
  <si>
    <t>Descrição</t>
  </si>
  <si>
    <t>Altura de Montagem da Luminária</t>
  </si>
  <si>
    <t>Projeção horizontal</t>
  </si>
  <si>
    <t>Adição de Pontos</t>
  </si>
  <si>
    <t>Adição de poste compartilhado com distribuição de energia</t>
  </si>
  <si>
    <t>Utilizar a mesma da via</t>
  </si>
  <si>
    <t>Via de veículo</t>
  </si>
  <si>
    <t>APEA</t>
  </si>
  <si>
    <t>Adição de poste exclusivo para iluminação pública com RDA</t>
  </si>
  <si>
    <t>APES-1</t>
  </si>
  <si>
    <t>Adição de poste exclusivo para iluminação pública com RDS e 1 luminária</t>
  </si>
  <si>
    <t>APES-2</t>
  </si>
  <si>
    <t>Adição de poste exclusivo para iluminação pública com RDS e 2 luminária</t>
  </si>
  <si>
    <t>APES-3</t>
  </si>
  <si>
    <t>Adição de poste exclusivo para iluminação pública com RDS e 3 luminária</t>
  </si>
  <si>
    <t>APES-4</t>
  </si>
  <si>
    <t>Adição de poste exclusivo para iluminação pública com RDS e 4 luminária</t>
  </si>
  <si>
    <t>ABS-L1</t>
  </si>
  <si>
    <t>Adição de braço segundo nível (Leve I)</t>
  </si>
  <si>
    <t>Segundo nível</t>
  </si>
  <si>
    <t>ABS-L2</t>
  </si>
  <si>
    <t>Adição de braço segundo nível (Leve II)</t>
  </si>
  <si>
    <t>APS</t>
  </si>
  <si>
    <t>Adição poste segundo nível</t>
  </si>
  <si>
    <t>TS</t>
  </si>
  <si>
    <t>Troca de Suporte</t>
  </si>
  <si>
    <t>APS/APC</t>
  </si>
  <si>
    <t>Adição de Poste Segundo nível com Adição de Poste compartilhado com distribuição</t>
  </si>
  <si>
    <t>Para APC - Utilizar mesma da via
Para APP - 4.0</t>
  </si>
  <si>
    <t>Para APC - Utilizar mesma da via
Para APP - 0</t>
  </si>
  <si>
    <t>Segundo nível e Via de veículo</t>
  </si>
  <si>
    <t>APS/APE</t>
  </si>
  <si>
    <t>Adição de Poste Segundo nível com Adição de Poste exclusivo</t>
  </si>
  <si>
    <t>Para APE - Utilizar mesma da via
Para APP - 4.0</t>
  </si>
  <si>
    <t>Para APE - Utilizar mesma da via
Para APP - 0</t>
  </si>
  <si>
    <t>ABS-L1/APC</t>
  </si>
  <si>
    <t>Adição de Braço Segundo nível com Adição de Poste compartilhado com distribuição</t>
  </si>
  <si>
    <t>Para APC - Utilizar mesma da via
Para ABS - 6,0</t>
  </si>
  <si>
    <t>Para APC - Utilizar mesma da via
Para ABS - 0,5</t>
  </si>
  <si>
    <t>ABS/APEA</t>
  </si>
  <si>
    <t>Adição de Braço Segundo nível com Adição de Poste exclusivo com RDA</t>
  </si>
  <si>
    <t>ABS/APES-1</t>
  </si>
  <si>
    <t>Adição de Braço Segundo nível com Adição de poste exclusivo para iluminação pública com RDS e 1 luminária</t>
  </si>
  <si>
    <t>ABS/APES-2</t>
  </si>
  <si>
    <t>Adição de Braço Segundo nível com Adição de poste exclusivo para iluminação pública com RDS e 2 luminária</t>
  </si>
  <si>
    <t>ABS/APES-3</t>
  </si>
  <si>
    <t>Adição de Braço Segundo nível com Adição de poste exclusivo para iluminação pública com RDS e 3 luminária</t>
  </si>
  <si>
    <t>ABS/APES-4</t>
  </si>
  <si>
    <t>Adição de Braço Segundo nível com Adição de poste exclusivo para iluminação pública com RDS e 4 luminária</t>
  </si>
  <si>
    <t>Adição de Braço</t>
  </si>
  <si>
    <t>Orçamento</t>
  </si>
  <si>
    <t>Total geral</t>
  </si>
  <si>
    <t>Potência [W]</t>
  </si>
  <si>
    <t xml:space="preserve">Código </t>
  </si>
  <si>
    <t>Utilização</t>
  </si>
  <si>
    <t>Luminária</t>
  </si>
  <si>
    <t>Fluxo Luminoso [lm]</t>
  </si>
  <si>
    <t>Eficiência (lm/W)</t>
  </si>
  <si>
    <t>Luminaria Considerada</t>
  </si>
  <si>
    <t>Valor</t>
  </si>
  <si>
    <t>Fotometria</t>
  </si>
  <si>
    <t>Estimado/Orçado</t>
  </si>
  <si>
    <t xml:space="preserve"> SL VT 9.1 17W</t>
  </si>
  <si>
    <t>Viária</t>
  </si>
  <si>
    <t>LEDSTAR</t>
  </si>
  <si>
    <t>LUM LED SL VT 9.1 17W</t>
  </si>
  <si>
    <t>Ok</t>
  </si>
  <si>
    <t>Orçado</t>
  </si>
  <si>
    <t xml:space="preserve"> SL VT 9.1 28W</t>
  </si>
  <si>
    <t>LUM LED SL VT 9.1 28W</t>
  </si>
  <si>
    <t xml:space="preserve"> SL VT 9.1 35W</t>
  </si>
  <si>
    <t>LUM LED SL VT 9.1 35W</t>
  </si>
  <si>
    <t xml:space="preserve"> SL VT 9.1 44W</t>
  </si>
  <si>
    <t>LUM LED SL VT 9.1 44W</t>
  </si>
  <si>
    <t xml:space="preserve"> SL VT 9.1 52W</t>
  </si>
  <si>
    <t>LUM LED SL VT 9.1 52W</t>
  </si>
  <si>
    <t xml:space="preserve"> SL VT 9.1 65W</t>
  </si>
  <si>
    <t>LUM LED SL VT 9.1 65W</t>
  </si>
  <si>
    <t xml:space="preserve"> SL VT 9.1 72W</t>
  </si>
  <si>
    <t>LUM LED SL VT 9.1 72W</t>
  </si>
  <si>
    <t xml:space="preserve"> SL VT 9.1 85W</t>
  </si>
  <si>
    <t>LUM LED SL VT 9.1 85W</t>
  </si>
  <si>
    <t xml:space="preserve"> SL VT 9.1 100W</t>
  </si>
  <si>
    <t>LUM LED SL VT 9.1 100W</t>
  </si>
  <si>
    <t xml:space="preserve"> SL VT 9.1 120W</t>
  </si>
  <si>
    <t>LUM LED SL VT 9.1 120W</t>
  </si>
  <si>
    <t xml:space="preserve"> SL VT 9.1 140W</t>
  </si>
  <si>
    <t>LUM LED SL VT 9.1 140W</t>
  </si>
  <si>
    <t xml:space="preserve"> SL VT 9.1 155W</t>
  </si>
  <si>
    <t>LUM LED SL VT 9.1 155W</t>
  </si>
  <si>
    <t xml:space="preserve"> SL VT 9.1 170W</t>
  </si>
  <si>
    <t>LUM LED SL VT 9.1 170W</t>
  </si>
  <si>
    <t xml:space="preserve"> SL VT 9.1 200W</t>
  </si>
  <si>
    <t>LUM LED SL VT 9.1 200W</t>
  </si>
  <si>
    <t xml:space="preserve"> SL VT 9.3 22W</t>
  </si>
  <si>
    <t>LUM LED SL VT 9.3 22W</t>
  </si>
  <si>
    <t xml:space="preserve"> SL VT 9.3 30W</t>
  </si>
  <si>
    <t>LUM LED SL VT 9.3 30W</t>
  </si>
  <si>
    <t xml:space="preserve"> SL VT 9.3 40W</t>
  </si>
  <si>
    <t>LUM LED SL VT 9.3 40W</t>
  </si>
  <si>
    <t xml:space="preserve"> SL VT 9.3 50W</t>
  </si>
  <si>
    <t>LUM LED SL VT 9.3 50W</t>
  </si>
  <si>
    <t xml:space="preserve"> SL VT 9.3 58W</t>
  </si>
  <si>
    <t>LUM LED SL VT 9.3 58W</t>
  </si>
  <si>
    <t xml:space="preserve"> SL VT 9.3 70W</t>
  </si>
  <si>
    <t>LUM LED SL VT 9.3 70W</t>
  </si>
  <si>
    <t xml:space="preserve"> SL VT 9.3 80W</t>
  </si>
  <si>
    <t>LUM LED SL VT 9.3 80W</t>
  </si>
  <si>
    <t xml:space="preserve"> SL VT 9.3 90W</t>
  </si>
  <si>
    <t>LUM LED SL VT 9.3 90W</t>
  </si>
  <si>
    <t xml:space="preserve"> SL VT 9.3 105W</t>
  </si>
  <si>
    <t>LUM LED SL VT 9.3 105W</t>
  </si>
  <si>
    <t xml:space="preserve"> SL VT 9.3 120W</t>
  </si>
  <si>
    <t>LUM LED SL VT 9.3 120W</t>
  </si>
  <si>
    <t xml:space="preserve"> SL VT 9.3 145W</t>
  </si>
  <si>
    <t>LUM LED SL VT 9.3 145W</t>
  </si>
  <si>
    <t xml:space="preserve"> SL VT 9.3 160W</t>
  </si>
  <si>
    <t>LUM LED SL VT 9.3 160W</t>
  </si>
  <si>
    <t xml:space="preserve"> SL VT 9.3 185W</t>
  </si>
  <si>
    <t>LUM LED SL VT 9.3 185W</t>
  </si>
  <si>
    <t xml:space="preserve"> SL VT 9.3 200W</t>
  </si>
  <si>
    <t>LUM LED SL VT 9.3 200W</t>
  </si>
  <si>
    <t xml:space="preserve"> SL VT 9.6 30W</t>
  </si>
  <si>
    <t>LUM LED SL VT 9.6 30W</t>
  </si>
  <si>
    <t xml:space="preserve"> SL VT 9.6 37W</t>
  </si>
  <si>
    <t>LUM LED SL VT 9.6 37W</t>
  </si>
  <si>
    <t xml:space="preserve"> SL VT 9.6 40W</t>
  </si>
  <si>
    <t>LUM LED SL VT 9.6 40W</t>
  </si>
  <si>
    <t xml:space="preserve"> SL VT 9.6 46W</t>
  </si>
  <si>
    <t>LUM LED SL VT 9.6 46W</t>
  </si>
  <si>
    <t xml:space="preserve"> SL VT 9.6 55W</t>
  </si>
  <si>
    <t>LUM LED SL VT 9.6 55W</t>
  </si>
  <si>
    <t xml:space="preserve"> SL VT 9.6 70W</t>
  </si>
  <si>
    <t>LUM LED SL VT 9.6 70W</t>
  </si>
  <si>
    <t xml:space="preserve"> SL VT 9.6 80W</t>
  </si>
  <si>
    <t>LUM LED SL VT 9.6 80W</t>
  </si>
  <si>
    <t xml:space="preserve"> SL VT 9.6 90W</t>
  </si>
  <si>
    <t>LUM LED SL VT 9.6 90W</t>
  </si>
  <si>
    <t xml:space="preserve"> SL VT 9.6 105W</t>
  </si>
  <si>
    <t>LUM LED SL VT 9.6 105W</t>
  </si>
  <si>
    <t xml:space="preserve"> SL VT 9.6 120W</t>
  </si>
  <si>
    <t>LUM LED SL VT 9.6 120W</t>
  </si>
  <si>
    <t xml:space="preserve"> SL VT 9.6 125W</t>
  </si>
  <si>
    <t>LUM LED SL VT 9.6 125W</t>
  </si>
  <si>
    <t xml:space="preserve"> SL VT 9.6 145W</t>
  </si>
  <si>
    <t>LUM LED SL VT 9.6 145W</t>
  </si>
  <si>
    <t xml:space="preserve"> SL VT 9.6 150W</t>
  </si>
  <si>
    <t>LUM LED SL VT 9.6 150W</t>
  </si>
  <si>
    <t xml:space="preserve"> SL VT 9.6 160W</t>
  </si>
  <si>
    <t>LUM LED SL VT 9.6 160W</t>
  </si>
  <si>
    <t xml:space="preserve"> SL VT 9.6 175W</t>
  </si>
  <si>
    <t>LUM LED SL VT 9.6 175W</t>
  </si>
  <si>
    <t xml:space="preserve"> SL VT 9.6 190W</t>
  </si>
  <si>
    <t>LUM LED SL VT 9.6 190W</t>
  </si>
  <si>
    <t xml:space="preserve"> SL VT 9.6 215W</t>
  </si>
  <si>
    <t>LUM LED SL VT 9.6 215W</t>
  </si>
  <si>
    <t xml:space="preserve"> SL VT 9.6 240W</t>
  </si>
  <si>
    <t>LUM LED SL VT 9.6 240W</t>
  </si>
  <si>
    <t>Luminaria Considerada (Valor)</t>
  </si>
  <si>
    <t>SX-INEVO020HF</t>
  </si>
  <si>
    <t>SX LIGHTING</t>
  </si>
  <si>
    <t>SXINEVO020K40L12CZF7PHF</t>
  </si>
  <si>
    <t>SX-INEVO030HF</t>
  </si>
  <si>
    <t>SXINEVO030K40L12CZF7PHF</t>
  </si>
  <si>
    <t>SX-INEVO040HF</t>
  </si>
  <si>
    <t>SXINEVO040K40L12CZF7PHF</t>
  </si>
  <si>
    <t>SX-INEVO050HF</t>
  </si>
  <si>
    <t>SXINEVO050K40L12CZF7PHF</t>
  </si>
  <si>
    <t>SX-INEVO060HF</t>
  </si>
  <si>
    <t>SXINEVO060K40L12CZF7PHF</t>
  </si>
  <si>
    <t>SX-INLPP070HF</t>
  </si>
  <si>
    <t>SXINLPP070K40L12CZF7PHF</t>
  </si>
  <si>
    <t>SX-INLPP080HF</t>
  </si>
  <si>
    <t>SXINLPP080K40L12CZF7PHF</t>
  </si>
  <si>
    <t>SX-INLPP090HF</t>
  </si>
  <si>
    <t>SXINLPP090K40L12CZF7PHF</t>
  </si>
  <si>
    <t>SX-INLPP120HF</t>
  </si>
  <si>
    <t>SXINLPP120K40L12CZF7PHF</t>
  </si>
  <si>
    <t>SX-INLPP150HF</t>
  </si>
  <si>
    <t>SXINLPP150K40L12CZF7PHF</t>
  </si>
  <si>
    <t>SX-INLPE150HF</t>
  </si>
  <si>
    <t>SXINLPE150K40L12CZF7PHF</t>
  </si>
  <si>
    <t xml:space="preserve">TAUTAGGTFRRTTNDL_27W_35IBBR
</t>
  </si>
  <si>
    <t>TECNOWATT</t>
  </si>
  <si>
    <t>TAUTAGGTFRRTTNDL_27W_35IBBR
S1-10C1MUN6.5</t>
  </si>
  <si>
    <t xml:space="preserve">SIGSAGPTLRRSSNDL_30W_38IBBRS
</t>
  </si>
  <si>
    <t>SIGSAGPTLRRSSNDL_30W_38IBBRS
1-10C1MUN6.5</t>
  </si>
  <si>
    <t xml:space="preserve">SIGSAGPTLRRSSNDL_40W_50IBBRS
</t>
  </si>
  <si>
    <t>SIGSAGPTLRRSSNDL_40W_50IBBRS
1-10C1MUN6.5</t>
  </si>
  <si>
    <t xml:space="preserve">SIGSAGPTLRRSSNDL_50W_61IBBRS
</t>
  </si>
  <si>
    <t>SIGSAGPTLRRSSNDL_50W_61IBBRS
1-10C1MUN6.5</t>
  </si>
  <si>
    <t xml:space="preserve">SIGSAGPTLRRSSNDL_60W_73IBBRS
</t>
  </si>
  <si>
    <t>SIGSAGPTLRRSSNDL_60W_73IBBRS
1-10C1MUN6.5</t>
  </si>
  <si>
    <t xml:space="preserve">SIGSAGPTLRRSSNDL_68W_83IBBRS
</t>
  </si>
  <si>
    <t>SIGSAGPTLRRSSNDL_68W_83IBBRS
1-10C1MUN6.5</t>
  </si>
  <si>
    <t xml:space="preserve">SIGMAGPTLRRSMNDL_80W_56IBBR
</t>
  </si>
  <si>
    <t>SIGMAGPTLRRSMNDL_80W_56IBBR
S1-10C1MUN6.5</t>
  </si>
  <si>
    <t xml:space="preserve">SIGSAGPTLRRSSNDL_90W112IBBRS
</t>
  </si>
  <si>
    <t>SIGSAGPTLRRSSNDL_90W112IBBRS
1-10C1MUN6.5</t>
  </si>
  <si>
    <t xml:space="preserve">SIGSAGPTLRRSSNDL100W125IBBRS
</t>
  </si>
  <si>
    <t>SIGSAGPTLRRSSNDL100W125IBBRS
1-10C1MUN6.5</t>
  </si>
  <si>
    <t xml:space="preserve">SIGMAGPTLRRSMNDL120W_82IBBR
</t>
  </si>
  <si>
    <t>SIGMAGPTLRRSMNDL120W_82IBBR
S1-10C1MUN6.5</t>
  </si>
  <si>
    <t xml:space="preserve">SIGMAGPTLRRSMNDL150W102IBBR
</t>
  </si>
  <si>
    <t>SIGMAGPTLRRSMNDL150W102IBBR
S1-10C1MUN6.5</t>
  </si>
  <si>
    <t>TAUMAGPTLRRTMNDL183W_95IBB</t>
  </si>
  <si>
    <t>TAUMAGPTLRRTMNDL183W_95IBB
RS1-10C1MUN6.5</t>
  </si>
  <si>
    <t>TAUMAGGTFRRTMNDL200W105IB</t>
  </si>
  <si>
    <t>TAUMAGGTFRRTMNDL200W105IB
BRS1-10C1MUN6.5</t>
  </si>
  <si>
    <t>Valores Orçados</t>
  </si>
  <si>
    <t>Potência</t>
  </si>
  <si>
    <t>ORCHIS</t>
  </si>
  <si>
    <t>Valor (R$/W)</t>
  </si>
  <si>
    <t>A</t>
  </si>
  <si>
    <t>B</t>
  </si>
  <si>
    <t>Valores Estimados</t>
  </si>
  <si>
    <t>J.20.3</t>
  </si>
  <si>
    <t>J.30.3</t>
  </si>
  <si>
    <t>J.40.3</t>
  </si>
  <si>
    <t>J.50.3</t>
  </si>
  <si>
    <t>J.60.3</t>
  </si>
  <si>
    <t>J.70.3</t>
  </si>
  <si>
    <t>J.80.3</t>
  </si>
  <si>
    <t>J.90.3</t>
  </si>
  <si>
    <t>J.100.3</t>
  </si>
  <si>
    <t>J.120.2</t>
  </si>
  <si>
    <t>J.175.3</t>
  </si>
  <si>
    <t>J.200.3</t>
  </si>
  <si>
    <t>Comparação</t>
  </si>
  <si>
    <t>LAELIA</t>
  </si>
  <si>
    <t>JLED-LOTUS</t>
  </si>
  <si>
    <t>J.20.2</t>
  </si>
  <si>
    <t>J.30.1</t>
  </si>
  <si>
    <t>J.40.2</t>
  </si>
  <si>
    <t>J.50.2</t>
  </si>
  <si>
    <t>J.60.2</t>
  </si>
  <si>
    <t>J.70.2</t>
  </si>
  <si>
    <t>J.80.2</t>
  </si>
  <si>
    <t>J.90.2</t>
  </si>
  <si>
    <t>J.100.2</t>
  </si>
  <si>
    <t>Marca</t>
  </si>
  <si>
    <t>CONEXLED</t>
  </si>
  <si>
    <t>C.29</t>
  </si>
  <si>
    <t>CLU-M30K50IES2</t>
  </si>
  <si>
    <t>C.59</t>
  </si>
  <si>
    <t>CLU-M60K50IES2</t>
  </si>
  <si>
    <t>C.76</t>
  </si>
  <si>
    <t>CLG-J80K50CF90</t>
  </si>
  <si>
    <t>C.89</t>
  </si>
  <si>
    <t>CLG-J100K50CF90</t>
  </si>
  <si>
    <t>C.92</t>
  </si>
  <si>
    <t>CLU-M90K50IES2</t>
  </si>
  <si>
    <t>C.139</t>
  </si>
  <si>
    <t>CLU-M150K50IES</t>
  </si>
  <si>
    <t>C.165</t>
  </si>
  <si>
    <t>CLG-J150K50CF90</t>
  </si>
  <si>
    <t>C.168</t>
  </si>
  <si>
    <t>CLU-M200K50IES2</t>
  </si>
  <si>
    <t>C.179</t>
  </si>
  <si>
    <t>CLG-J200K50CF60</t>
  </si>
  <si>
    <t>C.217</t>
  </si>
  <si>
    <t>CLU-M250K50IES2</t>
  </si>
  <si>
    <t>PHILIPS</t>
  </si>
  <si>
    <t>BRP220 LED54-5S/NW 48W DME NEMA7P</t>
  </si>
  <si>
    <t>P.60.1</t>
  </si>
  <si>
    <t>BRP220 LED65-5S/NW 60W DME NEMA7P</t>
  </si>
  <si>
    <t>P.60.2</t>
  </si>
  <si>
    <t>BRP371 A LED70-5S2/NW 60W DME NEMA7P</t>
  </si>
  <si>
    <t>P.60</t>
  </si>
  <si>
    <t>BRP220 LED54-5S/NW 60W DMB P1 SRG</t>
  </si>
  <si>
    <t>P.70</t>
  </si>
  <si>
    <t>BRP371 A LED83-5S2/NW 70W DME NEMA7P</t>
  </si>
  <si>
    <t>P.88</t>
  </si>
  <si>
    <t>BRP371 A LED106-4S_NW 88W DW1</t>
  </si>
  <si>
    <t>P.90</t>
  </si>
  <si>
    <t>BRP371 A LED105-5S_NW 90W DME</t>
  </si>
  <si>
    <t>P.140</t>
  </si>
  <si>
    <t>P.150.1</t>
  </si>
  <si>
    <t>BRP371 A LED168-5S2/NW 150W DME</t>
  </si>
  <si>
    <t>P.150.2</t>
  </si>
  <si>
    <t xml:space="preserve">BRP692 A LED195-4S/CW 150W DW1 </t>
  </si>
  <si>
    <t>P.150.3</t>
  </si>
  <si>
    <t>P.180</t>
  </si>
  <si>
    <t>BWP352 LED194/NW 180W 220-240V DM2 MP1</t>
  </si>
  <si>
    <t>P.190.1</t>
  </si>
  <si>
    <t>BRP492 A LED247-4S/NW 190W DW1 P7 0-10</t>
  </si>
  <si>
    <t>P.200</t>
  </si>
  <si>
    <t xml:space="preserve">BRP372 A LED226-5S NW 200W DME </t>
  </si>
  <si>
    <t>P.210.1</t>
  </si>
  <si>
    <t>BRP492 A LED273-4S/NW 210W DW1 P7 0-10</t>
  </si>
  <si>
    <t>P.210.2</t>
  </si>
  <si>
    <t>P.230.1</t>
  </si>
  <si>
    <t xml:space="preserve">BRP372 A LED260-5S NW 230W DME </t>
  </si>
  <si>
    <t xml:space="preserve">BRP493 A LED299-4S CW 230W DW1 </t>
  </si>
  <si>
    <t>P.230.3</t>
  </si>
  <si>
    <t>P.250.1</t>
  </si>
  <si>
    <t>BRP493 A LED325-4S NW 250W DW1</t>
  </si>
  <si>
    <t>P.250.2</t>
  </si>
  <si>
    <t>P.270.1</t>
  </si>
  <si>
    <t>BRP493 A LED351-4S NW 270W DW1</t>
  </si>
  <si>
    <t>Nível de complexidade</t>
  </si>
  <si>
    <t>Classes IP</t>
  </si>
  <si>
    <t>Posteação</t>
  </si>
  <si>
    <t>Distanciamento</t>
  </si>
  <si>
    <t>Largura Via</t>
  </si>
  <si>
    <t>Altura</t>
  </si>
  <si>
    <t>Projeção</t>
  </si>
  <si>
    <t>Faixas</t>
  </si>
  <si>
    <t>CC</t>
  </si>
  <si>
    <t>I</t>
  </si>
  <si>
    <t>PU-SCC</t>
  </si>
  <si>
    <t>II</t>
  </si>
  <si>
    <t>III</t>
  </si>
  <si>
    <t>PBA-SCC</t>
  </si>
  <si>
    <t>PBF-SCC</t>
  </si>
  <si>
    <t>PU-CCC</t>
  </si>
  <si>
    <t>PBA-CCC</t>
  </si>
  <si>
    <t>PBF-CCC</t>
  </si>
  <si>
    <t>ABNT NBR 5101:2024 (Vias de pedestres)</t>
  </si>
  <si>
    <t>ABNT NBR 5101:2024 (Áreas de Conflito)</t>
  </si>
  <si>
    <t>Classe de Iluminação</t>
  </si>
  <si>
    <t>Iluminância Média Mínima
Emed,min [lux]</t>
  </si>
  <si>
    <t>Iluminância Vertical Mínima*
[lux]</t>
  </si>
  <si>
    <t>Fator de Uniformidade Mínimo
Umin</t>
  </si>
  <si>
    <t>Luminância Média Mínima
Lmed [cd/m²]</t>
  </si>
  <si>
    <t>Uniformidade Global Mínima
Uo</t>
  </si>
  <si>
    <t>Uniformidade Longitudinal Mínima
UL</t>
  </si>
  <si>
    <t>fTI %
&lt;=</t>
  </si>
  <si>
    <t>EIR
&gt;=</t>
  </si>
  <si>
    <t>P1</t>
  </si>
  <si>
    <t>P2</t>
  </si>
  <si>
    <t>*Se houver necessidade de reconhecimento facial</t>
  </si>
  <si>
    <t>ABNT NBR 5101:2024 (Tráfego Motorizado)</t>
  </si>
  <si>
    <t>M1</t>
  </si>
  <si>
    <t>M2</t>
  </si>
  <si>
    <t>M3</t>
  </si>
  <si>
    <t>M4</t>
  </si>
  <si>
    <t>M5</t>
  </si>
  <si>
    <t>q0</t>
  </si>
  <si>
    <t>(cd/m²)/lx</t>
  </si>
  <si>
    <t>Potência Mais Recorrente</t>
  </si>
  <si>
    <t>Potência Média</t>
  </si>
  <si>
    <t>Potência Típica</t>
  </si>
  <si>
    <t>UNICOBA</t>
  </si>
  <si>
    <t>Considerar</t>
  </si>
  <si>
    <t>Potência Atual</t>
  </si>
  <si>
    <t>Código da Luminária</t>
  </si>
  <si>
    <t>Potência Proposta</t>
  </si>
  <si>
    <t>Tipo de CPE</t>
  </si>
  <si>
    <t>Aumento de pontos proposto (via de veículos)</t>
  </si>
  <si>
    <t>Aumento de pontos proposto (segundo nível)</t>
  </si>
  <si>
    <t>Número de logradouros</t>
  </si>
  <si>
    <t>André</t>
  </si>
  <si>
    <t>7,22</t>
  </si>
  <si>
    <t>8,50</t>
  </si>
  <si>
    <t xml:space="preserve"> -</t>
  </si>
  <si>
    <t>4,48</t>
  </si>
  <si>
    <t>11,79</t>
  </si>
  <si>
    <t>9,56</t>
  </si>
  <si>
    <t>3,99</t>
  </si>
  <si>
    <t>Reduzido espaçamento de 50 mts para 25 mts, mantendo os mesmos parâmetros</t>
  </si>
  <si>
    <t>Reduzido espaçamento de 72,5 mts para 36.25 mts, mantendo os mesmos parâmetros</t>
  </si>
  <si>
    <t>11,56</t>
  </si>
  <si>
    <t>Redução pela metade da distância entre postes. 52,10 para 26.05</t>
  </si>
  <si>
    <t>21,27</t>
  </si>
  <si>
    <t>SX-INLPP0100HF</t>
  </si>
  <si>
    <t>9,6</t>
  </si>
  <si>
    <t>Carol</t>
  </si>
  <si>
    <t>Sum of Número de logradouros</t>
  </si>
  <si>
    <t/>
  </si>
  <si>
    <t>Total Geral</t>
  </si>
  <si>
    <t>Bilateral alternada</t>
  </si>
  <si>
    <t>(vazio)</t>
  </si>
  <si>
    <t>Rótulos de Linha</t>
  </si>
  <si>
    <t>Média de  Potência simulada - IP Principal (W)</t>
  </si>
  <si>
    <t>Potência Reator</t>
  </si>
  <si>
    <t>Sim C4/C1</t>
  </si>
  <si>
    <t>Sim C5/C1</t>
  </si>
  <si>
    <t>Sim C4/C2</t>
  </si>
  <si>
    <t>Sim C5/C2</t>
  </si>
  <si>
    <t>Sim, C3/C2</t>
  </si>
  <si>
    <t>Redução do distanciamento entre postes de 42.40 para 21.20</t>
  </si>
  <si>
    <t>Redução do distanciamento entre postes de 43.2 para 21.6.</t>
  </si>
  <si>
    <t>Redução do distanciamento entre postes de 56 para 28m.</t>
  </si>
  <si>
    <t>Redução do distanciamento entre postes de 41.40 para 21.70</t>
  </si>
  <si>
    <t>Redução do distanciamento entre postes de 35.7 para 17.85</t>
  </si>
  <si>
    <t>Redução do distanciamento entre postes de 31.5para 15,75.</t>
  </si>
  <si>
    <t>Adição de braço segundo nível (Leve II) + 1 SIGSAGPTLRRSSNDL100W125IBBRS</t>
  </si>
  <si>
    <t>Redução do distanciamento entre postes de 44.40 para 22.40</t>
  </si>
  <si>
    <t>Adição de braço segundo nível (Leve II) + 1 Luminária SX de 79W com ângulo de 10º</t>
  </si>
  <si>
    <t>Redução do distanciamento entre postes 36.5 para 18.25</t>
  </si>
  <si>
    <t>Redução do distanciamento entre postes de 40.10 para 20.05</t>
  </si>
  <si>
    <t>Reduzido espaçamento de 41.40 mts para 2.70mts, mantendo os mesmos parâmetros</t>
  </si>
  <si>
    <t>Não APC</t>
  </si>
  <si>
    <t>Corrigida</t>
  </si>
  <si>
    <t>Corrigido</t>
  </si>
  <si>
    <t>Não é via c canteiro central</t>
  </si>
  <si>
    <t xml:space="preserve">Corrigido </t>
  </si>
  <si>
    <t>Ajustado padrão</t>
  </si>
  <si>
    <t>Correção Canteiro Central</t>
  </si>
  <si>
    <t>Correção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</si>
</sst>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??_-;_-@"/>
    <numFmt numFmtId="165" formatCode="0.0%"/>
    <numFmt numFmtId="166" formatCode="0.0"/>
    <numFmt numFmtId="167" formatCode="_-&quot;R$&quot;\ * #,##0.00_-;\-&quot;R$&quot;\ * #,##0.00_-;_-&quot;R$&quot;\ * &quot;-&quot;??_-;_-@"/>
    <numFmt numFmtId="168" formatCode="&quot;R$&quot;\ #,##0.00"/>
    <numFmt numFmtId="169" formatCode="_-* #,##0.00_-;\-* #,##0.00_-;_-* &quot;-&quot;??_-;_-@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2"/>
      <color rgb="FFFF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3F3F3F"/>
        <bgColor rgb="FF3F3F3F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A5A5A5"/>
        <bgColor rgb="FFA5A5A5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rgb="FFFFFF00"/>
        <bgColor rgb="FF8EAADB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7CAAC"/>
      </patternFill>
    </fill>
    <fill>
      <patternFill patternType="solid">
        <fgColor rgb="FF92D050"/>
        <bgColor rgb="FFB4C6E7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2" fillId="0" borderId="0" xfId="0" applyFont="1"/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64" fontId="5" fillId="10" borderId="3" xfId="0" applyNumberFormat="1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13" borderId="3" xfId="0" applyNumberFormat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165" fontId="5" fillId="14" borderId="3" xfId="0" applyNumberFormat="1" applyFont="1" applyFill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2" fontId="5" fillId="14" borderId="3" xfId="0" applyNumberFormat="1" applyFont="1" applyFill="1" applyBorder="1" applyAlignment="1">
      <alignment horizontal="center" vertical="center"/>
    </xf>
    <xf numFmtId="9" fontId="5" fillId="14" borderId="3" xfId="0" applyNumberFormat="1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" fontId="5" fillId="15" borderId="3" xfId="0" applyNumberFormat="1" applyFont="1" applyFill="1" applyBorder="1" applyAlignment="1">
      <alignment horizontal="center" vertical="center"/>
    </xf>
    <xf numFmtId="166" fontId="5" fillId="15" borderId="3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2" fontId="3" fillId="11" borderId="3" xfId="0" applyNumberFormat="1" applyFont="1" applyFill="1" applyBorder="1" applyAlignment="1">
      <alignment horizontal="center" vertical="center"/>
    </xf>
    <xf numFmtId="10" fontId="3" fillId="11" borderId="3" xfId="0" applyNumberFormat="1" applyFont="1" applyFill="1" applyBorder="1" applyAlignment="1">
      <alignment horizontal="center" vertical="center"/>
    </xf>
    <xf numFmtId="167" fontId="5" fillId="8" borderId="3" xfId="0" applyNumberFormat="1" applyFont="1" applyFill="1" applyBorder="1" applyAlignment="1">
      <alignment horizontal="center" vertical="center"/>
    </xf>
    <xf numFmtId="167" fontId="5" fillId="12" borderId="3" xfId="0" applyNumberFormat="1" applyFont="1" applyFill="1" applyBorder="1" applyAlignment="1">
      <alignment horizontal="center" vertical="center"/>
    </xf>
    <xf numFmtId="10" fontId="2" fillId="0" borderId="0" xfId="0" applyNumberFormat="1" applyFont="1"/>
    <xf numFmtId="1" fontId="3" fillId="11" borderId="3" xfId="0" applyNumberFormat="1" applyFont="1" applyFill="1" applyBorder="1" applyAlignment="1">
      <alignment horizontal="center" vertical="center"/>
    </xf>
    <xf numFmtId="2" fontId="6" fillId="6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2" fontId="2" fillId="17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1" fontId="2" fillId="0" borderId="13" xfId="0" applyNumberFormat="1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Alignment="1">
      <alignment horizontal="left"/>
    </xf>
    <xf numFmtId="0" fontId="7" fillId="0" borderId="0" xfId="0" applyFont="1"/>
    <xf numFmtId="3" fontId="7" fillId="0" borderId="0" xfId="0" applyNumberFormat="1" applyFont="1"/>
    <xf numFmtId="168" fontId="7" fillId="0" borderId="0" xfId="0" applyNumberFormat="1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9" fontId="7" fillId="0" borderId="3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168" fontId="10" fillId="2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168" fontId="9" fillId="6" borderId="3" xfId="0" applyNumberFormat="1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0" fontId="7" fillId="6" borderId="3" xfId="0" applyFont="1" applyFill="1" applyBorder="1"/>
    <xf numFmtId="2" fontId="7" fillId="6" borderId="3" xfId="0" applyNumberFormat="1" applyFont="1" applyFill="1" applyBorder="1" applyAlignment="1">
      <alignment horizontal="center"/>
    </xf>
    <xf numFmtId="168" fontId="7" fillId="6" borderId="3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168" fontId="10" fillId="2" borderId="2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2" fontId="7" fillId="6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2" fontId="2" fillId="0" borderId="3" xfId="0" applyNumberFormat="1" applyFont="1" applyBorder="1"/>
    <xf numFmtId="0" fontId="3" fillId="2" borderId="22" xfId="0" applyFont="1" applyFill="1" applyBorder="1" applyAlignment="1">
      <alignment horizontal="center"/>
    </xf>
    <xf numFmtId="168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2" fontId="2" fillId="0" borderId="3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6" fillId="0" borderId="0" xfId="0" applyFont="1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7" fillId="14" borderId="27" xfId="0" applyFont="1" applyFill="1" applyBorder="1" applyAlignment="1">
      <alignment horizontal="center" vertical="center"/>
    </xf>
    <xf numFmtId="2" fontId="17" fillId="0" borderId="27" xfId="0" applyNumberFormat="1" applyFont="1" applyBorder="1" applyAlignment="1">
      <alignment horizontal="center" vertical="center"/>
    </xf>
    <xf numFmtId="2" fontId="17" fillId="14" borderId="27" xfId="0" applyNumberFormat="1" applyFont="1" applyFill="1" applyBorder="1" applyAlignment="1">
      <alignment horizontal="center" vertical="center"/>
    </xf>
    <xf numFmtId="0" fontId="17" fillId="15" borderId="27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2" fontId="5" fillId="14" borderId="3" xfId="0" quotePrefix="1" applyNumberFormat="1" applyFont="1" applyFill="1" applyBorder="1" applyAlignment="1">
      <alignment horizontal="center" vertical="center"/>
    </xf>
    <xf numFmtId="0" fontId="16" fillId="20" borderId="0" xfId="0" applyFont="1" applyFill="1"/>
    <xf numFmtId="0" fontId="2" fillId="20" borderId="0" xfId="0" applyFont="1" applyFill="1" applyAlignment="1">
      <alignment horizontal="center" vertical="center"/>
    </xf>
    <xf numFmtId="1" fontId="2" fillId="20" borderId="0" xfId="0" applyNumberFormat="1" applyFont="1" applyFill="1" applyAlignment="1">
      <alignment horizontal="center" vertical="center"/>
    </xf>
    <xf numFmtId="2" fontId="2" fillId="2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pivotButton="1" applyAlignment="1">
      <alignment vertical="center" wrapText="1"/>
    </xf>
    <xf numFmtId="0" fontId="18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5" fillId="14" borderId="27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9" fontId="5" fillId="14" borderId="27" xfId="0" applyNumberFormat="1" applyFont="1" applyFill="1" applyBorder="1" applyAlignment="1">
      <alignment horizontal="center" vertical="center"/>
    </xf>
    <xf numFmtId="9" fontId="17" fillId="14" borderId="3" xfId="0" applyNumberFormat="1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 wrapText="1"/>
    </xf>
    <xf numFmtId="0" fontId="19" fillId="21" borderId="3" xfId="0" applyFont="1" applyFill="1" applyBorder="1" applyAlignment="1">
      <alignment horizontal="center" vertical="center" wrapText="1"/>
    </xf>
    <xf numFmtId="0" fontId="0" fillId="0" borderId="0" xfId="0" quotePrefix="1"/>
    <xf numFmtId="0" fontId="20" fillId="0" borderId="0" xfId="0" applyFont="1"/>
    <xf numFmtId="0" fontId="5" fillId="22" borderId="3" xfId="0" applyFont="1" applyFill="1" applyBorder="1" applyAlignment="1">
      <alignment horizontal="center" vertical="center" wrapText="1"/>
    </xf>
    <xf numFmtId="2" fontId="5" fillId="23" borderId="3" xfId="0" applyNumberFormat="1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" fillId="0" borderId="0" xfId="0" applyFont="1"/>
    <xf numFmtId="0" fontId="19" fillId="24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/>
    </xf>
    <xf numFmtId="166" fontId="5" fillId="26" borderId="3" xfId="0" applyNumberFormat="1" applyFont="1" applyFill="1" applyBorder="1" applyAlignment="1">
      <alignment horizontal="center" vertical="center"/>
    </xf>
    <xf numFmtId="2" fontId="5" fillId="27" borderId="3" xfId="0" applyNumberFormat="1" applyFont="1" applyFill="1" applyBorder="1" applyAlignment="1">
      <alignment horizontal="center" vertical="center"/>
    </xf>
    <xf numFmtId="2" fontId="5" fillId="25" borderId="3" xfId="0" applyNumberFormat="1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2" fillId="0" borderId="5" xfId="0" applyFont="1" applyBorder="1" applyAlignment="1">
      <alignment horizontal="center" vertical="center"/>
    </xf>
    <xf numFmtId="0" fontId="4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4" fillId="0" borderId="25" xfId="0" applyFont="1" applyBorder="1"/>
    <xf numFmtId="0" fontId="4" fillId="0" borderId="26" xfId="0" applyFont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36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AnáliseFornecedores!$C$4:$C$5</c:f>
              <c:numCache>
                <c:formatCode>General</c:formatCode>
                <c:ptCount val="2"/>
                <c:pt idx="0">
                  <c:v>120</c:v>
                </c:pt>
                <c:pt idx="1">
                  <c:v>150</c:v>
                </c:pt>
              </c:numCache>
            </c:numRef>
          </c:xVal>
          <c:yVal>
            <c:numRef>
              <c:f>AnáliseFornecedores!$D$4:$D$5</c:f>
              <c:numCache>
                <c:formatCode>_-"R$"\ * #,##0.00_-;\-"R$"\ * #,##0.00_-;_-"R$"\ * "-"??_-;_-@</c:formatCode>
                <c:ptCount val="2"/>
                <c:pt idx="0">
                  <c:v>1373.6163280000001</c:v>
                </c:pt>
                <c:pt idx="1">
                  <c:v>1417.6163280000001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2-40CC-AFA5-CDB4CB87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163472"/>
        <c:axId val="316219193"/>
      </c:scatterChart>
      <c:valAx>
        <c:axId val="11991634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6219193"/>
        <c:crosses val="autoZero"/>
        <c:crossBetween val="midCat"/>
      </c:valAx>
      <c:valAx>
        <c:axId val="316219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991634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AnáliseFornecedores!$C$30:$C$31</c:f>
              <c:numCache>
                <c:formatCode>General</c:formatCode>
                <c:ptCount val="2"/>
                <c:pt idx="0">
                  <c:v>80</c:v>
                </c:pt>
                <c:pt idx="1">
                  <c:v>100</c:v>
                </c:pt>
              </c:numCache>
            </c:numRef>
          </c:xVal>
          <c:yVal>
            <c:numRef>
              <c:f>AnáliseFornecedores!$D$30:$D$31</c:f>
              <c:numCache>
                <c:formatCode>_-"R$"\ * #,##0.00_-;\-"R$"\ * #,##0.00_-;_-"R$"\ * "-"??_-;_-@</c:formatCode>
                <c:ptCount val="2"/>
                <c:pt idx="0">
                  <c:v>960.08941199999992</c:v>
                </c:pt>
                <c:pt idx="1">
                  <c:v>987.00275999999997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89-44C3-BBCE-3E047844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285450"/>
        <c:axId val="1978837608"/>
      </c:scatterChart>
      <c:valAx>
        <c:axId val="7942854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78837608"/>
        <c:crosses val="autoZero"/>
        <c:crossBetween val="midCat"/>
      </c:valAx>
      <c:valAx>
        <c:axId val="197883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942854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AnáliseFornecedores!$C$56:$C$62</c:f>
              <c:numCache>
                <c:formatCode>General</c:formatCode>
                <c:ptCount val="7"/>
                <c:pt idx="0">
                  <c:v>51</c:v>
                </c:pt>
                <c:pt idx="1">
                  <c:v>101</c:v>
                </c:pt>
                <c:pt idx="2">
                  <c:v>110</c:v>
                </c:pt>
                <c:pt idx="3">
                  <c:v>149</c:v>
                </c:pt>
                <c:pt idx="4">
                  <c:v>159</c:v>
                </c:pt>
                <c:pt idx="5">
                  <c:v>194</c:v>
                </c:pt>
                <c:pt idx="6">
                  <c:v>247</c:v>
                </c:pt>
              </c:numCache>
            </c:numRef>
          </c:xVal>
          <c:yVal>
            <c:numRef>
              <c:f>AnáliseFornecedores!$D$56:$D$62</c:f>
              <c:numCache>
                <c:formatCode>"R$"\ #,##0.00</c:formatCode>
                <c:ptCount val="7"/>
                <c:pt idx="0">
                  <c:v>650.38</c:v>
                </c:pt>
                <c:pt idx="1">
                  <c:v>779.88</c:v>
                </c:pt>
                <c:pt idx="2">
                  <c:v>1143.46</c:v>
                </c:pt>
                <c:pt idx="3">
                  <c:v>919.11</c:v>
                </c:pt>
                <c:pt idx="4">
                  <c:v>1221.51</c:v>
                </c:pt>
                <c:pt idx="5">
                  <c:v>1202.21</c:v>
                </c:pt>
                <c:pt idx="6">
                  <c:v>1334.86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6-481E-9254-C630B691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235950"/>
        <c:axId val="1337688714"/>
      </c:scatterChart>
      <c:valAx>
        <c:axId val="1586235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7688714"/>
        <c:crosses val="autoZero"/>
        <c:crossBetween val="midCat"/>
      </c:valAx>
      <c:valAx>
        <c:axId val="1337688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862359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AnáliseFornecedores!$C$82:$C$93</c:f>
              <c:numCache>
                <c:formatCode>General</c:formatCode>
                <c:ptCount val="12"/>
                <c:pt idx="0">
                  <c:v>22</c:v>
                </c:pt>
                <c:pt idx="1">
                  <c:v>30</c:v>
                </c:pt>
                <c:pt idx="2">
                  <c:v>38</c:v>
                </c:pt>
                <c:pt idx="3">
                  <c:v>55</c:v>
                </c:pt>
                <c:pt idx="4">
                  <c:v>57</c:v>
                </c:pt>
                <c:pt idx="5">
                  <c:v>68</c:v>
                </c:pt>
                <c:pt idx="6">
                  <c:v>80</c:v>
                </c:pt>
                <c:pt idx="7">
                  <c:v>100</c:v>
                </c:pt>
                <c:pt idx="8">
                  <c:v>114</c:v>
                </c:pt>
                <c:pt idx="9">
                  <c:v>120</c:v>
                </c:pt>
                <c:pt idx="10">
                  <c:v>130</c:v>
                </c:pt>
                <c:pt idx="11">
                  <c:v>170</c:v>
                </c:pt>
              </c:numCache>
            </c:numRef>
          </c:xVal>
          <c:yVal>
            <c:numRef>
              <c:f>AnáliseFornecedores!$D$82:$D$93</c:f>
              <c:numCache>
                <c:formatCode>"R$"\ #,##0.00</c:formatCode>
                <c:ptCount val="12"/>
                <c:pt idx="0">
                  <c:v>486.71</c:v>
                </c:pt>
                <c:pt idx="1">
                  <c:v>494.63</c:v>
                </c:pt>
                <c:pt idx="2">
                  <c:v>494.63</c:v>
                </c:pt>
                <c:pt idx="3">
                  <c:v>508.35</c:v>
                </c:pt>
                <c:pt idx="4">
                  <c:v>486.05</c:v>
                </c:pt>
                <c:pt idx="5">
                  <c:v>508.38</c:v>
                </c:pt>
                <c:pt idx="6">
                  <c:v>832.54</c:v>
                </c:pt>
                <c:pt idx="7">
                  <c:v>835.22</c:v>
                </c:pt>
                <c:pt idx="8">
                  <c:v>996.32</c:v>
                </c:pt>
                <c:pt idx="9">
                  <c:v>772.09</c:v>
                </c:pt>
                <c:pt idx="10">
                  <c:v>1498.29</c:v>
                </c:pt>
                <c:pt idx="11">
                  <c:v>1280.6099999999999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E-4CD8-8FA1-36D84064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00747"/>
        <c:axId val="23463880"/>
      </c:scatterChart>
      <c:valAx>
        <c:axId val="1772700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3463880"/>
        <c:crosses val="autoZero"/>
        <c:crossBetween val="midCat"/>
      </c:valAx>
      <c:valAx>
        <c:axId val="23463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7270074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38100</xdr:rowOff>
    </xdr:from>
    <xdr:ext cx="4324350" cy="2981325"/>
    <xdr:graphicFrame macro="">
      <xdr:nvGraphicFramePr>
        <xdr:cNvPr id="1517758898" name="Chart 1">
          <a:extLst>
            <a:ext uri="{FF2B5EF4-FFF2-40B4-BE49-F238E27FC236}">
              <a16:creationId xmlns:a16="http://schemas.microsoft.com/office/drawing/2014/main" id="{00000000-0008-0000-0900-0000B229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533400</xdr:colOff>
      <xdr:row>21</xdr:row>
      <xdr:rowOff>123825</xdr:rowOff>
    </xdr:from>
    <xdr:ext cx="4343400" cy="2952750"/>
    <xdr:graphicFrame macro="">
      <xdr:nvGraphicFramePr>
        <xdr:cNvPr id="2093626765" name="Chart 2">
          <a:extLst>
            <a:ext uri="{FF2B5EF4-FFF2-40B4-BE49-F238E27FC236}">
              <a16:creationId xmlns:a16="http://schemas.microsoft.com/office/drawing/2014/main" id="{00000000-0008-0000-0900-00008D35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50</xdr:row>
      <xdr:rowOff>0</xdr:rowOff>
    </xdr:from>
    <xdr:ext cx="4324350" cy="2943225"/>
    <xdr:graphicFrame macro="">
      <xdr:nvGraphicFramePr>
        <xdr:cNvPr id="307680357" name="Chart 3">
          <a:extLst>
            <a:ext uri="{FF2B5EF4-FFF2-40B4-BE49-F238E27FC236}">
              <a16:creationId xmlns:a16="http://schemas.microsoft.com/office/drawing/2014/main" id="{00000000-0008-0000-0900-000065D4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466725</xdr:colOff>
      <xdr:row>77</xdr:row>
      <xdr:rowOff>171450</xdr:rowOff>
    </xdr:from>
    <xdr:ext cx="4286250" cy="2914650"/>
    <xdr:graphicFrame macro="">
      <xdr:nvGraphicFramePr>
        <xdr:cNvPr id="1533963295" name="Chart 4">
          <a:extLst>
            <a:ext uri="{FF2B5EF4-FFF2-40B4-BE49-F238E27FC236}">
              <a16:creationId xmlns:a16="http://schemas.microsoft.com/office/drawing/2014/main" id="{00000000-0008-0000-0900-00001F6C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133350</xdr:rowOff>
    </xdr:from>
    <xdr:ext cx="3686175" cy="2200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503865" y="2682720"/>
          <a:ext cx="3684270" cy="219456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Se o nível da classe for mantido, há uma tolerância maior na uniformidade longitudinal; dois fatores orientativos passam a ser obrigatórios, porém com tolerância maior. De forma geral, não deve haver problemas para o atendimento da nova norma nesse caso.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Caso seja constadada a necessidade de mudança de nível de classe, terá que ser simulado novamente para atender aos novos requisitos.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número de requisitos aumenta, mas há uma tolerância maior.</a:t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(2)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35490277778" createdVersion="8" refreshedVersion="8" minRefreshableVersion="3" recordCount="1522" xr:uid="{00000000-000A-0000-FFFF-FFFF02000000}">
  <cacheSource type="worksheet">
    <worksheetSource ref="A1:O1048576" sheet="Base"/>
  </cacheSource>
  <cacheFields count="15">
    <cacheField name="Logradouro" numFmtId="0">
      <sharedItems containsBlank="1"/>
    </cacheField>
    <cacheField name="Considerar" numFmtId="0">
      <sharedItems containsBlank="1" count="3">
        <s v="Sim"/>
        <s v="Não"/>
        <m/>
      </sharedItems>
    </cacheField>
    <cacheField name="Potência Atual" numFmtId="0">
      <sharedItems containsString="0" containsBlank="1" containsNumber="1" containsInteger="1" minValue="50" maxValue="300" count="8">
        <n v="99"/>
        <n v="50"/>
        <n v="250"/>
        <n v="100"/>
        <n v="150"/>
        <n v="70"/>
        <n v="300"/>
        <m/>
      </sharedItems>
    </cacheField>
    <cacheField name="Classe de Iluminação" numFmtId="0">
      <sharedItems containsBlank="1" count="6">
        <s v="C1"/>
        <s v="C5"/>
        <s v="C4"/>
        <s v="C2"/>
        <s v="C3"/>
        <m/>
      </sharedItems>
    </cacheField>
    <cacheField name="Fornecedor" numFmtId="0">
      <sharedItems containsBlank="1" count="5">
        <s v="LEDSTAR"/>
        <s v="SX LIGHTING"/>
        <s v="TECNOWATT"/>
        <m/>
        <e v="#N/A" u="1"/>
      </sharedItems>
    </cacheField>
    <cacheField name="Código da Luminária" numFmtId="0">
      <sharedItems containsBlank="1" count="79">
        <s v=" SL VT 9.1 120W"/>
        <s v="SX-INLPP120HF"/>
        <s v="SIGMAGPTLRRSMNDL120W_82IBBR_x000a_"/>
        <s v=" SL VT 9.1 28W"/>
        <s v="SX-INEVO030HF"/>
        <s v="SIGSAGPTLRRSSNDL_30W_38IBBRS_x000a_"/>
        <s v=" SL VT 9.1 35W"/>
        <s v="SX-INEVO040HF"/>
        <s v="SIGSAGPTLRRSSNDL_40W_50IBBRS_x000a_"/>
        <s v=" SL VT 9.1 44W"/>
        <s v=" SL VT 9.1 65W"/>
        <s v="SX-INEVO050HF"/>
        <s v="SIGSAGPTLRRSSNDL_60W_73IBBRS_x000a_"/>
        <s v="SIGSAGPTLRRSSNDL_50W_61IBBRS_x000a_"/>
        <s v=" SL VT 9.3 200W"/>
        <s v="SX-INLPP090HF"/>
        <s v="SX-INEVO020HF"/>
        <s v="SX-INLPP070HF"/>
        <s v=" SL VT 9.1 52W"/>
        <s v=" SL VT 9.1 100W"/>
        <s v="SIGSAGPTLRRSSNDL100W125IBBRS_x000a_"/>
        <s v="SX-INEVO060HF"/>
        <s v="SIGSAGPTLRRSSNDL_68W_83IBBRS_x000a_"/>
        <s v=" SL VT 9.1 17W"/>
        <s v=" SL VT 9.1 155W"/>
        <s v="SX-INLPE150HF"/>
        <s v="SIGMAGPTLRRSMNDL150W102IBBR_x000a_"/>
        <s v=" SL VT 9.1 72W"/>
        <s v=" SL VT 9.6 215W"/>
        <s v="TAUMAGPTLRRTMNDL183W_95IBB"/>
        <s v=" SL VT 9.1 140W"/>
        <s v="SX-INLPP150HF"/>
        <s v=" SL VT 9.6 120W"/>
        <s v=" SL VT 9.1 200W"/>
        <s v=" SL VT 9.1 170W"/>
        <s v=" SL VT 9.1 85W"/>
        <s v="SX-INLPP080HF"/>
        <s v="SIGMAGPTLRRSMNDL_80W_56IBBR_x000a_"/>
        <s v=" SL VT 9.3 105W"/>
        <s v=" SL VT 9.6 190W"/>
        <s v="SIGSAGPTLRRSSNDL_90W112IBBRS_x000a_"/>
        <m/>
        <s v=" SL VT 9.3 90W" u="1"/>
        <s v=" SL VT 9.3 120W" u="1"/>
        <s v="SX-INLPP0100HF" u="1"/>
        <s v="p.33" u="1"/>
        <s v="t.36.1" u="1"/>
        <s v="u.45" u="1"/>
        <s v="p.48" u="1"/>
        <s v="t.51.1" u="1"/>
        <s v="u.52" u="1"/>
        <s v="p.41" u="1"/>
        <s v="p.24" u="1"/>
        <s v="t.22.1" u="1"/>
        <s v="u.28" u="1"/>
        <s v="t.30.1" u="1"/>
        <s v="p.136" u="1"/>
        <s v="t.117.1" u="1"/>
        <s v="u.106" u="1"/>
        <s v="u.36" u="1"/>
        <s v="p.61" u="1"/>
        <s v="T.82.1" u="1"/>
        <s v="u.87" u="1"/>
        <s v="p.70" u="1"/>
        <s v="u.70" u="1"/>
        <s v="p.55" u="1"/>
        <s v="t.60.2" u="1"/>
        <s v="t.60.1" u="1"/>
        <s v="t.30.2" u="1"/>
        <s v="p.83" u="1"/>
        <s v="t.40.1" u="1"/>
        <s v="t.68.1" u="1"/>
        <s v="p.100" u="1"/>
        <s v="t.145.1" u="1"/>
        <s v="p.92" u="1"/>
        <s v="p.113" u="1"/>
        <s v="u.140" u="1"/>
        <s v="P.27" u="1"/>
        <s v="t.89.1" u="1"/>
      </sharedItems>
    </cacheField>
    <cacheField name="Potência Proposta" numFmtId="0">
      <sharedItems containsString="0" containsBlank="1" containsNumber="1" minValue="17" maxValue="215" count="34">
        <n v="120"/>
        <n v="28"/>
        <n v="31"/>
        <n v="30"/>
        <n v="35"/>
        <n v="39"/>
        <n v="40"/>
        <n v="44"/>
        <n v="65"/>
        <n v="50"/>
        <n v="60"/>
        <n v="200"/>
        <n v="90"/>
        <n v="22.5"/>
        <n v="70"/>
        <n v="52"/>
        <n v="100"/>
        <n v="68"/>
        <n v="17"/>
        <n v="155"/>
        <n v="146"/>
        <n v="150"/>
        <n v="72"/>
        <n v="215"/>
        <n v="183"/>
        <n v="140"/>
        <n v="137"/>
        <n v="170"/>
        <n v="85"/>
        <n v="79"/>
        <n v="80"/>
        <n v="105"/>
        <n v="190"/>
        <m/>
      </sharedItems>
    </cacheField>
    <cacheField name="Braço Antigo" numFmtId="0">
      <sharedItems containsBlank="1" containsMixedTypes="1" containsNumber="1" containsInteger="1" minValue="0" maxValue="0" count="7">
        <s v="Médio II"/>
        <s v="Curto I"/>
        <s v="Curto II"/>
        <s v="Médio I"/>
        <s v="Longo I"/>
        <m/>
        <n v="0" u="1"/>
      </sharedItems>
    </cacheField>
    <cacheField name="Braço Novo" numFmtId="0">
      <sharedItems containsBlank="1" count="8">
        <s v=""/>
        <s v="Longo II"/>
        <s v="Longo I"/>
        <s v="Médio I"/>
        <s v="Médio II"/>
        <s v="Curto I"/>
        <s v="Curto II"/>
        <m/>
      </sharedItems>
    </cacheField>
    <cacheField name="Tipo de CPE" numFmtId="0">
      <sharedItems containsBlank="1" count="7">
        <s v=""/>
        <s v="APEA"/>
        <s v="APES-2"/>
        <s v="ABS-L2"/>
        <m/>
        <s v="APC" u="1"/>
        <s v="Sim" u="1"/>
      </sharedItems>
    </cacheField>
    <cacheField name="Quantidade de pontos inspecionados IP Veic" numFmtId="0">
      <sharedItems containsString="0" containsBlank="1" containsNumber="1" containsInteger="1" minValue="0" maxValue="8" count="7">
        <n v="2"/>
        <n v="3"/>
        <n v="4"/>
        <n v="8"/>
        <n v="0"/>
        <n v="6"/>
        <m/>
      </sharedItems>
    </cacheField>
    <cacheField name="Quantidade de pontos inspecionados IP Sec" numFmtId="0">
      <sharedItems containsString="0" containsBlank="1" containsNumber="1" containsInteger="1" minValue="0" maxValue="0" count="2">
        <n v="0"/>
        <m/>
      </sharedItems>
    </cacheField>
    <cacheField name="Aumento de pontos proposto (via de veículos)" numFmtId="0">
      <sharedItems containsBlank="1" containsMixedTypes="1" containsNumber="1" containsInteger="1" minValue="1" maxValue="1" count="3">
        <s v=""/>
        <n v="1"/>
        <m/>
      </sharedItems>
    </cacheField>
    <cacheField name="Aumento de pontos proposto (segundo nível)" numFmtId="0">
      <sharedItems containsBlank="1" containsMixedTypes="1" containsNumber="1" containsInteger="1" minValue="1" maxValue="2" count="4">
        <s v=""/>
        <n v="2"/>
        <m/>
        <n v="1" u="1"/>
      </sharedItems>
    </cacheField>
    <cacheField name="Número de logradouro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85786458332" createdVersion="8" refreshedVersion="8" minRefreshableVersion="3" recordCount="997" xr:uid="{00000000-000A-0000-FFFF-FFFF01000000}">
  <cacheSource type="worksheet">
    <worksheetSource ref="D1:DM1048576" sheet="Simulações"/>
  </cacheSource>
  <cacheFields count="114">
    <cacheField name="ID" numFmtId="0">
      <sharedItems containsString="0" containsBlank="1" containsNumber="1" containsInteger="1" minValue="1" maxValue="321"/>
    </cacheField>
    <cacheField name="Padrão" numFmtId="0">
      <sharedItems containsBlank="1"/>
    </cacheField>
    <cacheField name="Logradouro" numFmtId="0">
      <sharedItems containsBlank="1"/>
    </cacheField>
    <cacheField name="latitude" numFmtId="0">
      <sharedItems containsString="0" containsBlank="1" containsNumber="1" minValue="-30.080141390000001" maxValue="-29.981011720000001"/>
    </cacheField>
    <cacheField name="longitude" numFmtId="0">
      <sharedItems containsString="0" containsBlank="1" containsNumber="1" minValue="-50.233502999999999" maxValue="-50.122660000000003"/>
    </cacheField>
    <cacheField name="Classificação viária" numFmtId="0">
      <sharedItems containsBlank="1"/>
    </cacheField>
    <cacheField name="Classificação ciclovia" numFmtId="0">
      <sharedItems containsBlank="1" count="3">
        <s v="-"/>
        <s v="P3"/>
        <m/>
      </sharedItems>
    </cacheField>
    <cacheField name="Classificação pedonal" numFmtId="0">
      <sharedItems containsBlank="1" containsMixedTypes="1" containsNumber="1" containsInteger="1" minValue="0" maxValue="0"/>
    </cacheField>
    <cacheField name="Tipo de lâmpada" numFmtId="0">
      <sharedItems containsBlank="1"/>
    </cacheField>
    <cacheField name="Potencia da lâmpada" numFmtId="0">
      <sharedItems containsString="0" containsBlank="1" containsNumber="1" containsInteger="1" minValue="50" maxValue="300"/>
    </cacheField>
    <cacheField name="Potência Reator" numFmtId="0">
      <sharedItems containsString="0" containsBlank="1" containsNumber="1" containsInteger="1" minValue="0" maxValue="30"/>
    </cacheField>
    <cacheField name="Potencia 2o nivel" numFmtId="0">
      <sharedItems containsString="0" containsBlank="1" containsNumber="1" containsInteger="1" minValue="0" maxValue="0"/>
    </cacheField>
    <cacheField name="POT TOTAL MALHA" numFmtId="0">
      <sharedItems containsString="0" containsBlank="1" containsNumber="1" containsInteger="1" minValue="0" maxValue="2000"/>
    </cacheField>
    <cacheField name="Faixas de Rodagem" numFmtId="0">
      <sharedItems containsString="0" containsBlank="1" containsNumber="1" containsInteger="1" minValue="1" maxValue="2"/>
    </cacheField>
    <cacheField name="Largura Passeio 1" numFmtId="0">
      <sharedItems containsString="0" containsBlank="1" containsNumber="1" minValue="0" maxValue="6"/>
    </cacheField>
    <cacheField name="Largura Via 1" numFmtId="0">
      <sharedItems containsString="0" containsBlank="1" containsNumber="1" minValue="2.5" maxValue="12"/>
    </cacheField>
    <cacheField name="largura Passeio Central 1" numFmtId="0">
      <sharedItems containsNonDate="0" containsString="0" containsBlank="1"/>
    </cacheField>
    <cacheField name="largura Passeio Central 2" numFmtId="0">
      <sharedItems containsNonDate="0" containsString="0" containsBlank="1"/>
    </cacheField>
    <cacheField name="Largura Via 2" numFmtId="0">
      <sharedItems containsString="0" containsBlank="1" containsNumber="1" containsInteger="1" minValue="0" maxValue="5"/>
    </cacheField>
    <cacheField name="largura Passeio 2" numFmtId="0">
      <sharedItems containsString="0" containsBlank="1" containsNumber="1" minValue="0" maxValue="6"/>
    </cacheField>
    <cacheField name="largura Canteiro Central" numFmtId="0">
      <sharedItems containsString="0" containsBlank="1" containsNumber="1" minValue="0" maxValue="28"/>
    </cacheField>
    <cacheField name="largura Ciclovia 1" numFmtId="0">
      <sharedItems containsString="0" containsBlank="1" containsNumber="1" minValue="0" maxValue="2.5"/>
    </cacheField>
    <cacheField name="largura Ciclovia 2" numFmtId="0">
      <sharedItems containsString="0" containsBlank="1" containsNumber="1" minValue="0" maxValue="2.5"/>
    </cacheField>
    <cacheField name="estacionamento 1" numFmtId="0">
      <sharedItems containsString="0" containsBlank="1" containsNumber="1" minValue="0" maxValue="7.3"/>
    </cacheField>
    <cacheField name="estacionamento 2" numFmtId="0">
      <sharedItems containsString="0" containsBlank="1" containsNumber="1" minValue="0" maxValue="8.1999999999999993"/>
    </cacheField>
    <cacheField name="posteacao" numFmtId="0">
      <sharedItems containsBlank="1"/>
    </cacheField>
    <cacheField name="Tipo de estrutura" numFmtId="0">
      <sharedItems containsBlank="1"/>
    </cacheField>
    <cacheField name="distancia entre postes" numFmtId="0">
      <sharedItems containsString="0" containsBlank="1" containsNumber="1" minValue="13.1" maxValue="72.5"/>
    </cacheField>
    <cacheField name="altura da luminaria" numFmtId="0">
      <sharedItems containsBlank="1" containsMixedTypes="1" containsNumber="1" minValue="0" maxValue="10.35"/>
    </cacheField>
    <cacheField name="qtd de Lampadas IP Princ" numFmtId="0">
      <sharedItems containsString="0" containsBlank="1" containsNumber="1" containsInteger="1" minValue="0" maxValue="4"/>
    </cacheField>
    <cacheField name="distancia Poste a via" numFmtId="0">
      <sharedItems containsString="0" containsBlank="1" containsNumber="1" minValue="0" maxValue="14.5"/>
    </cacheField>
    <cacheField name="projecao do braço" numFmtId="0">
      <sharedItems containsString="0" containsBlank="1" containsNumber="1" minValue="0" maxValue="3"/>
    </cacheField>
    <cacheField name="Pendor" numFmtId="0">
      <sharedItems containsString="0" containsBlank="1" containsNumber="1" minValue="-11.5" maxValue="2.5999999999999996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 containsBlank="1"/>
    </cacheField>
    <cacheField name="Quantidade de pontos inspecionados IP Veic" numFmtId="0">
      <sharedItems containsString="0" containsBlank="1" containsNumber="1" containsInteger="1" minValue="0" maxValue="8"/>
    </cacheField>
    <cacheField name="qtd de Lampadas IP 2o nivel" numFmtId="0">
      <sharedItems containsString="0" containsBlank="1" containsNumber="1" containsInteger="1" minValue="0" maxValue="0"/>
    </cacheField>
    <cacheField name="Tipo de posteação 2o nivel" numFmtId="0">
      <sharedItems containsString="0" containsBlank="1" containsNumber="1" containsInteger="1" minValue="0" maxValue="0"/>
    </cacheField>
    <cacheField name="Distanciamento 2o nivel" numFmtId="0">
      <sharedItems containsString="0" containsBlank="1" containsNumber="1" containsInteger="1" minValue="0" maxValue="0"/>
    </cacheField>
    <cacheField name="Altura da luminaria 2o nivel" numFmtId="0">
      <sharedItems containsString="0" containsBlank="1" containsNumber="1" containsInteger="1" minValue="0" maxValue="0"/>
    </cacheField>
    <cacheField name="Projecao 2o nivel" numFmtId="0">
      <sharedItems containsString="0" containsBlank="1" containsNumber="1" containsInteger="1" minValue="0" maxValue="0"/>
    </cacheField>
    <cacheField name="Distancia poste-via 2o nivel" numFmtId="0">
      <sharedItems containsBlank="1"/>
    </cacheField>
    <cacheField name="Quantidade de pontos inspecionados IP Sec" numFmtId="0">
      <sharedItems containsString="0" containsBlank="1" containsNumber="1" containsInteger="1" minValue="0" maxValue="0"/>
    </cacheField>
    <cacheField name="informacoes Adicionais" numFmtId="0">
      <sharedItems containsNonDate="0" containsString="0" containsBlank="1"/>
    </cacheField>
    <cacheField name="Emed - Norma" numFmtId="0">
      <sharedItems containsString="0" containsBlank="1" containsNumber="1" minValue="7.5" maxValue="30"/>
    </cacheField>
    <cacheField name="U - Norma" numFmtId="0">
      <sharedItems containsString="0" containsBlank="1" containsNumber="1" minValue="0.18" maxValue="0.38"/>
    </cacheField>
    <cacheField name="Luminância Média Exigida" numFmtId="0">
      <sharedItems containsBlank="1"/>
    </cacheField>
    <cacheField name="Uo Uniformidade Global Exigida" numFmtId="0">
      <sharedItems containsString="0" containsBlank="1" containsNumber="1" minValue="0.18" maxValue="0.38"/>
    </cacheField>
    <cacheField name="Uniformidade Longitudinal Exigida" numFmtId="0">
      <sharedItems containsBlank="1"/>
    </cacheField>
    <cacheField name="Incremento Linear Exigido" numFmtId="0">
      <sharedItems containsString="0" containsBlank="1" containsNumber="1" containsInteger="1" minValue="14" maxValue="16"/>
    </cacheField>
    <cacheField name="Atendimento pleno à norma" numFmtId="0">
      <sharedItems containsBlank="1"/>
    </cacheField>
    <cacheField name="Excesso de iluminância média IV" numFmtId="0">
      <sharedItems containsBlank="1" containsMixedTypes="1" containsNumber="1" minValue="-4.0000000000000036E-2" maxValue="2.158666666666667"/>
    </cacheField>
    <cacheField name="Excesso de Uniformidade IV" numFmtId="0">
      <sharedItems containsBlank="1" containsMixedTypes="1" containsNumber="1" minValue="-0.11111111111111105" maxValue="421.22222222222223"/>
    </cacheField>
    <cacheField name="Excesso de luminância média IV" numFmtId="0">
      <sharedItems containsBlank="1"/>
    </cacheField>
    <cacheField name="Iluminância Média" numFmtId="0">
      <sharedItems containsBlank="1" containsMixedTypes="1" containsNumber="1" minValue="7.46" maxValue="37.49"/>
    </cacheField>
    <cacheField name="Fator de Uniformidade" numFmtId="0">
      <sharedItems containsString="0" containsBlank="1" containsNumber="1" minValue="0.16" maxValue="76"/>
    </cacheField>
    <cacheField name="Luminância Média" numFmtId="0">
      <sharedItems containsNonDate="0" containsString="0" containsBlank="1"/>
    </cacheField>
    <cacheField name="Uniformidade Longitudinal" numFmtId="0">
      <sharedItems containsNonDate="0" containsString="0" containsBlank="1"/>
    </cacheField>
    <cacheField name="Incremento Linear (TI)" numFmtId="0">
      <sharedItems containsNonDate="0" containsString="0" containsBlank="1"/>
    </cacheField>
    <cacheField name="EIR" numFmtId="0">
      <sharedItems containsNonDate="0" containsString="0" containsBlank="1"/>
    </cacheField>
    <cacheField name="ATENDE TUDO - RUA SIMU" numFmtId="0">
      <sharedItems containsBlank="1"/>
    </cacheField>
    <cacheField name="Atende à Iluminância Média" numFmtId="0">
      <sharedItems containsBlank="1"/>
    </cacheField>
    <cacheField name="Atende à Uniformidade Global Miníma" numFmtId="0">
      <sharedItems containsBlank="1"/>
    </cacheField>
    <cacheField name="Atende à Luminância Média" numFmtId="0">
      <sharedItems containsBlank="1"/>
    </cacheField>
    <cacheField name="Classe IV" numFmtId="0">
      <sharedItems containsBlank="1"/>
    </cacheField>
    <cacheField name="Classe IP" numFmtId="0">
      <sharedItems containsBlank="1" containsMixedTypes="1" containsNumber="1" containsInteger="1" minValue="0" maxValue="0"/>
    </cacheField>
    <cacheField name="Excesso de iluminância média P1" numFmtId="0">
      <sharedItems containsBlank="1" containsMixedTypes="1" containsNumber="1" minValue="0" maxValue="16.09"/>
    </cacheField>
    <cacheField name="Iluminância Média2" numFmtId="0">
      <sharedItems containsBlank="1" containsMixedTypes="1" containsNumber="1" minValue="3" maxValue="51.27"/>
    </cacheField>
    <cacheField name="Iluminância mínima horizontal E (lux)" numFmtId="0">
      <sharedItems containsBlank="1" containsMixedTypes="1" containsNumber="1" minValue="0.6" maxValue="36.35"/>
    </cacheField>
    <cacheField name="Iluminância Média (Exigida)" numFmtId="0">
      <sharedItems containsBlank="1" containsMixedTypes="1" containsNumber="1" minValue="3" maxValue="7.5"/>
    </cacheField>
    <cacheField name="Iluminância mínima horizontal E (lux)2" numFmtId="0">
      <sharedItems containsBlank="1" containsMixedTypes="1" containsNumber="1" minValue="0.6" maxValue="1.5"/>
    </cacheField>
    <cacheField name="Atende à NBR 5101 - TUDO SIMU" numFmtId="0">
      <sharedItems containsBlank="1"/>
    </cacheField>
    <cacheField name="Atende à Iluminância Média2" numFmtId="0">
      <sharedItems containsBlank="1"/>
    </cacheField>
    <cacheField name="Atende à Iluminância mínima horizontal" numFmtId="0">
      <sharedItems containsBlank="1"/>
    </cacheField>
    <cacheField name="Classe IP2" numFmtId="0">
      <sharedItems containsBlank="1" containsMixedTypes="1" containsNumber="1" containsInteger="1" minValue="0" maxValue="0"/>
    </cacheField>
    <cacheField name="Excesso de iluminância média P2" numFmtId="0">
      <sharedItems containsBlank="1" containsMixedTypes="1" containsNumber="1" minValue="-7.9999999999998961E-3" maxValue="13.840000000000002"/>
    </cacheField>
    <cacheField name="Iluminância Média3" numFmtId="0">
      <sharedItems containsBlank="1" containsMixedTypes="1" containsNumber="1" minValue="3" maxValue="53.26"/>
    </cacheField>
    <cacheField name="Iluminância mínima horizontal E (lux)3" numFmtId="0">
      <sharedItems containsBlank="1" containsMixedTypes="1" containsNumber="1" minValue="0.6" maxValue="31.7"/>
    </cacheField>
    <cacheField name="Iluminância Média (Exigida)2" numFmtId="0">
      <sharedItems containsBlank="1" containsMixedTypes="1" containsNumber="1" minValue="3" maxValue="7.5"/>
    </cacheField>
    <cacheField name="Iluminância mínima horizontal E (lux) exigida" numFmtId="0">
      <sharedItems containsBlank="1" containsMixedTypes="1" containsNumber="1" minValue="0.6" maxValue="1.5"/>
    </cacheField>
    <cacheField name="Atende à NBR 5101 - TUDO SIMU P2" numFmtId="0">
      <sharedItems containsBlank="1"/>
    </cacheField>
    <cacheField name="Atende à Iluminância Média3" numFmtId="0">
      <sharedItems containsBlank="1"/>
    </cacheField>
    <cacheField name="Atende à Iluminância mínima horizontal2" numFmtId="0">
      <sharedItems containsBlank="1"/>
    </cacheField>
    <cacheField name="Fornecedor" numFmtId="0">
      <sharedItems containsBlank="1" count="4">
        <s v="LEDSTAR"/>
        <s v="SX LIGHTING"/>
        <s v="TECNOWATT"/>
        <m/>
      </sharedItems>
    </cacheField>
    <cacheField name="Código Luminária 1" numFmtId="0">
      <sharedItems containsBlank="1"/>
    </cacheField>
    <cacheField name="Luminária Simulada (IP Principal)" numFmtId="0">
      <sharedItems containsBlank="1"/>
    </cacheField>
    <cacheField name="Código Luminária 2" numFmtId="0">
      <sharedItems containsBlank="1"/>
    </cacheField>
    <cacheField name="Luminária Simulada (IP Secundário)" numFmtId="0">
      <sharedItems containsBlank="1" containsMixedTypes="1" containsNumber="1" containsInteger="1" minValue="0" maxValue="0"/>
    </cacheField>
    <cacheField name="Pontos por poste (IP Principal)" numFmtId="0">
      <sharedItems containsString="0" containsBlank="1" containsNumber="1" containsInteger="1" minValue="0" maxValue="4"/>
    </cacheField>
    <cacheField name=" Potência simulada - IP Principal (W)" numFmtId="0">
      <sharedItems containsString="0" containsBlank="1" containsNumber="1" minValue="17" maxValue="215"/>
    </cacheField>
    <cacheField name=" Potência simulada - IP Secundário (W)" numFmtId="0">
      <sharedItems containsBlank="1" containsMixedTypes="1" containsNumber="1" containsInteger="1" minValue="0" maxValue="0"/>
    </cacheField>
    <cacheField name="Fluxo Luminoso - IP Principal (lm)" numFmtId="0">
      <sharedItems containsString="0" containsBlank="1" containsNumber="1" minValue="2929.66" maxValue="32740.2"/>
    </cacheField>
    <cacheField name="Fluxo Luminoso - IP Secundário (lm)" numFmtId="0">
      <sharedItems containsBlank="1" containsMixedTypes="1" containsNumber="1" containsInteger="1" minValue="0" maxValue="0"/>
    </cacheField>
    <cacheField name="Ângulo antigo" numFmtId="0">
      <sharedItems containsString="0" containsBlank="1" containsNumber="1" containsInteger="1" minValue="0" maxValue="0"/>
    </cacheField>
    <cacheField name="Ângulo Simulado" numFmtId="0">
      <sharedItems containsString="0" containsBlank="1" containsNumber="1" minValue="2" maxValue="10"/>
    </cacheField>
    <cacheField name="Braço Antigo" numFmtId="0">
      <sharedItems containsBlank="1"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0">
      <sharedItems containsBlank="1" containsMixedTypes="1" containsNumber="1" minValue="6.5" maxValue="8.5"/>
    </cacheField>
    <cacheField name="Correção de Ponto Escuro (CPE)" numFmtId="0">
      <sharedItems containsBlank="1"/>
    </cacheField>
    <cacheField name="Quantidade de pontos adicionados para via de veículo" numFmtId="0">
      <sharedItems containsString="0" containsBlank="1" containsNumber="1" containsInteger="1" minValue="1" maxValue="1"/>
    </cacheField>
    <cacheField name="Quantidade de pontos adicionados para via de pedestres" numFmtId="0">
      <sharedItems containsString="0" containsBlank="1" containsNumber="1" containsInteger="1" minValue="2" maxValue="2"/>
    </cacheField>
    <cacheField name="Observação CPE  (Reduçao entre postes e/ou Tipo de Posteação)" numFmtId="0">
      <sharedItems containsBlank="1"/>
    </cacheField>
    <cacheField name="obs conferência" numFmtId="0">
      <sharedItems containsNonDate="0" containsString="0" containsBlank="1"/>
    </cacheField>
    <cacheField name="rev conferência" numFmtId="0">
      <sharedItems containsNonDate="0" containsString="0" containsBlank="1"/>
    </cacheField>
    <cacheField name="IP PRINC SIM" numFmtId="0">
      <sharedItems containsString="0" containsBlank="1" containsNumber="1" minValue="17" maxValue="215"/>
    </cacheField>
    <cacheField name="IP SEC SIM" numFmtId="0">
      <sharedItems containsString="0" containsBlank="1" containsNumber="1" containsInteger="1" minValue="50" maxValue="300"/>
    </cacheField>
    <cacheField name="TOTAL SIMULADO" numFmtId="0">
      <sharedItems containsString="0" containsBlank="1" containsNumber="1" minValue="0" maxValue="1280"/>
    </cacheField>
    <cacheField name="Eficientização" numFmtId="0">
      <sharedItems containsString="0" containsBlank="1" containsNumber="1" minValue="-3" maxValue="0.91"/>
    </cacheField>
    <cacheField name="Simulação" numFmtId="0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 containsBlank="1"/>
    </cacheField>
    <cacheField name="Inspe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85817824076" createdVersion="8" refreshedVersion="8" minRefreshableVersion="3" recordCount="963" xr:uid="{00000000-000A-0000-FFFF-FFFF00000000}">
  <cacheSource type="worksheet">
    <worksheetSource ref="D1:DM964" sheet="Simulações"/>
  </cacheSource>
  <cacheFields count="114">
    <cacheField name="ID" numFmtId="0">
      <sharedItems containsSemiMixedTypes="0" containsString="0" containsNumber="1" containsInteger="1" minValue="1" maxValue="321"/>
    </cacheField>
    <cacheField name="Padrão" numFmtId="0">
      <sharedItems/>
    </cacheField>
    <cacheField name="Logradouro" numFmtId="0">
      <sharedItems/>
    </cacheField>
    <cacheField name="latitude" numFmtId="0">
      <sharedItems containsSemiMixedTypes="0" containsString="0" containsNumber="1" minValue="-30.080141390000001" maxValue="-29.981011720000001"/>
    </cacheField>
    <cacheField name="longitude" numFmtId="0">
      <sharedItems containsSemiMixedTypes="0" containsString="0" containsNumber="1" minValue="-50.233502999999999" maxValue="-50.122660000000003"/>
    </cacheField>
    <cacheField name="Classificação viária" numFmtId="0">
      <sharedItems count="5">
        <s v="C1"/>
        <s v="C5"/>
        <s v="C4"/>
        <s v="C2"/>
        <s v="C3"/>
      </sharedItems>
    </cacheField>
    <cacheField name="Classificação ciclovia" numFmtId="0">
      <sharedItems containsBlank="1"/>
    </cacheField>
    <cacheField name="Classificação pedonal" numFmtId="0">
      <sharedItems containsMixedTypes="1" containsNumber="1" containsInteger="1" minValue="0" maxValue="0" count="4">
        <s v="P5"/>
        <s v="P6"/>
        <n v="0"/>
        <s v="P4"/>
      </sharedItems>
    </cacheField>
    <cacheField name="Tipo de lâmpada" numFmtId="0">
      <sharedItems/>
    </cacheField>
    <cacheField name="Potencia da lâmpada" numFmtId="0">
      <sharedItems containsSemiMixedTypes="0" containsString="0" containsNumber="1" containsInteger="1" minValue="50" maxValue="300"/>
    </cacheField>
    <cacheField name="Potência Reator" numFmtId="0">
      <sharedItems containsSemiMixedTypes="0" containsString="0" containsNumber="1" containsInteger="1" minValue="0" maxValue="30"/>
    </cacheField>
    <cacheField name="Potencia 2o nivel" numFmtId="0">
      <sharedItems containsSemiMixedTypes="0" containsString="0" containsNumber="1" containsInteger="1" minValue="0" maxValue="0"/>
    </cacheField>
    <cacheField name="POT TOTAL MALHA" numFmtId="0">
      <sharedItems containsSemiMixedTypes="0" containsString="0" containsNumber="1" containsInteger="1" minValue="0" maxValue="2000"/>
    </cacheField>
    <cacheField name="Faixas de Rodagem" numFmtId="2">
      <sharedItems containsSemiMixedTypes="0" containsString="0" containsNumber="1" containsInteger="1" minValue="1" maxValue="2"/>
    </cacheField>
    <cacheField name="Largura Passeio 1" numFmtId="2">
      <sharedItems containsSemiMixedTypes="0" containsString="0" containsNumber="1" minValue="0" maxValue="6"/>
    </cacheField>
    <cacheField name="Largura Via 1" numFmtId="2">
      <sharedItems containsSemiMixedTypes="0" containsString="0" containsNumber="1" minValue="2.5" maxValue="12"/>
    </cacheField>
    <cacheField name="largura Passeio Central 1" numFmtId="0">
      <sharedItems containsNonDate="0" containsString="0" containsBlank="1"/>
    </cacheField>
    <cacheField name="largura Passeio Central 2" numFmtId="0">
      <sharedItems containsNonDate="0" containsString="0" containsBlank="1"/>
    </cacheField>
    <cacheField name="Largura Via 2" numFmtId="0">
      <sharedItems containsSemiMixedTypes="0" containsString="0" containsNumber="1" containsInteger="1" minValue="0" maxValue="5"/>
    </cacheField>
    <cacheField name="largura Passeio 2" numFmtId="0">
      <sharedItems containsSemiMixedTypes="0" containsString="0" containsNumber="1" minValue="0" maxValue="6"/>
    </cacheField>
    <cacheField name="largura Canteiro Central" numFmtId="0">
      <sharedItems containsSemiMixedTypes="0" containsString="0" containsNumber="1" minValue="0" maxValue="28"/>
    </cacheField>
    <cacheField name="largura Ciclovia 1" numFmtId="0">
      <sharedItems containsSemiMixedTypes="0" containsString="0" containsNumber="1" minValue="0" maxValue="2.5"/>
    </cacheField>
    <cacheField name="largura Ciclovia 2" numFmtId="0">
      <sharedItems containsSemiMixedTypes="0" containsString="0" containsNumber="1" minValue="0" maxValue="2.5"/>
    </cacheField>
    <cacheField name="estacionamento 1" numFmtId="0">
      <sharedItems containsSemiMixedTypes="0" containsString="0" containsNumber="1" minValue="0" maxValue="7.3"/>
    </cacheField>
    <cacheField name="estacionamento 2" numFmtId="0">
      <sharedItems containsSemiMixedTypes="0" containsString="0" containsNumber="1" minValue="0" maxValue="8.1999999999999993"/>
    </cacheField>
    <cacheField name="posteacao" numFmtId="0">
      <sharedItems/>
    </cacheField>
    <cacheField name="Tipo de estrutura" numFmtId="0">
      <sharedItems/>
    </cacheField>
    <cacheField name="distancia entre postes" numFmtId="0">
      <sharedItems containsSemiMixedTypes="0" containsString="0" containsNumber="1" minValue="13.1" maxValue="72.5"/>
    </cacheField>
    <cacheField name="altura da luminaria" numFmtId="0">
      <sharedItems containsMixedTypes="1" containsNumber="1" minValue="0" maxValue="10.35"/>
    </cacheField>
    <cacheField name="qtd de Lampadas IP Princ" numFmtId="0">
      <sharedItems containsSemiMixedTypes="0" containsString="0" containsNumber="1" containsInteger="1" minValue="0" maxValue="4"/>
    </cacheField>
    <cacheField name="distancia Poste a via" numFmtId="0">
      <sharedItems containsSemiMixedTypes="0" containsString="0" containsNumber="1" minValue="0" maxValue="14.5"/>
    </cacheField>
    <cacheField name="projecao do braço" numFmtId="0">
      <sharedItems containsSemiMixedTypes="0" containsString="0" containsNumber="1" minValue="0" maxValue="3"/>
    </cacheField>
    <cacheField name="Pendor" numFmtId="2">
      <sharedItems containsSemiMixedTypes="0" containsString="0" containsNumber="1" minValue="-11.5" maxValue="2.5999999999999996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/>
    </cacheField>
    <cacheField name="Quantidade de pontos inspecionados IP Veic" numFmtId="2">
      <sharedItems containsSemiMixedTypes="0" containsString="0" containsNumber="1" containsInteger="1" minValue="0" maxValue="8"/>
    </cacheField>
    <cacheField name="qtd de Lampadas IP 2o nivel" numFmtId="2">
      <sharedItems containsSemiMixedTypes="0" containsString="0" containsNumber="1" containsInteger="1" minValue="0" maxValue="0"/>
    </cacheField>
    <cacheField name="Tipo de posteação 2o nivel" numFmtId="2">
      <sharedItems containsSemiMixedTypes="0" containsString="0" containsNumber="1" containsInteger="1" minValue="0" maxValue="0"/>
    </cacheField>
    <cacheField name="Distanciamento 2o nivel" numFmtId="2">
      <sharedItems containsSemiMixedTypes="0" containsString="0" containsNumber="1" containsInteger="1" minValue="0" maxValue="0"/>
    </cacheField>
    <cacheField name="Altura da luminaria 2o nivel" numFmtId="2">
      <sharedItems containsSemiMixedTypes="0" containsString="0" containsNumber="1" containsInteger="1" minValue="0" maxValue="0"/>
    </cacheField>
    <cacheField name="Projecao 2o nivel" numFmtId="2">
      <sharedItems containsSemiMixedTypes="0" containsString="0" containsNumber="1" containsInteger="1" minValue="0" maxValue="0"/>
    </cacheField>
    <cacheField name="Distancia poste-via 2o nivel" numFmtId="2">
      <sharedItems/>
    </cacheField>
    <cacheField name="Quantidade de pontos inspecionados IP Sec" numFmtId="2">
      <sharedItems containsSemiMixedTypes="0" containsString="0" containsNumber="1" containsInteger="1" minValue="0" maxValue="0"/>
    </cacheField>
    <cacheField name="informacoes Adicionais" numFmtId="2">
      <sharedItems containsNonDate="0" containsString="0" containsBlank="1"/>
    </cacheField>
    <cacheField name="Emed - Norma" numFmtId="2">
      <sharedItems containsSemiMixedTypes="0" containsString="0" containsNumber="1" minValue="7.5" maxValue="30"/>
    </cacheField>
    <cacheField name="U - Norma" numFmtId="2">
      <sharedItems containsSemiMixedTypes="0" containsString="0" containsNumber="1" minValue="0.18" maxValue="0.38"/>
    </cacheField>
    <cacheField name="Luminância Média Exigida" numFmtId="2">
      <sharedItems/>
    </cacheField>
    <cacheField name="Uo Uniformidade Global Exigida" numFmtId="2">
      <sharedItems containsSemiMixedTypes="0" containsString="0" containsNumber="1" minValue="0.18" maxValue="0.38"/>
    </cacheField>
    <cacheField name="Uniformidade Longitudinal Exigida" numFmtId="2">
      <sharedItems/>
    </cacheField>
    <cacheField name="Incremento Linear Exigido" numFmtId="2">
      <sharedItems containsSemiMixedTypes="0" containsString="0" containsNumber="1" containsInteger="1" minValue="14" maxValue="16"/>
    </cacheField>
    <cacheField name="Atendimento pleno à norma" numFmtId="0">
      <sharedItems/>
    </cacheField>
    <cacheField name="Excesso de iluminância média IV" numFmtId="165">
      <sharedItems containsMixedTypes="1" containsNumber="1" minValue="-4.0000000000000036E-2" maxValue="2.158666666666667"/>
    </cacheField>
    <cacheField name="Excesso de Uniformidade IV" numFmtId="165">
      <sharedItems containsMixedTypes="1" containsNumber="1" minValue="-0.11111111111111105" maxValue="421.22222222222223"/>
    </cacheField>
    <cacheField name="Excesso de luminância média IV" numFmtId="165">
      <sharedItems/>
    </cacheField>
    <cacheField name="Iluminância Média" numFmtId="2">
      <sharedItems containsMixedTypes="1" containsNumber="1" minValue="7.46" maxValue="37.49"/>
    </cacheField>
    <cacheField name="Fator de Uniformidade" numFmtId="2">
      <sharedItems containsSemiMixedTypes="0" containsString="0" containsNumber="1" minValue="0.16" maxValue="76"/>
    </cacheField>
    <cacheField name="Luminância Média" numFmtId="2">
      <sharedItems containsNonDate="0" containsString="0" containsBlank="1"/>
    </cacheField>
    <cacheField name="Uniformidade Longitudinal" numFmtId="2">
      <sharedItems containsNonDate="0" containsString="0" containsBlank="1"/>
    </cacheField>
    <cacheField name="Incremento Linear (TI)" numFmtId="1">
      <sharedItems containsNonDate="0" containsString="0" containsBlank="1"/>
    </cacheField>
    <cacheField name="EIR" numFmtId="2">
      <sharedItems containsNonDate="0" containsString="0" containsBlank="1"/>
    </cacheField>
    <cacheField name="ATENDE TUDO - RUA SIMU" numFmtId="0">
      <sharedItems/>
    </cacheField>
    <cacheField name="Atende à Iluminância Média" numFmtId="0">
      <sharedItems/>
    </cacheField>
    <cacheField name="Atende à Uniformidade Global Miníma" numFmtId="0">
      <sharedItems/>
    </cacheField>
    <cacheField name="Atende à Luminância Média" numFmtId="0">
      <sharedItems/>
    </cacheField>
    <cacheField name="Classe IV" numFmtId="2">
      <sharedItems/>
    </cacheField>
    <cacheField name="Classe IP" numFmtId="2">
      <sharedItems containsMixedTypes="1" containsNumber="1" containsInteger="1" minValue="0" maxValue="0"/>
    </cacheField>
    <cacheField name="Excesso de iluminância média P1" numFmtId="9">
      <sharedItems containsMixedTypes="1" containsNumber="1" minValue="0" maxValue="16.09"/>
    </cacheField>
    <cacheField name="Iluminância Média2" numFmtId="0">
      <sharedItems containsBlank="1" containsMixedTypes="1" containsNumber="1" minValue="3" maxValue="51.27"/>
    </cacheField>
    <cacheField name="Iluminância mínima horizontal E (lux)" numFmtId="0">
      <sharedItems containsBlank="1" containsMixedTypes="1" containsNumber="1" minValue="0.6" maxValue="36.35"/>
    </cacheField>
    <cacheField name="Iluminância Média (Exigida)" numFmtId="2">
      <sharedItems containsMixedTypes="1" containsNumber="1" minValue="3" maxValue="7.5"/>
    </cacheField>
    <cacheField name="Iluminância mínima horizontal E (lux)2" numFmtId="2">
      <sharedItems containsMixedTypes="1" containsNumber="1" minValue="0.6" maxValue="1.5"/>
    </cacheField>
    <cacheField name="Atende à NBR 5101 - TUDO SIMU" numFmtId="0">
      <sharedItems/>
    </cacheField>
    <cacheField name="Atende à Iluminância Média2" numFmtId="0">
      <sharedItems/>
    </cacheField>
    <cacheField name="Atende à Iluminância mínima horizontal" numFmtId="0">
      <sharedItems/>
    </cacheField>
    <cacheField name="Classe IP2" numFmtId="2">
      <sharedItems containsMixedTypes="1" containsNumber="1" containsInteger="1" minValue="0" maxValue="0"/>
    </cacheField>
    <cacheField name="Excesso de iluminância média P2" numFmtId="9">
      <sharedItems containsMixedTypes="1" containsNumber="1" minValue="-7.9999999999998961E-3" maxValue="13.840000000000002"/>
    </cacheField>
    <cacheField name="Iluminância Média3" numFmtId="0">
      <sharedItems containsBlank="1" containsMixedTypes="1" containsNumber="1" minValue="3" maxValue="53.26"/>
    </cacheField>
    <cacheField name="Iluminância mínima horizontal E (lux)3" numFmtId="0">
      <sharedItems containsBlank="1" containsMixedTypes="1" containsNumber="1" minValue="0.6" maxValue="31.7"/>
    </cacheField>
    <cacheField name="Iluminância Média (Exigida)2" numFmtId="0">
      <sharedItems containsMixedTypes="1" containsNumber="1" minValue="3" maxValue="7.5"/>
    </cacheField>
    <cacheField name="Iluminância mínima horizontal E (lux) exigida" numFmtId="0">
      <sharedItems containsMixedTypes="1" containsNumber="1" minValue="0.6" maxValue="1.5"/>
    </cacheField>
    <cacheField name="Atende à NBR 5101 - TUDO SIMU P2" numFmtId="0">
      <sharedItems/>
    </cacheField>
    <cacheField name="Atende à Iluminância Média3" numFmtId="0">
      <sharedItems/>
    </cacheField>
    <cacheField name="Atende à Iluminância mínima horizontal2" numFmtId="0">
      <sharedItems/>
    </cacheField>
    <cacheField name="Fornecedor" numFmtId="0">
      <sharedItems count="3">
        <s v="LEDSTAR"/>
        <s v="SX LIGHTING"/>
        <s v="TECNOWATT"/>
      </sharedItems>
    </cacheField>
    <cacheField name="Código Luminária 1" numFmtId="0">
      <sharedItems/>
    </cacheField>
    <cacheField name="Luminária Simulada (IP Principal)" numFmtId="0">
      <sharedItems/>
    </cacheField>
    <cacheField name="Código Luminária 2" numFmtId="0">
      <sharedItems containsBlank="1"/>
    </cacheField>
    <cacheField name="Luminária Simulada (IP Secundário)" numFmtId="0">
      <sharedItems containsMixedTypes="1" containsNumber="1" containsInteger="1" minValue="0" maxValue="0"/>
    </cacheField>
    <cacheField name="Pontos por poste (IP Principal)" numFmtId="1">
      <sharedItems containsSemiMixedTypes="0" containsString="0" containsNumber="1" containsInteger="1" minValue="0" maxValue="4"/>
    </cacheField>
    <cacheField name=" Potência simulada - IP Principal (W)" numFmtId="0">
      <sharedItems containsSemiMixedTypes="0" containsString="0" containsNumber="1" minValue="17" maxValue="215"/>
    </cacheField>
    <cacheField name=" Potência simulada - IP Secundário (W)" numFmtId="0">
      <sharedItems containsMixedTypes="1" containsNumber="1" containsInteger="1" minValue="0" maxValue="0"/>
    </cacheField>
    <cacheField name="Fluxo Luminoso - IP Principal (lm)" numFmtId="0">
      <sharedItems containsSemiMixedTypes="0" containsString="0" containsNumber="1" minValue="2929.66" maxValue="32740.2"/>
    </cacheField>
    <cacheField name="Fluxo Luminoso - IP Secundário (lm)" numFmtId="0">
      <sharedItems containsMixedTypes="1" containsNumber="1" containsInteger="1" minValue="0" maxValue="0"/>
    </cacheField>
    <cacheField name="Ângulo antigo" numFmtId="0">
      <sharedItems containsSemiMixedTypes="0" containsString="0" containsNumber="1" containsInteger="1" minValue="0" maxValue="0"/>
    </cacheField>
    <cacheField name="Ângulo Simulado" numFmtId="0">
      <sharedItems containsString="0" containsBlank="1" containsNumber="1" minValue="2" maxValue="10"/>
    </cacheField>
    <cacheField name="Braço Antigo" numFmtId="0">
      <sharedItems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166">
      <sharedItems containsBlank="1" containsMixedTypes="1" containsNumber="1" minValue="6.5" maxValue="8.5"/>
    </cacheField>
    <cacheField name="Correção de Ponto Escuro (CPE)" numFmtId="0">
      <sharedItems containsBlank="1"/>
    </cacheField>
    <cacheField name="Quantidade de pontos adicionados para via de veículo" numFmtId="0">
      <sharedItems containsString="0" containsBlank="1" containsNumber="1" containsInteger="1" minValue="1" maxValue="1"/>
    </cacheField>
    <cacheField name="Quantidade de pontos adicionados para via de pedestres" numFmtId="0">
      <sharedItems containsString="0" containsBlank="1" containsNumber="1" containsInteger="1" minValue="2" maxValue="2"/>
    </cacheField>
    <cacheField name="Observação CPE  (Reduçao entre postes e/ou Tipo de Posteação)" numFmtId="0">
      <sharedItems containsBlank="1"/>
    </cacheField>
    <cacheField name="obs conferência" numFmtId="0">
      <sharedItems containsNonDate="0" containsString="0" containsBlank="1"/>
    </cacheField>
    <cacheField name="rev conferência" numFmtId="0">
      <sharedItems containsNonDate="0" containsString="0" containsBlank="1"/>
    </cacheField>
    <cacheField name="IP PRINC SIM" numFmtId="0">
      <sharedItems containsSemiMixedTypes="0" containsString="0" containsNumber="1" minValue="17" maxValue="215"/>
    </cacheField>
    <cacheField name="IP SEC SIM" numFmtId="2">
      <sharedItems containsSemiMixedTypes="0" containsString="0" containsNumber="1" containsInteger="1" minValue="50" maxValue="300"/>
    </cacheField>
    <cacheField name="TOTAL SIMULADO" numFmtId="0">
      <sharedItems containsSemiMixedTypes="0" containsString="0" containsNumber="1" minValue="0" maxValue="1280"/>
    </cacheField>
    <cacheField name="Eficientização" numFmtId="10">
      <sharedItems containsSemiMixedTypes="0" containsString="0" containsNumber="1" minValue="-3" maxValue="0.91"/>
    </cacheField>
    <cacheField name="Simulação" numFmtId="167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/>
    </cacheField>
    <cacheField name="Inspe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2">
  <r>
    <s v="Avenida Beira-Mar, 1577"/>
    <x v="0"/>
    <x v="0"/>
    <x v="0"/>
    <x v="0"/>
    <x v="0"/>
    <x v="0"/>
    <x v="0"/>
    <x v="0"/>
    <x v="0"/>
    <x v="0"/>
    <x v="0"/>
    <x v="0"/>
    <x v="0"/>
    <n v="1"/>
  </r>
  <r>
    <s v="Avenida Beira-Mar, 1577"/>
    <x v="0"/>
    <x v="0"/>
    <x v="0"/>
    <x v="1"/>
    <x v="1"/>
    <x v="0"/>
    <x v="0"/>
    <x v="0"/>
    <x v="0"/>
    <x v="0"/>
    <x v="0"/>
    <x v="0"/>
    <x v="0"/>
    <n v="1"/>
  </r>
  <r>
    <s v="Avenida Beira-Mar, 1577"/>
    <x v="0"/>
    <x v="0"/>
    <x v="0"/>
    <x v="2"/>
    <x v="2"/>
    <x v="0"/>
    <x v="0"/>
    <x v="1"/>
    <x v="0"/>
    <x v="0"/>
    <x v="0"/>
    <x v="0"/>
    <x v="0"/>
    <n v="1"/>
  </r>
  <r>
    <s v="Avenida Beira-Mar, 500 [Q]"/>
    <x v="0"/>
    <x v="0"/>
    <x v="0"/>
    <x v="0"/>
    <x v="0"/>
    <x v="0"/>
    <x v="1"/>
    <x v="1"/>
    <x v="0"/>
    <x v="1"/>
    <x v="0"/>
    <x v="0"/>
    <x v="0"/>
    <n v="1"/>
  </r>
  <r>
    <s v="Avenida Beira-Mar, 500 [Q]"/>
    <x v="0"/>
    <x v="0"/>
    <x v="0"/>
    <x v="1"/>
    <x v="1"/>
    <x v="0"/>
    <x v="1"/>
    <x v="2"/>
    <x v="0"/>
    <x v="1"/>
    <x v="0"/>
    <x v="0"/>
    <x v="0"/>
    <n v="1"/>
  </r>
  <r>
    <s v="Avenida Beira-Mar, 500 [Q]"/>
    <x v="0"/>
    <x v="0"/>
    <x v="0"/>
    <x v="2"/>
    <x v="2"/>
    <x v="0"/>
    <x v="1"/>
    <x v="1"/>
    <x v="0"/>
    <x v="1"/>
    <x v="0"/>
    <x v="0"/>
    <x v="0"/>
    <n v="1"/>
  </r>
  <r>
    <s v="Condominio Maritimo "/>
    <x v="1"/>
    <x v="1"/>
    <x v="1"/>
    <x v="0"/>
    <x v="3"/>
    <x v="1"/>
    <x v="0"/>
    <x v="0"/>
    <x v="0"/>
    <x v="0"/>
    <x v="0"/>
    <x v="0"/>
    <x v="0"/>
    <n v="1"/>
  </r>
  <r>
    <s v="Condominio Maritimo "/>
    <x v="1"/>
    <x v="1"/>
    <x v="1"/>
    <x v="1"/>
    <x v="4"/>
    <x v="2"/>
    <x v="0"/>
    <x v="0"/>
    <x v="0"/>
    <x v="0"/>
    <x v="0"/>
    <x v="0"/>
    <x v="0"/>
    <n v="1"/>
  </r>
  <r>
    <s v="Condominio Maritimo "/>
    <x v="1"/>
    <x v="1"/>
    <x v="1"/>
    <x v="2"/>
    <x v="5"/>
    <x v="3"/>
    <x v="0"/>
    <x v="0"/>
    <x v="0"/>
    <x v="0"/>
    <x v="0"/>
    <x v="0"/>
    <x v="0"/>
    <n v="1"/>
  </r>
  <r>
    <s v="Marina Park Residence"/>
    <x v="1"/>
    <x v="1"/>
    <x v="1"/>
    <x v="0"/>
    <x v="6"/>
    <x v="4"/>
    <x v="2"/>
    <x v="0"/>
    <x v="0"/>
    <x v="0"/>
    <x v="0"/>
    <x v="0"/>
    <x v="0"/>
    <n v="1"/>
  </r>
  <r>
    <s v="Marina Park Residence"/>
    <x v="1"/>
    <x v="1"/>
    <x v="1"/>
    <x v="1"/>
    <x v="4"/>
    <x v="2"/>
    <x v="2"/>
    <x v="0"/>
    <x v="0"/>
    <x v="0"/>
    <x v="0"/>
    <x v="0"/>
    <x v="0"/>
    <n v="1"/>
  </r>
  <r>
    <s v="Marina Park Residence"/>
    <x v="1"/>
    <x v="1"/>
    <x v="1"/>
    <x v="2"/>
    <x v="5"/>
    <x v="3"/>
    <x v="2"/>
    <x v="0"/>
    <x v="0"/>
    <x v="0"/>
    <x v="0"/>
    <x v="0"/>
    <x v="0"/>
    <n v="1"/>
  </r>
  <r>
    <s v="Avenida Central Jardim do Eden, 497"/>
    <x v="0"/>
    <x v="2"/>
    <x v="1"/>
    <x v="0"/>
    <x v="6"/>
    <x v="4"/>
    <x v="2"/>
    <x v="0"/>
    <x v="0"/>
    <x v="2"/>
    <x v="0"/>
    <x v="0"/>
    <x v="0"/>
    <n v="1"/>
  </r>
  <r>
    <s v="Avenida Central Jardim do Eden, 497"/>
    <x v="0"/>
    <x v="2"/>
    <x v="1"/>
    <x v="1"/>
    <x v="7"/>
    <x v="5"/>
    <x v="2"/>
    <x v="0"/>
    <x v="0"/>
    <x v="2"/>
    <x v="0"/>
    <x v="0"/>
    <x v="0"/>
    <n v="1"/>
  </r>
  <r>
    <s v="Avenida Central Jardim do Eden, 497"/>
    <x v="0"/>
    <x v="2"/>
    <x v="1"/>
    <x v="2"/>
    <x v="8"/>
    <x v="6"/>
    <x v="2"/>
    <x v="0"/>
    <x v="0"/>
    <x v="2"/>
    <x v="0"/>
    <x v="0"/>
    <x v="0"/>
    <n v="1"/>
  </r>
  <r>
    <s v="Rua A-Tres Boca-de-Leao, 220"/>
    <x v="0"/>
    <x v="3"/>
    <x v="1"/>
    <x v="0"/>
    <x v="6"/>
    <x v="4"/>
    <x v="2"/>
    <x v="0"/>
    <x v="0"/>
    <x v="0"/>
    <x v="0"/>
    <x v="0"/>
    <x v="0"/>
    <n v="1"/>
  </r>
  <r>
    <s v="Rua A-Tres Boca-de-Leao, 220"/>
    <x v="0"/>
    <x v="3"/>
    <x v="1"/>
    <x v="1"/>
    <x v="4"/>
    <x v="2"/>
    <x v="2"/>
    <x v="0"/>
    <x v="0"/>
    <x v="0"/>
    <x v="0"/>
    <x v="0"/>
    <x v="0"/>
    <n v="1"/>
  </r>
  <r>
    <s v="Rua A-Tres Boca-de-Leao, 220"/>
    <x v="0"/>
    <x v="3"/>
    <x v="1"/>
    <x v="2"/>
    <x v="5"/>
    <x v="3"/>
    <x v="2"/>
    <x v="0"/>
    <x v="0"/>
    <x v="0"/>
    <x v="0"/>
    <x v="0"/>
    <x v="0"/>
    <n v="1"/>
  </r>
  <r>
    <s v="Marina Park Residence"/>
    <x v="1"/>
    <x v="1"/>
    <x v="2"/>
    <x v="0"/>
    <x v="9"/>
    <x v="7"/>
    <x v="0"/>
    <x v="0"/>
    <x v="0"/>
    <x v="0"/>
    <x v="0"/>
    <x v="0"/>
    <x v="0"/>
    <n v="1"/>
  </r>
  <r>
    <s v="Marina Park Residence"/>
    <x v="1"/>
    <x v="1"/>
    <x v="2"/>
    <x v="1"/>
    <x v="7"/>
    <x v="5"/>
    <x v="0"/>
    <x v="0"/>
    <x v="0"/>
    <x v="0"/>
    <x v="0"/>
    <x v="0"/>
    <x v="0"/>
    <n v="1"/>
  </r>
  <r>
    <s v="Marina Park Residence"/>
    <x v="1"/>
    <x v="1"/>
    <x v="2"/>
    <x v="2"/>
    <x v="8"/>
    <x v="6"/>
    <x v="0"/>
    <x v="0"/>
    <x v="0"/>
    <x v="0"/>
    <x v="0"/>
    <x v="0"/>
    <x v="0"/>
    <n v="1"/>
  </r>
  <r>
    <s v="Rua R Seis, 57"/>
    <x v="0"/>
    <x v="3"/>
    <x v="1"/>
    <x v="0"/>
    <x v="3"/>
    <x v="1"/>
    <x v="2"/>
    <x v="0"/>
    <x v="0"/>
    <x v="0"/>
    <x v="0"/>
    <x v="0"/>
    <x v="0"/>
    <n v="1"/>
  </r>
  <r>
    <s v="Rua R Seis, 57"/>
    <x v="0"/>
    <x v="3"/>
    <x v="1"/>
    <x v="1"/>
    <x v="4"/>
    <x v="2"/>
    <x v="2"/>
    <x v="0"/>
    <x v="0"/>
    <x v="0"/>
    <x v="0"/>
    <x v="0"/>
    <x v="0"/>
    <n v="1"/>
  </r>
  <r>
    <s v="Rua R Seis, 57"/>
    <x v="0"/>
    <x v="3"/>
    <x v="1"/>
    <x v="2"/>
    <x v="5"/>
    <x v="3"/>
    <x v="2"/>
    <x v="0"/>
    <x v="0"/>
    <x v="0"/>
    <x v="0"/>
    <x v="0"/>
    <x v="0"/>
    <n v="1"/>
  </r>
  <r>
    <s v="Condominio Maritimo "/>
    <x v="1"/>
    <x v="1"/>
    <x v="1"/>
    <x v="0"/>
    <x v="3"/>
    <x v="1"/>
    <x v="0"/>
    <x v="0"/>
    <x v="0"/>
    <x v="0"/>
    <x v="0"/>
    <x v="0"/>
    <x v="0"/>
    <n v="1"/>
  </r>
  <r>
    <s v="Condominio Maritimo "/>
    <x v="1"/>
    <x v="1"/>
    <x v="1"/>
    <x v="1"/>
    <x v="4"/>
    <x v="2"/>
    <x v="0"/>
    <x v="0"/>
    <x v="0"/>
    <x v="0"/>
    <x v="0"/>
    <x v="0"/>
    <x v="0"/>
    <n v="1"/>
  </r>
  <r>
    <s v="Condominio Maritimo "/>
    <x v="1"/>
    <x v="1"/>
    <x v="1"/>
    <x v="2"/>
    <x v="5"/>
    <x v="3"/>
    <x v="0"/>
    <x v="0"/>
    <x v="0"/>
    <x v="0"/>
    <x v="0"/>
    <x v="0"/>
    <x v="0"/>
    <n v="1"/>
  </r>
  <r>
    <s v="Rua Olavo Nunes, 12"/>
    <x v="0"/>
    <x v="3"/>
    <x v="1"/>
    <x v="0"/>
    <x v="3"/>
    <x v="1"/>
    <x v="2"/>
    <x v="0"/>
    <x v="0"/>
    <x v="0"/>
    <x v="0"/>
    <x v="0"/>
    <x v="0"/>
    <n v="1"/>
  </r>
  <r>
    <s v="Rua Olavo Nunes, 12"/>
    <x v="0"/>
    <x v="3"/>
    <x v="1"/>
    <x v="1"/>
    <x v="4"/>
    <x v="2"/>
    <x v="2"/>
    <x v="0"/>
    <x v="0"/>
    <x v="0"/>
    <x v="0"/>
    <x v="0"/>
    <x v="0"/>
    <n v="1"/>
  </r>
  <r>
    <s v="Rua Olavo Nunes, 12"/>
    <x v="0"/>
    <x v="3"/>
    <x v="1"/>
    <x v="2"/>
    <x v="5"/>
    <x v="3"/>
    <x v="2"/>
    <x v="0"/>
    <x v="0"/>
    <x v="0"/>
    <x v="0"/>
    <x v="0"/>
    <x v="0"/>
    <n v="1"/>
  </r>
  <r>
    <s v="Rua Creta, 55"/>
    <x v="0"/>
    <x v="3"/>
    <x v="1"/>
    <x v="0"/>
    <x v="6"/>
    <x v="4"/>
    <x v="2"/>
    <x v="0"/>
    <x v="0"/>
    <x v="0"/>
    <x v="0"/>
    <x v="0"/>
    <x v="0"/>
    <n v="1"/>
  </r>
  <r>
    <s v="Rua Creta, 55"/>
    <x v="0"/>
    <x v="3"/>
    <x v="1"/>
    <x v="1"/>
    <x v="4"/>
    <x v="2"/>
    <x v="2"/>
    <x v="0"/>
    <x v="0"/>
    <x v="0"/>
    <x v="0"/>
    <x v="0"/>
    <x v="0"/>
    <n v="1"/>
  </r>
  <r>
    <s v="Rua Creta, 55"/>
    <x v="0"/>
    <x v="3"/>
    <x v="1"/>
    <x v="2"/>
    <x v="5"/>
    <x v="3"/>
    <x v="2"/>
    <x v="0"/>
    <x v="0"/>
    <x v="0"/>
    <x v="0"/>
    <x v="0"/>
    <x v="0"/>
    <n v="1"/>
  </r>
  <r>
    <s v="Rua Almirante Tamandare, 874"/>
    <x v="0"/>
    <x v="3"/>
    <x v="2"/>
    <x v="0"/>
    <x v="10"/>
    <x v="8"/>
    <x v="2"/>
    <x v="0"/>
    <x v="0"/>
    <x v="0"/>
    <x v="0"/>
    <x v="0"/>
    <x v="0"/>
    <n v="1"/>
  </r>
  <r>
    <s v="Rua Almirante Tamandare, 874"/>
    <x v="0"/>
    <x v="3"/>
    <x v="2"/>
    <x v="1"/>
    <x v="11"/>
    <x v="9"/>
    <x v="2"/>
    <x v="0"/>
    <x v="0"/>
    <x v="0"/>
    <x v="0"/>
    <x v="0"/>
    <x v="0"/>
    <n v="1"/>
  </r>
  <r>
    <s v="Rua Almirante Tamandare, 874"/>
    <x v="0"/>
    <x v="3"/>
    <x v="2"/>
    <x v="2"/>
    <x v="12"/>
    <x v="10"/>
    <x v="2"/>
    <x v="0"/>
    <x v="0"/>
    <x v="0"/>
    <x v="0"/>
    <x v="0"/>
    <x v="0"/>
    <n v="1"/>
  </r>
  <r>
    <s v="Rua A-Seis dos Jasmins, 128"/>
    <x v="0"/>
    <x v="3"/>
    <x v="1"/>
    <x v="0"/>
    <x v="6"/>
    <x v="4"/>
    <x v="2"/>
    <x v="0"/>
    <x v="0"/>
    <x v="0"/>
    <x v="0"/>
    <x v="0"/>
    <x v="0"/>
    <n v="1"/>
  </r>
  <r>
    <s v="Rua A-Seis dos Jasmins, 128"/>
    <x v="0"/>
    <x v="3"/>
    <x v="1"/>
    <x v="1"/>
    <x v="4"/>
    <x v="2"/>
    <x v="2"/>
    <x v="0"/>
    <x v="0"/>
    <x v="0"/>
    <x v="0"/>
    <x v="0"/>
    <x v="0"/>
    <n v="1"/>
  </r>
  <r>
    <s v="Rua A-Seis dos Jasmins, 128"/>
    <x v="0"/>
    <x v="3"/>
    <x v="1"/>
    <x v="2"/>
    <x v="5"/>
    <x v="3"/>
    <x v="2"/>
    <x v="0"/>
    <x v="0"/>
    <x v="0"/>
    <x v="0"/>
    <x v="0"/>
    <x v="0"/>
    <n v="1"/>
  </r>
  <r>
    <s v="Rua Hildebrando Pinheiro Veloso, 1170"/>
    <x v="0"/>
    <x v="1"/>
    <x v="1"/>
    <x v="0"/>
    <x v="6"/>
    <x v="4"/>
    <x v="2"/>
    <x v="0"/>
    <x v="0"/>
    <x v="0"/>
    <x v="0"/>
    <x v="0"/>
    <x v="0"/>
    <n v="1"/>
  </r>
  <r>
    <s v="Rua Hildebrando Pinheiro Veloso, 1170"/>
    <x v="0"/>
    <x v="1"/>
    <x v="1"/>
    <x v="1"/>
    <x v="7"/>
    <x v="5"/>
    <x v="2"/>
    <x v="0"/>
    <x v="0"/>
    <x v="0"/>
    <x v="0"/>
    <x v="0"/>
    <x v="0"/>
    <n v="1"/>
  </r>
  <r>
    <s v="Rua Hildebrando Pinheiro Veloso, 1170"/>
    <x v="0"/>
    <x v="1"/>
    <x v="1"/>
    <x v="2"/>
    <x v="8"/>
    <x v="6"/>
    <x v="2"/>
    <x v="0"/>
    <x v="0"/>
    <x v="0"/>
    <x v="0"/>
    <x v="0"/>
    <x v="0"/>
    <n v="1"/>
  </r>
  <r>
    <s v="Rua Sete de Setembro, 2721"/>
    <x v="0"/>
    <x v="3"/>
    <x v="1"/>
    <x v="0"/>
    <x v="6"/>
    <x v="4"/>
    <x v="2"/>
    <x v="0"/>
    <x v="0"/>
    <x v="0"/>
    <x v="0"/>
    <x v="0"/>
    <x v="0"/>
    <n v="1"/>
  </r>
  <r>
    <s v="Rua Sete de Setembro, 2721"/>
    <x v="0"/>
    <x v="3"/>
    <x v="1"/>
    <x v="1"/>
    <x v="7"/>
    <x v="5"/>
    <x v="2"/>
    <x v="0"/>
    <x v="0"/>
    <x v="0"/>
    <x v="0"/>
    <x v="0"/>
    <x v="0"/>
    <n v="1"/>
  </r>
  <r>
    <s v="Rua Sete de Setembro, 2721"/>
    <x v="0"/>
    <x v="3"/>
    <x v="1"/>
    <x v="2"/>
    <x v="8"/>
    <x v="6"/>
    <x v="2"/>
    <x v="0"/>
    <x v="0"/>
    <x v="0"/>
    <x v="0"/>
    <x v="0"/>
    <x v="0"/>
    <n v="1"/>
  </r>
  <r>
    <s v="Rua Octavio Rodolfo dos Santos, 2080"/>
    <x v="0"/>
    <x v="4"/>
    <x v="1"/>
    <x v="0"/>
    <x v="9"/>
    <x v="7"/>
    <x v="2"/>
    <x v="0"/>
    <x v="0"/>
    <x v="0"/>
    <x v="0"/>
    <x v="0"/>
    <x v="0"/>
    <n v="1"/>
  </r>
  <r>
    <s v="Rua Octavio Rodolfo dos Santos, 2080"/>
    <x v="0"/>
    <x v="4"/>
    <x v="1"/>
    <x v="1"/>
    <x v="7"/>
    <x v="5"/>
    <x v="2"/>
    <x v="0"/>
    <x v="0"/>
    <x v="0"/>
    <x v="0"/>
    <x v="0"/>
    <x v="0"/>
    <n v="1"/>
  </r>
  <r>
    <s v="Rua Octavio Rodolfo dos Santos, 2080"/>
    <x v="0"/>
    <x v="4"/>
    <x v="1"/>
    <x v="2"/>
    <x v="13"/>
    <x v="9"/>
    <x v="2"/>
    <x v="0"/>
    <x v="0"/>
    <x v="0"/>
    <x v="0"/>
    <x v="0"/>
    <x v="0"/>
    <n v="1"/>
  </r>
  <r>
    <s v="Avenida Fernandes Bastos, 3933"/>
    <x v="0"/>
    <x v="3"/>
    <x v="0"/>
    <x v="0"/>
    <x v="14"/>
    <x v="11"/>
    <x v="2"/>
    <x v="0"/>
    <x v="0"/>
    <x v="0"/>
    <x v="0"/>
    <x v="0"/>
    <x v="0"/>
    <n v="1"/>
  </r>
  <r>
    <s v="Avenida Fernandes Bastos, 3933"/>
    <x v="0"/>
    <x v="3"/>
    <x v="0"/>
    <x v="1"/>
    <x v="15"/>
    <x v="12"/>
    <x v="2"/>
    <x v="0"/>
    <x v="1"/>
    <x v="0"/>
    <x v="0"/>
    <x v="1"/>
    <x v="0"/>
    <n v="1"/>
  </r>
  <r>
    <s v="Avenida Fernandes Bastos, 3933"/>
    <x v="0"/>
    <x v="3"/>
    <x v="0"/>
    <x v="2"/>
    <x v="2"/>
    <x v="0"/>
    <x v="2"/>
    <x v="0"/>
    <x v="1"/>
    <x v="0"/>
    <x v="0"/>
    <x v="1"/>
    <x v="0"/>
    <n v="1"/>
  </r>
  <r>
    <s v="Rua Santa Maria, 172"/>
    <x v="0"/>
    <x v="3"/>
    <x v="1"/>
    <x v="0"/>
    <x v="3"/>
    <x v="1"/>
    <x v="2"/>
    <x v="0"/>
    <x v="0"/>
    <x v="0"/>
    <x v="0"/>
    <x v="0"/>
    <x v="0"/>
    <n v="1"/>
  </r>
  <r>
    <s v="Rua Santa Maria, 172"/>
    <x v="0"/>
    <x v="3"/>
    <x v="1"/>
    <x v="1"/>
    <x v="16"/>
    <x v="13"/>
    <x v="2"/>
    <x v="0"/>
    <x v="0"/>
    <x v="0"/>
    <x v="0"/>
    <x v="0"/>
    <x v="0"/>
    <n v="1"/>
  </r>
  <r>
    <s v="Rua Santa Maria, 172"/>
    <x v="0"/>
    <x v="3"/>
    <x v="1"/>
    <x v="2"/>
    <x v="5"/>
    <x v="3"/>
    <x v="2"/>
    <x v="0"/>
    <x v="0"/>
    <x v="0"/>
    <x v="0"/>
    <x v="0"/>
    <x v="0"/>
    <n v="1"/>
  </r>
  <r>
    <s v="Estrada Estancia Velha, 1"/>
    <x v="0"/>
    <x v="3"/>
    <x v="1"/>
    <x v="0"/>
    <x v="3"/>
    <x v="1"/>
    <x v="2"/>
    <x v="0"/>
    <x v="0"/>
    <x v="0"/>
    <x v="0"/>
    <x v="0"/>
    <x v="0"/>
    <n v="1"/>
  </r>
  <r>
    <s v="Estrada Estancia Velha, 1"/>
    <x v="0"/>
    <x v="3"/>
    <x v="1"/>
    <x v="1"/>
    <x v="4"/>
    <x v="2"/>
    <x v="2"/>
    <x v="0"/>
    <x v="0"/>
    <x v="0"/>
    <x v="0"/>
    <x v="0"/>
    <x v="0"/>
    <n v="1"/>
  </r>
  <r>
    <s v="Estrada Estancia Velha, 1"/>
    <x v="0"/>
    <x v="3"/>
    <x v="1"/>
    <x v="2"/>
    <x v="5"/>
    <x v="3"/>
    <x v="2"/>
    <x v="0"/>
    <x v="0"/>
    <x v="0"/>
    <x v="0"/>
    <x v="0"/>
    <x v="0"/>
    <n v="1"/>
  </r>
  <r>
    <s v="Rua Wadir Azevedo Fonseca, 690"/>
    <x v="0"/>
    <x v="4"/>
    <x v="1"/>
    <x v="0"/>
    <x v="6"/>
    <x v="4"/>
    <x v="2"/>
    <x v="0"/>
    <x v="0"/>
    <x v="0"/>
    <x v="0"/>
    <x v="0"/>
    <x v="0"/>
    <n v="1"/>
  </r>
  <r>
    <s v="Rua Wadir Azevedo Fonseca, 690"/>
    <x v="0"/>
    <x v="4"/>
    <x v="1"/>
    <x v="1"/>
    <x v="4"/>
    <x v="2"/>
    <x v="2"/>
    <x v="0"/>
    <x v="0"/>
    <x v="0"/>
    <x v="0"/>
    <x v="0"/>
    <x v="0"/>
    <n v="1"/>
  </r>
  <r>
    <s v="Rua Wadir Azevedo Fonseca, 690"/>
    <x v="0"/>
    <x v="4"/>
    <x v="1"/>
    <x v="2"/>
    <x v="5"/>
    <x v="3"/>
    <x v="2"/>
    <x v="0"/>
    <x v="0"/>
    <x v="0"/>
    <x v="0"/>
    <x v="0"/>
    <x v="0"/>
    <n v="1"/>
  </r>
  <r>
    <s v="Rua Joao Arthur Kirsh, 330"/>
    <x v="0"/>
    <x v="5"/>
    <x v="1"/>
    <x v="0"/>
    <x v="6"/>
    <x v="4"/>
    <x v="1"/>
    <x v="0"/>
    <x v="0"/>
    <x v="0"/>
    <x v="0"/>
    <x v="0"/>
    <x v="0"/>
    <n v="1"/>
  </r>
  <r>
    <s v="Rua Joao Arthur Kirsh, 330"/>
    <x v="0"/>
    <x v="5"/>
    <x v="1"/>
    <x v="1"/>
    <x v="4"/>
    <x v="2"/>
    <x v="1"/>
    <x v="0"/>
    <x v="0"/>
    <x v="0"/>
    <x v="0"/>
    <x v="0"/>
    <x v="0"/>
    <n v="1"/>
  </r>
  <r>
    <s v="Rua Joao Arthur Kirsh, 330"/>
    <x v="0"/>
    <x v="5"/>
    <x v="1"/>
    <x v="2"/>
    <x v="5"/>
    <x v="3"/>
    <x v="1"/>
    <x v="0"/>
    <x v="0"/>
    <x v="0"/>
    <x v="0"/>
    <x v="0"/>
    <x v="0"/>
    <n v="1"/>
  </r>
  <r>
    <s v="Rua Vinte e Quatro de Setembro, 833"/>
    <x v="0"/>
    <x v="1"/>
    <x v="2"/>
    <x v="0"/>
    <x v="10"/>
    <x v="8"/>
    <x v="0"/>
    <x v="0"/>
    <x v="0"/>
    <x v="0"/>
    <x v="0"/>
    <x v="0"/>
    <x v="0"/>
    <n v="1"/>
  </r>
  <r>
    <s v="Rua Vinte e Quatro de Setembro, 833"/>
    <x v="0"/>
    <x v="1"/>
    <x v="2"/>
    <x v="1"/>
    <x v="17"/>
    <x v="14"/>
    <x v="0"/>
    <x v="0"/>
    <x v="0"/>
    <x v="0"/>
    <x v="0"/>
    <x v="0"/>
    <x v="0"/>
    <n v="1"/>
  </r>
  <r>
    <s v="Rua Vinte e Quatro de Setembro, 833"/>
    <x v="0"/>
    <x v="1"/>
    <x v="2"/>
    <x v="2"/>
    <x v="12"/>
    <x v="10"/>
    <x v="0"/>
    <x v="0"/>
    <x v="0"/>
    <x v="0"/>
    <x v="0"/>
    <x v="0"/>
    <x v="0"/>
    <n v="1"/>
  </r>
  <r>
    <s v="Rua Vinte e Quatro de Setembro, 959"/>
    <x v="0"/>
    <x v="1"/>
    <x v="2"/>
    <x v="0"/>
    <x v="18"/>
    <x v="15"/>
    <x v="0"/>
    <x v="0"/>
    <x v="0"/>
    <x v="0"/>
    <x v="0"/>
    <x v="0"/>
    <x v="0"/>
    <n v="1"/>
  </r>
  <r>
    <s v="Rua Vinte e Quatro de Setembro, 959"/>
    <x v="0"/>
    <x v="1"/>
    <x v="2"/>
    <x v="1"/>
    <x v="11"/>
    <x v="9"/>
    <x v="0"/>
    <x v="0"/>
    <x v="0"/>
    <x v="0"/>
    <x v="0"/>
    <x v="0"/>
    <x v="0"/>
    <n v="1"/>
  </r>
  <r>
    <s v="Rua Vinte e Quatro de Setembro, 959"/>
    <x v="0"/>
    <x v="1"/>
    <x v="2"/>
    <x v="2"/>
    <x v="8"/>
    <x v="6"/>
    <x v="0"/>
    <x v="0"/>
    <x v="0"/>
    <x v="0"/>
    <x v="0"/>
    <x v="0"/>
    <x v="0"/>
    <n v="1"/>
  </r>
  <r>
    <s v="Rua R, 451"/>
    <x v="0"/>
    <x v="4"/>
    <x v="1"/>
    <x v="0"/>
    <x v="3"/>
    <x v="1"/>
    <x v="2"/>
    <x v="0"/>
    <x v="0"/>
    <x v="0"/>
    <x v="0"/>
    <x v="0"/>
    <x v="0"/>
    <n v="1"/>
  </r>
  <r>
    <s v="Rua R, 451"/>
    <x v="0"/>
    <x v="4"/>
    <x v="1"/>
    <x v="1"/>
    <x v="4"/>
    <x v="2"/>
    <x v="2"/>
    <x v="0"/>
    <x v="0"/>
    <x v="0"/>
    <x v="0"/>
    <x v="0"/>
    <x v="0"/>
    <n v="1"/>
  </r>
  <r>
    <s v="Rua R, 451"/>
    <x v="0"/>
    <x v="4"/>
    <x v="1"/>
    <x v="2"/>
    <x v="5"/>
    <x v="3"/>
    <x v="2"/>
    <x v="0"/>
    <x v="0"/>
    <x v="0"/>
    <x v="0"/>
    <x v="0"/>
    <x v="0"/>
    <n v="1"/>
  </r>
  <r>
    <s v="Rua Tuiuti, 1032"/>
    <x v="0"/>
    <x v="4"/>
    <x v="1"/>
    <x v="0"/>
    <x v="3"/>
    <x v="1"/>
    <x v="2"/>
    <x v="0"/>
    <x v="0"/>
    <x v="0"/>
    <x v="0"/>
    <x v="0"/>
    <x v="0"/>
    <n v="1"/>
  </r>
  <r>
    <s v="Rua Tuiuti, 1032"/>
    <x v="0"/>
    <x v="4"/>
    <x v="1"/>
    <x v="1"/>
    <x v="16"/>
    <x v="13"/>
    <x v="2"/>
    <x v="0"/>
    <x v="0"/>
    <x v="0"/>
    <x v="0"/>
    <x v="0"/>
    <x v="0"/>
    <n v="1"/>
  </r>
  <r>
    <s v="Rua Tuiuti, 1032"/>
    <x v="0"/>
    <x v="4"/>
    <x v="1"/>
    <x v="2"/>
    <x v="5"/>
    <x v="3"/>
    <x v="2"/>
    <x v="0"/>
    <x v="0"/>
    <x v="0"/>
    <x v="0"/>
    <x v="0"/>
    <x v="0"/>
    <n v="1"/>
  </r>
  <r>
    <s v="Avenida Militao Almeida, 703"/>
    <x v="0"/>
    <x v="1"/>
    <x v="0"/>
    <x v="0"/>
    <x v="19"/>
    <x v="16"/>
    <x v="0"/>
    <x v="0"/>
    <x v="0"/>
    <x v="2"/>
    <x v="0"/>
    <x v="0"/>
    <x v="0"/>
    <n v="1"/>
  </r>
  <r>
    <s v="Avenida Militao Almeida, 703"/>
    <x v="0"/>
    <x v="1"/>
    <x v="0"/>
    <x v="1"/>
    <x v="15"/>
    <x v="12"/>
    <x v="0"/>
    <x v="0"/>
    <x v="0"/>
    <x v="2"/>
    <x v="0"/>
    <x v="0"/>
    <x v="0"/>
    <n v="1"/>
  </r>
  <r>
    <s v="Avenida Militao Almeida, 703"/>
    <x v="0"/>
    <x v="1"/>
    <x v="0"/>
    <x v="2"/>
    <x v="20"/>
    <x v="16"/>
    <x v="0"/>
    <x v="0"/>
    <x v="0"/>
    <x v="2"/>
    <x v="0"/>
    <x v="0"/>
    <x v="0"/>
    <n v="1"/>
  </r>
  <r>
    <s v="Avenida Emancipacao, 1747"/>
    <x v="0"/>
    <x v="1"/>
    <x v="0"/>
    <x v="0"/>
    <x v="14"/>
    <x v="11"/>
    <x v="0"/>
    <x v="2"/>
    <x v="0"/>
    <x v="2"/>
    <x v="0"/>
    <x v="0"/>
    <x v="0"/>
    <n v="1"/>
  </r>
  <r>
    <s v="Avenida Emancipacao, 1747"/>
    <x v="0"/>
    <x v="1"/>
    <x v="0"/>
    <x v="1"/>
    <x v="15"/>
    <x v="12"/>
    <x v="0"/>
    <x v="0"/>
    <x v="2"/>
    <x v="2"/>
    <x v="0"/>
    <x v="1"/>
    <x v="0"/>
    <n v="1"/>
  </r>
  <r>
    <s v="Avenida Emancipacao, 1747"/>
    <x v="0"/>
    <x v="1"/>
    <x v="0"/>
    <x v="2"/>
    <x v="2"/>
    <x v="0"/>
    <x v="0"/>
    <x v="0"/>
    <x v="2"/>
    <x v="2"/>
    <x v="0"/>
    <x v="1"/>
    <x v="0"/>
    <n v="1"/>
  </r>
  <r>
    <s v="Rua Firmiano Osorio, 88"/>
    <x v="0"/>
    <x v="1"/>
    <x v="2"/>
    <x v="0"/>
    <x v="9"/>
    <x v="7"/>
    <x v="2"/>
    <x v="0"/>
    <x v="0"/>
    <x v="0"/>
    <x v="0"/>
    <x v="0"/>
    <x v="0"/>
    <n v="1"/>
  </r>
  <r>
    <s v="Rua Firmiano Osorio, 88"/>
    <x v="0"/>
    <x v="1"/>
    <x v="2"/>
    <x v="1"/>
    <x v="7"/>
    <x v="5"/>
    <x v="2"/>
    <x v="0"/>
    <x v="0"/>
    <x v="0"/>
    <x v="0"/>
    <x v="0"/>
    <x v="0"/>
    <n v="1"/>
  </r>
  <r>
    <s v="Rua Firmiano Osorio, 88"/>
    <x v="0"/>
    <x v="1"/>
    <x v="2"/>
    <x v="2"/>
    <x v="8"/>
    <x v="6"/>
    <x v="2"/>
    <x v="0"/>
    <x v="0"/>
    <x v="0"/>
    <x v="0"/>
    <x v="0"/>
    <x v="0"/>
    <n v="1"/>
  </r>
  <r>
    <s v="Rua Marcilio Dias, 1819"/>
    <x v="0"/>
    <x v="3"/>
    <x v="1"/>
    <x v="0"/>
    <x v="10"/>
    <x v="8"/>
    <x v="2"/>
    <x v="1"/>
    <x v="0"/>
    <x v="0"/>
    <x v="0"/>
    <x v="0"/>
    <x v="0"/>
    <n v="1"/>
  </r>
  <r>
    <s v="Rua Marcilio Dias, 1819"/>
    <x v="0"/>
    <x v="3"/>
    <x v="1"/>
    <x v="1"/>
    <x v="21"/>
    <x v="10"/>
    <x v="2"/>
    <x v="1"/>
    <x v="0"/>
    <x v="0"/>
    <x v="0"/>
    <x v="0"/>
    <x v="0"/>
    <n v="1"/>
  </r>
  <r>
    <s v="Rua Marcilio Dias, 1819"/>
    <x v="0"/>
    <x v="3"/>
    <x v="1"/>
    <x v="2"/>
    <x v="22"/>
    <x v="17"/>
    <x v="2"/>
    <x v="1"/>
    <x v="0"/>
    <x v="0"/>
    <x v="0"/>
    <x v="0"/>
    <x v="0"/>
    <n v="1"/>
  </r>
  <r>
    <s v=" Rua Pinheiro Machado, 1100"/>
    <x v="0"/>
    <x v="4"/>
    <x v="1"/>
    <x v="0"/>
    <x v="6"/>
    <x v="4"/>
    <x v="2"/>
    <x v="0"/>
    <x v="0"/>
    <x v="0"/>
    <x v="0"/>
    <x v="0"/>
    <x v="0"/>
    <n v="1"/>
  </r>
  <r>
    <s v=" Rua Pinheiro Machado, 1100"/>
    <x v="0"/>
    <x v="4"/>
    <x v="1"/>
    <x v="1"/>
    <x v="4"/>
    <x v="2"/>
    <x v="2"/>
    <x v="0"/>
    <x v="0"/>
    <x v="0"/>
    <x v="0"/>
    <x v="0"/>
    <x v="0"/>
    <n v="1"/>
  </r>
  <r>
    <s v=" Rua Pinheiro Machado, 1100"/>
    <x v="0"/>
    <x v="4"/>
    <x v="1"/>
    <x v="2"/>
    <x v="5"/>
    <x v="3"/>
    <x v="2"/>
    <x v="0"/>
    <x v="0"/>
    <x v="0"/>
    <x v="0"/>
    <x v="0"/>
    <x v="0"/>
    <n v="1"/>
  </r>
  <r>
    <s v="Avenida Atlantica, 1665"/>
    <x v="0"/>
    <x v="1"/>
    <x v="1"/>
    <x v="0"/>
    <x v="9"/>
    <x v="7"/>
    <x v="0"/>
    <x v="0"/>
    <x v="0"/>
    <x v="0"/>
    <x v="0"/>
    <x v="0"/>
    <x v="0"/>
    <n v="1"/>
  </r>
  <r>
    <s v="Avenida Atlantica, 1665"/>
    <x v="0"/>
    <x v="1"/>
    <x v="1"/>
    <x v="1"/>
    <x v="7"/>
    <x v="5"/>
    <x v="0"/>
    <x v="1"/>
    <x v="0"/>
    <x v="0"/>
    <x v="0"/>
    <x v="0"/>
    <x v="0"/>
    <n v="1"/>
  </r>
  <r>
    <s v="Avenida Atlantica, 1665"/>
    <x v="0"/>
    <x v="1"/>
    <x v="1"/>
    <x v="2"/>
    <x v="8"/>
    <x v="6"/>
    <x v="0"/>
    <x v="1"/>
    <x v="0"/>
    <x v="0"/>
    <x v="0"/>
    <x v="0"/>
    <x v="0"/>
    <n v="1"/>
  </r>
  <r>
    <s v="Rua Siqueira Campos, 1167"/>
    <x v="0"/>
    <x v="3"/>
    <x v="1"/>
    <x v="0"/>
    <x v="6"/>
    <x v="4"/>
    <x v="2"/>
    <x v="0"/>
    <x v="0"/>
    <x v="0"/>
    <x v="0"/>
    <x v="0"/>
    <x v="0"/>
    <n v="1"/>
  </r>
  <r>
    <s v="Rua Siqueira Campos, 1167"/>
    <x v="0"/>
    <x v="3"/>
    <x v="1"/>
    <x v="1"/>
    <x v="4"/>
    <x v="2"/>
    <x v="2"/>
    <x v="0"/>
    <x v="0"/>
    <x v="0"/>
    <x v="0"/>
    <x v="0"/>
    <x v="0"/>
    <n v="1"/>
  </r>
  <r>
    <s v="Rua Siqueira Campos, 1167"/>
    <x v="0"/>
    <x v="3"/>
    <x v="1"/>
    <x v="2"/>
    <x v="8"/>
    <x v="6"/>
    <x v="2"/>
    <x v="0"/>
    <x v="0"/>
    <x v="0"/>
    <x v="0"/>
    <x v="0"/>
    <x v="0"/>
    <n v="1"/>
  </r>
  <r>
    <s v="Rua A da Silva, 455"/>
    <x v="0"/>
    <x v="3"/>
    <x v="1"/>
    <x v="0"/>
    <x v="6"/>
    <x v="4"/>
    <x v="2"/>
    <x v="0"/>
    <x v="0"/>
    <x v="0"/>
    <x v="0"/>
    <x v="0"/>
    <x v="0"/>
    <n v="1"/>
  </r>
  <r>
    <s v="Rua A da Silva, 455"/>
    <x v="0"/>
    <x v="3"/>
    <x v="1"/>
    <x v="1"/>
    <x v="4"/>
    <x v="2"/>
    <x v="2"/>
    <x v="3"/>
    <x v="0"/>
    <x v="0"/>
    <x v="0"/>
    <x v="0"/>
    <x v="0"/>
    <n v="1"/>
  </r>
  <r>
    <s v="Rua A da Silva, 455"/>
    <x v="0"/>
    <x v="3"/>
    <x v="1"/>
    <x v="2"/>
    <x v="5"/>
    <x v="3"/>
    <x v="2"/>
    <x v="3"/>
    <x v="0"/>
    <x v="0"/>
    <x v="0"/>
    <x v="0"/>
    <x v="0"/>
    <n v="1"/>
  </r>
  <r>
    <s v="Rua Sahydi Abrahao, 438"/>
    <x v="0"/>
    <x v="2"/>
    <x v="3"/>
    <x v="0"/>
    <x v="18"/>
    <x v="15"/>
    <x v="3"/>
    <x v="0"/>
    <x v="0"/>
    <x v="0"/>
    <x v="0"/>
    <x v="0"/>
    <x v="0"/>
    <n v="1"/>
  </r>
  <r>
    <s v="Rua Sahydi Abrahao, 438"/>
    <x v="0"/>
    <x v="2"/>
    <x v="3"/>
    <x v="1"/>
    <x v="11"/>
    <x v="9"/>
    <x v="3"/>
    <x v="0"/>
    <x v="0"/>
    <x v="0"/>
    <x v="0"/>
    <x v="0"/>
    <x v="0"/>
    <n v="1"/>
  </r>
  <r>
    <s v="Rua Sahydi Abrahao, 438"/>
    <x v="0"/>
    <x v="2"/>
    <x v="3"/>
    <x v="2"/>
    <x v="13"/>
    <x v="9"/>
    <x v="3"/>
    <x v="0"/>
    <x v="0"/>
    <x v="0"/>
    <x v="0"/>
    <x v="0"/>
    <x v="0"/>
    <n v="1"/>
  </r>
  <r>
    <s v="Rua Amancio Amaral, 1181"/>
    <x v="1"/>
    <x v="4"/>
    <x v="4"/>
    <x v="0"/>
    <x v="18"/>
    <x v="15"/>
    <x v="0"/>
    <x v="0"/>
    <x v="0"/>
    <x v="0"/>
    <x v="0"/>
    <x v="0"/>
    <x v="0"/>
    <n v="1"/>
  </r>
  <r>
    <s v="Rua Amancio Amaral, 1181"/>
    <x v="1"/>
    <x v="4"/>
    <x v="4"/>
    <x v="1"/>
    <x v="11"/>
    <x v="9"/>
    <x v="0"/>
    <x v="0"/>
    <x v="0"/>
    <x v="0"/>
    <x v="0"/>
    <x v="0"/>
    <x v="0"/>
    <n v="1"/>
  </r>
  <r>
    <s v="Rua Amancio Amaral, 1181"/>
    <x v="1"/>
    <x v="4"/>
    <x v="4"/>
    <x v="2"/>
    <x v="13"/>
    <x v="9"/>
    <x v="0"/>
    <x v="0"/>
    <x v="0"/>
    <x v="0"/>
    <x v="0"/>
    <x v="0"/>
    <x v="0"/>
    <n v="1"/>
  </r>
  <r>
    <s v="Rua Navegante, 210"/>
    <x v="0"/>
    <x v="3"/>
    <x v="2"/>
    <x v="0"/>
    <x v="6"/>
    <x v="4"/>
    <x v="2"/>
    <x v="0"/>
    <x v="0"/>
    <x v="0"/>
    <x v="0"/>
    <x v="0"/>
    <x v="0"/>
    <n v="1"/>
  </r>
  <r>
    <s v="Rua Navegante, 210"/>
    <x v="0"/>
    <x v="3"/>
    <x v="2"/>
    <x v="1"/>
    <x v="4"/>
    <x v="2"/>
    <x v="2"/>
    <x v="0"/>
    <x v="0"/>
    <x v="0"/>
    <x v="0"/>
    <x v="0"/>
    <x v="0"/>
    <n v="1"/>
  </r>
  <r>
    <s v="Rua Navegante, 210"/>
    <x v="0"/>
    <x v="3"/>
    <x v="2"/>
    <x v="2"/>
    <x v="5"/>
    <x v="3"/>
    <x v="2"/>
    <x v="0"/>
    <x v="0"/>
    <x v="0"/>
    <x v="0"/>
    <x v="0"/>
    <x v="0"/>
    <n v="1"/>
  </r>
  <r>
    <s v="Rua Tres de Outubro, 1335"/>
    <x v="0"/>
    <x v="3"/>
    <x v="4"/>
    <x v="0"/>
    <x v="18"/>
    <x v="15"/>
    <x v="2"/>
    <x v="0"/>
    <x v="0"/>
    <x v="0"/>
    <x v="0"/>
    <x v="0"/>
    <x v="0"/>
    <n v="1"/>
  </r>
  <r>
    <s v="Rua Tres de Outubro, 1335"/>
    <x v="0"/>
    <x v="3"/>
    <x v="4"/>
    <x v="1"/>
    <x v="11"/>
    <x v="9"/>
    <x v="2"/>
    <x v="0"/>
    <x v="0"/>
    <x v="0"/>
    <x v="0"/>
    <x v="0"/>
    <x v="0"/>
    <n v="1"/>
  </r>
  <r>
    <s v="Rua Tres de Outubro, 1335"/>
    <x v="0"/>
    <x v="3"/>
    <x v="4"/>
    <x v="2"/>
    <x v="8"/>
    <x v="6"/>
    <x v="2"/>
    <x v="0"/>
    <x v="0"/>
    <x v="0"/>
    <x v="0"/>
    <x v="0"/>
    <x v="0"/>
    <n v="1"/>
  </r>
  <r>
    <s v="Rua Francisco Caetano Azevedo, 201"/>
    <x v="0"/>
    <x v="3"/>
    <x v="1"/>
    <x v="0"/>
    <x v="6"/>
    <x v="4"/>
    <x v="2"/>
    <x v="0"/>
    <x v="0"/>
    <x v="0"/>
    <x v="0"/>
    <x v="0"/>
    <x v="0"/>
    <n v="1"/>
  </r>
  <r>
    <s v="Rua Francisco Caetano Azevedo, 201"/>
    <x v="0"/>
    <x v="3"/>
    <x v="1"/>
    <x v="1"/>
    <x v="4"/>
    <x v="2"/>
    <x v="2"/>
    <x v="0"/>
    <x v="0"/>
    <x v="0"/>
    <x v="0"/>
    <x v="0"/>
    <x v="0"/>
    <n v="1"/>
  </r>
  <r>
    <s v="Rua Francisco Caetano Azevedo, 201"/>
    <x v="0"/>
    <x v="3"/>
    <x v="1"/>
    <x v="2"/>
    <x v="5"/>
    <x v="3"/>
    <x v="2"/>
    <x v="0"/>
    <x v="0"/>
    <x v="0"/>
    <x v="0"/>
    <x v="0"/>
    <x v="0"/>
    <n v="1"/>
  </r>
  <r>
    <s v="Rua Saldanha da Gama, 128"/>
    <x v="0"/>
    <x v="3"/>
    <x v="1"/>
    <x v="0"/>
    <x v="23"/>
    <x v="18"/>
    <x v="2"/>
    <x v="0"/>
    <x v="0"/>
    <x v="2"/>
    <x v="0"/>
    <x v="0"/>
    <x v="0"/>
    <n v="1"/>
  </r>
  <r>
    <s v="Rua Saldanha da Gama, 128"/>
    <x v="0"/>
    <x v="3"/>
    <x v="1"/>
    <x v="1"/>
    <x v="16"/>
    <x v="13"/>
    <x v="2"/>
    <x v="0"/>
    <x v="0"/>
    <x v="2"/>
    <x v="0"/>
    <x v="0"/>
    <x v="0"/>
    <n v="1"/>
  </r>
  <r>
    <s v="Rua Saldanha da Gama, 128"/>
    <x v="0"/>
    <x v="3"/>
    <x v="1"/>
    <x v="2"/>
    <x v="5"/>
    <x v="3"/>
    <x v="2"/>
    <x v="0"/>
    <x v="0"/>
    <x v="2"/>
    <x v="0"/>
    <x v="0"/>
    <x v="0"/>
    <n v="1"/>
  </r>
  <r>
    <s v="Avenida Emancipacao, 2894"/>
    <x v="0"/>
    <x v="6"/>
    <x v="3"/>
    <x v="0"/>
    <x v="24"/>
    <x v="19"/>
    <x v="0"/>
    <x v="2"/>
    <x v="0"/>
    <x v="2"/>
    <x v="0"/>
    <x v="0"/>
    <x v="0"/>
    <n v="1"/>
  </r>
  <r>
    <s v="Avenida Emancipacao, 2894"/>
    <x v="0"/>
    <x v="6"/>
    <x v="3"/>
    <x v="1"/>
    <x v="25"/>
    <x v="20"/>
    <x v="0"/>
    <x v="0"/>
    <x v="0"/>
    <x v="2"/>
    <x v="0"/>
    <x v="0"/>
    <x v="0"/>
    <n v="1"/>
  </r>
  <r>
    <s v="Avenida Emancipacao, 2894"/>
    <x v="0"/>
    <x v="6"/>
    <x v="3"/>
    <x v="2"/>
    <x v="26"/>
    <x v="21"/>
    <x v="0"/>
    <x v="1"/>
    <x v="0"/>
    <x v="2"/>
    <x v="0"/>
    <x v="0"/>
    <x v="0"/>
    <n v="1"/>
  </r>
  <r>
    <s v="Rua Marrocos, 348"/>
    <x v="0"/>
    <x v="3"/>
    <x v="1"/>
    <x v="0"/>
    <x v="3"/>
    <x v="1"/>
    <x v="2"/>
    <x v="0"/>
    <x v="0"/>
    <x v="0"/>
    <x v="0"/>
    <x v="0"/>
    <x v="0"/>
    <n v="1"/>
  </r>
  <r>
    <s v="Rua Marrocos, 348"/>
    <x v="0"/>
    <x v="3"/>
    <x v="1"/>
    <x v="1"/>
    <x v="16"/>
    <x v="13"/>
    <x v="2"/>
    <x v="0"/>
    <x v="0"/>
    <x v="0"/>
    <x v="0"/>
    <x v="0"/>
    <x v="0"/>
    <n v="1"/>
  </r>
  <r>
    <s v="Rua Marrocos, 348"/>
    <x v="0"/>
    <x v="3"/>
    <x v="1"/>
    <x v="2"/>
    <x v="5"/>
    <x v="3"/>
    <x v="2"/>
    <x v="0"/>
    <x v="0"/>
    <x v="0"/>
    <x v="0"/>
    <x v="0"/>
    <x v="0"/>
    <n v="1"/>
  </r>
  <r>
    <s v="Avenida Nordeste, 530"/>
    <x v="0"/>
    <x v="3"/>
    <x v="1"/>
    <x v="0"/>
    <x v="9"/>
    <x v="7"/>
    <x v="2"/>
    <x v="0"/>
    <x v="0"/>
    <x v="0"/>
    <x v="0"/>
    <x v="0"/>
    <x v="0"/>
    <n v="1"/>
  </r>
  <r>
    <s v="Avenida Nordeste, 530"/>
    <x v="0"/>
    <x v="3"/>
    <x v="1"/>
    <x v="1"/>
    <x v="7"/>
    <x v="5"/>
    <x v="2"/>
    <x v="0"/>
    <x v="0"/>
    <x v="0"/>
    <x v="0"/>
    <x v="0"/>
    <x v="0"/>
    <n v="1"/>
  </r>
  <r>
    <s v="Avenida Nordeste, 530"/>
    <x v="0"/>
    <x v="3"/>
    <x v="1"/>
    <x v="2"/>
    <x v="8"/>
    <x v="6"/>
    <x v="2"/>
    <x v="2"/>
    <x v="0"/>
    <x v="0"/>
    <x v="0"/>
    <x v="0"/>
    <x v="0"/>
    <n v="1"/>
  </r>
  <r>
    <s v="Rua Santos Dumont, 3485"/>
    <x v="0"/>
    <x v="3"/>
    <x v="1"/>
    <x v="0"/>
    <x v="3"/>
    <x v="1"/>
    <x v="2"/>
    <x v="0"/>
    <x v="0"/>
    <x v="0"/>
    <x v="0"/>
    <x v="0"/>
    <x v="0"/>
    <n v="1"/>
  </r>
  <r>
    <s v="Rua Santos Dumont, 3485"/>
    <x v="0"/>
    <x v="3"/>
    <x v="1"/>
    <x v="1"/>
    <x v="16"/>
    <x v="13"/>
    <x v="2"/>
    <x v="0"/>
    <x v="0"/>
    <x v="0"/>
    <x v="0"/>
    <x v="0"/>
    <x v="0"/>
    <n v="1"/>
  </r>
  <r>
    <s v="Rua Santos Dumont, 3485"/>
    <x v="0"/>
    <x v="3"/>
    <x v="1"/>
    <x v="2"/>
    <x v="5"/>
    <x v="3"/>
    <x v="2"/>
    <x v="0"/>
    <x v="0"/>
    <x v="0"/>
    <x v="0"/>
    <x v="0"/>
    <x v="0"/>
    <n v="1"/>
  </r>
  <r>
    <s v="Rua Castro Alves, 1029"/>
    <x v="0"/>
    <x v="5"/>
    <x v="1"/>
    <x v="0"/>
    <x v="6"/>
    <x v="4"/>
    <x v="3"/>
    <x v="0"/>
    <x v="0"/>
    <x v="0"/>
    <x v="0"/>
    <x v="0"/>
    <x v="0"/>
    <n v="1"/>
  </r>
  <r>
    <s v="Rua Castro Alves, 1029"/>
    <x v="0"/>
    <x v="5"/>
    <x v="1"/>
    <x v="1"/>
    <x v="4"/>
    <x v="2"/>
    <x v="3"/>
    <x v="0"/>
    <x v="0"/>
    <x v="0"/>
    <x v="0"/>
    <x v="0"/>
    <x v="0"/>
    <n v="1"/>
  </r>
  <r>
    <s v="Rua Castro Alves, 1029"/>
    <x v="0"/>
    <x v="5"/>
    <x v="1"/>
    <x v="2"/>
    <x v="5"/>
    <x v="3"/>
    <x v="3"/>
    <x v="0"/>
    <x v="0"/>
    <x v="0"/>
    <x v="0"/>
    <x v="0"/>
    <x v="0"/>
    <n v="1"/>
  </r>
  <r>
    <s v="Avenida Osvaldo Aranha, 823"/>
    <x v="0"/>
    <x v="1"/>
    <x v="3"/>
    <x v="0"/>
    <x v="27"/>
    <x v="22"/>
    <x v="3"/>
    <x v="0"/>
    <x v="0"/>
    <x v="2"/>
    <x v="0"/>
    <x v="0"/>
    <x v="0"/>
    <n v="1"/>
  </r>
  <r>
    <s v="Avenida Osvaldo Aranha, 823"/>
    <x v="0"/>
    <x v="1"/>
    <x v="3"/>
    <x v="1"/>
    <x v="17"/>
    <x v="14"/>
    <x v="3"/>
    <x v="0"/>
    <x v="0"/>
    <x v="2"/>
    <x v="0"/>
    <x v="0"/>
    <x v="0"/>
    <n v="1"/>
  </r>
  <r>
    <s v="Avenida Osvaldo Aranha, 823"/>
    <x v="0"/>
    <x v="1"/>
    <x v="3"/>
    <x v="2"/>
    <x v="22"/>
    <x v="17"/>
    <x v="3"/>
    <x v="0"/>
    <x v="0"/>
    <x v="2"/>
    <x v="0"/>
    <x v="0"/>
    <x v="0"/>
    <n v="1"/>
  </r>
  <r>
    <s v="Rua Santos Dumont, 3265"/>
    <x v="0"/>
    <x v="3"/>
    <x v="1"/>
    <x v="0"/>
    <x v="3"/>
    <x v="1"/>
    <x v="2"/>
    <x v="0"/>
    <x v="0"/>
    <x v="0"/>
    <x v="0"/>
    <x v="0"/>
    <x v="0"/>
    <n v="1"/>
  </r>
  <r>
    <s v="Rua Santos Dumont, 3265"/>
    <x v="0"/>
    <x v="3"/>
    <x v="1"/>
    <x v="1"/>
    <x v="4"/>
    <x v="2"/>
    <x v="2"/>
    <x v="0"/>
    <x v="0"/>
    <x v="0"/>
    <x v="0"/>
    <x v="0"/>
    <x v="0"/>
    <n v="1"/>
  </r>
  <r>
    <s v="Rua Santos Dumont, 3265"/>
    <x v="0"/>
    <x v="3"/>
    <x v="1"/>
    <x v="2"/>
    <x v="5"/>
    <x v="3"/>
    <x v="2"/>
    <x v="0"/>
    <x v="0"/>
    <x v="0"/>
    <x v="0"/>
    <x v="0"/>
    <x v="0"/>
    <n v="1"/>
  </r>
  <r>
    <s v="Rua Sete de Setembro, 2841"/>
    <x v="0"/>
    <x v="3"/>
    <x v="1"/>
    <x v="0"/>
    <x v="9"/>
    <x v="7"/>
    <x v="2"/>
    <x v="0"/>
    <x v="0"/>
    <x v="0"/>
    <x v="0"/>
    <x v="0"/>
    <x v="0"/>
    <n v="1"/>
  </r>
  <r>
    <s v="Rua Sete de Setembro, 2841"/>
    <x v="0"/>
    <x v="3"/>
    <x v="1"/>
    <x v="1"/>
    <x v="7"/>
    <x v="5"/>
    <x v="2"/>
    <x v="0"/>
    <x v="0"/>
    <x v="0"/>
    <x v="0"/>
    <x v="0"/>
    <x v="0"/>
    <n v="1"/>
  </r>
  <r>
    <s v="Rua Sete de Setembro, 2841"/>
    <x v="0"/>
    <x v="3"/>
    <x v="1"/>
    <x v="2"/>
    <x v="8"/>
    <x v="6"/>
    <x v="2"/>
    <x v="2"/>
    <x v="0"/>
    <x v="0"/>
    <x v="0"/>
    <x v="0"/>
    <x v="0"/>
    <n v="1"/>
  </r>
  <r>
    <s v="Avenida Osvaldo Aranha, 1888"/>
    <x v="0"/>
    <x v="4"/>
    <x v="3"/>
    <x v="0"/>
    <x v="3"/>
    <x v="1"/>
    <x v="2"/>
    <x v="0"/>
    <x v="0"/>
    <x v="2"/>
    <x v="0"/>
    <x v="0"/>
    <x v="0"/>
    <n v="1"/>
  </r>
  <r>
    <s v="Avenida Osvaldo Aranha, 1888"/>
    <x v="0"/>
    <x v="4"/>
    <x v="3"/>
    <x v="1"/>
    <x v="4"/>
    <x v="2"/>
    <x v="2"/>
    <x v="0"/>
    <x v="0"/>
    <x v="2"/>
    <x v="0"/>
    <x v="0"/>
    <x v="0"/>
    <n v="1"/>
  </r>
  <r>
    <s v="Avenida Osvaldo Aranha, 1888"/>
    <x v="0"/>
    <x v="4"/>
    <x v="3"/>
    <x v="2"/>
    <x v="5"/>
    <x v="3"/>
    <x v="2"/>
    <x v="0"/>
    <x v="0"/>
    <x v="2"/>
    <x v="0"/>
    <x v="0"/>
    <x v="0"/>
    <n v="1"/>
  </r>
  <r>
    <s v="Avenida Flores da Cunha, 3464"/>
    <x v="0"/>
    <x v="2"/>
    <x v="0"/>
    <x v="0"/>
    <x v="28"/>
    <x v="23"/>
    <x v="2"/>
    <x v="0"/>
    <x v="0"/>
    <x v="2"/>
    <x v="0"/>
    <x v="0"/>
    <x v="0"/>
    <n v="1"/>
  </r>
  <r>
    <s v="Avenida Flores da Cunha, 3464"/>
    <x v="0"/>
    <x v="2"/>
    <x v="0"/>
    <x v="1"/>
    <x v="15"/>
    <x v="12"/>
    <x v="2"/>
    <x v="0"/>
    <x v="0"/>
    <x v="2"/>
    <x v="0"/>
    <x v="0"/>
    <x v="0"/>
    <n v="1"/>
  </r>
  <r>
    <s v="Avenida Flores da Cunha, 3464"/>
    <x v="0"/>
    <x v="2"/>
    <x v="0"/>
    <x v="2"/>
    <x v="29"/>
    <x v="24"/>
    <x v="2"/>
    <x v="0"/>
    <x v="0"/>
    <x v="2"/>
    <x v="0"/>
    <x v="0"/>
    <x v="0"/>
    <n v="1"/>
  </r>
  <r>
    <s v="Rua Sete de Setembro, 2059"/>
    <x v="0"/>
    <x v="3"/>
    <x v="1"/>
    <x v="0"/>
    <x v="6"/>
    <x v="4"/>
    <x v="2"/>
    <x v="0"/>
    <x v="0"/>
    <x v="0"/>
    <x v="0"/>
    <x v="0"/>
    <x v="0"/>
    <n v="1"/>
  </r>
  <r>
    <s v="Rua Sete de Setembro, 2059"/>
    <x v="0"/>
    <x v="3"/>
    <x v="1"/>
    <x v="1"/>
    <x v="4"/>
    <x v="2"/>
    <x v="2"/>
    <x v="0"/>
    <x v="0"/>
    <x v="0"/>
    <x v="0"/>
    <x v="0"/>
    <x v="0"/>
    <n v="1"/>
  </r>
  <r>
    <s v="Rua Sete de Setembro, 2059"/>
    <x v="0"/>
    <x v="3"/>
    <x v="1"/>
    <x v="2"/>
    <x v="5"/>
    <x v="3"/>
    <x v="2"/>
    <x v="0"/>
    <x v="0"/>
    <x v="0"/>
    <x v="0"/>
    <x v="0"/>
    <x v="0"/>
    <n v="1"/>
  </r>
  <r>
    <s v="Rua Barros Cassal, 666"/>
    <x v="0"/>
    <x v="4"/>
    <x v="1"/>
    <x v="0"/>
    <x v="3"/>
    <x v="1"/>
    <x v="2"/>
    <x v="0"/>
    <x v="0"/>
    <x v="0"/>
    <x v="0"/>
    <x v="0"/>
    <x v="0"/>
    <n v="1"/>
  </r>
  <r>
    <s v="Rua Barros Cassal, 666"/>
    <x v="0"/>
    <x v="4"/>
    <x v="1"/>
    <x v="1"/>
    <x v="16"/>
    <x v="13"/>
    <x v="2"/>
    <x v="0"/>
    <x v="0"/>
    <x v="0"/>
    <x v="0"/>
    <x v="0"/>
    <x v="0"/>
    <n v="1"/>
  </r>
  <r>
    <s v="Rua Barros Cassal, 666"/>
    <x v="0"/>
    <x v="4"/>
    <x v="1"/>
    <x v="2"/>
    <x v="5"/>
    <x v="3"/>
    <x v="2"/>
    <x v="0"/>
    <x v="0"/>
    <x v="0"/>
    <x v="0"/>
    <x v="0"/>
    <x v="0"/>
    <n v="1"/>
  </r>
  <r>
    <s v="Rua Sargento Geraldo Santana, 285"/>
    <x v="0"/>
    <x v="3"/>
    <x v="1"/>
    <x v="0"/>
    <x v="9"/>
    <x v="7"/>
    <x v="2"/>
    <x v="0"/>
    <x v="0"/>
    <x v="0"/>
    <x v="0"/>
    <x v="0"/>
    <x v="0"/>
    <n v="1"/>
  </r>
  <r>
    <s v="Rua Sargento Geraldo Santana, 285"/>
    <x v="0"/>
    <x v="3"/>
    <x v="1"/>
    <x v="1"/>
    <x v="7"/>
    <x v="5"/>
    <x v="2"/>
    <x v="0"/>
    <x v="0"/>
    <x v="0"/>
    <x v="0"/>
    <x v="0"/>
    <x v="0"/>
    <n v="1"/>
  </r>
  <r>
    <s v="Rua Sargento Geraldo Santana, 285"/>
    <x v="0"/>
    <x v="3"/>
    <x v="1"/>
    <x v="2"/>
    <x v="8"/>
    <x v="6"/>
    <x v="2"/>
    <x v="4"/>
    <x v="0"/>
    <x v="0"/>
    <x v="0"/>
    <x v="0"/>
    <x v="0"/>
    <n v="1"/>
  </r>
  <r>
    <s v="Travessa Tarrafa, 513"/>
    <x v="0"/>
    <x v="4"/>
    <x v="1"/>
    <x v="0"/>
    <x v="9"/>
    <x v="7"/>
    <x v="2"/>
    <x v="0"/>
    <x v="0"/>
    <x v="0"/>
    <x v="0"/>
    <x v="0"/>
    <x v="0"/>
    <n v="1"/>
  </r>
  <r>
    <s v="Travessa Tarrafa, 513"/>
    <x v="0"/>
    <x v="4"/>
    <x v="1"/>
    <x v="1"/>
    <x v="11"/>
    <x v="9"/>
    <x v="2"/>
    <x v="2"/>
    <x v="0"/>
    <x v="0"/>
    <x v="0"/>
    <x v="0"/>
    <x v="0"/>
    <n v="1"/>
  </r>
  <r>
    <s v="Travessa Tarrafa, 513"/>
    <x v="0"/>
    <x v="4"/>
    <x v="1"/>
    <x v="2"/>
    <x v="8"/>
    <x v="6"/>
    <x v="2"/>
    <x v="2"/>
    <x v="0"/>
    <x v="0"/>
    <x v="0"/>
    <x v="0"/>
    <x v="0"/>
    <n v="1"/>
  </r>
  <r>
    <s v="Rua Eleodoro Franzen, 1249"/>
    <x v="0"/>
    <x v="4"/>
    <x v="2"/>
    <x v="0"/>
    <x v="18"/>
    <x v="15"/>
    <x v="2"/>
    <x v="0"/>
    <x v="0"/>
    <x v="0"/>
    <x v="0"/>
    <x v="0"/>
    <x v="0"/>
    <n v="1"/>
  </r>
  <r>
    <s v="Rua Eleodoro Franzen, 1249"/>
    <x v="0"/>
    <x v="4"/>
    <x v="2"/>
    <x v="1"/>
    <x v="11"/>
    <x v="9"/>
    <x v="2"/>
    <x v="4"/>
    <x v="0"/>
    <x v="0"/>
    <x v="0"/>
    <x v="0"/>
    <x v="0"/>
    <n v="1"/>
  </r>
  <r>
    <s v="Rua Eleodoro Franzen, 1249"/>
    <x v="0"/>
    <x v="4"/>
    <x v="2"/>
    <x v="2"/>
    <x v="13"/>
    <x v="9"/>
    <x v="2"/>
    <x v="4"/>
    <x v="0"/>
    <x v="0"/>
    <x v="0"/>
    <x v="0"/>
    <x v="0"/>
    <n v="1"/>
  </r>
  <r>
    <s v="Rua Ant. F. da Costa, 551"/>
    <x v="0"/>
    <x v="3"/>
    <x v="2"/>
    <x v="0"/>
    <x v="18"/>
    <x v="15"/>
    <x v="1"/>
    <x v="0"/>
    <x v="0"/>
    <x v="0"/>
    <x v="0"/>
    <x v="0"/>
    <x v="0"/>
    <n v="1"/>
  </r>
  <r>
    <s v="Rua Ant. F. da Costa, 551"/>
    <x v="0"/>
    <x v="3"/>
    <x v="2"/>
    <x v="1"/>
    <x v="11"/>
    <x v="9"/>
    <x v="1"/>
    <x v="0"/>
    <x v="0"/>
    <x v="0"/>
    <x v="0"/>
    <x v="0"/>
    <x v="0"/>
    <n v="1"/>
  </r>
  <r>
    <s v="Rua Ant. F. da Costa, 551"/>
    <x v="0"/>
    <x v="3"/>
    <x v="2"/>
    <x v="2"/>
    <x v="8"/>
    <x v="6"/>
    <x v="1"/>
    <x v="0"/>
    <x v="0"/>
    <x v="0"/>
    <x v="0"/>
    <x v="0"/>
    <x v="0"/>
    <n v="1"/>
  </r>
  <r>
    <s v="Avenida Flores da Cunha, 4017"/>
    <x v="0"/>
    <x v="1"/>
    <x v="0"/>
    <x v="0"/>
    <x v="30"/>
    <x v="25"/>
    <x v="0"/>
    <x v="0"/>
    <x v="1"/>
    <x v="2"/>
    <x v="0"/>
    <x v="1"/>
    <x v="0"/>
    <n v="1"/>
  </r>
  <r>
    <s v="Avenida Flores da Cunha, 4017"/>
    <x v="0"/>
    <x v="1"/>
    <x v="0"/>
    <x v="1"/>
    <x v="31"/>
    <x v="26"/>
    <x v="0"/>
    <x v="0"/>
    <x v="1"/>
    <x v="2"/>
    <x v="0"/>
    <x v="1"/>
    <x v="0"/>
    <n v="1"/>
  </r>
  <r>
    <s v="Avenida Flores da Cunha, 4017"/>
    <x v="0"/>
    <x v="1"/>
    <x v="0"/>
    <x v="2"/>
    <x v="26"/>
    <x v="21"/>
    <x v="0"/>
    <x v="0"/>
    <x v="1"/>
    <x v="2"/>
    <x v="0"/>
    <x v="1"/>
    <x v="0"/>
    <n v="1"/>
  </r>
  <r>
    <s v="Avenida Senador Alberto Pasqualine, 220"/>
    <x v="0"/>
    <x v="1"/>
    <x v="0"/>
    <x v="0"/>
    <x v="32"/>
    <x v="0"/>
    <x v="4"/>
    <x v="0"/>
    <x v="0"/>
    <x v="2"/>
    <x v="0"/>
    <x v="0"/>
    <x v="0"/>
    <n v="1"/>
  </r>
  <r>
    <s v="Avenida Senador Alberto Pasqualine, 220"/>
    <x v="0"/>
    <x v="1"/>
    <x v="0"/>
    <x v="1"/>
    <x v="15"/>
    <x v="12"/>
    <x v="4"/>
    <x v="0"/>
    <x v="0"/>
    <x v="2"/>
    <x v="0"/>
    <x v="0"/>
    <x v="0"/>
    <n v="1"/>
  </r>
  <r>
    <s v="Avenida Senador Alberto Pasqualine, 220"/>
    <x v="0"/>
    <x v="1"/>
    <x v="0"/>
    <x v="2"/>
    <x v="20"/>
    <x v="16"/>
    <x v="4"/>
    <x v="0"/>
    <x v="0"/>
    <x v="2"/>
    <x v="0"/>
    <x v="0"/>
    <x v="0"/>
    <n v="1"/>
  </r>
  <r>
    <s v="Rua Vergueiro, 1327"/>
    <x v="0"/>
    <x v="1"/>
    <x v="1"/>
    <x v="0"/>
    <x v="9"/>
    <x v="7"/>
    <x v="2"/>
    <x v="0"/>
    <x v="0"/>
    <x v="0"/>
    <x v="0"/>
    <x v="0"/>
    <x v="0"/>
    <n v="1"/>
  </r>
  <r>
    <s v="Rua Vergueiro, 1327"/>
    <x v="0"/>
    <x v="1"/>
    <x v="1"/>
    <x v="1"/>
    <x v="7"/>
    <x v="5"/>
    <x v="2"/>
    <x v="0"/>
    <x v="0"/>
    <x v="0"/>
    <x v="0"/>
    <x v="0"/>
    <x v="0"/>
    <n v="1"/>
  </r>
  <r>
    <s v="Rua Vergueiro, 1327"/>
    <x v="0"/>
    <x v="1"/>
    <x v="1"/>
    <x v="2"/>
    <x v="8"/>
    <x v="6"/>
    <x v="2"/>
    <x v="2"/>
    <x v="0"/>
    <x v="0"/>
    <x v="0"/>
    <x v="0"/>
    <x v="0"/>
    <n v="1"/>
  </r>
  <r>
    <s v="Rua Reboucas, 1496"/>
    <x v="0"/>
    <x v="4"/>
    <x v="1"/>
    <x v="0"/>
    <x v="3"/>
    <x v="1"/>
    <x v="2"/>
    <x v="0"/>
    <x v="0"/>
    <x v="0"/>
    <x v="0"/>
    <x v="0"/>
    <x v="0"/>
    <n v="1"/>
  </r>
  <r>
    <s v="Rua Reboucas, 1496"/>
    <x v="0"/>
    <x v="4"/>
    <x v="1"/>
    <x v="1"/>
    <x v="4"/>
    <x v="2"/>
    <x v="2"/>
    <x v="0"/>
    <x v="0"/>
    <x v="0"/>
    <x v="0"/>
    <x v="0"/>
    <x v="0"/>
    <n v="1"/>
  </r>
  <r>
    <s v="Rua Reboucas, 1496"/>
    <x v="0"/>
    <x v="4"/>
    <x v="1"/>
    <x v="2"/>
    <x v="5"/>
    <x v="3"/>
    <x v="2"/>
    <x v="0"/>
    <x v="0"/>
    <x v="0"/>
    <x v="0"/>
    <x v="0"/>
    <x v="0"/>
    <n v="1"/>
  </r>
  <r>
    <s v="Rua Sargento Geraldo Santana, 1649"/>
    <x v="0"/>
    <x v="3"/>
    <x v="1"/>
    <x v="0"/>
    <x v="3"/>
    <x v="1"/>
    <x v="2"/>
    <x v="0"/>
    <x v="0"/>
    <x v="0"/>
    <x v="0"/>
    <x v="0"/>
    <x v="0"/>
    <n v="1"/>
  </r>
  <r>
    <s v="Rua Sargento Geraldo Santana, 1649"/>
    <x v="0"/>
    <x v="3"/>
    <x v="1"/>
    <x v="1"/>
    <x v="4"/>
    <x v="2"/>
    <x v="2"/>
    <x v="0"/>
    <x v="0"/>
    <x v="0"/>
    <x v="0"/>
    <x v="0"/>
    <x v="0"/>
    <n v="1"/>
  </r>
  <r>
    <s v="Rua Sargento Geraldo Santana, 1649"/>
    <x v="0"/>
    <x v="3"/>
    <x v="1"/>
    <x v="2"/>
    <x v="5"/>
    <x v="3"/>
    <x v="2"/>
    <x v="0"/>
    <x v="0"/>
    <x v="0"/>
    <x v="0"/>
    <x v="0"/>
    <x v="0"/>
    <n v="1"/>
  </r>
  <r>
    <s v="Rua Estilac Leal II, 386"/>
    <x v="0"/>
    <x v="3"/>
    <x v="1"/>
    <x v="0"/>
    <x v="3"/>
    <x v="1"/>
    <x v="2"/>
    <x v="0"/>
    <x v="0"/>
    <x v="0"/>
    <x v="0"/>
    <x v="0"/>
    <x v="0"/>
    <n v="1"/>
  </r>
  <r>
    <s v="Rua Estilac Leal II, 386"/>
    <x v="0"/>
    <x v="3"/>
    <x v="1"/>
    <x v="1"/>
    <x v="16"/>
    <x v="13"/>
    <x v="2"/>
    <x v="0"/>
    <x v="0"/>
    <x v="0"/>
    <x v="0"/>
    <x v="0"/>
    <x v="0"/>
    <n v="1"/>
  </r>
  <r>
    <s v="Rua Estilac Leal II, 386"/>
    <x v="0"/>
    <x v="3"/>
    <x v="1"/>
    <x v="2"/>
    <x v="5"/>
    <x v="3"/>
    <x v="2"/>
    <x v="0"/>
    <x v="0"/>
    <x v="0"/>
    <x v="0"/>
    <x v="0"/>
    <x v="0"/>
    <n v="1"/>
  </r>
  <r>
    <s v="Rua Assis Brasil, 616"/>
    <x v="0"/>
    <x v="1"/>
    <x v="1"/>
    <x v="0"/>
    <x v="3"/>
    <x v="1"/>
    <x v="1"/>
    <x v="0"/>
    <x v="0"/>
    <x v="0"/>
    <x v="0"/>
    <x v="0"/>
    <x v="0"/>
    <n v="1"/>
  </r>
  <r>
    <s v="Rua Assis Brasil, 616"/>
    <x v="0"/>
    <x v="1"/>
    <x v="1"/>
    <x v="1"/>
    <x v="4"/>
    <x v="2"/>
    <x v="1"/>
    <x v="0"/>
    <x v="0"/>
    <x v="0"/>
    <x v="0"/>
    <x v="0"/>
    <x v="0"/>
    <n v="1"/>
  </r>
  <r>
    <s v="Rua Assis Brasil, 616"/>
    <x v="0"/>
    <x v="1"/>
    <x v="1"/>
    <x v="2"/>
    <x v="5"/>
    <x v="3"/>
    <x v="1"/>
    <x v="0"/>
    <x v="0"/>
    <x v="0"/>
    <x v="0"/>
    <x v="0"/>
    <x v="0"/>
    <n v="1"/>
  </r>
  <r>
    <s v="Rua Prudente de Morais, 1179"/>
    <x v="0"/>
    <x v="4"/>
    <x v="1"/>
    <x v="0"/>
    <x v="6"/>
    <x v="4"/>
    <x v="2"/>
    <x v="3"/>
    <x v="0"/>
    <x v="0"/>
    <x v="0"/>
    <x v="0"/>
    <x v="0"/>
    <n v="1"/>
  </r>
  <r>
    <s v="Rua Prudente de Morais, 1179"/>
    <x v="0"/>
    <x v="4"/>
    <x v="1"/>
    <x v="1"/>
    <x v="7"/>
    <x v="5"/>
    <x v="2"/>
    <x v="3"/>
    <x v="0"/>
    <x v="0"/>
    <x v="0"/>
    <x v="0"/>
    <x v="0"/>
    <n v="1"/>
  </r>
  <r>
    <s v="Rua Prudente de Morais, 1179"/>
    <x v="0"/>
    <x v="4"/>
    <x v="1"/>
    <x v="2"/>
    <x v="5"/>
    <x v="3"/>
    <x v="2"/>
    <x v="3"/>
    <x v="0"/>
    <x v="0"/>
    <x v="0"/>
    <x v="0"/>
    <x v="0"/>
    <n v="1"/>
  </r>
  <r>
    <s v="Avenida Minas Gerais, 380"/>
    <x v="0"/>
    <x v="2"/>
    <x v="3"/>
    <x v="0"/>
    <x v="33"/>
    <x v="11"/>
    <x v="0"/>
    <x v="1"/>
    <x v="0"/>
    <x v="0"/>
    <x v="0"/>
    <x v="0"/>
    <x v="0"/>
    <n v="1"/>
  </r>
  <r>
    <s v="Avenida Minas Gerais, 380"/>
    <x v="0"/>
    <x v="2"/>
    <x v="3"/>
    <x v="1"/>
    <x v="1"/>
    <x v="0"/>
    <x v="0"/>
    <x v="1"/>
    <x v="1"/>
    <x v="0"/>
    <x v="0"/>
    <x v="1"/>
    <x v="0"/>
    <n v="1"/>
  </r>
  <r>
    <s v="Avenida Minas Gerais, 380"/>
    <x v="0"/>
    <x v="2"/>
    <x v="3"/>
    <x v="2"/>
    <x v="26"/>
    <x v="21"/>
    <x v="0"/>
    <x v="1"/>
    <x v="1"/>
    <x v="0"/>
    <x v="0"/>
    <x v="1"/>
    <x v="0"/>
    <n v="1"/>
  </r>
  <r>
    <s v="Rua Parma, 243"/>
    <x v="0"/>
    <x v="3"/>
    <x v="2"/>
    <x v="0"/>
    <x v="9"/>
    <x v="7"/>
    <x v="2"/>
    <x v="0"/>
    <x v="0"/>
    <x v="0"/>
    <x v="0"/>
    <x v="0"/>
    <x v="0"/>
    <n v="1"/>
  </r>
  <r>
    <s v="Rua Parma, 243"/>
    <x v="0"/>
    <x v="3"/>
    <x v="2"/>
    <x v="1"/>
    <x v="7"/>
    <x v="5"/>
    <x v="2"/>
    <x v="4"/>
    <x v="0"/>
    <x v="0"/>
    <x v="0"/>
    <x v="0"/>
    <x v="0"/>
    <n v="1"/>
  </r>
  <r>
    <s v="Rua Parma, 243"/>
    <x v="0"/>
    <x v="3"/>
    <x v="2"/>
    <x v="2"/>
    <x v="8"/>
    <x v="6"/>
    <x v="2"/>
    <x v="0"/>
    <x v="0"/>
    <x v="0"/>
    <x v="0"/>
    <x v="0"/>
    <x v="0"/>
    <n v="1"/>
  </r>
  <r>
    <s v="Rua Santa Clara, 320"/>
    <x v="0"/>
    <x v="3"/>
    <x v="1"/>
    <x v="0"/>
    <x v="6"/>
    <x v="4"/>
    <x v="2"/>
    <x v="3"/>
    <x v="0"/>
    <x v="0"/>
    <x v="0"/>
    <x v="0"/>
    <x v="0"/>
    <n v="1"/>
  </r>
  <r>
    <s v="Rua Santa Clara, 320"/>
    <x v="0"/>
    <x v="3"/>
    <x v="1"/>
    <x v="1"/>
    <x v="7"/>
    <x v="5"/>
    <x v="2"/>
    <x v="3"/>
    <x v="0"/>
    <x v="0"/>
    <x v="0"/>
    <x v="0"/>
    <x v="0"/>
    <n v="1"/>
  </r>
  <r>
    <s v="Rua Santa Clara, 320"/>
    <x v="0"/>
    <x v="3"/>
    <x v="1"/>
    <x v="2"/>
    <x v="5"/>
    <x v="3"/>
    <x v="2"/>
    <x v="3"/>
    <x v="0"/>
    <x v="0"/>
    <x v="0"/>
    <x v="0"/>
    <x v="0"/>
    <n v="1"/>
  </r>
  <r>
    <s v="Rua do Sal, 510"/>
    <x v="0"/>
    <x v="1"/>
    <x v="1"/>
    <x v="0"/>
    <x v="9"/>
    <x v="7"/>
    <x v="2"/>
    <x v="0"/>
    <x v="0"/>
    <x v="0"/>
    <x v="0"/>
    <x v="0"/>
    <x v="0"/>
    <n v="1"/>
  </r>
  <r>
    <s v="Rua do Sal, 510"/>
    <x v="0"/>
    <x v="1"/>
    <x v="1"/>
    <x v="1"/>
    <x v="7"/>
    <x v="5"/>
    <x v="2"/>
    <x v="0"/>
    <x v="0"/>
    <x v="0"/>
    <x v="0"/>
    <x v="0"/>
    <x v="0"/>
    <n v="1"/>
  </r>
  <r>
    <s v="Rua do Sal, 510"/>
    <x v="0"/>
    <x v="1"/>
    <x v="1"/>
    <x v="2"/>
    <x v="8"/>
    <x v="6"/>
    <x v="2"/>
    <x v="0"/>
    <x v="0"/>
    <x v="0"/>
    <x v="0"/>
    <x v="0"/>
    <x v="0"/>
    <n v="1"/>
  </r>
  <r>
    <s v="Rua Antonio Jose da Costa, 1734"/>
    <x v="0"/>
    <x v="1"/>
    <x v="2"/>
    <x v="0"/>
    <x v="18"/>
    <x v="15"/>
    <x v="3"/>
    <x v="0"/>
    <x v="0"/>
    <x v="0"/>
    <x v="0"/>
    <x v="0"/>
    <x v="0"/>
    <n v="1"/>
  </r>
  <r>
    <s v="Rua Antonio Jose da Costa, 1734"/>
    <x v="0"/>
    <x v="1"/>
    <x v="2"/>
    <x v="1"/>
    <x v="11"/>
    <x v="9"/>
    <x v="3"/>
    <x v="0"/>
    <x v="0"/>
    <x v="0"/>
    <x v="0"/>
    <x v="0"/>
    <x v="0"/>
    <n v="1"/>
  </r>
  <r>
    <s v="Rua Antonio Jose da Costa, 1734"/>
    <x v="0"/>
    <x v="1"/>
    <x v="2"/>
    <x v="2"/>
    <x v="8"/>
    <x v="6"/>
    <x v="3"/>
    <x v="0"/>
    <x v="0"/>
    <x v="0"/>
    <x v="0"/>
    <x v="0"/>
    <x v="0"/>
    <n v="1"/>
  </r>
  <r>
    <s v="Rua Marcilio Dias, 568"/>
    <x v="0"/>
    <x v="3"/>
    <x v="1"/>
    <x v="0"/>
    <x v="3"/>
    <x v="1"/>
    <x v="2"/>
    <x v="0"/>
    <x v="0"/>
    <x v="0"/>
    <x v="0"/>
    <x v="0"/>
    <x v="0"/>
    <n v="1"/>
  </r>
  <r>
    <s v="Rua Marcilio Dias, 568"/>
    <x v="0"/>
    <x v="3"/>
    <x v="1"/>
    <x v="1"/>
    <x v="4"/>
    <x v="2"/>
    <x v="2"/>
    <x v="0"/>
    <x v="0"/>
    <x v="0"/>
    <x v="0"/>
    <x v="0"/>
    <x v="0"/>
    <n v="1"/>
  </r>
  <r>
    <s v="Rua Marcilio Dias, 568"/>
    <x v="0"/>
    <x v="3"/>
    <x v="1"/>
    <x v="2"/>
    <x v="5"/>
    <x v="3"/>
    <x v="2"/>
    <x v="0"/>
    <x v="0"/>
    <x v="0"/>
    <x v="0"/>
    <x v="0"/>
    <x v="0"/>
    <n v="1"/>
  </r>
  <r>
    <s v="Rua Antonio Jose de Oliveira, 653"/>
    <x v="0"/>
    <x v="4"/>
    <x v="1"/>
    <x v="0"/>
    <x v="3"/>
    <x v="1"/>
    <x v="2"/>
    <x v="0"/>
    <x v="0"/>
    <x v="0"/>
    <x v="0"/>
    <x v="0"/>
    <x v="0"/>
    <n v="1"/>
  </r>
  <r>
    <s v="Rua Antonio Jose de Oliveira, 653"/>
    <x v="0"/>
    <x v="4"/>
    <x v="1"/>
    <x v="1"/>
    <x v="4"/>
    <x v="2"/>
    <x v="2"/>
    <x v="0"/>
    <x v="0"/>
    <x v="0"/>
    <x v="0"/>
    <x v="0"/>
    <x v="0"/>
    <n v="1"/>
  </r>
  <r>
    <s v="Rua Antonio Jose de Oliveira, 653"/>
    <x v="0"/>
    <x v="4"/>
    <x v="1"/>
    <x v="2"/>
    <x v="5"/>
    <x v="3"/>
    <x v="2"/>
    <x v="0"/>
    <x v="0"/>
    <x v="0"/>
    <x v="0"/>
    <x v="0"/>
    <x v="0"/>
    <n v="1"/>
  </r>
  <r>
    <s v="Rua Vergueiro, 112"/>
    <x v="0"/>
    <x v="1"/>
    <x v="1"/>
    <x v="0"/>
    <x v="6"/>
    <x v="4"/>
    <x v="3"/>
    <x v="0"/>
    <x v="0"/>
    <x v="0"/>
    <x v="0"/>
    <x v="0"/>
    <x v="0"/>
    <n v="1"/>
  </r>
  <r>
    <s v="Rua Vergueiro, 112"/>
    <x v="0"/>
    <x v="1"/>
    <x v="1"/>
    <x v="1"/>
    <x v="4"/>
    <x v="2"/>
    <x v="3"/>
    <x v="0"/>
    <x v="0"/>
    <x v="0"/>
    <x v="0"/>
    <x v="0"/>
    <x v="0"/>
    <n v="1"/>
  </r>
  <r>
    <s v="Rua Vergueiro, 112"/>
    <x v="0"/>
    <x v="1"/>
    <x v="1"/>
    <x v="2"/>
    <x v="5"/>
    <x v="3"/>
    <x v="3"/>
    <x v="0"/>
    <x v="0"/>
    <x v="0"/>
    <x v="0"/>
    <x v="0"/>
    <x v="0"/>
    <n v="1"/>
  </r>
  <r>
    <s v="Rua Cristovao Colombo, 276"/>
    <x v="0"/>
    <x v="3"/>
    <x v="1"/>
    <x v="0"/>
    <x v="6"/>
    <x v="4"/>
    <x v="2"/>
    <x v="0"/>
    <x v="0"/>
    <x v="0"/>
    <x v="0"/>
    <x v="0"/>
    <x v="0"/>
    <n v="1"/>
  </r>
  <r>
    <s v="Rua Cristovao Colombo, 276"/>
    <x v="0"/>
    <x v="3"/>
    <x v="1"/>
    <x v="1"/>
    <x v="4"/>
    <x v="2"/>
    <x v="2"/>
    <x v="3"/>
    <x v="0"/>
    <x v="0"/>
    <x v="0"/>
    <x v="0"/>
    <x v="0"/>
    <n v="1"/>
  </r>
  <r>
    <s v="Rua Cristovao Colombo, 276"/>
    <x v="0"/>
    <x v="3"/>
    <x v="1"/>
    <x v="2"/>
    <x v="5"/>
    <x v="3"/>
    <x v="2"/>
    <x v="5"/>
    <x v="0"/>
    <x v="0"/>
    <x v="0"/>
    <x v="0"/>
    <x v="0"/>
    <n v="1"/>
  </r>
  <r>
    <s v="Rua Cristovao Colombo, 386"/>
    <x v="0"/>
    <x v="3"/>
    <x v="1"/>
    <x v="0"/>
    <x v="3"/>
    <x v="1"/>
    <x v="2"/>
    <x v="0"/>
    <x v="0"/>
    <x v="0"/>
    <x v="0"/>
    <x v="0"/>
    <x v="0"/>
    <n v="1"/>
  </r>
  <r>
    <s v="Rua Cristovao Colombo, 386"/>
    <x v="0"/>
    <x v="3"/>
    <x v="1"/>
    <x v="1"/>
    <x v="16"/>
    <x v="13"/>
    <x v="2"/>
    <x v="0"/>
    <x v="0"/>
    <x v="0"/>
    <x v="0"/>
    <x v="0"/>
    <x v="0"/>
    <n v="1"/>
  </r>
  <r>
    <s v="Rua Cristovao Colombo, 386"/>
    <x v="0"/>
    <x v="3"/>
    <x v="1"/>
    <x v="2"/>
    <x v="5"/>
    <x v="3"/>
    <x v="2"/>
    <x v="0"/>
    <x v="0"/>
    <x v="0"/>
    <x v="0"/>
    <x v="0"/>
    <x v="0"/>
    <n v="1"/>
  </r>
  <r>
    <s v="Rua Estilac Leal II, 680"/>
    <x v="0"/>
    <x v="4"/>
    <x v="1"/>
    <x v="0"/>
    <x v="9"/>
    <x v="7"/>
    <x v="2"/>
    <x v="0"/>
    <x v="0"/>
    <x v="0"/>
    <x v="0"/>
    <x v="0"/>
    <x v="0"/>
    <n v="1"/>
  </r>
  <r>
    <s v="Rua Estilac Leal II, 680"/>
    <x v="0"/>
    <x v="4"/>
    <x v="1"/>
    <x v="1"/>
    <x v="7"/>
    <x v="5"/>
    <x v="2"/>
    <x v="0"/>
    <x v="0"/>
    <x v="0"/>
    <x v="0"/>
    <x v="0"/>
    <x v="0"/>
    <n v="1"/>
  </r>
  <r>
    <s v="Rua Estilac Leal II, 680"/>
    <x v="0"/>
    <x v="4"/>
    <x v="1"/>
    <x v="2"/>
    <x v="8"/>
    <x v="6"/>
    <x v="2"/>
    <x v="0"/>
    <x v="0"/>
    <x v="0"/>
    <x v="0"/>
    <x v="0"/>
    <x v="0"/>
    <n v="1"/>
  </r>
  <r>
    <s v="Rua Mato Grosso, 189"/>
    <x v="0"/>
    <x v="3"/>
    <x v="1"/>
    <x v="0"/>
    <x v="3"/>
    <x v="1"/>
    <x v="2"/>
    <x v="0"/>
    <x v="0"/>
    <x v="0"/>
    <x v="0"/>
    <x v="0"/>
    <x v="0"/>
    <n v="1"/>
  </r>
  <r>
    <s v="Rua Mato Grosso, 189"/>
    <x v="0"/>
    <x v="3"/>
    <x v="1"/>
    <x v="1"/>
    <x v="4"/>
    <x v="2"/>
    <x v="2"/>
    <x v="0"/>
    <x v="0"/>
    <x v="0"/>
    <x v="0"/>
    <x v="0"/>
    <x v="0"/>
    <n v="1"/>
  </r>
  <r>
    <s v="Rua Mato Grosso, 189"/>
    <x v="0"/>
    <x v="3"/>
    <x v="1"/>
    <x v="2"/>
    <x v="5"/>
    <x v="3"/>
    <x v="2"/>
    <x v="0"/>
    <x v="0"/>
    <x v="0"/>
    <x v="0"/>
    <x v="0"/>
    <x v="0"/>
    <n v="1"/>
  </r>
  <r>
    <s v="Avenida Beira-Mar, 1518"/>
    <x v="0"/>
    <x v="4"/>
    <x v="0"/>
    <x v="0"/>
    <x v="34"/>
    <x v="27"/>
    <x v="2"/>
    <x v="0"/>
    <x v="0"/>
    <x v="0"/>
    <x v="0"/>
    <x v="0"/>
    <x v="0"/>
    <n v="1"/>
  </r>
  <r>
    <s v="Avenida Beira-Mar, 1518"/>
    <x v="0"/>
    <x v="4"/>
    <x v="0"/>
    <x v="1"/>
    <x v="31"/>
    <x v="26"/>
    <x v="2"/>
    <x v="3"/>
    <x v="0"/>
    <x v="0"/>
    <x v="0"/>
    <x v="0"/>
    <x v="0"/>
    <n v="1"/>
  </r>
  <r>
    <s v="Avenida Beira-Mar, 1518"/>
    <x v="0"/>
    <x v="4"/>
    <x v="0"/>
    <x v="2"/>
    <x v="20"/>
    <x v="16"/>
    <x v="2"/>
    <x v="3"/>
    <x v="3"/>
    <x v="0"/>
    <x v="0"/>
    <x v="0"/>
    <x v="1"/>
    <n v="1"/>
  </r>
  <r>
    <s v="Rua Espirito Santo, 227"/>
    <x v="0"/>
    <x v="3"/>
    <x v="1"/>
    <x v="0"/>
    <x v="6"/>
    <x v="4"/>
    <x v="2"/>
    <x v="0"/>
    <x v="0"/>
    <x v="0"/>
    <x v="0"/>
    <x v="0"/>
    <x v="0"/>
    <n v="1"/>
  </r>
  <r>
    <s v="Rua Espirito Santo, 227"/>
    <x v="0"/>
    <x v="3"/>
    <x v="1"/>
    <x v="1"/>
    <x v="4"/>
    <x v="2"/>
    <x v="2"/>
    <x v="0"/>
    <x v="0"/>
    <x v="0"/>
    <x v="0"/>
    <x v="0"/>
    <x v="0"/>
    <n v="1"/>
  </r>
  <r>
    <s v="Rua Espirito Santo, 227"/>
    <x v="0"/>
    <x v="3"/>
    <x v="1"/>
    <x v="2"/>
    <x v="5"/>
    <x v="3"/>
    <x v="2"/>
    <x v="0"/>
    <x v="0"/>
    <x v="0"/>
    <x v="0"/>
    <x v="0"/>
    <x v="0"/>
    <n v="1"/>
  </r>
  <r>
    <s v="Avenida Perimetral, 590"/>
    <x v="0"/>
    <x v="4"/>
    <x v="3"/>
    <x v="0"/>
    <x v="35"/>
    <x v="28"/>
    <x v="4"/>
    <x v="1"/>
    <x v="0"/>
    <x v="2"/>
    <x v="0"/>
    <x v="0"/>
    <x v="0"/>
    <n v="1"/>
  </r>
  <r>
    <s v="Avenida Perimetral, 590"/>
    <x v="0"/>
    <x v="4"/>
    <x v="3"/>
    <x v="1"/>
    <x v="36"/>
    <x v="29"/>
    <x v="4"/>
    <x v="4"/>
    <x v="0"/>
    <x v="2"/>
    <x v="0"/>
    <x v="0"/>
    <x v="0"/>
    <n v="1"/>
  </r>
  <r>
    <s v="Avenida Perimetral, 590"/>
    <x v="0"/>
    <x v="4"/>
    <x v="3"/>
    <x v="2"/>
    <x v="37"/>
    <x v="30"/>
    <x v="4"/>
    <x v="2"/>
    <x v="0"/>
    <x v="2"/>
    <x v="0"/>
    <x v="0"/>
    <x v="0"/>
    <n v="1"/>
  </r>
  <r>
    <s v="Rua Rio Grande do Sul, 691"/>
    <x v="0"/>
    <x v="3"/>
    <x v="2"/>
    <x v="0"/>
    <x v="6"/>
    <x v="4"/>
    <x v="2"/>
    <x v="0"/>
    <x v="0"/>
    <x v="0"/>
    <x v="0"/>
    <x v="0"/>
    <x v="0"/>
    <n v="1"/>
  </r>
  <r>
    <s v="Rua Rio Grande do Sul, 691"/>
    <x v="0"/>
    <x v="3"/>
    <x v="2"/>
    <x v="1"/>
    <x v="7"/>
    <x v="5"/>
    <x v="2"/>
    <x v="0"/>
    <x v="0"/>
    <x v="0"/>
    <x v="0"/>
    <x v="0"/>
    <x v="0"/>
    <n v="1"/>
  </r>
  <r>
    <s v="Rua Rio Grande do Sul, 691"/>
    <x v="0"/>
    <x v="3"/>
    <x v="2"/>
    <x v="2"/>
    <x v="8"/>
    <x v="6"/>
    <x v="2"/>
    <x v="0"/>
    <x v="0"/>
    <x v="0"/>
    <x v="0"/>
    <x v="0"/>
    <x v="0"/>
    <n v="1"/>
  </r>
  <r>
    <s v="Rua Fernando de Noronha, 560"/>
    <x v="0"/>
    <x v="3"/>
    <x v="1"/>
    <x v="0"/>
    <x v="9"/>
    <x v="7"/>
    <x v="2"/>
    <x v="0"/>
    <x v="0"/>
    <x v="0"/>
    <x v="0"/>
    <x v="0"/>
    <x v="0"/>
    <n v="1"/>
  </r>
  <r>
    <s v="Rua Fernando de Noronha, 560"/>
    <x v="0"/>
    <x v="3"/>
    <x v="1"/>
    <x v="1"/>
    <x v="7"/>
    <x v="5"/>
    <x v="2"/>
    <x v="0"/>
    <x v="0"/>
    <x v="0"/>
    <x v="0"/>
    <x v="0"/>
    <x v="0"/>
    <n v="1"/>
  </r>
  <r>
    <s v="Rua Fernando de Noronha, 560"/>
    <x v="0"/>
    <x v="3"/>
    <x v="1"/>
    <x v="2"/>
    <x v="8"/>
    <x v="6"/>
    <x v="2"/>
    <x v="0"/>
    <x v="0"/>
    <x v="0"/>
    <x v="0"/>
    <x v="0"/>
    <x v="0"/>
    <n v="1"/>
  </r>
  <r>
    <s v="Rua Rio Grande do Sul, 851"/>
    <x v="0"/>
    <x v="3"/>
    <x v="1"/>
    <x v="0"/>
    <x v="6"/>
    <x v="4"/>
    <x v="2"/>
    <x v="0"/>
    <x v="0"/>
    <x v="0"/>
    <x v="0"/>
    <x v="0"/>
    <x v="0"/>
    <n v="1"/>
  </r>
  <r>
    <s v="Rua Rio Grande do Sul, 851"/>
    <x v="0"/>
    <x v="3"/>
    <x v="1"/>
    <x v="1"/>
    <x v="4"/>
    <x v="2"/>
    <x v="2"/>
    <x v="0"/>
    <x v="0"/>
    <x v="0"/>
    <x v="0"/>
    <x v="0"/>
    <x v="0"/>
    <n v="1"/>
  </r>
  <r>
    <s v="Rua Rio Grande do Sul, 851"/>
    <x v="0"/>
    <x v="3"/>
    <x v="1"/>
    <x v="2"/>
    <x v="5"/>
    <x v="3"/>
    <x v="2"/>
    <x v="0"/>
    <x v="0"/>
    <x v="0"/>
    <x v="0"/>
    <x v="0"/>
    <x v="0"/>
    <n v="1"/>
  </r>
  <r>
    <s v="Rua Pernambuco, 601"/>
    <x v="0"/>
    <x v="3"/>
    <x v="1"/>
    <x v="0"/>
    <x v="6"/>
    <x v="4"/>
    <x v="2"/>
    <x v="0"/>
    <x v="0"/>
    <x v="0"/>
    <x v="0"/>
    <x v="0"/>
    <x v="0"/>
    <n v="1"/>
  </r>
  <r>
    <s v="Rua Pernambuco, 601"/>
    <x v="0"/>
    <x v="3"/>
    <x v="1"/>
    <x v="1"/>
    <x v="4"/>
    <x v="2"/>
    <x v="2"/>
    <x v="0"/>
    <x v="0"/>
    <x v="0"/>
    <x v="0"/>
    <x v="0"/>
    <x v="0"/>
    <n v="1"/>
  </r>
  <r>
    <s v="Rua Pernambuco, 601"/>
    <x v="0"/>
    <x v="3"/>
    <x v="1"/>
    <x v="2"/>
    <x v="5"/>
    <x v="3"/>
    <x v="2"/>
    <x v="0"/>
    <x v="0"/>
    <x v="0"/>
    <x v="0"/>
    <x v="0"/>
    <x v="0"/>
    <n v="1"/>
  </r>
  <r>
    <s v="Avenida Minas Gerais, 224"/>
    <x v="0"/>
    <x v="2"/>
    <x v="3"/>
    <x v="0"/>
    <x v="10"/>
    <x v="8"/>
    <x v="1"/>
    <x v="0"/>
    <x v="0"/>
    <x v="3"/>
    <x v="0"/>
    <x v="0"/>
    <x v="0"/>
    <n v="1"/>
  </r>
  <r>
    <s v="Avenida Minas Gerais, 224"/>
    <x v="0"/>
    <x v="2"/>
    <x v="3"/>
    <x v="1"/>
    <x v="17"/>
    <x v="14"/>
    <x v="1"/>
    <x v="0"/>
    <x v="0"/>
    <x v="3"/>
    <x v="0"/>
    <x v="0"/>
    <x v="0"/>
    <n v="1"/>
  </r>
  <r>
    <s v="Avenida Minas Gerais, 224"/>
    <x v="0"/>
    <x v="2"/>
    <x v="3"/>
    <x v="2"/>
    <x v="22"/>
    <x v="17"/>
    <x v="1"/>
    <x v="0"/>
    <x v="0"/>
    <x v="3"/>
    <x v="0"/>
    <x v="0"/>
    <x v="0"/>
    <n v="1"/>
  </r>
  <r>
    <s v="Rua Roma, 151"/>
    <x v="0"/>
    <x v="3"/>
    <x v="1"/>
    <x v="0"/>
    <x v="6"/>
    <x v="4"/>
    <x v="2"/>
    <x v="0"/>
    <x v="0"/>
    <x v="0"/>
    <x v="0"/>
    <x v="0"/>
    <x v="0"/>
    <n v="1"/>
  </r>
  <r>
    <s v="Rua Roma, 151"/>
    <x v="0"/>
    <x v="3"/>
    <x v="1"/>
    <x v="1"/>
    <x v="4"/>
    <x v="2"/>
    <x v="2"/>
    <x v="0"/>
    <x v="0"/>
    <x v="0"/>
    <x v="0"/>
    <x v="0"/>
    <x v="0"/>
    <n v="1"/>
  </r>
  <r>
    <s v="Rua Roma, 151"/>
    <x v="0"/>
    <x v="3"/>
    <x v="1"/>
    <x v="2"/>
    <x v="5"/>
    <x v="3"/>
    <x v="2"/>
    <x v="0"/>
    <x v="0"/>
    <x v="0"/>
    <x v="0"/>
    <x v="0"/>
    <x v="0"/>
    <n v="1"/>
  </r>
  <r>
    <s v="Travessa Tres, 585"/>
    <x v="0"/>
    <x v="3"/>
    <x v="1"/>
    <x v="0"/>
    <x v="6"/>
    <x v="4"/>
    <x v="2"/>
    <x v="0"/>
    <x v="0"/>
    <x v="0"/>
    <x v="0"/>
    <x v="0"/>
    <x v="0"/>
    <n v="1"/>
  </r>
  <r>
    <s v="Travessa Tres, 585"/>
    <x v="0"/>
    <x v="3"/>
    <x v="1"/>
    <x v="1"/>
    <x v="4"/>
    <x v="2"/>
    <x v="2"/>
    <x v="0"/>
    <x v="0"/>
    <x v="0"/>
    <x v="0"/>
    <x v="0"/>
    <x v="0"/>
    <n v="1"/>
  </r>
  <r>
    <s v="Travessa Tres, 585"/>
    <x v="0"/>
    <x v="3"/>
    <x v="1"/>
    <x v="2"/>
    <x v="5"/>
    <x v="3"/>
    <x v="2"/>
    <x v="0"/>
    <x v="0"/>
    <x v="0"/>
    <x v="0"/>
    <x v="0"/>
    <x v="0"/>
    <n v="1"/>
  </r>
  <r>
    <s v="Rua Belo Horizonte, 1242"/>
    <x v="0"/>
    <x v="4"/>
    <x v="1"/>
    <x v="0"/>
    <x v="3"/>
    <x v="1"/>
    <x v="2"/>
    <x v="0"/>
    <x v="0"/>
    <x v="2"/>
    <x v="0"/>
    <x v="0"/>
    <x v="0"/>
    <n v="1"/>
  </r>
  <r>
    <s v="Rua Belo Horizonte, 1242"/>
    <x v="0"/>
    <x v="4"/>
    <x v="1"/>
    <x v="1"/>
    <x v="7"/>
    <x v="5"/>
    <x v="2"/>
    <x v="0"/>
    <x v="0"/>
    <x v="2"/>
    <x v="0"/>
    <x v="0"/>
    <x v="0"/>
    <n v="1"/>
  </r>
  <r>
    <s v="Rua Belo Horizonte, 1242"/>
    <x v="0"/>
    <x v="4"/>
    <x v="1"/>
    <x v="2"/>
    <x v="8"/>
    <x v="6"/>
    <x v="2"/>
    <x v="5"/>
    <x v="0"/>
    <x v="2"/>
    <x v="0"/>
    <x v="0"/>
    <x v="0"/>
    <n v="1"/>
  </r>
  <r>
    <s v="Rua Sergipe, 1164"/>
    <x v="0"/>
    <x v="3"/>
    <x v="1"/>
    <x v="0"/>
    <x v="6"/>
    <x v="4"/>
    <x v="2"/>
    <x v="0"/>
    <x v="0"/>
    <x v="0"/>
    <x v="0"/>
    <x v="0"/>
    <x v="0"/>
    <n v="1"/>
  </r>
  <r>
    <s v="Rua Sergipe, 1164"/>
    <x v="0"/>
    <x v="3"/>
    <x v="1"/>
    <x v="1"/>
    <x v="4"/>
    <x v="2"/>
    <x v="2"/>
    <x v="0"/>
    <x v="0"/>
    <x v="0"/>
    <x v="0"/>
    <x v="0"/>
    <x v="0"/>
    <n v="1"/>
  </r>
  <r>
    <s v="Rua Sergipe, 1164"/>
    <x v="0"/>
    <x v="3"/>
    <x v="1"/>
    <x v="2"/>
    <x v="5"/>
    <x v="3"/>
    <x v="2"/>
    <x v="0"/>
    <x v="0"/>
    <x v="0"/>
    <x v="0"/>
    <x v="0"/>
    <x v="0"/>
    <n v="1"/>
  </r>
  <r>
    <s v="Rua A, 1857"/>
    <x v="0"/>
    <x v="4"/>
    <x v="1"/>
    <x v="0"/>
    <x v="3"/>
    <x v="1"/>
    <x v="2"/>
    <x v="0"/>
    <x v="0"/>
    <x v="0"/>
    <x v="0"/>
    <x v="0"/>
    <x v="0"/>
    <n v="1"/>
  </r>
  <r>
    <s v="Rua A, 1857"/>
    <x v="0"/>
    <x v="4"/>
    <x v="1"/>
    <x v="1"/>
    <x v="4"/>
    <x v="2"/>
    <x v="2"/>
    <x v="0"/>
    <x v="0"/>
    <x v="0"/>
    <x v="0"/>
    <x v="0"/>
    <x v="0"/>
    <n v="1"/>
  </r>
  <r>
    <s v="Rua A, 1857"/>
    <x v="0"/>
    <x v="4"/>
    <x v="1"/>
    <x v="2"/>
    <x v="5"/>
    <x v="3"/>
    <x v="2"/>
    <x v="0"/>
    <x v="0"/>
    <x v="0"/>
    <x v="0"/>
    <x v="0"/>
    <x v="0"/>
    <n v="1"/>
  </r>
  <r>
    <s v="Rua A, 1988"/>
    <x v="0"/>
    <x v="3"/>
    <x v="1"/>
    <x v="0"/>
    <x v="18"/>
    <x v="15"/>
    <x v="2"/>
    <x v="3"/>
    <x v="0"/>
    <x v="0"/>
    <x v="0"/>
    <x v="0"/>
    <x v="0"/>
    <n v="1"/>
  </r>
  <r>
    <s v="Rua A, 1988"/>
    <x v="0"/>
    <x v="3"/>
    <x v="1"/>
    <x v="1"/>
    <x v="11"/>
    <x v="9"/>
    <x v="2"/>
    <x v="1"/>
    <x v="0"/>
    <x v="0"/>
    <x v="0"/>
    <x v="0"/>
    <x v="0"/>
    <n v="1"/>
  </r>
  <r>
    <s v="Rua A, 1988"/>
    <x v="0"/>
    <x v="3"/>
    <x v="1"/>
    <x v="2"/>
    <x v="13"/>
    <x v="9"/>
    <x v="2"/>
    <x v="1"/>
    <x v="0"/>
    <x v="0"/>
    <x v="0"/>
    <x v="0"/>
    <x v="0"/>
    <n v="1"/>
  </r>
  <r>
    <s v="Rua T, 1141"/>
    <x v="0"/>
    <x v="3"/>
    <x v="1"/>
    <x v="0"/>
    <x v="3"/>
    <x v="1"/>
    <x v="2"/>
    <x v="0"/>
    <x v="0"/>
    <x v="0"/>
    <x v="0"/>
    <x v="0"/>
    <x v="0"/>
    <n v="1"/>
  </r>
  <r>
    <s v="Rua T, 1141"/>
    <x v="0"/>
    <x v="3"/>
    <x v="1"/>
    <x v="1"/>
    <x v="16"/>
    <x v="13"/>
    <x v="2"/>
    <x v="0"/>
    <x v="0"/>
    <x v="0"/>
    <x v="0"/>
    <x v="0"/>
    <x v="0"/>
    <n v="1"/>
  </r>
  <r>
    <s v="Rua T, 1141"/>
    <x v="0"/>
    <x v="3"/>
    <x v="1"/>
    <x v="2"/>
    <x v="5"/>
    <x v="3"/>
    <x v="2"/>
    <x v="0"/>
    <x v="0"/>
    <x v="0"/>
    <x v="0"/>
    <x v="0"/>
    <x v="0"/>
    <n v="1"/>
  </r>
  <r>
    <s v="Rua Q, 531"/>
    <x v="0"/>
    <x v="3"/>
    <x v="2"/>
    <x v="0"/>
    <x v="18"/>
    <x v="15"/>
    <x v="2"/>
    <x v="0"/>
    <x v="0"/>
    <x v="0"/>
    <x v="0"/>
    <x v="0"/>
    <x v="0"/>
    <n v="1"/>
  </r>
  <r>
    <s v="Rua Q, 531"/>
    <x v="0"/>
    <x v="3"/>
    <x v="2"/>
    <x v="1"/>
    <x v="11"/>
    <x v="9"/>
    <x v="2"/>
    <x v="0"/>
    <x v="0"/>
    <x v="0"/>
    <x v="0"/>
    <x v="0"/>
    <x v="0"/>
    <n v="1"/>
  </r>
  <r>
    <s v="Rua Q, 531"/>
    <x v="0"/>
    <x v="3"/>
    <x v="2"/>
    <x v="2"/>
    <x v="8"/>
    <x v="6"/>
    <x v="2"/>
    <x v="0"/>
    <x v="0"/>
    <x v="0"/>
    <x v="0"/>
    <x v="0"/>
    <x v="0"/>
    <n v="1"/>
  </r>
  <r>
    <s v="Estrada do Agual, 539"/>
    <x v="0"/>
    <x v="3"/>
    <x v="1"/>
    <x v="0"/>
    <x v="9"/>
    <x v="7"/>
    <x v="2"/>
    <x v="0"/>
    <x v="0"/>
    <x v="0"/>
    <x v="0"/>
    <x v="0"/>
    <x v="0"/>
    <n v="1"/>
  </r>
  <r>
    <s v="Estrada do Agual, 539"/>
    <x v="0"/>
    <x v="3"/>
    <x v="1"/>
    <x v="1"/>
    <x v="7"/>
    <x v="5"/>
    <x v="2"/>
    <x v="0"/>
    <x v="0"/>
    <x v="0"/>
    <x v="0"/>
    <x v="0"/>
    <x v="0"/>
    <n v="1"/>
  </r>
  <r>
    <s v="Estrada do Agual, 539"/>
    <x v="0"/>
    <x v="3"/>
    <x v="1"/>
    <x v="2"/>
    <x v="8"/>
    <x v="6"/>
    <x v="2"/>
    <x v="0"/>
    <x v="0"/>
    <x v="0"/>
    <x v="0"/>
    <x v="0"/>
    <x v="0"/>
    <n v="1"/>
  </r>
  <r>
    <s v="Rua Roraima, 1251"/>
    <x v="0"/>
    <x v="3"/>
    <x v="1"/>
    <x v="0"/>
    <x v="9"/>
    <x v="7"/>
    <x v="2"/>
    <x v="0"/>
    <x v="0"/>
    <x v="0"/>
    <x v="0"/>
    <x v="0"/>
    <x v="0"/>
    <n v="1"/>
  </r>
  <r>
    <s v="Rua Roraima, 1251"/>
    <x v="0"/>
    <x v="3"/>
    <x v="1"/>
    <x v="1"/>
    <x v="7"/>
    <x v="5"/>
    <x v="2"/>
    <x v="0"/>
    <x v="0"/>
    <x v="0"/>
    <x v="0"/>
    <x v="0"/>
    <x v="0"/>
    <n v="1"/>
  </r>
  <r>
    <s v="Rua Roraima, 1251"/>
    <x v="0"/>
    <x v="3"/>
    <x v="1"/>
    <x v="2"/>
    <x v="8"/>
    <x v="6"/>
    <x v="2"/>
    <x v="0"/>
    <x v="0"/>
    <x v="0"/>
    <x v="0"/>
    <x v="0"/>
    <x v="0"/>
    <n v="1"/>
  </r>
  <r>
    <s v="Avenida Minas Gerais, 2018"/>
    <x v="0"/>
    <x v="2"/>
    <x v="0"/>
    <x v="0"/>
    <x v="10"/>
    <x v="8"/>
    <x v="1"/>
    <x v="0"/>
    <x v="0"/>
    <x v="3"/>
    <x v="0"/>
    <x v="0"/>
    <x v="0"/>
    <n v="1"/>
  </r>
  <r>
    <s v="Avenida Minas Gerais, 2018"/>
    <x v="0"/>
    <x v="2"/>
    <x v="0"/>
    <x v="1"/>
    <x v="17"/>
    <x v="14"/>
    <x v="1"/>
    <x v="0"/>
    <x v="0"/>
    <x v="3"/>
    <x v="0"/>
    <x v="0"/>
    <x v="0"/>
    <n v="1"/>
  </r>
  <r>
    <s v="Avenida Minas Gerais, 2018"/>
    <x v="0"/>
    <x v="2"/>
    <x v="0"/>
    <x v="2"/>
    <x v="22"/>
    <x v="17"/>
    <x v="1"/>
    <x v="0"/>
    <x v="0"/>
    <x v="3"/>
    <x v="0"/>
    <x v="0"/>
    <x v="0"/>
    <n v="1"/>
  </r>
  <r>
    <s v="Rua Guanabara, 740"/>
    <x v="0"/>
    <x v="3"/>
    <x v="2"/>
    <x v="0"/>
    <x v="18"/>
    <x v="15"/>
    <x v="2"/>
    <x v="0"/>
    <x v="0"/>
    <x v="4"/>
    <x v="0"/>
    <x v="0"/>
    <x v="0"/>
    <n v="1"/>
  </r>
  <r>
    <s v="Rua Guanabara, 740"/>
    <x v="0"/>
    <x v="3"/>
    <x v="2"/>
    <x v="1"/>
    <x v="11"/>
    <x v="9"/>
    <x v="2"/>
    <x v="0"/>
    <x v="0"/>
    <x v="4"/>
    <x v="0"/>
    <x v="0"/>
    <x v="0"/>
    <n v="1"/>
  </r>
  <r>
    <s v="Rua Guanabara, 740"/>
    <x v="0"/>
    <x v="3"/>
    <x v="2"/>
    <x v="2"/>
    <x v="13"/>
    <x v="9"/>
    <x v="2"/>
    <x v="0"/>
    <x v="0"/>
    <x v="4"/>
    <x v="0"/>
    <x v="0"/>
    <x v="0"/>
    <n v="1"/>
  </r>
  <r>
    <s v="Avenida Minas Gerais, 1405"/>
    <x v="0"/>
    <x v="4"/>
    <x v="0"/>
    <x v="0"/>
    <x v="6"/>
    <x v="4"/>
    <x v="2"/>
    <x v="0"/>
    <x v="0"/>
    <x v="0"/>
    <x v="0"/>
    <x v="0"/>
    <x v="0"/>
    <n v="1"/>
  </r>
  <r>
    <s v="Avenida Minas Gerais, 1405"/>
    <x v="0"/>
    <x v="4"/>
    <x v="0"/>
    <x v="1"/>
    <x v="4"/>
    <x v="2"/>
    <x v="2"/>
    <x v="0"/>
    <x v="0"/>
    <x v="0"/>
    <x v="0"/>
    <x v="0"/>
    <x v="0"/>
    <n v="1"/>
  </r>
  <r>
    <s v="Avenida Minas Gerais, 1405"/>
    <x v="0"/>
    <x v="4"/>
    <x v="0"/>
    <x v="2"/>
    <x v="5"/>
    <x v="3"/>
    <x v="2"/>
    <x v="0"/>
    <x v="0"/>
    <x v="0"/>
    <x v="0"/>
    <x v="0"/>
    <x v="0"/>
    <n v="1"/>
  </r>
  <r>
    <s v="Avenida Florianopolis, 1124"/>
    <x v="0"/>
    <x v="4"/>
    <x v="3"/>
    <x v="0"/>
    <x v="10"/>
    <x v="8"/>
    <x v="2"/>
    <x v="0"/>
    <x v="0"/>
    <x v="2"/>
    <x v="0"/>
    <x v="0"/>
    <x v="0"/>
    <n v="1"/>
  </r>
  <r>
    <s v="Avenida Florianopolis, 1124"/>
    <x v="0"/>
    <x v="4"/>
    <x v="3"/>
    <x v="1"/>
    <x v="21"/>
    <x v="10"/>
    <x v="2"/>
    <x v="0"/>
    <x v="0"/>
    <x v="2"/>
    <x v="0"/>
    <x v="0"/>
    <x v="0"/>
    <n v="1"/>
  </r>
  <r>
    <s v="Avenida Florianopolis, 1124"/>
    <x v="0"/>
    <x v="4"/>
    <x v="3"/>
    <x v="2"/>
    <x v="12"/>
    <x v="10"/>
    <x v="2"/>
    <x v="0"/>
    <x v="0"/>
    <x v="2"/>
    <x v="0"/>
    <x v="0"/>
    <x v="0"/>
    <n v="1"/>
  </r>
  <r>
    <s v="Rua Amazonas, 915"/>
    <x v="0"/>
    <x v="3"/>
    <x v="1"/>
    <x v="0"/>
    <x v="6"/>
    <x v="4"/>
    <x v="2"/>
    <x v="0"/>
    <x v="0"/>
    <x v="0"/>
    <x v="0"/>
    <x v="0"/>
    <x v="0"/>
    <n v="1"/>
  </r>
  <r>
    <s v="Rua Amazonas, 915"/>
    <x v="0"/>
    <x v="3"/>
    <x v="1"/>
    <x v="1"/>
    <x v="4"/>
    <x v="2"/>
    <x v="2"/>
    <x v="0"/>
    <x v="0"/>
    <x v="0"/>
    <x v="0"/>
    <x v="0"/>
    <x v="0"/>
    <n v="1"/>
  </r>
  <r>
    <s v="Rua Amazonas, 915"/>
    <x v="0"/>
    <x v="3"/>
    <x v="1"/>
    <x v="2"/>
    <x v="5"/>
    <x v="3"/>
    <x v="2"/>
    <x v="0"/>
    <x v="0"/>
    <x v="0"/>
    <x v="0"/>
    <x v="0"/>
    <x v="0"/>
    <n v="1"/>
  </r>
  <r>
    <s v="Rua Guanabara, 1129"/>
    <x v="0"/>
    <x v="4"/>
    <x v="1"/>
    <x v="0"/>
    <x v="6"/>
    <x v="4"/>
    <x v="2"/>
    <x v="0"/>
    <x v="0"/>
    <x v="0"/>
    <x v="0"/>
    <x v="0"/>
    <x v="0"/>
    <n v="1"/>
  </r>
  <r>
    <s v="Rua Guanabara, 1129"/>
    <x v="0"/>
    <x v="4"/>
    <x v="1"/>
    <x v="1"/>
    <x v="4"/>
    <x v="2"/>
    <x v="2"/>
    <x v="0"/>
    <x v="0"/>
    <x v="0"/>
    <x v="0"/>
    <x v="0"/>
    <x v="0"/>
    <n v="1"/>
  </r>
  <r>
    <s v="Rua Guanabara, 1129"/>
    <x v="0"/>
    <x v="4"/>
    <x v="1"/>
    <x v="2"/>
    <x v="5"/>
    <x v="3"/>
    <x v="2"/>
    <x v="0"/>
    <x v="0"/>
    <x v="0"/>
    <x v="0"/>
    <x v="0"/>
    <x v="0"/>
    <n v="1"/>
  </r>
  <r>
    <s v="Rua Rio de Janeiro, 2005"/>
    <x v="0"/>
    <x v="3"/>
    <x v="1"/>
    <x v="0"/>
    <x v="9"/>
    <x v="7"/>
    <x v="2"/>
    <x v="0"/>
    <x v="0"/>
    <x v="0"/>
    <x v="0"/>
    <x v="0"/>
    <x v="0"/>
    <n v="1"/>
  </r>
  <r>
    <s v="Rua Rio de Janeiro, 2005"/>
    <x v="0"/>
    <x v="3"/>
    <x v="1"/>
    <x v="1"/>
    <x v="7"/>
    <x v="5"/>
    <x v="2"/>
    <x v="0"/>
    <x v="0"/>
    <x v="0"/>
    <x v="0"/>
    <x v="0"/>
    <x v="0"/>
    <n v="1"/>
  </r>
  <r>
    <s v="Rua Rio de Janeiro, 2005"/>
    <x v="0"/>
    <x v="3"/>
    <x v="1"/>
    <x v="2"/>
    <x v="8"/>
    <x v="6"/>
    <x v="2"/>
    <x v="0"/>
    <x v="0"/>
    <x v="0"/>
    <x v="0"/>
    <x v="0"/>
    <x v="0"/>
    <n v="1"/>
  </r>
  <r>
    <s v="Rua Rio Grande do Norte, 2214"/>
    <x v="0"/>
    <x v="3"/>
    <x v="1"/>
    <x v="0"/>
    <x v="6"/>
    <x v="4"/>
    <x v="2"/>
    <x v="0"/>
    <x v="0"/>
    <x v="0"/>
    <x v="0"/>
    <x v="0"/>
    <x v="0"/>
    <n v="1"/>
  </r>
  <r>
    <s v="Rua Rio Grande do Norte, 2214"/>
    <x v="0"/>
    <x v="3"/>
    <x v="1"/>
    <x v="1"/>
    <x v="4"/>
    <x v="2"/>
    <x v="2"/>
    <x v="0"/>
    <x v="0"/>
    <x v="0"/>
    <x v="0"/>
    <x v="0"/>
    <x v="0"/>
    <n v="1"/>
  </r>
  <r>
    <s v="Rua Rio Grande do Norte, 2214"/>
    <x v="0"/>
    <x v="3"/>
    <x v="1"/>
    <x v="2"/>
    <x v="5"/>
    <x v="3"/>
    <x v="2"/>
    <x v="0"/>
    <x v="0"/>
    <x v="0"/>
    <x v="0"/>
    <x v="0"/>
    <x v="0"/>
    <n v="1"/>
  </r>
  <r>
    <s v="Rua Santa Catarina, 2193"/>
    <x v="0"/>
    <x v="3"/>
    <x v="1"/>
    <x v="0"/>
    <x v="6"/>
    <x v="4"/>
    <x v="2"/>
    <x v="0"/>
    <x v="0"/>
    <x v="0"/>
    <x v="0"/>
    <x v="0"/>
    <x v="0"/>
    <n v="1"/>
  </r>
  <r>
    <s v="Rua Santa Catarina, 2193"/>
    <x v="0"/>
    <x v="3"/>
    <x v="1"/>
    <x v="1"/>
    <x v="4"/>
    <x v="2"/>
    <x v="2"/>
    <x v="0"/>
    <x v="0"/>
    <x v="0"/>
    <x v="0"/>
    <x v="0"/>
    <x v="0"/>
    <n v="1"/>
  </r>
  <r>
    <s v="Rua Santa Catarina, 2193"/>
    <x v="0"/>
    <x v="3"/>
    <x v="1"/>
    <x v="2"/>
    <x v="5"/>
    <x v="3"/>
    <x v="2"/>
    <x v="0"/>
    <x v="0"/>
    <x v="0"/>
    <x v="0"/>
    <x v="0"/>
    <x v="0"/>
    <n v="1"/>
  </r>
  <r>
    <s v="Rua Para, 2185"/>
    <x v="0"/>
    <x v="2"/>
    <x v="1"/>
    <x v="0"/>
    <x v="3"/>
    <x v="1"/>
    <x v="2"/>
    <x v="0"/>
    <x v="0"/>
    <x v="2"/>
    <x v="0"/>
    <x v="0"/>
    <x v="0"/>
    <n v="1"/>
  </r>
  <r>
    <s v="Rua Para, 2185"/>
    <x v="0"/>
    <x v="2"/>
    <x v="1"/>
    <x v="1"/>
    <x v="16"/>
    <x v="13"/>
    <x v="2"/>
    <x v="0"/>
    <x v="0"/>
    <x v="2"/>
    <x v="0"/>
    <x v="0"/>
    <x v="0"/>
    <n v="1"/>
  </r>
  <r>
    <s v="Rua Para, 2185"/>
    <x v="0"/>
    <x v="2"/>
    <x v="1"/>
    <x v="2"/>
    <x v="5"/>
    <x v="3"/>
    <x v="2"/>
    <x v="0"/>
    <x v="0"/>
    <x v="2"/>
    <x v="0"/>
    <x v="0"/>
    <x v="0"/>
    <n v="1"/>
  </r>
  <r>
    <s v="Rua Maranhao, 2337"/>
    <x v="0"/>
    <x v="3"/>
    <x v="1"/>
    <x v="0"/>
    <x v="6"/>
    <x v="4"/>
    <x v="2"/>
    <x v="0"/>
    <x v="0"/>
    <x v="0"/>
    <x v="0"/>
    <x v="0"/>
    <x v="0"/>
    <n v="1"/>
  </r>
  <r>
    <s v="Rua Maranhao, 2337"/>
    <x v="0"/>
    <x v="3"/>
    <x v="1"/>
    <x v="1"/>
    <x v="4"/>
    <x v="2"/>
    <x v="2"/>
    <x v="0"/>
    <x v="0"/>
    <x v="0"/>
    <x v="0"/>
    <x v="0"/>
    <x v="0"/>
    <n v="1"/>
  </r>
  <r>
    <s v="Rua Maranhao, 2337"/>
    <x v="0"/>
    <x v="3"/>
    <x v="1"/>
    <x v="2"/>
    <x v="5"/>
    <x v="3"/>
    <x v="2"/>
    <x v="0"/>
    <x v="0"/>
    <x v="0"/>
    <x v="0"/>
    <x v="0"/>
    <x v="0"/>
    <n v="1"/>
  </r>
  <r>
    <s v="Avenida Recife, 653"/>
    <x v="0"/>
    <x v="4"/>
    <x v="3"/>
    <x v="0"/>
    <x v="10"/>
    <x v="8"/>
    <x v="2"/>
    <x v="0"/>
    <x v="0"/>
    <x v="2"/>
    <x v="0"/>
    <x v="0"/>
    <x v="0"/>
    <n v="1"/>
  </r>
  <r>
    <s v="Avenida Recife, 653"/>
    <x v="0"/>
    <x v="4"/>
    <x v="3"/>
    <x v="1"/>
    <x v="11"/>
    <x v="9"/>
    <x v="2"/>
    <x v="0"/>
    <x v="0"/>
    <x v="2"/>
    <x v="0"/>
    <x v="0"/>
    <x v="0"/>
    <n v="1"/>
  </r>
  <r>
    <s v="Avenida Recife, 653"/>
    <x v="0"/>
    <x v="4"/>
    <x v="3"/>
    <x v="2"/>
    <x v="13"/>
    <x v="9"/>
    <x v="2"/>
    <x v="0"/>
    <x v="0"/>
    <x v="2"/>
    <x v="0"/>
    <x v="0"/>
    <x v="0"/>
    <n v="1"/>
  </r>
  <r>
    <s v="Avenida Recife, 322"/>
    <x v="0"/>
    <x v="4"/>
    <x v="3"/>
    <x v="0"/>
    <x v="10"/>
    <x v="8"/>
    <x v="2"/>
    <x v="0"/>
    <x v="0"/>
    <x v="2"/>
    <x v="0"/>
    <x v="0"/>
    <x v="0"/>
    <n v="1"/>
  </r>
  <r>
    <s v="Avenida Recife, 322"/>
    <x v="0"/>
    <x v="4"/>
    <x v="3"/>
    <x v="1"/>
    <x v="21"/>
    <x v="10"/>
    <x v="2"/>
    <x v="0"/>
    <x v="0"/>
    <x v="2"/>
    <x v="0"/>
    <x v="0"/>
    <x v="0"/>
    <n v="1"/>
  </r>
  <r>
    <s v="Avenida Recife, 322"/>
    <x v="0"/>
    <x v="4"/>
    <x v="3"/>
    <x v="2"/>
    <x v="12"/>
    <x v="10"/>
    <x v="2"/>
    <x v="0"/>
    <x v="0"/>
    <x v="2"/>
    <x v="0"/>
    <x v="0"/>
    <x v="0"/>
    <n v="1"/>
  </r>
  <r>
    <s v="Rua Alagoas, 2205"/>
    <x v="0"/>
    <x v="4"/>
    <x v="1"/>
    <x v="0"/>
    <x v="6"/>
    <x v="4"/>
    <x v="2"/>
    <x v="0"/>
    <x v="0"/>
    <x v="0"/>
    <x v="0"/>
    <x v="0"/>
    <x v="0"/>
    <n v="1"/>
  </r>
  <r>
    <s v="Rua Alagoas, 2205"/>
    <x v="0"/>
    <x v="4"/>
    <x v="1"/>
    <x v="1"/>
    <x v="4"/>
    <x v="2"/>
    <x v="2"/>
    <x v="0"/>
    <x v="0"/>
    <x v="0"/>
    <x v="0"/>
    <x v="0"/>
    <x v="0"/>
    <n v="1"/>
  </r>
  <r>
    <s v="Rua Alagoas, 2205"/>
    <x v="0"/>
    <x v="4"/>
    <x v="1"/>
    <x v="2"/>
    <x v="5"/>
    <x v="3"/>
    <x v="2"/>
    <x v="0"/>
    <x v="0"/>
    <x v="0"/>
    <x v="0"/>
    <x v="0"/>
    <x v="0"/>
    <n v="1"/>
  </r>
  <r>
    <s v="Rua Amazonas, 1543"/>
    <x v="0"/>
    <x v="3"/>
    <x v="1"/>
    <x v="0"/>
    <x v="6"/>
    <x v="4"/>
    <x v="2"/>
    <x v="0"/>
    <x v="0"/>
    <x v="0"/>
    <x v="0"/>
    <x v="0"/>
    <x v="0"/>
    <n v="1"/>
  </r>
  <r>
    <s v="Rua Amazonas, 1543"/>
    <x v="0"/>
    <x v="3"/>
    <x v="1"/>
    <x v="1"/>
    <x v="4"/>
    <x v="2"/>
    <x v="2"/>
    <x v="0"/>
    <x v="0"/>
    <x v="0"/>
    <x v="0"/>
    <x v="0"/>
    <x v="0"/>
    <n v="1"/>
  </r>
  <r>
    <s v="Rua Amazonas, 1543"/>
    <x v="0"/>
    <x v="3"/>
    <x v="1"/>
    <x v="2"/>
    <x v="5"/>
    <x v="3"/>
    <x v="2"/>
    <x v="0"/>
    <x v="0"/>
    <x v="0"/>
    <x v="0"/>
    <x v="0"/>
    <x v="0"/>
    <n v="1"/>
  </r>
  <r>
    <s v="Rua Para, 2185"/>
    <x v="0"/>
    <x v="2"/>
    <x v="1"/>
    <x v="0"/>
    <x v="3"/>
    <x v="1"/>
    <x v="2"/>
    <x v="0"/>
    <x v="0"/>
    <x v="2"/>
    <x v="0"/>
    <x v="0"/>
    <x v="0"/>
    <n v="1"/>
  </r>
  <r>
    <s v="Rua Para, 2185"/>
    <x v="0"/>
    <x v="2"/>
    <x v="1"/>
    <x v="1"/>
    <x v="16"/>
    <x v="13"/>
    <x v="2"/>
    <x v="0"/>
    <x v="0"/>
    <x v="2"/>
    <x v="0"/>
    <x v="0"/>
    <x v="0"/>
    <n v="1"/>
  </r>
  <r>
    <s v="Rua Para, 2185"/>
    <x v="0"/>
    <x v="2"/>
    <x v="1"/>
    <x v="2"/>
    <x v="5"/>
    <x v="3"/>
    <x v="2"/>
    <x v="0"/>
    <x v="0"/>
    <x v="2"/>
    <x v="0"/>
    <x v="0"/>
    <x v="0"/>
    <n v="1"/>
  </r>
  <r>
    <s v="Rua Lurdes de Lima Manito, 580 [Q]"/>
    <x v="0"/>
    <x v="3"/>
    <x v="1"/>
    <x v="0"/>
    <x v="18"/>
    <x v="15"/>
    <x v="2"/>
    <x v="0"/>
    <x v="0"/>
    <x v="0"/>
    <x v="0"/>
    <x v="0"/>
    <x v="0"/>
    <n v="1"/>
  </r>
  <r>
    <s v="Rua Lurdes de Lima Manito, 580 [Q]"/>
    <x v="0"/>
    <x v="3"/>
    <x v="1"/>
    <x v="1"/>
    <x v="11"/>
    <x v="9"/>
    <x v="2"/>
    <x v="0"/>
    <x v="0"/>
    <x v="0"/>
    <x v="0"/>
    <x v="0"/>
    <x v="0"/>
    <n v="1"/>
  </r>
  <r>
    <s v="Rua Lurdes de Lima Manito, 580 [Q]"/>
    <x v="0"/>
    <x v="3"/>
    <x v="1"/>
    <x v="2"/>
    <x v="12"/>
    <x v="10"/>
    <x v="2"/>
    <x v="0"/>
    <x v="0"/>
    <x v="0"/>
    <x v="0"/>
    <x v="0"/>
    <x v="0"/>
    <n v="1"/>
  </r>
  <r>
    <s v="Rua F das Camelias, 1036 [Q]"/>
    <x v="0"/>
    <x v="3"/>
    <x v="1"/>
    <x v="0"/>
    <x v="9"/>
    <x v="7"/>
    <x v="2"/>
    <x v="0"/>
    <x v="0"/>
    <x v="0"/>
    <x v="0"/>
    <x v="0"/>
    <x v="0"/>
    <n v="1"/>
  </r>
  <r>
    <s v="Rua F das Camelias, 1036 [Q]"/>
    <x v="0"/>
    <x v="3"/>
    <x v="1"/>
    <x v="1"/>
    <x v="21"/>
    <x v="10"/>
    <x v="2"/>
    <x v="0"/>
    <x v="0"/>
    <x v="0"/>
    <x v="0"/>
    <x v="0"/>
    <x v="0"/>
    <n v="1"/>
  </r>
  <r>
    <s v="Rua F das Camelias, 1036 [Q]"/>
    <x v="0"/>
    <x v="3"/>
    <x v="1"/>
    <x v="2"/>
    <x v="13"/>
    <x v="9"/>
    <x v="2"/>
    <x v="0"/>
    <x v="0"/>
    <x v="0"/>
    <x v="0"/>
    <x v="0"/>
    <x v="0"/>
    <n v="1"/>
  </r>
  <r>
    <s v="Rua Nova, 51 [Q]"/>
    <x v="0"/>
    <x v="3"/>
    <x v="1"/>
    <x v="0"/>
    <x v="3"/>
    <x v="1"/>
    <x v="3"/>
    <x v="0"/>
    <x v="0"/>
    <x v="0"/>
    <x v="0"/>
    <x v="0"/>
    <x v="0"/>
    <n v="1"/>
  </r>
  <r>
    <s v="Rua Nova, 51 [Q]"/>
    <x v="0"/>
    <x v="3"/>
    <x v="1"/>
    <x v="1"/>
    <x v="4"/>
    <x v="2"/>
    <x v="3"/>
    <x v="0"/>
    <x v="0"/>
    <x v="0"/>
    <x v="0"/>
    <x v="0"/>
    <x v="0"/>
    <n v="1"/>
  </r>
  <r>
    <s v="Rua Nova, 51 [Q]"/>
    <x v="0"/>
    <x v="3"/>
    <x v="1"/>
    <x v="2"/>
    <x v="5"/>
    <x v="3"/>
    <x v="3"/>
    <x v="0"/>
    <x v="0"/>
    <x v="0"/>
    <x v="0"/>
    <x v="0"/>
    <x v="0"/>
    <n v="1"/>
  </r>
  <r>
    <s v="Rua Munique, 183 [Q]"/>
    <x v="0"/>
    <x v="3"/>
    <x v="1"/>
    <x v="0"/>
    <x v="6"/>
    <x v="4"/>
    <x v="2"/>
    <x v="0"/>
    <x v="0"/>
    <x v="0"/>
    <x v="0"/>
    <x v="0"/>
    <x v="0"/>
    <n v="1"/>
  </r>
  <r>
    <s v="Rua Munique, 183 [Q]"/>
    <x v="0"/>
    <x v="3"/>
    <x v="1"/>
    <x v="1"/>
    <x v="4"/>
    <x v="2"/>
    <x v="2"/>
    <x v="0"/>
    <x v="0"/>
    <x v="0"/>
    <x v="0"/>
    <x v="0"/>
    <x v="0"/>
    <n v="1"/>
  </r>
  <r>
    <s v="Rua Munique, 183 [Q]"/>
    <x v="0"/>
    <x v="3"/>
    <x v="1"/>
    <x v="2"/>
    <x v="5"/>
    <x v="3"/>
    <x v="2"/>
    <x v="0"/>
    <x v="0"/>
    <x v="0"/>
    <x v="0"/>
    <x v="0"/>
    <x v="0"/>
    <n v="1"/>
  </r>
  <r>
    <s v="Rua Pinheiro Veloso, 467 [Q]"/>
    <x v="0"/>
    <x v="4"/>
    <x v="1"/>
    <x v="0"/>
    <x v="9"/>
    <x v="7"/>
    <x v="2"/>
    <x v="0"/>
    <x v="0"/>
    <x v="0"/>
    <x v="0"/>
    <x v="0"/>
    <x v="0"/>
    <n v="1"/>
  </r>
  <r>
    <s v="Rua Pinheiro Veloso, 467 [Q]"/>
    <x v="0"/>
    <x v="4"/>
    <x v="1"/>
    <x v="1"/>
    <x v="11"/>
    <x v="9"/>
    <x v="2"/>
    <x v="1"/>
    <x v="0"/>
    <x v="0"/>
    <x v="0"/>
    <x v="0"/>
    <x v="0"/>
    <n v="1"/>
  </r>
  <r>
    <s v="Rua Pinheiro Veloso, 467 [Q]"/>
    <x v="0"/>
    <x v="4"/>
    <x v="1"/>
    <x v="2"/>
    <x v="13"/>
    <x v="9"/>
    <x v="2"/>
    <x v="2"/>
    <x v="0"/>
    <x v="0"/>
    <x v="0"/>
    <x v="0"/>
    <x v="0"/>
    <n v="1"/>
  </r>
  <r>
    <s v="Rua A-Sete da Verbenas, 750 [Q]"/>
    <x v="0"/>
    <x v="3"/>
    <x v="1"/>
    <x v="0"/>
    <x v="6"/>
    <x v="4"/>
    <x v="2"/>
    <x v="0"/>
    <x v="0"/>
    <x v="0"/>
    <x v="0"/>
    <x v="0"/>
    <x v="0"/>
    <n v="1"/>
  </r>
  <r>
    <s v="Rua A-Sete da Verbenas, 750 [Q]"/>
    <x v="0"/>
    <x v="3"/>
    <x v="1"/>
    <x v="1"/>
    <x v="4"/>
    <x v="2"/>
    <x v="2"/>
    <x v="0"/>
    <x v="0"/>
    <x v="0"/>
    <x v="0"/>
    <x v="0"/>
    <x v="0"/>
    <n v="1"/>
  </r>
  <r>
    <s v="Rua A-Sete da Verbenas, 750 [Q]"/>
    <x v="0"/>
    <x v="3"/>
    <x v="1"/>
    <x v="2"/>
    <x v="5"/>
    <x v="3"/>
    <x v="2"/>
    <x v="0"/>
    <x v="0"/>
    <x v="0"/>
    <x v="0"/>
    <x v="0"/>
    <x v="0"/>
    <n v="1"/>
  </r>
  <r>
    <s v="Rua F das Camelias, 273 [Q]"/>
    <x v="0"/>
    <x v="3"/>
    <x v="1"/>
    <x v="0"/>
    <x v="6"/>
    <x v="4"/>
    <x v="2"/>
    <x v="0"/>
    <x v="0"/>
    <x v="0"/>
    <x v="0"/>
    <x v="0"/>
    <x v="0"/>
    <n v="1"/>
  </r>
  <r>
    <s v="Rua F das Camelias, 273 [Q]"/>
    <x v="0"/>
    <x v="3"/>
    <x v="1"/>
    <x v="1"/>
    <x v="4"/>
    <x v="2"/>
    <x v="2"/>
    <x v="0"/>
    <x v="0"/>
    <x v="0"/>
    <x v="0"/>
    <x v="0"/>
    <x v="0"/>
    <n v="1"/>
  </r>
  <r>
    <s v="Rua F das Camelias, 273 [Q]"/>
    <x v="0"/>
    <x v="3"/>
    <x v="1"/>
    <x v="2"/>
    <x v="5"/>
    <x v="3"/>
    <x v="2"/>
    <x v="0"/>
    <x v="0"/>
    <x v="0"/>
    <x v="0"/>
    <x v="0"/>
    <x v="0"/>
    <n v="1"/>
  </r>
  <r>
    <s v="Rua Santa Barbara, 330 [Q]"/>
    <x v="0"/>
    <x v="3"/>
    <x v="1"/>
    <x v="0"/>
    <x v="3"/>
    <x v="1"/>
    <x v="2"/>
    <x v="0"/>
    <x v="0"/>
    <x v="0"/>
    <x v="0"/>
    <x v="0"/>
    <x v="0"/>
    <n v="1"/>
  </r>
  <r>
    <s v="Rua Santa Barbara, 330 [Q]"/>
    <x v="0"/>
    <x v="3"/>
    <x v="1"/>
    <x v="1"/>
    <x v="4"/>
    <x v="2"/>
    <x v="2"/>
    <x v="0"/>
    <x v="0"/>
    <x v="0"/>
    <x v="0"/>
    <x v="0"/>
    <x v="0"/>
    <n v="1"/>
  </r>
  <r>
    <s v="Rua Santa Barbara, 330 [Q]"/>
    <x v="0"/>
    <x v="3"/>
    <x v="1"/>
    <x v="2"/>
    <x v="5"/>
    <x v="3"/>
    <x v="2"/>
    <x v="0"/>
    <x v="0"/>
    <x v="0"/>
    <x v="0"/>
    <x v="0"/>
    <x v="0"/>
    <n v="1"/>
  </r>
  <r>
    <s v="Rua Poco das Antas, 248 [Q]"/>
    <x v="0"/>
    <x v="3"/>
    <x v="1"/>
    <x v="0"/>
    <x v="9"/>
    <x v="7"/>
    <x v="2"/>
    <x v="0"/>
    <x v="0"/>
    <x v="0"/>
    <x v="0"/>
    <x v="0"/>
    <x v="0"/>
    <n v="1"/>
  </r>
  <r>
    <s v="Rua Poco das Antas, 248 [Q]"/>
    <x v="0"/>
    <x v="3"/>
    <x v="1"/>
    <x v="1"/>
    <x v="7"/>
    <x v="5"/>
    <x v="2"/>
    <x v="0"/>
    <x v="0"/>
    <x v="0"/>
    <x v="0"/>
    <x v="0"/>
    <x v="0"/>
    <n v="1"/>
  </r>
  <r>
    <s v="Rua Poco das Antas, 248 [Q]"/>
    <x v="0"/>
    <x v="3"/>
    <x v="1"/>
    <x v="2"/>
    <x v="8"/>
    <x v="6"/>
    <x v="2"/>
    <x v="0"/>
    <x v="0"/>
    <x v="0"/>
    <x v="0"/>
    <x v="0"/>
    <x v="0"/>
    <n v="1"/>
  </r>
  <r>
    <s v="Rua Picada Cafe, 120 [Q]"/>
    <x v="0"/>
    <x v="3"/>
    <x v="1"/>
    <x v="0"/>
    <x v="9"/>
    <x v="7"/>
    <x v="2"/>
    <x v="0"/>
    <x v="0"/>
    <x v="0"/>
    <x v="0"/>
    <x v="0"/>
    <x v="0"/>
    <n v="1"/>
  </r>
  <r>
    <s v="Rua Picada Cafe, 120 [Q]"/>
    <x v="0"/>
    <x v="3"/>
    <x v="1"/>
    <x v="1"/>
    <x v="7"/>
    <x v="5"/>
    <x v="2"/>
    <x v="0"/>
    <x v="0"/>
    <x v="0"/>
    <x v="0"/>
    <x v="0"/>
    <x v="0"/>
    <n v="1"/>
  </r>
  <r>
    <s v="Rua Picada Cafe, 120 [Q]"/>
    <x v="0"/>
    <x v="3"/>
    <x v="1"/>
    <x v="2"/>
    <x v="8"/>
    <x v="6"/>
    <x v="2"/>
    <x v="0"/>
    <x v="0"/>
    <x v="0"/>
    <x v="0"/>
    <x v="0"/>
    <x v="0"/>
    <n v="1"/>
  </r>
  <r>
    <s v="Rua Junquilhos, 332 [Q]"/>
    <x v="0"/>
    <x v="3"/>
    <x v="1"/>
    <x v="0"/>
    <x v="6"/>
    <x v="4"/>
    <x v="2"/>
    <x v="0"/>
    <x v="0"/>
    <x v="0"/>
    <x v="0"/>
    <x v="0"/>
    <x v="0"/>
    <n v="1"/>
  </r>
  <r>
    <s v="Rua Junquilhos, 332 [Q]"/>
    <x v="0"/>
    <x v="3"/>
    <x v="1"/>
    <x v="1"/>
    <x v="4"/>
    <x v="2"/>
    <x v="2"/>
    <x v="0"/>
    <x v="0"/>
    <x v="0"/>
    <x v="0"/>
    <x v="0"/>
    <x v="0"/>
    <n v="1"/>
  </r>
  <r>
    <s v="Rua Junquilhos, 332 [Q]"/>
    <x v="0"/>
    <x v="3"/>
    <x v="1"/>
    <x v="2"/>
    <x v="5"/>
    <x v="3"/>
    <x v="2"/>
    <x v="0"/>
    <x v="0"/>
    <x v="0"/>
    <x v="0"/>
    <x v="0"/>
    <x v="0"/>
    <n v="1"/>
  </r>
  <r>
    <s v="Rua Rio Grande do Norte, 883 [Q]"/>
    <x v="0"/>
    <x v="1"/>
    <x v="2"/>
    <x v="0"/>
    <x v="3"/>
    <x v="1"/>
    <x v="2"/>
    <x v="0"/>
    <x v="0"/>
    <x v="0"/>
    <x v="0"/>
    <x v="0"/>
    <x v="0"/>
    <n v="1"/>
  </r>
  <r>
    <s v="Rua Rio Grande do Norte, 883 [Q]"/>
    <x v="0"/>
    <x v="1"/>
    <x v="2"/>
    <x v="1"/>
    <x v="7"/>
    <x v="5"/>
    <x v="2"/>
    <x v="0"/>
    <x v="0"/>
    <x v="0"/>
    <x v="0"/>
    <x v="0"/>
    <x v="0"/>
    <n v="1"/>
  </r>
  <r>
    <s v="Rua Rio Grande do Norte, 883 [Q]"/>
    <x v="0"/>
    <x v="1"/>
    <x v="2"/>
    <x v="2"/>
    <x v="8"/>
    <x v="6"/>
    <x v="2"/>
    <x v="0"/>
    <x v="0"/>
    <x v="0"/>
    <x v="0"/>
    <x v="0"/>
    <x v="0"/>
    <n v="1"/>
  </r>
  <r>
    <s v="Avenida A-Treze, 217 [Q]"/>
    <x v="0"/>
    <x v="2"/>
    <x v="3"/>
    <x v="0"/>
    <x v="38"/>
    <x v="31"/>
    <x v="2"/>
    <x v="1"/>
    <x v="0"/>
    <x v="2"/>
    <x v="0"/>
    <x v="0"/>
    <x v="0"/>
    <n v="1"/>
  </r>
  <r>
    <s v="Avenida A-Treze, 217 [Q]"/>
    <x v="0"/>
    <x v="2"/>
    <x v="3"/>
    <x v="1"/>
    <x v="15"/>
    <x v="12"/>
    <x v="2"/>
    <x v="1"/>
    <x v="0"/>
    <x v="2"/>
    <x v="0"/>
    <x v="0"/>
    <x v="0"/>
    <n v="1"/>
  </r>
  <r>
    <s v="Avenida A-Treze, 217 [Q]"/>
    <x v="0"/>
    <x v="2"/>
    <x v="3"/>
    <x v="2"/>
    <x v="2"/>
    <x v="0"/>
    <x v="2"/>
    <x v="1"/>
    <x v="0"/>
    <x v="2"/>
    <x v="0"/>
    <x v="0"/>
    <x v="0"/>
    <n v="1"/>
  </r>
  <r>
    <s v="Rua Arthur Hoffmeister, 775 [Q]"/>
    <x v="0"/>
    <x v="3"/>
    <x v="1"/>
    <x v="0"/>
    <x v="23"/>
    <x v="18"/>
    <x v="2"/>
    <x v="0"/>
    <x v="0"/>
    <x v="1"/>
    <x v="0"/>
    <x v="0"/>
    <x v="0"/>
    <n v="1"/>
  </r>
  <r>
    <s v="Rua Arthur Hoffmeister, 775 [Q]"/>
    <x v="0"/>
    <x v="3"/>
    <x v="1"/>
    <x v="1"/>
    <x v="16"/>
    <x v="13"/>
    <x v="2"/>
    <x v="0"/>
    <x v="0"/>
    <x v="1"/>
    <x v="0"/>
    <x v="0"/>
    <x v="0"/>
    <n v="1"/>
  </r>
  <r>
    <s v="Rua Arthur Hoffmeister, 775 [Q]"/>
    <x v="0"/>
    <x v="3"/>
    <x v="1"/>
    <x v="2"/>
    <x v="5"/>
    <x v="3"/>
    <x v="2"/>
    <x v="0"/>
    <x v="0"/>
    <x v="1"/>
    <x v="0"/>
    <x v="0"/>
    <x v="0"/>
    <n v="1"/>
  </r>
  <r>
    <s v="Rua Bem-me-quer, 576 [Q]"/>
    <x v="0"/>
    <x v="3"/>
    <x v="1"/>
    <x v="0"/>
    <x v="6"/>
    <x v="4"/>
    <x v="2"/>
    <x v="0"/>
    <x v="0"/>
    <x v="0"/>
    <x v="0"/>
    <x v="0"/>
    <x v="0"/>
    <n v="1"/>
  </r>
  <r>
    <s v="Rua Bem-me-quer, 576 [Q]"/>
    <x v="0"/>
    <x v="3"/>
    <x v="1"/>
    <x v="1"/>
    <x v="7"/>
    <x v="5"/>
    <x v="2"/>
    <x v="0"/>
    <x v="0"/>
    <x v="0"/>
    <x v="0"/>
    <x v="0"/>
    <x v="0"/>
    <n v="1"/>
  </r>
  <r>
    <s v="Rua Bem-me-quer, 576 [Q]"/>
    <x v="0"/>
    <x v="3"/>
    <x v="1"/>
    <x v="2"/>
    <x v="8"/>
    <x v="6"/>
    <x v="2"/>
    <x v="0"/>
    <x v="0"/>
    <x v="0"/>
    <x v="0"/>
    <x v="0"/>
    <x v="0"/>
    <n v="1"/>
  </r>
  <r>
    <s v="Rua Julio de Castilhos, 308 [Q]"/>
    <x v="0"/>
    <x v="3"/>
    <x v="2"/>
    <x v="0"/>
    <x v="35"/>
    <x v="28"/>
    <x v="2"/>
    <x v="0"/>
    <x v="0"/>
    <x v="0"/>
    <x v="0"/>
    <x v="0"/>
    <x v="0"/>
    <n v="1"/>
  </r>
  <r>
    <s v="Rua Julio de Castilhos, 308 [Q]"/>
    <x v="0"/>
    <x v="3"/>
    <x v="2"/>
    <x v="1"/>
    <x v="17"/>
    <x v="14"/>
    <x v="2"/>
    <x v="0"/>
    <x v="0"/>
    <x v="0"/>
    <x v="0"/>
    <x v="0"/>
    <x v="0"/>
    <n v="1"/>
  </r>
  <r>
    <s v="Rua Julio de Castilhos, 308 [Q]"/>
    <x v="0"/>
    <x v="3"/>
    <x v="2"/>
    <x v="2"/>
    <x v="22"/>
    <x v="17"/>
    <x v="2"/>
    <x v="0"/>
    <x v="0"/>
    <x v="0"/>
    <x v="0"/>
    <x v="0"/>
    <x v="0"/>
    <n v="1"/>
  </r>
  <r>
    <s v="Rua Santa Barbara, 274 [Q]"/>
    <x v="0"/>
    <x v="3"/>
    <x v="1"/>
    <x v="0"/>
    <x v="10"/>
    <x v="8"/>
    <x v="2"/>
    <x v="0"/>
    <x v="0"/>
    <x v="0"/>
    <x v="0"/>
    <x v="0"/>
    <x v="0"/>
    <n v="1"/>
  </r>
  <r>
    <s v="Rua Santa Barbara, 274 [Q]"/>
    <x v="0"/>
    <x v="3"/>
    <x v="1"/>
    <x v="1"/>
    <x v="4"/>
    <x v="2"/>
    <x v="2"/>
    <x v="0"/>
    <x v="0"/>
    <x v="0"/>
    <x v="0"/>
    <x v="0"/>
    <x v="0"/>
    <n v="1"/>
  </r>
  <r>
    <s v="Rua Santa Barbara, 274 [Q]"/>
    <x v="0"/>
    <x v="3"/>
    <x v="1"/>
    <x v="2"/>
    <x v="5"/>
    <x v="3"/>
    <x v="2"/>
    <x v="0"/>
    <x v="0"/>
    <x v="0"/>
    <x v="0"/>
    <x v="0"/>
    <x v="0"/>
    <n v="1"/>
  </r>
  <r>
    <s v="Avenida Beira-Mar, 46 [E]"/>
    <x v="0"/>
    <x v="3"/>
    <x v="0"/>
    <x v="0"/>
    <x v="39"/>
    <x v="32"/>
    <x v="2"/>
    <x v="1"/>
    <x v="1"/>
    <x v="0"/>
    <x v="0"/>
    <x v="1"/>
    <x v="0"/>
    <n v="1"/>
  </r>
  <r>
    <s v="Avenida Beira-Mar, 46 [E]"/>
    <x v="0"/>
    <x v="3"/>
    <x v="0"/>
    <x v="1"/>
    <x v="31"/>
    <x v="26"/>
    <x v="2"/>
    <x v="0"/>
    <x v="0"/>
    <x v="0"/>
    <x v="0"/>
    <x v="0"/>
    <x v="0"/>
    <n v="1"/>
  </r>
  <r>
    <s v="Avenida Beira-Mar, 46 [E]"/>
    <x v="0"/>
    <x v="3"/>
    <x v="0"/>
    <x v="2"/>
    <x v="37"/>
    <x v="30"/>
    <x v="2"/>
    <x v="0"/>
    <x v="0"/>
    <x v="0"/>
    <x v="0"/>
    <x v="0"/>
    <x v="0"/>
    <n v="1"/>
  </r>
  <r>
    <s v="Avenida Beira-Mar, 188 [E]"/>
    <x v="0"/>
    <x v="4"/>
    <x v="0"/>
    <x v="0"/>
    <x v="19"/>
    <x v="16"/>
    <x v="2"/>
    <x v="0"/>
    <x v="1"/>
    <x v="0"/>
    <x v="0"/>
    <x v="1"/>
    <x v="0"/>
    <n v="1"/>
  </r>
  <r>
    <s v="Avenida Beira-Mar, 188 [E]"/>
    <x v="0"/>
    <x v="4"/>
    <x v="0"/>
    <x v="1"/>
    <x v="17"/>
    <x v="14"/>
    <x v="2"/>
    <x v="0"/>
    <x v="1"/>
    <x v="0"/>
    <x v="0"/>
    <x v="1"/>
    <x v="0"/>
    <n v="1"/>
  </r>
  <r>
    <s v="Avenida Beira-Mar, 188 [E]"/>
    <x v="0"/>
    <x v="4"/>
    <x v="0"/>
    <x v="2"/>
    <x v="40"/>
    <x v="12"/>
    <x v="2"/>
    <x v="0"/>
    <x v="1"/>
    <x v="0"/>
    <x v="0"/>
    <x v="1"/>
    <x v="0"/>
    <n v="1"/>
  </r>
  <r>
    <s v="Avenida Beira-Mar, 562 [E]"/>
    <x v="0"/>
    <x v="4"/>
    <x v="0"/>
    <x v="0"/>
    <x v="0"/>
    <x v="0"/>
    <x v="2"/>
    <x v="0"/>
    <x v="0"/>
    <x v="2"/>
    <x v="0"/>
    <x v="0"/>
    <x v="0"/>
    <n v="1"/>
  </r>
  <r>
    <s v="Avenida Beira-Mar, 562 [E]"/>
    <x v="0"/>
    <x v="4"/>
    <x v="0"/>
    <x v="1"/>
    <x v="36"/>
    <x v="29"/>
    <x v="2"/>
    <x v="0"/>
    <x v="0"/>
    <x v="2"/>
    <x v="0"/>
    <x v="0"/>
    <x v="0"/>
    <n v="1"/>
  </r>
  <r>
    <s v="Avenida Beira-Mar, 562 [E]"/>
    <x v="0"/>
    <x v="4"/>
    <x v="0"/>
    <x v="2"/>
    <x v="20"/>
    <x v="16"/>
    <x v="2"/>
    <x v="0"/>
    <x v="0"/>
    <x v="2"/>
    <x v="0"/>
    <x v="0"/>
    <x v="0"/>
    <n v="1"/>
  </r>
  <r>
    <s v="Rua Zakynthos, 345 [E]"/>
    <x v="0"/>
    <x v="3"/>
    <x v="2"/>
    <x v="0"/>
    <x v="18"/>
    <x v="15"/>
    <x v="2"/>
    <x v="0"/>
    <x v="0"/>
    <x v="0"/>
    <x v="0"/>
    <x v="0"/>
    <x v="0"/>
    <n v="1"/>
  </r>
  <r>
    <s v="Rua Zakynthos, 345 [E]"/>
    <x v="0"/>
    <x v="3"/>
    <x v="2"/>
    <x v="1"/>
    <x v="11"/>
    <x v="9"/>
    <x v="2"/>
    <x v="0"/>
    <x v="0"/>
    <x v="0"/>
    <x v="0"/>
    <x v="0"/>
    <x v="0"/>
    <n v="1"/>
  </r>
  <r>
    <s v="Rua Zakynthos, 345 [E]"/>
    <x v="0"/>
    <x v="3"/>
    <x v="2"/>
    <x v="2"/>
    <x v="8"/>
    <x v="6"/>
    <x v="2"/>
    <x v="0"/>
    <x v="0"/>
    <x v="0"/>
    <x v="0"/>
    <x v="0"/>
    <x v="0"/>
    <n v="1"/>
  </r>
  <r>
    <s v="Rua Bremen, 50 [E]"/>
    <x v="0"/>
    <x v="3"/>
    <x v="2"/>
    <x v="0"/>
    <x v="18"/>
    <x v="15"/>
    <x v="2"/>
    <x v="0"/>
    <x v="0"/>
    <x v="0"/>
    <x v="0"/>
    <x v="0"/>
    <x v="0"/>
    <n v="1"/>
  </r>
  <r>
    <s v="Rua Bremen, 50 [E]"/>
    <x v="0"/>
    <x v="3"/>
    <x v="2"/>
    <x v="1"/>
    <x v="11"/>
    <x v="9"/>
    <x v="2"/>
    <x v="0"/>
    <x v="0"/>
    <x v="0"/>
    <x v="0"/>
    <x v="0"/>
    <x v="0"/>
    <n v="1"/>
  </r>
  <r>
    <s v="Rua Bremen, 50 [E]"/>
    <x v="0"/>
    <x v="3"/>
    <x v="2"/>
    <x v="2"/>
    <x v="8"/>
    <x v="6"/>
    <x v="2"/>
    <x v="0"/>
    <x v="0"/>
    <x v="0"/>
    <x v="0"/>
    <x v="0"/>
    <x v="0"/>
    <n v="1"/>
  </r>
  <r>
    <s v="Rua Colonia, 47 [E]"/>
    <x v="0"/>
    <x v="3"/>
    <x v="2"/>
    <x v="0"/>
    <x v="6"/>
    <x v="4"/>
    <x v="2"/>
    <x v="0"/>
    <x v="0"/>
    <x v="0"/>
    <x v="0"/>
    <x v="0"/>
    <x v="0"/>
    <n v="1"/>
  </r>
  <r>
    <s v="Rua Colonia, 47 [E]"/>
    <x v="0"/>
    <x v="3"/>
    <x v="2"/>
    <x v="1"/>
    <x v="4"/>
    <x v="2"/>
    <x v="2"/>
    <x v="0"/>
    <x v="0"/>
    <x v="0"/>
    <x v="0"/>
    <x v="0"/>
    <x v="0"/>
    <n v="1"/>
  </r>
  <r>
    <s v="Rua Colonia, 47 [E]"/>
    <x v="0"/>
    <x v="3"/>
    <x v="2"/>
    <x v="2"/>
    <x v="5"/>
    <x v="3"/>
    <x v="2"/>
    <x v="0"/>
    <x v="0"/>
    <x v="0"/>
    <x v="0"/>
    <x v="0"/>
    <x v="0"/>
    <n v="1"/>
  </r>
  <r>
    <s v="Rua Creta, 486 [E]"/>
    <x v="0"/>
    <x v="3"/>
    <x v="2"/>
    <x v="0"/>
    <x v="18"/>
    <x v="15"/>
    <x v="2"/>
    <x v="0"/>
    <x v="0"/>
    <x v="0"/>
    <x v="0"/>
    <x v="0"/>
    <x v="0"/>
    <n v="1"/>
  </r>
  <r>
    <s v="Rua Creta, 486 [E]"/>
    <x v="0"/>
    <x v="3"/>
    <x v="2"/>
    <x v="1"/>
    <x v="11"/>
    <x v="9"/>
    <x v="2"/>
    <x v="0"/>
    <x v="0"/>
    <x v="0"/>
    <x v="0"/>
    <x v="0"/>
    <x v="0"/>
    <n v="1"/>
  </r>
  <r>
    <s v="Rua Creta, 486 [E]"/>
    <x v="0"/>
    <x v="3"/>
    <x v="2"/>
    <x v="2"/>
    <x v="13"/>
    <x v="9"/>
    <x v="2"/>
    <x v="0"/>
    <x v="0"/>
    <x v="0"/>
    <x v="0"/>
    <x v="0"/>
    <x v="0"/>
    <n v="1"/>
  </r>
  <r>
    <s v="Rua Projetada [E]"/>
    <x v="0"/>
    <x v="3"/>
    <x v="2"/>
    <x v="0"/>
    <x v="18"/>
    <x v="15"/>
    <x v="2"/>
    <x v="0"/>
    <x v="0"/>
    <x v="0"/>
    <x v="0"/>
    <x v="0"/>
    <x v="0"/>
    <n v="1"/>
  </r>
  <r>
    <s v="Rua Projetada [E]"/>
    <x v="0"/>
    <x v="3"/>
    <x v="2"/>
    <x v="1"/>
    <x v="11"/>
    <x v="9"/>
    <x v="2"/>
    <x v="0"/>
    <x v="0"/>
    <x v="0"/>
    <x v="0"/>
    <x v="0"/>
    <x v="0"/>
    <n v="1"/>
  </r>
  <r>
    <s v="Rua Projetada [E]"/>
    <x v="0"/>
    <x v="3"/>
    <x v="2"/>
    <x v="2"/>
    <x v="8"/>
    <x v="6"/>
    <x v="2"/>
    <x v="0"/>
    <x v="0"/>
    <x v="0"/>
    <x v="0"/>
    <x v="0"/>
    <x v="0"/>
    <n v="1"/>
  </r>
  <r>
    <s v="Rua A-Doze das Carvinas, 196 [E]"/>
    <x v="0"/>
    <x v="5"/>
    <x v="2"/>
    <x v="0"/>
    <x v="18"/>
    <x v="15"/>
    <x v="2"/>
    <x v="0"/>
    <x v="0"/>
    <x v="0"/>
    <x v="0"/>
    <x v="0"/>
    <x v="0"/>
    <n v="1"/>
  </r>
  <r>
    <s v="Rua A-Doze das Carvinas, 196 [E]"/>
    <x v="0"/>
    <x v="5"/>
    <x v="2"/>
    <x v="1"/>
    <x v="11"/>
    <x v="9"/>
    <x v="2"/>
    <x v="0"/>
    <x v="0"/>
    <x v="0"/>
    <x v="0"/>
    <x v="0"/>
    <x v="0"/>
    <n v="1"/>
  </r>
  <r>
    <s v="Rua A-Doze das Carvinas, 196 [E]"/>
    <x v="0"/>
    <x v="5"/>
    <x v="2"/>
    <x v="2"/>
    <x v="8"/>
    <x v="6"/>
    <x v="2"/>
    <x v="0"/>
    <x v="0"/>
    <x v="0"/>
    <x v="0"/>
    <x v="0"/>
    <x v="0"/>
    <n v="1"/>
  </r>
  <r>
    <s v="Rua dos Lirios, 22 [E]"/>
    <x v="0"/>
    <x v="3"/>
    <x v="2"/>
    <x v="0"/>
    <x v="18"/>
    <x v="15"/>
    <x v="2"/>
    <x v="0"/>
    <x v="0"/>
    <x v="0"/>
    <x v="0"/>
    <x v="0"/>
    <x v="0"/>
    <n v="1"/>
  </r>
  <r>
    <s v="Rua dos Lirios, 22 [E]"/>
    <x v="0"/>
    <x v="3"/>
    <x v="2"/>
    <x v="1"/>
    <x v="11"/>
    <x v="9"/>
    <x v="2"/>
    <x v="0"/>
    <x v="0"/>
    <x v="0"/>
    <x v="0"/>
    <x v="0"/>
    <x v="0"/>
    <n v="1"/>
  </r>
  <r>
    <s v="Rua dos Lirios, 22 [E]"/>
    <x v="0"/>
    <x v="3"/>
    <x v="2"/>
    <x v="2"/>
    <x v="8"/>
    <x v="6"/>
    <x v="2"/>
    <x v="0"/>
    <x v="0"/>
    <x v="0"/>
    <x v="0"/>
    <x v="0"/>
    <x v="0"/>
    <n v="1"/>
  </r>
  <r>
    <s v="Rua B das Begonias, 922 [E]"/>
    <x v="0"/>
    <x v="3"/>
    <x v="2"/>
    <x v="0"/>
    <x v="18"/>
    <x v="15"/>
    <x v="2"/>
    <x v="0"/>
    <x v="0"/>
    <x v="0"/>
    <x v="0"/>
    <x v="0"/>
    <x v="0"/>
    <n v="1"/>
  </r>
  <r>
    <s v="Rua B das Begonias, 922 [E]"/>
    <x v="0"/>
    <x v="3"/>
    <x v="2"/>
    <x v="1"/>
    <x v="11"/>
    <x v="9"/>
    <x v="2"/>
    <x v="0"/>
    <x v="0"/>
    <x v="0"/>
    <x v="0"/>
    <x v="0"/>
    <x v="0"/>
    <n v="1"/>
  </r>
  <r>
    <s v="Rua B das Begonias, 922 [E]"/>
    <x v="0"/>
    <x v="3"/>
    <x v="2"/>
    <x v="2"/>
    <x v="8"/>
    <x v="6"/>
    <x v="2"/>
    <x v="0"/>
    <x v="0"/>
    <x v="0"/>
    <x v="0"/>
    <x v="0"/>
    <x v="0"/>
    <n v="1"/>
  </r>
  <r>
    <s v="Rua Vitoria Regia, 321 [E]"/>
    <x v="0"/>
    <x v="4"/>
    <x v="2"/>
    <x v="0"/>
    <x v="6"/>
    <x v="4"/>
    <x v="2"/>
    <x v="0"/>
    <x v="0"/>
    <x v="0"/>
    <x v="0"/>
    <x v="0"/>
    <x v="0"/>
    <n v="1"/>
  </r>
  <r>
    <s v="Rua Vitoria Regia, 321 [E]"/>
    <x v="0"/>
    <x v="4"/>
    <x v="2"/>
    <x v="1"/>
    <x v="7"/>
    <x v="5"/>
    <x v="2"/>
    <x v="0"/>
    <x v="0"/>
    <x v="0"/>
    <x v="0"/>
    <x v="0"/>
    <x v="0"/>
    <n v="1"/>
  </r>
  <r>
    <s v="Rua Vitoria Regia, 321 [E]"/>
    <x v="0"/>
    <x v="4"/>
    <x v="2"/>
    <x v="2"/>
    <x v="13"/>
    <x v="9"/>
    <x v="2"/>
    <x v="0"/>
    <x v="0"/>
    <x v="0"/>
    <x v="0"/>
    <x v="0"/>
    <x v="0"/>
    <n v="1"/>
  </r>
  <r>
    <s v="Rua Vitoria Regia, 431 [E]"/>
    <x v="0"/>
    <x v="3"/>
    <x v="2"/>
    <x v="0"/>
    <x v="3"/>
    <x v="1"/>
    <x v="2"/>
    <x v="0"/>
    <x v="0"/>
    <x v="0"/>
    <x v="0"/>
    <x v="0"/>
    <x v="0"/>
    <n v="1"/>
  </r>
  <r>
    <s v="Rua Vitoria Regia, 431 [E]"/>
    <x v="0"/>
    <x v="3"/>
    <x v="2"/>
    <x v="1"/>
    <x v="7"/>
    <x v="5"/>
    <x v="2"/>
    <x v="0"/>
    <x v="0"/>
    <x v="0"/>
    <x v="0"/>
    <x v="0"/>
    <x v="0"/>
    <n v="1"/>
  </r>
  <r>
    <s v="Rua Vitoria Regia, 431 [E]"/>
    <x v="0"/>
    <x v="3"/>
    <x v="2"/>
    <x v="2"/>
    <x v="5"/>
    <x v="3"/>
    <x v="2"/>
    <x v="0"/>
    <x v="0"/>
    <x v="0"/>
    <x v="0"/>
    <x v="0"/>
    <x v="0"/>
    <n v="1"/>
  </r>
  <r>
    <s v="Avenida Jardim Atlantico, 553 [E]"/>
    <x v="0"/>
    <x v="1"/>
    <x v="3"/>
    <x v="0"/>
    <x v="34"/>
    <x v="27"/>
    <x v="2"/>
    <x v="0"/>
    <x v="0"/>
    <x v="0"/>
    <x v="0"/>
    <x v="0"/>
    <x v="0"/>
    <n v="1"/>
  </r>
  <r>
    <s v="Avenida Jardim Atlantico, 553 [E]"/>
    <x v="0"/>
    <x v="1"/>
    <x v="3"/>
    <x v="1"/>
    <x v="17"/>
    <x v="14"/>
    <x v="2"/>
    <x v="2"/>
    <x v="2"/>
    <x v="0"/>
    <x v="0"/>
    <x v="1"/>
    <x v="0"/>
    <n v="1"/>
  </r>
  <r>
    <s v="Avenida Jardim Atlantico, 553 [E]"/>
    <x v="0"/>
    <x v="1"/>
    <x v="3"/>
    <x v="2"/>
    <x v="29"/>
    <x v="24"/>
    <x v="2"/>
    <x v="0"/>
    <x v="0"/>
    <x v="0"/>
    <x v="0"/>
    <x v="0"/>
    <x v="0"/>
    <n v="1"/>
  </r>
  <r>
    <s v="Rua F das Camelias, 447 [E]"/>
    <x v="0"/>
    <x v="3"/>
    <x v="2"/>
    <x v="0"/>
    <x v="9"/>
    <x v="7"/>
    <x v="2"/>
    <x v="0"/>
    <x v="0"/>
    <x v="2"/>
    <x v="0"/>
    <x v="0"/>
    <x v="0"/>
    <n v="1"/>
  </r>
  <r>
    <s v="Rua F das Camelias, 447 [E]"/>
    <x v="0"/>
    <x v="3"/>
    <x v="2"/>
    <x v="1"/>
    <x v="4"/>
    <x v="2"/>
    <x v="2"/>
    <x v="0"/>
    <x v="0"/>
    <x v="2"/>
    <x v="0"/>
    <x v="0"/>
    <x v="0"/>
    <n v="1"/>
  </r>
  <r>
    <s v="Rua F das Camelias, 447 [E]"/>
    <x v="0"/>
    <x v="3"/>
    <x v="2"/>
    <x v="2"/>
    <x v="5"/>
    <x v="3"/>
    <x v="2"/>
    <x v="0"/>
    <x v="0"/>
    <x v="2"/>
    <x v="0"/>
    <x v="0"/>
    <x v="0"/>
    <n v="1"/>
  </r>
  <r>
    <s v="Rua A-Seis dos Jasmins, 314 [E]"/>
    <x v="0"/>
    <x v="1"/>
    <x v="1"/>
    <x v="0"/>
    <x v="3"/>
    <x v="1"/>
    <x v="2"/>
    <x v="0"/>
    <x v="0"/>
    <x v="0"/>
    <x v="0"/>
    <x v="0"/>
    <x v="0"/>
    <n v="1"/>
  </r>
  <r>
    <s v="Rua A-Seis dos Jasmins, 314 [E]"/>
    <x v="0"/>
    <x v="1"/>
    <x v="1"/>
    <x v="1"/>
    <x v="16"/>
    <x v="13"/>
    <x v="2"/>
    <x v="0"/>
    <x v="0"/>
    <x v="0"/>
    <x v="0"/>
    <x v="0"/>
    <x v="0"/>
    <n v="1"/>
  </r>
  <r>
    <s v="Rua A-Seis dos Jasmins, 314 [E]"/>
    <x v="0"/>
    <x v="1"/>
    <x v="1"/>
    <x v="2"/>
    <x v="5"/>
    <x v="3"/>
    <x v="2"/>
    <x v="0"/>
    <x v="0"/>
    <x v="0"/>
    <x v="0"/>
    <x v="0"/>
    <x v="0"/>
    <n v="1"/>
  </r>
  <r>
    <s v="Rua B das Begonias, 307 [E]"/>
    <x v="0"/>
    <x v="3"/>
    <x v="1"/>
    <x v="0"/>
    <x v="3"/>
    <x v="1"/>
    <x v="2"/>
    <x v="0"/>
    <x v="0"/>
    <x v="0"/>
    <x v="0"/>
    <x v="0"/>
    <x v="0"/>
    <n v="1"/>
  </r>
  <r>
    <s v="Rua B das Begonias, 307 [E]"/>
    <x v="0"/>
    <x v="3"/>
    <x v="1"/>
    <x v="1"/>
    <x v="4"/>
    <x v="2"/>
    <x v="2"/>
    <x v="0"/>
    <x v="0"/>
    <x v="0"/>
    <x v="0"/>
    <x v="0"/>
    <x v="0"/>
    <n v="1"/>
  </r>
  <r>
    <s v="Rua B das Begonias, 307 [E]"/>
    <x v="0"/>
    <x v="3"/>
    <x v="1"/>
    <x v="2"/>
    <x v="5"/>
    <x v="3"/>
    <x v="2"/>
    <x v="0"/>
    <x v="0"/>
    <x v="0"/>
    <x v="0"/>
    <x v="0"/>
    <x v="0"/>
    <n v="1"/>
  </r>
  <r>
    <s v="Rua T-Oito, 266 [E]"/>
    <x v="0"/>
    <x v="3"/>
    <x v="1"/>
    <x v="0"/>
    <x v="6"/>
    <x v="4"/>
    <x v="3"/>
    <x v="0"/>
    <x v="0"/>
    <x v="0"/>
    <x v="0"/>
    <x v="0"/>
    <x v="0"/>
    <n v="1"/>
  </r>
  <r>
    <s v="Rua T-Oito, 266 [E]"/>
    <x v="0"/>
    <x v="3"/>
    <x v="1"/>
    <x v="1"/>
    <x v="4"/>
    <x v="2"/>
    <x v="3"/>
    <x v="0"/>
    <x v="0"/>
    <x v="0"/>
    <x v="0"/>
    <x v="0"/>
    <x v="0"/>
    <n v="1"/>
  </r>
  <r>
    <s v="Rua T-Oito, 266 [E]"/>
    <x v="0"/>
    <x v="3"/>
    <x v="1"/>
    <x v="2"/>
    <x v="5"/>
    <x v="3"/>
    <x v="3"/>
    <x v="0"/>
    <x v="0"/>
    <x v="0"/>
    <x v="0"/>
    <x v="0"/>
    <x v="0"/>
    <n v="1"/>
  </r>
  <r>
    <s v="Rua Rondonia, 1995"/>
    <x v="0"/>
    <x v="4"/>
    <x v="2"/>
    <x v="0"/>
    <x v="6"/>
    <x v="4"/>
    <x v="3"/>
    <x v="0"/>
    <x v="0"/>
    <x v="0"/>
    <x v="0"/>
    <x v="0"/>
    <x v="0"/>
    <n v="1"/>
  </r>
  <r>
    <s v="Rua Rondonia, 1995"/>
    <x v="0"/>
    <x v="4"/>
    <x v="2"/>
    <x v="1"/>
    <x v="7"/>
    <x v="5"/>
    <x v="3"/>
    <x v="0"/>
    <x v="0"/>
    <x v="0"/>
    <x v="0"/>
    <x v="0"/>
    <x v="0"/>
    <n v="1"/>
  </r>
  <r>
    <s v="Rua Rondonia, 1995"/>
    <x v="0"/>
    <x v="4"/>
    <x v="2"/>
    <x v="2"/>
    <x v="8"/>
    <x v="6"/>
    <x v="3"/>
    <x v="0"/>
    <x v="0"/>
    <x v="0"/>
    <x v="0"/>
    <x v="0"/>
    <x v="0"/>
    <n v="1"/>
  </r>
  <r>
    <s v="Rua Brasilia, 2239"/>
    <x v="0"/>
    <x v="4"/>
    <x v="2"/>
    <x v="0"/>
    <x v="6"/>
    <x v="4"/>
    <x v="2"/>
    <x v="0"/>
    <x v="0"/>
    <x v="0"/>
    <x v="0"/>
    <x v="0"/>
    <x v="0"/>
    <n v="1"/>
  </r>
  <r>
    <s v="Rua Brasilia, 2239"/>
    <x v="0"/>
    <x v="4"/>
    <x v="2"/>
    <x v="1"/>
    <x v="4"/>
    <x v="2"/>
    <x v="2"/>
    <x v="0"/>
    <x v="0"/>
    <x v="0"/>
    <x v="0"/>
    <x v="0"/>
    <x v="0"/>
    <n v="1"/>
  </r>
  <r>
    <s v="Rua Brasilia, 2239"/>
    <x v="0"/>
    <x v="4"/>
    <x v="2"/>
    <x v="2"/>
    <x v="5"/>
    <x v="3"/>
    <x v="2"/>
    <x v="0"/>
    <x v="0"/>
    <x v="0"/>
    <x v="0"/>
    <x v="0"/>
    <x v="0"/>
    <n v="1"/>
  </r>
  <r>
    <s v="Rua Espirito Santo, 2156"/>
    <x v="0"/>
    <x v="3"/>
    <x v="2"/>
    <x v="0"/>
    <x v="3"/>
    <x v="1"/>
    <x v="2"/>
    <x v="0"/>
    <x v="0"/>
    <x v="0"/>
    <x v="0"/>
    <x v="0"/>
    <x v="0"/>
    <n v="1"/>
  </r>
  <r>
    <s v="Rua Espirito Santo, 2156"/>
    <x v="0"/>
    <x v="3"/>
    <x v="2"/>
    <x v="1"/>
    <x v="4"/>
    <x v="2"/>
    <x v="2"/>
    <x v="0"/>
    <x v="0"/>
    <x v="0"/>
    <x v="0"/>
    <x v="0"/>
    <x v="0"/>
    <n v="1"/>
  </r>
  <r>
    <s v="Rua Espirito Santo, 2156"/>
    <x v="0"/>
    <x v="3"/>
    <x v="2"/>
    <x v="2"/>
    <x v="5"/>
    <x v="3"/>
    <x v="2"/>
    <x v="0"/>
    <x v="0"/>
    <x v="0"/>
    <x v="0"/>
    <x v="0"/>
    <x v="0"/>
    <n v="1"/>
  </r>
  <r>
    <s v="Avenida Manaus, 486"/>
    <x v="0"/>
    <x v="3"/>
    <x v="3"/>
    <x v="0"/>
    <x v="35"/>
    <x v="28"/>
    <x v="2"/>
    <x v="0"/>
    <x v="0"/>
    <x v="2"/>
    <x v="0"/>
    <x v="0"/>
    <x v="0"/>
    <n v="1"/>
  </r>
  <r>
    <s v="Avenida Manaus, 486"/>
    <x v="0"/>
    <x v="3"/>
    <x v="3"/>
    <x v="1"/>
    <x v="36"/>
    <x v="29"/>
    <x v="2"/>
    <x v="0"/>
    <x v="0"/>
    <x v="2"/>
    <x v="0"/>
    <x v="0"/>
    <x v="0"/>
    <n v="1"/>
  </r>
  <r>
    <s v="Avenida Manaus, 486"/>
    <x v="0"/>
    <x v="3"/>
    <x v="3"/>
    <x v="2"/>
    <x v="37"/>
    <x v="30"/>
    <x v="2"/>
    <x v="0"/>
    <x v="0"/>
    <x v="2"/>
    <x v="0"/>
    <x v="0"/>
    <x v="0"/>
    <n v="1"/>
  </r>
  <r>
    <s v="Rua Brasilia, 2239"/>
    <x v="0"/>
    <x v="4"/>
    <x v="2"/>
    <x v="0"/>
    <x v="6"/>
    <x v="4"/>
    <x v="2"/>
    <x v="0"/>
    <x v="0"/>
    <x v="0"/>
    <x v="0"/>
    <x v="0"/>
    <x v="0"/>
    <n v="1"/>
  </r>
  <r>
    <s v="Rua Brasilia, 2239"/>
    <x v="0"/>
    <x v="4"/>
    <x v="2"/>
    <x v="1"/>
    <x v="7"/>
    <x v="5"/>
    <x v="2"/>
    <x v="0"/>
    <x v="0"/>
    <x v="0"/>
    <x v="0"/>
    <x v="0"/>
    <x v="0"/>
    <n v="1"/>
  </r>
  <r>
    <s v="Rua Brasilia, 2239"/>
    <x v="0"/>
    <x v="4"/>
    <x v="2"/>
    <x v="2"/>
    <x v="8"/>
    <x v="6"/>
    <x v="2"/>
    <x v="0"/>
    <x v="0"/>
    <x v="0"/>
    <x v="0"/>
    <x v="0"/>
    <x v="0"/>
    <n v="1"/>
  </r>
  <r>
    <s v="Rua Guanabara, 69"/>
    <x v="0"/>
    <x v="4"/>
    <x v="3"/>
    <x v="0"/>
    <x v="19"/>
    <x v="16"/>
    <x v="2"/>
    <x v="1"/>
    <x v="0"/>
    <x v="4"/>
    <x v="0"/>
    <x v="0"/>
    <x v="0"/>
    <n v="1"/>
  </r>
  <r>
    <s v="Rua Guanabara, 69"/>
    <x v="0"/>
    <x v="4"/>
    <x v="3"/>
    <x v="1"/>
    <x v="15"/>
    <x v="12"/>
    <x v="2"/>
    <x v="0"/>
    <x v="0"/>
    <x v="4"/>
    <x v="0"/>
    <x v="0"/>
    <x v="0"/>
    <n v="1"/>
  </r>
  <r>
    <s v="Rua Guanabara, 69"/>
    <x v="0"/>
    <x v="4"/>
    <x v="3"/>
    <x v="2"/>
    <x v="20"/>
    <x v="16"/>
    <x v="2"/>
    <x v="0"/>
    <x v="0"/>
    <x v="4"/>
    <x v="0"/>
    <x v="0"/>
    <x v="0"/>
    <n v="1"/>
  </r>
  <r>
    <s v="Rua Picada Cafe, 2671"/>
    <x v="0"/>
    <x v="3"/>
    <x v="2"/>
    <x v="0"/>
    <x v="18"/>
    <x v="15"/>
    <x v="2"/>
    <x v="0"/>
    <x v="0"/>
    <x v="0"/>
    <x v="0"/>
    <x v="0"/>
    <x v="0"/>
    <n v="1"/>
  </r>
  <r>
    <s v="Rua Picada Cafe, 2671"/>
    <x v="0"/>
    <x v="3"/>
    <x v="2"/>
    <x v="1"/>
    <x v="11"/>
    <x v="9"/>
    <x v="2"/>
    <x v="0"/>
    <x v="0"/>
    <x v="0"/>
    <x v="0"/>
    <x v="0"/>
    <x v="0"/>
    <n v="1"/>
  </r>
  <r>
    <s v="Rua Picada Cafe, 2671"/>
    <x v="0"/>
    <x v="3"/>
    <x v="2"/>
    <x v="2"/>
    <x v="20"/>
    <x v="16"/>
    <x v="2"/>
    <x v="0"/>
    <x v="0"/>
    <x v="0"/>
    <x v="0"/>
    <x v="0"/>
    <x v="0"/>
    <n v="1"/>
  </r>
  <r>
    <s v="Rua Picada Cafe, 565"/>
    <x v="0"/>
    <x v="4"/>
    <x v="2"/>
    <x v="0"/>
    <x v="18"/>
    <x v="15"/>
    <x v="2"/>
    <x v="0"/>
    <x v="0"/>
    <x v="0"/>
    <x v="0"/>
    <x v="0"/>
    <x v="0"/>
    <n v="1"/>
  </r>
  <r>
    <s v="Rua Picada Cafe, 565"/>
    <x v="0"/>
    <x v="4"/>
    <x v="2"/>
    <x v="1"/>
    <x v="11"/>
    <x v="9"/>
    <x v="2"/>
    <x v="0"/>
    <x v="0"/>
    <x v="0"/>
    <x v="0"/>
    <x v="0"/>
    <x v="0"/>
    <n v="1"/>
  </r>
  <r>
    <s v="Rua Picada Cafe, 565"/>
    <x v="0"/>
    <x v="4"/>
    <x v="2"/>
    <x v="2"/>
    <x v="20"/>
    <x v="16"/>
    <x v="2"/>
    <x v="0"/>
    <x v="0"/>
    <x v="0"/>
    <x v="0"/>
    <x v="0"/>
    <x v="0"/>
    <n v="1"/>
  </r>
  <r>
    <s v="Rua Arroio do Meio, 668"/>
    <x v="0"/>
    <x v="3"/>
    <x v="1"/>
    <x v="0"/>
    <x v="6"/>
    <x v="4"/>
    <x v="2"/>
    <x v="0"/>
    <x v="0"/>
    <x v="0"/>
    <x v="0"/>
    <x v="0"/>
    <x v="0"/>
    <n v="1"/>
  </r>
  <r>
    <s v="Rua Arroio do Meio, 668"/>
    <x v="0"/>
    <x v="3"/>
    <x v="1"/>
    <x v="1"/>
    <x v="7"/>
    <x v="5"/>
    <x v="2"/>
    <x v="0"/>
    <x v="0"/>
    <x v="0"/>
    <x v="0"/>
    <x v="0"/>
    <x v="0"/>
    <n v="1"/>
  </r>
  <r>
    <s v="Rua Arroio do Meio, 668"/>
    <x v="0"/>
    <x v="3"/>
    <x v="1"/>
    <x v="2"/>
    <x v="8"/>
    <x v="6"/>
    <x v="2"/>
    <x v="0"/>
    <x v="0"/>
    <x v="0"/>
    <x v="0"/>
    <x v="0"/>
    <x v="0"/>
    <n v="1"/>
  </r>
  <r>
    <s v="Rua Cristo, 695, 95593,"/>
    <x v="0"/>
    <x v="3"/>
    <x v="2"/>
    <x v="0"/>
    <x v="18"/>
    <x v="15"/>
    <x v="2"/>
    <x v="0"/>
    <x v="0"/>
    <x v="0"/>
    <x v="0"/>
    <x v="0"/>
    <x v="0"/>
    <n v="1"/>
  </r>
  <r>
    <s v="Rua Cristo, 695, 95593,"/>
    <x v="0"/>
    <x v="3"/>
    <x v="2"/>
    <x v="1"/>
    <x v="11"/>
    <x v="9"/>
    <x v="2"/>
    <x v="0"/>
    <x v="0"/>
    <x v="0"/>
    <x v="0"/>
    <x v="0"/>
    <x v="0"/>
    <n v="1"/>
  </r>
  <r>
    <s v="Rua Cristo, 695, 95593,"/>
    <x v="0"/>
    <x v="3"/>
    <x v="2"/>
    <x v="2"/>
    <x v="13"/>
    <x v="9"/>
    <x v="2"/>
    <x v="0"/>
    <x v="0"/>
    <x v="0"/>
    <x v="0"/>
    <x v="0"/>
    <x v="0"/>
    <n v="1"/>
  </r>
  <r>
    <s v="Rua Santo Cristo, 551"/>
    <x v="0"/>
    <x v="3"/>
    <x v="1"/>
    <x v="0"/>
    <x v="6"/>
    <x v="4"/>
    <x v="2"/>
    <x v="0"/>
    <x v="0"/>
    <x v="2"/>
    <x v="0"/>
    <x v="0"/>
    <x v="0"/>
    <n v="1"/>
  </r>
  <r>
    <s v="Rua Santo Cristo, 551"/>
    <x v="0"/>
    <x v="3"/>
    <x v="1"/>
    <x v="1"/>
    <x v="4"/>
    <x v="2"/>
    <x v="2"/>
    <x v="0"/>
    <x v="0"/>
    <x v="2"/>
    <x v="0"/>
    <x v="0"/>
    <x v="0"/>
    <n v="1"/>
  </r>
  <r>
    <s v="Rua Santo Cristo, 551"/>
    <x v="0"/>
    <x v="3"/>
    <x v="1"/>
    <x v="2"/>
    <x v="5"/>
    <x v="3"/>
    <x v="2"/>
    <x v="0"/>
    <x v="0"/>
    <x v="2"/>
    <x v="0"/>
    <x v="0"/>
    <x v="0"/>
    <n v="1"/>
  </r>
  <r>
    <s v="Rua Santo Antonio, 721"/>
    <x v="0"/>
    <x v="3"/>
    <x v="2"/>
    <x v="0"/>
    <x v="18"/>
    <x v="15"/>
    <x v="2"/>
    <x v="0"/>
    <x v="0"/>
    <x v="0"/>
    <x v="0"/>
    <x v="0"/>
    <x v="0"/>
    <n v="1"/>
  </r>
  <r>
    <s v="Rua Santo Antonio, 721"/>
    <x v="0"/>
    <x v="3"/>
    <x v="2"/>
    <x v="1"/>
    <x v="11"/>
    <x v="9"/>
    <x v="2"/>
    <x v="0"/>
    <x v="0"/>
    <x v="0"/>
    <x v="0"/>
    <x v="0"/>
    <x v="0"/>
    <n v="1"/>
  </r>
  <r>
    <s v="Rua Santo Antonio, 721"/>
    <x v="0"/>
    <x v="3"/>
    <x v="2"/>
    <x v="2"/>
    <x v="13"/>
    <x v="9"/>
    <x v="2"/>
    <x v="0"/>
    <x v="0"/>
    <x v="0"/>
    <x v="0"/>
    <x v="0"/>
    <x v="0"/>
    <n v="1"/>
  </r>
  <r>
    <s v="Rua Santo Angelo, 559"/>
    <x v="0"/>
    <x v="3"/>
    <x v="2"/>
    <x v="0"/>
    <x v="6"/>
    <x v="4"/>
    <x v="2"/>
    <x v="0"/>
    <x v="0"/>
    <x v="0"/>
    <x v="0"/>
    <x v="0"/>
    <x v="0"/>
    <n v="1"/>
  </r>
  <r>
    <s v="Rua Santo Angelo, 559"/>
    <x v="0"/>
    <x v="3"/>
    <x v="2"/>
    <x v="1"/>
    <x v="4"/>
    <x v="2"/>
    <x v="2"/>
    <x v="0"/>
    <x v="0"/>
    <x v="0"/>
    <x v="0"/>
    <x v="0"/>
    <x v="0"/>
    <n v="1"/>
  </r>
  <r>
    <s v="Rua Santo Angelo, 559"/>
    <x v="0"/>
    <x v="3"/>
    <x v="2"/>
    <x v="2"/>
    <x v="8"/>
    <x v="6"/>
    <x v="2"/>
    <x v="0"/>
    <x v="0"/>
    <x v="0"/>
    <x v="0"/>
    <x v="0"/>
    <x v="0"/>
    <n v="1"/>
  </r>
  <r>
    <s v="Rua Sao Francisco de Assis, 2771"/>
    <x v="0"/>
    <x v="3"/>
    <x v="2"/>
    <x v="0"/>
    <x v="6"/>
    <x v="4"/>
    <x v="2"/>
    <x v="0"/>
    <x v="0"/>
    <x v="0"/>
    <x v="0"/>
    <x v="0"/>
    <x v="0"/>
    <n v="1"/>
  </r>
  <r>
    <s v="Rua Sao Francisco de Assis, 2771"/>
    <x v="0"/>
    <x v="3"/>
    <x v="2"/>
    <x v="1"/>
    <x v="4"/>
    <x v="2"/>
    <x v="2"/>
    <x v="0"/>
    <x v="0"/>
    <x v="0"/>
    <x v="0"/>
    <x v="0"/>
    <x v="0"/>
    <n v="1"/>
  </r>
  <r>
    <s v="Rua Sao Francisco de Assis, 2771"/>
    <x v="0"/>
    <x v="3"/>
    <x v="2"/>
    <x v="2"/>
    <x v="5"/>
    <x v="3"/>
    <x v="2"/>
    <x v="0"/>
    <x v="0"/>
    <x v="0"/>
    <x v="0"/>
    <x v="0"/>
    <x v="0"/>
    <n v="1"/>
  </r>
  <r>
    <s v="Rua Sao Francisco de Assis, 2611"/>
    <x v="0"/>
    <x v="3"/>
    <x v="2"/>
    <x v="0"/>
    <x v="9"/>
    <x v="7"/>
    <x v="2"/>
    <x v="0"/>
    <x v="0"/>
    <x v="0"/>
    <x v="0"/>
    <x v="0"/>
    <x v="0"/>
    <n v="1"/>
  </r>
  <r>
    <s v="Rua Sao Francisco de Assis, 2611"/>
    <x v="0"/>
    <x v="3"/>
    <x v="2"/>
    <x v="1"/>
    <x v="7"/>
    <x v="5"/>
    <x v="2"/>
    <x v="0"/>
    <x v="0"/>
    <x v="0"/>
    <x v="0"/>
    <x v="0"/>
    <x v="0"/>
    <n v="1"/>
  </r>
  <r>
    <s v="Rua Sao Francisco de Assis, 2611"/>
    <x v="0"/>
    <x v="3"/>
    <x v="2"/>
    <x v="2"/>
    <x v="8"/>
    <x v="6"/>
    <x v="2"/>
    <x v="0"/>
    <x v="0"/>
    <x v="0"/>
    <x v="0"/>
    <x v="0"/>
    <x v="0"/>
    <n v="1"/>
  </r>
  <r>
    <s v="Rua Sao Vendelino, 2813"/>
    <x v="0"/>
    <x v="3"/>
    <x v="2"/>
    <x v="0"/>
    <x v="9"/>
    <x v="7"/>
    <x v="2"/>
    <x v="0"/>
    <x v="0"/>
    <x v="0"/>
    <x v="0"/>
    <x v="0"/>
    <x v="0"/>
    <n v="1"/>
  </r>
  <r>
    <s v="Rua Sao Vendelino, 2813"/>
    <x v="0"/>
    <x v="3"/>
    <x v="2"/>
    <x v="1"/>
    <x v="7"/>
    <x v="5"/>
    <x v="2"/>
    <x v="0"/>
    <x v="0"/>
    <x v="0"/>
    <x v="0"/>
    <x v="0"/>
    <x v="0"/>
    <n v="1"/>
  </r>
  <r>
    <s v="Rua Sao Vendelino, 2813"/>
    <x v="0"/>
    <x v="3"/>
    <x v="2"/>
    <x v="2"/>
    <x v="8"/>
    <x v="6"/>
    <x v="2"/>
    <x v="0"/>
    <x v="0"/>
    <x v="0"/>
    <x v="0"/>
    <x v="0"/>
    <x v="0"/>
    <n v="1"/>
  </r>
  <r>
    <s v="Rua Rio Grande do Norte, 277"/>
    <x v="0"/>
    <x v="3"/>
    <x v="2"/>
    <x v="0"/>
    <x v="9"/>
    <x v="7"/>
    <x v="2"/>
    <x v="0"/>
    <x v="0"/>
    <x v="0"/>
    <x v="0"/>
    <x v="0"/>
    <x v="0"/>
    <n v="1"/>
  </r>
  <r>
    <s v="Rua Rio Grande do Norte, 277"/>
    <x v="0"/>
    <x v="3"/>
    <x v="2"/>
    <x v="1"/>
    <x v="7"/>
    <x v="5"/>
    <x v="2"/>
    <x v="0"/>
    <x v="0"/>
    <x v="0"/>
    <x v="0"/>
    <x v="0"/>
    <x v="0"/>
    <n v="1"/>
  </r>
  <r>
    <s v="Rua Rio Grande do Norte, 277"/>
    <x v="0"/>
    <x v="3"/>
    <x v="2"/>
    <x v="2"/>
    <x v="8"/>
    <x v="6"/>
    <x v="2"/>
    <x v="5"/>
    <x v="0"/>
    <x v="0"/>
    <x v="0"/>
    <x v="0"/>
    <x v="0"/>
    <n v="1"/>
  </r>
  <r>
    <s v="Rua Sao Sebastiao do Cai, 2857"/>
    <x v="0"/>
    <x v="3"/>
    <x v="2"/>
    <x v="0"/>
    <x v="9"/>
    <x v="7"/>
    <x v="2"/>
    <x v="0"/>
    <x v="0"/>
    <x v="0"/>
    <x v="0"/>
    <x v="0"/>
    <x v="0"/>
    <n v="1"/>
  </r>
  <r>
    <s v="Rua Sao Sebastiao do Cai, 2857"/>
    <x v="0"/>
    <x v="3"/>
    <x v="2"/>
    <x v="1"/>
    <x v="11"/>
    <x v="9"/>
    <x v="2"/>
    <x v="0"/>
    <x v="0"/>
    <x v="0"/>
    <x v="0"/>
    <x v="0"/>
    <x v="0"/>
    <n v="1"/>
  </r>
  <r>
    <s v="Rua Sao Sebastiao do Cai, 2857"/>
    <x v="0"/>
    <x v="3"/>
    <x v="2"/>
    <x v="2"/>
    <x v="8"/>
    <x v="6"/>
    <x v="2"/>
    <x v="0"/>
    <x v="0"/>
    <x v="0"/>
    <x v="0"/>
    <x v="0"/>
    <x v="0"/>
    <n v="1"/>
  </r>
  <r>
    <s v="Rua Sao Jorge, 1156"/>
    <x v="0"/>
    <x v="3"/>
    <x v="2"/>
    <x v="0"/>
    <x v="9"/>
    <x v="7"/>
    <x v="2"/>
    <x v="0"/>
    <x v="0"/>
    <x v="0"/>
    <x v="0"/>
    <x v="0"/>
    <x v="0"/>
    <n v="1"/>
  </r>
  <r>
    <s v="Rua Sao Jorge, 1156"/>
    <x v="0"/>
    <x v="3"/>
    <x v="2"/>
    <x v="1"/>
    <x v="7"/>
    <x v="5"/>
    <x v="2"/>
    <x v="0"/>
    <x v="0"/>
    <x v="0"/>
    <x v="0"/>
    <x v="0"/>
    <x v="0"/>
    <n v="1"/>
  </r>
  <r>
    <s v="Rua Sao Jorge, 1156"/>
    <x v="0"/>
    <x v="3"/>
    <x v="2"/>
    <x v="2"/>
    <x v="8"/>
    <x v="6"/>
    <x v="2"/>
    <x v="0"/>
    <x v="0"/>
    <x v="0"/>
    <x v="0"/>
    <x v="0"/>
    <x v="0"/>
    <n v="1"/>
  </r>
  <r>
    <s v="Rua Parana, 2381"/>
    <x v="0"/>
    <x v="3"/>
    <x v="2"/>
    <x v="0"/>
    <x v="9"/>
    <x v="7"/>
    <x v="0"/>
    <x v="0"/>
    <x v="0"/>
    <x v="0"/>
    <x v="0"/>
    <x v="0"/>
    <x v="0"/>
    <n v="1"/>
  </r>
  <r>
    <s v="Rua Parana, 2381"/>
    <x v="0"/>
    <x v="3"/>
    <x v="2"/>
    <x v="1"/>
    <x v="7"/>
    <x v="5"/>
    <x v="0"/>
    <x v="6"/>
    <x v="0"/>
    <x v="0"/>
    <x v="0"/>
    <x v="0"/>
    <x v="0"/>
    <n v="1"/>
  </r>
  <r>
    <s v="Rua Parana, 2381"/>
    <x v="0"/>
    <x v="3"/>
    <x v="2"/>
    <x v="2"/>
    <x v="8"/>
    <x v="6"/>
    <x v="0"/>
    <x v="0"/>
    <x v="0"/>
    <x v="0"/>
    <x v="0"/>
    <x v="0"/>
    <x v="0"/>
    <n v="1"/>
  </r>
  <r>
    <s v="Rua Rio de Janeiro, 2333"/>
    <x v="0"/>
    <x v="3"/>
    <x v="2"/>
    <x v="0"/>
    <x v="10"/>
    <x v="8"/>
    <x v="0"/>
    <x v="0"/>
    <x v="0"/>
    <x v="0"/>
    <x v="0"/>
    <x v="0"/>
    <x v="0"/>
    <n v="1"/>
  </r>
  <r>
    <s v="Rua Rio de Janeiro, 2333"/>
    <x v="0"/>
    <x v="3"/>
    <x v="2"/>
    <x v="1"/>
    <x v="17"/>
    <x v="14"/>
    <x v="0"/>
    <x v="0"/>
    <x v="0"/>
    <x v="0"/>
    <x v="0"/>
    <x v="0"/>
    <x v="0"/>
    <n v="1"/>
  </r>
  <r>
    <s v="Rua Rio de Janeiro, 2333"/>
    <x v="0"/>
    <x v="3"/>
    <x v="2"/>
    <x v="2"/>
    <x v="5"/>
    <x v="3"/>
    <x v="0"/>
    <x v="0"/>
    <x v="1"/>
    <x v="0"/>
    <x v="0"/>
    <x v="1"/>
    <x v="0"/>
    <n v="1"/>
  </r>
  <r>
    <s v="Avenida Manaus, 1564"/>
    <x v="0"/>
    <x v="4"/>
    <x v="2"/>
    <x v="0"/>
    <x v="6"/>
    <x v="4"/>
    <x v="2"/>
    <x v="0"/>
    <x v="0"/>
    <x v="0"/>
    <x v="0"/>
    <x v="0"/>
    <x v="0"/>
    <n v="1"/>
  </r>
  <r>
    <s v="Avenida Manaus, 1564"/>
    <x v="0"/>
    <x v="4"/>
    <x v="2"/>
    <x v="1"/>
    <x v="7"/>
    <x v="5"/>
    <x v="2"/>
    <x v="0"/>
    <x v="1"/>
    <x v="0"/>
    <x v="0"/>
    <x v="1"/>
    <x v="0"/>
    <n v="1"/>
  </r>
  <r>
    <s v="Avenida Manaus, 1564"/>
    <x v="0"/>
    <x v="4"/>
    <x v="2"/>
    <x v="2"/>
    <x v="5"/>
    <x v="3"/>
    <x v="2"/>
    <x v="0"/>
    <x v="0"/>
    <x v="0"/>
    <x v="0"/>
    <x v="0"/>
    <x v="0"/>
    <n v="1"/>
  </r>
  <r>
    <s v="Rua Pernambuco, 1191"/>
    <x v="0"/>
    <x v="3"/>
    <x v="2"/>
    <x v="0"/>
    <x v="9"/>
    <x v="7"/>
    <x v="2"/>
    <x v="0"/>
    <x v="0"/>
    <x v="0"/>
    <x v="0"/>
    <x v="0"/>
    <x v="0"/>
    <n v="1"/>
  </r>
  <r>
    <s v="Rua Pernambuco, 1191"/>
    <x v="0"/>
    <x v="3"/>
    <x v="2"/>
    <x v="1"/>
    <x v="11"/>
    <x v="9"/>
    <x v="2"/>
    <x v="0"/>
    <x v="0"/>
    <x v="0"/>
    <x v="0"/>
    <x v="0"/>
    <x v="0"/>
    <n v="1"/>
  </r>
  <r>
    <s v="Rua Pernambuco, 1191"/>
    <x v="0"/>
    <x v="3"/>
    <x v="2"/>
    <x v="2"/>
    <x v="8"/>
    <x v="6"/>
    <x v="2"/>
    <x v="0"/>
    <x v="0"/>
    <x v="0"/>
    <x v="0"/>
    <x v="0"/>
    <x v="0"/>
    <n v="1"/>
  </r>
  <r>
    <s v="Rua Sao Paulo, 1427"/>
    <x v="0"/>
    <x v="3"/>
    <x v="2"/>
    <x v="0"/>
    <x v="9"/>
    <x v="7"/>
    <x v="2"/>
    <x v="0"/>
    <x v="0"/>
    <x v="0"/>
    <x v="0"/>
    <x v="0"/>
    <x v="0"/>
    <n v="1"/>
  </r>
  <r>
    <s v="Rua Sao Paulo, 1427"/>
    <x v="0"/>
    <x v="3"/>
    <x v="2"/>
    <x v="1"/>
    <x v="7"/>
    <x v="5"/>
    <x v="2"/>
    <x v="0"/>
    <x v="0"/>
    <x v="0"/>
    <x v="0"/>
    <x v="0"/>
    <x v="0"/>
    <n v="1"/>
  </r>
  <r>
    <s v="Rua Sao Paulo, 1427"/>
    <x v="0"/>
    <x v="3"/>
    <x v="2"/>
    <x v="2"/>
    <x v="8"/>
    <x v="6"/>
    <x v="2"/>
    <x v="0"/>
    <x v="0"/>
    <x v="0"/>
    <x v="0"/>
    <x v="0"/>
    <x v="0"/>
    <n v="1"/>
  </r>
  <r>
    <s v="Avenida Curitiba, 1572"/>
    <x v="0"/>
    <x v="4"/>
    <x v="3"/>
    <x v="0"/>
    <x v="35"/>
    <x v="28"/>
    <x v="2"/>
    <x v="0"/>
    <x v="0"/>
    <x v="2"/>
    <x v="0"/>
    <x v="0"/>
    <x v="0"/>
    <n v="1"/>
  </r>
  <r>
    <s v="Avenida Curitiba, 1572"/>
    <x v="0"/>
    <x v="4"/>
    <x v="3"/>
    <x v="1"/>
    <x v="17"/>
    <x v="14"/>
    <x v="2"/>
    <x v="0"/>
    <x v="0"/>
    <x v="2"/>
    <x v="0"/>
    <x v="0"/>
    <x v="0"/>
    <n v="1"/>
  </r>
  <r>
    <s v="Avenida Curitiba, 1572"/>
    <x v="0"/>
    <x v="4"/>
    <x v="3"/>
    <x v="2"/>
    <x v="37"/>
    <x v="30"/>
    <x v="2"/>
    <x v="0"/>
    <x v="0"/>
    <x v="2"/>
    <x v="0"/>
    <x v="0"/>
    <x v="0"/>
    <n v="1"/>
  </r>
  <r>
    <s v="Rua Santa Catarina, 1443"/>
    <x v="0"/>
    <x v="3"/>
    <x v="2"/>
    <x v="0"/>
    <x v="18"/>
    <x v="15"/>
    <x v="2"/>
    <x v="0"/>
    <x v="0"/>
    <x v="0"/>
    <x v="0"/>
    <x v="0"/>
    <x v="0"/>
    <n v="1"/>
  </r>
  <r>
    <s v="Rua Santa Catarina, 1443"/>
    <x v="0"/>
    <x v="3"/>
    <x v="2"/>
    <x v="1"/>
    <x v="11"/>
    <x v="9"/>
    <x v="2"/>
    <x v="0"/>
    <x v="0"/>
    <x v="0"/>
    <x v="0"/>
    <x v="0"/>
    <x v="0"/>
    <n v="1"/>
  </r>
  <r>
    <s v="Rua Santa Catarina, 1443"/>
    <x v="0"/>
    <x v="3"/>
    <x v="2"/>
    <x v="2"/>
    <x v="8"/>
    <x v="6"/>
    <x v="2"/>
    <x v="0"/>
    <x v="0"/>
    <x v="0"/>
    <x v="0"/>
    <x v="0"/>
    <x v="0"/>
    <n v="1"/>
  </r>
  <r>
    <s v="Rua Sergipe, 1272"/>
    <x v="0"/>
    <x v="3"/>
    <x v="1"/>
    <x v="0"/>
    <x v="23"/>
    <x v="18"/>
    <x v="2"/>
    <x v="0"/>
    <x v="0"/>
    <x v="1"/>
    <x v="0"/>
    <x v="0"/>
    <x v="0"/>
    <n v="1"/>
  </r>
  <r>
    <s v="Rua Sergipe, 1272"/>
    <x v="0"/>
    <x v="3"/>
    <x v="1"/>
    <x v="1"/>
    <x v="16"/>
    <x v="13"/>
    <x v="2"/>
    <x v="0"/>
    <x v="0"/>
    <x v="1"/>
    <x v="0"/>
    <x v="0"/>
    <x v="0"/>
    <n v="1"/>
  </r>
  <r>
    <s v="Rua Sergipe, 1272"/>
    <x v="0"/>
    <x v="3"/>
    <x v="1"/>
    <x v="2"/>
    <x v="5"/>
    <x v="3"/>
    <x v="2"/>
    <x v="0"/>
    <x v="0"/>
    <x v="1"/>
    <x v="0"/>
    <x v="0"/>
    <x v="0"/>
    <n v="1"/>
  </r>
  <r>
    <s v="Estrada do Agual, 681"/>
    <x v="0"/>
    <x v="3"/>
    <x v="2"/>
    <x v="0"/>
    <x v="18"/>
    <x v="15"/>
    <x v="2"/>
    <x v="0"/>
    <x v="0"/>
    <x v="0"/>
    <x v="0"/>
    <x v="0"/>
    <x v="0"/>
    <n v="1"/>
  </r>
  <r>
    <s v="Estrada do Agual, 681"/>
    <x v="0"/>
    <x v="3"/>
    <x v="2"/>
    <x v="1"/>
    <x v="11"/>
    <x v="9"/>
    <x v="2"/>
    <x v="0"/>
    <x v="0"/>
    <x v="0"/>
    <x v="0"/>
    <x v="0"/>
    <x v="0"/>
    <n v="1"/>
  </r>
  <r>
    <s v="Estrada do Agual, 681"/>
    <x v="0"/>
    <x v="3"/>
    <x v="2"/>
    <x v="2"/>
    <x v="8"/>
    <x v="6"/>
    <x v="2"/>
    <x v="0"/>
    <x v="0"/>
    <x v="0"/>
    <x v="0"/>
    <x v="0"/>
    <x v="0"/>
    <n v="1"/>
  </r>
  <r>
    <s v="Avenida Florianopolis, 1722"/>
    <x v="0"/>
    <x v="4"/>
    <x v="2"/>
    <x v="0"/>
    <x v="18"/>
    <x v="15"/>
    <x v="2"/>
    <x v="0"/>
    <x v="0"/>
    <x v="0"/>
    <x v="0"/>
    <x v="0"/>
    <x v="0"/>
    <n v="1"/>
  </r>
  <r>
    <s v="Avenida Florianopolis, 1722"/>
    <x v="0"/>
    <x v="4"/>
    <x v="2"/>
    <x v="1"/>
    <x v="11"/>
    <x v="9"/>
    <x v="2"/>
    <x v="0"/>
    <x v="0"/>
    <x v="0"/>
    <x v="0"/>
    <x v="0"/>
    <x v="0"/>
    <n v="1"/>
  </r>
  <r>
    <s v="Avenida Florianopolis, 1722"/>
    <x v="0"/>
    <x v="4"/>
    <x v="2"/>
    <x v="2"/>
    <x v="13"/>
    <x v="9"/>
    <x v="2"/>
    <x v="0"/>
    <x v="0"/>
    <x v="0"/>
    <x v="0"/>
    <x v="0"/>
    <x v="0"/>
    <n v="1"/>
  </r>
  <r>
    <s v="Rua Rio Grande do Sul, 1613"/>
    <x v="0"/>
    <x v="3"/>
    <x v="2"/>
    <x v="0"/>
    <x v="6"/>
    <x v="4"/>
    <x v="2"/>
    <x v="0"/>
    <x v="0"/>
    <x v="0"/>
    <x v="0"/>
    <x v="0"/>
    <x v="0"/>
    <n v="1"/>
  </r>
  <r>
    <s v="Rua Rio Grande do Sul, 1613"/>
    <x v="0"/>
    <x v="3"/>
    <x v="2"/>
    <x v="1"/>
    <x v="7"/>
    <x v="5"/>
    <x v="2"/>
    <x v="0"/>
    <x v="0"/>
    <x v="0"/>
    <x v="0"/>
    <x v="0"/>
    <x v="0"/>
    <n v="1"/>
  </r>
  <r>
    <s v="Rua Rio Grande do Sul, 1613"/>
    <x v="0"/>
    <x v="3"/>
    <x v="2"/>
    <x v="2"/>
    <x v="8"/>
    <x v="6"/>
    <x v="2"/>
    <x v="0"/>
    <x v="0"/>
    <x v="0"/>
    <x v="0"/>
    <x v="0"/>
    <x v="0"/>
    <n v="1"/>
  </r>
  <r>
    <s v="Rua Rio de Janeiro, 1631"/>
    <x v="0"/>
    <x v="3"/>
    <x v="2"/>
    <x v="0"/>
    <x v="9"/>
    <x v="7"/>
    <x v="2"/>
    <x v="0"/>
    <x v="0"/>
    <x v="0"/>
    <x v="0"/>
    <x v="0"/>
    <x v="0"/>
    <n v="1"/>
  </r>
  <r>
    <s v="Rua Rio de Janeiro, 1631"/>
    <x v="0"/>
    <x v="3"/>
    <x v="2"/>
    <x v="1"/>
    <x v="7"/>
    <x v="5"/>
    <x v="2"/>
    <x v="0"/>
    <x v="0"/>
    <x v="0"/>
    <x v="0"/>
    <x v="0"/>
    <x v="0"/>
    <n v="1"/>
  </r>
  <r>
    <s v="Rua Rio de Janeiro, 1631"/>
    <x v="0"/>
    <x v="3"/>
    <x v="2"/>
    <x v="2"/>
    <x v="8"/>
    <x v="6"/>
    <x v="2"/>
    <x v="0"/>
    <x v="0"/>
    <x v="0"/>
    <x v="0"/>
    <x v="0"/>
    <x v="0"/>
    <n v="1"/>
  </r>
  <r>
    <s v="Rua Piaui, 1843"/>
    <x v="0"/>
    <x v="3"/>
    <x v="2"/>
    <x v="0"/>
    <x v="9"/>
    <x v="7"/>
    <x v="2"/>
    <x v="0"/>
    <x v="0"/>
    <x v="0"/>
    <x v="0"/>
    <x v="0"/>
    <x v="0"/>
    <n v="1"/>
  </r>
  <r>
    <s v="Rua Piaui, 1843"/>
    <x v="0"/>
    <x v="3"/>
    <x v="2"/>
    <x v="1"/>
    <x v="7"/>
    <x v="5"/>
    <x v="2"/>
    <x v="0"/>
    <x v="0"/>
    <x v="0"/>
    <x v="0"/>
    <x v="0"/>
    <x v="0"/>
    <n v="1"/>
  </r>
  <r>
    <s v="Rua Piaui, 1843"/>
    <x v="0"/>
    <x v="3"/>
    <x v="2"/>
    <x v="2"/>
    <x v="8"/>
    <x v="6"/>
    <x v="2"/>
    <x v="0"/>
    <x v="0"/>
    <x v="0"/>
    <x v="0"/>
    <x v="0"/>
    <x v="0"/>
    <n v="1"/>
  </r>
  <r>
    <s v="Rua Piaui, 1835"/>
    <x v="0"/>
    <x v="3"/>
    <x v="2"/>
    <x v="0"/>
    <x v="9"/>
    <x v="7"/>
    <x v="2"/>
    <x v="0"/>
    <x v="0"/>
    <x v="0"/>
    <x v="0"/>
    <x v="0"/>
    <x v="0"/>
    <n v="1"/>
  </r>
  <r>
    <s v="Rua Piaui, 1835"/>
    <x v="0"/>
    <x v="3"/>
    <x v="2"/>
    <x v="1"/>
    <x v="11"/>
    <x v="9"/>
    <x v="2"/>
    <x v="0"/>
    <x v="0"/>
    <x v="0"/>
    <x v="0"/>
    <x v="0"/>
    <x v="0"/>
    <n v="1"/>
  </r>
  <r>
    <s v="Rua Piaui, 1835"/>
    <x v="0"/>
    <x v="3"/>
    <x v="2"/>
    <x v="2"/>
    <x v="8"/>
    <x v="6"/>
    <x v="2"/>
    <x v="0"/>
    <x v="0"/>
    <x v="0"/>
    <x v="0"/>
    <x v="0"/>
    <x v="0"/>
    <n v="1"/>
  </r>
  <r>
    <s v="Avenida Florianopolis, 1006"/>
    <x v="0"/>
    <x v="3"/>
    <x v="3"/>
    <x v="0"/>
    <x v="10"/>
    <x v="8"/>
    <x v="2"/>
    <x v="0"/>
    <x v="0"/>
    <x v="2"/>
    <x v="0"/>
    <x v="0"/>
    <x v="0"/>
    <n v="1"/>
  </r>
  <r>
    <s v="Avenida Florianopolis, 1006"/>
    <x v="0"/>
    <x v="3"/>
    <x v="3"/>
    <x v="1"/>
    <x v="11"/>
    <x v="9"/>
    <x v="2"/>
    <x v="0"/>
    <x v="0"/>
    <x v="2"/>
    <x v="0"/>
    <x v="0"/>
    <x v="0"/>
    <n v="1"/>
  </r>
  <r>
    <s v="Avenida Florianopolis, 1006"/>
    <x v="0"/>
    <x v="3"/>
    <x v="3"/>
    <x v="2"/>
    <x v="12"/>
    <x v="10"/>
    <x v="2"/>
    <x v="0"/>
    <x v="0"/>
    <x v="2"/>
    <x v="0"/>
    <x v="0"/>
    <x v="0"/>
    <n v="1"/>
  </r>
  <r>
    <s v="Rua Maranhao, 1749"/>
    <x v="0"/>
    <x v="3"/>
    <x v="2"/>
    <x v="0"/>
    <x v="18"/>
    <x v="15"/>
    <x v="2"/>
    <x v="0"/>
    <x v="0"/>
    <x v="0"/>
    <x v="0"/>
    <x v="0"/>
    <x v="0"/>
    <n v="1"/>
  </r>
  <r>
    <s v="Rua Maranhao, 1749"/>
    <x v="0"/>
    <x v="3"/>
    <x v="2"/>
    <x v="1"/>
    <x v="11"/>
    <x v="9"/>
    <x v="2"/>
    <x v="0"/>
    <x v="0"/>
    <x v="0"/>
    <x v="0"/>
    <x v="0"/>
    <x v="0"/>
    <n v="1"/>
  </r>
  <r>
    <s v="Rua Maranhao, 1749"/>
    <x v="0"/>
    <x v="3"/>
    <x v="2"/>
    <x v="2"/>
    <x v="8"/>
    <x v="6"/>
    <x v="2"/>
    <x v="0"/>
    <x v="0"/>
    <x v="0"/>
    <x v="0"/>
    <x v="0"/>
    <x v="0"/>
    <n v="1"/>
  </r>
  <r>
    <s v="Rua Brasilia, 1627"/>
    <x v="0"/>
    <x v="3"/>
    <x v="2"/>
    <x v="0"/>
    <x v="6"/>
    <x v="4"/>
    <x v="2"/>
    <x v="0"/>
    <x v="0"/>
    <x v="0"/>
    <x v="0"/>
    <x v="0"/>
    <x v="0"/>
    <n v="1"/>
  </r>
  <r>
    <s v="Rua Brasilia, 1627"/>
    <x v="0"/>
    <x v="3"/>
    <x v="2"/>
    <x v="1"/>
    <x v="7"/>
    <x v="5"/>
    <x v="2"/>
    <x v="0"/>
    <x v="0"/>
    <x v="0"/>
    <x v="0"/>
    <x v="0"/>
    <x v="0"/>
    <n v="1"/>
  </r>
  <r>
    <s v="Rua Brasilia, 1627"/>
    <x v="0"/>
    <x v="3"/>
    <x v="2"/>
    <x v="2"/>
    <x v="8"/>
    <x v="6"/>
    <x v="2"/>
    <x v="0"/>
    <x v="0"/>
    <x v="0"/>
    <x v="0"/>
    <x v="0"/>
    <x v="0"/>
    <n v="1"/>
  </r>
  <r>
    <s v="Rua Alagoas, 4744"/>
    <x v="0"/>
    <x v="4"/>
    <x v="2"/>
    <x v="0"/>
    <x v="9"/>
    <x v="7"/>
    <x v="2"/>
    <x v="0"/>
    <x v="0"/>
    <x v="0"/>
    <x v="0"/>
    <x v="0"/>
    <x v="0"/>
    <n v="1"/>
  </r>
  <r>
    <s v="Rua Alagoas, 4744"/>
    <x v="0"/>
    <x v="4"/>
    <x v="2"/>
    <x v="1"/>
    <x v="7"/>
    <x v="5"/>
    <x v="2"/>
    <x v="0"/>
    <x v="0"/>
    <x v="0"/>
    <x v="0"/>
    <x v="0"/>
    <x v="0"/>
    <n v="1"/>
  </r>
  <r>
    <s v="Rua Alagoas, 4744"/>
    <x v="0"/>
    <x v="4"/>
    <x v="2"/>
    <x v="2"/>
    <x v="8"/>
    <x v="6"/>
    <x v="2"/>
    <x v="0"/>
    <x v="0"/>
    <x v="0"/>
    <x v="0"/>
    <x v="0"/>
    <x v="0"/>
    <n v="1"/>
  </r>
  <r>
    <s v="Rua S, 266"/>
    <x v="0"/>
    <x v="3"/>
    <x v="2"/>
    <x v="0"/>
    <x v="9"/>
    <x v="7"/>
    <x v="2"/>
    <x v="0"/>
    <x v="0"/>
    <x v="0"/>
    <x v="0"/>
    <x v="0"/>
    <x v="0"/>
    <n v="1"/>
  </r>
  <r>
    <s v="Rua S, 266"/>
    <x v="0"/>
    <x v="3"/>
    <x v="2"/>
    <x v="1"/>
    <x v="7"/>
    <x v="5"/>
    <x v="2"/>
    <x v="0"/>
    <x v="0"/>
    <x v="0"/>
    <x v="0"/>
    <x v="0"/>
    <x v="0"/>
    <n v="1"/>
  </r>
  <r>
    <s v="Rua S, 266"/>
    <x v="0"/>
    <x v="3"/>
    <x v="2"/>
    <x v="2"/>
    <x v="8"/>
    <x v="6"/>
    <x v="2"/>
    <x v="0"/>
    <x v="0"/>
    <x v="0"/>
    <x v="0"/>
    <x v="0"/>
    <x v="0"/>
    <n v="1"/>
  </r>
  <r>
    <s v="Rua R, 1323"/>
    <x v="0"/>
    <x v="3"/>
    <x v="2"/>
    <x v="0"/>
    <x v="3"/>
    <x v="1"/>
    <x v="2"/>
    <x v="0"/>
    <x v="0"/>
    <x v="0"/>
    <x v="0"/>
    <x v="0"/>
    <x v="0"/>
    <n v="1"/>
  </r>
  <r>
    <s v="Rua R, 1323"/>
    <x v="0"/>
    <x v="3"/>
    <x v="2"/>
    <x v="1"/>
    <x v="4"/>
    <x v="2"/>
    <x v="2"/>
    <x v="0"/>
    <x v="0"/>
    <x v="0"/>
    <x v="0"/>
    <x v="0"/>
    <x v="0"/>
    <n v="1"/>
  </r>
  <r>
    <s v="Rua R, 1323"/>
    <x v="0"/>
    <x v="3"/>
    <x v="2"/>
    <x v="2"/>
    <x v="5"/>
    <x v="3"/>
    <x v="2"/>
    <x v="0"/>
    <x v="0"/>
    <x v="0"/>
    <x v="0"/>
    <x v="0"/>
    <x v="0"/>
    <n v="1"/>
  </r>
  <r>
    <s v="Rua Sergipe, 804"/>
    <x v="0"/>
    <x v="3"/>
    <x v="2"/>
    <x v="0"/>
    <x v="18"/>
    <x v="15"/>
    <x v="2"/>
    <x v="0"/>
    <x v="0"/>
    <x v="0"/>
    <x v="0"/>
    <x v="0"/>
    <x v="0"/>
    <n v="1"/>
  </r>
  <r>
    <s v="Rua Sergipe, 804"/>
    <x v="0"/>
    <x v="3"/>
    <x v="2"/>
    <x v="1"/>
    <x v="11"/>
    <x v="9"/>
    <x v="2"/>
    <x v="0"/>
    <x v="0"/>
    <x v="0"/>
    <x v="0"/>
    <x v="0"/>
    <x v="0"/>
    <n v="1"/>
  </r>
  <r>
    <s v="Rua Sergipe, 804"/>
    <x v="0"/>
    <x v="3"/>
    <x v="2"/>
    <x v="2"/>
    <x v="13"/>
    <x v="9"/>
    <x v="2"/>
    <x v="0"/>
    <x v="0"/>
    <x v="0"/>
    <x v="0"/>
    <x v="0"/>
    <x v="0"/>
    <n v="1"/>
  </r>
  <r>
    <s v="Rua Rio Grande do Sul, 749"/>
    <x v="0"/>
    <x v="3"/>
    <x v="2"/>
    <x v="0"/>
    <x v="6"/>
    <x v="4"/>
    <x v="2"/>
    <x v="0"/>
    <x v="0"/>
    <x v="0"/>
    <x v="0"/>
    <x v="0"/>
    <x v="0"/>
    <n v="1"/>
  </r>
  <r>
    <s v="Rua Rio Grande do Sul, 749"/>
    <x v="0"/>
    <x v="3"/>
    <x v="2"/>
    <x v="1"/>
    <x v="7"/>
    <x v="5"/>
    <x v="2"/>
    <x v="0"/>
    <x v="0"/>
    <x v="0"/>
    <x v="0"/>
    <x v="0"/>
    <x v="0"/>
    <n v="1"/>
  </r>
  <r>
    <s v="Rua Rio Grande do Sul, 749"/>
    <x v="0"/>
    <x v="3"/>
    <x v="2"/>
    <x v="2"/>
    <x v="8"/>
    <x v="6"/>
    <x v="2"/>
    <x v="0"/>
    <x v="0"/>
    <x v="0"/>
    <x v="0"/>
    <x v="0"/>
    <x v="0"/>
    <n v="1"/>
  </r>
  <r>
    <s v="Rua Belem, 965"/>
    <x v="0"/>
    <x v="3"/>
    <x v="2"/>
    <x v="0"/>
    <x v="18"/>
    <x v="15"/>
    <x v="2"/>
    <x v="0"/>
    <x v="0"/>
    <x v="0"/>
    <x v="0"/>
    <x v="0"/>
    <x v="0"/>
    <n v="1"/>
  </r>
  <r>
    <s v="Rua Belem, 965"/>
    <x v="0"/>
    <x v="3"/>
    <x v="2"/>
    <x v="1"/>
    <x v="11"/>
    <x v="9"/>
    <x v="2"/>
    <x v="0"/>
    <x v="0"/>
    <x v="0"/>
    <x v="0"/>
    <x v="0"/>
    <x v="0"/>
    <n v="1"/>
  </r>
  <r>
    <s v="Rua Belem, 965"/>
    <x v="0"/>
    <x v="3"/>
    <x v="2"/>
    <x v="2"/>
    <x v="12"/>
    <x v="10"/>
    <x v="2"/>
    <x v="0"/>
    <x v="0"/>
    <x v="0"/>
    <x v="0"/>
    <x v="0"/>
    <x v="0"/>
    <n v="1"/>
  </r>
  <r>
    <s v="Rua Para, 513"/>
    <x v="0"/>
    <x v="3"/>
    <x v="2"/>
    <x v="0"/>
    <x v="9"/>
    <x v="7"/>
    <x v="2"/>
    <x v="0"/>
    <x v="0"/>
    <x v="0"/>
    <x v="0"/>
    <x v="0"/>
    <x v="0"/>
    <n v="1"/>
  </r>
  <r>
    <s v="Rua Para, 513"/>
    <x v="0"/>
    <x v="3"/>
    <x v="2"/>
    <x v="1"/>
    <x v="11"/>
    <x v="9"/>
    <x v="2"/>
    <x v="0"/>
    <x v="0"/>
    <x v="0"/>
    <x v="0"/>
    <x v="0"/>
    <x v="0"/>
    <n v="1"/>
  </r>
  <r>
    <s v="Rua Para, 513"/>
    <x v="0"/>
    <x v="3"/>
    <x v="2"/>
    <x v="2"/>
    <x v="8"/>
    <x v="6"/>
    <x v="2"/>
    <x v="0"/>
    <x v="0"/>
    <x v="0"/>
    <x v="0"/>
    <x v="0"/>
    <x v="0"/>
    <n v="1"/>
  </r>
  <r>
    <s v="Rua Goias, 535"/>
    <x v="0"/>
    <x v="3"/>
    <x v="2"/>
    <x v="0"/>
    <x v="18"/>
    <x v="15"/>
    <x v="1"/>
    <x v="0"/>
    <x v="0"/>
    <x v="4"/>
    <x v="0"/>
    <x v="0"/>
    <x v="0"/>
    <n v="1"/>
  </r>
  <r>
    <s v="Rua Goias, 535"/>
    <x v="0"/>
    <x v="3"/>
    <x v="2"/>
    <x v="1"/>
    <x v="11"/>
    <x v="9"/>
    <x v="1"/>
    <x v="0"/>
    <x v="0"/>
    <x v="4"/>
    <x v="0"/>
    <x v="0"/>
    <x v="0"/>
    <n v="1"/>
  </r>
  <r>
    <s v="Rua Goias, 535"/>
    <x v="0"/>
    <x v="3"/>
    <x v="2"/>
    <x v="2"/>
    <x v="13"/>
    <x v="9"/>
    <x v="1"/>
    <x v="0"/>
    <x v="0"/>
    <x v="4"/>
    <x v="0"/>
    <x v="0"/>
    <x v="0"/>
    <n v="1"/>
  </r>
  <r>
    <s v="Rua Mato Grosso, 773"/>
    <x v="0"/>
    <x v="3"/>
    <x v="2"/>
    <x v="0"/>
    <x v="9"/>
    <x v="7"/>
    <x v="2"/>
    <x v="0"/>
    <x v="0"/>
    <x v="0"/>
    <x v="0"/>
    <x v="0"/>
    <x v="0"/>
    <n v="1"/>
  </r>
  <r>
    <s v="Rua Mato Grosso, 773"/>
    <x v="0"/>
    <x v="3"/>
    <x v="2"/>
    <x v="1"/>
    <x v="11"/>
    <x v="9"/>
    <x v="2"/>
    <x v="0"/>
    <x v="0"/>
    <x v="0"/>
    <x v="0"/>
    <x v="0"/>
    <x v="0"/>
    <n v="1"/>
  </r>
  <r>
    <s v="Rua Mato Grosso, 773"/>
    <x v="0"/>
    <x v="3"/>
    <x v="2"/>
    <x v="2"/>
    <x v="8"/>
    <x v="6"/>
    <x v="2"/>
    <x v="0"/>
    <x v="0"/>
    <x v="0"/>
    <x v="0"/>
    <x v="0"/>
    <x v="0"/>
    <n v="1"/>
  </r>
  <r>
    <s v="Rua Amapa, 809"/>
    <x v="0"/>
    <x v="3"/>
    <x v="2"/>
    <x v="0"/>
    <x v="18"/>
    <x v="15"/>
    <x v="2"/>
    <x v="0"/>
    <x v="0"/>
    <x v="0"/>
    <x v="0"/>
    <x v="0"/>
    <x v="0"/>
    <n v="1"/>
  </r>
  <r>
    <s v="Rua Amapa, 809"/>
    <x v="0"/>
    <x v="3"/>
    <x v="2"/>
    <x v="1"/>
    <x v="11"/>
    <x v="9"/>
    <x v="2"/>
    <x v="0"/>
    <x v="0"/>
    <x v="0"/>
    <x v="0"/>
    <x v="0"/>
    <x v="0"/>
    <n v="1"/>
  </r>
  <r>
    <s v="Rua Amapa, 809"/>
    <x v="0"/>
    <x v="3"/>
    <x v="2"/>
    <x v="2"/>
    <x v="8"/>
    <x v="6"/>
    <x v="2"/>
    <x v="0"/>
    <x v="0"/>
    <x v="0"/>
    <x v="0"/>
    <x v="0"/>
    <x v="0"/>
    <n v="1"/>
  </r>
  <r>
    <s v="Rua Alagoas, 815"/>
    <x v="0"/>
    <x v="3"/>
    <x v="2"/>
    <x v="0"/>
    <x v="18"/>
    <x v="15"/>
    <x v="2"/>
    <x v="0"/>
    <x v="0"/>
    <x v="0"/>
    <x v="0"/>
    <x v="0"/>
    <x v="0"/>
    <n v="1"/>
  </r>
  <r>
    <s v="Rua Alagoas, 815"/>
    <x v="0"/>
    <x v="3"/>
    <x v="2"/>
    <x v="1"/>
    <x v="11"/>
    <x v="9"/>
    <x v="2"/>
    <x v="0"/>
    <x v="0"/>
    <x v="0"/>
    <x v="0"/>
    <x v="0"/>
    <x v="0"/>
    <n v="1"/>
  </r>
  <r>
    <s v="Rua Alagoas, 815"/>
    <x v="0"/>
    <x v="3"/>
    <x v="2"/>
    <x v="2"/>
    <x v="8"/>
    <x v="6"/>
    <x v="2"/>
    <x v="0"/>
    <x v="0"/>
    <x v="0"/>
    <x v="0"/>
    <x v="0"/>
    <x v="0"/>
    <n v="1"/>
  </r>
  <r>
    <s v="Avenida Beira-Mar, 1622"/>
    <x v="0"/>
    <x v="4"/>
    <x v="0"/>
    <x v="0"/>
    <x v="35"/>
    <x v="28"/>
    <x v="2"/>
    <x v="0"/>
    <x v="0"/>
    <x v="1"/>
    <x v="0"/>
    <x v="0"/>
    <x v="0"/>
    <n v="1"/>
  </r>
  <r>
    <s v="Avenida Beira-Mar, 1622"/>
    <x v="0"/>
    <x v="4"/>
    <x v="0"/>
    <x v="1"/>
    <x v="17"/>
    <x v="14"/>
    <x v="2"/>
    <x v="0"/>
    <x v="0"/>
    <x v="1"/>
    <x v="0"/>
    <x v="0"/>
    <x v="0"/>
    <n v="1"/>
  </r>
  <r>
    <s v="Avenida Beira-Mar, 1622"/>
    <x v="0"/>
    <x v="4"/>
    <x v="0"/>
    <x v="2"/>
    <x v="37"/>
    <x v="30"/>
    <x v="2"/>
    <x v="0"/>
    <x v="0"/>
    <x v="1"/>
    <x v="0"/>
    <x v="0"/>
    <x v="0"/>
    <n v="1"/>
  </r>
  <r>
    <s v="Rua Amazonas, 1025"/>
    <x v="0"/>
    <x v="3"/>
    <x v="2"/>
    <x v="0"/>
    <x v="6"/>
    <x v="4"/>
    <x v="2"/>
    <x v="0"/>
    <x v="0"/>
    <x v="0"/>
    <x v="0"/>
    <x v="0"/>
    <x v="0"/>
    <n v="1"/>
  </r>
  <r>
    <s v="Rua Amazonas, 1025"/>
    <x v="0"/>
    <x v="3"/>
    <x v="2"/>
    <x v="1"/>
    <x v="4"/>
    <x v="2"/>
    <x v="2"/>
    <x v="0"/>
    <x v="0"/>
    <x v="0"/>
    <x v="0"/>
    <x v="0"/>
    <x v="0"/>
    <n v="1"/>
  </r>
  <r>
    <s v="Rua Amazonas, 1025"/>
    <x v="0"/>
    <x v="3"/>
    <x v="2"/>
    <x v="2"/>
    <x v="5"/>
    <x v="3"/>
    <x v="2"/>
    <x v="0"/>
    <x v="0"/>
    <x v="0"/>
    <x v="0"/>
    <x v="0"/>
    <x v="0"/>
    <n v="1"/>
  </r>
  <r>
    <s v="Rua Espirito Santo, 1129"/>
    <x v="0"/>
    <x v="3"/>
    <x v="2"/>
    <x v="0"/>
    <x v="9"/>
    <x v="7"/>
    <x v="2"/>
    <x v="0"/>
    <x v="0"/>
    <x v="0"/>
    <x v="0"/>
    <x v="0"/>
    <x v="0"/>
    <n v="1"/>
  </r>
  <r>
    <s v="Rua Espirito Santo, 1129"/>
    <x v="0"/>
    <x v="3"/>
    <x v="2"/>
    <x v="1"/>
    <x v="7"/>
    <x v="5"/>
    <x v="2"/>
    <x v="0"/>
    <x v="0"/>
    <x v="0"/>
    <x v="0"/>
    <x v="0"/>
    <x v="0"/>
    <n v="1"/>
  </r>
  <r>
    <s v="Rua Espirito Santo, 1129"/>
    <x v="0"/>
    <x v="3"/>
    <x v="2"/>
    <x v="2"/>
    <x v="8"/>
    <x v="6"/>
    <x v="2"/>
    <x v="0"/>
    <x v="0"/>
    <x v="0"/>
    <x v="0"/>
    <x v="0"/>
    <x v="0"/>
    <n v="1"/>
  </r>
  <r>
    <s v="Rua Para, 1012"/>
    <x v="0"/>
    <x v="3"/>
    <x v="4"/>
    <x v="0"/>
    <x v="10"/>
    <x v="8"/>
    <x v="1"/>
    <x v="0"/>
    <x v="0"/>
    <x v="4"/>
    <x v="0"/>
    <x v="0"/>
    <x v="0"/>
    <n v="1"/>
  </r>
  <r>
    <s v="Rua Para, 1012"/>
    <x v="0"/>
    <x v="3"/>
    <x v="4"/>
    <x v="1"/>
    <x v="11"/>
    <x v="9"/>
    <x v="1"/>
    <x v="0"/>
    <x v="0"/>
    <x v="4"/>
    <x v="0"/>
    <x v="0"/>
    <x v="0"/>
    <n v="1"/>
  </r>
  <r>
    <s v="Rua Para, 1012"/>
    <x v="0"/>
    <x v="3"/>
    <x v="4"/>
    <x v="2"/>
    <x v="13"/>
    <x v="9"/>
    <x v="1"/>
    <x v="0"/>
    <x v="0"/>
    <x v="4"/>
    <x v="0"/>
    <x v="0"/>
    <x v="0"/>
    <n v="1"/>
  </r>
  <r>
    <s v="Rua Belo Horizonte, 1150"/>
    <x v="0"/>
    <x v="3"/>
    <x v="1"/>
    <x v="0"/>
    <x v="3"/>
    <x v="1"/>
    <x v="2"/>
    <x v="0"/>
    <x v="0"/>
    <x v="2"/>
    <x v="0"/>
    <x v="0"/>
    <x v="0"/>
    <n v="1"/>
  </r>
  <r>
    <s v="Rua Belo Horizonte, 1150"/>
    <x v="0"/>
    <x v="3"/>
    <x v="1"/>
    <x v="1"/>
    <x v="16"/>
    <x v="13"/>
    <x v="2"/>
    <x v="0"/>
    <x v="0"/>
    <x v="2"/>
    <x v="0"/>
    <x v="0"/>
    <x v="0"/>
    <n v="1"/>
  </r>
  <r>
    <s v="Rua Belo Horizonte, 1150"/>
    <x v="0"/>
    <x v="3"/>
    <x v="1"/>
    <x v="2"/>
    <x v="5"/>
    <x v="3"/>
    <x v="2"/>
    <x v="0"/>
    <x v="0"/>
    <x v="2"/>
    <x v="0"/>
    <x v="0"/>
    <x v="0"/>
    <n v="1"/>
  </r>
  <r>
    <s v="Rua Rio Grande do Norte, 1277"/>
    <x v="0"/>
    <x v="3"/>
    <x v="2"/>
    <x v="0"/>
    <x v="6"/>
    <x v="4"/>
    <x v="2"/>
    <x v="0"/>
    <x v="0"/>
    <x v="0"/>
    <x v="0"/>
    <x v="0"/>
    <x v="0"/>
    <n v="1"/>
  </r>
  <r>
    <s v="Rua Rio Grande do Norte, 1277"/>
    <x v="0"/>
    <x v="3"/>
    <x v="2"/>
    <x v="1"/>
    <x v="4"/>
    <x v="2"/>
    <x v="2"/>
    <x v="0"/>
    <x v="0"/>
    <x v="0"/>
    <x v="0"/>
    <x v="0"/>
    <x v="0"/>
    <n v="1"/>
  </r>
  <r>
    <s v="Rua Rio Grande do Norte, 1277"/>
    <x v="0"/>
    <x v="3"/>
    <x v="2"/>
    <x v="2"/>
    <x v="5"/>
    <x v="3"/>
    <x v="2"/>
    <x v="0"/>
    <x v="0"/>
    <x v="0"/>
    <x v="0"/>
    <x v="0"/>
    <x v="0"/>
    <n v="1"/>
  </r>
  <r>
    <s v="Rua Belo Horizonte, 1580"/>
    <x v="0"/>
    <x v="4"/>
    <x v="1"/>
    <x v="0"/>
    <x v="3"/>
    <x v="1"/>
    <x v="2"/>
    <x v="0"/>
    <x v="0"/>
    <x v="2"/>
    <x v="0"/>
    <x v="0"/>
    <x v="0"/>
    <n v="1"/>
  </r>
  <r>
    <s v="Rua Belo Horizonte, 1580"/>
    <x v="0"/>
    <x v="4"/>
    <x v="1"/>
    <x v="1"/>
    <x v="16"/>
    <x v="13"/>
    <x v="2"/>
    <x v="0"/>
    <x v="0"/>
    <x v="2"/>
    <x v="0"/>
    <x v="0"/>
    <x v="0"/>
    <n v="1"/>
  </r>
  <r>
    <s v="Rua Belo Horizonte, 1580"/>
    <x v="0"/>
    <x v="4"/>
    <x v="1"/>
    <x v="2"/>
    <x v="5"/>
    <x v="3"/>
    <x v="2"/>
    <x v="0"/>
    <x v="0"/>
    <x v="2"/>
    <x v="0"/>
    <x v="0"/>
    <x v="0"/>
    <n v="1"/>
  </r>
  <r>
    <s v="Rua Roraima, 476"/>
    <x v="0"/>
    <x v="3"/>
    <x v="1"/>
    <x v="0"/>
    <x v="3"/>
    <x v="1"/>
    <x v="2"/>
    <x v="0"/>
    <x v="0"/>
    <x v="0"/>
    <x v="0"/>
    <x v="0"/>
    <x v="0"/>
    <n v="1"/>
  </r>
  <r>
    <s v="Rua Roraima, 476"/>
    <x v="0"/>
    <x v="3"/>
    <x v="1"/>
    <x v="1"/>
    <x v="16"/>
    <x v="13"/>
    <x v="2"/>
    <x v="0"/>
    <x v="0"/>
    <x v="0"/>
    <x v="0"/>
    <x v="0"/>
    <x v="0"/>
    <n v="1"/>
  </r>
  <r>
    <s v="Rua Roraima, 476"/>
    <x v="0"/>
    <x v="3"/>
    <x v="1"/>
    <x v="2"/>
    <x v="5"/>
    <x v="3"/>
    <x v="2"/>
    <x v="0"/>
    <x v="0"/>
    <x v="0"/>
    <x v="0"/>
    <x v="0"/>
    <x v="0"/>
    <n v="1"/>
  </r>
  <r>
    <s v="Rua Paraiba, 33"/>
    <x v="0"/>
    <x v="3"/>
    <x v="2"/>
    <x v="0"/>
    <x v="18"/>
    <x v="15"/>
    <x v="2"/>
    <x v="0"/>
    <x v="0"/>
    <x v="0"/>
    <x v="0"/>
    <x v="0"/>
    <x v="0"/>
    <n v="1"/>
  </r>
  <r>
    <s v="Rua Paraiba, 33"/>
    <x v="0"/>
    <x v="3"/>
    <x v="2"/>
    <x v="1"/>
    <x v="11"/>
    <x v="9"/>
    <x v="2"/>
    <x v="0"/>
    <x v="0"/>
    <x v="0"/>
    <x v="0"/>
    <x v="0"/>
    <x v="0"/>
    <n v="1"/>
  </r>
  <r>
    <s v="Rua Paraiba, 33"/>
    <x v="0"/>
    <x v="3"/>
    <x v="2"/>
    <x v="2"/>
    <x v="8"/>
    <x v="6"/>
    <x v="2"/>
    <x v="0"/>
    <x v="0"/>
    <x v="0"/>
    <x v="0"/>
    <x v="0"/>
    <x v="0"/>
    <n v="1"/>
  </r>
  <r>
    <s v="Travessa Tres, 258"/>
    <x v="0"/>
    <x v="3"/>
    <x v="2"/>
    <x v="0"/>
    <x v="9"/>
    <x v="7"/>
    <x v="2"/>
    <x v="0"/>
    <x v="0"/>
    <x v="0"/>
    <x v="0"/>
    <x v="0"/>
    <x v="0"/>
    <n v="1"/>
  </r>
  <r>
    <s v="Travessa Tres, 258"/>
    <x v="0"/>
    <x v="3"/>
    <x v="2"/>
    <x v="1"/>
    <x v="7"/>
    <x v="5"/>
    <x v="2"/>
    <x v="0"/>
    <x v="0"/>
    <x v="0"/>
    <x v="0"/>
    <x v="0"/>
    <x v="0"/>
    <n v="1"/>
  </r>
  <r>
    <s v="Travessa Tres, 258"/>
    <x v="0"/>
    <x v="3"/>
    <x v="2"/>
    <x v="2"/>
    <x v="8"/>
    <x v="6"/>
    <x v="2"/>
    <x v="0"/>
    <x v="0"/>
    <x v="0"/>
    <x v="0"/>
    <x v="0"/>
    <x v="0"/>
    <n v="1"/>
  </r>
  <r>
    <s v="Rua Paraiba, 466"/>
    <x v="0"/>
    <x v="3"/>
    <x v="2"/>
    <x v="0"/>
    <x v="18"/>
    <x v="15"/>
    <x v="2"/>
    <x v="0"/>
    <x v="0"/>
    <x v="0"/>
    <x v="0"/>
    <x v="0"/>
    <x v="0"/>
    <n v="1"/>
  </r>
  <r>
    <s v="Rua Paraiba, 466"/>
    <x v="0"/>
    <x v="3"/>
    <x v="2"/>
    <x v="1"/>
    <x v="11"/>
    <x v="9"/>
    <x v="2"/>
    <x v="0"/>
    <x v="0"/>
    <x v="0"/>
    <x v="0"/>
    <x v="0"/>
    <x v="0"/>
    <n v="1"/>
  </r>
  <r>
    <s v="Rua Paraiba, 466"/>
    <x v="0"/>
    <x v="3"/>
    <x v="2"/>
    <x v="2"/>
    <x v="8"/>
    <x v="6"/>
    <x v="2"/>
    <x v="0"/>
    <x v="0"/>
    <x v="0"/>
    <x v="0"/>
    <x v="0"/>
    <x v="0"/>
    <n v="1"/>
  </r>
  <r>
    <s v="Rua Fernando de Noronha, 302"/>
    <x v="0"/>
    <x v="3"/>
    <x v="2"/>
    <x v="0"/>
    <x v="6"/>
    <x v="4"/>
    <x v="2"/>
    <x v="0"/>
    <x v="0"/>
    <x v="0"/>
    <x v="0"/>
    <x v="0"/>
    <x v="0"/>
    <n v="1"/>
  </r>
  <r>
    <s v="Rua Fernando de Noronha, 302"/>
    <x v="0"/>
    <x v="3"/>
    <x v="2"/>
    <x v="1"/>
    <x v="7"/>
    <x v="5"/>
    <x v="2"/>
    <x v="0"/>
    <x v="0"/>
    <x v="0"/>
    <x v="0"/>
    <x v="0"/>
    <x v="0"/>
    <n v="1"/>
  </r>
  <r>
    <s v="Rua Fernando de Noronha, 302"/>
    <x v="0"/>
    <x v="3"/>
    <x v="2"/>
    <x v="2"/>
    <x v="8"/>
    <x v="6"/>
    <x v="2"/>
    <x v="0"/>
    <x v="0"/>
    <x v="0"/>
    <x v="0"/>
    <x v="0"/>
    <x v="0"/>
    <n v="1"/>
  </r>
  <r>
    <s v="Rua Rio Grande do Sul, 259"/>
    <x v="0"/>
    <x v="3"/>
    <x v="1"/>
    <x v="0"/>
    <x v="6"/>
    <x v="4"/>
    <x v="2"/>
    <x v="0"/>
    <x v="0"/>
    <x v="0"/>
    <x v="0"/>
    <x v="0"/>
    <x v="0"/>
    <n v="1"/>
  </r>
  <r>
    <s v="Rua Rio Grande do Sul, 259"/>
    <x v="0"/>
    <x v="3"/>
    <x v="1"/>
    <x v="1"/>
    <x v="4"/>
    <x v="2"/>
    <x v="2"/>
    <x v="0"/>
    <x v="0"/>
    <x v="0"/>
    <x v="0"/>
    <x v="0"/>
    <x v="0"/>
    <n v="1"/>
  </r>
  <r>
    <s v="Rua Rio Grande do Sul, 259"/>
    <x v="0"/>
    <x v="3"/>
    <x v="1"/>
    <x v="2"/>
    <x v="5"/>
    <x v="3"/>
    <x v="2"/>
    <x v="0"/>
    <x v="0"/>
    <x v="0"/>
    <x v="0"/>
    <x v="0"/>
    <x v="0"/>
    <n v="1"/>
  </r>
  <r>
    <s v="Avenida Perimetral, 683"/>
    <x v="0"/>
    <x v="3"/>
    <x v="3"/>
    <x v="0"/>
    <x v="27"/>
    <x v="22"/>
    <x v="4"/>
    <x v="0"/>
    <x v="0"/>
    <x v="2"/>
    <x v="0"/>
    <x v="0"/>
    <x v="0"/>
    <n v="1"/>
  </r>
  <r>
    <s v="Avenida Perimetral, 683"/>
    <x v="0"/>
    <x v="3"/>
    <x v="3"/>
    <x v="1"/>
    <x v="17"/>
    <x v="14"/>
    <x v="4"/>
    <x v="0"/>
    <x v="0"/>
    <x v="2"/>
    <x v="0"/>
    <x v="0"/>
    <x v="0"/>
    <n v="1"/>
  </r>
  <r>
    <s v="Avenida Perimetral, 683"/>
    <x v="0"/>
    <x v="3"/>
    <x v="3"/>
    <x v="2"/>
    <x v="22"/>
    <x v="17"/>
    <x v="4"/>
    <x v="0"/>
    <x v="0"/>
    <x v="2"/>
    <x v="0"/>
    <x v="0"/>
    <x v="0"/>
    <n v="1"/>
  </r>
  <r>
    <s v="Rua Rio de Janeiro, 134"/>
    <x v="0"/>
    <x v="3"/>
    <x v="2"/>
    <x v="0"/>
    <x v="18"/>
    <x v="15"/>
    <x v="2"/>
    <x v="0"/>
    <x v="0"/>
    <x v="0"/>
    <x v="0"/>
    <x v="0"/>
    <x v="0"/>
    <n v="1"/>
  </r>
  <r>
    <s v="Rua Rio de Janeiro, 134"/>
    <x v="0"/>
    <x v="3"/>
    <x v="2"/>
    <x v="1"/>
    <x v="11"/>
    <x v="9"/>
    <x v="2"/>
    <x v="0"/>
    <x v="0"/>
    <x v="0"/>
    <x v="0"/>
    <x v="0"/>
    <x v="0"/>
    <n v="1"/>
  </r>
  <r>
    <s v="Rua Rio de Janeiro, 134"/>
    <x v="0"/>
    <x v="3"/>
    <x v="2"/>
    <x v="2"/>
    <x v="8"/>
    <x v="6"/>
    <x v="2"/>
    <x v="0"/>
    <x v="0"/>
    <x v="0"/>
    <x v="0"/>
    <x v="0"/>
    <x v="0"/>
    <n v="1"/>
  </r>
  <r>
    <s v="Rua Alagoas, 165"/>
    <x v="0"/>
    <x v="3"/>
    <x v="2"/>
    <x v="0"/>
    <x v="18"/>
    <x v="15"/>
    <x v="2"/>
    <x v="0"/>
    <x v="0"/>
    <x v="0"/>
    <x v="0"/>
    <x v="0"/>
    <x v="0"/>
    <n v="1"/>
  </r>
  <r>
    <s v="Rua Alagoas, 165"/>
    <x v="0"/>
    <x v="3"/>
    <x v="2"/>
    <x v="1"/>
    <x v="11"/>
    <x v="9"/>
    <x v="2"/>
    <x v="0"/>
    <x v="0"/>
    <x v="0"/>
    <x v="0"/>
    <x v="0"/>
    <x v="0"/>
    <n v="1"/>
  </r>
  <r>
    <s v="Rua Alagoas, 165"/>
    <x v="0"/>
    <x v="3"/>
    <x v="2"/>
    <x v="2"/>
    <x v="13"/>
    <x v="9"/>
    <x v="2"/>
    <x v="0"/>
    <x v="0"/>
    <x v="0"/>
    <x v="0"/>
    <x v="0"/>
    <x v="0"/>
    <n v="1"/>
  </r>
  <r>
    <s v="Rua Rio Grande do Norte, 531"/>
    <x v="0"/>
    <x v="3"/>
    <x v="2"/>
    <x v="0"/>
    <x v="18"/>
    <x v="15"/>
    <x v="2"/>
    <x v="0"/>
    <x v="0"/>
    <x v="0"/>
    <x v="0"/>
    <x v="0"/>
    <x v="0"/>
    <n v="1"/>
  </r>
  <r>
    <s v="Rua Rio Grande do Norte, 531"/>
    <x v="0"/>
    <x v="3"/>
    <x v="2"/>
    <x v="1"/>
    <x v="11"/>
    <x v="9"/>
    <x v="2"/>
    <x v="0"/>
    <x v="0"/>
    <x v="0"/>
    <x v="0"/>
    <x v="0"/>
    <x v="0"/>
    <n v="1"/>
  </r>
  <r>
    <s v="Rua Rio Grande do Norte, 531"/>
    <x v="0"/>
    <x v="3"/>
    <x v="2"/>
    <x v="2"/>
    <x v="8"/>
    <x v="6"/>
    <x v="2"/>
    <x v="0"/>
    <x v="0"/>
    <x v="0"/>
    <x v="0"/>
    <x v="0"/>
    <x v="0"/>
    <n v="1"/>
  </r>
  <r>
    <s v="Rua Rio Grande do Sul, 29"/>
    <x v="0"/>
    <x v="3"/>
    <x v="2"/>
    <x v="0"/>
    <x v="9"/>
    <x v="7"/>
    <x v="2"/>
    <x v="0"/>
    <x v="0"/>
    <x v="0"/>
    <x v="0"/>
    <x v="0"/>
    <x v="0"/>
    <n v="1"/>
  </r>
  <r>
    <s v="Rua Rio Grande do Sul, 29"/>
    <x v="0"/>
    <x v="3"/>
    <x v="2"/>
    <x v="1"/>
    <x v="11"/>
    <x v="9"/>
    <x v="2"/>
    <x v="0"/>
    <x v="0"/>
    <x v="0"/>
    <x v="0"/>
    <x v="0"/>
    <x v="0"/>
    <n v="1"/>
  </r>
  <r>
    <s v="Rua Rio Grande do Sul, 29"/>
    <x v="0"/>
    <x v="3"/>
    <x v="2"/>
    <x v="2"/>
    <x v="8"/>
    <x v="6"/>
    <x v="2"/>
    <x v="0"/>
    <x v="0"/>
    <x v="0"/>
    <x v="0"/>
    <x v="0"/>
    <x v="0"/>
    <n v="1"/>
  </r>
  <r>
    <s v="Rua Rio Grande do Norte, 406"/>
    <x v="0"/>
    <x v="4"/>
    <x v="2"/>
    <x v="0"/>
    <x v="18"/>
    <x v="15"/>
    <x v="2"/>
    <x v="0"/>
    <x v="0"/>
    <x v="0"/>
    <x v="0"/>
    <x v="0"/>
    <x v="0"/>
    <n v="1"/>
  </r>
  <r>
    <s v="Rua Rio Grande do Norte, 406"/>
    <x v="0"/>
    <x v="4"/>
    <x v="2"/>
    <x v="1"/>
    <x v="11"/>
    <x v="9"/>
    <x v="2"/>
    <x v="0"/>
    <x v="0"/>
    <x v="0"/>
    <x v="0"/>
    <x v="0"/>
    <x v="0"/>
    <n v="1"/>
  </r>
  <r>
    <s v="Rua Rio Grande do Norte, 406"/>
    <x v="0"/>
    <x v="4"/>
    <x v="2"/>
    <x v="2"/>
    <x v="8"/>
    <x v="6"/>
    <x v="2"/>
    <x v="0"/>
    <x v="0"/>
    <x v="0"/>
    <x v="0"/>
    <x v="0"/>
    <x v="0"/>
    <n v="1"/>
  </r>
  <r>
    <s v="Rua Espirito Santo, 45"/>
    <x v="0"/>
    <x v="3"/>
    <x v="1"/>
    <x v="0"/>
    <x v="6"/>
    <x v="4"/>
    <x v="2"/>
    <x v="0"/>
    <x v="0"/>
    <x v="0"/>
    <x v="0"/>
    <x v="0"/>
    <x v="0"/>
    <n v="1"/>
  </r>
  <r>
    <s v="Rua Espirito Santo, 45"/>
    <x v="0"/>
    <x v="3"/>
    <x v="1"/>
    <x v="1"/>
    <x v="4"/>
    <x v="2"/>
    <x v="2"/>
    <x v="0"/>
    <x v="0"/>
    <x v="0"/>
    <x v="0"/>
    <x v="0"/>
    <x v="0"/>
    <n v="1"/>
  </r>
  <r>
    <s v="Rua Espirito Santo, 45"/>
    <x v="0"/>
    <x v="3"/>
    <x v="1"/>
    <x v="2"/>
    <x v="5"/>
    <x v="3"/>
    <x v="2"/>
    <x v="0"/>
    <x v="0"/>
    <x v="0"/>
    <x v="0"/>
    <x v="0"/>
    <x v="0"/>
    <n v="1"/>
  </r>
  <r>
    <s v="Rua Bergano, 168"/>
    <x v="0"/>
    <x v="4"/>
    <x v="1"/>
    <x v="0"/>
    <x v="3"/>
    <x v="1"/>
    <x v="2"/>
    <x v="0"/>
    <x v="0"/>
    <x v="0"/>
    <x v="0"/>
    <x v="0"/>
    <x v="0"/>
    <n v="1"/>
  </r>
  <r>
    <s v="Rua Bergano, 168"/>
    <x v="0"/>
    <x v="4"/>
    <x v="1"/>
    <x v="1"/>
    <x v="4"/>
    <x v="2"/>
    <x v="2"/>
    <x v="0"/>
    <x v="0"/>
    <x v="0"/>
    <x v="0"/>
    <x v="0"/>
    <x v="0"/>
    <n v="1"/>
  </r>
  <r>
    <s v="Rua Bergano, 168"/>
    <x v="0"/>
    <x v="4"/>
    <x v="1"/>
    <x v="2"/>
    <x v="5"/>
    <x v="3"/>
    <x v="2"/>
    <x v="0"/>
    <x v="0"/>
    <x v="0"/>
    <x v="0"/>
    <x v="0"/>
    <x v="0"/>
    <n v="1"/>
  </r>
  <r>
    <s v="Travessa 2  Sul, 78"/>
    <x v="0"/>
    <x v="3"/>
    <x v="2"/>
    <x v="0"/>
    <x v="9"/>
    <x v="7"/>
    <x v="2"/>
    <x v="0"/>
    <x v="0"/>
    <x v="0"/>
    <x v="0"/>
    <x v="0"/>
    <x v="0"/>
    <n v="1"/>
  </r>
  <r>
    <s v="Travessa 2  Sul, 78"/>
    <x v="0"/>
    <x v="3"/>
    <x v="2"/>
    <x v="1"/>
    <x v="7"/>
    <x v="5"/>
    <x v="2"/>
    <x v="0"/>
    <x v="0"/>
    <x v="0"/>
    <x v="0"/>
    <x v="0"/>
    <x v="0"/>
    <n v="1"/>
  </r>
  <r>
    <s v="Travessa 2  Sul, 78"/>
    <x v="0"/>
    <x v="3"/>
    <x v="2"/>
    <x v="2"/>
    <x v="8"/>
    <x v="6"/>
    <x v="2"/>
    <x v="0"/>
    <x v="0"/>
    <x v="0"/>
    <x v="0"/>
    <x v="0"/>
    <x v="0"/>
    <n v="1"/>
  </r>
  <r>
    <s v="Rua Alagoas, 460"/>
    <x v="0"/>
    <x v="3"/>
    <x v="2"/>
    <x v="0"/>
    <x v="3"/>
    <x v="1"/>
    <x v="2"/>
    <x v="0"/>
    <x v="0"/>
    <x v="0"/>
    <x v="0"/>
    <x v="0"/>
    <x v="0"/>
    <n v="1"/>
  </r>
  <r>
    <s v="Rua Alagoas, 460"/>
    <x v="0"/>
    <x v="3"/>
    <x v="2"/>
    <x v="1"/>
    <x v="4"/>
    <x v="2"/>
    <x v="2"/>
    <x v="3"/>
    <x v="0"/>
    <x v="0"/>
    <x v="0"/>
    <x v="0"/>
    <x v="0"/>
    <n v="1"/>
  </r>
  <r>
    <s v="Rua Alagoas, 460"/>
    <x v="0"/>
    <x v="3"/>
    <x v="2"/>
    <x v="2"/>
    <x v="5"/>
    <x v="3"/>
    <x v="2"/>
    <x v="4"/>
    <x v="0"/>
    <x v="0"/>
    <x v="0"/>
    <x v="0"/>
    <x v="0"/>
    <n v="1"/>
  </r>
  <r>
    <s v="Rua Piaui, 309"/>
    <x v="0"/>
    <x v="3"/>
    <x v="1"/>
    <x v="0"/>
    <x v="6"/>
    <x v="4"/>
    <x v="2"/>
    <x v="0"/>
    <x v="0"/>
    <x v="0"/>
    <x v="0"/>
    <x v="0"/>
    <x v="0"/>
    <n v="1"/>
  </r>
  <r>
    <s v="Rua Piaui, 309"/>
    <x v="0"/>
    <x v="3"/>
    <x v="1"/>
    <x v="1"/>
    <x v="4"/>
    <x v="2"/>
    <x v="2"/>
    <x v="0"/>
    <x v="0"/>
    <x v="0"/>
    <x v="0"/>
    <x v="0"/>
    <x v="0"/>
    <n v="1"/>
  </r>
  <r>
    <s v="Rua Piaui, 309"/>
    <x v="0"/>
    <x v="3"/>
    <x v="1"/>
    <x v="2"/>
    <x v="5"/>
    <x v="3"/>
    <x v="2"/>
    <x v="0"/>
    <x v="0"/>
    <x v="0"/>
    <x v="0"/>
    <x v="0"/>
    <x v="0"/>
    <n v="1"/>
  </r>
  <r>
    <s v="Rua Adelino Souza de Aguiar, 39"/>
    <x v="0"/>
    <x v="1"/>
    <x v="2"/>
    <x v="0"/>
    <x v="9"/>
    <x v="7"/>
    <x v="4"/>
    <x v="0"/>
    <x v="0"/>
    <x v="0"/>
    <x v="0"/>
    <x v="0"/>
    <x v="0"/>
    <n v="1"/>
  </r>
  <r>
    <s v="Rua Adelino Souza de Aguiar, 39"/>
    <x v="0"/>
    <x v="1"/>
    <x v="2"/>
    <x v="1"/>
    <x v="7"/>
    <x v="5"/>
    <x v="4"/>
    <x v="0"/>
    <x v="0"/>
    <x v="0"/>
    <x v="0"/>
    <x v="0"/>
    <x v="0"/>
    <n v="1"/>
  </r>
  <r>
    <s v="Rua Adelino Souza de Aguiar, 39"/>
    <x v="0"/>
    <x v="1"/>
    <x v="2"/>
    <x v="2"/>
    <x v="8"/>
    <x v="6"/>
    <x v="4"/>
    <x v="0"/>
    <x v="0"/>
    <x v="0"/>
    <x v="0"/>
    <x v="0"/>
    <x v="0"/>
    <n v="1"/>
  </r>
  <r>
    <s v="Rua Dez, 54"/>
    <x v="0"/>
    <x v="5"/>
    <x v="2"/>
    <x v="0"/>
    <x v="3"/>
    <x v="1"/>
    <x v="1"/>
    <x v="0"/>
    <x v="0"/>
    <x v="0"/>
    <x v="0"/>
    <x v="0"/>
    <x v="0"/>
    <n v="1"/>
  </r>
  <r>
    <s v="Rua Dez, 54"/>
    <x v="0"/>
    <x v="5"/>
    <x v="2"/>
    <x v="1"/>
    <x v="4"/>
    <x v="2"/>
    <x v="1"/>
    <x v="0"/>
    <x v="0"/>
    <x v="0"/>
    <x v="0"/>
    <x v="0"/>
    <x v="0"/>
    <n v="1"/>
  </r>
  <r>
    <s v="Rua Dez, 54"/>
    <x v="0"/>
    <x v="5"/>
    <x v="2"/>
    <x v="2"/>
    <x v="5"/>
    <x v="3"/>
    <x v="1"/>
    <x v="0"/>
    <x v="0"/>
    <x v="0"/>
    <x v="0"/>
    <x v="0"/>
    <x v="0"/>
    <n v="1"/>
  </r>
  <r>
    <s v="Rua Santa Clara, 738"/>
    <x v="0"/>
    <x v="4"/>
    <x v="2"/>
    <x v="0"/>
    <x v="9"/>
    <x v="7"/>
    <x v="2"/>
    <x v="0"/>
    <x v="0"/>
    <x v="0"/>
    <x v="0"/>
    <x v="0"/>
    <x v="0"/>
    <n v="1"/>
  </r>
  <r>
    <s v="Rua Santa Clara, 738"/>
    <x v="0"/>
    <x v="4"/>
    <x v="2"/>
    <x v="1"/>
    <x v="7"/>
    <x v="5"/>
    <x v="2"/>
    <x v="0"/>
    <x v="0"/>
    <x v="0"/>
    <x v="0"/>
    <x v="0"/>
    <x v="0"/>
    <n v="1"/>
  </r>
  <r>
    <s v="Rua Santa Clara, 738"/>
    <x v="0"/>
    <x v="4"/>
    <x v="2"/>
    <x v="2"/>
    <x v="8"/>
    <x v="6"/>
    <x v="2"/>
    <x v="6"/>
    <x v="0"/>
    <x v="0"/>
    <x v="0"/>
    <x v="0"/>
    <x v="0"/>
    <n v="1"/>
  </r>
  <r>
    <s v="Rua Sargento Geraldo, 172"/>
    <x v="0"/>
    <x v="3"/>
    <x v="2"/>
    <x v="0"/>
    <x v="6"/>
    <x v="4"/>
    <x v="2"/>
    <x v="0"/>
    <x v="0"/>
    <x v="0"/>
    <x v="0"/>
    <x v="0"/>
    <x v="0"/>
    <n v="1"/>
  </r>
  <r>
    <s v="Rua Sargento Geraldo, 172"/>
    <x v="0"/>
    <x v="3"/>
    <x v="2"/>
    <x v="1"/>
    <x v="7"/>
    <x v="5"/>
    <x v="2"/>
    <x v="0"/>
    <x v="0"/>
    <x v="0"/>
    <x v="0"/>
    <x v="0"/>
    <x v="0"/>
    <n v="1"/>
  </r>
  <r>
    <s v="Rua Sargento Geraldo, 172"/>
    <x v="0"/>
    <x v="3"/>
    <x v="2"/>
    <x v="2"/>
    <x v="8"/>
    <x v="6"/>
    <x v="2"/>
    <x v="0"/>
    <x v="0"/>
    <x v="0"/>
    <x v="0"/>
    <x v="0"/>
    <x v="0"/>
    <n v="1"/>
  </r>
  <r>
    <s v="Rua Um, 80"/>
    <x v="0"/>
    <x v="3"/>
    <x v="2"/>
    <x v="0"/>
    <x v="9"/>
    <x v="7"/>
    <x v="1"/>
    <x v="0"/>
    <x v="0"/>
    <x v="0"/>
    <x v="0"/>
    <x v="0"/>
    <x v="0"/>
    <n v="1"/>
  </r>
  <r>
    <s v="Rua Um, 80"/>
    <x v="0"/>
    <x v="3"/>
    <x v="2"/>
    <x v="1"/>
    <x v="7"/>
    <x v="5"/>
    <x v="1"/>
    <x v="0"/>
    <x v="0"/>
    <x v="0"/>
    <x v="0"/>
    <x v="0"/>
    <x v="0"/>
    <n v="1"/>
  </r>
  <r>
    <s v="Rua Um, 80"/>
    <x v="0"/>
    <x v="3"/>
    <x v="2"/>
    <x v="2"/>
    <x v="8"/>
    <x v="6"/>
    <x v="1"/>
    <x v="0"/>
    <x v="0"/>
    <x v="0"/>
    <x v="0"/>
    <x v="0"/>
    <x v="0"/>
    <n v="1"/>
  </r>
  <r>
    <s v="Rua Castro Alves, 286"/>
    <x v="0"/>
    <x v="3"/>
    <x v="2"/>
    <x v="0"/>
    <x v="10"/>
    <x v="8"/>
    <x v="2"/>
    <x v="0"/>
    <x v="0"/>
    <x v="0"/>
    <x v="0"/>
    <x v="0"/>
    <x v="0"/>
    <n v="1"/>
  </r>
  <r>
    <s v="Rua Castro Alves, 286"/>
    <x v="0"/>
    <x v="3"/>
    <x v="2"/>
    <x v="1"/>
    <x v="17"/>
    <x v="14"/>
    <x v="2"/>
    <x v="0"/>
    <x v="0"/>
    <x v="0"/>
    <x v="0"/>
    <x v="0"/>
    <x v="0"/>
    <n v="1"/>
  </r>
  <r>
    <s v="Rua Castro Alves, 286"/>
    <x v="0"/>
    <x v="3"/>
    <x v="2"/>
    <x v="2"/>
    <x v="5"/>
    <x v="3"/>
    <x v="2"/>
    <x v="0"/>
    <x v="1"/>
    <x v="0"/>
    <x v="0"/>
    <x v="1"/>
    <x v="0"/>
    <n v="1"/>
  </r>
  <r>
    <s v="Rua Eleodoro Franzen, 1335"/>
    <x v="0"/>
    <x v="3"/>
    <x v="4"/>
    <x v="0"/>
    <x v="27"/>
    <x v="22"/>
    <x v="2"/>
    <x v="0"/>
    <x v="0"/>
    <x v="0"/>
    <x v="0"/>
    <x v="0"/>
    <x v="0"/>
    <n v="1"/>
  </r>
  <r>
    <s v="Rua Eleodoro Franzen, 1335"/>
    <x v="0"/>
    <x v="3"/>
    <x v="4"/>
    <x v="1"/>
    <x v="17"/>
    <x v="14"/>
    <x v="2"/>
    <x v="0"/>
    <x v="0"/>
    <x v="0"/>
    <x v="0"/>
    <x v="0"/>
    <x v="0"/>
    <n v="1"/>
  </r>
  <r>
    <s v="Rua Eleodoro Franzen, 1335"/>
    <x v="0"/>
    <x v="3"/>
    <x v="4"/>
    <x v="2"/>
    <x v="40"/>
    <x v="12"/>
    <x v="2"/>
    <x v="1"/>
    <x v="0"/>
    <x v="0"/>
    <x v="0"/>
    <x v="0"/>
    <x v="0"/>
    <n v="1"/>
  </r>
  <r>
    <s v="Rua Um, 2"/>
    <x v="0"/>
    <x v="2"/>
    <x v="2"/>
    <x v="0"/>
    <x v="3"/>
    <x v="1"/>
    <x v="2"/>
    <x v="0"/>
    <x v="0"/>
    <x v="0"/>
    <x v="0"/>
    <x v="0"/>
    <x v="0"/>
    <n v="1"/>
  </r>
  <r>
    <s v="Rua Um, 2"/>
    <x v="0"/>
    <x v="2"/>
    <x v="2"/>
    <x v="1"/>
    <x v="4"/>
    <x v="2"/>
    <x v="2"/>
    <x v="0"/>
    <x v="0"/>
    <x v="0"/>
    <x v="0"/>
    <x v="0"/>
    <x v="0"/>
    <n v="1"/>
  </r>
  <r>
    <s v="Rua Um, 2"/>
    <x v="0"/>
    <x v="2"/>
    <x v="2"/>
    <x v="2"/>
    <x v="5"/>
    <x v="3"/>
    <x v="2"/>
    <x v="0"/>
    <x v="0"/>
    <x v="0"/>
    <x v="0"/>
    <x v="0"/>
    <x v="0"/>
    <n v="1"/>
  </r>
  <r>
    <s v="Rua Dez de Novembro, 364"/>
    <x v="0"/>
    <x v="3"/>
    <x v="2"/>
    <x v="0"/>
    <x v="9"/>
    <x v="7"/>
    <x v="2"/>
    <x v="0"/>
    <x v="0"/>
    <x v="0"/>
    <x v="0"/>
    <x v="0"/>
    <x v="0"/>
    <n v="1"/>
  </r>
  <r>
    <s v="Rua Dez de Novembro, 364"/>
    <x v="0"/>
    <x v="3"/>
    <x v="2"/>
    <x v="1"/>
    <x v="7"/>
    <x v="5"/>
    <x v="2"/>
    <x v="5"/>
    <x v="0"/>
    <x v="0"/>
    <x v="0"/>
    <x v="0"/>
    <x v="0"/>
    <n v="1"/>
  </r>
  <r>
    <s v="Rua Dez de Novembro, 364"/>
    <x v="0"/>
    <x v="3"/>
    <x v="2"/>
    <x v="2"/>
    <x v="8"/>
    <x v="6"/>
    <x v="2"/>
    <x v="0"/>
    <x v="0"/>
    <x v="0"/>
    <x v="0"/>
    <x v="0"/>
    <x v="0"/>
    <n v="1"/>
  </r>
  <r>
    <s v="Avenida Nordeste, 388"/>
    <x v="0"/>
    <x v="1"/>
    <x v="2"/>
    <x v="0"/>
    <x v="6"/>
    <x v="4"/>
    <x v="2"/>
    <x v="0"/>
    <x v="0"/>
    <x v="0"/>
    <x v="0"/>
    <x v="0"/>
    <x v="0"/>
    <n v="1"/>
  </r>
  <r>
    <s v="Avenida Nordeste, 388"/>
    <x v="0"/>
    <x v="1"/>
    <x v="2"/>
    <x v="1"/>
    <x v="4"/>
    <x v="2"/>
    <x v="2"/>
    <x v="0"/>
    <x v="0"/>
    <x v="0"/>
    <x v="0"/>
    <x v="0"/>
    <x v="0"/>
    <n v="1"/>
  </r>
  <r>
    <s v="Avenida Nordeste, 388"/>
    <x v="0"/>
    <x v="1"/>
    <x v="2"/>
    <x v="2"/>
    <x v="5"/>
    <x v="3"/>
    <x v="2"/>
    <x v="0"/>
    <x v="0"/>
    <x v="0"/>
    <x v="0"/>
    <x v="0"/>
    <x v="0"/>
    <n v="1"/>
  </r>
  <r>
    <s v="Rua Mario Totta, 483"/>
    <x v="0"/>
    <x v="1"/>
    <x v="1"/>
    <x v="0"/>
    <x v="23"/>
    <x v="18"/>
    <x v="4"/>
    <x v="0"/>
    <x v="0"/>
    <x v="0"/>
    <x v="0"/>
    <x v="0"/>
    <x v="0"/>
    <n v="1"/>
  </r>
  <r>
    <s v="Rua Mario Totta, 483"/>
    <x v="0"/>
    <x v="1"/>
    <x v="1"/>
    <x v="1"/>
    <x v="16"/>
    <x v="13"/>
    <x v="4"/>
    <x v="0"/>
    <x v="0"/>
    <x v="0"/>
    <x v="0"/>
    <x v="0"/>
    <x v="0"/>
    <n v="1"/>
  </r>
  <r>
    <s v="Rua Mario Totta, 483"/>
    <x v="0"/>
    <x v="1"/>
    <x v="1"/>
    <x v="2"/>
    <x v="5"/>
    <x v="3"/>
    <x v="4"/>
    <x v="0"/>
    <x v="0"/>
    <x v="0"/>
    <x v="0"/>
    <x v="0"/>
    <x v="0"/>
    <n v="1"/>
  </r>
  <r>
    <s v="Rua Santo Amaro, 329"/>
    <x v="0"/>
    <x v="3"/>
    <x v="2"/>
    <x v="0"/>
    <x v="18"/>
    <x v="15"/>
    <x v="2"/>
    <x v="0"/>
    <x v="0"/>
    <x v="0"/>
    <x v="0"/>
    <x v="0"/>
    <x v="0"/>
    <n v="1"/>
  </r>
  <r>
    <s v="Rua Santo Amaro, 329"/>
    <x v="0"/>
    <x v="3"/>
    <x v="2"/>
    <x v="1"/>
    <x v="11"/>
    <x v="9"/>
    <x v="2"/>
    <x v="0"/>
    <x v="0"/>
    <x v="0"/>
    <x v="0"/>
    <x v="0"/>
    <x v="0"/>
    <n v="1"/>
  </r>
  <r>
    <s v="Rua Santo Amaro, 329"/>
    <x v="0"/>
    <x v="3"/>
    <x v="2"/>
    <x v="2"/>
    <x v="8"/>
    <x v="6"/>
    <x v="2"/>
    <x v="0"/>
    <x v="0"/>
    <x v="0"/>
    <x v="0"/>
    <x v="0"/>
    <x v="0"/>
    <n v="1"/>
  </r>
  <r>
    <s v="Rua Santa Fe, 4935"/>
    <x v="0"/>
    <x v="1"/>
    <x v="2"/>
    <x v="0"/>
    <x v="6"/>
    <x v="4"/>
    <x v="0"/>
    <x v="0"/>
    <x v="0"/>
    <x v="0"/>
    <x v="0"/>
    <x v="0"/>
    <x v="0"/>
    <n v="1"/>
  </r>
  <r>
    <s v="Rua Santa Fe, 4935"/>
    <x v="0"/>
    <x v="1"/>
    <x v="2"/>
    <x v="1"/>
    <x v="4"/>
    <x v="2"/>
    <x v="0"/>
    <x v="0"/>
    <x v="0"/>
    <x v="0"/>
    <x v="0"/>
    <x v="0"/>
    <x v="0"/>
    <n v="1"/>
  </r>
  <r>
    <s v="Rua Santa Fe, 4935"/>
    <x v="0"/>
    <x v="1"/>
    <x v="2"/>
    <x v="2"/>
    <x v="5"/>
    <x v="3"/>
    <x v="0"/>
    <x v="0"/>
    <x v="0"/>
    <x v="0"/>
    <x v="0"/>
    <x v="0"/>
    <x v="0"/>
    <n v="1"/>
  </r>
  <r>
    <s v="Rua Parma, 403"/>
    <x v="0"/>
    <x v="4"/>
    <x v="2"/>
    <x v="0"/>
    <x v="18"/>
    <x v="15"/>
    <x v="2"/>
    <x v="0"/>
    <x v="0"/>
    <x v="0"/>
    <x v="0"/>
    <x v="0"/>
    <x v="0"/>
    <n v="1"/>
  </r>
  <r>
    <s v="Rua Parma, 403"/>
    <x v="0"/>
    <x v="4"/>
    <x v="2"/>
    <x v="1"/>
    <x v="11"/>
    <x v="9"/>
    <x v="2"/>
    <x v="0"/>
    <x v="0"/>
    <x v="0"/>
    <x v="0"/>
    <x v="0"/>
    <x v="0"/>
    <n v="1"/>
  </r>
  <r>
    <s v="Rua Parma, 403"/>
    <x v="0"/>
    <x v="4"/>
    <x v="2"/>
    <x v="2"/>
    <x v="8"/>
    <x v="6"/>
    <x v="2"/>
    <x v="0"/>
    <x v="0"/>
    <x v="0"/>
    <x v="0"/>
    <x v="0"/>
    <x v="0"/>
    <n v="1"/>
  </r>
  <r>
    <s v="Rua Veneza, 1125"/>
    <x v="0"/>
    <x v="1"/>
    <x v="2"/>
    <x v="0"/>
    <x v="18"/>
    <x v="15"/>
    <x v="2"/>
    <x v="0"/>
    <x v="0"/>
    <x v="0"/>
    <x v="0"/>
    <x v="0"/>
    <x v="0"/>
    <n v="1"/>
  </r>
  <r>
    <s v="Rua Veneza, 1125"/>
    <x v="0"/>
    <x v="1"/>
    <x v="2"/>
    <x v="1"/>
    <x v="11"/>
    <x v="9"/>
    <x v="2"/>
    <x v="0"/>
    <x v="0"/>
    <x v="0"/>
    <x v="0"/>
    <x v="0"/>
    <x v="0"/>
    <n v="1"/>
  </r>
  <r>
    <s v="Rua Veneza, 1125"/>
    <x v="0"/>
    <x v="1"/>
    <x v="2"/>
    <x v="2"/>
    <x v="8"/>
    <x v="6"/>
    <x v="2"/>
    <x v="0"/>
    <x v="0"/>
    <x v="0"/>
    <x v="0"/>
    <x v="0"/>
    <x v="0"/>
    <n v="1"/>
  </r>
  <r>
    <s v="Rua Reboucas, 2304"/>
    <x v="0"/>
    <x v="1"/>
    <x v="2"/>
    <x v="0"/>
    <x v="9"/>
    <x v="7"/>
    <x v="2"/>
    <x v="0"/>
    <x v="0"/>
    <x v="0"/>
    <x v="0"/>
    <x v="0"/>
    <x v="0"/>
    <n v="1"/>
  </r>
  <r>
    <s v="Rua Reboucas, 2304"/>
    <x v="0"/>
    <x v="1"/>
    <x v="2"/>
    <x v="1"/>
    <x v="7"/>
    <x v="5"/>
    <x v="2"/>
    <x v="0"/>
    <x v="0"/>
    <x v="0"/>
    <x v="0"/>
    <x v="0"/>
    <x v="0"/>
    <n v="1"/>
  </r>
  <r>
    <s v="Rua Reboucas, 2304"/>
    <x v="0"/>
    <x v="1"/>
    <x v="2"/>
    <x v="2"/>
    <x v="8"/>
    <x v="6"/>
    <x v="2"/>
    <x v="0"/>
    <x v="0"/>
    <x v="0"/>
    <x v="0"/>
    <x v="0"/>
    <x v="0"/>
    <n v="1"/>
  </r>
  <r>
    <s v="Rua Milan, 483"/>
    <x v="0"/>
    <x v="3"/>
    <x v="2"/>
    <x v="0"/>
    <x v="10"/>
    <x v="8"/>
    <x v="2"/>
    <x v="0"/>
    <x v="0"/>
    <x v="0"/>
    <x v="0"/>
    <x v="0"/>
    <x v="0"/>
    <n v="1"/>
  </r>
  <r>
    <s v="Rua Milan, 483"/>
    <x v="0"/>
    <x v="3"/>
    <x v="2"/>
    <x v="1"/>
    <x v="11"/>
    <x v="9"/>
    <x v="2"/>
    <x v="0"/>
    <x v="0"/>
    <x v="0"/>
    <x v="0"/>
    <x v="0"/>
    <x v="0"/>
    <n v="1"/>
  </r>
  <r>
    <s v="Rua Milan, 483"/>
    <x v="0"/>
    <x v="3"/>
    <x v="2"/>
    <x v="2"/>
    <x v="13"/>
    <x v="9"/>
    <x v="2"/>
    <x v="0"/>
    <x v="0"/>
    <x v="0"/>
    <x v="0"/>
    <x v="0"/>
    <x v="0"/>
    <n v="1"/>
  </r>
  <r>
    <s v="Rua Andrade Neves, 377"/>
    <x v="0"/>
    <x v="4"/>
    <x v="2"/>
    <x v="0"/>
    <x v="18"/>
    <x v="15"/>
    <x v="2"/>
    <x v="0"/>
    <x v="0"/>
    <x v="0"/>
    <x v="0"/>
    <x v="0"/>
    <x v="0"/>
    <n v="1"/>
  </r>
  <r>
    <s v="Rua Andrade Neves, 377"/>
    <x v="0"/>
    <x v="4"/>
    <x v="2"/>
    <x v="1"/>
    <x v="11"/>
    <x v="9"/>
    <x v="2"/>
    <x v="0"/>
    <x v="0"/>
    <x v="0"/>
    <x v="0"/>
    <x v="0"/>
    <x v="0"/>
    <n v="1"/>
  </r>
  <r>
    <s v="Rua Andrade Neves, 377"/>
    <x v="0"/>
    <x v="4"/>
    <x v="2"/>
    <x v="2"/>
    <x v="13"/>
    <x v="9"/>
    <x v="2"/>
    <x v="0"/>
    <x v="0"/>
    <x v="0"/>
    <x v="0"/>
    <x v="0"/>
    <x v="0"/>
    <n v="1"/>
  </r>
  <r>
    <s v="Avenida Senador Alberto Pasqualini, 158"/>
    <x v="0"/>
    <x v="1"/>
    <x v="0"/>
    <x v="0"/>
    <x v="14"/>
    <x v="11"/>
    <x v="2"/>
    <x v="0"/>
    <x v="0"/>
    <x v="0"/>
    <x v="0"/>
    <x v="0"/>
    <x v="0"/>
    <n v="1"/>
  </r>
  <r>
    <s v="Avenida Senador Alberto Pasqualini, 158"/>
    <x v="0"/>
    <x v="1"/>
    <x v="0"/>
    <x v="1"/>
    <x v="15"/>
    <x v="12"/>
    <x v="2"/>
    <x v="3"/>
    <x v="3"/>
    <x v="0"/>
    <x v="0"/>
    <x v="0"/>
    <x v="1"/>
    <n v="1"/>
  </r>
  <r>
    <s v="Avenida Senador Alberto Pasqualini, 158"/>
    <x v="0"/>
    <x v="1"/>
    <x v="0"/>
    <x v="2"/>
    <x v="20"/>
    <x v="16"/>
    <x v="2"/>
    <x v="0"/>
    <x v="1"/>
    <x v="0"/>
    <x v="0"/>
    <x v="1"/>
    <x v="0"/>
    <n v="1"/>
  </r>
  <r>
    <s v="Rua Mario Totta, 635"/>
    <x v="0"/>
    <x v="1"/>
    <x v="1"/>
    <x v="0"/>
    <x v="18"/>
    <x v="15"/>
    <x v="4"/>
    <x v="0"/>
    <x v="0"/>
    <x v="0"/>
    <x v="0"/>
    <x v="0"/>
    <x v="0"/>
    <n v="1"/>
  </r>
  <r>
    <s v="Rua Mario Totta, 635"/>
    <x v="0"/>
    <x v="1"/>
    <x v="1"/>
    <x v="1"/>
    <x v="11"/>
    <x v="9"/>
    <x v="4"/>
    <x v="0"/>
    <x v="0"/>
    <x v="0"/>
    <x v="0"/>
    <x v="0"/>
    <x v="0"/>
    <n v="1"/>
  </r>
  <r>
    <s v="Rua Mario Totta, 635"/>
    <x v="0"/>
    <x v="1"/>
    <x v="1"/>
    <x v="2"/>
    <x v="12"/>
    <x v="10"/>
    <x v="4"/>
    <x v="0"/>
    <x v="0"/>
    <x v="0"/>
    <x v="0"/>
    <x v="0"/>
    <x v="0"/>
    <n v="1"/>
  </r>
  <r>
    <s v="Rua Santa Fe, 2459"/>
    <x v="0"/>
    <x v="3"/>
    <x v="2"/>
    <x v="0"/>
    <x v="18"/>
    <x v="15"/>
    <x v="2"/>
    <x v="0"/>
    <x v="0"/>
    <x v="0"/>
    <x v="0"/>
    <x v="0"/>
    <x v="0"/>
    <n v="1"/>
  </r>
  <r>
    <s v="Rua Santa Fe, 2459"/>
    <x v="0"/>
    <x v="3"/>
    <x v="2"/>
    <x v="1"/>
    <x v="21"/>
    <x v="10"/>
    <x v="2"/>
    <x v="0"/>
    <x v="0"/>
    <x v="0"/>
    <x v="0"/>
    <x v="0"/>
    <x v="0"/>
    <n v="1"/>
  </r>
  <r>
    <s v="Rua Santa Fe, 2459"/>
    <x v="0"/>
    <x v="3"/>
    <x v="2"/>
    <x v="2"/>
    <x v="13"/>
    <x v="9"/>
    <x v="2"/>
    <x v="0"/>
    <x v="0"/>
    <x v="0"/>
    <x v="0"/>
    <x v="0"/>
    <x v="0"/>
    <n v="1"/>
  </r>
  <r>
    <s v="Rua Padre Reus, 2422"/>
    <x v="0"/>
    <x v="1"/>
    <x v="1"/>
    <x v="0"/>
    <x v="3"/>
    <x v="1"/>
    <x v="2"/>
    <x v="0"/>
    <x v="0"/>
    <x v="0"/>
    <x v="0"/>
    <x v="0"/>
    <x v="0"/>
    <n v="1"/>
  </r>
  <r>
    <s v="Rua Padre Reus, 2422"/>
    <x v="0"/>
    <x v="1"/>
    <x v="1"/>
    <x v="1"/>
    <x v="4"/>
    <x v="2"/>
    <x v="2"/>
    <x v="0"/>
    <x v="0"/>
    <x v="0"/>
    <x v="0"/>
    <x v="0"/>
    <x v="0"/>
    <n v="1"/>
  </r>
  <r>
    <s v="Rua Padre Reus, 2422"/>
    <x v="0"/>
    <x v="1"/>
    <x v="1"/>
    <x v="2"/>
    <x v="5"/>
    <x v="3"/>
    <x v="2"/>
    <x v="0"/>
    <x v="0"/>
    <x v="0"/>
    <x v="0"/>
    <x v="0"/>
    <x v="0"/>
    <n v="1"/>
  </r>
  <r>
    <s v="Rua Santos Dumont, 92"/>
    <x v="0"/>
    <x v="3"/>
    <x v="2"/>
    <x v="0"/>
    <x v="9"/>
    <x v="7"/>
    <x v="2"/>
    <x v="0"/>
    <x v="0"/>
    <x v="0"/>
    <x v="0"/>
    <x v="0"/>
    <x v="0"/>
    <n v="1"/>
  </r>
  <r>
    <s v="Rua Santos Dumont, 92"/>
    <x v="0"/>
    <x v="3"/>
    <x v="2"/>
    <x v="1"/>
    <x v="7"/>
    <x v="5"/>
    <x v="2"/>
    <x v="0"/>
    <x v="0"/>
    <x v="0"/>
    <x v="0"/>
    <x v="0"/>
    <x v="0"/>
    <n v="1"/>
  </r>
  <r>
    <s v="Rua Santos Dumont, 92"/>
    <x v="0"/>
    <x v="3"/>
    <x v="2"/>
    <x v="2"/>
    <x v="13"/>
    <x v="9"/>
    <x v="2"/>
    <x v="0"/>
    <x v="0"/>
    <x v="0"/>
    <x v="0"/>
    <x v="0"/>
    <x v="0"/>
    <n v="1"/>
  </r>
  <r>
    <s v="Avenida Joao Magalhaes, 2167"/>
    <x v="0"/>
    <x v="0"/>
    <x v="3"/>
    <x v="0"/>
    <x v="27"/>
    <x v="22"/>
    <x v="4"/>
    <x v="0"/>
    <x v="0"/>
    <x v="2"/>
    <x v="0"/>
    <x v="0"/>
    <x v="0"/>
    <n v="1"/>
  </r>
  <r>
    <s v="Avenida Joao Magalhaes, 2167"/>
    <x v="0"/>
    <x v="0"/>
    <x v="3"/>
    <x v="1"/>
    <x v="17"/>
    <x v="14"/>
    <x v="4"/>
    <x v="0"/>
    <x v="0"/>
    <x v="2"/>
    <x v="0"/>
    <x v="0"/>
    <x v="0"/>
    <n v="1"/>
  </r>
  <r>
    <s v="Avenida Joao Magalhaes, 2167"/>
    <x v="0"/>
    <x v="0"/>
    <x v="3"/>
    <x v="2"/>
    <x v="40"/>
    <x v="12"/>
    <x v="4"/>
    <x v="0"/>
    <x v="0"/>
    <x v="2"/>
    <x v="0"/>
    <x v="0"/>
    <x v="0"/>
    <n v="1"/>
  </r>
  <r>
    <s v="Rua Dez de Novembro, 248"/>
    <x v="0"/>
    <x v="3"/>
    <x v="1"/>
    <x v="0"/>
    <x v="3"/>
    <x v="1"/>
    <x v="2"/>
    <x v="0"/>
    <x v="0"/>
    <x v="2"/>
    <x v="0"/>
    <x v="0"/>
    <x v="0"/>
    <n v="1"/>
  </r>
  <r>
    <s v="Rua Dez de Novembro, 248"/>
    <x v="0"/>
    <x v="3"/>
    <x v="1"/>
    <x v="1"/>
    <x v="16"/>
    <x v="13"/>
    <x v="2"/>
    <x v="1"/>
    <x v="0"/>
    <x v="2"/>
    <x v="0"/>
    <x v="0"/>
    <x v="0"/>
    <n v="1"/>
  </r>
  <r>
    <s v="Rua Dez de Novembro, 248"/>
    <x v="0"/>
    <x v="3"/>
    <x v="1"/>
    <x v="2"/>
    <x v="5"/>
    <x v="3"/>
    <x v="2"/>
    <x v="3"/>
    <x v="0"/>
    <x v="2"/>
    <x v="0"/>
    <x v="0"/>
    <x v="0"/>
    <n v="1"/>
  </r>
  <r>
    <s v="Rua Assis Brasil, 342"/>
    <x v="0"/>
    <x v="0"/>
    <x v="4"/>
    <x v="0"/>
    <x v="10"/>
    <x v="8"/>
    <x v="1"/>
    <x v="0"/>
    <x v="0"/>
    <x v="0"/>
    <x v="0"/>
    <x v="0"/>
    <x v="0"/>
    <n v="1"/>
  </r>
  <r>
    <s v="Rua Assis Brasil, 342"/>
    <x v="0"/>
    <x v="0"/>
    <x v="4"/>
    <x v="1"/>
    <x v="17"/>
    <x v="14"/>
    <x v="1"/>
    <x v="0"/>
    <x v="0"/>
    <x v="0"/>
    <x v="0"/>
    <x v="0"/>
    <x v="0"/>
    <n v="1"/>
  </r>
  <r>
    <s v="Rua Assis Brasil, 342"/>
    <x v="0"/>
    <x v="0"/>
    <x v="4"/>
    <x v="2"/>
    <x v="22"/>
    <x v="17"/>
    <x v="1"/>
    <x v="0"/>
    <x v="0"/>
    <x v="0"/>
    <x v="0"/>
    <x v="0"/>
    <x v="0"/>
    <n v="1"/>
  </r>
  <r>
    <s v="Rua Vinte e Nove, 780"/>
    <x v="0"/>
    <x v="4"/>
    <x v="2"/>
    <x v="0"/>
    <x v="18"/>
    <x v="15"/>
    <x v="2"/>
    <x v="0"/>
    <x v="0"/>
    <x v="0"/>
    <x v="0"/>
    <x v="0"/>
    <x v="0"/>
    <n v="1"/>
  </r>
  <r>
    <s v="Rua Vinte e Nove, 780"/>
    <x v="0"/>
    <x v="4"/>
    <x v="2"/>
    <x v="1"/>
    <x v="11"/>
    <x v="9"/>
    <x v="2"/>
    <x v="0"/>
    <x v="0"/>
    <x v="0"/>
    <x v="0"/>
    <x v="0"/>
    <x v="0"/>
    <n v="1"/>
  </r>
  <r>
    <s v="Rua Vinte e Nove, 780"/>
    <x v="0"/>
    <x v="4"/>
    <x v="2"/>
    <x v="2"/>
    <x v="13"/>
    <x v="9"/>
    <x v="2"/>
    <x v="0"/>
    <x v="0"/>
    <x v="0"/>
    <x v="0"/>
    <x v="0"/>
    <x v="0"/>
    <n v="1"/>
  </r>
  <r>
    <s v="Rua Prudente de Morais, 696"/>
    <x v="0"/>
    <x v="3"/>
    <x v="2"/>
    <x v="0"/>
    <x v="18"/>
    <x v="15"/>
    <x v="2"/>
    <x v="3"/>
    <x v="0"/>
    <x v="0"/>
    <x v="0"/>
    <x v="0"/>
    <x v="0"/>
    <n v="1"/>
  </r>
  <r>
    <s v="Rua Prudente de Morais, 696"/>
    <x v="0"/>
    <x v="3"/>
    <x v="2"/>
    <x v="1"/>
    <x v="11"/>
    <x v="9"/>
    <x v="2"/>
    <x v="2"/>
    <x v="0"/>
    <x v="0"/>
    <x v="0"/>
    <x v="0"/>
    <x v="0"/>
    <n v="1"/>
  </r>
  <r>
    <s v="Rua Prudente de Morais, 696"/>
    <x v="0"/>
    <x v="3"/>
    <x v="2"/>
    <x v="2"/>
    <x v="13"/>
    <x v="9"/>
    <x v="2"/>
    <x v="2"/>
    <x v="0"/>
    <x v="0"/>
    <x v="0"/>
    <x v="0"/>
    <x v="0"/>
    <n v="1"/>
  </r>
  <r>
    <s v="Rua Joao Goulart, 242"/>
    <x v="0"/>
    <x v="3"/>
    <x v="2"/>
    <x v="0"/>
    <x v="18"/>
    <x v="15"/>
    <x v="2"/>
    <x v="0"/>
    <x v="0"/>
    <x v="0"/>
    <x v="0"/>
    <x v="0"/>
    <x v="0"/>
    <n v="1"/>
  </r>
  <r>
    <s v="Rua Joao Goulart, 242"/>
    <x v="0"/>
    <x v="3"/>
    <x v="2"/>
    <x v="1"/>
    <x v="11"/>
    <x v="9"/>
    <x v="2"/>
    <x v="0"/>
    <x v="0"/>
    <x v="0"/>
    <x v="0"/>
    <x v="0"/>
    <x v="0"/>
    <n v="1"/>
  </r>
  <r>
    <s v="Rua Joao Goulart, 242"/>
    <x v="0"/>
    <x v="3"/>
    <x v="2"/>
    <x v="2"/>
    <x v="13"/>
    <x v="9"/>
    <x v="2"/>
    <x v="0"/>
    <x v="0"/>
    <x v="0"/>
    <x v="0"/>
    <x v="0"/>
    <x v="0"/>
    <n v="1"/>
  </r>
  <r>
    <s v="Rua Belem, 594"/>
    <x v="0"/>
    <x v="1"/>
    <x v="1"/>
    <x v="0"/>
    <x v="3"/>
    <x v="1"/>
    <x v="0"/>
    <x v="0"/>
    <x v="0"/>
    <x v="0"/>
    <x v="0"/>
    <x v="0"/>
    <x v="0"/>
    <n v="1"/>
  </r>
  <r>
    <s v="Rua Belem, 594"/>
    <x v="0"/>
    <x v="1"/>
    <x v="1"/>
    <x v="1"/>
    <x v="16"/>
    <x v="13"/>
    <x v="0"/>
    <x v="0"/>
    <x v="0"/>
    <x v="0"/>
    <x v="0"/>
    <x v="0"/>
    <x v="0"/>
    <n v="1"/>
  </r>
  <r>
    <s v="Rua Belem, 594"/>
    <x v="0"/>
    <x v="1"/>
    <x v="1"/>
    <x v="2"/>
    <x v="5"/>
    <x v="3"/>
    <x v="0"/>
    <x v="0"/>
    <x v="0"/>
    <x v="0"/>
    <x v="0"/>
    <x v="0"/>
    <x v="0"/>
    <n v="1"/>
  </r>
  <r>
    <s v="Rua Veneza, 79"/>
    <x v="0"/>
    <x v="4"/>
    <x v="2"/>
    <x v="0"/>
    <x v="18"/>
    <x v="15"/>
    <x v="2"/>
    <x v="0"/>
    <x v="0"/>
    <x v="0"/>
    <x v="0"/>
    <x v="0"/>
    <x v="0"/>
    <n v="1"/>
  </r>
  <r>
    <s v="Rua Veneza, 79"/>
    <x v="0"/>
    <x v="4"/>
    <x v="2"/>
    <x v="1"/>
    <x v="11"/>
    <x v="9"/>
    <x v="2"/>
    <x v="0"/>
    <x v="0"/>
    <x v="0"/>
    <x v="0"/>
    <x v="0"/>
    <x v="0"/>
    <n v="1"/>
  </r>
  <r>
    <s v="Rua Veneza, 79"/>
    <x v="0"/>
    <x v="4"/>
    <x v="2"/>
    <x v="2"/>
    <x v="13"/>
    <x v="9"/>
    <x v="2"/>
    <x v="0"/>
    <x v="0"/>
    <x v="0"/>
    <x v="0"/>
    <x v="0"/>
    <x v="0"/>
    <n v="1"/>
  </r>
  <r>
    <s v="Rua Quatro, 11"/>
    <x v="0"/>
    <x v="3"/>
    <x v="2"/>
    <x v="0"/>
    <x v="9"/>
    <x v="7"/>
    <x v="2"/>
    <x v="0"/>
    <x v="0"/>
    <x v="0"/>
    <x v="0"/>
    <x v="0"/>
    <x v="0"/>
    <n v="1"/>
  </r>
  <r>
    <s v="Rua Quatro, 11"/>
    <x v="0"/>
    <x v="3"/>
    <x v="2"/>
    <x v="1"/>
    <x v="7"/>
    <x v="5"/>
    <x v="2"/>
    <x v="0"/>
    <x v="0"/>
    <x v="0"/>
    <x v="0"/>
    <x v="0"/>
    <x v="0"/>
    <n v="1"/>
  </r>
  <r>
    <s v="Rua Quatro, 11"/>
    <x v="0"/>
    <x v="3"/>
    <x v="2"/>
    <x v="2"/>
    <x v="8"/>
    <x v="6"/>
    <x v="2"/>
    <x v="0"/>
    <x v="0"/>
    <x v="0"/>
    <x v="0"/>
    <x v="0"/>
    <x v="0"/>
    <n v="1"/>
  </r>
  <r>
    <s v="Rua Fernando de Noronha, 480"/>
    <x v="0"/>
    <x v="3"/>
    <x v="2"/>
    <x v="0"/>
    <x v="9"/>
    <x v="7"/>
    <x v="2"/>
    <x v="0"/>
    <x v="0"/>
    <x v="0"/>
    <x v="0"/>
    <x v="0"/>
    <x v="0"/>
    <n v="1"/>
  </r>
  <r>
    <s v="Rua Fernando de Noronha, 480"/>
    <x v="0"/>
    <x v="3"/>
    <x v="2"/>
    <x v="1"/>
    <x v="11"/>
    <x v="9"/>
    <x v="2"/>
    <x v="0"/>
    <x v="0"/>
    <x v="0"/>
    <x v="0"/>
    <x v="0"/>
    <x v="0"/>
    <n v="1"/>
  </r>
  <r>
    <s v="Rua Fernando de Noronha, 480"/>
    <x v="0"/>
    <x v="3"/>
    <x v="2"/>
    <x v="2"/>
    <x v="8"/>
    <x v="6"/>
    <x v="2"/>
    <x v="0"/>
    <x v="0"/>
    <x v="0"/>
    <x v="0"/>
    <x v="0"/>
    <x v="0"/>
    <n v="1"/>
  </r>
  <r>
    <s v="Avenida Rubem Berta, 851"/>
    <x v="0"/>
    <x v="1"/>
    <x v="3"/>
    <x v="0"/>
    <x v="35"/>
    <x v="28"/>
    <x v="0"/>
    <x v="0"/>
    <x v="0"/>
    <x v="2"/>
    <x v="0"/>
    <x v="0"/>
    <x v="0"/>
    <n v="1"/>
  </r>
  <r>
    <s v="Avenida Rubem Berta, 851"/>
    <x v="0"/>
    <x v="1"/>
    <x v="3"/>
    <x v="1"/>
    <x v="36"/>
    <x v="29"/>
    <x v="0"/>
    <x v="0"/>
    <x v="0"/>
    <x v="2"/>
    <x v="0"/>
    <x v="0"/>
    <x v="0"/>
    <n v="1"/>
  </r>
  <r>
    <s v="Avenida Rubem Berta, 851"/>
    <x v="0"/>
    <x v="1"/>
    <x v="3"/>
    <x v="2"/>
    <x v="20"/>
    <x v="16"/>
    <x v="0"/>
    <x v="0"/>
    <x v="0"/>
    <x v="2"/>
    <x v="0"/>
    <x v="0"/>
    <x v="0"/>
    <n v="1"/>
  </r>
  <r>
    <s v="Rua Joao Pessoa, 1484"/>
    <x v="0"/>
    <x v="3"/>
    <x v="1"/>
    <x v="0"/>
    <x v="9"/>
    <x v="7"/>
    <x v="2"/>
    <x v="0"/>
    <x v="0"/>
    <x v="0"/>
    <x v="0"/>
    <x v="0"/>
    <x v="0"/>
    <n v="1"/>
  </r>
  <r>
    <s v="Rua Joao Pessoa, 1484"/>
    <x v="0"/>
    <x v="3"/>
    <x v="1"/>
    <x v="1"/>
    <x v="11"/>
    <x v="9"/>
    <x v="2"/>
    <x v="0"/>
    <x v="0"/>
    <x v="0"/>
    <x v="0"/>
    <x v="0"/>
    <x v="0"/>
    <n v="1"/>
  </r>
  <r>
    <s v="Rua Joao Pessoa, 1484"/>
    <x v="0"/>
    <x v="3"/>
    <x v="1"/>
    <x v="2"/>
    <x v="12"/>
    <x v="10"/>
    <x v="2"/>
    <x v="0"/>
    <x v="0"/>
    <x v="0"/>
    <x v="0"/>
    <x v="0"/>
    <x v="0"/>
    <n v="1"/>
  </r>
  <r>
    <s v="Rua Sahydi Abrahao, 670"/>
    <x v="0"/>
    <x v="4"/>
    <x v="1"/>
    <x v="0"/>
    <x v="6"/>
    <x v="4"/>
    <x v="2"/>
    <x v="0"/>
    <x v="0"/>
    <x v="0"/>
    <x v="0"/>
    <x v="0"/>
    <x v="0"/>
    <n v="1"/>
  </r>
  <r>
    <s v="Rua Sahydi Abrahao, 670"/>
    <x v="0"/>
    <x v="4"/>
    <x v="1"/>
    <x v="1"/>
    <x v="7"/>
    <x v="5"/>
    <x v="2"/>
    <x v="0"/>
    <x v="0"/>
    <x v="0"/>
    <x v="0"/>
    <x v="0"/>
    <x v="0"/>
    <n v="1"/>
  </r>
  <r>
    <s v="Rua Sahydi Abrahao, 670"/>
    <x v="0"/>
    <x v="4"/>
    <x v="1"/>
    <x v="2"/>
    <x v="8"/>
    <x v="6"/>
    <x v="2"/>
    <x v="0"/>
    <x v="0"/>
    <x v="0"/>
    <x v="0"/>
    <x v="0"/>
    <x v="0"/>
    <n v="1"/>
  </r>
  <r>
    <s v="Rua Getulio Vargas, 502"/>
    <x v="0"/>
    <x v="3"/>
    <x v="1"/>
    <x v="0"/>
    <x v="6"/>
    <x v="4"/>
    <x v="2"/>
    <x v="0"/>
    <x v="0"/>
    <x v="0"/>
    <x v="0"/>
    <x v="0"/>
    <x v="0"/>
    <n v="1"/>
  </r>
  <r>
    <s v="Rua Getulio Vargas, 502"/>
    <x v="0"/>
    <x v="3"/>
    <x v="1"/>
    <x v="1"/>
    <x v="7"/>
    <x v="5"/>
    <x v="2"/>
    <x v="4"/>
    <x v="0"/>
    <x v="0"/>
    <x v="0"/>
    <x v="0"/>
    <x v="0"/>
    <n v="1"/>
  </r>
  <r>
    <s v="Rua Getulio Vargas, 502"/>
    <x v="0"/>
    <x v="3"/>
    <x v="1"/>
    <x v="2"/>
    <x v="8"/>
    <x v="6"/>
    <x v="2"/>
    <x v="4"/>
    <x v="0"/>
    <x v="0"/>
    <x v="0"/>
    <x v="0"/>
    <x v="0"/>
    <n v="1"/>
  </r>
  <r>
    <s v="Avenida da Igreja, 308"/>
    <x v="0"/>
    <x v="1"/>
    <x v="3"/>
    <x v="0"/>
    <x v="10"/>
    <x v="8"/>
    <x v="1"/>
    <x v="0"/>
    <x v="0"/>
    <x v="5"/>
    <x v="0"/>
    <x v="0"/>
    <x v="0"/>
    <n v="1"/>
  </r>
  <r>
    <s v="Avenida da Igreja, 308"/>
    <x v="0"/>
    <x v="1"/>
    <x v="3"/>
    <x v="1"/>
    <x v="11"/>
    <x v="9"/>
    <x v="1"/>
    <x v="0"/>
    <x v="0"/>
    <x v="5"/>
    <x v="0"/>
    <x v="0"/>
    <x v="0"/>
    <n v="1"/>
  </r>
  <r>
    <s v="Avenida da Igreja, 308"/>
    <x v="0"/>
    <x v="1"/>
    <x v="3"/>
    <x v="2"/>
    <x v="12"/>
    <x v="10"/>
    <x v="1"/>
    <x v="0"/>
    <x v="0"/>
    <x v="5"/>
    <x v="0"/>
    <x v="0"/>
    <x v="0"/>
    <n v="1"/>
  </r>
  <r>
    <s v="Rua Deodoro Ritter, 505"/>
    <x v="0"/>
    <x v="2"/>
    <x v="1"/>
    <x v="0"/>
    <x v="3"/>
    <x v="1"/>
    <x v="2"/>
    <x v="0"/>
    <x v="0"/>
    <x v="0"/>
    <x v="0"/>
    <x v="0"/>
    <x v="0"/>
    <n v="1"/>
  </r>
  <r>
    <s v="Rua Deodoro Ritter, 505"/>
    <x v="0"/>
    <x v="2"/>
    <x v="1"/>
    <x v="1"/>
    <x v="4"/>
    <x v="2"/>
    <x v="2"/>
    <x v="0"/>
    <x v="0"/>
    <x v="0"/>
    <x v="0"/>
    <x v="0"/>
    <x v="0"/>
    <n v="1"/>
  </r>
  <r>
    <s v="Rua Deodoro Ritter, 505"/>
    <x v="0"/>
    <x v="2"/>
    <x v="1"/>
    <x v="2"/>
    <x v="5"/>
    <x v="3"/>
    <x v="2"/>
    <x v="0"/>
    <x v="0"/>
    <x v="0"/>
    <x v="0"/>
    <x v="0"/>
    <x v="0"/>
    <n v="1"/>
  </r>
  <r>
    <s v="Avenida Ubatuba de Farias, 123"/>
    <x v="0"/>
    <x v="1"/>
    <x v="3"/>
    <x v="0"/>
    <x v="3"/>
    <x v="1"/>
    <x v="2"/>
    <x v="0"/>
    <x v="0"/>
    <x v="2"/>
    <x v="0"/>
    <x v="0"/>
    <x v="0"/>
    <n v="1"/>
  </r>
  <r>
    <s v="Avenida Ubatuba de Farias, 123"/>
    <x v="0"/>
    <x v="1"/>
    <x v="3"/>
    <x v="1"/>
    <x v="4"/>
    <x v="2"/>
    <x v="2"/>
    <x v="0"/>
    <x v="0"/>
    <x v="2"/>
    <x v="0"/>
    <x v="0"/>
    <x v="0"/>
    <n v="1"/>
  </r>
  <r>
    <s v="Avenida Ubatuba de Farias, 123"/>
    <x v="0"/>
    <x v="1"/>
    <x v="3"/>
    <x v="2"/>
    <x v="5"/>
    <x v="3"/>
    <x v="2"/>
    <x v="0"/>
    <x v="0"/>
    <x v="2"/>
    <x v="0"/>
    <x v="0"/>
    <x v="0"/>
    <n v="1"/>
  </r>
  <r>
    <s v="Rua Pinheiro Veloso, 467"/>
    <x v="0"/>
    <x v="3"/>
    <x v="1"/>
    <x v="0"/>
    <x v="9"/>
    <x v="7"/>
    <x v="2"/>
    <x v="0"/>
    <x v="0"/>
    <x v="0"/>
    <x v="0"/>
    <x v="0"/>
    <x v="0"/>
    <n v="1"/>
  </r>
  <r>
    <s v="Rua Pinheiro Veloso, 467"/>
    <x v="0"/>
    <x v="3"/>
    <x v="1"/>
    <x v="1"/>
    <x v="7"/>
    <x v="5"/>
    <x v="2"/>
    <x v="0"/>
    <x v="0"/>
    <x v="0"/>
    <x v="0"/>
    <x v="0"/>
    <x v="0"/>
    <n v="1"/>
  </r>
  <r>
    <s v="Rua Pinheiro Veloso, 467"/>
    <x v="0"/>
    <x v="3"/>
    <x v="1"/>
    <x v="2"/>
    <x v="8"/>
    <x v="6"/>
    <x v="2"/>
    <x v="2"/>
    <x v="0"/>
    <x v="0"/>
    <x v="0"/>
    <x v="0"/>
    <x v="0"/>
    <n v="1"/>
  </r>
  <r>
    <s v="Rua Julio de Castilhos, 144"/>
    <x v="0"/>
    <x v="3"/>
    <x v="2"/>
    <x v="0"/>
    <x v="9"/>
    <x v="7"/>
    <x v="2"/>
    <x v="0"/>
    <x v="0"/>
    <x v="0"/>
    <x v="0"/>
    <x v="0"/>
    <x v="0"/>
    <n v="1"/>
  </r>
  <r>
    <s v="Rua Julio de Castilhos, 144"/>
    <x v="0"/>
    <x v="3"/>
    <x v="2"/>
    <x v="1"/>
    <x v="11"/>
    <x v="9"/>
    <x v="2"/>
    <x v="0"/>
    <x v="0"/>
    <x v="0"/>
    <x v="0"/>
    <x v="0"/>
    <x v="0"/>
    <n v="1"/>
  </r>
  <r>
    <s v="Rua Julio de Castilhos, 144"/>
    <x v="0"/>
    <x v="3"/>
    <x v="2"/>
    <x v="2"/>
    <x v="8"/>
    <x v="6"/>
    <x v="2"/>
    <x v="0"/>
    <x v="0"/>
    <x v="0"/>
    <x v="0"/>
    <x v="0"/>
    <x v="0"/>
    <n v="1"/>
  </r>
  <r>
    <s v="Rua Doze de Abril, 721"/>
    <x v="0"/>
    <x v="4"/>
    <x v="2"/>
    <x v="0"/>
    <x v="9"/>
    <x v="7"/>
    <x v="2"/>
    <x v="0"/>
    <x v="0"/>
    <x v="0"/>
    <x v="0"/>
    <x v="0"/>
    <x v="0"/>
    <n v="1"/>
  </r>
  <r>
    <s v="Rua Doze de Abril, 721"/>
    <x v="0"/>
    <x v="4"/>
    <x v="2"/>
    <x v="1"/>
    <x v="7"/>
    <x v="5"/>
    <x v="2"/>
    <x v="0"/>
    <x v="0"/>
    <x v="0"/>
    <x v="0"/>
    <x v="0"/>
    <x v="0"/>
    <n v="1"/>
  </r>
  <r>
    <s v="Rua Doze de Abril, 721"/>
    <x v="0"/>
    <x v="4"/>
    <x v="2"/>
    <x v="2"/>
    <x v="8"/>
    <x v="6"/>
    <x v="2"/>
    <x v="0"/>
    <x v="0"/>
    <x v="0"/>
    <x v="0"/>
    <x v="0"/>
    <x v="0"/>
    <n v="1"/>
  </r>
  <r>
    <s v="Avenida da Igreja, 60"/>
    <x v="0"/>
    <x v="1"/>
    <x v="3"/>
    <x v="0"/>
    <x v="9"/>
    <x v="7"/>
    <x v="1"/>
    <x v="0"/>
    <x v="0"/>
    <x v="5"/>
    <x v="0"/>
    <x v="0"/>
    <x v="0"/>
    <n v="1"/>
  </r>
  <r>
    <s v="Avenida da Igreja, 60"/>
    <x v="0"/>
    <x v="1"/>
    <x v="3"/>
    <x v="1"/>
    <x v="11"/>
    <x v="9"/>
    <x v="1"/>
    <x v="0"/>
    <x v="0"/>
    <x v="5"/>
    <x v="0"/>
    <x v="0"/>
    <x v="0"/>
    <n v="1"/>
  </r>
  <r>
    <s v="Avenida da Igreja, 60"/>
    <x v="0"/>
    <x v="1"/>
    <x v="3"/>
    <x v="2"/>
    <x v="8"/>
    <x v="6"/>
    <x v="1"/>
    <x v="0"/>
    <x v="0"/>
    <x v="5"/>
    <x v="0"/>
    <x v="0"/>
    <x v="0"/>
    <n v="1"/>
  </r>
  <r>
    <s v="Avenida Emancipacao, 30"/>
    <x v="0"/>
    <x v="0"/>
    <x v="4"/>
    <x v="0"/>
    <x v="9"/>
    <x v="7"/>
    <x v="2"/>
    <x v="0"/>
    <x v="0"/>
    <x v="1"/>
    <x v="0"/>
    <x v="0"/>
    <x v="0"/>
    <n v="1"/>
  </r>
  <r>
    <s v="Avenida Emancipacao, 30"/>
    <x v="0"/>
    <x v="0"/>
    <x v="4"/>
    <x v="1"/>
    <x v="7"/>
    <x v="5"/>
    <x v="2"/>
    <x v="0"/>
    <x v="0"/>
    <x v="1"/>
    <x v="0"/>
    <x v="0"/>
    <x v="0"/>
    <n v="1"/>
  </r>
  <r>
    <s v="Avenida Emancipacao, 30"/>
    <x v="0"/>
    <x v="0"/>
    <x v="4"/>
    <x v="2"/>
    <x v="8"/>
    <x v="6"/>
    <x v="2"/>
    <x v="0"/>
    <x v="0"/>
    <x v="1"/>
    <x v="0"/>
    <x v="0"/>
    <x v="0"/>
    <n v="1"/>
  </r>
  <r>
    <s v="Rua Jorge Sperb, 226"/>
    <x v="0"/>
    <x v="2"/>
    <x v="2"/>
    <x v="0"/>
    <x v="3"/>
    <x v="1"/>
    <x v="1"/>
    <x v="0"/>
    <x v="0"/>
    <x v="3"/>
    <x v="0"/>
    <x v="0"/>
    <x v="0"/>
    <n v="1"/>
  </r>
  <r>
    <s v="Rua Jorge Sperb, 226"/>
    <x v="0"/>
    <x v="2"/>
    <x v="2"/>
    <x v="1"/>
    <x v="16"/>
    <x v="13"/>
    <x v="1"/>
    <x v="0"/>
    <x v="0"/>
    <x v="3"/>
    <x v="0"/>
    <x v="0"/>
    <x v="0"/>
    <n v="1"/>
  </r>
  <r>
    <s v="Rua Jorge Sperb, 226"/>
    <x v="0"/>
    <x v="2"/>
    <x v="2"/>
    <x v="2"/>
    <x v="5"/>
    <x v="3"/>
    <x v="1"/>
    <x v="0"/>
    <x v="0"/>
    <x v="3"/>
    <x v="0"/>
    <x v="0"/>
    <x v="0"/>
    <n v="1"/>
  </r>
  <r>
    <s v="Rua Jorge Sperb, 39"/>
    <x v="0"/>
    <x v="4"/>
    <x v="1"/>
    <x v="0"/>
    <x v="3"/>
    <x v="1"/>
    <x v="4"/>
    <x v="0"/>
    <x v="0"/>
    <x v="0"/>
    <x v="0"/>
    <x v="0"/>
    <x v="0"/>
    <n v="1"/>
  </r>
  <r>
    <s v="Rua Jorge Sperb, 39"/>
    <x v="0"/>
    <x v="4"/>
    <x v="1"/>
    <x v="1"/>
    <x v="4"/>
    <x v="2"/>
    <x v="4"/>
    <x v="0"/>
    <x v="0"/>
    <x v="0"/>
    <x v="0"/>
    <x v="0"/>
    <x v="0"/>
    <n v="1"/>
  </r>
  <r>
    <s v="Rua Jorge Sperb, 39"/>
    <x v="0"/>
    <x v="4"/>
    <x v="1"/>
    <x v="2"/>
    <x v="5"/>
    <x v="3"/>
    <x v="4"/>
    <x v="0"/>
    <x v="0"/>
    <x v="0"/>
    <x v="0"/>
    <x v="0"/>
    <x v="0"/>
    <n v="1"/>
  </r>
  <r>
    <s v="Rua Fernandes Bastos, 422"/>
    <x v="0"/>
    <x v="1"/>
    <x v="2"/>
    <x v="0"/>
    <x v="3"/>
    <x v="1"/>
    <x v="1"/>
    <x v="0"/>
    <x v="0"/>
    <x v="5"/>
    <x v="0"/>
    <x v="0"/>
    <x v="0"/>
    <n v="1"/>
  </r>
  <r>
    <s v="Rua Fernandes Bastos, 422"/>
    <x v="0"/>
    <x v="1"/>
    <x v="2"/>
    <x v="1"/>
    <x v="4"/>
    <x v="2"/>
    <x v="1"/>
    <x v="0"/>
    <x v="0"/>
    <x v="5"/>
    <x v="0"/>
    <x v="0"/>
    <x v="0"/>
    <n v="1"/>
  </r>
  <r>
    <s v="Rua Fernandes Bastos, 422"/>
    <x v="0"/>
    <x v="1"/>
    <x v="2"/>
    <x v="2"/>
    <x v="5"/>
    <x v="3"/>
    <x v="1"/>
    <x v="0"/>
    <x v="0"/>
    <x v="5"/>
    <x v="0"/>
    <x v="0"/>
    <x v="0"/>
    <n v="1"/>
  </r>
  <r>
    <s v="Avenida Rubem Berta, 737"/>
    <x v="0"/>
    <x v="1"/>
    <x v="2"/>
    <x v="0"/>
    <x v="27"/>
    <x v="22"/>
    <x v="0"/>
    <x v="0"/>
    <x v="0"/>
    <x v="2"/>
    <x v="0"/>
    <x v="0"/>
    <x v="0"/>
    <n v="1"/>
  </r>
  <r>
    <s v="Avenida Rubem Berta, 737"/>
    <x v="0"/>
    <x v="1"/>
    <x v="2"/>
    <x v="1"/>
    <x v="17"/>
    <x v="14"/>
    <x v="0"/>
    <x v="0"/>
    <x v="0"/>
    <x v="2"/>
    <x v="0"/>
    <x v="0"/>
    <x v="0"/>
    <n v="1"/>
  </r>
  <r>
    <s v="Avenida Rubem Berta, 737"/>
    <x v="0"/>
    <x v="1"/>
    <x v="2"/>
    <x v="2"/>
    <x v="37"/>
    <x v="30"/>
    <x v="0"/>
    <x v="0"/>
    <x v="0"/>
    <x v="2"/>
    <x v="0"/>
    <x v="0"/>
    <x v="0"/>
    <n v="1"/>
  </r>
  <r>
    <s v="Avenida Rubem Berta, 1640"/>
    <x v="0"/>
    <x v="1"/>
    <x v="3"/>
    <x v="0"/>
    <x v="10"/>
    <x v="8"/>
    <x v="0"/>
    <x v="0"/>
    <x v="0"/>
    <x v="2"/>
    <x v="0"/>
    <x v="0"/>
    <x v="0"/>
    <n v="1"/>
  </r>
  <r>
    <s v="Avenida Rubem Berta, 1640"/>
    <x v="0"/>
    <x v="1"/>
    <x v="3"/>
    <x v="1"/>
    <x v="17"/>
    <x v="14"/>
    <x v="0"/>
    <x v="0"/>
    <x v="0"/>
    <x v="2"/>
    <x v="0"/>
    <x v="0"/>
    <x v="0"/>
    <n v="1"/>
  </r>
  <r>
    <s v="Avenida Rubem Berta, 1640"/>
    <x v="0"/>
    <x v="1"/>
    <x v="3"/>
    <x v="2"/>
    <x v="22"/>
    <x v="17"/>
    <x v="0"/>
    <x v="0"/>
    <x v="0"/>
    <x v="2"/>
    <x v="0"/>
    <x v="0"/>
    <x v="0"/>
    <n v="1"/>
  </r>
  <r>
    <s v="Travessa Olavo Bilac, 1226"/>
    <x v="0"/>
    <x v="3"/>
    <x v="1"/>
    <x v="0"/>
    <x v="9"/>
    <x v="7"/>
    <x v="2"/>
    <x v="0"/>
    <x v="0"/>
    <x v="0"/>
    <x v="0"/>
    <x v="0"/>
    <x v="0"/>
    <n v="1"/>
  </r>
  <r>
    <s v="Travessa Olavo Bilac, 1226"/>
    <x v="0"/>
    <x v="3"/>
    <x v="1"/>
    <x v="1"/>
    <x v="7"/>
    <x v="5"/>
    <x v="2"/>
    <x v="0"/>
    <x v="0"/>
    <x v="0"/>
    <x v="0"/>
    <x v="0"/>
    <x v="0"/>
    <n v="1"/>
  </r>
  <r>
    <s v="Travessa Olavo Bilac, 1226"/>
    <x v="0"/>
    <x v="3"/>
    <x v="1"/>
    <x v="2"/>
    <x v="8"/>
    <x v="6"/>
    <x v="2"/>
    <x v="4"/>
    <x v="0"/>
    <x v="0"/>
    <x v="0"/>
    <x v="0"/>
    <x v="0"/>
    <n v="1"/>
  </r>
  <r>
    <s v="Rua Jose de Freitas, 1454"/>
    <x v="0"/>
    <x v="3"/>
    <x v="1"/>
    <x v="0"/>
    <x v="9"/>
    <x v="7"/>
    <x v="2"/>
    <x v="0"/>
    <x v="0"/>
    <x v="0"/>
    <x v="0"/>
    <x v="0"/>
    <x v="0"/>
    <n v="1"/>
  </r>
  <r>
    <s v="Rua Jose de Freitas, 1454"/>
    <x v="0"/>
    <x v="3"/>
    <x v="1"/>
    <x v="1"/>
    <x v="4"/>
    <x v="2"/>
    <x v="2"/>
    <x v="0"/>
    <x v="0"/>
    <x v="0"/>
    <x v="0"/>
    <x v="0"/>
    <x v="0"/>
    <n v="1"/>
  </r>
  <r>
    <s v="Rua Jose de Freitas, 1454"/>
    <x v="0"/>
    <x v="3"/>
    <x v="1"/>
    <x v="2"/>
    <x v="5"/>
    <x v="3"/>
    <x v="2"/>
    <x v="0"/>
    <x v="0"/>
    <x v="0"/>
    <x v="0"/>
    <x v="0"/>
    <x v="0"/>
    <n v="1"/>
  </r>
  <r>
    <s v="Rua Josephino Nunes dos Santos, 577"/>
    <x v="0"/>
    <x v="3"/>
    <x v="2"/>
    <x v="0"/>
    <x v="9"/>
    <x v="7"/>
    <x v="2"/>
    <x v="0"/>
    <x v="0"/>
    <x v="0"/>
    <x v="0"/>
    <x v="0"/>
    <x v="0"/>
    <n v="1"/>
  </r>
  <r>
    <s v="Rua Josephino Nunes dos Santos, 577"/>
    <x v="0"/>
    <x v="3"/>
    <x v="2"/>
    <x v="1"/>
    <x v="7"/>
    <x v="5"/>
    <x v="2"/>
    <x v="0"/>
    <x v="0"/>
    <x v="0"/>
    <x v="0"/>
    <x v="0"/>
    <x v="0"/>
    <n v="1"/>
  </r>
  <r>
    <s v="Rua Josephino Nunes dos Santos, 577"/>
    <x v="0"/>
    <x v="3"/>
    <x v="2"/>
    <x v="2"/>
    <x v="8"/>
    <x v="6"/>
    <x v="2"/>
    <x v="0"/>
    <x v="0"/>
    <x v="0"/>
    <x v="0"/>
    <x v="0"/>
    <x v="0"/>
    <n v="1"/>
  </r>
  <r>
    <s v="Rua Heitor L. da Silva, 173"/>
    <x v="0"/>
    <x v="3"/>
    <x v="1"/>
    <x v="0"/>
    <x v="3"/>
    <x v="1"/>
    <x v="2"/>
    <x v="0"/>
    <x v="0"/>
    <x v="0"/>
    <x v="0"/>
    <x v="0"/>
    <x v="0"/>
    <n v="1"/>
  </r>
  <r>
    <s v="Rua Heitor L. da Silva, 173"/>
    <x v="0"/>
    <x v="3"/>
    <x v="1"/>
    <x v="1"/>
    <x v="4"/>
    <x v="2"/>
    <x v="2"/>
    <x v="0"/>
    <x v="0"/>
    <x v="0"/>
    <x v="0"/>
    <x v="0"/>
    <x v="0"/>
    <n v="1"/>
  </r>
  <r>
    <s v="Rua Heitor L. da Silva, 173"/>
    <x v="0"/>
    <x v="3"/>
    <x v="1"/>
    <x v="2"/>
    <x v="5"/>
    <x v="3"/>
    <x v="2"/>
    <x v="0"/>
    <x v="0"/>
    <x v="0"/>
    <x v="0"/>
    <x v="0"/>
    <x v="0"/>
    <n v="1"/>
  </r>
  <r>
    <s v="Rua Santos Dumont, 2075"/>
    <x v="0"/>
    <x v="3"/>
    <x v="1"/>
    <x v="0"/>
    <x v="6"/>
    <x v="4"/>
    <x v="2"/>
    <x v="1"/>
    <x v="0"/>
    <x v="0"/>
    <x v="0"/>
    <x v="0"/>
    <x v="0"/>
    <n v="1"/>
  </r>
  <r>
    <s v="Rua Santos Dumont, 2075"/>
    <x v="0"/>
    <x v="3"/>
    <x v="1"/>
    <x v="1"/>
    <x v="4"/>
    <x v="2"/>
    <x v="2"/>
    <x v="1"/>
    <x v="0"/>
    <x v="0"/>
    <x v="0"/>
    <x v="0"/>
    <x v="0"/>
    <n v="1"/>
  </r>
  <r>
    <s v="Rua Santos Dumont, 2075"/>
    <x v="0"/>
    <x v="3"/>
    <x v="1"/>
    <x v="2"/>
    <x v="5"/>
    <x v="3"/>
    <x v="2"/>
    <x v="1"/>
    <x v="0"/>
    <x v="0"/>
    <x v="0"/>
    <x v="0"/>
    <x v="0"/>
    <n v="1"/>
  </r>
  <r>
    <s v="Rua Jose de Freitas, 256"/>
    <x v="0"/>
    <x v="3"/>
    <x v="2"/>
    <x v="0"/>
    <x v="3"/>
    <x v="1"/>
    <x v="2"/>
    <x v="0"/>
    <x v="0"/>
    <x v="0"/>
    <x v="0"/>
    <x v="0"/>
    <x v="0"/>
    <n v="1"/>
  </r>
  <r>
    <s v="Rua Jose de Freitas, 256"/>
    <x v="0"/>
    <x v="3"/>
    <x v="2"/>
    <x v="1"/>
    <x v="4"/>
    <x v="2"/>
    <x v="2"/>
    <x v="0"/>
    <x v="0"/>
    <x v="0"/>
    <x v="0"/>
    <x v="0"/>
    <x v="0"/>
    <n v="1"/>
  </r>
  <r>
    <s v="Rua Jose de Freitas, 256"/>
    <x v="0"/>
    <x v="3"/>
    <x v="2"/>
    <x v="2"/>
    <x v="5"/>
    <x v="3"/>
    <x v="2"/>
    <x v="0"/>
    <x v="0"/>
    <x v="0"/>
    <x v="0"/>
    <x v="0"/>
    <x v="0"/>
    <n v="1"/>
  </r>
  <r>
    <s v="Rua Guarda Marinho Grenwals, 2734"/>
    <x v="0"/>
    <x v="4"/>
    <x v="2"/>
    <x v="0"/>
    <x v="10"/>
    <x v="8"/>
    <x v="2"/>
    <x v="0"/>
    <x v="0"/>
    <x v="0"/>
    <x v="0"/>
    <x v="0"/>
    <x v="0"/>
    <n v="1"/>
  </r>
  <r>
    <s v="Rua Guarda Marinho Grenwals, 2734"/>
    <x v="0"/>
    <x v="4"/>
    <x v="2"/>
    <x v="1"/>
    <x v="11"/>
    <x v="9"/>
    <x v="2"/>
    <x v="0"/>
    <x v="0"/>
    <x v="0"/>
    <x v="0"/>
    <x v="0"/>
    <x v="0"/>
    <n v="1"/>
  </r>
  <r>
    <s v="Rua Guarda Marinho Grenwals, 2734"/>
    <x v="0"/>
    <x v="4"/>
    <x v="2"/>
    <x v="2"/>
    <x v="13"/>
    <x v="9"/>
    <x v="2"/>
    <x v="2"/>
    <x v="0"/>
    <x v="0"/>
    <x v="0"/>
    <x v="0"/>
    <x v="0"/>
    <n v="1"/>
  </r>
  <r>
    <s v="Rua Vinte e Um de Abril, 1679"/>
    <x v="0"/>
    <x v="4"/>
    <x v="2"/>
    <x v="0"/>
    <x v="9"/>
    <x v="7"/>
    <x v="2"/>
    <x v="0"/>
    <x v="0"/>
    <x v="0"/>
    <x v="0"/>
    <x v="0"/>
    <x v="0"/>
    <n v="1"/>
  </r>
  <r>
    <s v="Rua Vinte e Um de Abril, 1679"/>
    <x v="0"/>
    <x v="4"/>
    <x v="2"/>
    <x v="1"/>
    <x v="11"/>
    <x v="9"/>
    <x v="2"/>
    <x v="0"/>
    <x v="0"/>
    <x v="0"/>
    <x v="0"/>
    <x v="0"/>
    <x v="0"/>
    <n v="1"/>
  </r>
  <r>
    <s v="Rua Vinte e Um de Abril, 1679"/>
    <x v="0"/>
    <x v="4"/>
    <x v="2"/>
    <x v="2"/>
    <x v="8"/>
    <x v="6"/>
    <x v="2"/>
    <x v="0"/>
    <x v="0"/>
    <x v="0"/>
    <x v="0"/>
    <x v="0"/>
    <x v="0"/>
    <n v="1"/>
  </r>
  <r>
    <s v="Rua Sete de Setembro, 1526"/>
    <x v="0"/>
    <x v="3"/>
    <x v="2"/>
    <x v="0"/>
    <x v="6"/>
    <x v="4"/>
    <x v="2"/>
    <x v="0"/>
    <x v="0"/>
    <x v="0"/>
    <x v="0"/>
    <x v="0"/>
    <x v="0"/>
    <n v="1"/>
  </r>
  <r>
    <s v="Rua Sete de Setembro, 1526"/>
    <x v="0"/>
    <x v="3"/>
    <x v="2"/>
    <x v="1"/>
    <x v="7"/>
    <x v="5"/>
    <x v="2"/>
    <x v="0"/>
    <x v="0"/>
    <x v="0"/>
    <x v="0"/>
    <x v="0"/>
    <x v="0"/>
    <n v="1"/>
  </r>
  <r>
    <s v="Rua Sete de Setembro, 1526"/>
    <x v="0"/>
    <x v="3"/>
    <x v="2"/>
    <x v="2"/>
    <x v="8"/>
    <x v="6"/>
    <x v="2"/>
    <x v="0"/>
    <x v="0"/>
    <x v="0"/>
    <x v="0"/>
    <x v="0"/>
    <x v="0"/>
    <n v="1"/>
  </r>
  <r>
    <s v="Avenida Caldas Junior, 2440"/>
    <x v="0"/>
    <x v="4"/>
    <x v="3"/>
    <x v="0"/>
    <x v="23"/>
    <x v="18"/>
    <x v="0"/>
    <x v="0"/>
    <x v="0"/>
    <x v="2"/>
    <x v="0"/>
    <x v="0"/>
    <x v="0"/>
    <n v="1"/>
  </r>
  <r>
    <s v="Avenida Caldas Junior, 2440"/>
    <x v="0"/>
    <x v="4"/>
    <x v="3"/>
    <x v="1"/>
    <x v="16"/>
    <x v="13"/>
    <x v="0"/>
    <x v="0"/>
    <x v="0"/>
    <x v="2"/>
    <x v="0"/>
    <x v="0"/>
    <x v="0"/>
    <n v="1"/>
  </r>
  <r>
    <s v="Avenida Caldas Junior, 2440"/>
    <x v="0"/>
    <x v="4"/>
    <x v="3"/>
    <x v="2"/>
    <x v="5"/>
    <x v="3"/>
    <x v="0"/>
    <x v="0"/>
    <x v="0"/>
    <x v="2"/>
    <x v="0"/>
    <x v="0"/>
    <x v="0"/>
    <n v="1"/>
  </r>
  <r>
    <s v="Rua Andrade Neves, 883"/>
    <x v="0"/>
    <x v="3"/>
    <x v="2"/>
    <x v="0"/>
    <x v="9"/>
    <x v="7"/>
    <x v="2"/>
    <x v="0"/>
    <x v="0"/>
    <x v="0"/>
    <x v="0"/>
    <x v="0"/>
    <x v="0"/>
    <n v="1"/>
  </r>
  <r>
    <s v="Rua Andrade Neves, 883"/>
    <x v="0"/>
    <x v="3"/>
    <x v="2"/>
    <x v="1"/>
    <x v="7"/>
    <x v="5"/>
    <x v="2"/>
    <x v="0"/>
    <x v="0"/>
    <x v="0"/>
    <x v="0"/>
    <x v="0"/>
    <x v="0"/>
    <n v="1"/>
  </r>
  <r>
    <s v="Rua Andrade Neves, 883"/>
    <x v="0"/>
    <x v="3"/>
    <x v="2"/>
    <x v="2"/>
    <x v="8"/>
    <x v="6"/>
    <x v="2"/>
    <x v="0"/>
    <x v="0"/>
    <x v="0"/>
    <x v="0"/>
    <x v="0"/>
    <x v="0"/>
    <n v="1"/>
  </r>
  <r>
    <s v="Rua Tres de Outubro, 1924"/>
    <x v="0"/>
    <x v="3"/>
    <x v="1"/>
    <x v="0"/>
    <x v="6"/>
    <x v="4"/>
    <x v="2"/>
    <x v="0"/>
    <x v="0"/>
    <x v="0"/>
    <x v="0"/>
    <x v="0"/>
    <x v="0"/>
    <n v="1"/>
  </r>
  <r>
    <s v="Rua Tres de Outubro, 1924"/>
    <x v="0"/>
    <x v="3"/>
    <x v="1"/>
    <x v="1"/>
    <x v="7"/>
    <x v="5"/>
    <x v="2"/>
    <x v="0"/>
    <x v="0"/>
    <x v="0"/>
    <x v="0"/>
    <x v="0"/>
    <x v="0"/>
    <n v="1"/>
  </r>
  <r>
    <s v="Rua Tres de Outubro, 1924"/>
    <x v="0"/>
    <x v="3"/>
    <x v="1"/>
    <x v="2"/>
    <x v="5"/>
    <x v="3"/>
    <x v="2"/>
    <x v="0"/>
    <x v="0"/>
    <x v="0"/>
    <x v="0"/>
    <x v="0"/>
    <x v="0"/>
    <n v="1"/>
  </r>
  <r>
    <s v="Travessa Parana, 270"/>
    <x v="0"/>
    <x v="4"/>
    <x v="2"/>
    <x v="0"/>
    <x v="6"/>
    <x v="4"/>
    <x v="2"/>
    <x v="0"/>
    <x v="0"/>
    <x v="0"/>
    <x v="0"/>
    <x v="0"/>
    <x v="0"/>
    <n v="1"/>
  </r>
  <r>
    <s v="Travessa Parana, 270"/>
    <x v="0"/>
    <x v="4"/>
    <x v="2"/>
    <x v="1"/>
    <x v="7"/>
    <x v="5"/>
    <x v="2"/>
    <x v="0"/>
    <x v="0"/>
    <x v="0"/>
    <x v="0"/>
    <x v="0"/>
    <x v="0"/>
    <n v="1"/>
  </r>
  <r>
    <s v="Travessa Parana, 270"/>
    <x v="0"/>
    <x v="4"/>
    <x v="2"/>
    <x v="2"/>
    <x v="8"/>
    <x v="6"/>
    <x v="2"/>
    <x v="0"/>
    <x v="0"/>
    <x v="0"/>
    <x v="0"/>
    <x v="0"/>
    <x v="0"/>
    <n v="1"/>
  </r>
  <r>
    <s v="Avenida Rubem Berta, 2296"/>
    <x v="0"/>
    <x v="1"/>
    <x v="3"/>
    <x v="0"/>
    <x v="18"/>
    <x v="15"/>
    <x v="4"/>
    <x v="0"/>
    <x v="0"/>
    <x v="2"/>
    <x v="0"/>
    <x v="0"/>
    <x v="0"/>
    <n v="1"/>
  </r>
  <r>
    <s v="Avenida Rubem Berta, 2296"/>
    <x v="0"/>
    <x v="1"/>
    <x v="3"/>
    <x v="1"/>
    <x v="11"/>
    <x v="9"/>
    <x v="4"/>
    <x v="0"/>
    <x v="0"/>
    <x v="2"/>
    <x v="0"/>
    <x v="0"/>
    <x v="0"/>
    <n v="1"/>
  </r>
  <r>
    <s v="Avenida Rubem Berta, 2296"/>
    <x v="0"/>
    <x v="1"/>
    <x v="3"/>
    <x v="2"/>
    <x v="12"/>
    <x v="10"/>
    <x v="4"/>
    <x v="0"/>
    <x v="0"/>
    <x v="2"/>
    <x v="0"/>
    <x v="0"/>
    <x v="0"/>
    <n v="1"/>
  </r>
  <r>
    <s v="Rua Humaita, 1074"/>
    <x v="0"/>
    <x v="3"/>
    <x v="2"/>
    <x v="0"/>
    <x v="3"/>
    <x v="1"/>
    <x v="2"/>
    <x v="0"/>
    <x v="0"/>
    <x v="0"/>
    <x v="0"/>
    <x v="0"/>
    <x v="0"/>
    <n v="1"/>
  </r>
  <r>
    <s v="Rua Humaita, 1074"/>
    <x v="0"/>
    <x v="3"/>
    <x v="2"/>
    <x v="1"/>
    <x v="16"/>
    <x v="13"/>
    <x v="2"/>
    <x v="0"/>
    <x v="0"/>
    <x v="0"/>
    <x v="0"/>
    <x v="0"/>
    <x v="0"/>
    <n v="1"/>
  </r>
  <r>
    <s v="Rua Humaita, 1074"/>
    <x v="0"/>
    <x v="3"/>
    <x v="2"/>
    <x v="2"/>
    <x v="5"/>
    <x v="3"/>
    <x v="2"/>
    <x v="0"/>
    <x v="0"/>
    <x v="0"/>
    <x v="0"/>
    <x v="0"/>
    <x v="0"/>
    <n v="1"/>
  </r>
  <r>
    <s v="Travessa Borges de Medeiros, 2133"/>
    <x v="0"/>
    <x v="4"/>
    <x v="2"/>
    <x v="0"/>
    <x v="9"/>
    <x v="7"/>
    <x v="2"/>
    <x v="0"/>
    <x v="0"/>
    <x v="0"/>
    <x v="0"/>
    <x v="0"/>
    <x v="0"/>
    <n v="1"/>
  </r>
  <r>
    <s v="Travessa Borges de Medeiros, 2133"/>
    <x v="0"/>
    <x v="4"/>
    <x v="2"/>
    <x v="1"/>
    <x v="7"/>
    <x v="5"/>
    <x v="2"/>
    <x v="0"/>
    <x v="0"/>
    <x v="0"/>
    <x v="0"/>
    <x v="0"/>
    <x v="0"/>
    <n v="1"/>
  </r>
  <r>
    <s v="Travessa Borges de Medeiros, 2133"/>
    <x v="0"/>
    <x v="4"/>
    <x v="2"/>
    <x v="2"/>
    <x v="8"/>
    <x v="6"/>
    <x v="2"/>
    <x v="0"/>
    <x v="0"/>
    <x v="0"/>
    <x v="0"/>
    <x v="0"/>
    <x v="0"/>
    <n v="1"/>
  </r>
  <r>
    <s v="Rua Getulio Vargas, 908"/>
    <x v="0"/>
    <x v="3"/>
    <x v="4"/>
    <x v="0"/>
    <x v="10"/>
    <x v="8"/>
    <x v="2"/>
    <x v="0"/>
    <x v="0"/>
    <x v="0"/>
    <x v="0"/>
    <x v="0"/>
    <x v="0"/>
    <n v="1"/>
  </r>
  <r>
    <s v="Rua Getulio Vargas, 908"/>
    <x v="0"/>
    <x v="3"/>
    <x v="4"/>
    <x v="1"/>
    <x v="11"/>
    <x v="9"/>
    <x v="2"/>
    <x v="0"/>
    <x v="0"/>
    <x v="0"/>
    <x v="0"/>
    <x v="0"/>
    <x v="0"/>
    <n v="1"/>
  </r>
  <r>
    <s v="Rua Getulio Vargas, 908"/>
    <x v="0"/>
    <x v="3"/>
    <x v="4"/>
    <x v="2"/>
    <x v="12"/>
    <x v="10"/>
    <x v="2"/>
    <x v="0"/>
    <x v="0"/>
    <x v="0"/>
    <x v="0"/>
    <x v="0"/>
    <x v="0"/>
    <n v="1"/>
  </r>
  <r>
    <s v="Rua Santo Amaro, 296"/>
    <x v="0"/>
    <x v="3"/>
    <x v="2"/>
    <x v="0"/>
    <x v="9"/>
    <x v="7"/>
    <x v="2"/>
    <x v="0"/>
    <x v="0"/>
    <x v="0"/>
    <x v="0"/>
    <x v="0"/>
    <x v="0"/>
    <n v="1"/>
  </r>
  <r>
    <s v="Rua Santo Amaro, 296"/>
    <x v="0"/>
    <x v="3"/>
    <x v="2"/>
    <x v="1"/>
    <x v="7"/>
    <x v="5"/>
    <x v="2"/>
    <x v="0"/>
    <x v="0"/>
    <x v="0"/>
    <x v="0"/>
    <x v="0"/>
    <x v="0"/>
    <n v="1"/>
  </r>
  <r>
    <s v="Rua Santo Amaro, 296"/>
    <x v="0"/>
    <x v="3"/>
    <x v="2"/>
    <x v="2"/>
    <x v="8"/>
    <x v="6"/>
    <x v="2"/>
    <x v="6"/>
    <x v="0"/>
    <x v="0"/>
    <x v="0"/>
    <x v="0"/>
    <x v="0"/>
    <n v="1"/>
  </r>
  <r>
    <s v="Avenida Flores da Cunha, 3244"/>
    <x v="0"/>
    <x v="1"/>
    <x v="0"/>
    <x v="0"/>
    <x v="39"/>
    <x v="32"/>
    <x v="0"/>
    <x v="1"/>
    <x v="0"/>
    <x v="2"/>
    <x v="0"/>
    <x v="0"/>
    <x v="0"/>
    <n v="1"/>
  </r>
  <r>
    <s v="Avenida Flores da Cunha, 3244"/>
    <x v="0"/>
    <x v="1"/>
    <x v="0"/>
    <x v="1"/>
    <x v="15"/>
    <x v="12"/>
    <x v="0"/>
    <x v="0"/>
    <x v="2"/>
    <x v="2"/>
    <x v="0"/>
    <x v="1"/>
    <x v="0"/>
    <n v="1"/>
  </r>
  <r>
    <s v="Avenida Flores da Cunha, 3244"/>
    <x v="0"/>
    <x v="1"/>
    <x v="0"/>
    <x v="2"/>
    <x v="29"/>
    <x v="24"/>
    <x v="0"/>
    <x v="0"/>
    <x v="0"/>
    <x v="2"/>
    <x v="0"/>
    <x v="0"/>
    <x v="0"/>
    <n v="1"/>
  </r>
  <r>
    <s v="Avenida Deputado Osvaldo Bastos, 990"/>
    <x v="0"/>
    <x v="2"/>
    <x v="3"/>
    <x v="0"/>
    <x v="30"/>
    <x v="25"/>
    <x v="2"/>
    <x v="0"/>
    <x v="0"/>
    <x v="0"/>
    <x v="0"/>
    <x v="0"/>
    <x v="0"/>
    <n v="1"/>
  </r>
  <r>
    <s v="Avenida Deputado Osvaldo Bastos, 990"/>
    <x v="0"/>
    <x v="2"/>
    <x v="3"/>
    <x v="1"/>
    <x v="31"/>
    <x v="26"/>
    <x v="2"/>
    <x v="0"/>
    <x v="0"/>
    <x v="0"/>
    <x v="0"/>
    <x v="0"/>
    <x v="0"/>
    <n v="1"/>
  </r>
  <r>
    <s v="Avenida Deputado Osvaldo Bastos, 990"/>
    <x v="0"/>
    <x v="2"/>
    <x v="3"/>
    <x v="2"/>
    <x v="26"/>
    <x v="21"/>
    <x v="2"/>
    <x v="0"/>
    <x v="0"/>
    <x v="0"/>
    <x v="0"/>
    <x v="0"/>
    <x v="0"/>
    <n v="1"/>
  </r>
  <r>
    <s v="Rua Andrade Neves, 1379"/>
    <x v="0"/>
    <x v="3"/>
    <x v="2"/>
    <x v="0"/>
    <x v="18"/>
    <x v="15"/>
    <x v="2"/>
    <x v="0"/>
    <x v="0"/>
    <x v="0"/>
    <x v="0"/>
    <x v="0"/>
    <x v="0"/>
    <n v="1"/>
  </r>
  <r>
    <s v="Rua Andrade Neves, 1379"/>
    <x v="0"/>
    <x v="3"/>
    <x v="2"/>
    <x v="1"/>
    <x v="11"/>
    <x v="9"/>
    <x v="2"/>
    <x v="0"/>
    <x v="0"/>
    <x v="0"/>
    <x v="0"/>
    <x v="0"/>
    <x v="0"/>
    <n v="1"/>
  </r>
  <r>
    <s v="Rua Andrade Neves, 1379"/>
    <x v="0"/>
    <x v="3"/>
    <x v="2"/>
    <x v="2"/>
    <x v="8"/>
    <x v="6"/>
    <x v="2"/>
    <x v="0"/>
    <x v="0"/>
    <x v="0"/>
    <x v="0"/>
    <x v="0"/>
    <x v="0"/>
    <n v="1"/>
  </r>
  <r>
    <s v="Rua Pinheiro Machado, 556"/>
    <x v="0"/>
    <x v="3"/>
    <x v="1"/>
    <x v="0"/>
    <x v="6"/>
    <x v="4"/>
    <x v="2"/>
    <x v="0"/>
    <x v="0"/>
    <x v="0"/>
    <x v="0"/>
    <x v="0"/>
    <x v="0"/>
    <n v="1"/>
  </r>
  <r>
    <s v="Rua Pinheiro Machado, 556"/>
    <x v="0"/>
    <x v="3"/>
    <x v="1"/>
    <x v="1"/>
    <x v="4"/>
    <x v="2"/>
    <x v="2"/>
    <x v="0"/>
    <x v="0"/>
    <x v="0"/>
    <x v="0"/>
    <x v="0"/>
    <x v="0"/>
    <n v="1"/>
  </r>
  <r>
    <s v="Rua Pinheiro Machado, 556"/>
    <x v="0"/>
    <x v="3"/>
    <x v="1"/>
    <x v="2"/>
    <x v="5"/>
    <x v="3"/>
    <x v="2"/>
    <x v="0"/>
    <x v="0"/>
    <x v="0"/>
    <x v="0"/>
    <x v="0"/>
    <x v="0"/>
    <n v="1"/>
  </r>
  <r>
    <s v="Rua Tres de Outubro, 3423"/>
    <x v="0"/>
    <x v="3"/>
    <x v="1"/>
    <x v="0"/>
    <x v="6"/>
    <x v="4"/>
    <x v="2"/>
    <x v="0"/>
    <x v="0"/>
    <x v="0"/>
    <x v="0"/>
    <x v="0"/>
    <x v="0"/>
    <n v="1"/>
  </r>
  <r>
    <s v="Rua Tres de Outubro, 3423"/>
    <x v="0"/>
    <x v="3"/>
    <x v="1"/>
    <x v="1"/>
    <x v="4"/>
    <x v="2"/>
    <x v="2"/>
    <x v="0"/>
    <x v="0"/>
    <x v="0"/>
    <x v="0"/>
    <x v="0"/>
    <x v="0"/>
    <n v="1"/>
  </r>
  <r>
    <s v="Rua Tres de Outubro, 3423"/>
    <x v="0"/>
    <x v="3"/>
    <x v="1"/>
    <x v="2"/>
    <x v="5"/>
    <x v="3"/>
    <x v="2"/>
    <x v="0"/>
    <x v="0"/>
    <x v="0"/>
    <x v="0"/>
    <x v="0"/>
    <x v="0"/>
    <n v="1"/>
  </r>
  <r>
    <s v="Rua Pinheiro Machado, 1192"/>
    <x v="0"/>
    <x v="3"/>
    <x v="2"/>
    <x v="0"/>
    <x v="9"/>
    <x v="7"/>
    <x v="2"/>
    <x v="0"/>
    <x v="0"/>
    <x v="0"/>
    <x v="0"/>
    <x v="0"/>
    <x v="0"/>
    <n v="1"/>
  </r>
  <r>
    <s v="Rua Pinheiro Machado, 1192"/>
    <x v="0"/>
    <x v="3"/>
    <x v="2"/>
    <x v="1"/>
    <x v="11"/>
    <x v="9"/>
    <x v="2"/>
    <x v="0"/>
    <x v="0"/>
    <x v="0"/>
    <x v="0"/>
    <x v="0"/>
    <x v="0"/>
    <n v="1"/>
  </r>
  <r>
    <s v="Rua Pinheiro Machado, 1192"/>
    <x v="0"/>
    <x v="3"/>
    <x v="2"/>
    <x v="2"/>
    <x v="8"/>
    <x v="6"/>
    <x v="2"/>
    <x v="0"/>
    <x v="0"/>
    <x v="0"/>
    <x v="0"/>
    <x v="0"/>
    <x v="0"/>
    <n v="1"/>
  </r>
  <r>
    <s v="Rua Brochado da Rocha, 276"/>
    <x v="0"/>
    <x v="3"/>
    <x v="2"/>
    <x v="0"/>
    <x v="9"/>
    <x v="7"/>
    <x v="2"/>
    <x v="0"/>
    <x v="0"/>
    <x v="0"/>
    <x v="0"/>
    <x v="0"/>
    <x v="0"/>
    <n v="1"/>
  </r>
  <r>
    <s v="Rua Brochado da Rocha, 276"/>
    <x v="0"/>
    <x v="3"/>
    <x v="2"/>
    <x v="1"/>
    <x v="7"/>
    <x v="5"/>
    <x v="2"/>
    <x v="0"/>
    <x v="0"/>
    <x v="0"/>
    <x v="0"/>
    <x v="0"/>
    <x v="0"/>
    <n v="1"/>
  </r>
  <r>
    <s v="Rua Brochado da Rocha, 276"/>
    <x v="0"/>
    <x v="3"/>
    <x v="2"/>
    <x v="2"/>
    <x v="8"/>
    <x v="6"/>
    <x v="2"/>
    <x v="0"/>
    <x v="0"/>
    <x v="0"/>
    <x v="0"/>
    <x v="0"/>
    <x v="0"/>
    <n v="1"/>
  </r>
  <r>
    <s v="Rua Manoel Jose Luiz, 291"/>
    <x v="0"/>
    <x v="2"/>
    <x v="2"/>
    <x v="0"/>
    <x v="3"/>
    <x v="1"/>
    <x v="0"/>
    <x v="0"/>
    <x v="0"/>
    <x v="0"/>
    <x v="0"/>
    <x v="0"/>
    <x v="0"/>
    <n v="1"/>
  </r>
  <r>
    <s v="Rua Manoel Jose Luiz, 291"/>
    <x v="0"/>
    <x v="2"/>
    <x v="2"/>
    <x v="1"/>
    <x v="4"/>
    <x v="2"/>
    <x v="0"/>
    <x v="0"/>
    <x v="0"/>
    <x v="0"/>
    <x v="0"/>
    <x v="0"/>
    <x v="0"/>
    <n v="1"/>
  </r>
  <r>
    <s v="Rua Manoel Jose Luiz, 291"/>
    <x v="0"/>
    <x v="2"/>
    <x v="2"/>
    <x v="2"/>
    <x v="5"/>
    <x v="3"/>
    <x v="0"/>
    <x v="0"/>
    <x v="0"/>
    <x v="0"/>
    <x v="0"/>
    <x v="0"/>
    <x v="0"/>
    <n v="1"/>
  </r>
  <r>
    <s v="Avenida Flores da Cunha, 3677"/>
    <x v="0"/>
    <x v="1"/>
    <x v="0"/>
    <x v="0"/>
    <x v="30"/>
    <x v="25"/>
    <x v="0"/>
    <x v="0"/>
    <x v="0"/>
    <x v="2"/>
    <x v="0"/>
    <x v="0"/>
    <x v="0"/>
    <n v="1"/>
  </r>
  <r>
    <s v="Avenida Flores da Cunha, 3677"/>
    <x v="0"/>
    <x v="1"/>
    <x v="0"/>
    <x v="1"/>
    <x v="31"/>
    <x v="26"/>
    <x v="0"/>
    <x v="0"/>
    <x v="0"/>
    <x v="2"/>
    <x v="0"/>
    <x v="0"/>
    <x v="0"/>
    <n v="1"/>
  </r>
  <r>
    <s v="Avenida Flores da Cunha, 3677"/>
    <x v="0"/>
    <x v="1"/>
    <x v="0"/>
    <x v="2"/>
    <x v="26"/>
    <x v="21"/>
    <x v="0"/>
    <x v="0"/>
    <x v="0"/>
    <x v="2"/>
    <x v="0"/>
    <x v="0"/>
    <x v="0"/>
    <n v="1"/>
  </r>
  <r>
    <s v="Rua Padre Reus, 1555"/>
    <x v="0"/>
    <x v="3"/>
    <x v="2"/>
    <x v="0"/>
    <x v="6"/>
    <x v="4"/>
    <x v="2"/>
    <x v="0"/>
    <x v="0"/>
    <x v="0"/>
    <x v="0"/>
    <x v="0"/>
    <x v="0"/>
    <n v="1"/>
  </r>
  <r>
    <s v="Rua Padre Reus, 1555"/>
    <x v="0"/>
    <x v="3"/>
    <x v="2"/>
    <x v="1"/>
    <x v="7"/>
    <x v="5"/>
    <x v="2"/>
    <x v="0"/>
    <x v="0"/>
    <x v="0"/>
    <x v="0"/>
    <x v="0"/>
    <x v="0"/>
    <n v="1"/>
  </r>
  <r>
    <s v="Rua Padre Reus, 1555"/>
    <x v="0"/>
    <x v="3"/>
    <x v="2"/>
    <x v="2"/>
    <x v="8"/>
    <x v="6"/>
    <x v="2"/>
    <x v="0"/>
    <x v="0"/>
    <x v="0"/>
    <x v="0"/>
    <x v="0"/>
    <x v="0"/>
    <n v="1"/>
  </r>
  <r>
    <s v="Rua Eleodoro Franzen, 848"/>
    <x v="0"/>
    <x v="3"/>
    <x v="2"/>
    <x v="0"/>
    <x v="9"/>
    <x v="7"/>
    <x v="2"/>
    <x v="0"/>
    <x v="0"/>
    <x v="0"/>
    <x v="0"/>
    <x v="0"/>
    <x v="0"/>
    <n v="1"/>
  </r>
  <r>
    <s v="Rua Eleodoro Franzen, 848"/>
    <x v="0"/>
    <x v="3"/>
    <x v="2"/>
    <x v="1"/>
    <x v="11"/>
    <x v="9"/>
    <x v="2"/>
    <x v="0"/>
    <x v="0"/>
    <x v="0"/>
    <x v="0"/>
    <x v="0"/>
    <x v="0"/>
    <n v="1"/>
  </r>
  <r>
    <s v="Rua Eleodoro Franzen, 848"/>
    <x v="0"/>
    <x v="3"/>
    <x v="2"/>
    <x v="2"/>
    <x v="8"/>
    <x v="6"/>
    <x v="2"/>
    <x v="0"/>
    <x v="0"/>
    <x v="0"/>
    <x v="0"/>
    <x v="0"/>
    <x v="0"/>
    <n v="1"/>
  </r>
  <r>
    <s v="Rua Eleodoro Franzen, 624"/>
    <x v="0"/>
    <x v="3"/>
    <x v="2"/>
    <x v="0"/>
    <x v="9"/>
    <x v="7"/>
    <x v="2"/>
    <x v="0"/>
    <x v="0"/>
    <x v="0"/>
    <x v="0"/>
    <x v="0"/>
    <x v="0"/>
    <n v="1"/>
  </r>
  <r>
    <s v="Rua Eleodoro Franzen, 624"/>
    <x v="0"/>
    <x v="3"/>
    <x v="2"/>
    <x v="1"/>
    <x v="11"/>
    <x v="9"/>
    <x v="2"/>
    <x v="0"/>
    <x v="0"/>
    <x v="0"/>
    <x v="0"/>
    <x v="0"/>
    <x v="0"/>
    <n v="1"/>
  </r>
  <r>
    <s v="Rua Eleodoro Franzen, 624"/>
    <x v="0"/>
    <x v="3"/>
    <x v="2"/>
    <x v="2"/>
    <x v="8"/>
    <x v="6"/>
    <x v="2"/>
    <x v="0"/>
    <x v="0"/>
    <x v="0"/>
    <x v="0"/>
    <x v="0"/>
    <x v="0"/>
    <n v="1"/>
  </r>
  <r>
    <s v="Rua Franca, 102"/>
    <x v="0"/>
    <x v="1"/>
    <x v="2"/>
    <x v="0"/>
    <x v="9"/>
    <x v="7"/>
    <x v="2"/>
    <x v="0"/>
    <x v="0"/>
    <x v="0"/>
    <x v="0"/>
    <x v="0"/>
    <x v="0"/>
    <n v="1"/>
  </r>
  <r>
    <s v="Rua Franca, 102"/>
    <x v="0"/>
    <x v="1"/>
    <x v="2"/>
    <x v="1"/>
    <x v="7"/>
    <x v="5"/>
    <x v="2"/>
    <x v="0"/>
    <x v="0"/>
    <x v="0"/>
    <x v="0"/>
    <x v="0"/>
    <x v="0"/>
    <n v="1"/>
  </r>
  <r>
    <s v="Rua Franca, 102"/>
    <x v="0"/>
    <x v="1"/>
    <x v="2"/>
    <x v="2"/>
    <x v="8"/>
    <x v="6"/>
    <x v="2"/>
    <x v="0"/>
    <x v="0"/>
    <x v="0"/>
    <x v="0"/>
    <x v="0"/>
    <x v="0"/>
    <n v="1"/>
  </r>
  <r>
    <s v="Rua Bolivia, 356"/>
    <x v="0"/>
    <x v="3"/>
    <x v="2"/>
    <x v="0"/>
    <x v="9"/>
    <x v="7"/>
    <x v="2"/>
    <x v="0"/>
    <x v="0"/>
    <x v="0"/>
    <x v="0"/>
    <x v="0"/>
    <x v="0"/>
    <n v="1"/>
  </r>
  <r>
    <s v="Rua Bolivia, 356"/>
    <x v="0"/>
    <x v="3"/>
    <x v="2"/>
    <x v="1"/>
    <x v="11"/>
    <x v="9"/>
    <x v="2"/>
    <x v="0"/>
    <x v="0"/>
    <x v="0"/>
    <x v="0"/>
    <x v="0"/>
    <x v="0"/>
    <n v="1"/>
  </r>
  <r>
    <s v="Rua Bolivia, 356"/>
    <x v="0"/>
    <x v="3"/>
    <x v="2"/>
    <x v="2"/>
    <x v="8"/>
    <x v="6"/>
    <x v="2"/>
    <x v="0"/>
    <x v="0"/>
    <x v="0"/>
    <x v="0"/>
    <x v="0"/>
    <x v="0"/>
    <n v="1"/>
  </r>
  <r>
    <s v="Rua Pernambuco, 1657"/>
    <x v="0"/>
    <x v="4"/>
    <x v="1"/>
    <x v="0"/>
    <x v="6"/>
    <x v="4"/>
    <x v="2"/>
    <x v="0"/>
    <x v="0"/>
    <x v="0"/>
    <x v="0"/>
    <x v="0"/>
    <x v="0"/>
    <n v="1"/>
  </r>
  <r>
    <s v="Rua Pernambuco, 1657"/>
    <x v="0"/>
    <x v="4"/>
    <x v="1"/>
    <x v="1"/>
    <x v="4"/>
    <x v="2"/>
    <x v="2"/>
    <x v="0"/>
    <x v="0"/>
    <x v="0"/>
    <x v="0"/>
    <x v="0"/>
    <x v="0"/>
    <n v="1"/>
  </r>
  <r>
    <s v="Rua Pernambuco, 1657"/>
    <x v="0"/>
    <x v="4"/>
    <x v="1"/>
    <x v="2"/>
    <x v="5"/>
    <x v="3"/>
    <x v="2"/>
    <x v="0"/>
    <x v="0"/>
    <x v="0"/>
    <x v="0"/>
    <x v="0"/>
    <x v="0"/>
    <n v="1"/>
  </r>
  <r>
    <s v="Rua Xavantes, 263"/>
    <x v="0"/>
    <x v="1"/>
    <x v="2"/>
    <x v="0"/>
    <x v="9"/>
    <x v="7"/>
    <x v="2"/>
    <x v="0"/>
    <x v="0"/>
    <x v="0"/>
    <x v="0"/>
    <x v="0"/>
    <x v="0"/>
    <n v="1"/>
  </r>
  <r>
    <s v="Rua Xavantes, 263"/>
    <x v="0"/>
    <x v="1"/>
    <x v="2"/>
    <x v="1"/>
    <x v="7"/>
    <x v="5"/>
    <x v="2"/>
    <x v="0"/>
    <x v="0"/>
    <x v="0"/>
    <x v="0"/>
    <x v="0"/>
    <x v="0"/>
    <n v="1"/>
  </r>
  <r>
    <s v="Rua Xavantes, 263"/>
    <x v="0"/>
    <x v="1"/>
    <x v="2"/>
    <x v="2"/>
    <x v="8"/>
    <x v="6"/>
    <x v="2"/>
    <x v="0"/>
    <x v="0"/>
    <x v="0"/>
    <x v="0"/>
    <x v="0"/>
    <x v="0"/>
    <n v="1"/>
  </r>
  <r>
    <s v="Rua Santa Catarina, 939"/>
    <x v="0"/>
    <x v="3"/>
    <x v="2"/>
    <x v="0"/>
    <x v="10"/>
    <x v="8"/>
    <x v="1"/>
    <x v="0"/>
    <x v="0"/>
    <x v="0"/>
    <x v="0"/>
    <x v="0"/>
    <x v="0"/>
    <n v="1"/>
  </r>
  <r>
    <s v="Rua Santa Catarina, 939"/>
    <x v="0"/>
    <x v="3"/>
    <x v="2"/>
    <x v="1"/>
    <x v="11"/>
    <x v="9"/>
    <x v="1"/>
    <x v="2"/>
    <x v="0"/>
    <x v="0"/>
    <x v="0"/>
    <x v="0"/>
    <x v="0"/>
    <n v="1"/>
  </r>
  <r>
    <s v="Rua Santa Catarina, 939"/>
    <x v="0"/>
    <x v="3"/>
    <x v="2"/>
    <x v="2"/>
    <x v="12"/>
    <x v="10"/>
    <x v="1"/>
    <x v="2"/>
    <x v="0"/>
    <x v="0"/>
    <x v="0"/>
    <x v="0"/>
    <x v="0"/>
    <n v="1"/>
  </r>
  <r>
    <s v="Rua Quarenta, 150"/>
    <x v="0"/>
    <x v="4"/>
    <x v="1"/>
    <x v="0"/>
    <x v="3"/>
    <x v="1"/>
    <x v="2"/>
    <x v="0"/>
    <x v="0"/>
    <x v="0"/>
    <x v="0"/>
    <x v="0"/>
    <x v="0"/>
    <n v="1"/>
  </r>
  <r>
    <s v="Rua Quarenta, 150"/>
    <x v="0"/>
    <x v="4"/>
    <x v="1"/>
    <x v="1"/>
    <x v="4"/>
    <x v="2"/>
    <x v="2"/>
    <x v="0"/>
    <x v="0"/>
    <x v="0"/>
    <x v="0"/>
    <x v="0"/>
    <x v="0"/>
    <n v="1"/>
  </r>
  <r>
    <s v="Rua Quarenta, 150"/>
    <x v="0"/>
    <x v="4"/>
    <x v="1"/>
    <x v="2"/>
    <x v="5"/>
    <x v="3"/>
    <x v="2"/>
    <x v="0"/>
    <x v="0"/>
    <x v="0"/>
    <x v="0"/>
    <x v="0"/>
    <x v="0"/>
    <n v="1"/>
  </r>
  <r>
    <s v="Rua Parque Janio, 682"/>
    <x v="0"/>
    <x v="3"/>
    <x v="2"/>
    <x v="0"/>
    <x v="9"/>
    <x v="7"/>
    <x v="1"/>
    <x v="0"/>
    <x v="0"/>
    <x v="0"/>
    <x v="0"/>
    <x v="0"/>
    <x v="0"/>
    <n v="1"/>
  </r>
  <r>
    <s v="Rua Parque Janio, 682"/>
    <x v="0"/>
    <x v="3"/>
    <x v="2"/>
    <x v="1"/>
    <x v="11"/>
    <x v="9"/>
    <x v="1"/>
    <x v="0"/>
    <x v="0"/>
    <x v="0"/>
    <x v="0"/>
    <x v="0"/>
    <x v="0"/>
    <n v="1"/>
  </r>
  <r>
    <s v="Rua Parque Janio, 682"/>
    <x v="0"/>
    <x v="3"/>
    <x v="2"/>
    <x v="2"/>
    <x v="8"/>
    <x v="6"/>
    <x v="1"/>
    <x v="6"/>
    <x v="0"/>
    <x v="0"/>
    <x v="0"/>
    <x v="0"/>
    <x v="0"/>
    <n v="1"/>
  </r>
  <r>
    <s v="Rua Parque Janio, 730"/>
    <x v="0"/>
    <x v="4"/>
    <x v="1"/>
    <x v="0"/>
    <x v="6"/>
    <x v="4"/>
    <x v="0"/>
    <x v="0"/>
    <x v="0"/>
    <x v="0"/>
    <x v="0"/>
    <x v="0"/>
    <x v="0"/>
    <n v="1"/>
  </r>
  <r>
    <s v="Rua Parque Janio, 730"/>
    <x v="0"/>
    <x v="4"/>
    <x v="1"/>
    <x v="1"/>
    <x v="4"/>
    <x v="2"/>
    <x v="0"/>
    <x v="0"/>
    <x v="0"/>
    <x v="0"/>
    <x v="0"/>
    <x v="0"/>
    <x v="0"/>
    <n v="1"/>
  </r>
  <r>
    <s v="Rua Parque Janio, 730"/>
    <x v="0"/>
    <x v="4"/>
    <x v="1"/>
    <x v="2"/>
    <x v="5"/>
    <x v="3"/>
    <x v="0"/>
    <x v="0"/>
    <x v="0"/>
    <x v="0"/>
    <x v="0"/>
    <x v="0"/>
    <x v="0"/>
    <n v="1"/>
  </r>
  <r>
    <s v="Rua Octavio Rodolfo dos Santos, 1988"/>
    <x v="0"/>
    <x v="3"/>
    <x v="1"/>
    <x v="0"/>
    <x v="6"/>
    <x v="4"/>
    <x v="2"/>
    <x v="0"/>
    <x v="0"/>
    <x v="0"/>
    <x v="0"/>
    <x v="0"/>
    <x v="0"/>
    <n v="1"/>
  </r>
  <r>
    <s v="Rua Octavio Rodolfo dos Santos, 1988"/>
    <x v="0"/>
    <x v="3"/>
    <x v="1"/>
    <x v="1"/>
    <x v="7"/>
    <x v="5"/>
    <x v="2"/>
    <x v="0"/>
    <x v="0"/>
    <x v="0"/>
    <x v="0"/>
    <x v="0"/>
    <x v="0"/>
    <n v="1"/>
  </r>
  <r>
    <s v="Rua Octavio Rodolfo dos Santos, 1988"/>
    <x v="0"/>
    <x v="3"/>
    <x v="1"/>
    <x v="2"/>
    <x v="8"/>
    <x v="6"/>
    <x v="2"/>
    <x v="4"/>
    <x v="0"/>
    <x v="0"/>
    <x v="0"/>
    <x v="0"/>
    <x v="0"/>
    <n v="1"/>
  </r>
  <r>
    <s v="Rua Onze, 57"/>
    <x v="0"/>
    <x v="3"/>
    <x v="2"/>
    <x v="0"/>
    <x v="6"/>
    <x v="4"/>
    <x v="2"/>
    <x v="0"/>
    <x v="0"/>
    <x v="0"/>
    <x v="0"/>
    <x v="0"/>
    <x v="0"/>
    <n v="1"/>
  </r>
  <r>
    <s v="Rua Onze, 57"/>
    <x v="0"/>
    <x v="3"/>
    <x v="2"/>
    <x v="1"/>
    <x v="4"/>
    <x v="2"/>
    <x v="2"/>
    <x v="0"/>
    <x v="0"/>
    <x v="0"/>
    <x v="0"/>
    <x v="0"/>
    <x v="0"/>
    <n v="1"/>
  </r>
  <r>
    <s v="Rua Onze, 57"/>
    <x v="0"/>
    <x v="3"/>
    <x v="2"/>
    <x v="2"/>
    <x v="5"/>
    <x v="3"/>
    <x v="2"/>
    <x v="0"/>
    <x v="0"/>
    <x v="0"/>
    <x v="0"/>
    <x v="0"/>
    <x v="0"/>
    <n v="1"/>
  </r>
  <r>
    <s v="Rua Bruno Oscar Koetz, 1102"/>
    <x v="0"/>
    <x v="3"/>
    <x v="1"/>
    <x v="0"/>
    <x v="6"/>
    <x v="4"/>
    <x v="3"/>
    <x v="0"/>
    <x v="0"/>
    <x v="0"/>
    <x v="0"/>
    <x v="0"/>
    <x v="0"/>
    <n v="1"/>
  </r>
  <r>
    <s v="Rua Bruno Oscar Koetz, 1102"/>
    <x v="0"/>
    <x v="3"/>
    <x v="1"/>
    <x v="1"/>
    <x v="4"/>
    <x v="2"/>
    <x v="3"/>
    <x v="0"/>
    <x v="0"/>
    <x v="0"/>
    <x v="0"/>
    <x v="0"/>
    <x v="0"/>
    <n v="1"/>
  </r>
  <r>
    <s v="Rua Bruno Oscar Koetz, 1102"/>
    <x v="0"/>
    <x v="3"/>
    <x v="1"/>
    <x v="2"/>
    <x v="5"/>
    <x v="3"/>
    <x v="3"/>
    <x v="0"/>
    <x v="0"/>
    <x v="0"/>
    <x v="0"/>
    <x v="0"/>
    <x v="0"/>
    <n v="1"/>
  </r>
  <r>
    <s v="Rua Uruguai, 15"/>
    <x v="0"/>
    <x v="3"/>
    <x v="1"/>
    <x v="0"/>
    <x v="6"/>
    <x v="4"/>
    <x v="2"/>
    <x v="0"/>
    <x v="0"/>
    <x v="0"/>
    <x v="0"/>
    <x v="0"/>
    <x v="0"/>
    <n v="1"/>
  </r>
  <r>
    <s v="Rua Uruguai, 15"/>
    <x v="0"/>
    <x v="3"/>
    <x v="1"/>
    <x v="1"/>
    <x v="4"/>
    <x v="2"/>
    <x v="2"/>
    <x v="0"/>
    <x v="0"/>
    <x v="0"/>
    <x v="0"/>
    <x v="0"/>
    <x v="0"/>
    <n v="1"/>
  </r>
  <r>
    <s v="Rua Uruguai, 15"/>
    <x v="0"/>
    <x v="3"/>
    <x v="1"/>
    <x v="2"/>
    <x v="5"/>
    <x v="3"/>
    <x v="2"/>
    <x v="0"/>
    <x v="0"/>
    <x v="0"/>
    <x v="0"/>
    <x v="0"/>
    <x v="0"/>
    <n v="1"/>
  </r>
  <r>
    <s v="Avenida A-Treze, 826"/>
    <x v="0"/>
    <x v="2"/>
    <x v="2"/>
    <x v="0"/>
    <x v="9"/>
    <x v="7"/>
    <x v="2"/>
    <x v="0"/>
    <x v="0"/>
    <x v="1"/>
    <x v="0"/>
    <x v="0"/>
    <x v="0"/>
    <n v="1"/>
  </r>
  <r>
    <s v="Avenida A-Treze, 826"/>
    <x v="0"/>
    <x v="2"/>
    <x v="2"/>
    <x v="1"/>
    <x v="7"/>
    <x v="5"/>
    <x v="2"/>
    <x v="0"/>
    <x v="0"/>
    <x v="1"/>
    <x v="0"/>
    <x v="0"/>
    <x v="0"/>
    <n v="1"/>
  </r>
  <r>
    <s v="Avenida A-Treze, 826"/>
    <x v="0"/>
    <x v="2"/>
    <x v="2"/>
    <x v="2"/>
    <x v="13"/>
    <x v="9"/>
    <x v="2"/>
    <x v="0"/>
    <x v="0"/>
    <x v="1"/>
    <x v="0"/>
    <x v="0"/>
    <x v="0"/>
    <n v="1"/>
  </r>
  <r>
    <s v="Estrada -Osorio, 7790"/>
    <x v="0"/>
    <x v="5"/>
    <x v="1"/>
    <x v="0"/>
    <x v="6"/>
    <x v="4"/>
    <x v="1"/>
    <x v="6"/>
    <x v="0"/>
    <x v="0"/>
    <x v="0"/>
    <x v="0"/>
    <x v="0"/>
    <n v="1"/>
  </r>
  <r>
    <s v="Estrada -Osorio, 7790"/>
    <x v="0"/>
    <x v="5"/>
    <x v="1"/>
    <x v="1"/>
    <x v="4"/>
    <x v="2"/>
    <x v="1"/>
    <x v="3"/>
    <x v="0"/>
    <x v="0"/>
    <x v="0"/>
    <x v="0"/>
    <x v="0"/>
    <n v="1"/>
  </r>
  <r>
    <s v="Estrada -Osorio, 7790"/>
    <x v="0"/>
    <x v="5"/>
    <x v="1"/>
    <x v="2"/>
    <x v="5"/>
    <x v="3"/>
    <x v="1"/>
    <x v="6"/>
    <x v="0"/>
    <x v="0"/>
    <x v="0"/>
    <x v="0"/>
    <x v="0"/>
    <n v="1"/>
  </r>
  <r>
    <s v="Rua Vinte e Dois, 430"/>
    <x v="0"/>
    <x v="5"/>
    <x v="2"/>
    <x v="0"/>
    <x v="6"/>
    <x v="4"/>
    <x v="1"/>
    <x v="0"/>
    <x v="0"/>
    <x v="0"/>
    <x v="0"/>
    <x v="0"/>
    <x v="0"/>
    <n v="1"/>
  </r>
  <r>
    <s v="Rua Vinte e Dois, 430"/>
    <x v="0"/>
    <x v="5"/>
    <x v="2"/>
    <x v="1"/>
    <x v="4"/>
    <x v="2"/>
    <x v="1"/>
    <x v="0"/>
    <x v="0"/>
    <x v="0"/>
    <x v="0"/>
    <x v="0"/>
    <x v="0"/>
    <n v="1"/>
  </r>
  <r>
    <s v="Rua Vinte e Dois, 430"/>
    <x v="0"/>
    <x v="5"/>
    <x v="2"/>
    <x v="2"/>
    <x v="5"/>
    <x v="3"/>
    <x v="1"/>
    <x v="0"/>
    <x v="0"/>
    <x v="0"/>
    <x v="0"/>
    <x v="0"/>
    <x v="0"/>
    <n v="1"/>
  </r>
  <r>
    <s v="Rua Manoel da Silva Mendes, 1418"/>
    <x v="0"/>
    <x v="0"/>
    <x v="4"/>
    <x v="0"/>
    <x v="9"/>
    <x v="7"/>
    <x v="2"/>
    <x v="0"/>
    <x v="0"/>
    <x v="0"/>
    <x v="0"/>
    <x v="0"/>
    <x v="0"/>
    <n v="1"/>
  </r>
  <r>
    <s v="Rua Manoel da Silva Mendes, 1418"/>
    <x v="0"/>
    <x v="0"/>
    <x v="4"/>
    <x v="1"/>
    <x v="11"/>
    <x v="9"/>
    <x v="2"/>
    <x v="0"/>
    <x v="0"/>
    <x v="0"/>
    <x v="0"/>
    <x v="0"/>
    <x v="0"/>
    <n v="1"/>
  </r>
  <r>
    <s v="Rua Manoel da Silva Mendes, 1418"/>
    <x v="0"/>
    <x v="0"/>
    <x v="4"/>
    <x v="2"/>
    <x v="13"/>
    <x v="9"/>
    <x v="2"/>
    <x v="0"/>
    <x v="0"/>
    <x v="0"/>
    <x v="0"/>
    <x v="0"/>
    <x v="0"/>
    <n v="1"/>
  </r>
  <r>
    <s v="Rua Dezesseis"/>
    <x v="0"/>
    <x v="3"/>
    <x v="4"/>
    <x v="0"/>
    <x v="10"/>
    <x v="8"/>
    <x v="2"/>
    <x v="0"/>
    <x v="0"/>
    <x v="0"/>
    <x v="0"/>
    <x v="0"/>
    <x v="0"/>
    <n v="1"/>
  </r>
  <r>
    <s v="Rua Dezesseis"/>
    <x v="0"/>
    <x v="3"/>
    <x v="4"/>
    <x v="1"/>
    <x v="11"/>
    <x v="9"/>
    <x v="2"/>
    <x v="0"/>
    <x v="0"/>
    <x v="0"/>
    <x v="0"/>
    <x v="0"/>
    <x v="0"/>
    <n v="1"/>
  </r>
  <r>
    <s v="Rua Dezesseis"/>
    <x v="0"/>
    <x v="3"/>
    <x v="4"/>
    <x v="2"/>
    <x v="12"/>
    <x v="10"/>
    <x v="2"/>
    <x v="0"/>
    <x v="0"/>
    <x v="0"/>
    <x v="0"/>
    <x v="0"/>
    <x v="0"/>
    <n v="1"/>
  </r>
  <r>
    <s v="Rua Lurdes de Lima Manito, 191"/>
    <x v="0"/>
    <x v="5"/>
    <x v="2"/>
    <x v="0"/>
    <x v="9"/>
    <x v="7"/>
    <x v="2"/>
    <x v="0"/>
    <x v="0"/>
    <x v="0"/>
    <x v="0"/>
    <x v="0"/>
    <x v="0"/>
    <n v="1"/>
  </r>
  <r>
    <s v="Rua Lurdes de Lima Manito, 191"/>
    <x v="0"/>
    <x v="5"/>
    <x v="2"/>
    <x v="1"/>
    <x v="11"/>
    <x v="9"/>
    <x v="2"/>
    <x v="0"/>
    <x v="0"/>
    <x v="0"/>
    <x v="0"/>
    <x v="0"/>
    <x v="0"/>
    <n v="1"/>
  </r>
  <r>
    <s v="Rua Lurdes de Lima Manito, 191"/>
    <x v="0"/>
    <x v="5"/>
    <x v="2"/>
    <x v="2"/>
    <x v="8"/>
    <x v="6"/>
    <x v="2"/>
    <x v="0"/>
    <x v="0"/>
    <x v="0"/>
    <x v="0"/>
    <x v="0"/>
    <x v="0"/>
    <n v="1"/>
  </r>
  <r>
    <s v="Rua Angelica Diehl, 721"/>
    <x v="0"/>
    <x v="3"/>
    <x v="1"/>
    <x v="0"/>
    <x v="6"/>
    <x v="4"/>
    <x v="2"/>
    <x v="0"/>
    <x v="0"/>
    <x v="0"/>
    <x v="0"/>
    <x v="0"/>
    <x v="0"/>
    <n v="1"/>
  </r>
  <r>
    <s v="Rua Angelica Diehl, 721"/>
    <x v="0"/>
    <x v="3"/>
    <x v="1"/>
    <x v="1"/>
    <x v="4"/>
    <x v="2"/>
    <x v="2"/>
    <x v="0"/>
    <x v="0"/>
    <x v="0"/>
    <x v="0"/>
    <x v="0"/>
    <x v="0"/>
    <n v="1"/>
  </r>
  <r>
    <s v="Rua Angelica Diehl, 721"/>
    <x v="0"/>
    <x v="3"/>
    <x v="1"/>
    <x v="2"/>
    <x v="5"/>
    <x v="3"/>
    <x v="2"/>
    <x v="0"/>
    <x v="0"/>
    <x v="0"/>
    <x v="0"/>
    <x v="0"/>
    <x v="0"/>
    <n v="1"/>
  </r>
  <r>
    <s v="Rua Santo Cristo, 173"/>
    <x v="0"/>
    <x v="3"/>
    <x v="1"/>
    <x v="0"/>
    <x v="6"/>
    <x v="4"/>
    <x v="2"/>
    <x v="0"/>
    <x v="0"/>
    <x v="0"/>
    <x v="0"/>
    <x v="0"/>
    <x v="0"/>
    <n v="1"/>
  </r>
  <r>
    <s v="Rua Santo Cristo, 173"/>
    <x v="0"/>
    <x v="3"/>
    <x v="1"/>
    <x v="1"/>
    <x v="4"/>
    <x v="2"/>
    <x v="2"/>
    <x v="0"/>
    <x v="0"/>
    <x v="0"/>
    <x v="0"/>
    <x v="0"/>
    <x v="0"/>
    <n v="1"/>
  </r>
  <r>
    <s v="Rua Santo Cristo, 173"/>
    <x v="0"/>
    <x v="3"/>
    <x v="1"/>
    <x v="2"/>
    <x v="5"/>
    <x v="3"/>
    <x v="2"/>
    <x v="0"/>
    <x v="0"/>
    <x v="0"/>
    <x v="0"/>
    <x v="0"/>
    <x v="0"/>
    <n v="1"/>
  </r>
  <r>
    <s v="Rua Sao Francisco de Assis, 537"/>
    <x v="0"/>
    <x v="4"/>
    <x v="2"/>
    <x v="0"/>
    <x v="9"/>
    <x v="7"/>
    <x v="2"/>
    <x v="0"/>
    <x v="0"/>
    <x v="0"/>
    <x v="0"/>
    <x v="0"/>
    <x v="0"/>
    <n v="1"/>
  </r>
  <r>
    <s v="Rua Sao Francisco de Assis, 537"/>
    <x v="0"/>
    <x v="4"/>
    <x v="2"/>
    <x v="1"/>
    <x v="7"/>
    <x v="5"/>
    <x v="2"/>
    <x v="0"/>
    <x v="0"/>
    <x v="0"/>
    <x v="0"/>
    <x v="0"/>
    <x v="0"/>
    <n v="1"/>
  </r>
  <r>
    <s v="Rua Sao Francisco de Assis, 537"/>
    <x v="0"/>
    <x v="4"/>
    <x v="2"/>
    <x v="2"/>
    <x v="8"/>
    <x v="6"/>
    <x v="2"/>
    <x v="0"/>
    <x v="0"/>
    <x v="0"/>
    <x v="0"/>
    <x v="0"/>
    <x v="0"/>
    <n v="1"/>
  </r>
  <r>
    <s v="Rua Sidnei Ferri, 837"/>
    <x v="0"/>
    <x v="5"/>
    <x v="1"/>
    <x v="0"/>
    <x v="6"/>
    <x v="4"/>
    <x v="2"/>
    <x v="0"/>
    <x v="0"/>
    <x v="0"/>
    <x v="0"/>
    <x v="0"/>
    <x v="0"/>
    <n v="1"/>
  </r>
  <r>
    <s v="Rua Sidnei Ferri, 837"/>
    <x v="0"/>
    <x v="5"/>
    <x v="1"/>
    <x v="1"/>
    <x v="7"/>
    <x v="5"/>
    <x v="2"/>
    <x v="0"/>
    <x v="0"/>
    <x v="0"/>
    <x v="0"/>
    <x v="0"/>
    <x v="0"/>
    <n v="1"/>
  </r>
  <r>
    <s v="Rua Sidnei Ferri, 837"/>
    <x v="0"/>
    <x v="5"/>
    <x v="1"/>
    <x v="2"/>
    <x v="5"/>
    <x v="3"/>
    <x v="2"/>
    <x v="0"/>
    <x v="0"/>
    <x v="0"/>
    <x v="0"/>
    <x v="0"/>
    <x v="0"/>
    <n v="1"/>
  </r>
  <r>
    <s v="Rua Manoel da Silva Mendes, 1074"/>
    <x v="0"/>
    <x v="4"/>
    <x v="1"/>
    <x v="0"/>
    <x v="3"/>
    <x v="1"/>
    <x v="2"/>
    <x v="0"/>
    <x v="0"/>
    <x v="2"/>
    <x v="0"/>
    <x v="0"/>
    <x v="0"/>
    <n v="1"/>
  </r>
  <r>
    <s v="Rua Manoel da Silva Mendes, 1074"/>
    <x v="0"/>
    <x v="4"/>
    <x v="1"/>
    <x v="1"/>
    <x v="4"/>
    <x v="2"/>
    <x v="2"/>
    <x v="0"/>
    <x v="0"/>
    <x v="2"/>
    <x v="0"/>
    <x v="0"/>
    <x v="0"/>
    <n v="1"/>
  </r>
  <r>
    <s v="Rua Manoel da Silva Mendes, 1074"/>
    <x v="0"/>
    <x v="4"/>
    <x v="1"/>
    <x v="2"/>
    <x v="5"/>
    <x v="3"/>
    <x v="2"/>
    <x v="0"/>
    <x v="0"/>
    <x v="2"/>
    <x v="0"/>
    <x v="0"/>
    <x v="0"/>
    <n v="1"/>
  </r>
  <r>
    <s v="Avenida Central, 443"/>
    <x v="0"/>
    <x v="0"/>
    <x v="4"/>
    <x v="0"/>
    <x v="6"/>
    <x v="4"/>
    <x v="0"/>
    <x v="0"/>
    <x v="0"/>
    <x v="2"/>
    <x v="0"/>
    <x v="0"/>
    <x v="0"/>
    <n v="1"/>
  </r>
  <r>
    <s v="Avenida Central, 443"/>
    <x v="0"/>
    <x v="0"/>
    <x v="4"/>
    <x v="1"/>
    <x v="7"/>
    <x v="5"/>
    <x v="0"/>
    <x v="0"/>
    <x v="0"/>
    <x v="2"/>
    <x v="0"/>
    <x v="0"/>
    <x v="0"/>
    <n v="1"/>
  </r>
  <r>
    <s v="Avenida Central, 443"/>
    <x v="0"/>
    <x v="0"/>
    <x v="4"/>
    <x v="2"/>
    <x v="8"/>
    <x v="6"/>
    <x v="0"/>
    <x v="0"/>
    <x v="0"/>
    <x v="2"/>
    <x v="0"/>
    <x v="0"/>
    <x v="0"/>
    <n v="1"/>
  </r>
  <r>
    <s v="Rua Hildebrando Pinheiro Veloso, 1304"/>
    <x v="0"/>
    <x v="3"/>
    <x v="1"/>
    <x v="0"/>
    <x v="9"/>
    <x v="7"/>
    <x v="2"/>
    <x v="0"/>
    <x v="0"/>
    <x v="0"/>
    <x v="0"/>
    <x v="0"/>
    <x v="0"/>
    <n v="1"/>
  </r>
  <r>
    <s v="Rua Hildebrando Pinheiro Veloso, 1304"/>
    <x v="0"/>
    <x v="3"/>
    <x v="1"/>
    <x v="1"/>
    <x v="7"/>
    <x v="5"/>
    <x v="2"/>
    <x v="0"/>
    <x v="0"/>
    <x v="0"/>
    <x v="0"/>
    <x v="0"/>
    <x v="0"/>
    <n v="1"/>
  </r>
  <r>
    <s v="Rua Hildebrando Pinheiro Veloso, 1304"/>
    <x v="0"/>
    <x v="3"/>
    <x v="1"/>
    <x v="2"/>
    <x v="8"/>
    <x v="6"/>
    <x v="2"/>
    <x v="4"/>
    <x v="0"/>
    <x v="0"/>
    <x v="0"/>
    <x v="0"/>
    <x v="0"/>
    <n v="1"/>
  </r>
  <r>
    <s v="Rua A-Sete da Verbenas, 528"/>
    <x v="0"/>
    <x v="3"/>
    <x v="2"/>
    <x v="0"/>
    <x v="18"/>
    <x v="15"/>
    <x v="2"/>
    <x v="0"/>
    <x v="0"/>
    <x v="0"/>
    <x v="0"/>
    <x v="0"/>
    <x v="0"/>
    <n v="1"/>
  </r>
  <r>
    <s v="Rua A-Sete da Verbenas, 528"/>
    <x v="0"/>
    <x v="3"/>
    <x v="2"/>
    <x v="1"/>
    <x v="11"/>
    <x v="9"/>
    <x v="2"/>
    <x v="0"/>
    <x v="0"/>
    <x v="0"/>
    <x v="0"/>
    <x v="0"/>
    <x v="0"/>
    <n v="1"/>
  </r>
  <r>
    <s v="Rua A-Sete da Verbenas, 528"/>
    <x v="0"/>
    <x v="3"/>
    <x v="2"/>
    <x v="2"/>
    <x v="13"/>
    <x v="9"/>
    <x v="2"/>
    <x v="0"/>
    <x v="0"/>
    <x v="0"/>
    <x v="0"/>
    <x v="0"/>
    <x v="0"/>
    <n v="1"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5666666666666735E-2"/>
    <n v="0.47368421052631593"/>
    <s v="-"/>
    <n v="31.07"/>
    <n v="0.56000000000000005"/>
    <m/>
    <m/>
    <m/>
    <m/>
    <s v="ATENDE"/>
    <s v="ATENDE"/>
    <s v="ATENDE"/>
    <s v="ATENDE"/>
    <s v="C1"/>
    <s v="P5"/>
    <n v="2.3020000000000005"/>
    <n v="16.510000000000002"/>
    <n v="4.38"/>
    <n v="5"/>
    <n v="1"/>
    <s v="ATENDE"/>
    <s v="ATENDE"/>
    <s v="ATENDE"/>
    <s v="P5"/>
    <n v="3.0000000000000027E-2"/>
    <n v="5.15"/>
    <n v="1.34"/>
    <n v="5"/>
    <n v="1"/>
    <s v="ATENDE"/>
    <s v="ATENDE"/>
    <s v="ATENDE"/>
    <x v="0"/>
    <s v=" SL VT 9.1 120W"/>
    <s v="LUM LED SL VT 9.1 120W"/>
    <m/>
    <e v="#N/A"/>
    <n v="1"/>
    <n v="120"/>
    <n v="0"/>
    <n v="18730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1.8000000000000016E-2"/>
    <n v="0.34210526315789469"/>
    <s v="-"/>
    <n v="30.54"/>
    <n v="0.51"/>
    <m/>
    <m/>
    <m/>
    <m/>
    <s v="ATENDE"/>
    <s v="ATENDE"/>
    <s v="ATENDE"/>
    <s v="ATENDE"/>
    <s v="C1"/>
    <s v="P5"/>
    <n v="3.1959999999999997"/>
    <n v="20.98"/>
    <n v="13.59"/>
    <n v="5"/>
    <n v="1"/>
    <s v="ATENDE"/>
    <s v="ATENDE"/>
    <s v="ATENDE"/>
    <s v="P5"/>
    <n v="0.1419999999999999"/>
    <n v="5.71"/>
    <n v="2.84"/>
    <n v="5"/>
    <n v="1"/>
    <s v="ATENDE"/>
    <s v="ATENDE"/>
    <s v="ATENDE"/>
    <x v="1"/>
    <s v="SX-INLPP120HF"/>
    <s v="SXINLPP120K40L12CZF7PHF"/>
    <m/>
    <e v="#N/A"/>
    <n v="1"/>
    <n v="120"/>
    <e v="#N/A"/>
    <n v="20748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4.9666666666666526E-2"/>
    <n v="0.60526315789473673"/>
    <s v="-"/>
    <n v="31.49"/>
    <n v="0.61"/>
    <m/>
    <m/>
    <m/>
    <m/>
    <s v="ATENDE"/>
    <s v="ATENDE"/>
    <s v="ATENDE"/>
    <s v="ATENDE"/>
    <s v="C1"/>
    <s v="P5"/>
    <n v="1.5539999999999998"/>
    <n v="12.77"/>
    <n v="7.92"/>
    <n v="5"/>
    <n v="1"/>
    <s v="ATENDE"/>
    <s v="ATENDE"/>
    <s v="ATENDE"/>
    <s v="P5"/>
    <n v="0.45399999999999996"/>
    <n v="7.27"/>
    <n v="4.22"/>
    <n v="5"/>
    <n v="1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5"/>
    <s v="Médio I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-4.0000000000000036E-3"/>
    <n v="0.52631578947368407"/>
    <s v="-"/>
    <n v="29.88"/>
    <n v="0.57999999999999996"/>
    <m/>
    <m/>
    <m/>
    <m/>
    <s v="ATENDE"/>
    <s v="ATENDIMENTO LIMIAR"/>
    <s v="ATENDE"/>
    <s v="ATENDE"/>
    <s v="C1"/>
    <s v="P6"/>
    <n v="6.4466666666666663"/>
    <n v="22.34"/>
    <n v="0.63"/>
    <n v="3"/>
    <n v="0.6"/>
    <s v="ATENDE"/>
    <s v="ATENDE"/>
    <s v="ATENDE"/>
    <s v="P6"/>
    <n v="4.2266666666666666"/>
    <n v="15.68"/>
    <n v="9.94"/>
    <n v="3"/>
    <n v="0.6"/>
    <s v="ATENDE"/>
    <s v="ATENDE"/>
    <s v="ATENDE"/>
    <x v="0"/>
    <s v=" SL VT 9.1 120W"/>
    <s v="LUM LED SL VT 9.1 120W"/>
    <m/>
    <e v="#N/A"/>
    <n v="1"/>
    <n v="120"/>
    <e v="#N/A"/>
    <n v="1873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0.22533333333333316"/>
    <n v="0.57894736842105265"/>
    <s v="-"/>
    <n v="36.76"/>
    <n v="0.6"/>
    <m/>
    <m/>
    <m/>
    <m/>
    <s v="ATENDE"/>
    <s v="ATENDE"/>
    <s v="ATENDE"/>
    <s v="ATENDE"/>
    <s v="C1"/>
    <s v="P6"/>
    <n v="6.19"/>
    <n v="21.57"/>
    <n v="0.63"/>
    <n v="3"/>
    <n v="0.6"/>
    <s v="ATENDE"/>
    <s v="ATENDE"/>
    <s v="ATENDE"/>
    <s v="P6"/>
    <n v="3.1066666666666665"/>
    <n v="12.32"/>
    <n v="7.3"/>
    <n v="3"/>
    <n v="0.6"/>
    <s v="ATENDE"/>
    <s v="ATENDE"/>
    <s v="ATENDE"/>
    <x v="1"/>
    <s v="SX-INLPP120HF"/>
    <s v="SXINLPP120K40L12CZF7PHF"/>
    <m/>
    <e v="#N/A"/>
    <n v="1"/>
    <n v="120"/>
    <e v="#N/A"/>
    <n v="20748"/>
    <n v="0"/>
    <n v="0"/>
    <n v="10"/>
    <s v="Curto I"/>
    <s v="Longo I"/>
    <n v="2.8"/>
    <n v="8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2.6999999999999913E-2"/>
    <n v="0.68421052631578938"/>
    <s v="-"/>
    <n v="30.81"/>
    <n v="0.64"/>
    <m/>
    <m/>
    <m/>
    <m/>
    <s v="ATENDE"/>
    <s v="ATENDE"/>
    <s v="ATENDE"/>
    <s v="ATENDE"/>
    <s v="C1"/>
    <s v="P6"/>
    <n v="5.2466666666666661"/>
    <n v="18.739999999999998"/>
    <n v="0.69"/>
    <n v="3"/>
    <n v="0.6"/>
    <s v="ATENDE"/>
    <s v="ATENDE"/>
    <s v="ATENDE"/>
    <s v="P6"/>
    <n v="3.003333333333333"/>
    <n v="12.01"/>
    <n v="8.7200000000000006"/>
    <n v="3"/>
    <n v="0.6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2.2777777777777777"/>
    <s v="-"/>
    <n v="8.56"/>
    <n v="0.59"/>
    <m/>
    <m/>
    <m/>
    <m/>
    <s v="ATENDE"/>
    <s v="ATENDE"/>
    <s v="ATENDE"/>
    <s v="ATENDE"/>
    <s v="C5"/>
    <s v="P6"/>
    <n v="1.7233333333333332"/>
    <n v="8.17"/>
    <n v="5.58"/>
    <n v="3"/>
    <n v="0.6"/>
    <s v="ATENDE"/>
    <s v="ATENDE"/>
    <s v="ATENDE"/>
    <s v="P6"/>
    <n v="1.1666666666666665"/>
    <n v="6.5"/>
    <n v="4.3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0666666666666673"/>
    <n v="3"/>
    <s v="-"/>
    <n v="10.55"/>
    <n v="0.72"/>
    <m/>
    <m/>
    <m/>
    <m/>
    <s v="ATENDE"/>
    <s v="ATENDE"/>
    <s v="ATENDE"/>
    <s v="ATENDE"/>
    <s v="C5"/>
    <s v="P6"/>
    <n v="2.4533333333333331"/>
    <n v="10.36"/>
    <n v="9.07"/>
    <n v="3"/>
    <n v="0.6"/>
    <s v="ATENDE"/>
    <s v="ATENDE"/>
    <s v="ATENDE"/>
    <s v="P6"/>
    <n v="1.4666666666666668"/>
    <n v="7.4"/>
    <n v="5.8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800000000000016"/>
    <n v="2.7777777777777781"/>
    <s v="-"/>
    <n v="10.71"/>
    <n v="0.68"/>
    <m/>
    <m/>
    <m/>
    <m/>
    <s v="ATENDE"/>
    <s v="ATENDE"/>
    <s v="ATENDE"/>
    <s v="ATENDE"/>
    <s v="C5"/>
    <s v="P6"/>
    <n v="2.3166666666666664"/>
    <n v="9.9499999999999993"/>
    <n v="8.58"/>
    <n v="3"/>
    <n v="0.6"/>
    <s v="ATENDE"/>
    <s v="ATENDE"/>
    <s v="ATENDE"/>
    <s v="P6"/>
    <n v="1.4833333333333334"/>
    <n v="7.45"/>
    <n v="5.8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0555555555555558"/>
    <s v="-"/>
    <n v="9.4700000000000006"/>
    <n v="0.37"/>
    <m/>
    <m/>
    <m/>
    <m/>
    <s v="ATENDE"/>
    <s v="ATENDE"/>
    <s v="ATENDE"/>
    <s v="ATENDE"/>
    <s v="C5"/>
    <s v="P6"/>
    <n v="1.3033333333333332"/>
    <n v="6.91"/>
    <n v="2.1800000000000002"/>
    <n v="3"/>
    <n v="0.6"/>
    <s v="ATENDE"/>
    <s v="ATENDE"/>
    <s v="ATENDE"/>
    <s v="P6"/>
    <n v="0.67333333333333312"/>
    <n v="5.0199999999999996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0555555555555558"/>
    <s v="-"/>
    <n v="9.14"/>
    <n v="0.37"/>
    <m/>
    <m/>
    <m/>
    <m/>
    <s v="ATENDE"/>
    <s v="ATENDE"/>
    <s v="ATENDE"/>
    <s v="ATENDE"/>
    <s v="C5"/>
    <s v="P6"/>
    <n v="1.0633333333333335"/>
    <n v="6.19"/>
    <n v="1.1000000000000001"/>
    <n v="3"/>
    <n v="0.6"/>
    <s v="ATENDE"/>
    <s v="ATENDE"/>
    <s v="ATENDE"/>
    <s v="P6"/>
    <n v="0.33999999999999986"/>
    <n v="4.0199999999999996"/>
    <n v="1.7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50"/>
    <n v="81"/>
    <n v="0.38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999999999999996"/>
    <n v="1.5555555555555558"/>
    <s v="-"/>
    <n v="9"/>
    <n v="0.46"/>
    <m/>
    <m/>
    <m/>
    <m/>
    <s v="ATENDE"/>
    <s v="ATENDE"/>
    <s v="ATENDE"/>
    <s v="ATENDE"/>
    <s v="C5"/>
    <s v="P6"/>
    <n v="1.1099999999999999"/>
    <n v="6.33"/>
    <n v="2.4700000000000002"/>
    <n v="3"/>
    <n v="0.6"/>
    <s v="ATENDE"/>
    <s v="ATENDE"/>
    <s v="ATENDE"/>
    <s v="P6"/>
    <n v="0.27"/>
    <n v="3.81"/>
    <n v="2.2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Não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1.1111111111111112"/>
    <s v="-"/>
    <n v="8.17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16999999999999993"/>
    <n v="3.51"/>
    <n v="2.02"/>
    <n v="3"/>
    <n v="0.6"/>
    <s v="ATENDE"/>
    <s v="ATENDE"/>
    <s v="ATENDE"/>
    <x v="0"/>
    <s v=" SL VT 9.1 35W"/>
    <s v="LUM LED SL VT 9.1 35W"/>
    <m/>
    <n v="0"/>
    <n v="2"/>
    <n v="35"/>
    <n v="0"/>
    <n v="5955.62"/>
    <n v="0"/>
    <n v="0"/>
    <n v="10"/>
    <s v="Curto II"/>
    <m/>
    <s v=""/>
    <s v=""/>
    <m/>
    <m/>
    <m/>
    <m/>
    <m/>
    <m/>
    <n v="35"/>
    <n v="250"/>
    <n v="570"/>
    <n v="0.86"/>
    <m/>
    <m/>
    <s v="Sim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18799999999999994"/>
    <n v="1.8333333333333335"/>
    <s v="-"/>
    <n v="8.91"/>
    <n v="0.5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0666666666666678"/>
    <n v="3.62"/>
    <n v="2.42"/>
    <n v="3"/>
    <n v="0.6"/>
    <s v="ATENDE"/>
    <s v="ATENDE"/>
    <s v="ATENDE"/>
    <x v="1"/>
    <s v="SX-INEVO040HF"/>
    <s v="SXINEVO040K40L12CZF7PHF"/>
    <m/>
    <n v="0"/>
    <n v="2"/>
    <n v="39"/>
    <n v="0"/>
    <n v="6552"/>
    <n v="0"/>
    <n v="0"/>
    <n v="10"/>
    <s v="Curto II"/>
    <m/>
    <s v=""/>
    <s v=""/>
    <m/>
    <m/>
    <m/>
    <m/>
    <m/>
    <m/>
    <n v="39"/>
    <n v="250"/>
    <n v="578"/>
    <n v="0.84399999999999997"/>
    <m/>
    <m/>
    <s v="Sim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7066666666666648"/>
    <n v="1.2222222222222223"/>
    <s v="-"/>
    <n v="10.28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4.0000000000000036E-2"/>
    <n v="3.12"/>
    <n v="2.0099999999999998"/>
    <n v="3"/>
    <n v="0.6"/>
    <s v="ATENDE"/>
    <s v="ATENDE"/>
    <s v="ATENDE"/>
    <x v="2"/>
    <s v="SIGSAGPTLRRSSNDL_40W_50IBBRS_x000a_"/>
    <s v="SIGSAGPTLRRSSNDL_40W_50IBBRS_x000a_1-10C1MUN6.5"/>
    <m/>
    <n v="0"/>
    <n v="2"/>
    <n v="40"/>
    <n v="0"/>
    <n v="6641"/>
    <n v="0"/>
    <n v="0"/>
    <m/>
    <s v="Curto II"/>
    <m/>
    <s v=""/>
    <s v=""/>
    <m/>
    <m/>
    <m/>
    <m/>
    <m/>
    <m/>
    <n v="40"/>
    <n v="250"/>
    <n v="580"/>
    <n v="0.84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1.4444444444444446"/>
    <s v="-"/>
    <n v="9.65"/>
    <n v="0.44"/>
    <m/>
    <m/>
    <m/>
    <m/>
    <s v="ATENDE"/>
    <s v="ATENDE"/>
    <s v="ATENDE"/>
    <s v="ATENDE"/>
    <s v="C5"/>
    <s v="P6"/>
    <n v="1.5933333333333333"/>
    <n v="7.78"/>
    <n v="2.89"/>
    <n v="3"/>
    <n v="0.6"/>
    <s v="ATENDE"/>
    <s v="ATENDE"/>
    <s v="ATENDE"/>
    <s v="P6"/>
    <n v="0.67666666666666675"/>
    <n v="5.03"/>
    <n v="2.4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8888888888888893"/>
    <s v="-"/>
    <n v="9.31"/>
    <n v="0.52"/>
    <m/>
    <m/>
    <m/>
    <m/>
    <s v="ATENDE"/>
    <s v="ATENDE"/>
    <s v="ATENDE"/>
    <s v="ATENDE"/>
    <s v="C5"/>
    <s v="P6"/>
    <n v="1.3833333333333333"/>
    <n v="7.15"/>
    <n v="1.97"/>
    <n v="3"/>
    <n v="0.6"/>
    <s v="ATENDE"/>
    <s v="ATENDE"/>
    <s v="ATENDE"/>
    <s v="P6"/>
    <n v="0.33000000000000007"/>
    <n v="3.99"/>
    <n v="2.1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666666666666665"/>
    <s v="-"/>
    <n v="9.15"/>
    <n v="0.56999999999999995"/>
    <m/>
    <m/>
    <m/>
    <m/>
    <s v="ATENDE"/>
    <s v="ATENDE"/>
    <s v="ATENDE"/>
    <s v="ATENDE"/>
    <s v="C5"/>
    <s v="P6"/>
    <n v="1.4033333333333333"/>
    <n v="7.21"/>
    <n v="3.38"/>
    <n v="3"/>
    <n v="0.6"/>
    <s v="ATENDE"/>
    <s v="ATENDE"/>
    <s v="ATENDE"/>
    <s v="P6"/>
    <n v="0.26666666666666661"/>
    <n v="3.8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1.4233333333333333"/>
    <n v="7.27"/>
    <n v="3.01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50"/>
    <n v="94"/>
    <n v="0.12"/>
    <m/>
    <m/>
    <s v="Não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000000000000068E-2"/>
    <n v="1.3333333333333335"/>
    <s v="-"/>
    <n v="10.76"/>
    <n v="0.42"/>
    <m/>
    <m/>
    <m/>
    <m/>
    <s v="ATENDE"/>
    <s v="ATENDE"/>
    <s v="ATENDE"/>
    <s v="ATENDE"/>
    <s v="C4"/>
    <s v="P6"/>
    <n v="1.21"/>
    <n v="6.63"/>
    <n v="2.61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n v="0"/>
    <n v="1"/>
    <n v="39"/>
    <n v="0"/>
    <n v="6552"/>
    <n v="0"/>
    <n v="0"/>
    <m/>
    <s v="Médio II"/>
    <m/>
    <s v=""/>
    <s v=""/>
    <m/>
    <m/>
    <m/>
    <m/>
    <m/>
    <m/>
    <n v="39"/>
    <n v="50"/>
    <n v="89"/>
    <n v="0.21999999999999997"/>
    <m/>
    <m/>
    <s v="Não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799999999999998"/>
    <n v="1.166666666666667"/>
    <s v="-"/>
    <n v="12.28"/>
    <n v="0.39"/>
    <m/>
    <m/>
    <m/>
    <m/>
    <s v="ATENDE"/>
    <s v="ATENDE"/>
    <s v="ATENDE"/>
    <s v="ATENDE"/>
    <s v="C4"/>
    <s v="P6"/>
    <n v="1.3000000000000003"/>
    <n v="6.9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50"/>
    <n v="90"/>
    <n v="0.19999999999999996"/>
    <m/>
    <m/>
    <s v="Não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.8333333333333335"/>
    <s v="-"/>
    <n v="7.76"/>
    <n v="0.51"/>
    <m/>
    <m/>
    <m/>
    <m/>
    <s v="ATENDE"/>
    <s v="ATENDE"/>
    <s v="ATENDE"/>
    <s v="ATENDE"/>
    <s v="C5"/>
    <s v="P6"/>
    <n v="0.98666666666666658"/>
    <n v="5.96"/>
    <n v="2.9"/>
    <n v="3"/>
    <n v="0.6"/>
    <s v="ATENDE"/>
    <s v="ATENDE"/>
    <s v="ATENDE"/>
    <s v="-"/>
    <e v="#VALUE!"/>
    <n v="4.4800000000000004"/>
    <n v="2.490000000000000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800000000000003"/>
    <n v="3.0555555555555554"/>
    <s v="-"/>
    <n v="9.66"/>
    <n v="0.73"/>
    <m/>
    <m/>
    <m/>
    <m/>
    <s v="ATENDE"/>
    <s v="ATENDE"/>
    <s v="ATENDE"/>
    <s v="ATENDE"/>
    <s v="C5"/>
    <s v="P6"/>
    <n v="1.2666666666666666"/>
    <n v="6.8"/>
    <n v="3.23"/>
    <n v="3"/>
    <n v="0.6"/>
    <s v="ATENDE"/>
    <s v="ATENDE"/>
    <s v="ATENDE"/>
    <s v="-"/>
    <e v="#VALUE!"/>
    <n v="4.6399999999999997"/>
    <n v="2.46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600000000000002"/>
    <n v="2.666666666666667"/>
    <s v="-"/>
    <n v="9.57"/>
    <n v="0.66"/>
    <m/>
    <m/>
    <m/>
    <m/>
    <s v="ATENDE"/>
    <s v="ATENDE"/>
    <s v="ATENDE"/>
    <s v="ATENDE"/>
    <s v="C5"/>
    <s v="P6"/>
    <n v="1.3033333333333332"/>
    <n v="6.91"/>
    <n v="4.09"/>
    <n v="3"/>
    <n v="0.6"/>
    <s v="ATENDE"/>
    <s v="ATENDE"/>
    <s v="ATENDE"/>
    <s v="-"/>
    <e v="#VALUE!"/>
    <n v="4.33"/>
    <n v="2.64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2.4444444444444446"/>
    <s v="-"/>
    <n v="8.6300000000000008"/>
    <n v="0.62"/>
    <m/>
    <m/>
    <m/>
    <m/>
    <s v="ATENDE"/>
    <s v="ATENDE"/>
    <s v="ATENDE"/>
    <s v="ATENDE"/>
    <s v="C5"/>
    <s v="-"/>
    <e v="#VALUE!"/>
    <n v="7.57"/>
    <n v="4.84"/>
    <s v="-"/>
    <s v="-"/>
    <s v="-"/>
    <s v="-"/>
    <s v="-"/>
    <s v="P6"/>
    <n v="1.4533333333333336"/>
    <n v="7.36"/>
    <n v="5.1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066666666666675"/>
    <n v="3.3888888888888893"/>
    <s v="-"/>
    <n v="10.73"/>
    <n v="0.79"/>
    <m/>
    <m/>
    <m/>
    <m/>
    <s v="ATENDE"/>
    <s v="ATENDE"/>
    <s v="ATENDE"/>
    <s v="ATENDE"/>
    <s v="C5"/>
    <s v="-"/>
    <e v="#VALUE!"/>
    <n v="9.14"/>
    <n v="7.15"/>
    <s v="-"/>
    <s v="-"/>
    <s v="-"/>
    <s v="-"/>
    <s v="-"/>
    <s v="P6"/>
    <n v="2.0933333333333333"/>
    <n v="9.2799999999999994"/>
    <n v="8.2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399999999999995"/>
    <n v="3.166666666666667"/>
    <s v="-"/>
    <n v="10.83"/>
    <n v="0.75"/>
    <m/>
    <m/>
    <m/>
    <m/>
    <s v="ATENDE"/>
    <s v="ATENDE"/>
    <s v="ATENDE"/>
    <s v="ATENDE"/>
    <s v="C5"/>
    <s v="-"/>
    <e v="#VALUE!"/>
    <n v="9.07"/>
    <n v="6.9"/>
    <s v="-"/>
    <s v="-"/>
    <s v="-"/>
    <s v="-"/>
    <s v="-"/>
    <s v="P6"/>
    <n v="1.8566666666666669"/>
    <n v="8.57"/>
    <n v="7.5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2777777777777777"/>
    <s v="-"/>
    <n v="7.5"/>
    <n v="0.41"/>
    <m/>
    <m/>
    <m/>
    <m/>
    <s v="ATENDE"/>
    <s v="ATENDE"/>
    <s v="ATENDE"/>
    <s v="ATENDE"/>
    <s v="C5"/>
    <s v="P6"/>
    <n v="1.1266666666666665"/>
    <n v="6.38"/>
    <n v="2.44"/>
    <n v="3"/>
    <n v="0.6"/>
    <s v="ATENDE"/>
    <s v="ATENDE"/>
    <s v="ATENDE"/>
    <s v="-"/>
    <e v="#VALUE!"/>
    <n v="4.29"/>
    <n v="2.14"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1.4866666666666668"/>
    <n v="7.46"/>
    <n v="2.25"/>
    <n v="3"/>
    <n v="0.6"/>
    <s v="ATENDE"/>
    <s v="ATENDE"/>
    <s v="ATENDE"/>
    <s v="-"/>
    <e v="#VALUE!"/>
    <n v="4.3600000000000003"/>
    <n v="2.52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399999999999998"/>
    <n v="2.1666666666666665"/>
    <s v="-"/>
    <n v="9.18"/>
    <n v="0.56999999999999995"/>
    <m/>
    <m/>
    <m/>
    <m/>
    <s v="ATENDE"/>
    <s v="ATENDE"/>
    <s v="ATENDE"/>
    <s v="ATENDE"/>
    <s v="C5"/>
    <s v="P6"/>
    <n v="1.4899999999999998"/>
    <n v="7.47"/>
    <n v="3.64"/>
    <n v="3"/>
    <n v="0.6"/>
    <s v="ATENDE"/>
    <s v="ATENDE"/>
    <s v="ATENDE"/>
    <s v="-"/>
    <e v="#VALUE!"/>
    <n v="4.09"/>
    <n v="2.81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066666666666661"/>
    <n v="1.3888888888888888"/>
    <s v="-"/>
    <n v="9.5299999999999994"/>
    <n v="0.43"/>
    <m/>
    <m/>
    <m/>
    <m/>
    <s v="ATENDE"/>
    <s v="ATENDE"/>
    <s v="ATENDE"/>
    <s v="ATENDE"/>
    <s v="C5"/>
    <s v="P6"/>
    <n v="1.5133333333333332"/>
    <n v="7.54"/>
    <n v="2.73"/>
    <n v="3"/>
    <n v="0.6"/>
    <s v="ATENDE"/>
    <s v="ATENDE"/>
    <s v="ATENDE"/>
    <s v="P6"/>
    <n v="0.65666666666666651"/>
    <n v="4.97"/>
    <n v="2.3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666666666666657"/>
    <n v="1.7222222222222223"/>
    <s v="-"/>
    <n v="9.1999999999999993"/>
    <n v="0.49"/>
    <m/>
    <m/>
    <m/>
    <m/>
    <s v="ATENDE"/>
    <s v="ATENDE"/>
    <s v="ATENDE"/>
    <s v="ATENDE"/>
    <s v="C5"/>
    <s v="P6"/>
    <n v="1.3000000000000003"/>
    <n v="6.9"/>
    <n v="1.77"/>
    <n v="3"/>
    <n v="0.6"/>
    <s v="ATENDE"/>
    <s v="ATENDE"/>
    <s v="ATENDE"/>
    <s v="P6"/>
    <n v="0.31333333333333324"/>
    <n v="3.94"/>
    <n v="2.06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533333333333315"/>
    <n v="2.0555555555555558"/>
    <s v="-"/>
    <n v="9.0399999999999991"/>
    <n v="0.55000000000000004"/>
    <m/>
    <m/>
    <m/>
    <m/>
    <s v="ATENDE"/>
    <s v="ATENDE"/>
    <s v="ATENDE"/>
    <s v="ATENDE"/>
    <s v="C5"/>
    <s v="P6"/>
    <n v="1.3199999999999998"/>
    <n v="6.96"/>
    <n v="3.17"/>
    <n v="3"/>
    <n v="0.6"/>
    <s v="ATENDE"/>
    <s v="ATENDE"/>
    <s v="ATENDE"/>
    <s v="P6"/>
    <n v="0.25333333333333319"/>
    <n v="3.76"/>
    <n v="2.3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0.61111111111111116"/>
    <s v="-"/>
    <n v="12.52"/>
    <n v="0.28999999999999998"/>
    <m/>
    <m/>
    <m/>
    <m/>
    <s v="ATENDE"/>
    <s v="ATENDE"/>
    <s v="ATENDE"/>
    <s v="ATENDE"/>
    <s v="C4"/>
    <s v="P6"/>
    <n v="1.9499999999999997"/>
    <n v="8.85"/>
    <n v="3.1"/>
    <n v="3"/>
    <n v="0.6"/>
    <s v="ATENDE"/>
    <s v="ATENDE"/>
    <s v="ATENDE"/>
    <s v="-"/>
    <e v="#VALUE!"/>
    <n v="4.46"/>
    <n v="1.43"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5"/>
    <s v="Curto II"/>
    <m/>
    <s v=""/>
    <s v=""/>
    <m/>
    <m/>
    <m/>
    <m/>
    <m/>
    <m/>
    <n v="65"/>
    <n v="100"/>
    <n v="165"/>
    <n v="0.35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3333333333333335"/>
    <s v="-"/>
    <n v="11.34"/>
    <n v="0.42"/>
    <m/>
    <m/>
    <m/>
    <m/>
    <s v="ATENDE"/>
    <s v="ATENDE"/>
    <s v="ATENDE"/>
    <s v="ATENDE"/>
    <s v="C4"/>
    <s v="P6"/>
    <n v="1.37"/>
    <n v="7.11"/>
    <n v="0.84"/>
    <n v="3"/>
    <n v="0.6"/>
    <s v="ATENDE"/>
    <s v="ATENDE"/>
    <s v="ATENDE"/>
    <s v="-"/>
    <e v="#VALUE!"/>
    <n v="3.82"/>
    <n v="1.7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100000000000009"/>
    <n v="1.2222222222222223"/>
    <s v="-"/>
    <n v="12.21"/>
    <n v="0.4"/>
    <m/>
    <m/>
    <m/>
    <m/>
    <s v="ATENDE"/>
    <s v="ATENDE"/>
    <s v="ATENDE"/>
    <s v="ATENDE"/>
    <s v="C4"/>
    <s v="P6"/>
    <n v="1.4066666666666667"/>
    <n v="7.22"/>
    <n v="1.05"/>
    <n v="3"/>
    <n v="0.6"/>
    <s v="ATENDE"/>
    <s v="ATENDE"/>
    <s v="ATENDE"/>
    <s v="-"/>
    <e v="#VALUE!"/>
    <n v="3.8"/>
    <n v="2.29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60"/>
    <n v="100"/>
    <n v="160"/>
    <n v="0.4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2222222222222223"/>
    <s v="-"/>
    <n v="8.6199999999999992"/>
    <n v="0.4"/>
    <m/>
    <m/>
    <m/>
    <m/>
    <s v="ATENDE"/>
    <s v="ATENDE"/>
    <s v="ATENDE"/>
    <s v="ATENDE"/>
    <s v="C5"/>
    <s v="P6"/>
    <n v="1.3066666666666666"/>
    <n v="6.92"/>
    <n v="2.4500000000000002"/>
    <n v="3"/>
    <n v="0.6"/>
    <s v="ATENDE"/>
    <s v="ATENDE"/>
    <s v="ATENDE"/>
    <s v="P6"/>
    <n v="0.76333333333333342"/>
    <n v="5.29"/>
    <n v="2.44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1.1266666666666665"/>
    <n v="6.38"/>
    <n v="1.68"/>
    <n v="3"/>
    <n v="0.6"/>
    <s v="ATENDE"/>
    <s v="ATENDE"/>
    <s v="ATENDE"/>
    <s v="P6"/>
    <n v="0.49666666666666681"/>
    <n v="4.49"/>
    <n v="2.3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7777777777777777"/>
    <s v="-"/>
    <n v="8.23"/>
    <n v="0.5"/>
    <m/>
    <m/>
    <m/>
    <m/>
    <s v="ATENDE"/>
    <s v="ATENDE"/>
    <s v="ATENDE"/>
    <s v="ATENDE"/>
    <s v="C5"/>
    <s v="P6"/>
    <n v="1.1333333333333333"/>
    <n v="6.4"/>
    <n v="2.85"/>
    <n v="3"/>
    <n v="0.6"/>
    <s v="ATENDE"/>
    <s v="ATENDE"/>
    <s v="ATENDE"/>
    <s v="P6"/>
    <n v="0.37333333333333329"/>
    <n v="4.12"/>
    <n v="2.8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0.44444444444444464"/>
    <s v="-"/>
    <n v="7.57"/>
    <n v="0.26"/>
    <m/>
    <m/>
    <m/>
    <m/>
    <s v="ATENDE"/>
    <s v="ATENDE"/>
    <s v="ATENDE"/>
    <s v="ATENDE"/>
    <s v="C5"/>
    <s v="P6"/>
    <n v="0.88666666666666671"/>
    <n v="5.66"/>
    <n v="1.03"/>
    <n v="3"/>
    <n v="0.6"/>
    <s v="ATENDE"/>
    <s v="ATENDE"/>
    <s v="ATENDE"/>
    <s v="P6"/>
    <n v="0.18333333333333335"/>
    <n v="3.55"/>
    <n v="0.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000000000000012"/>
    <n v="0.66666666666666674"/>
    <s v="-"/>
    <n v="8.5500000000000007"/>
    <n v="0.3"/>
    <m/>
    <m/>
    <m/>
    <m/>
    <s v="ATENDE"/>
    <s v="ATENDE"/>
    <s v="ATENDE"/>
    <s v="ATENDE"/>
    <s v="C5"/>
    <s v="P6"/>
    <n v="1.1666666666666665"/>
    <n v="6.5"/>
    <n v="1.03"/>
    <n v="3"/>
    <n v="0.6"/>
    <s v="ATENDE"/>
    <s v="ATENDE"/>
    <s v="ATENDE"/>
    <s v="P6"/>
    <n v="8.0000000000000071E-2"/>
    <n v="3.24"/>
    <n v="1.139999999999999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-5.5555555555555469E-2"/>
    <s v="-"/>
    <n v="9.48"/>
    <n v="0.17"/>
    <m/>
    <m/>
    <m/>
    <m/>
    <s v="ATENDE"/>
    <s v="ATENDE"/>
    <s v="ATENDIMENTO LIMIAR"/>
    <s v="ATENDE"/>
    <s v="C5"/>
    <s v="P6"/>
    <n v="1.0500000000000003"/>
    <n v="6.15"/>
    <n v="0.7"/>
    <n v="3"/>
    <n v="0.6"/>
    <s v="ATENDE"/>
    <s v="ATENDE"/>
    <s v="ATENDE"/>
    <s v="P6"/>
    <n v="0.19333333333333336"/>
    <n v="3.58"/>
    <n v="1.3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8000000000000043E-2"/>
    <n v="0.44444444444444464"/>
    <s v="-"/>
    <n v="7.86"/>
    <n v="0.26"/>
    <m/>
    <m/>
    <m/>
    <m/>
    <s v="ATENDE"/>
    <s v="ATENDE"/>
    <s v="ATENDE"/>
    <s v="ATENDE"/>
    <s v="C5"/>
    <s v="P6"/>
    <n v="1.0866666666666664"/>
    <n v="6.26"/>
    <n v="1.31"/>
    <n v="3"/>
    <n v="0.6"/>
    <s v="ATENDE"/>
    <s v="ATENDE"/>
    <s v="ATENDE"/>
    <s v="P6"/>
    <n v="0.51333333333333342"/>
    <n v="4.54"/>
    <n v="1.4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0.66666666666666674"/>
    <s v="-"/>
    <n v="8.9"/>
    <n v="0.3"/>
    <m/>
    <m/>
    <m/>
    <m/>
    <s v="ATENDE"/>
    <s v="ATENDE"/>
    <s v="ATENDE"/>
    <s v="ATENDE"/>
    <s v="C5"/>
    <s v="P6"/>
    <n v="1.4133333333333336"/>
    <n v="7.24"/>
    <n v="1.41"/>
    <n v="3"/>
    <n v="0.6"/>
    <s v="ATENDE"/>
    <s v="ATENDE"/>
    <s v="ATENDE"/>
    <s v="P6"/>
    <n v="0.58000000000000007"/>
    <n v="4.7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5.555555555555558E-2"/>
    <s v="-"/>
    <n v="10.029999999999999"/>
    <n v="0.19"/>
    <m/>
    <m/>
    <m/>
    <m/>
    <s v="ATENDE"/>
    <s v="ATENDE"/>
    <s v="ATENDE"/>
    <s v="ATENDE"/>
    <s v="C5"/>
    <s v="P6"/>
    <n v="1.5466666666666664"/>
    <n v="7.64"/>
    <n v="1.35"/>
    <n v="3"/>
    <n v="0.6"/>
    <s v="ATENDE"/>
    <s v="ATENDE"/>
    <s v="ATENDE"/>
    <s v="P6"/>
    <n v="0.33666666666666667"/>
    <n v="4.01"/>
    <n v="1.0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266666666666653"/>
    <n v="0.50000000000000022"/>
    <s v="-"/>
    <n v="8.8699999999999992"/>
    <n v="0.27"/>
    <m/>
    <m/>
    <m/>
    <m/>
    <s v="ATENDE"/>
    <s v="ATENDE"/>
    <s v="ATENDE"/>
    <s v="ATENDE"/>
    <s v="C5"/>
    <s v="P6"/>
    <n v="1.4300000000000002"/>
    <n v="7.29"/>
    <n v="1.8"/>
    <n v="3"/>
    <n v="0.6"/>
    <s v="ATENDE"/>
    <s v="ATENDE"/>
    <s v="ATENDE"/>
    <s v="P6"/>
    <n v="0.8"/>
    <n v="5.4"/>
    <n v="1.97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53333333333333"/>
    <n v="0.50000000000000022"/>
    <s v="-"/>
    <n v="8.44"/>
    <n v="0.27"/>
    <m/>
    <m/>
    <m/>
    <m/>
    <s v="ATENDE"/>
    <s v="ATENDE"/>
    <s v="ATENDE"/>
    <s v="ATENDE"/>
    <s v="C5"/>
    <s v="P6"/>
    <n v="1.2966666666666664"/>
    <n v="6.89"/>
    <n v="1.18"/>
    <n v="3"/>
    <n v="0.6"/>
    <s v="ATENDE"/>
    <s v="ATENDE"/>
    <s v="ATENDE"/>
    <s v="P6"/>
    <n v="0.54"/>
    <n v="4.62"/>
    <n v="1.8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9866666666666659"/>
    <n v="-5.5555555555555469E-2"/>
    <s v="-"/>
    <n v="11.24"/>
    <n v="0.17"/>
    <m/>
    <m/>
    <m/>
    <m/>
    <s v="ATENDE"/>
    <s v="ATENDE"/>
    <s v="ATENDIMENTO LIMIAR"/>
    <s v="ATENDE"/>
    <s v="C5"/>
    <s v="P6"/>
    <n v="1.6933333333333334"/>
    <n v="8.08"/>
    <n v="1.1100000000000001"/>
    <n v="3"/>
    <n v="0.6"/>
    <s v="ATENDE"/>
    <s v="ATENDE"/>
    <s v="ATENDE"/>
    <s v="P6"/>
    <n v="0.7566666666666666"/>
    <n v="5.27"/>
    <n v="1.6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7.0333333333333359E-2"/>
    <n v="-5.2631578947368474E-2"/>
    <s v="-"/>
    <n v="32.11"/>
    <n v="0.36"/>
    <m/>
    <m/>
    <m/>
    <m/>
    <s v="ATENDE"/>
    <s v="ATENDE"/>
    <s v="ATENDIMENTO LIMIAR"/>
    <s v="ATENDE"/>
    <s v="C1"/>
    <s v="P5"/>
    <n v="7.0019999999999989"/>
    <n v="40.01"/>
    <n v="9.2200000000000006"/>
    <n v="5"/>
    <n v="1"/>
    <s v="ATENDE"/>
    <s v="ATENDE"/>
    <s v="ATENDE"/>
    <s v="-"/>
    <e v="#VALUE!"/>
    <m/>
    <m/>
    <s v="-"/>
    <s v="-"/>
    <s v="-"/>
    <s v="-"/>
    <s v="-"/>
    <x v="0"/>
    <s v=" SL VT 9.3 200W"/>
    <s v="LUM LED SL VT 9.3 200W"/>
    <m/>
    <e v="#N/A"/>
    <n v="1"/>
    <n v="200"/>
    <n v="0"/>
    <n v="32740.2"/>
    <n v="0"/>
    <n v="0"/>
    <n v="10"/>
    <s v="Curto II"/>
    <m/>
    <s v=""/>
    <s v=""/>
    <m/>
    <m/>
    <m/>
    <m/>
    <m/>
    <m/>
    <n v="200"/>
    <n v="100"/>
    <n v="300"/>
    <n v="-1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166666666666675E-2"/>
    <n v="0.34210526315789469"/>
    <s v="-"/>
    <n v="31.55"/>
    <n v="0.51"/>
    <m/>
    <m/>
    <m/>
    <m/>
    <s v="ATENDE"/>
    <s v="ATENDE"/>
    <s v="ATENDE"/>
    <s v="ATENDE"/>
    <s v="C1"/>
    <s v="P5"/>
    <n v="8.4439999999999991"/>
    <n v="47.22"/>
    <n v="33.51"/>
    <n v="5"/>
    <n v="1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1"/>
    <n v="90"/>
    <n v="0"/>
    <n v="15476"/>
    <n v="0"/>
    <n v="0"/>
    <n v="10"/>
    <s v="Curto II"/>
    <m/>
    <s v=""/>
    <s v=""/>
    <s v="APEA"/>
    <n v="1"/>
    <m/>
    <s v="Redução do distanciamento entre postes de 42.40 para 21.20"/>
    <m/>
    <m/>
    <n v="90"/>
    <n v="100"/>
    <n v="190"/>
    <n v="9.9999999999999978E-2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6366666666666663"/>
    <n v="-2.6315789473684181E-2"/>
    <s v="-"/>
    <n v="34.909999999999997"/>
    <n v="0.37"/>
    <m/>
    <m/>
    <m/>
    <m/>
    <s v="ATENDE"/>
    <s v="ATENDE"/>
    <s v="ATENDIMENTO LIMIAR"/>
    <s v="ATENDE"/>
    <s v="C1"/>
    <s v="P5"/>
    <n v="6.6639999999999997"/>
    <n v="38.32"/>
    <n v="9.5660000000000007"/>
    <n v="5"/>
    <n v="1"/>
    <s v="ATENDE"/>
    <s v="ATENDE"/>
    <s v="ATENDE"/>
    <s v="-"/>
    <e v="#VALUE!"/>
    <m/>
    <m/>
    <s v="-"/>
    <s v="-"/>
    <s v="-"/>
    <s v="-"/>
    <s v="-"/>
    <x v="2"/>
    <s v="SIGMAGPTLRRSMNDL120W_82IBBR_x000a_"/>
    <s v="SIGMAGPTLRRSMNDL120W_82IBBR_x000a_S1-10C1MUN6.5"/>
    <m/>
    <e v="#N/A"/>
    <n v="1"/>
    <n v="120"/>
    <e v="#N/A"/>
    <n v="19640"/>
    <n v="0"/>
    <n v="0"/>
    <n v="10"/>
    <s v="Curto II"/>
    <m/>
    <s v=""/>
    <s v=""/>
    <s v="APEA"/>
    <n v="1"/>
    <m/>
    <s v="Redução do distanciamento entre postes de 42.40 para 21.20"/>
    <m/>
    <m/>
    <n v="120"/>
    <n v="100"/>
    <n v="220"/>
    <n v="-0.19999999999999996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133333333333349"/>
    <n v="1.8888888888888893"/>
    <s v="-"/>
    <n v="10.06"/>
    <n v="0.52"/>
    <m/>
    <m/>
    <m/>
    <m/>
    <s v="ATENDE"/>
    <s v="ATENDE"/>
    <s v="ATENDE"/>
    <s v="ATENDE"/>
    <s v="C5"/>
    <s v="P6"/>
    <n v="1.8566666666666669"/>
    <n v="8.57"/>
    <n v="4.55"/>
    <n v="3"/>
    <n v="0.6"/>
    <s v="ATENDE"/>
    <s v="ATENDE"/>
    <s v="ATENDE"/>
    <s v="P6"/>
    <n v="2.1566666666666667"/>
    <n v="9.4700000000000006"/>
    <n v="5.51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2.666666666666667"/>
    <s v="-"/>
    <n v="8.3699999999999992"/>
    <n v="0.66"/>
    <m/>
    <m/>
    <m/>
    <m/>
    <s v="ATENDE"/>
    <s v="ATENDE"/>
    <s v="ATENDE"/>
    <s v="ATENDE"/>
    <s v="C5"/>
    <s v="P6"/>
    <n v="1.37"/>
    <n v="7.11"/>
    <n v="4.59"/>
    <n v="3"/>
    <n v="0.6"/>
    <s v="ATENDE"/>
    <s v="ATENDE"/>
    <s v="ATENDE"/>
    <s v="P6"/>
    <n v="1.6566666666666667"/>
    <n v="7.97"/>
    <n v="6.22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9600000000000017"/>
    <n v="2.666666666666667"/>
    <s v="-"/>
    <n v="12.72"/>
    <n v="0.66"/>
    <m/>
    <m/>
    <m/>
    <m/>
    <s v="ATENDE"/>
    <s v="ATENDE"/>
    <s v="ATENDE"/>
    <s v="ATENDE"/>
    <s v="C5"/>
    <s v="P6"/>
    <n v="2.4033333333333338"/>
    <n v="10.210000000000001"/>
    <n v="6.94"/>
    <n v="3"/>
    <n v="0.6"/>
    <s v="ATENDE"/>
    <s v="ATENDE"/>
    <s v="ATENDE"/>
    <s v="P6"/>
    <n v="2.8666666666666667"/>
    <n v="11.6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066666666666654"/>
    <n v="1.9444444444444446"/>
    <s v="-"/>
    <n v="8.93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813333333333333"/>
    <n v="0.88888888888888906"/>
    <s v="-"/>
    <n v="10.36"/>
    <n v="0.3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600000000000004"/>
    <n v="1.3888888888888888"/>
    <s v="-"/>
    <n v="9.7200000000000006"/>
    <n v="0.4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1"/>
    <s v="-"/>
    <n v="8.82"/>
    <n v="0.36"/>
    <m/>
    <m/>
    <m/>
    <m/>
    <s v="ATENDE"/>
    <s v="ATENDE"/>
    <s v="ATENDE"/>
    <s v="ATENDE"/>
    <s v="C5"/>
    <s v="P6"/>
    <n v="1.3366666666666664"/>
    <n v="7.01"/>
    <n v="2.16"/>
    <n v="3"/>
    <n v="0.6"/>
    <s v="ATENDE"/>
    <s v="ATENDE"/>
    <s v="ATENDE"/>
    <s v="P6"/>
    <n v="0.79666666666666663"/>
    <n v="5.39"/>
    <n v="2.319999999999999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0.94444444444444442"/>
    <s v="-"/>
    <n v="8.52"/>
    <n v="0.35"/>
    <m/>
    <m/>
    <m/>
    <m/>
    <s v="ATENDE"/>
    <s v="ATENDE"/>
    <s v="ATENDE"/>
    <s v="ATENDE"/>
    <s v="C5"/>
    <s v="P6"/>
    <n v="1.1400000000000001"/>
    <n v="6.42"/>
    <n v="1.23"/>
    <n v="3"/>
    <n v="0.6"/>
    <s v="ATENDE"/>
    <s v="ATENDE"/>
    <s v="ATENDE"/>
    <s v="P6"/>
    <n v="0.5199999999999998"/>
    <n v="4.5599999999999996"/>
    <n v="2.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4444444444444446"/>
    <s v="-"/>
    <n v="8.39"/>
    <n v="0.44"/>
    <m/>
    <m/>
    <m/>
    <m/>
    <s v="ATENDE"/>
    <s v="ATENDE"/>
    <s v="ATENDE"/>
    <s v="ATENDE"/>
    <s v="C5"/>
    <s v="P6"/>
    <n v="1.1566666666666667"/>
    <n v="6.47"/>
    <n v="2.4900000000000002"/>
    <n v="3"/>
    <n v="0.6"/>
    <s v="ATENDE"/>
    <s v="ATENDE"/>
    <s v="ATENDE"/>
    <s v="P6"/>
    <n v="0.39666666666666672"/>
    <n v="4.1900000000000004"/>
    <n v="2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0.66666666666666674"/>
    <s v="-"/>
    <n v="8.76"/>
    <n v="0.3"/>
    <m/>
    <m/>
    <m/>
    <m/>
    <s v="ATENDE"/>
    <s v="ATENDE"/>
    <s v="ATENDE"/>
    <s v="ATENDE"/>
    <s v="C5"/>
    <s v="P6"/>
    <n v="1.4700000000000002"/>
    <n v="7.41"/>
    <n v="1.74"/>
    <n v="3"/>
    <n v="0.6"/>
    <s v="ATENDE"/>
    <s v="ATENDE"/>
    <s v="ATENDE"/>
    <s v="-"/>
    <e v="#VALUE!"/>
    <n v="4.4000000000000004"/>
    <n v="1.52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44444444444444464"/>
    <s v="-"/>
    <n v="8.43"/>
    <n v="0.26"/>
    <m/>
    <m/>
    <m/>
    <m/>
    <s v="ATENDE"/>
    <s v="ATENDE"/>
    <s v="ATENDE"/>
    <s v="ATENDE"/>
    <s v="C5"/>
    <s v="P6"/>
    <n v="1.29"/>
    <n v="6.87"/>
    <n v="0.78"/>
    <n v="3"/>
    <n v="0.6"/>
    <s v="ATENDE"/>
    <s v="ATENDE"/>
    <s v="ATENDE"/>
    <s v="-"/>
    <e v="#VALUE!"/>
    <n v="3.41"/>
    <n v="1.1399999999999999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133333333333328"/>
    <n v="0.94444444444444442"/>
    <s v="-"/>
    <n v="8.26"/>
    <n v="0.35"/>
    <m/>
    <m/>
    <m/>
    <m/>
    <s v="ATENDE"/>
    <s v="ATENDE"/>
    <s v="ATENDE"/>
    <s v="ATENDE"/>
    <s v="C5"/>
    <s v="P6"/>
    <n v="1.2933333333333334"/>
    <n v="6.88"/>
    <n v="1.95"/>
    <n v="3"/>
    <n v="0.6"/>
    <s v="ATENDE"/>
    <s v="ATENDE"/>
    <s v="ATENDE"/>
    <s v="-"/>
    <e v="#VALUE!"/>
    <n v="3.29"/>
    <n v="1.76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0.33333333333333326"/>
    <s v="-"/>
    <n v="11.71"/>
    <n v="0.24"/>
    <m/>
    <m/>
    <m/>
    <m/>
    <s v="ATENDE"/>
    <s v="ATENDE"/>
    <s v="ATENDE"/>
    <s v="ATENDE"/>
    <s v="C4"/>
    <s v="P6"/>
    <n v="1.2066666666666666"/>
    <n v="6.62"/>
    <n v="1.83"/>
    <n v="3"/>
    <n v="0.6"/>
    <s v="ATENDE"/>
    <s v="ATENDE"/>
    <s v="ATENDE"/>
    <s v="P6"/>
    <n v="0.34666666666666668"/>
    <n v="4.04"/>
    <n v="0.8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Médio II"/>
    <m/>
    <s v=""/>
    <s v=""/>
    <m/>
    <m/>
    <m/>
    <m/>
    <m/>
    <m/>
    <n v="65"/>
    <n v="50"/>
    <n v="115"/>
    <n v="-0.30000000000000004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100000000000013"/>
    <n v="0.44444444444444464"/>
    <s v="-"/>
    <n v="15.21"/>
    <n v="0.26"/>
    <m/>
    <m/>
    <m/>
    <m/>
    <s v="ATENDE"/>
    <s v="ATENDE"/>
    <s v="ATENDE"/>
    <s v="ATENDE"/>
    <s v="C4"/>
    <s v="P6"/>
    <n v="1.9266666666666663"/>
    <n v="8.7799999999999994"/>
    <n v="2.56"/>
    <n v="3"/>
    <n v="0.6"/>
    <s v="ATENDE"/>
    <s v="ATENDE"/>
    <s v="ATENDE"/>
    <s v="P6"/>
    <n v="0.48333333333333339"/>
    <n v="4.45"/>
    <n v="1.08"/>
    <n v="3"/>
    <n v="0.6"/>
    <s v="ATENDE"/>
    <s v="ATENDE"/>
    <s v="ATENDE"/>
    <x v="1"/>
    <s v="SX-INLPP070HF"/>
    <s v="SXINLPP070K40L12CZF7PHF"/>
    <m/>
    <e v="#N/A"/>
    <n v="1"/>
    <n v="70"/>
    <e v="#N/A"/>
    <n v="11970"/>
    <n v="0"/>
    <n v="0"/>
    <m/>
    <s v="Médio II"/>
    <m/>
    <s v=""/>
    <s v=""/>
    <m/>
    <m/>
    <m/>
    <m/>
    <m/>
    <m/>
    <n v="70"/>
    <n v="50"/>
    <n v="120"/>
    <n v="-0.39999999999999991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-5.5555555555555469E-2"/>
    <s v="-"/>
    <n v="11.4"/>
    <n v="0.17"/>
    <m/>
    <m/>
    <m/>
    <m/>
    <s v="ATENDE"/>
    <s v="ATENDE"/>
    <s v="ATENDIMENTO LIMIAR"/>
    <s v="ATENDE"/>
    <s v="C4"/>
    <s v="P6"/>
    <n v="0.80333333333333345"/>
    <n v="5.41"/>
    <n v="0.6"/>
    <n v="3"/>
    <n v="0.6"/>
    <s v="ATENDE"/>
    <s v="ATENDE"/>
    <s v="ATENDE"/>
    <s v="P6"/>
    <n v="0.10666666666666669"/>
    <n v="3.32"/>
    <n v="1.18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4"/>
    <s v="Médio II"/>
    <m/>
    <s v=""/>
    <s v=""/>
    <m/>
    <m/>
    <m/>
    <m/>
    <m/>
    <m/>
    <n v="60"/>
    <n v="50"/>
    <n v="110"/>
    <n v="-0.19999999999999996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3333333333333335"/>
    <s v="-"/>
    <n v="11.59"/>
    <n v="0.42"/>
    <m/>
    <m/>
    <m/>
    <m/>
    <s v="ATENDE"/>
    <s v="ATENDE"/>
    <s v="ATENDE"/>
    <s v="ATENDE"/>
    <s v="C4"/>
    <s v="P6"/>
    <n v="1.1800000000000002"/>
    <n v="6.54"/>
    <n v="2.77"/>
    <n v="3"/>
    <n v="0.6"/>
    <s v="ATENDE"/>
    <s v="ATENDE"/>
    <s v="ATENDE"/>
    <s v="-"/>
    <e v="#VALUE!"/>
    <n v="4.45"/>
    <n v="2.3199999999999998"/>
    <s v="-"/>
    <s v="-"/>
    <s v="-"/>
    <s v="-"/>
    <s v="-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50"/>
    <n v="102"/>
    <n v="-4.0000000000000036E-2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999999999999988"/>
    <n v="1.9444444444444446"/>
    <s v="-"/>
    <n v="13.7"/>
    <n v="0.53"/>
    <m/>
    <m/>
    <m/>
    <m/>
    <s v="ATENDE"/>
    <s v="ATENDE"/>
    <s v="ATENDE"/>
    <s v="ATENDE"/>
    <s v="C4"/>
    <s v="P6"/>
    <n v="1.21"/>
    <n v="6.63"/>
    <n v="1.78"/>
    <n v="3"/>
    <n v="0.6"/>
    <s v="ATENDE"/>
    <s v="ATENDE"/>
    <s v="ATENDE"/>
    <s v="-"/>
    <e v="#VALUE!"/>
    <n v="4.41"/>
    <n v="1.63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50"/>
    <n v="100"/>
    <n v="0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.8888888888888893"/>
    <s v="-"/>
    <n v="10.199999999999999"/>
    <n v="0.52"/>
    <m/>
    <m/>
    <m/>
    <m/>
    <s v="ATENDE"/>
    <s v="ATENDE"/>
    <s v="ATENDE"/>
    <s v="ATENDE"/>
    <s v="C4"/>
    <s v="P6"/>
    <n v="0.56666666666666665"/>
    <n v="4.7"/>
    <n v="1.33"/>
    <n v="3"/>
    <n v="0.6"/>
    <s v="ATENDE"/>
    <s v="ATENDE"/>
    <s v="ATENDE"/>
    <s v="-"/>
    <e v="#VALUE!"/>
    <n v="3"/>
    <n v="1.4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n v="5"/>
    <s v="Médio II"/>
    <m/>
    <s v=""/>
    <s v=""/>
    <m/>
    <m/>
    <m/>
    <m/>
    <m/>
    <m/>
    <n v="40"/>
    <n v="50"/>
    <n v="90"/>
    <n v="0.19999999999999996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1.2777777777777777"/>
    <s v="-"/>
    <n v="7.55"/>
    <n v="0.41"/>
    <m/>
    <m/>
    <m/>
    <m/>
    <s v="ATENDE"/>
    <s v="ATENDE"/>
    <s v="ATENDE"/>
    <s v="ATENDE"/>
    <s v="C5"/>
    <s v="P6"/>
    <n v="1.37"/>
    <n v="7.11"/>
    <n v="2.79"/>
    <n v="3"/>
    <n v="0.6"/>
    <s v="ATENDE"/>
    <s v="ATENDE"/>
    <s v="ATENDE"/>
    <s v="P6"/>
    <n v="0.32333333333333347"/>
    <n v="3.97"/>
    <n v="2.09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2.0555555555555558"/>
    <s v="-"/>
    <n v="9.34"/>
    <n v="0.55000000000000004"/>
    <m/>
    <m/>
    <m/>
    <m/>
    <s v="ATENDE"/>
    <s v="ATENDE"/>
    <s v="ATENDE"/>
    <s v="ATENDE"/>
    <s v="C5"/>
    <s v="P6"/>
    <n v="1.8433333333333333"/>
    <n v="8.5299999999999994"/>
    <n v="3.1"/>
    <n v="3"/>
    <n v="0.6"/>
    <s v="ATENDE"/>
    <s v="ATENDE"/>
    <s v="ATENDE"/>
    <s v="P6"/>
    <n v="0.24666666666666681"/>
    <n v="3.74"/>
    <n v="2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111111111111116"/>
    <s v="-"/>
    <n v="9.15"/>
    <n v="0.56000000000000005"/>
    <m/>
    <m/>
    <m/>
    <m/>
    <s v="ATENDE"/>
    <s v="ATENDE"/>
    <s v="ATENDE"/>
    <s v="ATENDE"/>
    <s v="C5"/>
    <s v="P6"/>
    <n v="1.83"/>
    <n v="8.49"/>
    <n v="4.3600000000000003"/>
    <n v="3"/>
    <n v="0.6"/>
    <s v="ATENDE"/>
    <s v="ATENDE"/>
    <s v="ATENDE"/>
    <s v="P6"/>
    <n v="0.20666666666666678"/>
    <n v="3.62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866666666666656"/>
    <n v="2.7222222222222228"/>
    <s v="-"/>
    <n v="10.94"/>
    <n v="0.67"/>
    <m/>
    <m/>
    <m/>
    <m/>
    <s v="ATENDE"/>
    <s v="ATENDE"/>
    <s v="ATENDE"/>
    <s v="ATENDE"/>
    <s v="C5"/>
    <s v="P6"/>
    <n v="2.0099999999999998"/>
    <n v="9.0299999999999994"/>
    <n v="6.24"/>
    <n v="3"/>
    <n v="0.6"/>
    <s v="ATENDE"/>
    <s v="ATENDE"/>
    <s v="ATENDE"/>
    <s v="P6"/>
    <n v="1.3366666666666664"/>
    <n v="7.01"/>
    <n v="5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3.4444444444444446"/>
    <s v="-"/>
    <n v="9.16"/>
    <n v="0.8"/>
    <m/>
    <m/>
    <m/>
    <m/>
    <s v="ATENDE"/>
    <s v="ATENDE"/>
    <s v="ATENDE"/>
    <s v="ATENDE"/>
    <s v="C5"/>
    <s v="P6"/>
    <n v="1.4466666666666668"/>
    <n v="7.34"/>
    <n v="5.38"/>
    <n v="3"/>
    <n v="0.6"/>
    <s v="ATENDE"/>
    <s v="ATENDE"/>
    <s v="ATENDE"/>
    <s v="P6"/>
    <n v="0.82000000000000006"/>
    <n v="5.46"/>
    <n v="3.74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"/>
    <n v="3.0555555555555554"/>
    <s v="-"/>
    <n v="13.5"/>
    <n v="0.73"/>
    <m/>
    <m/>
    <m/>
    <m/>
    <s v="ATENDE"/>
    <s v="ATENDE"/>
    <s v="ATENDE"/>
    <s v="ATENDE"/>
    <s v="C5"/>
    <s v="P6"/>
    <n v="2.5133333333333332"/>
    <n v="10.54"/>
    <n v="7.79"/>
    <n v="3"/>
    <n v="0.6"/>
    <s v="ATENDE"/>
    <s v="ATENDE"/>
    <s v="ATENDE"/>
    <s v="P6"/>
    <n v="1.35"/>
    <n v="7.05"/>
    <n v="5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1333333333333222E-2"/>
    <n v="0.18421052631578938"/>
    <s v="-"/>
    <n v="31.24"/>
    <n v="0.45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4.2766666666666664"/>
    <n v="15.83"/>
    <n v="10.26"/>
    <n v="3"/>
    <n v="0.6"/>
    <s v="ATENDE"/>
    <s v="ATENDE"/>
    <s v="ATENDE"/>
    <x v="0"/>
    <s v=" SL VT 9.1 100W"/>
    <s v="LUM LED SL VT 9.1 100W"/>
    <m/>
    <e v="#N/A"/>
    <n v="2"/>
    <n v="100"/>
    <e v="#N/A"/>
    <n v="15900"/>
    <n v="0"/>
    <n v="0"/>
    <n v="10"/>
    <s v="Médio II"/>
    <m/>
    <m/>
    <m/>
    <m/>
    <m/>
    <m/>
    <m/>
    <m/>
    <m/>
    <n v="100"/>
    <n v="50"/>
    <n v="300"/>
    <n v="-1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33333333333314E-2"/>
    <n v="0.34210526315789469"/>
    <s v="-"/>
    <n v="32.229999999999997"/>
    <n v="0.51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3.7233333333333336"/>
    <n v="14.17"/>
    <n v="8.43"/>
    <n v="3"/>
    <n v="0.6"/>
    <s v="ATENDE"/>
    <s v="ATENDE"/>
    <s v="ATENDE"/>
    <x v="1"/>
    <s v="SX-INLPP090HF"/>
    <s v="SXINLPP090K40L12CZF7PHF"/>
    <m/>
    <e v="#N/A"/>
    <n v="2"/>
    <n v="90"/>
    <e v="#N/A"/>
    <n v="15476"/>
    <n v="0"/>
    <n v="0"/>
    <m/>
    <s v="Médio II"/>
    <m/>
    <m/>
    <m/>
    <m/>
    <m/>
    <m/>
    <m/>
    <m/>
    <m/>
    <n v="90"/>
    <n v="50"/>
    <n v="280"/>
    <n v="-0.8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4666666666666615E-2"/>
    <n v="0.23684210526315774"/>
    <s v="-"/>
    <n v="30.74"/>
    <n v="0.47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2.0233333333333334"/>
    <n v="9.07"/>
    <n v="6.39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m/>
    <s v="Médio II"/>
    <m/>
    <m/>
    <m/>
    <m/>
    <m/>
    <m/>
    <m/>
    <m/>
    <m/>
    <n v="100"/>
    <n v="50"/>
    <n v="300"/>
    <n v="-1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3.2333333333333325E-2"/>
    <n v="-2.6315789473684181E-2"/>
    <s v="-"/>
    <n v="30.97"/>
    <n v="0.37"/>
    <m/>
    <m/>
    <m/>
    <m/>
    <s v="ATENDE"/>
    <s v="ATENDE"/>
    <s v="ATENDIMENTO LIMIAR"/>
    <s v="ATENDE"/>
    <s v="C1"/>
    <s v="-"/>
    <e v="#VALUE!"/>
    <n v="37.520000000000003"/>
    <n v="15.06"/>
    <s v="-"/>
    <s v="-"/>
    <s v="-"/>
    <s v="-"/>
    <s v="-"/>
    <s v="P6"/>
    <n v="3.9266666666666667"/>
    <n v="14.78"/>
    <n v="8.82"/>
    <n v="3"/>
    <n v="0.6"/>
    <s v="ATENDE"/>
    <s v="ATENDE"/>
    <s v="ATENDE"/>
    <x v="0"/>
    <s v=" SL VT 9.3 200W"/>
    <s v="LUM LED SL VT 9.3 200W"/>
    <m/>
    <n v="0"/>
    <n v="2"/>
    <n v="200"/>
    <n v="0"/>
    <n v="32740.2"/>
    <n v="0"/>
    <n v="0"/>
    <n v="10"/>
    <s v="Médio II"/>
    <s v="Longo I"/>
    <n v="2.8"/>
    <n v="8"/>
    <m/>
    <m/>
    <m/>
    <m/>
    <m/>
    <m/>
    <n v="200"/>
    <n v="50"/>
    <n v="500"/>
    <n v="-3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3333333333340764E-4"/>
    <n v="0.57894736842105265"/>
    <s v="-"/>
    <n v="29.99"/>
    <n v="0.6"/>
    <m/>
    <m/>
    <m/>
    <m/>
    <s v="ATENDE"/>
    <s v="ATENDIMENTO LIMIAR"/>
    <s v="ATENDE"/>
    <s v="ATENDE"/>
    <s v="C1"/>
    <s v="-"/>
    <e v="#VALUE!"/>
    <n v="36.770000000000003"/>
    <n v="27.28"/>
    <s v="-"/>
    <s v="-"/>
    <s v="-"/>
    <s v="-"/>
    <s v="-"/>
    <s v="P6"/>
    <n v="3.8233333333333333"/>
    <n v="14.47"/>
    <n v="11.64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n v="10"/>
    <s v="Médio II"/>
    <m/>
    <s v=""/>
    <s v=""/>
    <s v="APES-2"/>
    <n v="1"/>
    <m/>
    <s v="Redução do distanciamento entre postes de 43.2 para 21.6."/>
    <m/>
    <m/>
    <n v="90"/>
    <n v="50"/>
    <n v="280"/>
    <n v="-0.8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7100000000000004"/>
    <n v="0.28947368421052633"/>
    <s v="-"/>
    <n v="35.130000000000003"/>
    <n v="0.49"/>
    <m/>
    <m/>
    <m/>
    <m/>
    <s v="ATENDE"/>
    <s v="ATENDE"/>
    <s v="ATENDE"/>
    <s v="ATENDE"/>
    <s v="C1"/>
    <s v="-"/>
    <e v="#VALUE!"/>
    <n v="46.56"/>
    <n v="32"/>
    <s v="-"/>
    <s v="-"/>
    <s v="-"/>
    <s v="-"/>
    <s v="-"/>
    <s v="P6"/>
    <n v="3.3666666666666663"/>
    <n v="13.1"/>
    <n v="11.02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n v="0"/>
    <n v="19640"/>
    <n v="0"/>
    <n v="0"/>
    <n v="10"/>
    <s v="Médio II"/>
    <m/>
    <s v=""/>
    <s v=""/>
    <s v="APES-2"/>
    <n v="1"/>
    <m/>
    <s v="Redução do distanciamento entre postes de 43.2 para 21.6."/>
    <m/>
    <m/>
    <n v="120"/>
    <n v="50"/>
    <n v="340"/>
    <n v="-1.4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3000000000000167E-2"/>
    <n v="1"/>
    <s v="-"/>
    <n v="10.63"/>
    <n v="0.36"/>
    <m/>
    <m/>
    <m/>
    <m/>
    <s v="ATENDE"/>
    <s v="ATENDE"/>
    <s v="ATENDE"/>
    <s v="ATENDE"/>
    <s v="C4"/>
    <s v="P6"/>
    <n v="1.7799999999999998"/>
    <n v="8.34"/>
    <n v="2.87"/>
    <n v="3"/>
    <n v="0.6"/>
    <s v="ATENDE"/>
    <s v="ATENDE"/>
    <s v="ATENDE"/>
    <s v="P6"/>
    <n v="1.1933333333333334"/>
    <n v="6.58"/>
    <n v="3.0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1.4444444444444446"/>
    <s v="-"/>
    <n v="10.14"/>
    <n v="0.44"/>
    <m/>
    <m/>
    <m/>
    <m/>
    <s v="ATENDE"/>
    <s v="ATENDE"/>
    <s v="ATENDE"/>
    <s v="ATENDE"/>
    <s v="C4"/>
    <s v="P6"/>
    <n v="1.6133333333333333"/>
    <n v="7.84"/>
    <n v="2.56"/>
    <n v="3"/>
    <n v="0.6"/>
    <s v="ATENDE"/>
    <s v="ATENDE"/>
    <s v="ATENDE"/>
    <s v="P6"/>
    <n v="0.89333333333333331"/>
    <n v="5.68"/>
    <n v="3.5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1.7466666666666666"/>
    <n v="8.24"/>
    <n v="2.73"/>
    <n v="3"/>
    <n v="0.6"/>
    <s v="ATENDE"/>
    <s v="ATENDE"/>
    <s v="ATENDE"/>
    <s v="P6"/>
    <n v="0.61666666666666647"/>
    <n v="4.849999999999999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8888888888888893"/>
    <s v="-"/>
    <n v="8.25"/>
    <n v="0.52"/>
    <m/>
    <m/>
    <m/>
    <m/>
    <s v="ATENDE"/>
    <s v="ATENDE"/>
    <s v="ATENDE"/>
    <s v="ATENDE"/>
    <s v="C5"/>
    <s v="P6"/>
    <n v="1.3733333333333335"/>
    <n v="7.12"/>
    <n v="4.12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10"/>
    <s v="Curto II"/>
    <s v="Longo II"/>
    <n v="3.5"/>
    <n v="8.5"/>
    <m/>
    <m/>
    <m/>
    <m/>
    <m/>
    <m/>
    <n v="65"/>
    <n v="100"/>
    <n v="165"/>
    <n v="0.35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2.5555555555555558"/>
    <s v="-"/>
    <n v="8.09"/>
    <n v="0.64"/>
    <m/>
    <m/>
    <m/>
    <m/>
    <s v="ATENDE"/>
    <s v="ATENDE"/>
    <s v="ATENDE"/>
    <s v="ATENDE"/>
    <s v="C5"/>
    <s v="P6"/>
    <n v="0.67333333333333312"/>
    <n v="5.0199999999999996"/>
    <n v="1.67"/>
    <n v="3"/>
    <n v="0.6"/>
    <s v="ATENDE"/>
    <s v="ATENDE"/>
    <s v="ATENDE"/>
    <s v="-"/>
    <e v="#VALUE!"/>
    <m/>
    <m/>
    <s v="-"/>
    <s v="-"/>
    <s v="-"/>
    <s v="-"/>
    <s v="-"/>
    <x v="1"/>
    <s v="SX-INEVO060HF"/>
    <s v="SXINEVO060K40L12CZF7PHF"/>
    <m/>
    <e v="#N/A"/>
    <n v="1"/>
    <n v="60"/>
    <n v="0"/>
    <n v="9600"/>
    <n v="0"/>
    <n v="0"/>
    <n v="10"/>
    <s v="Curto II"/>
    <s v="Longo II"/>
    <n v="3.5"/>
    <n v="8.5"/>
    <m/>
    <m/>
    <m/>
    <m/>
    <m/>
    <m/>
    <n v="60"/>
    <n v="100"/>
    <n v="160"/>
    <n v="0.4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2.2222222222222223"/>
    <s v="-"/>
    <n v="7.84"/>
    <n v="0.57999999999999996"/>
    <m/>
    <m/>
    <m/>
    <m/>
    <s v="ATENDE"/>
    <s v="ATENDE"/>
    <s v="ATENDE"/>
    <s v="ATENDE"/>
    <s v="C5"/>
    <s v="P6"/>
    <n v="1.2833333333333332"/>
    <n v="6.85"/>
    <n v="3.61"/>
    <n v="3"/>
    <n v="0.6"/>
    <s v="ATENDE"/>
    <s v="ATENDE"/>
    <s v="ATENDE"/>
    <s v="-"/>
    <e v="#VALUE!"/>
    <m/>
    <m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s v="Longo II"/>
    <n v="3.5"/>
    <n v="8.5"/>
    <m/>
    <m/>
    <m/>
    <m/>
    <m/>
    <m/>
    <n v="68"/>
    <n v="100"/>
    <n v="168"/>
    <n v="0.31999999999999995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1.2777777777777777"/>
    <s v="-"/>
    <n v="9.48"/>
    <n v="0.41"/>
    <m/>
    <m/>
    <m/>
    <m/>
    <s v="ATENDE"/>
    <s v="ATENDE"/>
    <s v="ATENDE"/>
    <s v="ATENDE"/>
    <s v="C5"/>
    <s v="P6"/>
    <n v="1.5133333333333332"/>
    <n v="7.54"/>
    <n v="2.72"/>
    <n v="3"/>
    <n v="0.6"/>
    <s v="ATENDE"/>
    <s v="ATENDE"/>
    <s v="ATENDE"/>
    <s v="P6"/>
    <n v="0.82666666666666688"/>
    <n v="5.48"/>
    <n v="2.5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1.5"/>
    <s v="-"/>
    <n v="9.16"/>
    <n v="0.45"/>
    <m/>
    <m/>
    <m/>
    <m/>
    <s v="ATENDE"/>
    <s v="ATENDE"/>
    <s v="ATENDE"/>
    <s v="ATENDE"/>
    <s v="C5"/>
    <s v="P6"/>
    <n v="1.3033333333333332"/>
    <n v="6.91"/>
    <n v="1.8"/>
    <n v="3"/>
    <n v="0.6"/>
    <s v="ATENDE"/>
    <s v="ATENDE"/>
    <s v="ATENDE"/>
    <s v="P6"/>
    <n v="0.51"/>
    <n v="4.53"/>
    <n v="2.4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266666666666655"/>
    <n v="1.9444444444444446"/>
    <s v="-"/>
    <n v="9.02"/>
    <n v="0.53"/>
    <m/>
    <m/>
    <m/>
    <m/>
    <s v="ATENDE"/>
    <s v="ATENDE"/>
    <s v="ATENDE"/>
    <s v="ATENDE"/>
    <s v="C5"/>
    <s v="P6"/>
    <n v="1.3199999999999998"/>
    <n v="6.96"/>
    <n v="3.18"/>
    <n v="3"/>
    <n v="0.6"/>
    <s v="ATENDE"/>
    <s v="ATENDE"/>
    <s v="ATENDE"/>
    <s v="P6"/>
    <n v="0.40333333333333332"/>
    <n v="4.21"/>
    <n v="2.8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1.1111111111111112"/>
    <s v="-"/>
    <n v="8.31"/>
    <n v="0.38"/>
    <m/>
    <m/>
    <m/>
    <m/>
    <s v="ATENDE"/>
    <s v="ATENDE"/>
    <s v="ATENDE"/>
    <s v="ATENDE"/>
    <s v="C5"/>
    <s v="P6"/>
    <n v="1.5566666666666666"/>
    <n v="7.67"/>
    <n v="1.85"/>
    <n v="3"/>
    <n v="0.6"/>
    <s v="ATENDE"/>
    <s v="ATENDE"/>
    <s v="ATENDE"/>
    <s v="-"/>
    <e v="#VALUE!"/>
    <n v="3.17"/>
    <n v="1.6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8"/>
    <s v="Médio II"/>
    <m/>
    <s v=""/>
    <s v=""/>
    <m/>
    <m/>
    <m/>
    <m/>
    <m/>
    <m/>
    <n v="44"/>
    <n v="50"/>
    <n v="94"/>
    <n v="0.12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2.5555555555555558"/>
    <s v="-"/>
    <n v="7.57"/>
    <n v="0.64"/>
    <m/>
    <m/>
    <m/>
    <m/>
    <s v="ATENDE"/>
    <s v="ATENDE"/>
    <s v="ATENDE"/>
    <s v="ATENDE"/>
    <s v="C5"/>
    <s v="P6"/>
    <n v="0.87333333333333329"/>
    <n v="5.62"/>
    <n v="1.97"/>
    <n v="3"/>
    <n v="0.6"/>
    <s v="ATENDE"/>
    <s v="ATENDE"/>
    <s v="ATENDE"/>
    <s v="-"/>
    <e v="#VALUE!"/>
    <n v="3.57"/>
    <n v="2.0099999999999998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5"/>
    <s v="Médio II"/>
    <s v="Longo II"/>
    <n v="3.5"/>
    <n v="8.5"/>
    <m/>
    <m/>
    <m/>
    <m/>
    <m/>
    <m/>
    <n v="39"/>
    <n v="50"/>
    <n v="89"/>
    <n v="0.21999999999999997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3888888888888888"/>
    <s v="-"/>
    <n v="8.9"/>
    <n v="0.61"/>
    <m/>
    <m/>
    <m/>
    <m/>
    <s v="ATENDE"/>
    <s v="ATENDE"/>
    <s v="ATENDE"/>
    <s v="ATENDE"/>
    <s v="C5"/>
    <s v="P6"/>
    <n v="0.9800000000000002"/>
    <n v="5.94"/>
    <n v="2.16"/>
    <n v="3"/>
    <n v="0.6"/>
    <s v="ATENDE"/>
    <s v="ATENDE"/>
    <s v="ATENDE"/>
    <s v="-"/>
    <e v="#VALUE!"/>
    <n v="3.08"/>
    <n v="1.71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n v="5"/>
    <s v="Médio II"/>
    <s v="Longo II"/>
    <n v="3.5"/>
    <n v="8.5"/>
    <m/>
    <m/>
    <m/>
    <m/>
    <m/>
    <m/>
    <n v="40"/>
    <n v="50"/>
    <n v="90"/>
    <n v="0.19999999999999996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2222222222222223"/>
    <s v="-"/>
    <n v="9.14"/>
    <n v="0.4"/>
    <m/>
    <m/>
    <m/>
    <m/>
    <s v="ATENDE"/>
    <s v="ATENDE"/>
    <s v="ATENDE"/>
    <s v="ATENDE"/>
    <s v="C5"/>
    <s v="P5"/>
    <n v="0.52"/>
    <n v="7.6"/>
    <n v="2.6"/>
    <n v="5"/>
    <n v="1"/>
    <s v="ATENDE"/>
    <s v="ATENDE"/>
    <s v="ATENDE"/>
    <s v="P5"/>
    <n v="1.4000000000000012E-2"/>
    <n v="5.07"/>
    <n v="2.31"/>
    <n v="5"/>
    <n v="1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1.1111111111111112"/>
    <s v="-"/>
    <n v="8.52"/>
    <n v="0.38"/>
    <m/>
    <m/>
    <m/>
    <m/>
    <s v="ATENDE"/>
    <s v="ATENDE"/>
    <s v="ATENDE"/>
    <s v="ATENDE"/>
    <s v="C5"/>
    <s v="P5"/>
    <n v="0.21399999999999997"/>
    <n v="6.07"/>
    <n v="1"/>
    <n v="5"/>
    <n v="1"/>
    <s v="ATENDE"/>
    <s v="ATENDE"/>
    <s v="ATENDE"/>
    <s v="P5"/>
    <n v="1.0000000000000009E-2"/>
    <n v="5.05"/>
    <n v="3.38"/>
    <n v="5"/>
    <n v="1"/>
    <s v="ATENDE"/>
    <s v="ATENDE"/>
    <s v="ATENDE"/>
    <x v="1"/>
    <s v="SX-INEVO030HF"/>
    <s v="SXINEVO030K40L12CZF7PHF"/>
    <m/>
    <e v="#N/A"/>
    <n v="1"/>
    <n v="31"/>
    <e v="#N/A"/>
    <n v="5270"/>
    <n v="0"/>
    <n v="0"/>
    <n v="6"/>
    <s v="Curto II"/>
    <m/>
    <s v=""/>
    <s v=""/>
    <m/>
    <m/>
    <m/>
    <m/>
    <m/>
    <m/>
    <n v="31"/>
    <n v="100"/>
    <n v="131"/>
    <n v="0.69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3466666666666662"/>
    <n v="1.3888888888888888"/>
    <s v="-"/>
    <n v="11.51"/>
    <n v="0.43"/>
    <m/>
    <m/>
    <m/>
    <m/>
    <s v="ATENDE"/>
    <s v="ATENDE"/>
    <s v="ATENDE"/>
    <s v="ATENDE"/>
    <s v="C5"/>
    <s v="P5"/>
    <n v="0.68799999999999994"/>
    <n v="8.44"/>
    <n v="2.75"/>
    <n v="5"/>
    <n v="1"/>
    <s v="ATENDE"/>
    <s v="ATENDE"/>
    <s v="ATENDE"/>
    <s v="P5"/>
    <n v="8.5999999999999854E-2"/>
    <n v="5.43"/>
    <n v="3.37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999999999999994"/>
    <n v="5.555555555555558E-2"/>
    <s v="-"/>
    <n v="8.85"/>
    <n v="0.19"/>
    <m/>
    <m/>
    <m/>
    <m/>
    <s v="ATENDE"/>
    <s v="ATENDE"/>
    <s v="ATENDE"/>
    <s v="ATENDE"/>
    <s v="C5"/>
    <s v="P6"/>
    <n v="1.3166666666666669"/>
    <n v="6.95"/>
    <n v="0.73"/>
    <n v="3"/>
    <n v="0.6"/>
    <s v="ATENDE"/>
    <s v="ATENDE"/>
    <s v="ATENDE"/>
    <s v="P6"/>
    <n v="5.0000000000000044E-2"/>
    <n v="3.15"/>
    <n v="0.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n v="2"/>
    <s v="Curto II"/>
    <m/>
    <s v=""/>
    <s v=""/>
    <m/>
    <m/>
    <m/>
    <m/>
    <m/>
    <m/>
    <n v="35"/>
    <n v="100"/>
    <n v="135"/>
    <n v="0.65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0.33333333333333326"/>
    <s v="-"/>
    <n v="7.9"/>
    <n v="0.24"/>
    <m/>
    <m/>
    <m/>
    <m/>
    <s v="ATENDE"/>
    <s v="ATENDE"/>
    <s v="ATENDE"/>
    <s v="ATENDE"/>
    <s v="C5"/>
    <s v="P6"/>
    <n v="0.78333333333333321"/>
    <n v="5.35"/>
    <n v="0.64"/>
    <n v="3"/>
    <n v="0.6"/>
    <s v="ATENDE"/>
    <s v="ATENDE"/>
    <s v="ATENDE"/>
    <s v="P6"/>
    <n v="0.12333333333333329"/>
    <n v="3.37"/>
    <n v="1.2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"/>
    <s v="-"/>
    <n v="7.76"/>
    <n v="0.36"/>
    <m/>
    <m/>
    <m/>
    <m/>
    <s v="ATENDE"/>
    <s v="ATENDE"/>
    <s v="ATENDE"/>
    <s v="ATENDE"/>
    <s v="C5"/>
    <s v="P6"/>
    <n v="0.82666666666666688"/>
    <n v="5.48"/>
    <n v="1.75"/>
    <n v="3"/>
    <n v="0.6"/>
    <s v="ATENDE"/>
    <s v="ATENDE"/>
    <s v="ATENDE"/>
    <s v="P6"/>
    <n v="7.3333333333333472E-2"/>
    <n v="3.22"/>
    <n v="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149999999999995"/>
    <n v="1.464285714285714"/>
    <s v="-"/>
    <n v="22.63"/>
    <n v="0.69"/>
    <m/>
    <m/>
    <m/>
    <m/>
    <s v="ATENDE"/>
    <s v="ATENDE"/>
    <s v="ATENDE"/>
    <s v="ATENDE"/>
    <s v="C2"/>
    <s v="P6"/>
    <n v="3.2166666666666668"/>
    <n v="12.65"/>
    <n v="7.7"/>
    <n v="3"/>
    <n v="0.6"/>
    <s v="ATENDE"/>
    <s v="ATENDE"/>
    <s v="ATENDE"/>
    <s v="P6"/>
    <n v="2.5266666666666668"/>
    <n v="10.58"/>
    <n v="7.45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Médio I"/>
    <m/>
    <s v=""/>
    <s v=""/>
    <m/>
    <m/>
    <m/>
    <m/>
    <m/>
    <m/>
    <n v="52"/>
    <n v="250"/>
    <n v="302"/>
    <n v="0.79200000000000004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33650000000000002"/>
    <n v="1.8928571428571428"/>
    <s v="-"/>
    <n v="26.73"/>
    <n v="0.81"/>
    <m/>
    <m/>
    <m/>
    <m/>
    <s v="ATENDE"/>
    <s v="ATENDE"/>
    <s v="ATENDE"/>
    <s v="ATENDE"/>
    <s v="C2"/>
    <s v="P6"/>
    <n v="3.3633333333333333"/>
    <n v="13.09"/>
    <n v="6.88"/>
    <n v="3"/>
    <n v="0.6"/>
    <s v="ATENDE"/>
    <s v="ATENDE"/>
    <s v="ATENDE"/>
    <s v="P6"/>
    <n v="2.8066666666666666"/>
    <n v="11.4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25749999999999984"/>
    <n v="1.5714285714285712"/>
    <s v="-"/>
    <n v="25.15"/>
    <n v="0.72"/>
    <m/>
    <m/>
    <m/>
    <m/>
    <s v="ATENDE"/>
    <s v="ATENDE"/>
    <s v="ATENDE"/>
    <s v="ATENDE"/>
    <s v="C2"/>
    <s v="P6"/>
    <n v="3.24"/>
    <n v="12.72"/>
    <n v="7.52"/>
    <n v="3"/>
    <n v="0.6"/>
    <s v="ATENDE"/>
    <s v="ATENDE"/>
    <s v="ATENDE"/>
    <s v="P6"/>
    <n v="1.0466666666666664"/>
    <n v="6.14"/>
    <n v="2.8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3.400000000000003E-2"/>
    <n v="2.4444444444444446"/>
    <s v="-"/>
    <n v="15.51"/>
    <n v="0.62"/>
    <m/>
    <m/>
    <m/>
    <m/>
    <s v="ATENDE"/>
    <s v="ATENDE"/>
    <s v="ATENDE"/>
    <s v="ATENDE"/>
    <s v="C3"/>
    <s v="P6"/>
    <n v="2.0666666666666664"/>
    <n v="9.1999999999999993"/>
    <n v="5.53"/>
    <n v="3"/>
    <n v="0.6"/>
    <s v="ATENDE"/>
    <s v="ATENDE"/>
    <s v="ATENDE"/>
    <s v="P6"/>
    <n v="1.9766666666666666"/>
    <n v="8.93"/>
    <n v="5.66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150"/>
    <n v="202"/>
    <n v="0.65333333333333332"/>
    <m/>
    <m/>
    <s v="Não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3.2222222222222223"/>
    <s v="-"/>
    <n v="18.25"/>
    <n v="0.76"/>
    <m/>
    <m/>
    <m/>
    <m/>
    <s v="ATENDE"/>
    <s v="ATENDE"/>
    <s v="ATENDE"/>
    <s v="ATENDE"/>
    <s v="C3"/>
    <s v="P6"/>
    <n v="2.2333333333333329"/>
    <n v="9.6999999999999993"/>
    <n v="5.0999999999999996"/>
    <n v="3"/>
    <n v="0.6"/>
    <s v="ATENDE"/>
    <s v="ATENDE"/>
    <s v="ATENDE"/>
    <s v="P6"/>
    <n v="2.4233333333333333"/>
    <n v="10.27"/>
    <n v="6.2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8400000000000016"/>
    <n v="3.166666666666667"/>
    <s v="-"/>
    <n v="17.760000000000002"/>
    <n v="0.75"/>
    <m/>
    <m/>
    <m/>
    <m/>
    <s v="ATENDE"/>
    <s v="ATENDE"/>
    <s v="ATENDE"/>
    <s v="ATENDE"/>
    <s v="C3"/>
    <s v="P6"/>
    <n v="2.1066666666666669"/>
    <n v="9.32"/>
    <n v="5.56"/>
    <n v="3"/>
    <n v="0.6"/>
    <s v="ATENDE"/>
    <s v="ATENDE"/>
    <s v="ATENDE"/>
    <s v="P6"/>
    <n v="1.0733333333333333"/>
    <n v="6.22"/>
    <n v="3.4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P6"/>
    <n v="1.5933333333333333"/>
    <n v="7.78"/>
    <n v="3.5"/>
    <n v="3"/>
    <n v="0.6"/>
    <s v="ATENDE"/>
    <s v="ATENDE"/>
    <s v="ATENDE"/>
    <s v="P6"/>
    <n v="0.87000000000000011"/>
    <n v="5.61"/>
    <n v="2.93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5"/>
    <s v="-"/>
    <n v="10.91"/>
    <n v="0.63"/>
    <m/>
    <m/>
    <m/>
    <m/>
    <s v="ATENDE"/>
    <s v="ATENDE"/>
    <s v="ATENDE"/>
    <s v="ATENDE"/>
    <s v="C4"/>
    <s v="P6"/>
    <n v="1.2933333333333334"/>
    <n v="6.88"/>
    <n v="2.4500000000000002"/>
    <n v="3"/>
    <n v="0.6"/>
    <s v="ATENDE"/>
    <s v="ATENDE"/>
    <s v="ATENDE"/>
    <s v="P6"/>
    <n v="0.46666666666666679"/>
    <n v="4.4000000000000004"/>
    <n v="1.9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2.5"/>
    <s v="-"/>
    <n v="10.74"/>
    <n v="0.63"/>
    <m/>
    <m/>
    <m/>
    <m/>
    <s v="ATENDE"/>
    <s v="ATENDE"/>
    <s v="ATENDE"/>
    <s v="ATENDE"/>
    <s v="C4"/>
    <s v="P6"/>
    <n v="1.3766666666666665"/>
    <n v="7.13"/>
    <n v="3.79"/>
    <n v="3"/>
    <n v="0.6"/>
    <s v="ATENDE"/>
    <s v="ATENDE"/>
    <s v="ATENDE"/>
    <s v="P6"/>
    <n v="0.41333333333333333"/>
    <n v="4.24"/>
    <n v="2.49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4666666666666677E-2"/>
    <n v="1.9444444444444446"/>
    <s v="-"/>
    <n v="16.420000000000002"/>
    <n v="0.53"/>
    <m/>
    <m/>
    <m/>
    <m/>
    <s v="ATENDE"/>
    <s v="ATENDE"/>
    <s v="ATENDE"/>
    <s v="ATENDE"/>
    <s v="C3"/>
    <s v="P5"/>
    <n v="1.298"/>
    <n v="11.49"/>
    <n v="5.83"/>
    <n v="5"/>
    <n v="1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733333333333345"/>
    <n v="2.7777777777777781"/>
    <s v="-"/>
    <n v="19.46"/>
    <n v="0.68"/>
    <m/>
    <m/>
    <m/>
    <m/>
    <s v="ATENDE"/>
    <s v="ATENDE"/>
    <s v="ATENDE"/>
    <s v="ATENDE"/>
    <s v="C3"/>
    <s v="P5"/>
    <n v="1.4820000000000002"/>
    <n v="12.41"/>
    <n v="5.72"/>
    <n v="5"/>
    <n v="1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6.6666666666659324E-4"/>
    <n v="2.3333333333333335"/>
    <s v="-"/>
    <n v="15.01"/>
    <n v="0.6"/>
    <m/>
    <m/>
    <m/>
    <m/>
    <s v="ATENDE"/>
    <s v="ATENDE"/>
    <s v="ATENDE"/>
    <s v="ATENDE"/>
    <s v="C3"/>
    <s v="P5"/>
    <n v="0.92399999999999993"/>
    <n v="9.6199999999999992"/>
    <n v="5.26"/>
    <n v="5"/>
    <n v="1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1.5"/>
    <s v="-"/>
    <n v="8.64"/>
    <n v="0.45"/>
    <m/>
    <m/>
    <m/>
    <m/>
    <s v="ATENDE"/>
    <s v="ATENDE"/>
    <s v="ATENDE"/>
    <s v="ATENDE"/>
    <s v="C5"/>
    <s v="P6"/>
    <n v="1.4166666666666665"/>
    <n v="7.25"/>
    <n v="2.88"/>
    <n v="3"/>
    <n v="0.6"/>
    <s v="ATENDE"/>
    <s v="ATENDE"/>
    <s v="ATENDE"/>
    <s v="P6"/>
    <n v="0.76666666666666661"/>
    <n v="5.3"/>
    <n v="2.6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1.9444444444444446"/>
    <s v="-"/>
    <n v="8.33"/>
    <n v="0.53"/>
    <m/>
    <m/>
    <m/>
    <m/>
    <s v="ATENDE"/>
    <s v="ATENDE"/>
    <s v="ATENDE"/>
    <s v="ATENDE"/>
    <s v="C5"/>
    <s v="P6"/>
    <n v="1.25"/>
    <n v="6.75"/>
    <n v="2.36"/>
    <n v="3"/>
    <n v="0.6"/>
    <s v="ATENDE"/>
    <s v="ATENDE"/>
    <s v="ATENDE"/>
    <s v="P6"/>
    <n v="0.49666666666666681"/>
    <n v="4.49"/>
    <n v="2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2.2222222222222223"/>
    <s v="-"/>
    <n v="8.24"/>
    <n v="0.57999999999999996"/>
    <m/>
    <m/>
    <m/>
    <m/>
    <s v="ATENDE"/>
    <s v="ATENDE"/>
    <s v="ATENDE"/>
    <s v="ATENDE"/>
    <s v="C5"/>
    <s v="P6"/>
    <n v="1.25"/>
    <n v="6.75"/>
    <n v="3.37"/>
    <n v="3"/>
    <n v="0.6"/>
    <s v="ATENDE"/>
    <s v="ATENDE"/>
    <s v="ATENDE"/>
    <s v="P6"/>
    <n v="0.37666666666666671"/>
    <n v="4.13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1.166666666666667"/>
    <s v="-"/>
    <n v="10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17W"/>
    <s v="LUM LED SL VT 9.1 17W"/>
    <m/>
    <e v="#N/A"/>
    <n v="2"/>
    <n v="17"/>
    <n v="0"/>
    <n v="2929.66"/>
    <n v="0"/>
    <n v="0"/>
    <m/>
    <s v="Curto II"/>
    <m/>
    <s v=""/>
    <s v=""/>
    <m/>
    <m/>
    <m/>
    <m/>
    <m/>
    <m/>
    <n v="17"/>
    <n v="100"/>
    <n v="234"/>
    <n v="0.83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78800000000000003"/>
    <n v="1.2222222222222223"/>
    <s v="-"/>
    <n v="13.41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20HF"/>
    <s v="SXINEVO020K40L12CZF7PHF"/>
    <m/>
    <e v="#N/A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1.6533333333333333"/>
    <n v="1.5555555555555558"/>
    <s v="-"/>
    <n v="19.899999999999999"/>
    <n v="0.46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000000000000016E-2"/>
    <n v="0.35714285714285698"/>
    <s v="-"/>
    <n v="20.36"/>
    <n v="0.38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7666666666666671"/>
    <n v="8.3000000000000007"/>
    <n v="4.63"/>
    <n v="3"/>
    <n v="0.6"/>
    <s v="ATENDE"/>
    <s v="ATENDE"/>
    <s v="ATENDE"/>
    <x v="0"/>
    <s v=" SL VT 9.1 155W"/>
    <s v="LUM LED SL VT 9.1 155W"/>
    <m/>
    <n v="0"/>
    <n v="2"/>
    <n v="155"/>
    <n v="0"/>
    <n v="24540"/>
    <n v="0"/>
    <n v="0"/>
    <n v="10"/>
    <s v="Médio II"/>
    <s v="Longo I"/>
    <n v="2.8"/>
    <n v="8"/>
    <m/>
    <m/>
    <m/>
    <m/>
    <m/>
    <m/>
    <n v="155"/>
    <n v="300"/>
    <n v="910"/>
    <n v="0.48333333333333328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450000000000007"/>
    <n v="0.21428571428571419"/>
    <s v="-"/>
    <n v="22.89"/>
    <n v="0.34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5033333333333334"/>
    <n v="7.51"/>
    <n v="4.42"/>
    <n v="3"/>
    <n v="0.6"/>
    <s v="ATENDE"/>
    <s v="ATENDE"/>
    <s v="ATENDE"/>
    <x v="1"/>
    <s v="SX-INLPE150HF"/>
    <s v="SXINLPE150K40L12CZF7PHF"/>
    <m/>
    <n v="0"/>
    <n v="2"/>
    <n v="146"/>
    <n v="0"/>
    <n v="26908"/>
    <n v="0"/>
    <n v="0"/>
    <n v="10"/>
    <s v="Médio II"/>
    <m/>
    <s v=""/>
    <s v=""/>
    <m/>
    <m/>
    <m/>
    <m/>
    <m/>
    <m/>
    <n v="146"/>
    <n v="300"/>
    <n v="892"/>
    <n v="0.51333333333333331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2000000000000011E-2"/>
    <n v="0.8214285714285714"/>
    <s v="-"/>
    <n v="20.239999999999998"/>
    <n v="0.51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6966666666666668"/>
    <n v="8.09"/>
    <n v="6.22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s v="Longo II"/>
    <n v="3.5"/>
    <n v="8.5"/>
    <m/>
    <m/>
    <m/>
    <m/>
    <m/>
    <m/>
    <n v="150"/>
    <n v="300"/>
    <n v="900"/>
    <n v="0.5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999999999999989"/>
    <n v="2.5555555555555558"/>
    <s v="-"/>
    <n v="10.35"/>
    <n v="0.64"/>
    <m/>
    <m/>
    <m/>
    <m/>
    <s v="ATENDE"/>
    <s v="ATENDE"/>
    <s v="ATENDE"/>
    <s v="ATENDE"/>
    <s v="C5"/>
    <s v="P6"/>
    <n v="2.1300000000000003"/>
    <n v="9.39"/>
    <n v="6.21"/>
    <n v="3"/>
    <n v="0.6"/>
    <s v="ATENDE"/>
    <s v="ATENDE"/>
    <s v="ATENDE"/>
    <s v="P6"/>
    <n v="0.15666666666666673"/>
    <n v="3.47"/>
    <n v="2.490000000000000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3.2777777777777777"/>
    <s v="-"/>
    <n v="8.39"/>
    <n v="0.77"/>
    <m/>
    <m/>
    <m/>
    <m/>
    <s v="ATENDE"/>
    <s v="ATENDE"/>
    <s v="ATENDE"/>
    <s v="ATENDE"/>
    <s v="C5"/>
    <s v="P6"/>
    <n v="1.3133333333333335"/>
    <n v="6.94"/>
    <n v="4.8899999999999997"/>
    <n v="3"/>
    <n v="0.6"/>
    <s v="ATENDE"/>
    <s v="ATENDE"/>
    <s v="ATENDE"/>
    <s v="P6"/>
    <n v="1.6666666666666607E-2"/>
    <n v="3.05"/>
    <n v="2.029999999999999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8666666666666676"/>
    <n v="2.9444444444444442"/>
    <s v="-"/>
    <n v="12.65"/>
    <n v="0.71"/>
    <m/>
    <m/>
    <m/>
    <m/>
    <s v="ATENDE"/>
    <s v="ATENDE"/>
    <s v="ATENDE"/>
    <s v="ATENDE"/>
    <s v="C5"/>
    <s v="P6"/>
    <n v="2.5966666666666662"/>
    <n v="10.79"/>
    <n v="7.91"/>
    <n v="3"/>
    <n v="0.6"/>
    <s v="ATENDE"/>
    <s v="ATENDE"/>
    <s v="ATENDE"/>
    <s v="P6"/>
    <n v="6.6666666666666652E-2"/>
    <n v="3.2"/>
    <n v="2.22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5555555555555558"/>
    <s v="-"/>
    <n v="8.2100000000000009"/>
    <n v="0.28000000000000003"/>
    <m/>
    <m/>
    <m/>
    <m/>
    <s v="ATENDE"/>
    <s v="ATENDE"/>
    <s v="ATENDE"/>
    <s v="ATENDE"/>
    <s v="C5"/>
    <s v="P6"/>
    <n v="1.2733333333333334"/>
    <n v="6.82"/>
    <n v="1.74"/>
    <n v="3"/>
    <n v="0.6"/>
    <s v="ATENDE"/>
    <s v="ATENDE"/>
    <s v="ATENDE"/>
    <s v="P6"/>
    <n v="0.7699999999999998"/>
    <n v="5.31"/>
    <n v="1.9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5555555555555558"/>
    <s v="-"/>
    <n v="7.81"/>
    <n v="0.28000000000000003"/>
    <m/>
    <m/>
    <m/>
    <m/>
    <s v="ATENDE"/>
    <s v="ATENDE"/>
    <s v="ATENDE"/>
    <s v="ATENDE"/>
    <s v="C5"/>
    <s v="P6"/>
    <n v="1.1566666666666667"/>
    <n v="6.47"/>
    <n v="1.17"/>
    <n v="3"/>
    <n v="0.6"/>
    <s v="ATENDE"/>
    <s v="ATENDE"/>
    <s v="ATENDE"/>
    <s v="P6"/>
    <n v="0.56333333333333346"/>
    <n v="4.690000000000000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0.22222222222222232"/>
    <s v="-"/>
    <n v="8.58"/>
    <n v="0.22"/>
    <m/>
    <m/>
    <m/>
    <m/>
    <s v="ATENDE"/>
    <s v="ATENDE"/>
    <s v="ATENDE"/>
    <s v="ATENDE"/>
    <s v="C5"/>
    <s v="P6"/>
    <n v="0.58333333333333326"/>
    <n v="4.75"/>
    <n v="1.17"/>
    <n v="3"/>
    <n v="0.6"/>
    <s v="ATENDE"/>
    <s v="ATENDE"/>
    <s v="ATENDE"/>
    <s v="P6"/>
    <n v="1.0433333333333334"/>
    <n v="6.13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2.0000000000000004"/>
    <s v="-"/>
    <n v="9.65"/>
    <n v="0.54"/>
    <m/>
    <m/>
    <m/>
    <m/>
    <s v="ATENDE"/>
    <s v="ATENDE"/>
    <s v="ATENDE"/>
    <s v="ATENDE"/>
    <s v="C5"/>
    <s v="P6"/>
    <n v="1.65"/>
    <n v="7.95"/>
    <n v="4.38"/>
    <n v="3"/>
    <n v="0.6"/>
    <s v="ATENDE"/>
    <s v="ATENDE"/>
    <s v="ATENDE"/>
    <s v="P6"/>
    <n v="0.88666666666666671"/>
    <n v="5.66"/>
    <n v="3.5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7333333333333254E-2"/>
    <n v="3"/>
    <s v="-"/>
    <n v="8.08"/>
    <n v="0.72"/>
    <m/>
    <m/>
    <m/>
    <m/>
    <s v="ATENDE"/>
    <s v="ATENDE"/>
    <s v="ATENDE"/>
    <s v="ATENDE"/>
    <s v="C5"/>
    <s v="P6"/>
    <n v="1.1433333333333331"/>
    <n v="6.43"/>
    <n v="3.94"/>
    <n v="3"/>
    <n v="0.6"/>
    <s v="ATENDE"/>
    <s v="ATENDE"/>
    <s v="ATENDE"/>
    <s v="P6"/>
    <n v="0.40000000000000013"/>
    <n v="4.2"/>
    <n v="3.43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7866666666666666"/>
    <n v="2.7222222222222228"/>
    <s v="-"/>
    <n v="11.84"/>
    <n v="0.67"/>
    <m/>
    <m/>
    <m/>
    <m/>
    <s v="ATENDE"/>
    <s v="ATENDE"/>
    <s v="ATENDE"/>
    <s v="ATENDE"/>
    <s v="C5"/>
    <s v="P6"/>
    <n v="2.0833333333333335"/>
    <n v="9.25"/>
    <n v="6.12"/>
    <n v="3"/>
    <n v="0.6"/>
    <s v="ATENDE"/>
    <s v="ATENDE"/>
    <s v="ATENDE"/>
    <s v="P6"/>
    <n v="0.82000000000000006"/>
    <n v="5.46"/>
    <n v="3.5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733333333333333"/>
    <n v="1.3888888888888888"/>
    <s v="-"/>
    <n v="8.68"/>
    <n v="0.43"/>
    <m/>
    <m/>
    <m/>
    <m/>
    <s v="ATENDE"/>
    <s v="ATENDE"/>
    <s v="ATENDE"/>
    <s v="ATENDE"/>
    <s v="C5"/>
    <s v="P6"/>
    <n v="1.2933333333333334"/>
    <n v="6.88"/>
    <n v="2.74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s v=""/>
    <s v=""/>
    <m/>
    <m/>
    <m/>
    <m/>
    <m/>
    <m/>
    <n v="35"/>
    <n v="70"/>
    <n v="105"/>
    <n v="0.5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7222222222222223"/>
    <s v="-"/>
    <n v="8.3800000000000008"/>
    <n v="0.49"/>
    <m/>
    <m/>
    <m/>
    <m/>
    <s v="ATENDE"/>
    <s v="ATENDE"/>
    <s v="ATENDE"/>
    <s v="ATENDE"/>
    <s v="C5"/>
    <s v="P6"/>
    <n v="1.1033333333333331"/>
    <n v="6.31"/>
    <n v="2.12"/>
    <n v="3"/>
    <n v="0.6"/>
    <s v="ATENDE"/>
    <s v="ATENDE"/>
    <s v="ATENDE"/>
    <s v="P6"/>
    <n v="0.62000000000000011"/>
    <n v="4.8600000000000003"/>
    <n v="2.97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70"/>
    <n v="101"/>
    <n v="0.55714285714285716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0555555555555558"/>
    <s v="-"/>
    <n v="8.32"/>
    <n v="0.55000000000000004"/>
    <m/>
    <m/>
    <m/>
    <m/>
    <s v="ATENDE"/>
    <s v="ATENDE"/>
    <s v="ATENDE"/>
    <s v="ATENDE"/>
    <s v="C5"/>
    <s v="P6"/>
    <n v="1.1133333333333333"/>
    <n v="6.34"/>
    <n v="3.17"/>
    <n v="3"/>
    <n v="0.6"/>
    <s v="ATENDE"/>
    <s v="ATENDE"/>
    <s v="ATENDE"/>
    <s v="P6"/>
    <n v="0.47666666666666657"/>
    <n v="4.43"/>
    <n v="3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70"/>
    <n v="100"/>
    <n v="0.5714285714285714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9999999999998916E-3"/>
    <n v="-3.5714285714285698E-2"/>
    <s v="-"/>
    <n v="20.059999999999999"/>
    <n v="0.27"/>
    <m/>
    <m/>
    <m/>
    <m/>
    <s v="ATENDE"/>
    <s v="ATENDE"/>
    <s v="ATENDIMENTO LIMIAR"/>
    <s v="ATENDE"/>
    <s v="C2"/>
    <s v="-"/>
    <e v="#VALUE!"/>
    <m/>
    <m/>
    <s v="-"/>
    <s v="-"/>
    <s v="-"/>
    <s v="-"/>
    <s v="-"/>
    <s v="P6"/>
    <n v="6.5533333333333337"/>
    <n v="22.66"/>
    <n v="8.06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n v="5"/>
    <s v="Médio I"/>
    <m/>
    <s v=""/>
    <s v=""/>
    <m/>
    <m/>
    <m/>
    <m/>
    <m/>
    <m/>
    <n v="72"/>
    <n v="50"/>
    <n v="244"/>
    <n v="-0.43999999999999995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449999999999988"/>
    <n v="0.14285714285714279"/>
    <s v="-"/>
    <n v="23.49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08"/>
    <n v="27.24"/>
    <n v="11.6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Médio I"/>
    <m/>
    <s v=""/>
    <s v=""/>
    <m/>
    <m/>
    <m/>
    <m/>
    <m/>
    <m/>
    <n v="70"/>
    <n v="50"/>
    <n v="240"/>
    <n v="-0.39999999999999991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5499999999999847E-2"/>
    <n v="0.24999999999999978"/>
    <s v="-"/>
    <n v="20.30999999999999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95"/>
    <n v="23.85"/>
    <n v="9.0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Médio I"/>
    <m/>
    <s v=""/>
    <s v=""/>
    <m/>
    <m/>
    <m/>
    <m/>
    <m/>
    <m/>
    <n v="68"/>
    <n v="50"/>
    <n v="236"/>
    <n v="-0.3600000000000001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2.1111111111111116"/>
    <s v="-"/>
    <n v="8.65"/>
    <n v="0.56000000000000005"/>
    <m/>
    <m/>
    <m/>
    <m/>
    <s v="ATENDE"/>
    <s v="ATENDE"/>
    <s v="ATENDE"/>
    <s v="ATENDE"/>
    <s v="C5"/>
    <s v="P6"/>
    <n v="1.4733333333333332"/>
    <n v="7.42"/>
    <n v="4.1399999999999997"/>
    <n v="3"/>
    <n v="0.6"/>
    <s v="ATENDE"/>
    <s v="ATENDE"/>
    <s v="ATENDE"/>
    <s v="P6"/>
    <n v="0.79333333333333322"/>
    <n v="5.38"/>
    <n v="3.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599999999999994"/>
    <n v="3.166666666666667"/>
    <s v="-"/>
    <n v="10.77"/>
    <n v="0.75"/>
    <m/>
    <m/>
    <m/>
    <m/>
    <s v="ATENDE"/>
    <s v="ATENDE"/>
    <s v="ATENDE"/>
    <s v="ATENDE"/>
    <s v="C5"/>
    <s v="P6"/>
    <n v="1.9033333333333338"/>
    <n v="8.7100000000000009"/>
    <n v="5.92"/>
    <n v="3"/>
    <n v="0.6"/>
    <s v="ATENDE"/>
    <s v="ATENDE"/>
    <s v="ATENDE"/>
    <s v="P6"/>
    <n v="0.93666666666666654"/>
    <n v="5.81"/>
    <n v="3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399999999999993"/>
    <n v="2.833333333333333"/>
    <s v="-"/>
    <n v="10.68"/>
    <n v="0.69"/>
    <m/>
    <m/>
    <m/>
    <m/>
    <s v="ATENDE"/>
    <s v="ATENDE"/>
    <s v="ATENDE"/>
    <s v="ATENDE"/>
    <s v="C5"/>
    <s v="P6"/>
    <n v="1.9066666666666667"/>
    <n v="8.7200000000000006"/>
    <n v="5.89"/>
    <n v="3"/>
    <n v="0.6"/>
    <s v="ATENDE"/>
    <s v="ATENDE"/>
    <s v="ATENDE"/>
    <s v="P6"/>
    <n v="0.77666666666666662"/>
    <n v="5.33"/>
    <n v="3.6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38888888888888884"/>
    <s v="-"/>
    <n v="8.6300000000000008"/>
    <n v="0.25"/>
    <m/>
    <m/>
    <m/>
    <m/>
    <s v="ATENDE"/>
    <s v="ATENDE"/>
    <s v="ATENDE"/>
    <s v="ATENDE"/>
    <s v="C5"/>
    <s v="P6"/>
    <n v="1.46"/>
    <n v="7.38"/>
    <n v="1.58"/>
    <n v="3"/>
    <n v="0.6"/>
    <s v="ATENDE"/>
    <s v="ATENDE"/>
    <s v="ATENDE"/>
    <s v="P6"/>
    <n v="0.66999999999999993"/>
    <n v="5.01"/>
    <n v="1.67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22222222222222232"/>
    <s v="-"/>
    <n v="8.2100000000000009"/>
    <n v="0.22"/>
    <m/>
    <m/>
    <m/>
    <m/>
    <s v="ATENDE"/>
    <s v="ATENDE"/>
    <s v="ATENDE"/>
    <s v="ATENDE"/>
    <s v="C5"/>
    <s v="P6"/>
    <n v="1.3399999999999999"/>
    <n v="7.02"/>
    <n v="0.88"/>
    <n v="3"/>
    <n v="0.6"/>
    <s v="ATENDE"/>
    <s v="ATENDE"/>
    <s v="ATENDE"/>
    <s v="P6"/>
    <n v="0.37999999999999989"/>
    <n v="4.1399999999999997"/>
    <n v="1.3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2777777777777779"/>
    <s v="-"/>
    <n v="8.6300000000000008"/>
    <n v="0.23"/>
    <m/>
    <m/>
    <m/>
    <m/>
    <s v="ATENDE"/>
    <s v="ATENDE"/>
    <s v="ATENDE"/>
    <s v="ATENDE"/>
    <s v="C5"/>
    <s v="P6"/>
    <n v="0.66333333333333333"/>
    <n v="4.99"/>
    <n v="1.24"/>
    <n v="3"/>
    <n v="0.6"/>
    <s v="ATENDE"/>
    <s v="ATENDE"/>
    <s v="ATENDE"/>
    <s v="P6"/>
    <n v="0.96666666666666679"/>
    <n v="5.9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8999999999999977E-2"/>
    <n v="0.14285714285714279"/>
    <s v="-"/>
    <n v="21.98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77"/>
    <n v="23.31"/>
    <n v="12.54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-1.0000000000000009E-2"/>
    <n v="0.85714285714285698"/>
    <s v="-"/>
    <n v="19.8"/>
    <n v="0.52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P6"/>
    <n v="6.87"/>
    <n v="23.61"/>
    <n v="14.88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999999999999906E-2"/>
    <n v="0.60714285714285698"/>
    <s v="-"/>
    <n v="20.38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4700000000000006"/>
    <n v="25.41"/>
    <n v="15.7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4999999999999938E-2"/>
    <n v="2.6315789473684292E-2"/>
    <s v="-"/>
    <n v="31.65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73"/>
    <n v="8.19"/>
    <n v="4.07"/>
    <n v="3"/>
    <n v="0.6"/>
    <s v="ATENDE"/>
    <s v="ATENDE"/>
    <s v="ATENDE"/>
    <x v="0"/>
    <s v=" SL VT 9.6 215W"/>
    <s v="LUM LED SL VT 9.6 215W"/>
    <m/>
    <n v="0"/>
    <n v="2"/>
    <n v="215"/>
    <n v="0"/>
    <n v="31800.799999999999"/>
    <n v="0"/>
    <n v="0"/>
    <n v="10"/>
    <s v="Curto II"/>
    <m/>
    <s v=""/>
    <s v=""/>
    <m/>
    <m/>
    <m/>
    <m/>
    <m/>
    <m/>
    <n v="215"/>
    <n v="250"/>
    <n v="930"/>
    <n v="0.14000000000000001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9999999999998934E-3"/>
    <n v="-2.6315789473684181E-2"/>
    <s v="-"/>
    <n v="30.15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P6"/>
    <n v="2.2166666666666668"/>
    <n v="9.65"/>
    <n v="5.86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m/>
    <s v="Curto II"/>
    <m/>
    <s v=""/>
    <s v=""/>
    <m/>
    <m/>
    <m/>
    <m/>
    <m/>
    <m/>
    <n v="90"/>
    <n v="250"/>
    <n v="680"/>
    <n v="0.64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100000000000007"/>
    <n v="2.6315789473684292E-2"/>
    <s v="-"/>
    <n v="36.03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9833333333333329"/>
    <n v="8.9499999999999993"/>
    <n v="5.74"/>
    <n v="3"/>
    <n v="0.6"/>
    <s v="ATENDE"/>
    <s v="ATENDE"/>
    <s v="ATENDE"/>
    <x v="2"/>
    <s v="TAUMAGPTLRRTMNDL183W_95IBB"/>
    <s v="TAUMAGPTLRRTMNDL183W_95IBB_x000a_RS1-10C1MUN6.5"/>
    <m/>
    <n v="0"/>
    <n v="2"/>
    <n v="183"/>
    <n v="0"/>
    <n v="30866"/>
    <n v="0"/>
    <n v="0"/>
    <n v="10"/>
    <s v="Curto II"/>
    <m/>
    <s v=""/>
    <s v=""/>
    <m/>
    <m/>
    <m/>
    <m/>
    <m/>
    <m/>
    <n v="183"/>
    <n v="250"/>
    <n v="866"/>
    <n v="0.26800000000000002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0555555555555558"/>
    <s v="-"/>
    <n v="7.98"/>
    <n v="0.37"/>
    <m/>
    <m/>
    <m/>
    <m/>
    <s v="ATENDE"/>
    <s v="ATENDE"/>
    <s v="ATENDE"/>
    <s v="ATENDE"/>
    <s v="C5"/>
    <s v="P6"/>
    <n v="1.19"/>
    <n v="6.57"/>
    <n v="2.13"/>
    <n v="3"/>
    <n v="0.6"/>
    <s v="ATENDE"/>
    <s v="ATENDE"/>
    <s v="ATENDE"/>
    <s v="P6"/>
    <n v="0.66333333333333333"/>
    <n v="4.99"/>
    <n v="2.1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6616E-2"/>
    <n v="1.1111111111111112"/>
    <s v="-"/>
    <n v="7.7"/>
    <n v="0.38"/>
    <m/>
    <m/>
    <m/>
    <m/>
    <s v="ATENDE"/>
    <s v="ATENDE"/>
    <s v="ATENDE"/>
    <s v="ATENDE"/>
    <s v="C5"/>
    <s v="P6"/>
    <n v="1.0299999999999998"/>
    <n v="6.09"/>
    <n v="1.35"/>
    <n v="3"/>
    <n v="0.6"/>
    <s v="ATENDE"/>
    <s v="ATENDE"/>
    <s v="ATENDE"/>
    <s v="P6"/>
    <n v="0.41999999999999993"/>
    <n v="4.26"/>
    <n v="2.0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1.6111111111111112"/>
    <s v="-"/>
    <n v="7.63"/>
    <n v="0.47"/>
    <m/>
    <m/>
    <m/>
    <m/>
    <s v="ATENDE"/>
    <s v="ATENDE"/>
    <s v="ATENDE"/>
    <s v="ATENDE"/>
    <s v="C5"/>
    <s v="P6"/>
    <n v="1.0333333333333332"/>
    <n v="6.1"/>
    <n v="2.4900000000000002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599999999999996"/>
    <n v="2.7222222222222228"/>
    <s v="-"/>
    <n v="10.92"/>
    <n v="0.67"/>
    <m/>
    <m/>
    <m/>
    <m/>
    <s v="ATENDE"/>
    <s v="ATENDE"/>
    <s v="ATENDE"/>
    <s v="ATENDE"/>
    <s v="C5"/>
    <s v="P6"/>
    <n v="2.0099999999999998"/>
    <n v="9.0299999999999994"/>
    <n v="6.22"/>
    <n v="3"/>
    <n v="0.6"/>
    <s v="ATENDE"/>
    <s v="ATENDE"/>
    <s v="ATENDE"/>
    <s v="P6"/>
    <n v="1.3166666666666669"/>
    <n v="6.95"/>
    <n v="5.099999999999999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3.3888888888888893"/>
    <s v="-"/>
    <n v="9.15"/>
    <n v="0.79"/>
    <m/>
    <m/>
    <m/>
    <m/>
    <s v="ATENDE"/>
    <s v="ATENDE"/>
    <s v="ATENDE"/>
    <s v="ATENDE"/>
    <s v="C5"/>
    <s v="P6"/>
    <n v="1.4466666666666668"/>
    <n v="7.34"/>
    <n v="5.35"/>
    <n v="3"/>
    <n v="0.6"/>
    <s v="ATENDE"/>
    <s v="ATENDE"/>
    <s v="ATENDE"/>
    <s v="P6"/>
    <n v="0.79666666666666663"/>
    <n v="5.39"/>
    <n v="3.67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9600000000000004"/>
    <n v="3.0555555555555554"/>
    <s v="-"/>
    <n v="13.47"/>
    <n v="0.73"/>
    <m/>
    <m/>
    <m/>
    <m/>
    <s v="ATENDE"/>
    <s v="ATENDE"/>
    <s v="ATENDE"/>
    <s v="ATENDE"/>
    <s v="C5"/>
    <s v="P6"/>
    <n v="2.5166666666666671"/>
    <n v="10.55"/>
    <n v="7.75"/>
    <n v="3"/>
    <n v="0.6"/>
    <s v="ATENDE"/>
    <s v="ATENDE"/>
    <s v="ATENDE"/>
    <s v="P6"/>
    <n v="1.3199999999999998"/>
    <n v="6.96"/>
    <n v="5.1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38888888888888884"/>
    <s v="-"/>
    <n v="8.81"/>
    <n v="0.25"/>
    <m/>
    <m/>
    <m/>
    <m/>
    <s v="ATENDE"/>
    <s v="ATENDE"/>
    <s v="ATENDE"/>
    <s v="ATENDE"/>
    <s v="C5"/>
    <s v="P6"/>
    <n v="1.46"/>
    <n v="7.38"/>
    <n v="1.66"/>
    <n v="3"/>
    <n v="0.6"/>
    <s v="ATENDE"/>
    <s v="ATENDE"/>
    <s v="ATENDE"/>
    <s v="P6"/>
    <n v="0.64666666666666672"/>
    <n v="4.9400000000000004"/>
    <n v="1.6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0.2777777777777779"/>
    <s v="-"/>
    <n v="8.3800000000000008"/>
    <n v="0.23"/>
    <m/>
    <m/>
    <m/>
    <m/>
    <s v="ATENDE"/>
    <s v="ATENDE"/>
    <s v="ATENDE"/>
    <s v="ATENDE"/>
    <s v="C5"/>
    <s v="P6"/>
    <n v="1.33"/>
    <n v="6.99"/>
    <n v="0.95"/>
    <n v="3"/>
    <n v="0.6"/>
    <s v="ATENDE"/>
    <s v="ATENDE"/>
    <s v="ATENDE"/>
    <s v="P6"/>
    <n v="0.33999999999999986"/>
    <n v="4.0199999999999996"/>
    <n v="1.2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599999999999999"/>
    <n v="-5.5555555555555469E-2"/>
    <s v="-"/>
    <n v="9.27"/>
    <n v="0.17"/>
    <m/>
    <m/>
    <m/>
    <m/>
    <s v="ATENDE"/>
    <s v="ATENDE"/>
    <s v="ATENDIMENTO LIMIAR"/>
    <s v="ATENDE"/>
    <s v="C5"/>
    <s v="P6"/>
    <n v="0.84333333333333349"/>
    <n v="5.53"/>
    <n v="1.04"/>
    <n v="3"/>
    <n v="0.6"/>
    <s v="ATENDE"/>
    <s v="ATENDE"/>
    <s v="ATENDE"/>
    <s v="P6"/>
    <n v="0.71"/>
    <n v="5.13"/>
    <n v="1.2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33333333333333326"/>
    <s v="-"/>
    <n v="7.65"/>
    <n v="0.24"/>
    <m/>
    <m/>
    <m/>
    <m/>
    <s v="ATENDE"/>
    <s v="ATENDE"/>
    <s v="ATENDE"/>
    <s v="ATENDE"/>
    <s v="C5"/>
    <s v="P6"/>
    <n v="1.2600000000000002"/>
    <n v="6.78"/>
    <n v="1.37"/>
    <n v="3"/>
    <n v="0.6"/>
    <s v="ATENDE"/>
    <s v="ATENDE"/>
    <s v="ATENDE"/>
    <s v="P6"/>
    <n v="0.36666666666666647"/>
    <n v="4.0999999999999996"/>
    <n v="1.3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0"/>
    <s v="-"/>
    <n v="10"/>
    <n v="0.18"/>
    <m/>
    <m/>
    <m/>
    <m/>
    <s v="ATENDE"/>
    <s v="ATENDE"/>
    <s v="ATENDE"/>
    <s v="ATENDE"/>
    <s v="C5"/>
    <s v="P6"/>
    <n v="1.0033333333333334"/>
    <n v="6.01"/>
    <n v="0.85"/>
    <n v="3"/>
    <n v="0.6"/>
    <s v="ATENDE"/>
    <s v="ATENDE"/>
    <s v="ATENDE"/>
    <s v="P6"/>
    <n v="1.5533333333333332"/>
    <n v="7.66"/>
    <n v="3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-5.5555555555555469E-2"/>
    <s v="-"/>
    <n v="7.84"/>
    <n v="0.17"/>
    <m/>
    <m/>
    <m/>
    <m/>
    <s v="ATENDE"/>
    <s v="ATENDE"/>
    <s v="ATENDIMENTO LIMIAR"/>
    <s v="ATENDE"/>
    <s v="C5"/>
    <s v="P6"/>
    <n v="0.54333333333333322"/>
    <n v="4.63"/>
    <n v="0.9"/>
    <n v="3"/>
    <n v="0.6"/>
    <s v="ATENDE"/>
    <s v="ATENDE"/>
    <s v="ATENDE"/>
    <s v="P6"/>
    <n v="0.56666666666666665"/>
    <n v="4.7"/>
    <n v="1.15999999999999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Longo I"/>
    <n v="2.8"/>
    <n v="8"/>
    <m/>
    <m/>
    <m/>
    <m/>
    <m/>
    <m/>
    <n v="40"/>
    <n v="150"/>
    <n v="190"/>
    <n v="0.73333333333333339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-5.5555555555555469E-2"/>
    <s v="-"/>
    <n v="11.21"/>
    <n v="0.17"/>
    <m/>
    <m/>
    <m/>
    <m/>
    <s v="ATENDE"/>
    <s v="ATENDE"/>
    <s v="ATENDIMENTO LIMIAR"/>
    <s v="ATENDE"/>
    <s v="C4"/>
    <s v="P6"/>
    <n v="2.0133333333333332"/>
    <n v="9.0399999999999991"/>
    <n v="1.1599999999999999"/>
    <n v="3"/>
    <n v="0.6"/>
    <s v="ATENDE"/>
    <s v="ATENDE"/>
    <s v="ATENDE"/>
    <s v="P6"/>
    <n v="0.85666666666666669"/>
    <n v="5.57"/>
    <n v="1.4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5.555555555555558E-2"/>
    <s v="-"/>
    <n v="11.59"/>
    <n v="0.19"/>
    <m/>
    <m/>
    <m/>
    <m/>
    <s v="ATENDE"/>
    <s v="ATENDE"/>
    <s v="ATENDE"/>
    <s v="ATENDE"/>
    <s v="C4"/>
    <s v="P6"/>
    <n v="1.3399999999999999"/>
    <n v="7.02"/>
    <n v="0.89"/>
    <n v="3"/>
    <n v="0.6"/>
    <s v="ATENDE"/>
    <s v="ATENDE"/>
    <s v="ATENDE"/>
    <s v="P6"/>
    <n v="1.9333333333333336"/>
    <n v="8.8000000000000007"/>
    <n v="4.08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"/>
    <s v="-"/>
    <n v="10.97"/>
    <n v="0.18"/>
    <m/>
    <m/>
    <m/>
    <m/>
    <s v="ATENDE"/>
    <s v="ATENDE"/>
    <s v="ATENDE"/>
    <s v="ATENDE"/>
    <s v="C4"/>
    <s v="P6"/>
    <n v="1.2266666666666666"/>
    <n v="6.68"/>
    <n v="1.4"/>
    <n v="3"/>
    <n v="0.6"/>
    <s v="ATENDE"/>
    <s v="ATENDE"/>
    <s v="ATENDE"/>
    <s v="P6"/>
    <n v="1.0266666666666668"/>
    <n v="6.08"/>
    <n v="1.3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555555555555558"/>
    <s v="-"/>
    <n v="11.14"/>
    <n v="0.28000000000000003"/>
    <m/>
    <m/>
    <m/>
    <m/>
    <s v="ATENDE"/>
    <s v="ATENDE"/>
    <s v="ATENDE"/>
    <s v="ATENDE"/>
    <s v="C4"/>
    <s v="P6"/>
    <n v="1.92"/>
    <n v="8.76"/>
    <n v="2.02"/>
    <n v="3"/>
    <n v="0.6"/>
    <s v="ATENDE"/>
    <s v="ATENDE"/>
    <s v="ATENDE"/>
    <s v="P6"/>
    <n v="0.91666666666666674"/>
    <n v="5.75"/>
    <n v="2.06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"/>
    <m/>
    <s v=""/>
    <s v=""/>
    <m/>
    <m/>
    <m/>
    <m/>
    <m/>
    <m/>
    <n v="52"/>
    <n v="100"/>
    <n v="152"/>
    <n v="0.48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00000000000006"/>
    <n v="0.44444444444444464"/>
    <s v="-"/>
    <n v="13.22"/>
    <n v="0.26"/>
    <m/>
    <m/>
    <m/>
    <m/>
    <s v="ATENDE"/>
    <s v="ATENDE"/>
    <s v="ATENDE"/>
    <s v="ATENDE"/>
    <s v="C4"/>
    <s v="P6"/>
    <n v="2.2333333333333329"/>
    <n v="9.6999999999999993"/>
    <n v="1"/>
    <n v="3"/>
    <n v="0.6"/>
    <s v="ATENDE"/>
    <s v="ATENDE"/>
    <s v="ATENDE"/>
    <s v="P6"/>
    <n v="1.0933333333333333"/>
    <n v="6.28"/>
    <n v="2.85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m/>
    <s v=""/>
    <s v=""/>
    <m/>
    <m/>
    <m/>
    <m/>
    <m/>
    <m/>
    <n v="50"/>
    <n v="100"/>
    <n v="150"/>
    <n v="0.5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-5.5555555555555469E-2"/>
    <s v="-"/>
    <n v="10.08"/>
    <n v="0.17"/>
    <m/>
    <m/>
    <m/>
    <m/>
    <s v="ATENDE"/>
    <s v="ATENDE"/>
    <s v="ATENDIMENTO LIMIAR"/>
    <s v="ATENDE"/>
    <s v="C4"/>
    <s v="P6"/>
    <n v="1.3766666666666665"/>
    <n v="7.13"/>
    <n v="0.91"/>
    <n v="3"/>
    <n v="0.6"/>
    <s v="ATENDE"/>
    <s v="ATENDE"/>
    <s v="ATENDE"/>
    <s v="P6"/>
    <n v="0.18666666666666676"/>
    <n v="3.56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2"/>
    <s v="Curto I"/>
    <m/>
    <s v=""/>
    <s v=""/>
    <m/>
    <m/>
    <m/>
    <m/>
    <m/>
    <m/>
    <n v="40"/>
    <n v="100"/>
    <n v="140"/>
    <n v="0.6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1033333333333339"/>
    <n v="0.26315789473684204"/>
    <s v="-"/>
    <n v="33.31"/>
    <n v="0.4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126666666666667"/>
    <n v="42.38"/>
    <n v="26.02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m/>
    <m/>
    <s v="APEA"/>
    <n v="1"/>
    <m/>
    <s v="Redução do distanciamento entre postes de 56 para 28m."/>
    <m/>
    <m/>
    <n v="140"/>
    <n v="50"/>
    <n v="380"/>
    <n v="-1.7999999999999998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9.533333333333327E-2"/>
    <n v="0"/>
    <s v="-"/>
    <n v="32.86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40000000000002"/>
    <n v="44.52"/>
    <n v="25.53"/>
    <n v="3"/>
    <n v="0.6"/>
    <s v="ATENDE"/>
    <s v="ATENDE"/>
    <s v="ATENDE"/>
    <x v="1"/>
    <s v="SX-INLPP150HF"/>
    <s v="SXINLPP150K40L12CZF7PHF"/>
    <m/>
    <n v="0"/>
    <n v="2"/>
    <n v="137"/>
    <n v="0"/>
    <n v="23817"/>
    <n v="0"/>
    <n v="0"/>
    <n v="10"/>
    <s v="Médio II"/>
    <m/>
    <m/>
    <m/>
    <s v="APEA"/>
    <n v="1"/>
    <m/>
    <s v="Redução do distanciamento entre postes de 56 para 28m."/>
    <m/>
    <m/>
    <n v="137"/>
    <n v="50"/>
    <n v="374"/>
    <n v="-1.7400000000000002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8.8333333333333375E-2"/>
    <n v="0.23684210526315774"/>
    <s v="-"/>
    <n v="32.65"/>
    <n v="0.47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23333333333332"/>
    <n v="44.47"/>
    <n v="30.48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m/>
    <m/>
    <m/>
    <s v="APEA"/>
    <n v="1"/>
    <m/>
    <s v="Redução do distanciamento entre postes de 56 para 28m."/>
    <m/>
    <m/>
    <n v="150"/>
    <n v="50"/>
    <n v="400"/>
    <n v="-2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2999999999999936E-2"/>
    <n v="-2.6315789473684181E-2"/>
    <s v="-"/>
    <n v="31.59"/>
    <n v="0.37"/>
    <m/>
    <m/>
    <m/>
    <m/>
    <s v="ATENDE"/>
    <s v="ATENDE"/>
    <s v="ATENDIMENTO LIMIAR"/>
    <s v="ATENDE"/>
    <s v="C1"/>
    <s v="P6"/>
    <n v="10.396666666666667"/>
    <n v="34.19"/>
    <n v="11.07"/>
    <n v="3"/>
    <n v="0.6"/>
    <s v="ATENDE"/>
    <s v="ATENDE"/>
    <s v="ATENDE"/>
    <s v="-"/>
    <e v="#VALUE!"/>
    <m/>
    <m/>
    <s v="-"/>
    <s v="-"/>
    <s v="-"/>
    <s v="-"/>
    <s v="-"/>
    <x v="0"/>
    <s v=" SL VT 9.6 120W"/>
    <s v="LUM LED SL VT 9.6 120W"/>
    <m/>
    <e v="#N/A"/>
    <n v="2"/>
    <n v="120"/>
    <n v="0"/>
    <n v="15145"/>
    <n v="0"/>
    <n v="0"/>
    <n v="10"/>
    <s v="Longo I"/>
    <m/>
    <s v=""/>
    <s v=""/>
    <m/>
    <m/>
    <m/>
    <m/>
    <m/>
    <m/>
    <n v="120"/>
    <n v="50"/>
    <n v="340"/>
    <n v="-1.4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0999999999999908E-2"/>
    <n v="7.8947368421052655E-2"/>
    <s v="-"/>
    <n v="30.63"/>
    <n v="0.41"/>
    <m/>
    <m/>
    <m/>
    <m/>
    <s v="ATENDE"/>
    <s v="ATENDE"/>
    <s v="ATENDE"/>
    <s v="ATENDE"/>
    <s v="C1"/>
    <s v="P6"/>
    <n v="11.213333333333333"/>
    <n v="36.64"/>
    <n v="16.79"/>
    <n v="3"/>
    <n v="0.6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2"/>
    <n v="90"/>
    <n v="0"/>
    <n v="15476"/>
    <n v="0"/>
    <n v="0"/>
    <m/>
    <s v="Longo I"/>
    <m/>
    <s v=""/>
    <s v=""/>
    <m/>
    <m/>
    <m/>
    <m/>
    <m/>
    <m/>
    <n v="90"/>
    <n v="50"/>
    <n v="280"/>
    <n v="-0.8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7.9999999999998961E-3"/>
    <n v="5.2631578947368363E-2"/>
    <s v="-"/>
    <n v="29.76"/>
    <n v="0.4"/>
    <m/>
    <m/>
    <m/>
    <m/>
    <s v="ATENDE"/>
    <s v="ATENDIMENTO LIMIAR"/>
    <s v="ATENDE"/>
    <s v="ATENDE"/>
    <s v="C1"/>
    <s v="P6"/>
    <n v="9.6033333333333335"/>
    <n v="31.81"/>
    <n v="13.35"/>
    <n v="3"/>
    <n v="0.6"/>
    <s v="ATENDE"/>
    <s v="ATENDE"/>
    <s v="ATENDE"/>
    <s v="-"/>
    <e v="#VALUE!"/>
    <m/>
    <m/>
    <s v="-"/>
    <s v="-"/>
    <s v="-"/>
    <s v="-"/>
    <s v="-"/>
    <x v="2"/>
    <s v="SIGSAGPTLRRSSNDL100W125IBBRS_x000a_"/>
    <s v="SIGSAGPTLRRSSNDL100W125IBBRS_x000a_1-10C1MUN6.5"/>
    <m/>
    <e v="#N/A"/>
    <n v="2"/>
    <n v="100"/>
    <e v="#N/A"/>
    <n v="15162"/>
    <n v="0"/>
    <n v="0"/>
    <m/>
    <s v="Longo I"/>
    <m/>
    <s v=""/>
    <s v=""/>
    <m/>
    <m/>
    <m/>
    <m/>
    <m/>
    <m/>
    <n v="100"/>
    <n v="50"/>
    <n v="300"/>
    <n v="-1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44444444444444464"/>
    <s v="-"/>
    <n v="8.01"/>
    <n v="0.26"/>
    <m/>
    <m/>
    <m/>
    <m/>
    <s v="ATENDE"/>
    <s v="ATENDE"/>
    <s v="ATENDE"/>
    <s v="ATENDE"/>
    <s v="C5"/>
    <s v="P6"/>
    <n v="1.2166666666666668"/>
    <n v="6.65"/>
    <n v="1.6"/>
    <n v="3"/>
    <n v="0.6"/>
    <s v="ATENDE"/>
    <s v="ATENDE"/>
    <s v="ATENDE"/>
    <s v="P6"/>
    <n v="0.87000000000000011"/>
    <n v="5.61"/>
    <n v="1.9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6000000000000014E-2"/>
    <n v="0.38888888888888884"/>
    <s v="-"/>
    <n v="7.62"/>
    <n v="0.25"/>
    <m/>
    <m/>
    <m/>
    <m/>
    <s v="ATENDE"/>
    <s v="ATENDE"/>
    <s v="ATENDE"/>
    <s v="ATENDE"/>
    <s v="C5"/>
    <s v="P6"/>
    <n v="1.1033333333333331"/>
    <n v="6.31"/>
    <n v="1.01"/>
    <n v="3"/>
    <n v="0.6"/>
    <s v="ATENDE"/>
    <s v="ATENDE"/>
    <s v="ATENDE"/>
    <s v="P6"/>
    <n v="0.70666666666666678"/>
    <n v="5.12"/>
    <n v="2.0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5.555555555555558E-2"/>
    <s v="-"/>
    <n v="8.3699999999999992"/>
    <n v="0.19"/>
    <m/>
    <m/>
    <m/>
    <m/>
    <s v="ATENDE"/>
    <s v="ATENDE"/>
    <s v="ATENDE"/>
    <s v="ATENDE"/>
    <s v="C5"/>
    <s v="P6"/>
    <n v="0.54333333333333322"/>
    <n v="4.63"/>
    <n v="1"/>
    <n v="3"/>
    <n v="0.6"/>
    <s v="ATENDE"/>
    <s v="ATENDE"/>
    <s v="ATENDE"/>
    <s v="P6"/>
    <n v="1.19"/>
    <n v="6.57"/>
    <n v="1.6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50"/>
    <n v="90"/>
    <n v="0.19999999999999996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2.1666666666666665"/>
    <s v="-"/>
    <n v="8.81"/>
    <n v="0.56999999999999995"/>
    <m/>
    <m/>
    <m/>
    <m/>
    <s v="ATENDE"/>
    <s v="ATENDE"/>
    <s v="ATENDE"/>
    <s v="ATENDE"/>
    <s v="C5"/>
    <s v="P6"/>
    <n v="1.3633333333333333"/>
    <n v="7.09"/>
    <n v="4.0199999999999996"/>
    <n v="3"/>
    <n v="0.6"/>
    <s v="ATENDE"/>
    <s v="ATENDE"/>
    <s v="ATENDE"/>
    <s v="P6"/>
    <n v="0.77333333333333343"/>
    <n v="5.32"/>
    <n v="3.3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6266666666666678"/>
    <n v="421.22222222222223"/>
    <s v="-"/>
    <n v="10.97"/>
    <n v="76"/>
    <m/>
    <m/>
    <m/>
    <m/>
    <s v="ATENDE"/>
    <s v="ATENDE"/>
    <s v="ATENDE"/>
    <s v="ATENDE"/>
    <s v="C5"/>
    <s v="P6"/>
    <n v="1.7233333333333332"/>
    <n v="8.17"/>
    <n v="5.28"/>
    <n v="3"/>
    <n v="0.6"/>
    <s v="ATENDE"/>
    <s v="ATENDE"/>
    <s v="ATENDE"/>
    <s v="P6"/>
    <n v="0.88333333333333353"/>
    <n v="5.65"/>
    <n v="3.26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799999999999995"/>
    <n v="2.8888888888888888"/>
    <s v="-"/>
    <n v="10.86"/>
    <n v="0.7"/>
    <m/>
    <m/>
    <m/>
    <m/>
    <s v="ATENDE"/>
    <s v="ATENDE"/>
    <s v="ATENDE"/>
    <s v="ATENDE"/>
    <s v="C5"/>
    <s v="P6"/>
    <n v="1.75"/>
    <n v="8.25"/>
    <n v="5.45"/>
    <n v="3"/>
    <n v="0.6"/>
    <s v="ATENDE"/>
    <s v="ATENDE"/>
    <s v="ATENDE"/>
    <s v="P6"/>
    <n v="0.7433333333333334"/>
    <n v="5.23"/>
    <n v="3.2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66666666666666674"/>
    <s v="-"/>
    <n v="7.89"/>
    <n v="0.3"/>
    <m/>
    <m/>
    <m/>
    <m/>
    <s v="ATENDE"/>
    <s v="ATENDE"/>
    <s v="ATENDE"/>
    <s v="ATENDE"/>
    <s v="C5"/>
    <s v="P6"/>
    <n v="1.0733333333333333"/>
    <n v="6.22"/>
    <n v="1.68"/>
    <n v="3"/>
    <n v="0.6"/>
    <s v="ATENDE"/>
    <s v="ATENDE"/>
    <s v="ATENDE"/>
    <s v="P6"/>
    <n v="0.27"/>
    <n v="3.81"/>
    <n v="1.5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866666666666664"/>
    <n v="0.2777777777777779"/>
    <s v="-"/>
    <n v="9.74"/>
    <n v="0.23"/>
    <m/>
    <m/>
    <m/>
    <m/>
    <s v="ATENDE"/>
    <s v="ATENDE"/>
    <s v="ATENDE"/>
    <s v="ATENDE"/>
    <s v="C5"/>
    <s v="P6"/>
    <n v="1.3366666666666664"/>
    <n v="7.01"/>
    <n v="0.62"/>
    <n v="3"/>
    <n v="0.6"/>
    <s v="ATENDE"/>
    <s v="ATENDE"/>
    <s v="ATENDE"/>
    <s v="P6"/>
    <n v="0.12333333333333329"/>
    <n v="3.37"/>
    <n v="0.8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333333333333343"/>
    <n v="0.83333333333333348"/>
    <s v="-"/>
    <n v="9.5500000000000007"/>
    <n v="0.33"/>
    <m/>
    <m/>
    <m/>
    <m/>
    <s v="ATENDE"/>
    <s v="ATENDE"/>
    <s v="ATENDE"/>
    <s v="ATENDE"/>
    <s v="C5"/>
    <s v="P6"/>
    <n v="1.3900000000000001"/>
    <n v="7.17"/>
    <n v="1.92"/>
    <n v="3"/>
    <n v="0.6"/>
    <s v="ATENDE"/>
    <s v="ATENDE"/>
    <s v="ATENDE"/>
    <s v="P6"/>
    <n v="0.12333333333333329"/>
    <n v="3.37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733333333333319"/>
    <n v="2.3333333333333335"/>
    <s v="-"/>
    <n v="9.43"/>
    <n v="0.6"/>
    <m/>
    <m/>
    <m/>
    <m/>
    <s v="ATENDE"/>
    <s v="ATENDE"/>
    <s v="ATENDE"/>
    <s v="ATENDE"/>
    <s v="C5"/>
    <s v="P6"/>
    <n v="1.8033333333333332"/>
    <n v="8.41"/>
    <n v="5.18"/>
    <n v="3"/>
    <n v="0.6"/>
    <s v="ATENDE"/>
    <s v="ATENDE"/>
    <s v="ATENDE"/>
    <s v="P6"/>
    <n v="1.0433333333333334"/>
    <n v="6.13"/>
    <n v="4.2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3.2222222222222223"/>
    <s v="-"/>
    <n v="7.9"/>
    <n v="0.76"/>
    <m/>
    <m/>
    <m/>
    <m/>
    <s v="ATENDE"/>
    <s v="ATENDE"/>
    <s v="ATENDE"/>
    <s v="ATENDE"/>
    <s v="C5"/>
    <s v="P6"/>
    <n v="1.3133333333333335"/>
    <n v="6.94"/>
    <n v="4.8499999999999996"/>
    <n v="3"/>
    <n v="0.6"/>
    <s v="ATENDE"/>
    <s v="ATENDE"/>
    <s v="ATENDE"/>
    <s v="P6"/>
    <n v="0.59666666666666668"/>
    <n v="4.79"/>
    <n v="3.4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4933333333333323"/>
    <n v="2.9444444444444442"/>
    <s v="-"/>
    <n v="11.62"/>
    <n v="0.71"/>
    <m/>
    <m/>
    <m/>
    <m/>
    <s v="ATENDE"/>
    <s v="ATENDE"/>
    <s v="ATENDE"/>
    <s v="ATENDE"/>
    <s v="C5"/>
    <s v="P6"/>
    <n v="2.3266666666666667"/>
    <n v="9.98"/>
    <n v="7.23"/>
    <n v="3"/>
    <n v="0.6"/>
    <s v="ATENDE"/>
    <s v="ATENDE"/>
    <s v="ATENDE"/>
    <s v="P6"/>
    <n v="1.0566666666666666"/>
    <n v="6.17"/>
    <n v="4.5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1999999999999842E-2"/>
    <n v="1.0555555555555558"/>
    <s v="-"/>
    <n v="8.0399999999999991"/>
    <n v="0.37"/>
    <m/>
    <m/>
    <m/>
    <m/>
    <s v="ATENDE"/>
    <s v="ATENDE"/>
    <s v="ATENDE"/>
    <s v="ATENDE"/>
    <s v="C5"/>
    <s v="P6"/>
    <n v="1.31"/>
    <n v="6.93"/>
    <n v="2.39"/>
    <n v="3"/>
    <n v="0.6"/>
    <s v="ATENDE"/>
    <s v="ATENDE"/>
    <s v="ATENDE"/>
    <s v="P6"/>
    <n v="0.34999999999999987"/>
    <n v="4.05"/>
    <n v="1.9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50"/>
    <n v="78"/>
    <n v="0.43999999999999995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5"/>
    <s v="-"/>
    <n v="9.9600000000000009"/>
    <n v="0.45"/>
    <m/>
    <m/>
    <m/>
    <m/>
    <s v="ATENDE"/>
    <s v="ATENDE"/>
    <s v="ATENDE"/>
    <s v="ATENDE"/>
    <s v="C5"/>
    <s v="P6"/>
    <n v="1.69"/>
    <n v="8.07"/>
    <n v="1.82"/>
    <n v="3"/>
    <n v="0.6"/>
    <s v="ATENDE"/>
    <s v="ATENDE"/>
    <s v="ATENDE"/>
    <s v="P6"/>
    <n v="0.23333333333333339"/>
    <n v="3.7"/>
    <n v="1.7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"/>
    <m/>
    <s v=""/>
    <s v=""/>
    <m/>
    <m/>
    <m/>
    <m/>
    <m/>
    <m/>
    <n v="31"/>
    <n v="50"/>
    <n v="81"/>
    <n v="0.38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1.7777777777777777"/>
    <s v="-"/>
    <n v="9.75"/>
    <n v="0.5"/>
    <m/>
    <m/>
    <m/>
    <m/>
    <s v="ATENDE"/>
    <s v="ATENDE"/>
    <s v="ATENDE"/>
    <s v="ATENDE"/>
    <s v="C5"/>
    <s v="P6"/>
    <n v="1.7033333333333331"/>
    <n v="8.11"/>
    <n v="3.39"/>
    <n v="3"/>
    <n v="0.6"/>
    <s v="ATENDE"/>
    <s v="ATENDE"/>
    <s v="ATENDE"/>
    <s v="P6"/>
    <n v="0.21333333333333337"/>
    <n v="3.64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50"/>
    <n v="80"/>
    <n v="0.4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11111111111111116"/>
    <s v="-"/>
    <n v="7.75"/>
    <n v="0.2"/>
    <m/>
    <m/>
    <m/>
    <m/>
    <s v="ATENDE"/>
    <s v="ATENDE"/>
    <s v="ATENDE"/>
    <s v="ATENDE"/>
    <s v="C5"/>
    <s v="P6"/>
    <n v="0.7300000000000002"/>
    <n v="5.19"/>
    <n v="0.83"/>
    <n v="3"/>
    <n v="0.6"/>
    <s v="ATENDE"/>
    <s v="ATENDE"/>
    <s v="ATENDE"/>
    <s v="-"/>
    <e v="#VALUE!"/>
    <n v="5.5"/>
    <n v="1.43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s v="Médio I"/>
    <n v="1.8"/>
    <n v="7"/>
    <m/>
    <m/>
    <m/>
    <m/>
    <m/>
    <m/>
    <n v="35"/>
    <n v="150"/>
    <n v="185"/>
    <n v="0.76666666666666661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0.22222222222222232"/>
    <s v="-"/>
    <n v="8.83"/>
    <n v="0.22"/>
    <m/>
    <m/>
    <m/>
    <m/>
    <s v="ATENDE"/>
    <s v="ATENDE"/>
    <s v="ATENDE"/>
    <s v="ATENDE"/>
    <s v="C5"/>
    <s v="P6"/>
    <n v="0.97666666666666657"/>
    <n v="5.93"/>
    <n v="0.82"/>
    <n v="3"/>
    <n v="0.6"/>
    <s v="ATENDE"/>
    <s v="ATENDE"/>
    <s v="ATENDE"/>
    <s v="-"/>
    <e v="#VALUE!"/>
    <n v="6.01"/>
    <n v="2.14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s v="Médio I"/>
    <n v="1.8"/>
    <n v="7"/>
    <m/>
    <m/>
    <m/>
    <m/>
    <m/>
    <m/>
    <n v="39"/>
    <n v="150"/>
    <n v="189"/>
    <n v="0.74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0000000000000036E-3"/>
    <n v="0.16666666666666674"/>
    <s v="-"/>
    <n v="7.53"/>
    <n v="0.21"/>
    <m/>
    <m/>
    <m/>
    <m/>
    <s v="ATENDE"/>
    <s v="ATENDE"/>
    <s v="ATENDE"/>
    <s v="ATENDE"/>
    <s v="C5"/>
    <s v="P6"/>
    <n v="0.58000000000000007"/>
    <n v="4.74"/>
    <n v="0.94"/>
    <n v="3"/>
    <n v="0.6"/>
    <s v="ATENDE"/>
    <s v="ATENDE"/>
    <s v="ATENDE"/>
    <s v="-"/>
    <e v="#VALUE!"/>
    <n v="4.49"/>
    <n v="1.4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"/>
    <n v="1.8"/>
    <n v="7"/>
    <m/>
    <m/>
    <m/>
    <m/>
    <m/>
    <m/>
    <n v="30"/>
    <n v="150"/>
    <n v="180"/>
    <n v="0.8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4.3500000000000094E-2"/>
    <n v="0.60714285714285698"/>
    <s v="-"/>
    <n v="20.87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00W"/>
    <s v="LUM LED SL VT 9.1 200W"/>
    <m/>
    <n v="0"/>
    <n v="1"/>
    <n v="200"/>
    <n v="0"/>
    <n v="32521"/>
    <n v="0"/>
    <n v="0"/>
    <n v="10"/>
    <s v="Médio II"/>
    <s v="Longo II"/>
    <n v="3.5"/>
    <n v="8.5"/>
    <m/>
    <m/>
    <m/>
    <m/>
    <m/>
    <m/>
    <n v="200"/>
    <n v="250"/>
    <n v="450"/>
    <n v="0.19999999999999996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-3.5000000000000586E-3"/>
    <n v="0.9285714285714286"/>
    <s v="-"/>
    <n v="19.93"/>
    <n v="0.54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LPP120HF"/>
    <s v="SXINLPP120K40L12CZF7PHF"/>
    <m/>
    <n v="0"/>
    <n v="1"/>
    <n v="120"/>
    <n v="0"/>
    <n v="20748"/>
    <n v="0"/>
    <n v="0"/>
    <n v="10"/>
    <s v="Médio II"/>
    <s v="Longo II"/>
    <n v="3.5"/>
    <n v="8.5"/>
    <s v="APEA"/>
    <n v="1"/>
    <m/>
    <s v="Redução do distanciamento entre postes de 40.10 para 20.05"/>
    <m/>
    <m/>
    <n v="120"/>
    <n v="250"/>
    <n v="370"/>
    <n v="0.52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5"/>
    <n v="1"/>
    <s v="-"/>
    <n v="22.5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MAGPTLRRSMNDL150W102IBBR_x000a_"/>
    <s v="SIGMAGPTLRRSMNDL150W102IBBR_x000a_S1-10C1MUN6.5"/>
    <m/>
    <n v="0"/>
    <n v="1"/>
    <n v="150"/>
    <n v="0"/>
    <n v="23000"/>
    <n v="0"/>
    <n v="0"/>
    <n v="10"/>
    <s v="Médio II"/>
    <s v="Longo II"/>
    <n v="3.5"/>
    <n v="8.5"/>
    <s v="APEA"/>
    <n v="1"/>
    <m/>
    <s v="Redução do distanciamento entre postes de 40.10 para 20.05"/>
    <m/>
    <m/>
    <n v="150"/>
    <n v="250"/>
    <n v="400"/>
    <n v="0.4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4444444444444446"/>
    <s v="-"/>
    <n v="10.48"/>
    <n v="0.44"/>
    <m/>
    <m/>
    <m/>
    <m/>
    <s v="ATENDE"/>
    <s v="ATENDE"/>
    <s v="ATENDE"/>
    <s v="ATENDE"/>
    <s v="C4"/>
    <s v="P6"/>
    <n v="1.9566666666666666"/>
    <n v="8.8699999999999992"/>
    <n v="3.64"/>
    <n v="3"/>
    <n v="0.6"/>
    <s v="ATENDE"/>
    <s v="ATENDE"/>
    <s v="ATENDE"/>
    <s v="P6"/>
    <n v="1.23"/>
    <n v="6.69"/>
    <n v="3.5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1.8888888888888893"/>
    <s v="-"/>
    <n v="10.15"/>
    <n v="0.52"/>
    <m/>
    <m/>
    <m/>
    <m/>
    <s v="ATENDE"/>
    <s v="ATENDE"/>
    <s v="ATENDE"/>
    <s v="ATENDE"/>
    <s v="C4"/>
    <s v="P6"/>
    <n v="1.2200000000000002"/>
    <n v="6.66"/>
    <n v="3.13"/>
    <n v="3"/>
    <n v="0.6"/>
    <s v="ATENDE"/>
    <s v="ATENDE"/>
    <s v="ATENDE"/>
    <s v="P6"/>
    <n v="1.4566666666666666"/>
    <n v="7.37"/>
    <n v="5.3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9"/>
    <n v="100"/>
    <n v="139"/>
    <n v="0.61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1.8888888888888893"/>
    <s v="-"/>
    <n v="11.32"/>
    <n v="0.52"/>
    <m/>
    <m/>
    <m/>
    <m/>
    <s v="ATENDE"/>
    <s v="ATENDE"/>
    <s v="ATENDE"/>
    <s v="ATENDE"/>
    <s v="C4"/>
    <s v="P6"/>
    <n v="1.9833333333333329"/>
    <n v="8.9499999999999993"/>
    <n v="4.3600000000000003"/>
    <n v="3"/>
    <n v="0.6"/>
    <s v="ATENDE"/>
    <s v="ATENDE"/>
    <s v="ATENDE"/>
    <s v="P6"/>
    <n v="0.68666666666666654"/>
    <n v="5.0599999999999996"/>
    <n v="2.9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3333333333333326"/>
    <s v="-"/>
    <n v="7.89"/>
    <n v="0.24"/>
    <m/>
    <m/>
    <m/>
    <m/>
    <s v="ATENDE"/>
    <s v="ATENDE"/>
    <s v="ATENDE"/>
    <s v="ATENDE"/>
    <s v="C5"/>
    <s v="P6"/>
    <n v="0.86333333333333329"/>
    <n v="5.59"/>
    <n v="1.1299999999999999"/>
    <n v="3"/>
    <n v="0.6"/>
    <s v="ATENDE"/>
    <s v="ATENDE"/>
    <s v="ATENDE"/>
    <s v="P6"/>
    <n v="0.67999999999999994"/>
    <n v="5.04"/>
    <n v="1.5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s v="Médio I"/>
    <n v="1.8"/>
    <n v="7"/>
    <m/>
    <m/>
    <m/>
    <m/>
    <m/>
    <m/>
    <n v="35"/>
    <n v="100"/>
    <n v="135"/>
    <n v="0.65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600000000000017"/>
    <n v="0.44444444444444464"/>
    <s v="-"/>
    <n v="8.9700000000000006"/>
    <n v="0.26"/>
    <m/>
    <m/>
    <m/>
    <m/>
    <s v="ATENDE"/>
    <s v="ATENDE"/>
    <s v="ATENDE"/>
    <s v="ATENDE"/>
    <s v="C5"/>
    <s v="P6"/>
    <n v="1.1366666666666667"/>
    <n v="6.41"/>
    <n v="1.1599999999999999"/>
    <n v="3"/>
    <n v="0.6"/>
    <s v="ATENDE"/>
    <s v="ATENDE"/>
    <s v="ATENDE"/>
    <s v="P6"/>
    <n v="0.8"/>
    <n v="5.4"/>
    <n v="2.259999999999999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"/>
    <n v="1.8"/>
    <n v="7"/>
    <m/>
    <m/>
    <m/>
    <m/>
    <m/>
    <m/>
    <n v="39"/>
    <n v="100"/>
    <n v="139"/>
    <n v="0.61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44444444444444464"/>
    <s v="-"/>
    <n v="7.56"/>
    <n v="0.26"/>
    <m/>
    <m/>
    <m/>
    <m/>
    <s v="ATENDE"/>
    <s v="ATENDE"/>
    <s v="ATENDE"/>
    <s v="ATENDE"/>
    <s v="C5"/>
    <s v="P6"/>
    <n v="0.7"/>
    <n v="5.0999999999999996"/>
    <n v="1.26"/>
    <n v="3"/>
    <n v="0.6"/>
    <s v="ATENDE"/>
    <s v="ATENDE"/>
    <s v="ATENDE"/>
    <s v="P6"/>
    <n v="0.32333333333333347"/>
    <n v="3.97"/>
    <n v="1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0.7777777777777779"/>
    <s v="-"/>
    <n v="8.67"/>
    <n v="0.32"/>
    <m/>
    <m/>
    <m/>
    <m/>
    <s v="ATENDE"/>
    <s v="ATENDE"/>
    <s v="ATENDE"/>
    <s v="ATENDE"/>
    <s v="C5"/>
    <s v="P5"/>
    <n v="0.41599999999999993"/>
    <n v="7.08"/>
    <n v="2.17"/>
    <n v="5"/>
    <n v="1"/>
    <s v="ATENDE"/>
    <s v="ATENDE"/>
    <s v="ATENDE"/>
    <s v="-"/>
    <e v="#VALUE!"/>
    <n v="5.76"/>
    <n v="2.42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0555555555555558"/>
    <s v="-"/>
    <n v="8.25"/>
    <n v="0.37"/>
    <m/>
    <m/>
    <m/>
    <m/>
    <s v="ATENDE"/>
    <s v="ATENDE"/>
    <s v="ATENDE"/>
    <s v="ATENDE"/>
    <s v="C5"/>
    <s v="P5"/>
    <n v="0.34200000000000008"/>
    <n v="6.71"/>
    <n v="1.82"/>
    <n v="5"/>
    <n v="1"/>
    <s v="ATENDE"/>
    <s v="ATENDE"/>
    <s v="ATENDE"/>
    <s v="-"/>
    <e v="#VALUE!"/>
    <n v="5.15"/>
    <n v="2.85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50000000000000022"/>
    <s v="-"/>
    <n v="9.2799999999999994"/>
    <n v="0.27"/>
    <m/>
    <m/>
    <m/>
    <m/>
    <s v="ATENDE"/>
    <s v="ATENDE"/>
    <s v="ATENDE"/>
    <s v="ATENDE"/>
    <s v="C5"/>
    <s v="P5"/>
    <n v="0.30200000000000005"/>
    <n v="6.51"/>
    <n v="1.49"/>
    <n v="5"/>
    <n v="1"/>
    <s v="ATENDE"/>
    <s v="ATENDE"/>
    <s v="ATENDE"/>
    <s v="-"/>
    <e v="#VALUE!"/>
    <n v="5.13"/>
    <n v="2.37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4"/>
    <s v="Curto II"/>
    <m/>
    <s v=""/>
    <s v=""/>
    <m/>
    <m/>
    <m/>
    <m/>
    <m/>
    <m/>
    <n v="40"/>
    <n v="50"/>
    <n v="90"/>
    <n v="0.19999999999999996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499999999999998"/>
    <n v="0.94444444444444442"/>
    <s v="-"/>
    <n v="11.05"/>
    <n v="0.35"/>
    <m/>
    <m/>
    <m/>
    <m/>
    <s v="ATENDE"/>
    <s v="ATENDE"/>
    <s v="ATENDE"/>
    <s v="ATENDE"/>
    <s v="C4"/>
    <s v="P6"/>
    <n v="1.9933333333333336"/>
    <n v="8.98"/>
    <n v="3.01"/>
    <n v="3"/>
    <n v="0.6"/>
    <s v="ATENDE"/>
    <s v="ATENDE"/>
    <s v="ATENDE"/>
    <s v="P6"/>
    <n v="1.4133333333333336"/>
    <n v="7.24"/>
    <n v="3.18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"/>
    <m/>
    <s v=""/>
    <s v=""/>
    <m/>
    <m/>
    <m/>
    <m/>
    <m/>
    <m/>
    <n v="52"/>
    <n v="50"/>
    <n v="102"/>
    <n v="-4.0000000000000036E-2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800000000000005"/>
    <n v="1.2222222222222223"/>
    <s v="-"/>
    <n v="13.08"/>
    <n v="0.4"/>
    <m/>
    <m/>
    <m/>
    <m/>
    <s v="ATENDE"/>
    <s v="ATENDE"/>
    <s v="ATENDE"/>
    <s v="ATENDE"/>
    <s v="C4"/>
    <s v="P6"/>
    <n v="2.3566666666666669"/>
    <n v="10.07"/>
    <n v="2.68"/>
    <n v="3"/>
    <n v="0.6"/>
    <s v="ATENDE"/>
    <s v="ATENDE"/>
    <s v="ATENDE"/>
    <s v="P6"/>
    <n v="1.8233333333333337"/>
    <n v="8.4700000000000006"/>
    <n v="5.6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"/>
    <m/>
    <s v=""/>
    <s v=""/>
    <m/>
    <m/>
    <m/>
    <m/>
    <m/>
    <m/>
    <n v="50"/>
    <n v="50"/>
    <n v="100"/>
    <n v="0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"/>
    <s v="-"/>
    <n v="10.199999999999999"/>
    <n v="0.36"/>
    <m/>
    <m/>
    <m/>
    <m/>
    <s v="ATENDE"/>
    <s v="ATENDE"/>
    <s v="ATENDE"/>
    <s v="ATENDE"/>
    <s v="C4"/>
    <s v="P6"/>
    <n v="1.5566666666666666"/>
    <n v="7.67"/>
    <n v="2.52"/>
    <n v="3"/>
    <n v="0.6"/>
    <s v="ATENDE"/>
    <s v="ATENDE"/>
    <s v="ATENDE"/>
    <s v="P6"/>
    <n v="0.59999999999999987"/>
    <n v="4.8"/>
    <n v="2.18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"/>
    <m/>
    <s v=""/>
    <s v=""/>
    <m/>
    <m/>
    <m/>
    <m/>
    <m/>
    <m/>
    <n v="40"/>
    <n v="50"/>
    <n v="90"/>
    <n v="0.19999999999999996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5555555555555558"/>
    <s v="-"/>
    <n v="8.25"/>
    <n v="0.46"/>
    <m/>
    <m/>
    <m/>
    <m/>
    <s v="ATENDE"/>
    <s v="ATENDE"/>
    <s v="ATENDE"/>
    <s v="ATENDE"/>
    <s v="C5"/>
    <s v="P6"/>
    <n v="1.4433333333333334"/>
    <n v="7.33"/>
    <n v="3.33"/>
    <n v="3"/>
    <n v="0.6"/>
    <s v="ATENDE"/>
    <s v="ATENDE"/>
    <s v="ATENDE"/>
    <s v="P6"/>
    <n v="0.57333333333333325"/>
    <n v="4.72"/>
    <n v="2.6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799999999999988"/>
    <n v="2.6111111111111112"/>
    <s v="-"/>
    <n v="10.26"/>
    <n v="0.65"/>
    <m/>
    <m/>
    <m/>
    <m/>
    <s v="ATENDE"/>
    <s v="ATENDE"/>
    <s v="ATENDE"/>
    <s v="ATENDE"/>
    <s v="C5"/>
    <s v="P6"/>
    <n v="1.9"/>
    <n v="8.6999999999999993"/>
    <n v="4.2"/>
    <n v="3"/>
    <n v="0.6"/>
    <s v="ATENDE"/>
    <s v="ATENDE"/>
    <s v="ATENDE"/>
    <s v="P6"/>
    <n v="0.59666666666666668"/>
    <n v="4.79"/>
    <n v="2.9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533333333333327"/>
    <n v="2.4444444444444446"/>
    <s v="-"/>
    <n v="10.09"/>
    <n v="0.62"/>
    <m/>
    <m/>
    <m/>
    <m/>
    <s v="ATENDE"/>
    <s v="ATENDE"/>
    <s v="ATENDE"/>
    <s v="ATENDE"/>
    <s v="C5"/>
    <s v="P6"/>
    <n v="1.8833333333333333"/>
    <n v="8.65"/>
    <n v="5.04"/>
    <n v="3"/>
    <n v="0.6"/>
    <s v="ATENDE"/>
    <s v="ATENDE"/>
    <s v="ATENDE"/>
    <s v="P6"/>
    <n v="0.49666666666666681"/>
    <n v="4.49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2777777777777777"/>
    <s v="-"/>
    <n v="8.01"/>
    <n v="0.41"/>
    <m/>
    <m/>
    <m/>
    <m/>
    <s v="ATENDE"/>
    <s v="ATENDE"/>
    <s v="ATENDE"/>
    <s v="ATENDE"/>
    <s v="C5"/>
    <s v="P6"/>
    <n v="1.1600000000000001"/>
    <n v="6.48"/>
    <n v="2.5299999999999998"/>
    <n v="3"/>
    <n v="0.6"/>
    <s v="ATENDE"/>
    <s v="ATENDE"/>
    <s v="ATENDE"/>
    <s v="P6"/>
    <n v="0.5199999999999998"/>
    <n v="4.5599999999999996"/>
    <n v="2.27999999999999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7777777777777777"/>
    <s v="-"/>
    <n v="9.9600000000000009"/>
    <n v="0.5"/>
    <m/>
    <m/>
    <m/>
    <m/>
    <s v="ATENDE"/>
    <s v="ATENDE"/>
    <s v="ATENDE"/>
    <s v="ATENDE"/>
    <s v="C5"/>
    <s v="P6"/>
    <n v="1.4833333333333334"/>
    <n v="7.45"/>
    <n v="2.2000000000000002"/>
    <n v="3"/>
    <n v="0.6"/>
    <s v="ATENDE"/>
    <s v="ATENDE"/>
    <s v="ATENDE"/>
    <s v="P6"/>
    <n v="0.54"/>
    <n v="4.62"/>
    <n v="2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2.1666666666666665"/>
    <s v="-"/>
    <n v="9.8000000000000007"/>
    <n v="0.56999999999999995"/>
    <m/>
    <m/>
    <m/>
    <m/>
    <s v="ATENDE"/>
    <s v="ATENDE"/>
    <s v="ATENDE"/>
    <s v="ATENDE"/>
    <s v="C5"/>
    <s v="P6"/>
    <n v="1.5066666666666664"/>
    <n v="7.52"/>
    <n v="3.71"/>
    <n v="3"/>
    <n v="0.6"/>
    <s v="ATENDE"/>
    <s v="ATENDE"/>
    <s v="ATENDE"/>
    <s v="P6"/>
    <n v="0.44666666666666655"/>
    <n v="4.34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1111111111111112"/>
    <s v="-"/>
    <n v="8.39"/>
    <n v="0.38"/>
    <m/>
    <m/>
    <m/>
    <m/>
    <s v="ATENDE"/>
    <s v="ATENDE"/>
    <s v="ATENDE"/>
    <s v="ATENDE"/>
    <s v="C5"/>
    <s v="P6"/>
    <n v="0.88333333333333353"/>
    <n v="5.65"/>
    <n v="2.58"/>
    <n v="3"/>
    <n v="0.6"/>
    <s v="ATENDE"/>
    <s v="ATENDE"/>
    <s v="ATENDE"/>
    <s v="P6"/>
    <n v="0.89333333333333331"/>
    <n v="5.68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n v="8"/>
    <s v="Médio I"/>
    <m/>
    <s v=""/>
    <s v=""/>
    <m/>
    <m/>
    <m/>
    <m/>
    <m/>
    <m/>
    <n v="35"/>
    <n v="50"/>
    <n v="85"/>
    <n v="0.30000000000000004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166666666666667"/>
    <s v="-"/>
    <n v="8.1199999999999992"/>
    <n v="0.39"/>
    <m/>
    <m/>
    <m/>
    <m/>
    <s v="ATENDE"/>
    <s v="ATENDE"/>
    <s v="ATENDE"/>
    <s v="ATENDE"/>
    <s v="C5"/>
    <s v="P6"/>
    <n v="0.66000000000000014"/>
    <n v="4.9800000000000004"/>
    <n v="2.67"/>
    <n v="3"/>
    <n v="0.6"/>
    <s v="ATENDE"/>
    <s v="ATENDE"/>
    <s v="ATENDE"/>
    <s v="P6"/>
    <n v="0.67333333333333312"/>
    <n v="5.0199999999999996"/>
    <n v="1.1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10"/>
    <s v="Médio I"/>
    <m/>
    <s v=""/>
    <s v=""/>
    <m/>
    <m/>
    <m/>
    <m/>
    <m/>
    <m/>
    <n v="31"/>
    <n v="50"/>
    <n v="81"/>
    <n v="0.38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1.6666666666666665"/>
    <s v="-"/>
    <n v="8.09"/>
    <n v="0.48"/>
    <m/>
    <m/>
    <m/>
    <m/>
    <s v="ATENDE"/>
    <s v="ATENDE"/>
    <s v="ATENDE"/>
    <s v="ATENDE"/>
    <s v="C5"/>
    <s v="P6"/>
    <n v="0.5066666666666666"/>
    <n v="4.5199999999999996"/>
    <n v="3.02"/>
    <n v="3"/>
    <n v="0.6"/>
    <s v="ATENDE"/>
    <s v="ATENDE"/>
    <s v="ATENDE"/>
    <s v="P6"/>
    <n v="0.72666666666666657"/>
    <n v="5.18"/>
    <n v="2.34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50"/>
    <n v="80"/>
    <n v="0.4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0"/>
    <s v="-"/>
    <n v="9.31"/>
    <n v="0.18"/>
    <m/>
    <m/>
    <m/>
    <m/>
    <s v="ATENDE"/>
    <s v="ATENDE"/>
    <s v="ATENDE"/>
    <s v="ATENDE"/>
    <s v="C5"/>
    <s v="P6"/>
    <n v="0.33999999999999986"/>
    <n v="4.0199999999999996"/>
    <n v="0.89"/>
    <n v="3"/>
    <n v="0.6"/>
    <s v="ATENDE"/>
    <s v="ATENDE"/>
    <s v="ATENDE"/>
    <s v="P6"/>
    <n v="1.3733333333333335"/>
    <n v="7.12"/>
    <n v="0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38888888888888884"/>
    <s v="-"/>
    <n v="8.01"/>
    <n v="0.25"/>
    <m/>
    <m/>
    <m/>
    <m/>
    <s v="ATENDE"/>
    <s v="ATENDE"/>
    <s v="ATENDE"/>
    <s v="ATENDE"/>
    <s v="C5"/>
    <s v="P6"/>
    <n v="0.32333333333333347"/>
    <n v="3.97"/>
    <n v="1.42"/>
    <n v="3"/>
    <n v="0.6"/>
    <s v="ATENDE"/>
    <s v="ATENDE"/>
    <s v="ATENDE"/>
    <s v="P6"/>
    <n v="1.0166666666666666"/>
    <n v="6.05"/>
    <n v="0.7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38888888888888884"/>
    <s v="-"/>
    <n v="8.3000000000000007"/>
    <n v="0.25"/>
    <m/>
    <m/>
    <m/>
    <m/>
    <s v="ATENDE"/>
    <s v="ATENDE"/>
    <s v="ATENDE"/>
    <s v="ATENDE"/>
    <s v="C5"/>
    <s v="P6"/>
    <n v="0.12333333333333329"/>
    <n v="3.37"/>
    <n v="1.38"/>
    <n v="3"/>
    <n v="0.6"/>
    <s v="ATENDE"/>
    <s v="ATENDE"/>
    <s v="ATENDE"/>
    <s v="P6"/>
    <n v="1.1033333333333331"/>
    <n v="6.31"/>
    <n v="1.3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Curto I"/>
    <n v="1.2"/>
    <n v="6.5"/>
    <m/>
    <m/>
    <m/>
    <m/>
    <m/>
    <m/>
    <n v="30"/>
    <n v="100"/>
    <n v="130"/>
    <n v="0.7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666666666666655"/>
    <n v="2.7777777777777781"/>
    <s v="-"/>
    <n v="10.85"/>
    <n v="0.68"/>
    <m/>
    <m/>
    <m/>
    <m/>
    <s v="ATENDE"/>
    <s v="ATENDE"/>
    <s v="ATENDE"/>
    <s v="ATENDE"/>
    <s v="C5"/>
    <s v="P6"/>
    <n v="1.3133333333333335"/>
    <n v="6.94"/>
    <n v="5.15"/>
    <n v="3"/>
    <n v="0.6"/>
    <s v="ATENDE"/>
    <s v="ATENDE"/>
    <s v="ATENDE"/>
    <s v="P6"/>
    <n v="2.0466666666666669"/>
    <n v="9.14"/>
    <n v="6.38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066666666666678"/>
    <n v="3.4444444444444446"/>
    <s v="-"/>
    <n v="9.08"/>
    <n v="0.8"/>
    <m/>
    <m/>
    <m/>
    <m/>
    <s v="ATENDE"/>
    <s v="ATENDE"/>
    <s v="ATENDE"/>
    <s v="ATENDE"/>
    <s v="C5"/>
    <s v="P6"/>
    <n v="0.80333333333333345"/>
    <n v="5.41"/>
    <n v="3.74"/>
    <n v="3"/>
    <n v="0.6"/>
    <s v="ATENDE"/>
    <s v="ATENDE"/>
    <s v="ATENDE"/>
    <s v="P6"/>
    <n v="1.4866666666666668"/>
    <n v="7.46"/>
    <n v="5.5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400000000000003"/>
    <n v="3.0555555555555554"/>
    <s v="-"/>
    <n v="13.38"/>
    <n v="0.73"/>
    <m/>
    <m/>
    <m/>
    <m/>
    <s v="ATENDE"/>
    <s v="ATENDE"/>
    <s v="ATENDE"/>
    <s v="ATENDE"/>
    <s v="C5"/>
    <s v="P6"/>
    <n v="1.3266666666666667"/>
    <n v="6.98"/>
    <n v="5.22"/>
    <n v="3"/>
    <n v="0.6"/>
    <s v="ATENDE"/>
    <s v="ATENDE"/>
    <s v="ATENDE"/>
    <s v="P6"/>
    <n v="2.5733333333333337"/>
    <n v="10.72"/>
    <n v="7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866666666666649"/>
    <n v="1.166666666666667"/>
    <s v="-"/>
    <n v="8.5399999999999991"/>
    <n v="0.39"/>
    <m/>
    <m/>
    <m/>
    <m/>
    <s v="ATENDE"/>
    <s v="ATENDE"/>
    <s v="ATENDE"/>
    <s v="ATENDE"/>
    <s v="C5"/>
    <s v="P6"/>
    <n v="0.96"/>
    <n v="5.88"/>
    <n v="2.75"/>
    <n v="3"/>
    <n v="0.6"/>
    <s v="ATENDE"/>
    <s v="ATENDE"/>
    <s v="ATENDE"/>
    <s v="P6"/>
    <n v="1.62"/>
    <n v="7.86"/>
    <n v="2.7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8333333333333335"/>
    <s v="-"/>
    <n v="8.1199999999999992"/>
    <n v="0.51"/>
    <m/>
    <m/>
    <m/>
    <m/>
    <s v="ATENDE"/>
    <s v="ATENDE"/>
    <s v="ATENDE"/>
    <s v="ATENDE"/>
    <s v="C5"/>
    <s v="P6"/>
    <n v="0.78"/>
    <n v="5.34"/>
    <n v="3.56"/>
    <n v="3"/>
    <n v="0.6"/>
    <s v="ATENDE"/>
    <s v="ATENDE"/>
    <s v="ATENDE"/>
    <s v="P6"/>
    <n v="1.5166666666666666"/>
    <n v="7.55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2777777777777777"/>
    <s v="-"/>
    <n v="9.31"/>
    <n v="0.41"/>
    <m/>
    <m/>
    <m/>
    <m/>
    <s v="ATENDE"/>
    <s v="ATENDE"/>
    <s v="ATENDE"/>
    <s v="ATENDE"/>
    <s v="C5"/>
    <s v="P6"/>
    <n v="0.58999999999999986"/>
    <n v="4.7699999999999996"/>
    <n v="2.36"/>
    <n v="3"/>
    <n v="0.6"/>
    <s v="ATENDE"/>
    <s v="ATENDE"/>
    <s v="ATENDE"/>
    <s v="P6"/>
    <n v="1.73"/>
    <n v="8.19"/>
    <n v="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1.2222222222222223"/>
    <s v="-"/>
    <n v="7.52"/>
    <n v="0.4"/>
    <m/>
    <m/>
    <m/>
    <m/>
    <s v="ATENDE"/>
    <s v="ATENDE"/>
    <s v="ATENDE"/>
    <s v="ATENDE"/>
    <s v="C5"/>
    <s v="P6"/>
    <n v="0.4800000000000002"/>
    <n v="4.4400000000000004"/>
    <n v="2.1800000000000002"/>
    <n v="3"/>
    <n v="0.6"/>
    <s v="ATENDE"/>
    <s v="ATENDE"/>
    <s v="ATENDE"/>
    <s v="P6"/>
    <n v="1.0366666666666666"/>
    <n v="6.11"/>
    <n v="2.34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6666666666666665"/>
    <s v="-"/>
    <n v="9.36"/>
    <n v="0.48"/>
    <m/>
    <m/>
    <m/>
    <m/>
    <s v="ATENDE"/>
    <s v="ATENDE"/>
    <s v="ATENDE"/>
    <s v="ATENDE"/>
    <s v="C5"/>
    <s v="P6"/>
    <n v="0.54333333333333322"/>
    <n v="4.63"/>
    <n v="2.64"/>
    <n v="3"/>
    <n v="0.6"/>
    <s v="ATENDE"/>
    <s v="ATENDE"/>
    <s v="ATENDE"/>
    <s v="P6"/>
    <n v="1.3533333333333331"/>
    <n v="7.06"/>
    <n v="2.02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2.1111111111111116"/>
    <s v="-"/>
    <n v="9.2200000000000006"/>
    <n v="0.56000000000000005"/>
    <m/>
    <m/>
    <m/>
    <m/>
    <s v="ATENDE"/>
    <s v="ATENDE"/>
    <s v="ATENDE"/>
    <s v="ATENDE"/>
    <s v="C5"/>
    <s v="P6"/>
    <n v="0.43333333333333335"/>
    <n v="4.3"/>
    <n v="2.97"/>
    <n v="3"/>
    <n v="0.6"/>
    <s v="ATENDE"/>
    <s v="ATENDE"/>
    <s v="ATENDE"/>
    <s v="P6"/>
    <n v="1.37"/>
    <n v="7.11"/>
    <n v="3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443333333333332"/>
    <n v="0.13157894736842102"/>
    <s v="-"/>
    <n v="34.33"/>
    <n v="0.43"/>
    <m/>
    <m/>
    <m/>
    <m/>
    <s v="ATENDE"/>
    <s v="ATENDE"/>
    <s v="ATENDE"/>
    <s v="ATENDE"/>
    <s v="C1"/>
    <s v="P6"/>
    <n v="5.5466666666666669"/>
    <n v="19.64"/>
    <n v="0.78"/>
    <n v="3"/>
    <n v="0.6"/>
    <s v="ATENDE"/>
    <s v="ATENDE"/>
    <s v="ATENDE"/>
    <s v="-"/>
    <e v="#VALUE!"/>
    <s v=" -"/>
    <s v=" -"/>
    <s v="-"/>
    <s v="-"/>
    <s v="-"/>
    <s v="-"/>
    <s v="-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150"/>
    <n v="320"/>
    <n v="-0.1333333333333333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-4.6666666666667078E-3"/>
    <n v="7.8947368421052655E-2"/>
    <s v="-"/>
    <n v="29.86"/>
    <n v="0.41"/>
    <m/>
    <m/>
    <m/>
    <m/>
    <s v="ATENDE"/>
    <s v="ATENDIMENTO LIMIAR"/>
    <s v="ATENDE"/>
    <s v="ATENDE"/>
    <s v="C1"/>
    <s v="P6"/>
    <n v="5.083333333333333"/>
    <n v="18.25"/>
    <n v="4.8499999999999996"/>
    <n v="3"/>
    <n v="0.6"/>
    <s v="ATENDE"/>
    <s v="ATENDE"/>
    <s v="ATENDE"/>
    <s v="-"/>
    <e v="#VALUE!"/>
    <s v=" -"/>
    <s v=" -"/>
    <s v="-"/>
    <s v="-"/>
    <s v="-"/>
    <s v="-"/>
    <s v="-"/>
    <x v="1"/>
    <s v="SX-INLPP150HF"/>
    <s v="SXINLPP150K40L12CZF7PHF"/>
    <m/>
    <e v="#N/A"/>
    <n v="1"/>
    <n v="137"/>
    <n v="0"/>
    <n v="23817"/>
    <n v="0"/>
    <n v="0"/>
    <n v="10"/>
    <s v="Curto II"/>
    <s v="Médio I"/>
    <n v="1.8"/>
    <n v="7"/>
    <m/>
    <m/>
    <m/>
    <m/>
    <m/>
    <m/>
    <n v="137"/>
    <n v="150"/>
    <n v="287"/>
    <n v="8.666666666666667E-2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2496666666666667"/>
    <n v="0"/>
    <s v="-"/>
    <n v="37.49"/>
    <n v="0.38"/>
    <m/>
    <m/>
    <m/>
    <m/>
    <s v="ATENDE"/>
    <s v="ATENDE"/>
    <s v="ATENDE"/>
    <s v="ATENDE"/>
    <s v="C1"/>
    <s v="P6"/>
    <n v="6.6133333333333333"/>
    <n v="22.84"/>
    <n v="5.37"/>
    <n v="3"/>
    <n v="0.6"/>
    <s v="ATENDE"/>
    <s v="ATENDE"/>
    <s v="ATENDE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s v="Médio I"/>
    <n v="1.8"/>
    <n v="7"/>
    <s v="ABS-L2"/>
    <m/>
    <n v="2"/>
    <s v="Adição de braço segundo nível (Leve II) + 1 SIGSAGPTLRRSSNDL100W125IBBRS"/>
    <m/>
    <m/>
    <n v="100"/>
    <n v="150"/>
    <n v="250"/>
    <n v="0.33333333333333337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266666666666681"/>
    <n v="0"/>
    <s v="-"/>
    <n v="9.32"/>
    <n v="0.1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1.04"/>
    <n v="6.12"/>
    <n v="3.4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866666666666677"/>
    <n v="2.3888888888888888"/>
    <s v="-"/>
    <n v="8.99"/>
    <n v="0.61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77333333333333343"/>
    <n v="5.32"/>
    <n v="3.8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5555555555555558"/>
    <s v="-"/>
    <n v="8.9"/>
    <n v="0.6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6100000000000001"/>
    <n v="4.83"/>
    <n v="3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84999999999999"/>
    <n v="0.64285714285714279"/>
    <s v="-"/>
    <n v="23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233333333333332"/>
    <n v="8.17"/>
    <n v="3.45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n v="10"/>
    <s v="Longo I"/>
    <s v="Longo II"/>
    <n v="3.5"/>
    <n v="8.5"/>
    <m/>
    <m/>
    <m/>
    <m/>
    <m/>
    <m/>
    <n v="85"/>
    <n v="150"/>
    <n v="470"/>
    <n v="0.43333333333333335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19999999999999"/>
    <n v="0.39285714285714279"/>
    <s v="-"/>
    <n v="22.8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6333333333333329"/>
    <n v="5.59"/>
    <n v="2.23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n v="10"/>
    <s v="Longo I"/>
    <s v="Médio II"/>
    <n v="2.4"/>
    <n v="7.5"/>
    <m/>
    <m/>
    <m/>
    <m/>
    <m/>
    <m/>
    <n v="79"/>
    <n v="150"/>
    <n v="458"/>
    <n v="0.47333333333333338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1999999999999833E-2"/>
    <n v="0.71428571428571397"/>
    <s v="-"/>
    <n v="21.24"/>
    <n v="0.4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95666666666666678"/>
    <n v="5.87"/>
    <n v="2.73"/>
    <n v="3"/>
    <n v="0.6"/>
    <s v="ATENDE"/>
    <s v="ATENDE"/>
    <s v="ATENDE"/>
    <x v="2"/>
    <s v="SIGMAGPTLRRSMNDL_80W_56IBBR_x000a_"/>
    <s v="SIGMAGPTLRRSMNDL_80W_56IBBR_x000a_S1-10C1MUN6.5"/>
    <m/>
    <e v="#N/A"/>
    <n v="2"/>
    <n v="80"/>
    <e v="#N/A"/>
    <n v="13209"/>
    <n v="0"/>
    <n v="0"/>
    <n v="10"/>
    <s v="Longo I"/>
    <s v="Longo I"/>
    <n v="2.8"/>
    <n v="8"/>
    <m/>
    <m/>
    <m/>
    <m/>
    <m/>
    <m/>
    <n v="80"/>
    <n v="150"/>
    <n v="460"/>
    <n v="0.46666666666666667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4.0000000000000036E-2"/>
    <n v="1.7777777777777777"/>
    <s v="-"/>
    <s v="9,6"/>
    <n v="0.5"/>
    <m/>
    <m/>
    <m/>
    <m/>
    <s v="ATENDE"/>
    <s v="ATENDE"/>
    <s v="ATENDE"/>
    <s v="ATENDE"/>
    <s v="C4"/>
    <s v="P6"/>
    <n v="0.74"/>
    <n v="5.22"/>
    <n v="3.01"/>
    <n v="3"/>
    <n v="0.6"/>
    <s v="ATENDE"/>
    <s v="ATENDE"/>
    <s v="ATENDE"/>
    <s v="P6"/>
    <n v="2.06"/>
    <n v="9.18"/>
    <n v="4.2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2.5"/>
    <s v="-"/>
    <n v="11.21"/>
    <n v="0.63"/>
    <m/>
    <m/>
    <m/>
    <m/>
    <s v="ATENDE"/>
    <s v="ATENDE"/>
    <s v="ATENDE"/>
    <s v="ATENDE"/>
    <s v="C4"/>
    <s v="P6"/>
    <n v="0.7566666666666666"/>
    <n v="5.27"/>
    <n v="2.97"/>
    <n v="3"/>
    <n v="0.6"/>
    <s v="ATENDE"/>
    <s v="ATENDE"/>
    <s v="ATENDE"/>
    <s v="P6"/>
    <n v="2.5733333333333337"/>
    <n v="10.72"/>
    <n v="5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099999999999989"/>
    <n v="1.8888888888888893"/>
    <s v="-"/>
    <n v="12.51"/>
    <n v="0.52"/>
    <m/>
    <m/>
    <m/>
    <m/>
    <s v="ATENDE"/>
    <s v="ATENDE"/>
    <s v="ATENDE"/>
    <s v="ATENDE"/>
    <s v="C4"/>
    <s v="P6"/>
    <n v="0.45333333333333337"/>
    <n v="4.3600000000000003"/>
    <n v="2.39"/>
    <n v="3"/>
    <n v="0.6"/>
    <s v="ATENDE"/>
    <s v="ATENDE"/>
    <s v="ATENDE"/>
    <s v="P6"/>
    <n v="2.86"/>
    <n v="11.58"/>
    <n v="6.4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9066666666666654"/>
    <n v="0.16666666666666674"/>
    <s v="-"/>
    <n v="8.93"/>
    <n v="0.2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6.0000000000000053E-2"/>
    <n v="0.22222222222222232"/>
    <s v="-"/>
    <n v="7.95"/>
    <n v="0.2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0133333333333328"/>
    <n v="5.555555555555558E-2"/>
    <s v="-"/>
    <n v="8.26"/>
    <n v="0.19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19999999999998"/>
    <n v="1.7777777777777777"/>
    <s v="-"/>
    <n v="9.5399999999999991"/>
    <n v="0.5"/>
    <m/>
    <m/>
    <m/>
    <m/>
    <s v="ATENDE"/>
    <s v="ATENDE"/>
    <s v="ATENDE"/>
    <s v="ATENDE"/>
    <s v="C5"/>
    <s v="P6"/>
    <n v="1.0566666666666666"/>
    <n v="6.17"/>
    <n v="3.47"/>
    <n v="3"/>
    <n v="0.6"/>
    <s v="ATENDE"/>
    <s v="ATENDE"/>
    <s v="ATENDE"/>
    <s v="P6"/>
    <n v="1.52"/>
    <n v="7.56"/>
    <n v="3.5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80000000000002"/>
    <n v="2.4444444444444446"/>
    <s v="-"/>
    <n v="9.2100000000000009"/>
    <n v="0.62"/>
    <m/>
    <m/>
    <m/>
    <m/>
    <s v="ATENDE"/>
    <s v="ATENDE"/>
    <s v="ATENDE"/>
    <s v="ATENDE"/>
    <s v="C5"/>
    <s v="P6"/>
    <n v="0.78333333333333321"/>
    <n v="5.35"/>
    <n v="3.85"/>
    <n v="3"/>
    <n v="0.6"/>
    <s v="ATENDE"/>
    <s v="ATENDE"/>
    <s v="ATENDE"/>
    <s v="P6"/>
    <n v="1.31"/>
    <n v="6.93"/>
    <n v="3.1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6111111111111112"/>
    <s v="-"/>
    <n v="9.15"/>
    <n v="0.65"/>
    <m/>
    <m/>
    <m/>
    <m/>
    <s v="ATENDE"/>
    <s v="ATENDE"/>
    <s v="ATENDE"/>
    <s v="ATENDE"/>
    <s v="C5"/>
    <s v="P6"/>
    <n v="0.62333333333333329"/>
    <n v="4.87"/>
    <n v="3.67"/>
    <n v="3"/>
    <n v="0.6"/>
    <s v="ATENDE"/>
    <s v="ATENDE"/>
    <s v="ATENDE"/>
    <s v="P6"/>
    <n v="1.3233333333333333"/>
    <n v="6.97"/>
    <n v="4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.5555555555555558"/>
    <s v="-"/>
    <n v="8.0500000000000007"/>
    <n v="0.28000000000000003"/>
    <m/>
    <m/>
    <m/>
    <m/>
    <s v="ATENDE"/>
    <s v="ATENDE"/>
    <s v="ATENDE"/>
    <s v="ATENDE"/>
    <s v="C5"/>
    <s v="P6"/>
    <n v="0.51666666666666661"/>
    <n v="4.55"/>
    <n v="1.51"/>
    <n v="3"/>
    <n v="0.6"/>
    <s v="ATENDE"/>
    <s v="ATENDE"/>
    <s v="ATENDE"/>
    <s v="P6"/>
    <n v="1.1833333333333331"/>
    <n v="6.55"/>
    <n v="1.4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22222222222222232"/>
    <s v="-"/>
    <n v="7.77"/>
    <n v="0.22"/>
    <m/>
    <m/>
    <m/>
    <m/>
    <s v="ATENDE"/>
    <s v="ATENDE"/>
    <s v="ATENDE"/>
    <s v="ATENDE"/>
    <s v="C5"/>
    <s v="P6"/>
    <n v="0.2433333333333334"/>
    <n v="3.73"/>
    <n v="1.2"/>
    <n v="3"/>
    <n v="0.6"/>
    <s v="ATENDE"/>
    <s v="ATENDE"/>
    <s v="ATENDE"/>
    <s v="P6"/>
    <n v="1.0100000000000002"/>
    <n v="6.03"/>
    <n v="0.6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72222222222222232"/>
    <s v="-"/>
    <n v="7.65"/>
    <n v="0.31"/>
    <m/>
    <m/>
    <m/>
    <m/>
    <s v="ATENDE"/>
    <s v="ATENDE"/>
    <s v="ATENDE"/>
    <s v="ATENDE"/>
    <s v="C5"/>
    <s v="P6"/>
    <n v="0.16333333333333333"/>
    <n v="3.49"/>
    <n v="1.71"/>
    <n v="3"/>
    <n v="0.6"/>
    <s v="ATENDE"/>
    <s v="ATENDE"/>
    <s v="ATENDE"/>
    <s v="P6"/>
    <n v="1.02"/>
    <n v="6.06"/>
    <n v="1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7.0000000000001172E-3"/>
    <n v="-3.5714285714285698E-2"/>
    <s v="-"/>
    <n v="20.14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3.1466666666666665"/>
    <n v="12.44"/>
    <n v="4.2"/>
    <n v="3"/>
    <n v="0.6"/>
    <s v="ATENDE"/>
    <s v="ATENDE"/>
    <s v="ATENDE"/>
    <x v="0"/>
    <s v=" SL VT 9.1 65W"/>
    <s v="LUM LED SL VT 9.1 65W"/>
    <m/>
    <e v="#N/A"/>
    <n v="4"/>
    <n v="65"/>
    <n v="0"/>
    <n v="10496"/>
    <n v="0"/>
    <n v="0"/>
    <n v="10"/>
    <s v="Curto I"/>
    <m/>
    <s v=""/>
    <s v=""/>
    <m/>
    <m/>
    <m/>
    <m/>
    <m/>
    <m/>
    <n v="65"/>
    <n v="250"/>
    <n v="1260"/>
    <n v="0.74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0.20950000000000002"/>
    <n v="0"/>
    <s v="-"/>
    <n v="24.19"/>
    <n v="0.2800000000000000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133333333333331"/>
    <n v="14.74"/>
    <n v="5.05"/>
    <n v="3"/>
    <n v="0.6"/>
    <s v="ATENDE"/>
    <s v="ATENDE"/>
    <s v="ATENDE"/>
    <x v="1"/>
    <s v="SX-INLPP070HF"/>
    <s v="SXINLPP070K40L12CZF7PHF"/>
    <m/>
    <e v="#N/A"/>
    <n v="4"/>
    <n v="70"/>
    <n v="0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3.5714285714285587E-2"/>
    <s v="-"/>
    <n v="21.77"/>
    <n v="0.2899999999999999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1433333333333335"/>
    <n v="12.43"/>
    <n v="3.73"/>
    <n v="3"/>
    <n v="0.6"/>
    <s v="ATENDE"/>
    <s v="ATENDE"/>
    <s v="ATENDE"/>
    <x v="2"/>
    <s v="SIGSAGPTLRRSSNDL_68W_83IBBRS_x000a_"/>
    <s v="SIGSAGPTLRRSSNDL_68W_83IBBRS_x000a_1-10C1MUN6.5"/>
    <m/>
    <n v="0"/>
    <n v="4"/>
    <n v="68"/>
    <n v="0"/>
    <n v="10884"/>
    <n v="0"/>
    <n v="0"/>
    <m/>
    <s v="Curto I"/>
    <m/>
    <s v=""/>
    <s v=""/>
    <m/>
    <m/>
    <m/>
    <m/>
    <m/>
    <m/>
    <n v="68"/>
    <n v="250"/>
    <n v="1272"/>
    <n v="0.72799999999999998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0.72222222222222232"/>
    <s v="-"/>
    <n v="8.32"/>
    <n v="0.31"/>
    <m/>
    <m/>
    <m/>
    <m/>
    <s v="ATENDE"/>
    <s v="ATENDE"/>
    <s v="ATENDE"/>
    <s v="ATENDE"/>
    <s v="C5"/>
    <s v="P6"/>
    <n v="0.57000000000000006"/>
    <n v="4.71"/>
    <n v="1.69"/>
    <n v="3"/>
    <n v="0.6"/>
    <s v="ATENDE"/>
    <s v="ATENDE"/>
    <s v="ATENDE"/>
    <s v="P6"/>
    <n v="1.2566666666666664"/>
    <n v="6.77"/>
    <n v="1.7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44444444444444464"/>
    <s v="-"/>
    <n v="8.02"/>
    <n v="0.26"/>
    <m/>
    <m/>
    <m/>
    <m/>
    <s v="ATENDE"/>
    <s v="ATENDE"/>
    <s v="ATENDE"/>
    <s v="ATENDE"/>
    <s v="C5"/>
    <s v="P6"/>
    <n v="0.28666666666666663"/>
    <n v="3.86"/>
    <n v="1.41"/>
    <n v="3"/>
    <n v="0.6"/>
    <s v="ATENDE"/>
    <s v="ATENDE"/>
    <s v="ATENDE"/>
    <s v="P6"/>
    <n v="1.0766666666666667"/>
    <n v="6.23"/>
    <n v="0.7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1"/>
    <s v="-"/>
    <n v="7.9"/>
    <n v="0.36"/>
    <m/>
    <m/>
    <m/>
    <m/>
    <s v="ATENDE"/>
    <s v="ATENDE"/>
    <s v="ATENDE"/>
    <s v="ATENDE"/>
    <s v="C5"/>
    <s v="P6"/>
    <n v="0.19999999999999996"/>
    <n v="3.6"/>
    <n v="1.97"/>
    <n v="3"/>
    <n v="0.6"/>
    <s v="ATENDE"/>
    <s v="ATENDE"/>
    <s v="ATENDE"/>
    <s v="P6"/>
    <n v="1.0866666666666664"/>
    <n v="6.26"/>
    <n v="1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1.7222222222222223"/>
    <s v="-"/>
    <n v="7.84"/>
    <n v="0.49"/>
    <m/>
    <m/>
    <m/>
    <m/>
    <s v="ATENDE"/>
    <s v="ATENDE"/>
    <s v="ATENDE"/>
    <s v="ATENDE"/>
    <s v="C5"/>
    <s v="P6"/>
    <n v="1.1833333333333331"/>
    <n v="6.55"/>
    <n v="2.9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2.3333333333333335"/>
    <s v="-"/>
    <n v="7.58"/>
    <n v="0.6"/>
    <m/>
    <m/>
    <m/>
    <m/>
    <s v="ATENDE"/>
    <s v="ATENDE"/>
    <s v="ATENDE"/>
    <s v="ATENDE"/>
    <s v="C5"/>
    <s v="P6"/>
    <n v="1.0366666666666666"/>
    <n v="6.11"/>
    <n v="2.7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2.4444444444444446"/>
    <s v="-"/>
    <n v="7.55"/>
    <n v="0.62"/>
    <m/>
    <m/>
    <m/>
    <m/>
    <s v="ATENDE"/>
    <s v="ATENDE"/>
    <s v="ATENDE"/>
    <s v="ATENDE"/>
    <s v="C5"/>
    <s v="P6"/>
    <n v="1.0366666666666666"/>
    <n v="6.11"/>
    <n v="3.4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4399999999999999"/>
    <n v="5.555555555555558E-2"/>
    <s v="-"/>
    <n v="9.33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8.666666666666667E-2"/>
    <n v="3.26"/>
    <n v="1.02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7453333333333334"/>
    <n v="5.555555555555558E-2"/>
    <s v="-"/>
    <n v="13.09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4.0000000000000036E-2"/>
    <n v="3.12"/>
    <n v="0.98"/>
    <n v="3"/>
    <n v="0.6"/>
    <s v="ATENDE"/>
    <s v="ATENDE"/>
    <s v="ATENDE"/>
    <x v="1"/>
    <s v="SX-INEVO040HF"/>
    <s v="SXINEVO040K40L12CZF7PHF"/>
    <m/>
    <e v="#N/A"/>
    <n v="2"/>
    <n v="39"/>
    <n v="0"/>
    <n v="6552"/>
    <n v="0"/>
    <n v="0"/>
    <m/>
    <s v="Curto II"/>
    <m/>
    <s v=""/>
    <s v=""/>
    <m/>
    <m/>
    <m/>
    <m/>
    <m/>
    <m/>
    <n v="39"/>
    <n v="150"/>
    <n v="378"/>
    <n v="0.74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4799999999999986"/>
    <n v="0.22222222222222232"/>
    <s v="-"/>
    <n v="13.86"/>
    <n v="0.22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899999999999999"/>
    <n v="4.17"/>
    <n v="1.4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n v="0"/>
    <n v="6641"/>
    <n v="0"/>
    <n v="0"/>
    <m/>
    <s v="Curto II"/>
    <s v="Curto I"/>
    <n v="1.2"/>
    <n v="6.5"/>
    <m/>
    <m/>
    <m/>
    <m/>
    <m/>
    <m/>
    <n v="40"/>
    <n v="150"/>
    <n v="380"/>
    <n v="0.73333333333333339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1.2222222222222223"/>
    <s v="-"/>
    <n v="9.09"/>
    <n v="0.4"/>
    <m/>
    <m/>
    <m/>
    <m/>
    <s v="ATENDE"/>
    <s v="ATENDE"/>
    <s v="ATENDE"/>
    <s v="ATENDE"/>
    <s v="C5"/>
    <s v="P6"/>
    <n v="0.58000000000000007"/>
    <n v="4.74"/>
    <n v="2.0699999999999998"/>
    <n v="3"/>
    <n v="0.6"/>
    <s v="ATENDE"/>
    <s v="ATENDE"/>
    <s v="ATENDE"/>
    <s v="P6"/>
    <n v="1.4933333333333336"/>
    <n v="7.48"/>
    <n v="2.52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666666666666674"/>
    <n v="1.3888888888888888"/>
    <s v="-"/>
    <n v="8.75"/>
    <n v="0.43"/>
    <m/>
    <m/>
    <m/>
    <m/>
    <s v="ATENDE"/>
    <s v="ATENDE"/>
    <s v="ATENDE"/>
    <s v="ATENDE"/>
    <s v="C5"/>
    <s v="P6"/>
    <n v="0.25333333333333319"/>
    <n v="3.76"/>
    <n v="1.73"/>
    <n v="3"/>
    <n v="0.6"/>
    <s v="ATENDE"/>
    <s v="ATENDE"/>
    <s v="ATENDE"/>
    <s v="P6"/>
    <n v="1.3033333333333332"/>
    <n v="6.91"/>
    <n v="1.64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8333333333333335"/>
    <s v="-"/>
    <n v="8.6199999999999992"/>
    <n v="0.51"/>
    <m/>
    <m/>
    <m/>
    <m/>
    <s v="ATENDE"/>
    <s v="ATENDE"/>
    <s v="ATENDE"/>
    <s v="ATENDE"/>
    <s v="C5"/>
    <s v="P6"/>
    <n v="0.19333333333333336"/>
    <n v="3.58"/>
    <n v="2.2000000000000002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4.0000000000000036E-2"/>
    <n v="1.3888888888888888"/>
    <s v="-"/>
    <n v="7.8"/>
    <n v="0.43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9333333333333322"/>
    <n v="2.0000000000000004"/>
    <s v="-"/>
    <n v="9.6999999999999993"/>
    <n v="0.54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7600000000000002"/>
    <n v="2.3333333333333335"/>
    <s v="-"/>
    <n v="9.57"/>
    <n v="0.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"/>
    <s v="-"/>
    <n v="8.0500000000000007"/>
    <n v="0.18"/>
    <m/>
    <m/>
    <m/>
    <m/>
    <s v="ATENDE"/>
    <s v="ATENDE"/>
    <s v="ATENDE"/>
    <s v="ATENDE"/>
    <s v="C5"/>
    <s v="P6"/>
    <n v="0.10333333333333328"/>
    <n v="3.31"/>
    <n v="1.19"/>
    <n v="3"/>
    <n v="0.6"/>
    <s v="ATENDE"/>
    <s v="ATENDE"/>
    <s v="ATENDE"/>
    <s v="P6"/>
    <n v="1.0366666666666666"/>
    <n v="6.11"/>
    <n v="0.7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5.555555555555558E-2"/>
    <s v="-"/>
    <n v="8.82"/>
    <n v="0.19"/>
    <m/>
    <m/>
    <m/>
    <m/>
    <s v="ATENDE"/>
    <s v="ATENDE"/>
    <s v="ATENDE"/>
    <s v="ATENDE"/>
    <s v="C5"/>
    <s v="P6"/>
    <n v="0.83333333333333326"/>
    <n v="5.5"/>
    <n v="2.87"/>
    <n v="3"/>
    <n v="0.6"/>
    <s v="ATENDE"/>
    <s v="ATENDE"/>
    <s v="ATENDE"/>
    <s v="P6"/>
    <n v="0.52666666666666662"/>
    <n v="4.58"/>
    <n v="0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4000000000000075E-2"/>
    <n v="0.16666666666666674"/>
    <s v="-"/>
    <n v="8.1300000000000008"/>
    <n v="0.21"/>
    <m/>
    <m/>
    <m/>
    <m/>
    <s v="ATENDE"/>
    <s v="ATENDE"/>
    <s v="ATENDE"/>
    <s v="ATENDE"/>
    <s v="C5"/>
    <s v="P6"/>
    <n v="0.10333333333333328"/>
    <n v="3.31"/>
    <n v="0.87"/>
    <n v="3"/>
    <n v="0.6"/>
    <s v="ATENDE"/>
    <s v="ATENDE"/>
    <s v="ATENDE"/>
    <s v="P6"/>
    <n v="0.4800000000000002"/>
    <n v="4.4400000000000004"/>
    <n v="1.110000000000000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400000000000007"/>
    <n v="2.5"/>
    <s v="-"/>
    <n v="9.93"/>
    <n v="0.63"/>
    <m/>
    <m/>
    <m/>
    <m/>
    <s v="ATENDE"/>
    <s v="ATENDE"/>
    <s v="ATENDE"/>
    <s v="ATENDE"/>
    <s v="C5"/>
    <s v="P6"/>
    <n v="1.06"/>
    <n v="6.18"/>
    <n v="4.3"/>
    <n v="3"/>
    <n v="0.6"/>
    <s v="ATENDE"/>
    <s v="ATENDE"/>
    <s v="ATENDE"/>
    <s v="P6"/>
    <n v="1.8366666666666664"/>
    <n v="8.51"/>
    <n v="5.4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3.2777777777777777"/>
    <s v="-"/>
    <n v="8.31"/>
    <n v="0.77"/>
    <m/>
    <m/>
    <m/>
    <m/>
    <s v="ATENDE"/>
    <s v="ATENDE"/>
    <s v="ATENDE"/>
    <s v="ATENDE"/>
    <s v="C5"/>
    <s v="P6"/>
    <n v="0.58000000000000007"/>
    <n v="4.74"/>
    <n v="3.07"/>
    <n v="3"/>
    <n v="0.6"/>
    <s v="ATENDE"/>
    <s v="ATENDE"/>
    <s v="ATENDE"/>
    <s v="P6"/>
    <n v="1.3199999999999998"/>
    <n v="6.96"/>
    <n v="4.87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2933333333333352"/>
    <n v="2.9444444444444442"/>
    <s v="-"/>
    <n v="12.22"/>
    <n v="0.71"/>
    <m/>
    <m/>
    <m/>
    <m/>
    <s v="ATENDE"/>
    <s v="ATENDE"/>
    <s v="ATENDE"/>
    <s v="ATENDE"/>
    <s v="C5"/>
    <s v="P6"/>
    <n v="1.04"/>
    <n v="6.12"/>
    <n v="4.24"/>
    <n v="3"/>
    <n v="0.6"/>
    <s v="ATENDE"/>
    <s v="ATENDE"/>
    <s v="ATENDE"/>
    <s v="P6"/>
    <n v="2.3366666666666664"/>
    <n v="10.01"/>
    <n v="7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0.88888888888888906"/>
    <s v="-"/>
    <n v="11.44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333333333333328"/>
    <n v="4.8099999999999996"/>
    <n v="2.29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600000000000009"/>
    <n v="1.3888888888888888"/>
    <s v="-"/>
    <n v="13.56"/>
    <n v="0.4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666666666666669"/>
    <n v="4.82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0.88888888888888906"/>
    <s v="-"/>
    <n v="10.01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5333333333333328"/>
    <n v="4.0599999999999996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10"/>
    <s v="Curto II"/>
    <m/>
    <s v=""/>
    <s v=""/>
    <m/>
    <m/>
    <m/>
    <m/>
    <m/>
    <m/>
    <n v="40"/>
    <n v="100"/>
    <n v="140"/>
    <n v="0.6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7777777777777779"/>
    <s v="-"/>
    <n v="8.81"/>
    <n v="0.32"/>
    <m/>
    <m/>
    <m/>
    <m/>
    <s v="ATENDE"/>
    <s v="ATENDE"/>
    <s v="ATENDE"/>
    <s v="ATENDE"/>
    <s v="C5"/>
    <s v="P6"/>
    <n v="1.3766666666666665"/>
    <n v="7.13"/>
    <n v="2.2000000000000002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1111111111111112"/>
    <s v="-"/>
    <n v="8.3800000000000008"/>
    <n v="0.38"/>
    <m/>
    <m/>
    <m/>
    <m/>
    <s v="ATENDE"/>
    <s v="ATENDE"/>
    <s v="ATENDE"/>
    <s v="ATENDE"/>
    <s v="C5"/>
    <s v="P6"/>
    <n v="1.3133333333333335"/>
    <n v="6.94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5555555555555558"/>
    <s v="-"/>
    <n v="9.52"/>
    <n v="0.28000000000000003"/>
    <m/>
    <m/>
    <m/>
    <m/>
    <s v="ATENDE"/>
    <s v="ATENDE"/>
    <s v="ATENDE"/>
    <s v="ATENDE"/>
    <s v="C5"/>
    <s v="P6"/>
    <n v="1.4466666666666668"/>
    <n v="7.34"/>
    <n v="1.8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72222222222222232"/>
    <s v="-"/>
    <n v="8.43"/>
    <n v="0.31"/>
    <m/>
    <m/>
    <m/>
    <m/>
    <s v="ATENDE"/>
    <s v="ATENDE"/>
    <s v="ATENDE"/>
    <s v="ATENDE"/>
    <s v="C5"/>
    <s v="P6"/>
    <n v="0.7699999999999998"/>
    <n v="5.31"/>
    <n v="2.12"/>
    <n v="3"/>
    <n v="0.6"/>
    <s v="ATENDE"/>
    <s v="ATENDE"/>
    <s v="ATENDE"/>
    <s v="P6"/>
    <n v="1.4233333333333333"/>
    <n v="7.27"/>
    <n v="2.009999999999999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94444444444444442"/>
    <s v="-"/>
    <n v="8.02"/>
    <n v="0.35"/>
    <m/>
    <m/>
    <m/>
    <m/>
    <s v="ATENDE"/>
    <s v="ATENDE"/>
    <s v="ATENDE"/>
    <s v="ATENDE"/>
    <s v="C5"/>
    <s v="P6"/>
    <n v="0.53666666666666685"/>
    <n v="4.6100000000000003"/>
    <n v="2.2200000000000002"/>
    <n v="3"/>
    <n v="0.6"/>
    <s v="ATENDE"/>
    <s v="ATENDE"/>
    <s v="ATENDE"/>
    <s v="P6"/>
    <n v="1.3133333333333335"/>
    <n v="6.94"/>
    <n v="1.5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0.2777777777777779"/>
    <s v="-"/>
    <n v="9.09"/>
    <n v="0.23"/>
    <m/>
    <m/>
    <m/>
    <m/>
    <s v="ATENDE"/>
    <s v="ATENDE"/>
    <s v="ATENDE"/>
    <s v="ATENDE"/>
    <s v="C5"/>
    <s v="P6"/>
    <n v="0.32000000000000006"/>
    <n v="3.96"/>
    <n v="1.22"/>
    <n v="3"/>
    <n v="0.6"/>
    <s v="ATENDE"/>
    <s v="ATENDE"/>
    <s v="ATENDE"/>
    <s v="P6"/>
    <n v="1.46"/>
    <n v="7.38"/>
    <n v="1.5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4.6666666666665968E-3"/>
    <n v="2.6315789473684292E-2"/>
    <s v="-"/>
    <n v="30.14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78"/>
    <n v="9.2100000000000009"/>
    <s v="-"/>
    <s v="-"/>
    <s v="-"/>
    <s v="-"/>
    <s v="-"/>
    <x v="0"/>
    <s v=" SL VT 9.1 65W"/>
    <s v="LUM LED SL VT 9.1 65W"/>
    <m/>
    <e v="#N/A"/>
    <n v="4"/>
    <n v="65"/>
    <e v="#N/A"/>
    <n v="10496"/>
    <n v="0"/>
    <n v="0"/>
    <n v="8"/>
    <s v="Curto I"/>
    <m/>
    <s v=""/>
    <s v=""/>
    <m/>
    <m/>
    <m/>
    <m/>
    <m/>
    <m/>
    <n v="65"/>
    <n v="250"/>
    <n v="1260"/>
    <n v="0.74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0.19666666666666655"/>
    <n v="0.13157894736842102"/>
    <s v="-"/>
    <n v="35.9"/>
    <n v="0.43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22.59"/>
    <n v="11.94"/>
    <s v="-"/>
    <s v="-"/>
    <s v="-"/>
    <s v="-"/>
    <s v="-"/>
    <x v="1"/>
    <s v="SX-INLPP070HF"/>
    <s v="SXINLPP070K40L12CZF7PHF"/>
    <m/>
    <e v="#N/A"/>
    <n v="4"/>
    <n v="70"/>
    <e v="#N/A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8.7666666666666782E-2"/>
    <n v="0.26315789473684204"/>
    <s v="-"/>
    <n v="32.630000000000003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53"/>
    <n v="9.6300000000000008"/>
    <s v="-"/>
    <s v="-"/>
    <s v="-"/>
    <s v="-"/>
    <s v="-"/>
    <x v="2"/>
    <s v="SIGSAGPTLRRSSNDL_68W_83IBBRS_x000a_"/>
    <s v="SIGSAGPTLRRSSNDL_68W_83IBBRS_x000a_1-10C1MUN6.5"/>
    <m/>
    <e v="#N/A"/>
    <n v="4"/>
    <n v="68"/>
    <n v="0"/>
    <n v="10884"/>
    <n v="0"/>
    <n v="0"/>
    <n v="10"/>
    <s v="Curto I"/>
    <m/>
    <s v=""/>
    <s v=""/>
    <m/>
    <m/>
    <m/>
    <m/>
    <m/>
    <m/>
    <n v="68"/>
    <n v="250"/>
    <n v="1272"/>
    <n v="0.72799999999999998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1.166666666666667"/>
    <s v="-"/>
    <n v="10.61"/>
    <n v="0.39"/>
    <m/>
    <m/>
    <m/>
    <m/>
    <s v="ATENDE"/>
    <s v="ATENDE"/>
    <s v="ATENDE"/>
    <s v="ATENDE"/>
    <s v="C4"/>
    <s v="P6"/>
    <n v="0.59666666666666668"/>
    <n v="4.79"/>
    <n v="2.86"/>
    <n v="3"/>
    <n v="0.6"/>
    <s v="ATENDE"/>
    <s v="ATENDE"/>
    <s v="ATENDE"/>
    <s v="P6"/>
    <n v="1.4033333333333333"/>
    <n v="7.21"/>
    <n v="1.89"/>
    <n v="3"/>
    <n v="0.6"/>
    <s v="ATENDE"/>
    <s v="ATENDE"/>
    <s v="ATENDE"/>
    <x v="0"/>
    <s v=" SL VT 9.1 52W"/>
    <s v="LUM LED SL VT 9.1 52W"/>
    <m/>
    <e v="#N/A"/>
    <n v="0"/>
    <n v="52"/>
    <n v="0"/>
    <n v="8960.18"/>
    <n v="0"/>
    <n v="0"/>
    <m/>
    <s v="Curto II"/>
    <m/>
    <s v=""/>
    <s v=""/>
    <m/>
    <m/>
    <m/>
    <m/>
    <m/>
    <m/>
    <n v="52"/>
    <n v="100"/>
    <n v="0"/>
    <n v="0.48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25500000000000012"/>
    <n v="1.3333333333333335"/>
    <s v="-"/>
    <n v="12.55"/>
    <n v="0.42"/>
    <m/>
    <m/>
    <m/>
    <m/>
    <s v="ATENDE"/>
    <s v="ATENDE"/>
    <s v="ATENDE"/>
    <s v="ATENDE"/>
    <s v="C4"/>
    <s v="P6"/>
    <n v="0.82000000000000006"/>
    <n v="5.46"/>
    <n v="3.88"/>
    <n v="3"/>
    <n v="0.6"/>
    <s v="ATENDE"/>
    <s v="ATENDE"/>
    <s v="ATENDE"/>
    <s v="P6"/>
    <n v="1.3766666666666665"/>
    <n v="7.13"/>
    <n v="0.73"/>
    <n v="3"/>
    <n v="0.6"/>
    <s v="ATENDE"/>
    <s v="ATENDE"/>
    <s v="ATENDE"/>
    <x v="1"/>
    <s v="SX-INEVO050HF"/>
    <s v="SXINEVO050K40L12CZF7PHF"/>
    <m/>
    <e v="#N/A"/>
    <n v="0"/>
    <n v="50"/>
    <n v="0"/>
    <n v="8650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4000000000000012"/>
    <n v="1.2222222222222223"/>
    <s v="-"/>
    <n v="11.4"/>
    <n v="0.4"/>
    <m/>
    <m/>
    <m/>
    <m/>
    <s v="ATENDE"/>
    <s v="ATENDE"/>
    <s v="ATENDE"/>
    <s v="ATENDE"/>
    <s v="C4"/>
    <s v="P6"/>
    <n v="5.3333333333333455E-2"/>
    <n v="3.16"/>
    <n v="2.02"/>
    <n v="3"/>
    <n v="0.6"/>
    <s v="ATENDE"/>
    <s v="ATENDE"/>
    <s v="ATENDE"/>
    <s v="P6"/>
    <n v="1.3766666666666665"/>
    <n v="7.13"/>
    <n v="1.48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0.11933333333333329"/>
    <n v="2.6315789473684292E-2"/>
    <s v="-"/>
    <n v="34.35"/>
    <n v="0.39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n v="0"/>
    <n v="1"/>
    <n v="35"/>
    <n v="0"/>
    <n v="5955.62"/>
    <n v="0"/>
    <n v="0"/>
    <m/>
    <s v="Curto II"/>
    <m/>
    <m/>
    <m/>
    <m/>
    <m/>
    <m/>
    <m/>
    <m/>
    <m/>
    <n v="35"/>
    <n v="150"/>
    <n v="185"/>
    <n v="0.76666666666666661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e v="#REF!"/>
    <n v="0.34210526315789469"/>
    <s v="-"/>
    <n v="33.58"/>
    <n v="0.51"/>
    <m/>
    <m/>
    <m/>
    <m/>
    <e v="#REF!"/>
    <e v="#REF!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m/>
    <m/>
    <m/>
    <m/>
    <m/>
    <m/>
    <m/>
    <m/>
    <n v="31"/>
    <n v="150"/>
    <n v="181"/>
    <n v="0.79333333333333333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5.2000000000000046E-2"/>
    <n v="0.21052631578947367"/>
    <s v="-"/>
    <n v="31.56"/>
    <n v="0.46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50"/>
    <n v="180"/>
    <n v="0.8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000000000000012"/>
    <n v="-3.5714285714285698E-2"/>
    <s v="-"/>
    <n v="22.8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2.2966666666666669"/>
    <n v="9.89"/>
    <n v="3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000000000000146E-2"/>
    <n v="0.39285714285714279"/>
    <s v="-"/>
    <n v="20.78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6566666666666667"/>
    <n v="7.97"/>
    <n v="4.2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4000000000000075E-2"/>
    <n v="0.21428571428571419"/>
    <s v="-"/>
    <n v="21.68"/>
    <n v="0.34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0.6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66666666666666674"/>
    <s v="-"/>
    <n v="8.07"/>
    <n v="0.3"/>
    <m/>
    <m/>
    <m/>
    <m/>
    <s v="ATENDE"/>
    <s v="ATENDE"/>
    <s v="ATENDE"/>
    <s v="ATENDE"/>
    <s v="C5"/>
    <s v="P6"/>
    <n v="0.42999999999999994"/>
    <n v="4.29"/>
    <n v="1.48"/>
    <n v="3"/>
    <n v="0.6"/>
    <s v="ATENDE"/>
    <s v="ATENDE"/>
    <s v="ATENDE"/>
    <s v="P6"/>
    <n v="1.3333333333333335"/>
    <n v="7"/>
    <n v="1.6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44444444444444464"/>
    <s v="-"/>
    <n v="7.77"/>
    <n v="0.26"/>
    <m/>
    <m/>
    <m/>
    <m/>
    <s v="ATENDE"/>
    <s v="ATENDE"/>
    <s v="ATENDE"/>
    <s v="ATENDE"/>
    <s v="C5"/>
    <s v="P6"/>
    <n v="0.13666666666666671"/>
    <n v="3.41"/>
    <n v="1.17"/>
    <n v="3"/>
    <n v="0.6"/>
    <s v="ATENDE"/>
    <s v="ATENDE"/>
    <s v="ATENDE"/>
    <s v="P6"/>
    <n v="1.1833333333333331"/>
    <n v="6.55"/>
    <n v="0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.38888888888888884"/>
    <s v="-"/>
    <n v="7.63"/>
    <n v="0.25"/>
    <m/>
    <m/>
    <m/>
    <m/>
    <s v="ATENDE"/>
    <s v="ATENDE"/>
    <s v="ATENDE"/>
    <s v="ATENDE"/>
    <s v="C5"/>
    <s v="P6"/>
    <n v="8.0000000000000071E-2"/>
    <n v="3.24"/>
    <n v="1.71"/>
    <n v="3"/>
    <n v="0.6"/>
    <s v="ATENDE"/>
    <s v="ATENDE"/>
    <s v="ATENDE"/>
    <s v="P6"/>
    <n v="1.1800000000000002"/>
    <n v="6.54"/>
    <n v="1.8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066666666666671"/>
    <n v="0.66666666666666674"/>
    <s v="-"/>
    <n v="8.48"/>
    <n v="0.3"/>
    <m/>
    <m/>
    <m/>
    <m/>
    <s v="ATENDE"/>
    <s v="ATENDE"/>
    <s v="ATENDE"/>
    <s v="ATENDE"/>
    <s v="C5"/>
    <s v="P6"/>
    <n v="1.3666666666666667"/>
    <n v="7.1"/>
    <n v="1.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88888888888888906"/>
    <s v="-"/>
    <n v="8.07"/>
    <n v="0.34"/>
    <m/>
    <m/>
    <m/>
    <m/>
    <s v="ATENDE"/>
    <s v="ATENDE"/>
    <s v="ATENDE"/>
    <s v="ATENDE"/>
    <s v="C5"/>
    <s v="P6"/>
    <n v="1.2533333333333334"/>
    <n v="6.76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0.22222222222222232"/>
    <s v="-"/>
    <n v="9.16"/>
    <n v="0.22"/>
    <m/>
    <m/>
    <m/>
    <m/>
    <s v="ATENDE"/>
    <s v="ATENDE"/>
    <s v="ATENDE"/>
    <s v="ATENDE"/>
    <s v="C5"/>
    <s v="P6"/>
    <n v="1.3833333333333333"/>
    <n v="7.15"/>
    <n v="1.4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8000000000000078E-2"/>
    <n v="1.2222222222222223"/>
    <s v="-"/>
    <n v="8.16"/>
    <n v="0.4"/>
    <m/>
    <m/>
    <m/>
    <m/>
    <s v="ATENDE"/>
    <s v="ATENDE"/>
    <s v="ATENDE"/>
    <s v="ATENDE"/>
    <s v="C5"/>
    <s v="P6"/>
    <n v="1.2433333333333336"/>
    <n v="6.73"/>
    <n v="2.299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9333333333333451E-2"/>
    <n v="1.3888888888888888"/>
    <s v="-"/>
    <n v="7.87"/>
    <n v="0.43"/>
    <m/>
    <m/>
    <m/>
    <m/>
    <s v="ATENDE"/>
    <s v="ATENDE"/>
    <s v="ATENDE"/>
    <s v="ATENDE"/>
    <s v="C5"/>
    <s v="P6"/>
    <n v="1.0766666666666667"/>
    <n v="6.23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1.8333333333333335"/>
    <s v="-"/>
    <n v="7.79"/>
    <n v="0.51"/>
    <m/>
    <m/>
    <m/>
    <m/>
    <s v="ATENDE"/>
    <s v="ATENDE"/>
    <s v="ATENDE"/>
    <s v="ATENDE"/>
    <s v="C5"/>
    <s v="P6"/>
    <n v="1.0833333333333335"/>
    <n v="6.25"/>
    <n v="2.7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94444444444444442"/>
    <s v="-"/>
    <n v="7.83"/>
    <n v="0.35"/>
    <m/>
    <m/>
    <m/>
    <m/>
    <s v="ATENDE"/>
    <s v="ATENDE"/>
    <s v="ATENDE"/>
    <s v="ATENDE"/>
    <s v="C5"/>
    <s v="P6"/>
    <n v="0.66000000000000014"/>
    <n v="4.9800000000000004"/>
    <n v="2.06"/>
    <n v="3"/>
    <n v="0.6"/>
    <s v="ATENDE"/>
    <s v="ATENDE"/>
    <s v="ATENDE"/>
    <s v="P6"/>
    <n v="1.1099999999999999"/>
    <n v="6.33"/>
    <n v="1.9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88888888888888906"/>
    <s v="-"/>
    <n v="7.56"/>
    <n v="0.34"/>
    <m/>
    <m/>
    <m/>
    <m/>
    <s v="ATENDE"/>
    <s v="ATENDE"/>
    <s v="ATENDE"/>
    <s v="ATENDE"/>
    <s v="C5"/>
    <s v="P6"/>
    <n v="0.42666666666666675"/>
    <n v="4.28"/>
    <n v="1.97"/>
    <n v="3"/>
    <n v="0.6"/>
    <s v="ATENDE"/>
    <s v="ATENDE"/>
    <s v="ATENDE"/>
    <s v="P6"/>
    <n v="0.94666666666666655"/>
    <n v="5.84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3888888888888888"/>
    <s v="-"/>
    <n v="7.5"/>
    <n v="0.43"/>
    <m/>
    <m/>
    <m/>
    <m/>
    <s v="ATENDE"/>
    <s v="ATENDE"/>
    <s v="ATENDE"/>
    <s v="ATENDE"/>
    <s v="C5"/>
    <s v="P6"/>
    <n v="0.30333333333333345"/>
    <n v="3.91"/>
    <n v="2.4700000000000002"/>
    <n v="3"/>
    <n v="0.6"/>
    <s v="ATENDE"/>
    <s v="ATENDE"/>
    <s v="ATENDE"/>
    <s v="P6"/>
    <n v="0.95"/>
    <n v="5.85"/>
    <n v="2.2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e v="#N/A"/>
    <n v="2"/>
    <n v="22.5"/>
    <e v="#N/A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0.70333333333333337"/>
    <n v="5.1100000000000003"/>
    <n v="2.44"/>
    <n v="3"/>
    <n v="0.6"/>
    <s v="ATENDE"/>
    <s v="ATENDE"/>
    <s v="ATENDE"/>
    <s v="P6"/>
    <n v="1.3266666666666667"/>
    <n v="6.98"/>
    <n v="2.5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1.6111111111111112"/>
    <s v="-"/>
    <n v="8.02"/>
    <n v="0.47"/>
    <m/>
    <m/>
    <m/>
    <m/>
    <s v="ATENDE"/>
    <s v="ATENDE"/>
    <s v="ATENDE"/>
    <s v="ATENDE"/>
    <s v="C5"/>
    <s v="P6"/>
    <n v="0.44333333333333336"/>
    <n v="4.33"/>
    <n v="2.44"/>
    <n v="3"/>
    <n v="0.6"/>
    <s v="ATENDE"/>
    <s v="ATENDE"/>
    <s v="ATENDE"/>
    <s v="P6"/>
    <n v="1.17"/>
    <n v="6.51"/>
    <n v="1.9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8666666666666645E-2"/>
    <n v="2.0000000000000004"/>
    <s v="-"/>
    <n v="7.94"/>
    <n v="0.54"/>
    <m/>
    <m/>
    <m/>
    <m/>
    <s v="ATENDE"/>
    <s v="ATENDE"/>
    <s v="ATENDE"/>
    <s v="ATENDE"/>
    <s v="C5"/>
    <s v="P6"/>
    <n v="0.32666666666666666"/>
    <n v="3.98"/>
    <n v="2.78"/>
    <n v="3"/>
    <n v="0.6"/>
    <s v="ATENDE"/>
    <s v="ATENDE"/>
    <s v="ATENDE"/>
    <s v="P6"/>
    <n v="1.1666666666666665"/>
    <n v="6.5"/>
    <n v="3.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0699999999999994"/>
    <n v="0.39285714285714279"/>
    <s v="-"/>
    <n v="26.1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52"/>
    <n v="7.56"/>
    <n v="3.27"/>
    <n v="3"/>
    <n v="0.6"/>
    <s v="ATENDE"/>
    <s v="ATENDE"/>
    <s v="ATENDE"/>
    <x v="0"/>
    <s v=" SL VT 9.1 65W"/>
    <s v="LUM LED SL VT 9.1 65W"/>
    <m/>
    <n v="0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935000000000006"/>
    <n v="1.0714285714285712"/>
    <s v="-"/>
    <n v="22.187000000000001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4333333333333349"/>
    <n v="5.53"/>
    <n v="2.86"/>
    <n v="3"/>
    <n v="0.6"/>
    <s v="ATENDE"/>
    <s v="ATENDE"/>
    <s v="ATENDE"/>
    <x v="1"/>
    <s v="SX-INEVO050HF"/>
    <s v="SXINEVO050K40L12CZF7PHF"/>
    <m/>
    <n v="0"/>
    <n v="2"/>
    <n v="50"/>
    <n v="0"/>
    <n v="8650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000000000000027E-2"/>
    <n v="0.74999999999999978"/>
    <s v="-"/>
    <n v="20.6"/>
    <n v="0.4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17666666666666653"/>
    <n v="3.53"/>
    <n v="1.63"/>
    <n v="3"/>
    <n v="0.6"/>
    <s v="ATENDE"/>
    <s v="ATENDE"/>
    <s v="ATENDE"/>
    <x v="2"/>
    <s v="SIGSAGPTLRRSSNDL_50W_61IBBRS_x000a_"/>
    <s v="SIGSAGPTLRRSSNDL_50W_61IBBRS_x000a_1-10C1MUN6.5"/>
    <m/>
    <n v="0"/>
    <n v="2"/>
    <n v="50"/>
    <n v="0"/>
    <n v="8163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5500000000000003"/>
    <n v="0.1785714285714286"/>
    <s v="-"/>
    <n v="23.1"/>
    <n v="0.3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686666666666667"/>
    <n v="11.06"/>
    <n v="4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5499999999999883E-2"/>
    <n v="0.85714285714285698"/>
    <s v="-"/>
    <n v="21.11"/>
    <n v="0.52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1133333333333333"/>
    <n v="9.34"/>
    <n v="6.3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600000000000009"/>
    <n v="0.64285714285714279"/>
    <s v="-"/>
    <n v="22.12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333333333333329"/>
    <n v="8.1999999999999993"/>
    <n v="4.78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2777777777777777"/>
    <s v="-"/>
    <n v="9.36"/>
    <n v="0.41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9466666666666668"/>
    <n v="8.84"/>
    <n v="3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2.1666666666666665"/>
    <s v="-"/>
    <n v="8.6199999999999992"/>
    <n v="0.56999999999999995"/>
    <m/>
    <m/>
    <m/>
    <m/>
    <s v="ATENDE"/>
    <s v="ATENDE"/>
    <s v="ATENDE"/>
    <s v="ATENDE"/>
    <s v="C5"/>
    <s v="P6"/>
    <n v="0.42666666666666675"/>
    <n v="4.28"/>
    <n v="2.99"/>
    <n v="3"/>
    <n v="0.6"/>
    <s v="ATENDE"/>
    <s v="ATENDE"/>
    <s v="ATENDE"/>
    <s v="P6"/>
    <n v="1.21"/>
    <n v="6.63"/>
    <n v="1.2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Curto II"/>
    <m/>
    <s v=""/>
    <s v=""/>
    <m/>
    <m/>
    <m/>
    <m/>
    <m/>
    <m/>
    <n v="31"/>
    <n v="150"/>
    <n v="181"/>
    <n v="0.79333333333333333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266666666666672"/>
    <n v="2.3333333333333335"/>
    <s v="-"/>
    <n v="8.57"/>
    <n v="0.6"/>
    <m/>
    <m/>
    <m/>
    <m/>
    <s v="ATENDE"/>
    <s v="ATENDE"/>
    <s v="ATENDE"/>
    <s v="ATENDE"/>
    <s v="C5"/>
    <s v="P6"/>
    <n v="0.28666666666666663"/>
    <n v="3.86"/>
    <n v="2.76"/>
    <n v="3"/>
    <n v="0.6"/>
    <s v="ATENDE"/>
    <s v="ATENDE"/>
    <s v="ATENDE"/>
    <s v="P6"/>
    <n v="1.3033333333333332"/>
    <n v="6.91"/>
    <n v="2.89299999999999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Curto II"/>
    <m/>
    <s v=""/>
    <s v=""/>
    <m/>
    <m/>
    <m/>
    <m/>
    <m/>
    <m/>
    <n v="30"/>
    <n v="150"/>
    <n v="180"/>
    <n v="0.8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0666666666666673E-2"/>
    <n v="0.66666666666666674"/>
    <s v="-"/>
    <n v="8.18"/>
    <n v="0.3"/>
    <m/>
    <m/>
    <m/>
    <m/>
    <s v="ATENDE"/>
    <s v="ATENDE"/>
    <s v="ATENDE"/>
    <s v="ATENDE"/>
    <s v="C5"/>
    <s v="P6"/>
    <n v="0.51"/>
    <n v="4.53"/>
    <n v="1.58"/>
    <n v="3"/>
    <n v="0.6"/>
    <s v="ATENDE"/>
    <s v="ATENDE"/>
    <s v="ATENDE"/>
    <s v="P6"/>
    <n v="1.2666666666666666"/>
    <n v="6.8"/>
    <n v="1.6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8888888888888884"/>
    <s v="-"/>
    <n v="7.89"/>
    <n v="0.25"/>
    <m/>
    <m/>
    <m/>
    <m/>
    <s v="ATENDE"/>
    <s v="ATENDE"/>
    <s v="ATENDE"/>
    <s v="ATENDE"/>
    <s v="C5"/>
    <s v="P6"/>
    <n v="0.22666666666666679"/>
    <n v="3.68"/>
    <n v="1.28"/>
    <n v="3"/>
    <n v="0.6"/>
    <s v="ATENDE"/>
    <s v="ATENDE"/>
    <s v="ATENDE"/>
    <s v="P6"/>
    <n v="1.1000000000000001"/>
    <n v="6.3"/>
    <n v="0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94444444444444442"/>
    <s v="-"/>
    <n v="7.75"/>
    <n v="0.35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1033333333333331"/>
    <n v="6.31"/>
    <n v="1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10"/>
    <s v="Curto II"/>
    <m/>
    <s v=""/>
    <s v=""/>
    <m/>
    <m/>
    <m/>
    <m/>
    <m/>
    <m/>
    <n v="30"/>
    <n v="100"/>
    <n v="130"/>
    <n v="0.7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1066666666666674"/>
    <n v="0.7777777777777779"/>
    <s v="-"/>
    <n v="10.58"/>
    <n v="0.3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566666666666666"/>
    <n v="3.77"/>
    <n v="2.1800000000000002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5999999999999992"/>
    <n v="1.2222222222222223"/>
    <s v="-"/>
    <n v="12.45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6666666666666661"/>
    <n v="3.8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3333333333333339"/>
    <n v="1.0555555555555558"/>
    <s v="-"/>
    <n v="13"/>
    <n v="0.3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33666666666666667"/>
    <n v="4.01"/>
    <n v="1.84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-5.5555555555555469E-2"/>
    <s v="-"/>
    <n v="7.58"/>
    <n v="0.17"/>
    <m/>
    <m/>
    <m/>
    <m/>
    <s v="ATENDE"/>
    <s v="ATENDE"/>
    <s v="ATENDIMENTO LIMIAR"/>
    <s v="ATENDE"/>
    <s v="C5"/>
    <s v="P6"/>
    <n v="0.39333333333333331"/>
    <n v="4.18"/>
    <n v="1.03"/>
    <n v="3"/>
    <n v="0.6"/>
    <s v="ATENDE"/>
    <s v="ATENDE"/>
    <s v="ATENDE"/>
    <s v="P6"/>
    <n v="1.1633333333333336"/>
    <n v="6.49"/>
    <n v="0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799999999999986"/>
    <n v="-0.11111111111111105"/>
    <s v="-"/>
    <n v="10.11"/>
    <n v="0.16"/>
    <m/>
    <m/>
    <m/>
    <m/>
    <s v="ATENDE"/>
    <s v="ATENDE"/>
    <s v="ATENDIMENTO LIMIAR"/>
    <s v="ATENDE"/>
    <s v="C5"/>
    <s v="P6"/>
    <n v="1.7466666666666666"/>
    <n v="8.24"/>
    <n v="1.82"/>
    <n v="3"/>
    <n v="0.6"/>
    <s v="ATENDE"/>
    <s v="ATENDE"/>
    <s v="ATENDE"/>
    <s v="P6"/>
    <n v="0.76666666666666661"/>
    <n v="5.3"/>
    <n v="1.02"/>
    <n v="3"/>
    <n v="0.6"/>
    <s v="ATENDE"/>
    <s v="ATENDE"/>
    <s v="ATENDE"/>
    <x v="1"/>
    <s v="SX-INEVO060HF"/>
    <s v="SXINEVO060K40L12CZF7PHF"/>
    <m/>
    <e v="#N/A"/>
    <n v="1"/>
    <n v="60"/>
    <e v="#N/A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-0.11111111111111105"/>
    <s v="-"/>
    <n v="8.56"/>
    <n v="0.16"/>
    <m/>
    <m/>
    <m/>
    <m/>
    <s v="ATENDE"/>
    <s v="ATENDE"/>
    <s v="ATENDIMENTO LIMIAR"/>
    <s v="ATENDE"/>
    <s v="C5"/>
    <s v="P6"/>
    <n v="1.1433333333333331"/>
    <n v="6.43"/>
    <n v="1.28"/>
    <n v="3"/>
    <n v="0.6"/>
    <s v="ATENDE"/>
    <s v="ATENDE"/>
    <s v="ATENDE"/>
    <s v="P6"/>
    <n v="0.52333333333333343"/>
    <n v="4.57"/>
    <n v="0.9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0555555555555558"/>
    <s v="-"/>
    <n v="8.01"/>
    <n v="0.37"/>
    <m/>
    <m/>
    <m/>
    <m/>
    <s v="ATENDE"/>
    <s v="ATENDE"/>
    <s v="ATENDE"/>
    <s v="ATENDE"/>
    <s v="C5"/>
    <s v="P6"/>
    <n v="0.55999999999999983"/>
    <n v="4.68"/>
    <n v="2.17"/>
    <n v="3"/>
    <n v="0.6"/>
    <s v="ATENDE"/>
    <s v="ATENDE"/>
    <s v="ATENDE"/>
    <s v="P6"/>
    <n v="1.0133333333333332"/>
    <n v="6.04"/>
    <n v="0.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"/>
    <m/>
    <s v=""/>
    <s v=""/>
    <m/>
    <m/>
    <m/>
    <m/>
    <m/>
    <m/>
    <n v="28"/>
    <n v="100"/>
    <n v="128"/>
    <n v="0.72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666666666666666"/>
    <n v="1.0555555555555558"/>
    <s v="-"/>
    <n v="9.9499999999999993"/>
    <n v="0.37"/>
    <m/>
    <m/>
    <m/>
    <m/>
    <s v="ATENDE"/>
    <s v="ATENDE"/>
    <s v="ATENDE"/>
    <s v="ATENDE"/>
    <s v="C5"/>
    <s v="P6"/>
    <n v="0.6100000000000001"/>
    <n v="4.83"/>
    <n v="2.4"/>
    <n v="3"/>
    <n v="0.6"/>
    <s v="ATENDE"/>
    <s v="ATENDE"/>
    <s v="ATENDE"/>
    <s v="P6"/>
    <n v="1.2600000000000002"/>
    <n v="6.78"/>
    <n v="1.43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1.6666666666666665"/>
    <s v="-"/>
    <n v="9.8000000000000007"/>
    <n v="0.48"/>
    <m/>
    <m/>
    <m/>
    <m/>
    <s v="ATENDE"/>
    <s v="ATENDE"/>
    <s v="ATENDE"/>
    <s v="ATENDE"/>
    <s v="C5"/>
    <s v="P6"/>
    <n v="0.50333333333333319"/>
    <n v="4.51"/>
    <n v="3.01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0.94444444444444442"/>
    <s v="-"/>
    <n v="7.79"/>
    <n v="0.35"/>
    <m/>
    <m/>
    <m/>
    <m/>
    <s v="ATENDE"/>
    <s v="ATENDE"/>
    <s v="ATENDE"/>
    <s v="ATENDE"/>
    <s v="C5"/>
    <s v="P6"/>
    <n v="0.57000000000000006"/>
    <n v="4.71"/>
    <n v="1.88"/>
    <n v="3"/>
    <n v="0.6"/>
    <s v="ATENDE"/>
    <s v="ATENDE"/>
    <s v="ATENDE"/>
    <s v="P6"/>
    <n v="1.0966666666666667"/>
    <n v="6.29"/>
    <n v="1.9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0.83333333333333348"/>
    <s v="-"/>
    <n v="7.52"/>
    <n v="0.33"/>
    <m/>
    <m/>
    <m/>
    <m/>
    <s v="ATENDE"/>
    <s v="ATENDE"/>
    <s v="ATENDE"/>
    <s v="ATENDE"/>
    <s v="C5"/>
    <s v="P6"/>
    <n v="0.32666666666666666"/>
    <n v="3.98"/>
    <n v="1.71"/>
    <n v="3"/>
    <n v="0.6"/>
    <s v="ATENDE"/>
    <s v="ATENDE"/>
    <s v="ATENDE"/>
    <s v="P6"/>
    <n v="0.93666666666666654"/>
    <n v="5.81"/>
    <n v="1.1000000000000001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-5.3333333333333011E-3"/>
    <n v="1.3888888888888888"/>
    <s v="-"/>
    <n v="7.46"/>
    <n v="0.43"/>
    <m/>
    <m/>
    <m/>
    <m/>
    <s v="ATENDE"/>
    <s v="ATENDIMENTO LIMIAR"/>
    <s v="ATENDE"/>
    <s v="ATENDE"/>
    <s v="C5"/>
    <s v="P6"/>
    <n v="0.22333333333333338"/>
    <n v="3.67"/>
    <n v="2.2400000000000002"/>
    <n v="3"/>
    <n v="0.6"/>
    <s v="ATENDE"/>
    <s v="ATENDE"/>
    <s v="ATENDE"/>
    <s v="P6"/>
    <n v="0.94000000000000017"/>
    <n v="5.82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2777777777777779"/>
    <s v="-"/>
    <n v="7.83"/>
    <n v="0.23"/>
    <m/>
    <m/>
    <m/>
    <m/>
    <s v="ATENDE"/>
    <s v="ATENDE"/>
    <s v="ATENDE"/>
    <s v="ATENDE"/>
    <s v="C5"/>
    <s v="P6"/>
    <n v="0.52333333333333343"/>
    <n v="4.57"/>
    <n v="1.4"/>
    <n v="3"/>
    <n v="0.6"/>
    <s v="ATENDE"/>
    <s v="ATENDE"/>
    <s v="ATENDE"/>
    <s v="P6"/>
    <n v="0.99666666666666681"/>
    <n v="5.99"/>
    <n v="1.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0.11111111111111116"/>
    <s v="-"/>
    <n v="9.2899999999999991"/>
    <n v="0.2"/>
    <m/>
    <m/>
    <m/>
    <m/>
    <s v="ATENDE"/>
    <s v="ATENDE"/>
    <s v="ATENDE"/>
    <s v="ATENDE"/>
    <s v="C5"/>
    <s v="P6"/>
    <n v="1.8466666666666662"/>
    <n v="8.5399999999999991"/>
    <n v="4.2300000000000004"/>
    <n v="3"/>
    <n v="0.6"/>
    <s v="ATENDE"/>
    <s v="ATENDE"/>
    <s v="ATENDE"/>
    <s v="P6"/>
    <n v="0.44000000000000017"/>
    <n v="4.32"/>
    <n v="0.6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s v="Longo II"/>
    <n v="3.5"/>
    <n v="8.5"/>
    <m/>
    <m/>
    <m/>
    <m/>
    <m/>
    <m/>
    <n v="50"/>
    <n v="150"/>
    <n v="200"/>
    <n v="0.66666666666666674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8533333333333344"/>
    <n v="-5.5555555555555469E-2"/>
    <s v="-"/>
    <n v="9.64"/>
    <n v="0.17"/>
    <m/>
    <m/>
    <m/>
    <m/>
    <s v="ATENDE"/>
    <s v="ATENDE"/>
    <s v="ATENDIMENTO LIMIAR"/>
    <s v="ATENDE"/>
    <s v="C5"/>
    <s v="P6"/>
    <n v="0.63666666666666671"/>
    <n v="4.91"/>
    <n v="1.17"/>
    <n v="3"/>
    <n v="0.6"/>
    <s v="ATENDE"/>
    <s v="ATENDE"/>
    <s v="ATENDE"/>
    <s v="P6"/>
    <n v="0.66666666666666674"/>
    <n v="5"/>
    <n v="1.0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6111111111111112"/>
    <s v="-"/>
    <n v="9.0500000000000007"/>
    <n v="0.47"/>
    <m/>
    <m/>
    <m/>
    <m/>
    <s v="ATENDE"/>
    <s v="ATENDE"/>
    <s v="ATENDE"/>
    <s v="ATENDE"/>
    <s v="C5"/>
    <s v="P6"/>
    <n v="0.91999999999999993"/>
    <n v="5.76"/>
    <n v="3.06"/>
    <n v="3"/>
    <n v="0.6"/>
    <s v="ATENDE"/>
    <s v="ATENDE"/>
    <s v="ATENDE"/>
    <s v="P6"/>
    <n v="1.4366666666666665"/>
    <n v="7.31"/>
    <n v="3.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2.1111111111111116"/>
    <s v="-"/>
    <n v="8.74"/>
    <n v="0.56000000000000005"/>
    <m/>
    <m/>
    <m/>
    <m/>
    <s v="ATENDE"/>
    <s v="ATENDE"/>
    <s v="ATENDE"/>
    <s v="ATENDE"/>
    <s v="C5"/>
    <s v="P6"/>
    <n v="0.65000000000000013"/>
    <n v="4.95"/>
    <n v="3.26"/>
    <n v="3"/>
    <n v="0.6"/>
    <s v="ATENDE"/>
    <s v="ATENDE"/>
    <s v="ATENDE"/>
    <s v="P6"/>
    <n v="1.25"/>
    <n v="6.75"/>
    <n v="2.54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466666666666673"/>
    <n v="2.3888888888888888"/>
    <s v="-"/>
    <n v="8.66"/>
    <n v="0.61"/>
    <m/>
    <m/>
    <m/>
    <m/>
    <s v="ATENDE"/>
    <s v="ATENDE"/>
    <s v="ATENDE"/>
    <s v="ATENDE"/>
    <s v="C5"/>
    <s v="P6"/>
    <n v="0.5066666666666666"/>
    <n v="4.5199999999999996"/>
    <n v="3.32"/>
    <n v="3"/>
    <n v="0.6"/>
    <s v="ATENDE"/>
    <s v="ATENDE"/>
    <s v="ATENDE"/>
    <s v="P6"/>
    <n v="1.2566666666666664"/>
    <n v="6.77"/>
    <n v="3.7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P6"/>
    <n v="0.33333333333333326"/>
    <n v="4"/>
    <n v="1.89"/>
    <n v="3"/>
    <n v="0.6"/>
    <s v="ATENDE"/>
    <s v="ATENDE"/>
    <s v="ATENDE"/>
    <s v="P6"/>
    <n v="1.4133333333333336"/>
    <n v="7.24"/>
    <n v="2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2.1111111111111116"/>
    <s v="-"/>
    <n v="8.19"/>
    <n v="0.56000000000000005"/>
    <m/>
    <m/>
    <m/>
    <m/>
    <s v="ATENDE"/>
    <s v="ATENDE"/>
    <s v="ATENDE"/>
    <s v="ATENDE"/>
    <s v="C5"/>
    <s v="P6"/>
    <n v="2.0000000000000018E-2"/>
    <n v="3.06"/>
    <n v="1.18"/>
    <n v="3"/>
    <n v="0.6"/>
    <s v="ATENDE"/>
    <s v="ATENDE"/>
    <s v="ATENDE"/>
    <s v="P6"/>
    <n v="1.2433333333333336"/>
    <n v="6.73"/>
    <n v="2.1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4666666666666659E-2"/>
    <n v="2.1666666666666665"/>
    <s v="-"/>
    <n v="8.06"/>
    <n v="0.56999999999999995"/>
    <m/>
    <m/>
    <m/>
    <m/>
    <s v="ATENDE"/>
    <s v="ATENDE"/>
    <s v="ATENDE"/>
    <s v="ATENDE"/>
    <s v="C5"/>
    <s v="P6"/>
    <n v="0"/>
    <n v="3"/>
    <n v="1.64"/>
    <n v="3"/>
    <n v="0.6"/>
    <s v="ATENDE"/>
    <s v="ATENDE"/>
    <s v="ATENDE"/>
    <s v="P6"/>
    <n v="1.2566666666666664"/>
    <n v="6.77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0.54666666666666663"/>
    <n v="4.6399999999999997"/>
    <n v="2.39"/>
    <n v="3"/>
    <n v="0.6"/>
    <s v="ATENDE"/>
    <s v="ATENDE"/>
    <s v="ATENDE"/>
    <s v="P6"/>
    <n v="1.1299999999999999"/>
    <n v="6.39"/>
    <n v="2.6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133333333333323"/>
    <n v="2.0555555555555558"/>
    <s v="-"/>
    <n v="9.76"/>
    <n v="0.55000000000000004"/>
    <m/>
    <m/>
    <m/>
    <m/>
    <s v="ATENDE"/>
    <s v="ATENDE"/>
    <s v="ATENDE"/>
    <s v="ATENDE"/>
    <s v="C5"/>
    <s v="P6"/>
    <n v="0.61333333333333329"/>
    <n v="4.84"/>
    <n v="3.06"/>
    <n v="3"/>
    <n v="0.6"/>
    <s v="ATENDE"/>
    <s v="ATENDE"/>
    <s v="ATENDE"/>
    <s v="P6"/>
    <n v="1.46"/>
    <n v="7.38"/>
    <n v="2.549999999999999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5"/>
    <n v="4.5"/>
    <n v="3.19"/>
    <n v="3"/>
    <n v="0.6"/>
    <s v="ATENDE"/>
    <s v="ATENDE"/>
    <s v="ATENDE"/>
    <s v="P6"/>
    <n v="1.4766666666666666"/>
    <n v="7.43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000000000000011"/>
    <n v="0.66666666666666674"/>
    <s v="-"/>
    <n v="8.4"/>
    <n v="0.3"/>
    <m/>
    <m/>
    <m/>
    <m/>
    <s v="ATENDE"/>
    <s v="ATENDE"/>
    <s v="ATENDE"/>
    <s v="ATENDE"/>
    <s v="C5"/>
    <s v="P6"/>
    <n v="0.65666666666666651"/>
    <n v="4.97"/>
    <n v="1.92"/>
    <n v="3"/>
    <n v="0.6"/>
    <s v="ATENDE"/>
    <s v="ATENDE"/>
    <s v="ATENDE"/>
    <s v="P6"/>
    <n v="1.3966666666666669"/>
    <n v="7.19"/>
    <n v="1.8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5333333333333465E-2"/>
    <n v="0.83333333333333348"/>
    <s v="-"/>
    <n v="7.99"/>
    <n v="0.33"/>
    <m/>
    <m/>
    <m/>
    <m/>
    <s v="ATENDE"/>
    <s v="ATENDE"/>
    <s v="ATENDE"/>
    <s v="ATENDE"/>
    <s v="C5"/>
    <s v="P6"/>
    <n v="0.3899999999999999"/>
    <n v="4.17"/>
    <n v="1.77"/>
    <n v="3"/>
    <n v="0.6"/>
    <s v="ATENDE"/>
    <s v="ATENDE"/>
    <s v="ATENDE"/>
    <s v="P6"/>
    <n v="1.2766666666666668"/>
    <n v="6.83"/>
    <n v="1.3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5.555555555555558E-2"/>
    <s v="-"/>
    <n v="9.01"/>
    <n v="0.19"/>
    <m/>
    <m/>
    <m/>
    <m/>
    <s v="ATENDE"/>
    <s v="ATENDE"/>
    <s v="ATENDE"/>
    <s v="ATENDE"/>
    <s v="C5"/>
    <s v="P6"/>
    <n v="0.17333333333333334"/>
    <n v="3.52"/>
    <n v="0.96"/>
    <n v="3"/>
    <n v="0.6"/>
    <s v="ATENDE"/>
    <s v="ATENDE"/>
    <s v="ATENDE"/>
    <s v="P6"/>
    <n v="1.4233333333333333"/>
    <n v="7.27"/>
    <n v="1.2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0.88888888888888906"/>
    <s v="-"/>
    <n v="8.64"/>
    <n v="0.34"/>
    <m/>
    <m/>
    <m/>
    <m/>
    <s v="ATENDE"/>
    <s v="ATENDE"/>
    <s v="ATENDE"/>
    <s v="ATENDE"/>
    <s v="C5"/>
    <s v="P6"/>
    <n v="0.93666666666666654"/>
    <n v="5.81"/>
    <n v="2.5"/>
    <n v="3"/>
    <n v="0.6"/>
    <s v="ATENDE"/>
    <s v="ATENDE"/>
    <s v="ATENDE"/>
    <s v="P6"/>
    <n v="1.3599999999999999"/>
    <n v="7.08"/>
    <n v="2.25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6000000000000085E-2"/>
    <n v="1.2222222222222223"/>
    <s v="-"/>
    <n v="8.2200000000000006"/>
    <n v="0.4"/>
    <m/>
    <m/>
    <m/>
    <m/>
    <s v="ATENDE"/>
    <s v="ATENDE"/>
    <s v="ATENDE"/>
    <s v="ATENDE"/>
    <s v="C5"/>
    <s v="P6"/>
    <n v="0.7433333333333334"/>
    <n v="5.23"/>
    <n v="3.04"/>
    <n v="3"/>
    <n v="0.6"/>
    <s v="ATENDE"/>
    <s v="ATENDE"/>
    <s v="ATENDE"/>
    <s v="P6"/>
    <n v="1.2366666666666668"/>
    <n v="6.71"/>
    <n v="1.99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2"/>
    <n v="0.72222222222222232"/>
    <s v="-"/>
    <n v="9.39"/>
    <n v="0.31"/>
    <m/>
    <m/>
    <m/>
    <m/>
    <s v="ATENDE"/>
    <s v="ATENDE"/>
    <s v="ATENDE"/>
    <s v="ATENDE"/>
    <s v="C5"/>
    <s v="P6"/>
    <n v="0.54"/>
    <n v="4.62"/>
    <n v="1.84"/>
    <n v="3"/>
    <n v="0.6"/>
    <s v="ATENDE"/>
    <s v="ATENDE"/>
    <s v="ATENDE"/>
    <s v="P6"/>
    <n v="1.3633333333333333"/>
    <n v="7.09"/>
    <n v="2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2266666666666657"/>
    <n v="1.6666666666666665"/>
    <s v="-"/>
    <n v="9.17"/>
    <n v="0.48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7999999999999994"/>
    <n v="2.2222222222222223"/>
    <s v="-"/>
    <n v="8.85"/>
    <n v="0.5799999999999999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6933333333333334"/>
    <n v="2.4444444444444446"/>
    <s v="-"/>
    <n v="8.77"/>
    <n v="0.6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99999999999994"/>
    <n v="2.8888888888888888"/>
    <s v="-"/>
    <n v="13.03"/>
    <n v="0.7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2.666666666666595E-3"/>
    <n v="7.48"/>
    <n v="5.74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n v="10"/>
    <s v="Curto II"/>
    <m/>
    <s v=""/>
    <s v=""/>
    <m/>
    <m/>
    <m/>
    <m/>
    <m/>
    <m/>
    <n v="28"/>
    <n v="50"/>
    <n v="78"/>
    <n v="0.43999999999999995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7699999999999987"/>
    <n v="3"/>
    <s v="-"/>
    <n v="14.77"/>
    <n v="0.72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9.0666666666666673E-2"/>
    <n v="8.18"/>
    <n v="4.95"/>
    <n v="7.5"/>
    <n v="1.5"/>
    <s v="ATENDE"/>
    <s v="ATENDE"/>
    <s v="ATENDE"/>
    <x v="1"/>
    <s v="SX-INEVO040HF"/>
    <s v="SXINEVO040K40L12CZF7PHF"/>
    <m/>
    <e v="#N/A"/>
    <n v="1"/>
    <n v="39"/>
    <n v="0"/>
    <n v="6552"/>
    <n v="0"/>
    <n v="0"/>
    <n v="10"/>
    <s v="Curto II"/>
    <m/>
    <m/>
    <m/>
    <m/>
    <m/>
    <m/>
    <m/>
    <m/>
    <m/>
    <n v="39"/>
    <n v="50"/>
    <n v="89"/>
    <n v="0.21999999999999997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70300000000000007"/>
    <n v="2.7777777777777781"/>
    <s v="-"/>
    <n v="17.03"/>
    <n v="0.68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1.3333333333332975E-3"/>
    <n v="7.49"/>
    <n v="4.5999999999999996"/>
    <n v="7.5"/>
    <n v="1.5"/>
    <s v="ATENDE"/>
    <s v="ATENDIMENTO LIMIAR"/>
    <s v="ATENDE"/>
    <x v="2"/>
    <s v="SIGSAGPTLRRSSNDL_40W_50IBBRS_x000a_"/>
    <s v="SIGSAGPTLRRSSNDL_40W_50IBBRS_x000a_1-10C1MUN6.5"/>
    <m/>
    <e v="#N/A"/>
    <n v="1"/>
    <n v="40"/>
    <e v="#N/A"/>
    <n v="6641"/>
    <n v="0"/>
    <n v="0"/>
    <n v="10"/>
    <s v="Curto II"/>
    <m/>
    <s v=""/>
    <s v=""/>
    <m/>
    <m/>
    <m/>
    <m/>
    <m/>
    <m/>
    <n v="40"/>
    <n v="50"/>
    <n v="90"/>
    <n v="0.19999999999999996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9499999999999904E-2"/>
    <n v="1.9285714285714279"/>
    <s v="-"/>
    <n v="21.59"/>
    <n v="0.82"/>
    <m/>
    <m/>
    <m/>
    <m/>
    <s v="ATENDE"/>
    <s v="ATENDE"/>
    <s v="ATENDE"/>
    <s v="ATENDE"/>
    <s v="C2"/>
    <s v="P4"/>
    <n v="0.8919999999999999"/>
    <n v="14.19"/>
    <n v="6.03"/>
    <n v="7.5"/>
    <n v="1.5"/>
    <s v="ATENDE"/>
    <s v="ATENDE"/>
    <s v="ATENDE"/>
    <s v="P4"/>
    <n v="1.2293333333333334"/>
    <n v="16.72"/>
    <n v="7.89"/>
    <n v="7.5"/>
    <n v="1.5"/>
    <s v="ATENDE"/>
    <s v="ATENDE"/>
    <s v="ATENDE"/>
    <x v="0"/>
    <s v=" SL VT 9.3 105W"/>
    <s v="LUM LED SL VT 9.3 105W"/>
    <m/>
    <e v="#N/A"/>
    <n v="1"/>
    <n v="105"/>
    <n v="0"/>
    <n v="17338.400000000001"/>
    <n v="0"/>
    <n v="0"/>
    <n v="10"/>
    <s v="Curto II"/>
    <s v="Longo II"/>
    <n v="3.5"/>
    <n v="8.5"/>
    <m/>
    <m/>
    <m/>
    <m/>
    <m/>
    <m/>
    <n v="105"/>
    <n v="250"/>
    <n v="355"/>
    <n v="0.58000000000000007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2.1785714285714284"/>
    <s v="-"/>
    <n v="22.24"/>
    <n v="0.89"/>
    <m/>
    <m/>
    <m/>
    <m/>
    <s v="ATENDE"/>
    <s v="ATENDE"/>
    <s v="ATENDE"/>
    <s v="ATENDE"/>
    <s v="C2"/>
    <s v="P4"/>
    <n v="0.53466666666666662"/>
    <n v="11.51"/>
    <n v="4.93"/>
    <n v="7.5"/>
    <n v="1.5"/>
    <s v="ATENDE"/>
    <s v="ATENDE"/>
    <s v="ATENDE"/>
    <s v="P4"/>
    <n v="1.0026666666666668"/>
    <n v="15.02"/>
    <n v="7.16"/>
    <n v="7.5"/>
    <n v="1.5"/>
    <s v="ATENDE"/>
    <s v="ATENDE"/>
    <s v="ATENDE"/>
    <x v="1"/>
    <s v="SX-INLPP090HF"/>
    <s v="SXINLPP090K40L12CZF7PHF"/>
    <m/>
    <e v="#N/A"/>
    <n v="1"/>
    <n v="90"/>
    <e v="#N/A"/>
    <n v="15476"/>
    <n v="0"/>
    <n v="0"/>
    <n v="10"/>
    <s v="Curto II"/>
    <s v="Longo II"/>
    <n v="3.5"/>
    <n v="8.5"/>
    <m/>
    <m/>
    <m/>
    <m/>
    <m/>
    <m/>
    <n v="90"/>
    <n v="250"/>
    <n v="340"/>
    <n v="0.64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850000000000006"/>
    <n v="2.1428571428571428"/>
    <s v="-"/>
    <n v="22.57"/>
    <n v="0.88"/>
    <m/>
    <m/>
    <m/>
    <m/>
    <s v="ATENDE"/>
    <s v="ATENDE"/>
    <s v="ATENDE"/>
    <s v="ATENDE"/>
    <s v="C2"/>
    <s v="P4"/>
    <n v="0.86133333333333351"/>
    <n v="13.96"/>
    <n v="7.37"/>
    <n v="7.5"/>
    <n v="1.5"/>
    <s v="ATENDE"/>
    <s v="ATENDE"/>
    <s v="ATENDE"/>
    <s v="P4"/>
    <n v="1.3226666666666671"/>
    <n v="17.420000000000002"/>
    <n v="9.61"/>
    <n v="7.5"/>
    <n v="1.5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I"/>
    <s v="Longo II"/>
    <n v="3.5"/>
    <n v="8.5"/>
    <m/>
    <m/>
    <m/>
    <m/>
    <m/>
    <m/>
    <n v="120"/>
    <n v="250"/>
    <n v="370"/>
    <n v="0.52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0.58400000000000007"/>
    <n v="3.4444444444444446"/>
    <s v="-"/>
    <n v="11.88"/>
    <n v="0.8"/>
    <m/>
    <m/>
    <m/>
    <m/>
    <s v="ATENDE"/>
    <s v="ATENDE"/>
    <s v="ATENDE"/>
    <s v="ATENDE"/>
    <s v="C5"/>
    <s v="P6"/>
    <n v="1.3333333333333335"/>
    <n v="7"/>
    <n v="4.2300000000000004"/>
    <n v="3"/>
    <n v="0.6"/>
    <s v="ATENDE"/>
    <s v="ATENDE"/>
    <s v="ATENDE"/>
    <s v="P6"/>
    <n v="1.3333333333333335"/>
    <n v="7"/>
    <n v="4.2300000000000004"/>
    <n v="3"/>
    <n v="0.6"/>
    <s v="ATENDE"/>
    <s v="ATENDE"/>
    <s v="ATENDE"/>
    <x v="0"/>
    <s v=" SL VT 9.1 17W"/>
    <s v="LUM LED SL VT 9.1 17W"/>
    <m/>
    <n v="0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1.1333333333333333"/>
    <n v="3.1111111111111116"/>
    <s v="-"/>
    <n v="16"/>
    <n v="0.74"/>
    <m/>
    <m/>
    <m/>
    <m/>
    <s v="ATENDE"/>
    <s v="ATENDE"/>
    <s v="ATENDE"/>
    <s v="ATENDE"/>
    <s v="C5"/>
    <s v="P6"/>
    <n v="1.7333333333333329"/>
    <n v="8.1999999999999993"/>
    <n v="4.08"/>
    <n v="3"/>
    <n v="0.6"/>
    <s v="ATENDE"/>
    <s v="ATENDE"/>
    <s v="ATENDE"/>
    <s v="P6"/>
    <n v="1.7333333333333329"/>
    <n v="8.1999999999999993"/>
    <n v="4.0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2.158666666666667"/>
    <n v="3"/>
    <s v="-"/>
    <n v="23.69"/>
    <n v="0.72"/>
    <m/>
    <m/>
    <m/>
    <m/>
    <s v="ATENDE"/>
    <s v="ATENDE"/>
    <s v="ATENDE"/>
    <s v="ATENDE"/>
    <s v="C5"/>
    <s v="P6"/>
    <n v="2.9666666666666668"/>
    <n v="11.9"/>
    <n v="7.15"/>
    <n v="3"/>
    <n v="0.6"/>
    <s v="ATENDE"/>
    <s v="ATENDE"/>
    <s v="ATENDE"/>
    <s v="P6"/>
    <n v="2.9666666666666668"/>
    <n v="11.9"/>
    <n v="7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2000000000000028E-2"/>
    <n v="1.1111111111111112"/>
    <s v="-"/>
    <n v="7.74"/>
    <n v="0.38"/>
    <m/>
    <m/>
    <m/>
    <m/>
    <s v="ATENDE"/>
    <s v="ATENDE"/>
    <s v="ATENDE"/>
    <s v="ATENDE"/>
    <s v="C5"/>
    <s v="P6"/>
    <n v="0.30666666666666664"/>
    <n v="3.92"/>
    <n v="1.79"/>
    <n v="3"/>
    <n v="0.6"/>
    <s v="ATENDE"/>
    <s v="ATENDE"/>
    <s v="ATENDE"/>
    <s v="P6"/>
    <n v="1.2466666666666666"/>
    <n v="6.74"/>
    <n v="2.220000000000000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8333333333333335"/>
    <s v="-"/>
    <n v="8.7200000000000006"/>
    <n v="0.51"/>
    <m/>
    <m/>
    <m/>
    <m/>
    <s v="ATENDE"/>
    <s v="ATENDE"/>
    <s v="ATENDE"/>
    <s v="ATENDE"/>
    <s v="C5"/>
    <s v="P6"/>
    <n v="0.30000000000000004"/>
    <n v="3.9"/>
    <n v="2.39"/>
    <n v="3"/>
    <n v="0.6"/>
    <s v="ATENDE"/>
    <s v="ATENDE"/>
    <s v="ATENDE"/>
    <s v="P6"/>
    <n v="1.6166666666666667"/>
    <n v="7.85"/>
    <n v="2.7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333333333333322"/>
    <n v="1.0555555555555558"/>
    <s v="-"/>
    <n v="9.6999999999999993"/>
    <n v="0.37"/>
    <m/>
    <m/>
    <m/>
    <m/>
    <s v="ATENDE"/>
    <s v="ATENDE"/>
    <s v="ATENDE"/>
    <s v="ATENDE"/>
    <s v="C5"/>
    <s v="P6"/>
    <n v="7.3333333333333472E-2"/>
    <n v="3.22"/>
    <n v="1.57"/>
    <n v="3"/>
    <n v="0.6"/>
    <s v="ATENDE"/>
    <s v="ATENDE"/>
    <s v="ATENDE"/>
    <s v="P6"/>
    <n v="1.7799999999999998"/>
    <n v="8.34"/>
    <n v="2.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25"/>
    <s v="PVP"/>
    <s v="Rua Julio de Castilhos, 308 [Q]"/>
    <n v="-29.984749000000001"/>
    <n v="-50.126472"/>
    <s v="C4"/>
    <x v="0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69799999999999995"/>
    <n v="1.2777777777777777"/>
    <s v="-"/>
    <n v="16.98"/>
    <n v="0.41"/>
    <m/>
    <m/>
    <m/>
    <m/>
    <s v="ATENDE"/>
    <s v="ATENDE"/>
    <s v="ATENDE"/>
    <s v="ATENDE"/>
    <s v="C4"/>
    <s v="P4"/>
    <n v="0.44799999999999995"/>
    <n v="10.86"/>
    <n v="4.2300000000000004"/>
    <n v="7.5"/>
    <n v="1.5"/>
    <s v="ATENDE"/>
    <s v="ATENDE"/>
    <s v="ATENDE"/>
    <s v="-"/>
    <e v="#VALUE!"/>
    <n v="8.69"/>
    <n v="4.92"/>
    <s v="-"/>
    <s v="-"/>
    <s v="-"/>
    <s v="-"/>
    <s v="-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00"/>
    <n v="185"/>
    <n v="0.15000000000000002"/>
    <m/>
    <m/>
    <s v="Sim"/>
    <m/>
  </r>
  <r>
    <n v="125"/>
    <s v="PVP"/>
    <s v="Rua Julio de Castilhos, 308 [Q]"/>
    <n v="-29.984749000000001"/>
    <n v="-50.126472"/>
    <s v="C4"/>
    <x v="0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299999999999994"/>
    <n v="1.1111111111111112"/>
    <s v="-"/>
    <n v="18.13"/>
    <n v="0.38"/>
    <m/>
    <m/>
    <m/>
    <m/>
    <s v="ATENDE"/>
    <s v="ATENDE"/>
    <s v="ATENDE"/>
    <s v="ATENDE"/>
    <s v="C4"/>
    <s v="P4"/>
    <n v="0.29200000000000004"/>
    <n v="9.69"/>
    <n v="3.59"/>
    <n v="7.5"/>
    <n v="1.5"/>
    <s v="ATENDE"/>
    <s v="ATENDE"/>
    <s v="ATENDE"/>
    <s v="-"/>
    <e v="#VALUE!"/>
    <n v="8.24"/>
    <n v="3.88"/>
    <s v="-"/>
    <s v="-"/>
    <s v="-"/>
    <s v="-"/>
    <s v="-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00"/>
    <n v="170"/>
    <n v="0.30000000000000004"/>
    <m/>
    <m/>
    <s v="Sim"/>
    <m/>
  </r>
  <r>
    <n v="125"/>
    <s v="PVP"/>
    <s v="Rua Julio de Castilhos, 308 [Q]"/>
    <n v="-29.984749000000001"/>
    <n v="-50.126472"/>
    <s v="C4"/>
    <x v="2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400000000000006"/>
    <n v="1.6666666666666665"/>
    <s v="-"/>
    <n v="18.14"/>
    <n v="0.48"/>
    <m/>
    <m/>
    <m/>
    <m/>
    <s v="ATENDE"/>
    <s v="ATENDE"/>
    <s v="ATENDE"/>
    <s v="ATENDE"/>
    <s v="C4"/>
    <s v="P4"/>
    <n v="4.5333333333333226E-2"/>
    <n v="7.84"/>
    <n v="3.92"/>
    <n v="7.5"/>
    <n v="1.5"/>
    <s v="ATENDE"/>
    <s v="ATENDE"/>
    <s v="ATENDE"/>
    <s v="-"/>
    <e v="#VALUE!"/>
    <n v="8.36"/>
    <n v="3.42"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m/>
    <s v=""/>
    <s v=""/>
    <m/>
    <m/>
    <m/>
    <m/>
    <m/>
    <m/>
    <n v="68"/>
    <n v="100"/>
    <n v="168"/>
    <n v="0.31999999999999995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2233333333333332"/>
    <n v="6.67"/>
    <n v="1.139999999999999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3"/>
    <s v="-"/>
    <n v="9.7100000000000009"/>
    <n v="0.72"/>
    <m/>
    <m/>
    <m/>
    <m/>
    <s v="ATENDE"/>
    <s v="ATENDE"/>
    <s v="ATENDE"/>
    <s v="ATENDE"/>
    <s v="C5"/>
    <s v="P6"/>
    <n v="1.5"/>
    <n v="7.5"/>
    <n v="4.08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3.1111111111111116"/>
    <s v="-"/>
    <n v="8.23"/>
    <n v="0.74"/>
    <m/>
    <m/>
    <m/>
    <m/>
    <s v="ATENDE"/>
    <s v="ATENDE"/>
    <s v="ATENDE"/>
    <s v="ATENDE"/>
    <s v="C5"/>
    <s v="P6"/>
    <n v="1.3266666666666667"/>
    <n v="6.98"/>
    <n v="4.8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8.0333333333333146E-2"/>
    <n v="0"/>
    <s v="-"/>
    <n v="32.409999999999997"/>
    <n v="0.38"/>
    <m/>
    <m/>
    <m/>
    <m/>
    <s v="ATENDE"/>
    <s v="ATENDE"/>
    <s v="ATENDE"/>
    <s v="ATENDE"/>
    <s v="C1"/>
    <s v="P6"/>
    <n v="5.5866666666666669"/>
    <n v="19.760000000000002"/>
    <n v="8.43"/>
    <n v="3"/>
    <n v="0.6"/>
    <s v="ATENDE"/>
    <s v="ATENDE"/>
    <s v="ATENDE"/>
    <s v="-"/>
    <s v="-"/>
    <s v="-"/>
    <s v="-"/>
    <s v="-"/>
    <s v="-"/>
    <s v="-"/>
    <s v="-"/>
    <s v="-"/>
    <x v="0"/>
    <s v=" SL VT 9.6 190W"/>
    <s v="LUM LED SL VT 9.6 190W"/>
    <m/>
    <e v="#N/A"/>
    <n v="1"/>
    <n v="190"/>
    <n v="0"/>
    <n v="28644.799999999999"/>
    <n v="0"/>
    <n v="0"/>
    <m/>
    <s v="Curto II"/>
    <s v="Longo II"/>
    <n v="3.5"/>
    <n v="8.5"/>
    <s v="APEA"/>
    <n v="1"/>
    <m/>
    <s v="Reduzido espaçamento de 41.40 mts para 2.70mts, mantendo os mesmos parâmetros"/>
    <m/>
    <m/>
    <n v="190"/>
    <n v="100"/>
    <n v="290"/>
    <n v="-0.89999999999999991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n v="-6.6666666666670427E-4"/>
    <e v="#REF!"/>
    <s v="-"/>
    <n v="29.98"/>
    <n v="0.37"/>
    <m/>
    <m/>
    <m/>
    <m/>
    <e v="#REF!"/>
    <s v="ATENDIMENTO LIMIAR"/>
    <e v="#REF!"/>
    <s v="ATENDE"/>
    <s v="C1"/>
    <s v="P6"/>
    <n v="7.9599999999999991"/>
    <n v="26.88"/>
    <n v="11.4"/>
    <n v="3"/>
    <n v="0.6"/>
    <s v="ATENDE"/>
    <s v="ATENDE"/>
    <s v="ATENDE"/>
    <s v="-"/>
    <s v="-"/>
    <s v="-"/>
    <s v="-"/>
    <s v="-"/>
    <s v="-"/>
    <s v="-"/>
    <s v="-"/>
    <s v="-"/>
    <x v="1"/>
    <s v="SX-INLPP150HF"/>
    <s v="SXINLPP150K40L12CZF7PHF"/>
    <m/>
    <n v="0"/>
    <n v="1"/>
    <n v="137"/>
    <n v="0"/>
    <n v="23817"/>
    <n v="0"/>
    <n v="0"/>
    <m/>
    <s v="Curto II"/>
    <m/>
    <m/>
    <m/>
    <m/>
    <m/>
    <m/>
    <m/>
    <m/>
    <m/>
    <n v="137"/>
    <n v="100"/>
    <n v="237"/>
    <n v="-0.37000000000000011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0366666666666657"/>
    <n v="-2.6315789473684181E-2"/>
    <s v="-"/>
    <n v="33.11"/>
    <n v="0.71"/>
    <m/>
    <m/>
    <m/>
    <m/>
    <s v="ATENDE"/>
    <s v="ATENDE"/>
    <s v="ATENDIMENTO LIMIAR"/>
    <s v="ATENDE"/>
    <s v="C1"/>
    <s v="P6"/>
    <n v="8.5966666666666658"/>
    <n v="28.79"/>
    <n v="19.829999999999998"/>
    <n v="3"/>
    <n v="0.6"/>
    <s v="ATENDE"/>
    <s v="ATENDE"/>
    <s v="ATENDE"/>
    <s v="-"/>
    <s v="-"/>
    <s v="-"/>
    <s v="-"/>
    <s v="-"/>
    <s v="-"/>
    <s v="-"/>
    <s v="-"/>
    <s v="-"/>
    <x v="2"/>
    <s v="SIGMAGPTLRRSMNDL_80W_56IBBR_x000a_"/>
    <s v="SIGMAGPTLRRSMNDL_80W_56IBBR_x000a_S1-10C1MUN6.5"/>
    <m/>
    <n v="0"/>
    <n v="1"/>
    <n v="80"/>
    <n v="0"/>
    <n v="13209"/>
    <n v="0"/>
    <n v="0"/>
    <m/>
    <s v="Curto II"/>
    <m/>
    <m/>
    <m/>
    <m/>
    <m/>
    <m/>
    <s v="Redução do distanciamento entre postes de 41.40 para 21.70"/>
    <m/>
    <m/>
    <n v="80"/>
    <n v="100"/>
    <n v="180"/>
    <n v="0.19999999999999996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6.8333333333333135E-2"/>
    <n v="0.89473684210526305"/>
    <s v="-"/>
    <n v="32.049999999999997"/>
    <n v="0.72"/>
    <m/>
    <m/>
    <m/>
    <m/>
    <s v="ATENDE"/>
    <s v="ATENDE"/>
    <s v="ATENDE"/>
    <s v="ATENDE"/>
    <s v="C1"/>
    <s v="P6"/>
    <n v="16.09"/>
    <n v="51.27"/>
    <n v="36.35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00W"/>
    <s v="LUM LED SL VT 9.1 100W"/>
    <m/>
    <e v="#N/A"/>
    <n v="1"/>
    <n v="100"/>
    <n v="0"/>
    <n v="15900"/>
    <n v="0"/>
    <n v="0"/>
    <m/>
    <s v="Curto II"/>
    <m/>
    <m/>
    <m/>
    <s v="APEA"/>
    <n v="1"/>
    <m/>
    <s v="Redução do distanciamento entre postes de 35.7 para 17.85"/>
    <m/>
    <m/>
    <n v="100"/>
    <n v="150"/>
    <n v="250"/>
    <n v="0.33333333333333337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2666666666666622E-2"/>
    <n v="0.89473684210526305"/>
    <s v="-"/>
    <n v="30.98"/>
    <n v="0.72"/>
    <m/>
    <m/>
    <m/>
    <m/>
    <s v="ATENDE"/>
    <s v="ATENDE"/>
    <s v="ATENDE"/>
    <s v="ATENDE"/>
    <s v="C1"/>
    <s v="P6"/>
    <n v="12.363333333333335"/>
    <n v="40.090000000000003"/>
    <n v="31.2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I"/>
    <m/>
    <m/>
    <m/>
    <s v="APEA"/>
    <n v="1"/>
    <m/>
    <s v="Redução do distanciamento entre postes de 35.7 para 17.85"/>
    <m/>
    <m/>
    <n v="70"/>
    <n v="150"/>
    <n v="220"/>
    <n v="0.53333333333333333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499999999999992E-2"/>
    <n v="0.76315789473684226"/>
    <s v="-"/>
    <n v="31.05"/>
    <n v="0.67"/>
    <m/>
    <m/>
    <m/>
    <m/>
    <s v="ATENDE"/>
    <s v="ATENDE"/>
    <s v="ATENDE"/>
    <s v="ATENDE"/>
    <s v="C1"/>
    <s v="P6"/>
    <n v="14.626666666666667"/>
    <n v="46.88"/>
    <n v="36.2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n v="0"/>
    <n v="13859"/>
    <n v="0"/>
    <n v="0"/>
    <m/>
    <s v="Curto II"/>
    <m/>
    <m/>
    <m/>
    <s v="APEA"/>
    <n v="1"/>
    <m/>
    <s v="Redução do distanciamento entre postes de 35.7 para 17.85"/>
    <m/>
    <m/>
    <n v="90"/>
    <n v="150"/>
    <n v="240"/>
    <n v="0.4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900000000000007"/>
    <n v="7.8947368421052655E-2"/>
    <s v="-"/>
    <n v="36.270000000000003"/>
    <n v="0.41"/>
    <m/>
    <m/>
    <m/>
    <m/>
    <s v="ATENDE"/>
    <s v="ATENDE"/>
    <s v="ATENDE"/>
    <s v="ATENDE"/>
    <s v="C1"/>
    <s v="P6"/>
    <n v="15.366666666666667"/>
    <n v="49.1"/>
    <n v="19.7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20W"/>
    <s v="LUM LED SL VT 9.1 120W"/>
    <m/>
    <e v="#N/A"/>
    <n v="2"/>
    <n v="120"/>
    <n v="0"/>
    <n v="18730"/>
    <n v="0"/>
    <n v="0"/>
    <n v="10"/>
    <s v="Curto II"/>
    <m/>
    <m/>
    <m/>
    <m/>
    <m/>
    <m/>
    <m/>
    <m/>
    <m/>
    <n v="120"/>
    <n v="150"/>
    <n v="540"/>
    <n v="0.19999999999999996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2.6315789473684292E-2"/>
    <s v="-"/>
    <n v="29.89"/>
    <n v="0.39"/>
    <m/>
    <m/>
    <m/>
    <m/>
    <s v="ATENDE"/>
    <s v="ATENDIMENTO LIMIAR"/>
    <s v="ATENDE"/>
    <s v="ATENDE"/>
    <s v="C1"/>
    <s v="P6"/>
    <n v="12.946666666666667"/>
    <n v="41.84"/>
    <n v="18.2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m/>
    <s v="Curto II"/>
    <m/>
    <m/>
    <m/>
    <m/>
    <m/>
    <m/>
    <m/>
    <m/>
    <m/>
    <n v="79"/>
    <n v="150"/>
    <n v="458"/>
    <n v="0.47333333333333338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0.26315789473684204"/>
    <s v="-"/>
    <n v="29.89"/>
    <n v="0.48"/>
    <m/>
    <m/>
    <m/>
    <m/>
    <s v="ATENDE"/>
    <s v="ATENDIMENTO LIMIAR"/>
    <s v="ATENDE"/>
    <s v="ATENDE"/>
    <s v="C1"/>
    <s v="P6"/>
    <n v="11.223333333333334"/>
    <n v="36.67"/>
    <n v="16.07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n v="10"/>
    <s v="Curto II"/>
    <m/>
    <m/>
    <m/>
    <m/>
    <m/>
    <m/>
    <m/>
    <m/>
    <m/>
    <n v="100"/>
    <n v="150"/>
    <n v="500"/>
    <n v="0.33333333333333337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0.83333333333333348"/>
    <s v="-"/>
    <n v="10.9"/>
    <n v="0.33"/>
    <m/>
    <m/>
    <m/>
    <m/>
    <s v="ATENDE"/>
    <s v="ATENDE"/>
    <s v="ATENDE"/>
    <s v="ATENDE"/>
    <s v="C4"/>
    <s v="P6"/>
    <n v="1.5066666666666664"/>
    <n v="7.52"/>
    <n v="3.11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"/>
    <s v="-"/>
    <n v="12.89"/>
    <n v="0.36"/>
    <m/>
    <m/>
    <m/>
    <m/>
    <s v="ATENDE"/>
    <s v="ATENDE"/>
    <s v="ATENDE"/>
    <s v="ATENDE"/>
    <s v="C4"/>
    <s v="P6"/>
    <n v="1.9666666666666668"/>
    <n v="8.9"/>
    <n v="5.51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.72222222222222232"/>
    <s v="-"/>
    <n v="10.14"/>
    <n v="0.31"/>
    <m/>
    <m/>
    <m/>
    <m/>
    <s v="ATENDE"/>
    <s v="ATENDE"/>
    <s v="ATENDE"/>
    <s v="ATENDE"/>
    <s v="C4"/>
    <s v="P6"/>
    <n v="0.74666666666666681"/>
    <n v="5.24"/>
    <n v="2.11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3233333333333333"/>
    <n v="6.97"/>
    <n v="3.17"/>
    <n v="3"/>
    <n v="0.6"/>
    <s v="ATENDE"/>
    <s v="ATENDE"/>
    <s v="ATENDE"/>
    <s v="P6"/>
    <n v="2.1799999999999997"/>
    <n v="9.5399999999999991"/>
    <n v="3.2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00000000000005"/>
    <n v="1.4444444444444446"/>
    <s v="-"/>
    <n v="13.06"/>
    <n v="0.44"/>
    <m/>
    <m/>
    <m/>
    <m/>
    <s v="ATENDE"/>
    <s v="ATENDE"/>
    <s v="ATENDE"/>
    <s v="ATENDE"/>
    <s v="C4"/>
    <s v="P6"/>
    <n v="1.69"/>
    <n v="8.07"/>
    <n v="5.56"/>
    <n v="3"/>
    <n v="0.6"/>
    <s v="ATENDE"/>
    <s v="ATENDE"/>
    <s v="ATENDE"/>
    <s v="P6"/>
    <n v="2.6199999999999997"/>
    <n v="10.86"/>
    <n v="3.1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4800000000000002"/>
    <n v="4.4400000000000004"/>
    <n v="2.14"/>
    <n v="3"/>
    <n v="0.6"/>
    <s v="ATENDE"/>
    <s v="ATENDE"/>
    <s v="ATENDE"/>
    <s v="P6"/>
    <n v="1.7566666666666664"/>
    <n v="8.27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2.3888888888888888"/>
    <s v="-"/>
    <n v="11.46"/>
    <n v="0.61"/>
    <m/>
    <m/>
    <m/>
    <m/>
    <s v="ATENDE"/>
    <s v="ATENDE"/>
    <s v="ATENDE"/>
    <s v="ATENDE"/>
    <s v="C4"/>
    <s v="P6"/>
    <n v="1.7100000000000004"/>
    <n v="8.1300000000000008"/>
    <n v="5.15"/>
    <n v="3"/>
    <n v="0.6"/>
    <s v="ATENDE"/>
    <s v="ATENDE"/>
    <s v="ATENDE"/>
    <s v="P6"/>
    <n v="1.8699999999999997"/>
    <n v="8.61"/>
    <n v="5.01999999999999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3.166666666666667"/>
    <s v="-"/>
    <n v="11.1"/>
    <n v="0.75"/>
    <m/>
    <m/>
    <m/>
    <m/>
    <s v="ATENDE"/>
    <s v="ATENDE"/>
    <s v="ATENDE"/>
    <s v="ATENDE"/>
    <s v="C4"/>
    <s v="P6"/>
    <n v="1.4433333333333334"/>
    <n v="7.33"/>
    <n v="5.08"/>
    <n v="3"/>
    <n v="0.6"/>
    <s v="ATENDE"/>
    <s v="ATENDE"/>
    <s v="ATENDE"/>
    <s v="P6"/>
    <n v="1.6099999999999999"/>
    <n v="7.83"/>
    <n v="5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3"/>
    <s v="-"/>
    <n v="11.12"/>
    <n v="0.72"/>
    <m/>
    <m/>
    <m/>
    <m/>
    <s v="ATENDE"/>
    <s v="ATENDE"/>
    <s v="ATENDE"/>
    <s v="ATENDE"/>
    <s v="C4"/>
    <s v="P6"/>
    <n v="1.2133333333333334"/>
    <n v="6.64"/>
    <n v="4.6900000000000004"/>
    <n v="3"/>
    <n v="0.6"/>
    <s v="ATENDE"/>
    <s v="ATENDE"/>
    <s v="ATENDE"/>
    <s v="P6"/>
    <n v="1.6433333333333331"/>
    <n v="7.93"/>
    <n v="5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0.7777777777777779"/>
    <s v="-"/>
    <n v="10.4"/>
    <n v="0.3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2066666666666666"/>
    <n v="6.62"/>
    <n v="2.6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00000000000009"/>
    <n v="0.94444444444444442"/>
    <s v="-"/>
    <n v="12.31"/>
    <n v="0.35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5666666666666669"/>
    <n v="7.7"/>
    <n v="4.38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00000000000001"/>
    <n v="0.50000000000000022"/>
    <s v="-"/>
    <n v="11.41"/>
    <n v="0.2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58333333333333326"/>
    <n v="4.75"/>
    <n v="1.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5100000000000002"/>
    <n v="7.53"/>
    <n v="3.41"/>
    <n v="3"/>
    <n v="0.6"/>
    <s v="ATENDE"/>
    <s v="ATENDE"/>
    <s v="ATENDE"/>
    <s v="-"/>
    <e v="#VALUE!"/>
    <n v="8.85"/>
    <n v="3.02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9499999999999997"/>
    <n v="8.85"/>
    <n v="6.09"/>
    <n v="3"/>
    <n v="0.6"/>
    <s v="ATENDE"/>
    <s v="ATENDE"/>
    <s v="ATENDE"/>
    <s v="-"/>
    <e v="#VALUE!"/>
    <n v="9.86"/>
    <n v="2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69000000000000017"/>
    <n v="5.07"/>
    <n v="2.5099999999999998"/>
    <n v="3"/>
    <n v="0.6"/>
    <s v="ATENDE"/>
    <s v="ATENDE"/>
    <s v="ATENDE"/>
    <s v="-"/>
    <e v="#VALUE!"/>
    <n v="7.52"/>
    <n v="2.52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2233333333333332"/>
    <n v="6.67"/>
    <n v="3.01"/>
    <n v="3"/>
    <n v="0.6"/>
    <s v="ATENDE"/>
    <s v="ATENDE"/>
    <s v="ATENDE"/>
    <s v="P6"/>
    <n v="2.0533333333333332"/>
    <n v="9.16"/>
    <n v="3.09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70"/>
    <n v="122"/>
    <n v="0.25714285714285712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600000000000006"/>
    <n v="1.4444444444444446"/>
    <s v="-"/>
    <n v="13.16"/>
    <n v="0.44"/>
    <m/>
    <m/>
    <m/>
    <m/>
    <s v="ATENDE"/>
    <s v="ATENDE"/>
    <s v="ATENDE"/>
    <s v="ATENDE"/>
    <s v="C4"/>
    <s v="P6"/>
    <n v="1.5466666666666664"/>
    <n v="7.64"/>
    <n v="5.18"/>
    <n v="3"/>
    <n v="0.6"/>
    <s v="ATENDE"/>
    <s v="ATENDE"/>
    <s v="ATENDE"/>
    <s v="P6"/>
    <n v="2.4299999999999997"/>
    <n v="10.29"/>
    <n v="2.7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37666666666666671"/>
    <n v="4.13"/>
    <n v="1.9"/>
    <n v="3"/>
    <n v="0.6"/>
    <s v="ATENDE"/>
    <s v="ATENDE"/>
    <s v="ATENDE"/>
    <s v="P6"/>
    <n v="1.6166666666666667"/>
    <n v="7.85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4066666666666667"/>
    <n v="7.22"/>
    <n v="3.25"/>
    <n v="3"/>
    <n v="0.6"/>
    <s v="ATENDE"/>
    <s v="ATENDE"/>
    <s v="ATENDE"/>
    <s v="P6"/>
    <n v="2.0866666666666664"/>
    <n v="9.26"/>
    <n v="31.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8033333333333332"/>
    <n v="8.41"/>
    <n v="5.73"/>
    <n v="3"/>
    <n v="0.6"/>
    <s v="ATENDE"/>
    <s v="ATENDE"/>
    <s v="ATENDE"/>
    <s v="P6"/>
    <n v="2.4733333333333332"/>
    <n v="10.42"/>
    <n v="2.9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57333333333333325"/>
    <n v="4.72"/>
    <n v="2.2599999999999998"/>
    <n v="3"/>
    <n v="0.6"/>
    <s v="ATENDE"/>
    <s v="ATENDE"/>
    <s v="ATENDE"/>
    <s v="P6"/>
    <n v="1.6466666666666669"/>
    <n v="7.94"/>
    <n v="2.7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0.88888888888888906"/>
    <s v="-"/>
    <n v="10.74"/>
    <n v="0.34"/>
    <m/>
    <m/>
    <m/>
    <m/>
    <s v="ATENDE"/>
    <s v="ATENDE"/>
    <s v="ATENDE"/>
    <s v="ATENDE"/>
    <s v="C4"/>
    <s v="P6"/>
    <n v="1.3133333333333335"/>
    <n v="6.94"/>
    <n v="2.93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200000000000002"/>
    <n v="1.0555555555555558"/>
    <s v="-"/>
    <n v="12.72"/>
    <n v="0.37"/>
    <m/>
    <m/>
    <m/>
    <m/>
    <s v="ATENDE"/>
    <s v="ATENDE"/>
    <s v="ATENDE"/>
    <s v="ATENDE"/>
    <s v="C4"/>
    <s v="P6"/>
    <n v="1.6966666666666668"/>
    <n v="8.09"/>
    <n v="5.1100000000000003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1.0000000000000009E-2"/>
    <n v="0.7777777777777779"/>
    <s v="-"/>
    <n v="9.9"/>
    <n v="0.32"/>
    <m/>
    <m/>
    <m/>
    <m/>
    <s v="ATENDE"/>
    <s v="ATENDIMENTO LIMIAR"/>
    <s v="ATENDE"/>
    <s v="ATENDE"/>
    <s v="C4"/>
    <s v="P6"/>
    <n v="0.51333333333333342"/>
    <n v="4.54"/>
    <n v="1.86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0.2777777777777779"/>
    <s v="-"/>
    <n v="10.16"/>
    <n v="0.2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2333333333333329"/>
    <n v="4.87"/>
    <n v="1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0.83333333333333348"/>
    <s v="-"/>
    <n v="11.39"/>
    <n v="0.3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7333333333333312"/>
    <n v="5.0199999999999996"/>
    <n v="2.1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0.22222222222222232"/>
    <s v="-"/>
    <n v="10.73"/>
    <n v="0.2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4333333333333349"/>
    <n v="4.03"/>
    <n v="1.0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899999999999999"/>
    <n v="1.6111111111111112"/>
    <s v="-"/>
    <n v="11.19"/>
    <n v="0.47"/>
    <m/>
    <m/>
    <m/>
    <m/>
    <s v="ATENDE"/>
    <s v="ATENDE"/>
    <s v="ATENDE"/>
    <s v="ATENDE"/>
    <s v="C4"/>
    <s v="P6"/>
    <n v="0.99666666666666681"/>
    <n v="5.99"/>
    <n v="3.55"/>
    <n v="3"/>
    <n v="0.6"/>
    <s v="ATENDE"/>
    <s v="ATENDE"/>
    <s v="ATENDE"/>
    <s v="P6"/>
    <n v="3.7700000000000005"/>
    <n v="14.31"/>
    <n v="7.8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2.8888888888888888"/>
    <s v="-"/>
    <n v="11.12"/>
    <n v="0.7"/>
    <m/>
    <m/>
    <m/>
    <m/>
    <s v="ATENDE"/>
    <s v="ATENDE"/>
    <s v="ATENDE"/>
    <s v="ATENDE"/>
    <s v="C4"/>
    <s v="P6"/>
    <n v="1.2666666666666666"/>
    <n v="6.8"/>
    <n v="4.76"/>
    <n v="3"/>
    <n v="0.6"/>
    <s v="ATENDE"/>
    <s v="ATENDE"/>
    <s v="ATENDE"/>
    <s v="P6"/>
    <n v="2.2266666666666666"/>
    <n v="9.68"/>
    <n v="5.83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53571428571428559"/>
    <s v="-"/>
    <n v="22.11"/>
    <n v="0.43"/>
    <m/>
    <m/>
    <m/>
    <m/>
    <s v="ATENDE"/>
    <s v="ATENDE"/>
    <s v="ATENDE"/>
    <s v="ATENDE"/>
    <s v="C2"/>
    <s v="P4"/>
    <n v="3.7333333333333441E-2"/>
    <n v="7.78"/>
    <n v="4.67"/>
    <n v="7.5"/>
    <n v="1.5"/>
    <s v="ATENDE"/>
    <s v="ATENDE"/>
    <s v="ATENDE"/>
    <s v="P4"/>
    <n v="4.4213333333333331"/>
    <n v="40.659999999999997"/>
    <n v="19.7"/>
    <n v="7.5"/>
    <n v="1.5"/>
    <s v="ATENDE"/>
    <s v="ATENDE"/>
    <s v="ATENDE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50"/>
    <n v="220"/>
    <n v="-2.4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1.4499999999999957E-2"/>
    <n v="1.214285714285714"/>
    <s v="-"/>
    <n v="20.29"/>
    <n v="0.62"/>
    <m/>
    <m/>
    <m/>
    <m/>
    <s v="ATENDE"/>
    <s v="ATENDE"/>
    <s v="ATENDE"/>
    <s v="ATENDE"/>
    <s v="C2"/>
    <s v="P4"/>
    <n v="0.10666666666666669"/>
    <n v="8.3000000000000007"/>
    <n v="6.23"/>
    <n v="7.5"/>
    <n v="1.5"/>
    <s v="ATENDE"/>
    <s v="ATENDE"/>
    <s v="ATENDE"/>
    <s v="P4"/>
    <n v="3.6213333333333333"/>
    <n v="34.659999999999997"/>
    <n v="27.67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Curto II"/>
    <s v="Longo I"/>
    <n v="2.8"/>
    <n v="8"/>
    <s v="APES-2"/>
    <n v="1"/>
    <m/>
    <s v="Redução do distanciamento entre postes 36.5 para 18.25"/>
    <m/>
    <m/>
    <n v="70"/>
    <n v="50"/>
    <n v="120"/>
    <n v="-0.39999999999999991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4265000000000001"/>
    <n v="0.5714285714285714"/>
    <s v="-"/>
    <n v="28.53"/>
    <n v="0.44"/>
    <m/>
    <m/>
    <m/>
    <m/>
    <s v="ATENDE"/>
    <s v="ATENDE"/>
    <s v="ATENDE"/>
    <s v="ATENDE"/>
    <s v="C2"/>
    <s v="P4"/>
    <n v="0.15333333333333332"/>
    <n v="8.65"/>
    <n v="6.06"/>
    <n v="7.5"/>
    <n v="1.5"/>
    <s v="ATENDE"/>
    <s v="ATENDE"/>
    <s v="ATENDE"/>
    <s v="P4"/>
    <n v="6.1013333333333328"/>
    <n v="53.26"/>
    <n v="17.97"/>
    <n v="7.5"/>
    <n v="1.5"/>
    <s v="ATENDE"/>
    <s v="ATENDE"/>
    <s v="ATENDE"/>
    <x v="2"/>
    <s v="TAUMAGPTLRRTMNDL183W_95IBB"/>
    <s v="TAUMAGPTLRRTMNDL183W_95IBB_x000a_RS1-10C1MUN6.5"/>
    <m/>
    <n v="0"/>
    <n v="1"/>
    <n v="183"/>
    <n v="0"/>
    <n v="30866"/>
    <n v="0"/>
    <n v="0"/>
    <n v="10"/>
    <s v="Curto II"/>
    <m/>
    <s v=""/>
    <s v=""/>
    <m/>
    <m/>
    <m/>
    <m/>
    <m/>
    <m/>
    <n v="183"/>
    <n v="50"/>
    <n v="233"/>
    <n v="-2.66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0555555555555558"/>
    <s v="-"/>
    <n v="11.69"/>
    <n v="0.55000000000000004"/>
    <m/>
    <m/>
    <m/>
    <m/>
    <s v="ATENDE"/>
    <s v="ATENDE"/>
    <s v="ATENDE"/>
    <s v="ATENDE"/>
    <s v="C4"/>
    <s v="P6"/>
    <n v="1.5566666666666666"/>
    <n v="7.67"/>
    <n v="4.8"/>
    <n v="3"/>
    <n v="0.6"/>
    <s v="ATENDE"/>
    <s v="ATENDE"/>
    <s v="ATENDE"/>
    <s v="P6"/>
    <n v="2.3766666666666669"/>
    <n v="10.130000000000001"/>
    <n v="5.28"/>
    <n v="3"/>
    <n v="0.6"/>
    <s v="ATENDE"/>
    <s v="ATENDE"/>
    <s v="ATENDE"/>
    <x v="0"/>
    <s v=" SL VT 9.1 44W"/>
    <s v="LUM LED SL VT 9.1 44W"/>
    <m/>
    <e v="#N/A"/>
    <n v="2"/>
    <n v="44"/>
    <n v="0"/>
    <n v="7657.99"/>
    <n v="0"/>
    <n v="0"/>
    <m/>
    <s v="Curto II"/>
    <m/>
    <m/>
    <m/>
    <m/>
    <m/>
    <m/>
    <m/>
    <m/>
    <m/>
    <n v="44"/>
    <n v="100"/>
    <n v="288"/>
    <n v="0.56000000000000005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4444444444444446"/>
    <s v="-"/>
    <n v="13.14"/>
    <n v="0.62"/>
    <m/>
    <m/>
    <m/>
    <m/>
    <s v="ATENDE"/>
    <s v="ATENDE"/>
    <s v="ATENDE"/>
    <s v="ATENDE"/>
    <s v="C4"/>
    <s v="P6"/>
    <n v="1.0966666666666667"/>
    <n v="6.29"/>
    <n v="4.6100000000000003"/>
    <n v="3"/>
    <n v="0.6"/>
    <s v="ATENDE"/>
    <s v="ATENDE"/>
    <s v="ATENDE"/>
    <s v="P6"/>
    <n v="4.7433333333333332"/>
    <n v="17.23"/>
    <n v="12.84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m/>
    <m/>
    <m/>
    <m/>
    <m/>
    <m/>
    <m/>
    <m/>
    <n v="31"/>
    <n v="100"/>
    <n v="262"/>
    <n v="0.69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e v="#N/A"/>
    <n v="5266"/>
    <n v="0"/>
    <n v="0"/>
    <m/>
    <s v="Curto II"/>
    <m/>
    <m/>
    <m/>
    <m/>
    <m/>
    <m/>
    <m/>
    <m/>
    <m/>
    <n v="30"/>
    <n v="100"/>
    <n v="260"/>
    <n v="0.7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8"/>
    <n v="2.7777777777777781"/>
    <s v="-"/>
    <n v="11.1"/>
    <n v="0.68"/>
    <m/>
    <m/>
    <m/>
    <m/>
    <s v="ATENDE"/>
    <s v="ATENDE"/>
    <s v="ATENDE"/>
    <s v="ATENDE"/>
    <s v="C5"/>
    <s v="P6"/>
    <n v="1.37"/>
    <n v="7.11"/>
    <n v="5.25"/>
    <n v="3"/>
    <n v="0.6"/>
    <s v="ATENDE"/>
    <s v="ATENDE"/>
    <s v="ATENDE"/>
    <s v="P6"/>
    <n v="2.0533333333333332"/>
    <n v="9.16"/>
    <n v="6.4"/>
    <n v="3"/>
    <n v="0.6"/>
    <s v="ATENDE"/>
    <s v="ATENDE"/>
    <s v="ATENDE"/>
    <x v="0"/>
    <s v=" SL VT 9.1 28W"/>
    <s v="LUM LED SL VT 9.1 28W"/>
    <m/>
    <n v="0"/>
    <n v="1"/>
    <n v="28"/>
    <e v="#N/A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3.4444444444444446"/>
    <s v="-"/>
    <n v="9.2899999999999991"/>
    <n v="0.8"/>
    <m/>
    <m/>
    <m/>
    <m/>
    <s v="ATENDE"/>
    <s v="ATENDE"/>
    <s v="ATENDE"/>
    <s v="ATENDE"/>
    <s v="C5"/>
    <s v="P6"/>
    <n v="0.84666666666666668"/>
    <n v="5.54"/>
    <n v="3.81"/>
    <n v="3"/>
    <n v="0.6"/>
    <s v="ATENDE"/>
    <s v="ATENDE"/>
    <s v="ATENDE"/>
    <s v="P6"/>
    <n v="1.48"/>
    <n v="7.44"/>
    <n v="5.5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50"/>
    <n v="72.5"/>
    <n v="0.55000000000000004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2666666666666666"/>
    <n v="3.0555555555555554"/>
    <s v="-"/>
    <n v="13.7"/>
    <n v="0.73"/>
    <m/>
    <m/>
    <m/>
    <m/>
    <s v="ATENDE"/>
    <s v="ATENDE"/>
    <s v="ATENDE"/>
    <s v="ATENDE"/>
    <s v="C5"/>
    <s v="P6"/>
    <n v="1.3833333333333333"/>
    <n v="7.15"/>
    <n v="5.31"/>
    <n v="3"/>
    <n v="0.6"/>
    <s v="ATENDE"/>
    <s v="ATENDE"/>
    <s v="ATENDE"/>
    <s v="P6"/>
    <n v="2.5666666666666664"/>
    <n v="10.7"/>
    <n v="7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1"/>
    <s v="-"/>
    <n v="7.67"/>
    <n v="0.36"/>
    <m/>
    <m/>
    <m/>
    <m/>
    <s v="ATENDE"/>
    <s v="ATENDE"/>
    <s v="ATENDE"/>
    <s v="ATENDE"/>
    <s v="C5"/>
    <s v="P6"/>
    <n v="9.9999999999999867E-2"/>
    <n v="3.3"/>
    <n v="1.35"/>
    <n v="3"/>
    <n v="0.6"/>
    <s v="ATENDE"/>
    <s v="ATENDE"/>
    <s v="ATENDE"/>
    <s v="P6"/>
    <n v="0.94333333333333336"/>
    <n v="5.83"/>
    <n v="1.9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7777777777777779"/>
    <s v="-"/>
    <n v="9.2799999999999994"/>
    <n v="0.32"/>
    <m/>
    <m/>
    <m/>
    <m/>
    <s v="ATENDE"/>
    <s v="ATENDE"/>
    <s v="ATENDE"/>
    <s v="ATENDE"/>
    <s v="C5"/>
    <s v="P6"/>
    <n v="0.29666666666666663"/>
    <n v="3.89"/>
    <n v="1.84"/>
    <n v="3"/>
    <n v="0.6"/>
    <s v="ATENDE"/>
    <s v="ATENDE"/>
    <s v="ATENDE"/>
    <s v="P6"/>
    <n v="0.90000000000000013"/>
    <n v="5.7"/>
    <n v="0.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1.2777777777777777"/>
    <s v="-"/>
    <n v="8.9600000000000009"/>
    <n v="0.41"/>
    <m/>
    <m/>
    <m/>
    <m/>
    <s v="ATENDE"/>
    <s v="ATENDE"/>
    <s v="ATENDE"/>
    <s v="ATENDE"/>
    <s v="C5"/>
    <s v="P6"/>
    <n v="0.38666666666666671"/>
    <n v="4.16"/>
    <n v="2.72"/>
    <n v="3"/>
    <n v="0.6"/>
    <s v="ATENDE"/>
    <s v="ATENDE"/>
    <s v="ATENDE"/>
    <s v="P6"/>
    <n v="0.80333333333333345"/>
    <n v="5.41"/>
    <n v="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1.2222222222222223"/>
    <s v="-"/>
    <n v="8.8800000000000008"/>
    <n v="0.4"/>
    <m/>
    <m/>
    <m/>
    <m/>
    <s v="ATENDE"/>
    <s v="ATENDE"/>
    <s v="ATENDE"/>
    <s v="ATENDE"/>
    <s v="C5"/>
    <s v="P6"/>
    <n v="0.82333333333333325"/>
    <n v="5.47"/>
    <n v="2.54"/>
    <n v="3"/>
    <n v="0.6"/>
    <s v="ATENDE"/>
    <s v="ATENDE"/>
    <s v="ATENDE"/>
    <s v="P6"/>
    <n v="1.2333333333333334"/>
    <n v="6.7"/>
    <n v="2.529999999999999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1.3888888888888888"/>
    <s v="-"/>
    <n v="8.58"/>
    <n v="0.43"/>
    <m/>
    <m/>
    <m/>
    <m/>
    <s v="ATENDE"/>
    <s v="ATENDE"/>
    <s v="ATENDE"/>
    <s v="ATENDE"/>
    <s v="C5"/>
    <s v="P6"/>
    <n v="0.55333333333333345"/>
    <n v="4.66"/>
    <n v="2.5099999999999998"/>
    <n v="3"/>
    <n v="0.6"/>
    <s v="ATENDE"/>
    <s v="ATENDE"/>
    <s v="ATENDE"/>
    <s v="P6"/>
    <n v="1.0233333333333334"/>
    <n v="6.07"/>
    <n v="1.72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466666666666671"/>
    <n v="1.8333333333333335"/>
    <s v="-"/>
    <n v="8.51"/>
    <n v="0.51"/>
    <m/>
    <m/>
    <m/>
    <m/>
    <s v="ATENDE"/>
    <s v="ATENDE"/>
    <s v="ATENDE"/>
    <s v="ATENDE"/>
    <s v="C5"/>
    <s v="P6"/>
    <n v="0.42666666666666675"/>
    <n v="4.28"/>
    <n v="2.86"/>
    <n v="3"/>
    <n v="0.6"/>
    <s v="ATENDE"/>
    <s v="ATENDE"/>
    <s v="ATENDE"/>
    <s v="P6"/>
    <n v="1.0466666666666664"/>
    <n v="6.14"/>
    <n v="2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5.0000000000001155E-3"/>
    <n v="1.8888888888888893"/>
    <s v="-"/>
    <n v="9.9499999999999993"/>
    <n v="0.52"/>
    <m/>
    <m/>
    <m/>
    <m/>
    <s v="ATENDE"/>
    <s v="ATENDIMENTO LIMIAR"/>
    <s v="ATENDE"/>
    <s v="ATENDE"/>
    <s v="C4"/>
    <s v="P6"/>
    <n v="1.2966666666666664"/>
    <n v="6.89"/>
    <n v="4.0599999999999996"/>
    <n v="3"/>
    <n v="0.6"/>
    <s v="ATENDE"/>
    <s v="ATENDE"/>
    <s v="ATENDE"/>
    <s v="P6"/>
    <n v="1.4233333333333333"/>
    <n v="7.27"/>
    <n v="3.7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m/>
    <m/>
    <m/>
    <m/>
    <m/>
    <m/>
    <m/>
    <m/>
    <n v="35"/>
    <n v="150"/>
    <n v="185"/>
    <n v="0.76666666666666661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1.4966666666666666"/>
    <n v="7.49"/>
    <n v="5.67"/>
    <n v="3"/>
    <n v="0.6"/>
    <s v="ATENDE"/>
    <s v="ATENDE"/>
    <s v="ATENDE"/>
    <s v="P6"/>
    <n v="1.7866666666666666"/>
    <n v="8.36"/>
    <n v="4.63999999999999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Médio I"/>
    <m/>
    <m/>
    <m/>
    <m/>
    <m/>
    <m/>
    <m/>
    <m/>
    <m/>
    <n v="39"/>
    <n v="150"/>
    <n v="189"/>
    <n v="0.74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2.5555555555555558"/>
    <s v="-"/>
    <n v="12.93"/>
    <n v="0.64"/>
    <m/>
    <m/>
    <m/>
    <m/>
    <s v="ATENDE"/>
    <s v="ATENDE"/>
    <s v="ATENDE"/>
    <s v="ATENDE"/>
    <s v="C4"/>
    <s v="P6"/>
    <n v="1.2399999999999998"/>
    <n v="6.72"/>
    <n v="4.5599999999999996"/>
    <n v="3"/>
    <n v="0.6"/>
    <s v="ATENDE"/>
    <s v="ATENDE"/>
    <s v="ATENDE"/>
    <s v="P6"/>
    <n v="1.92"/>
    <n v="8.76"/>
    <n v="5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Médio I"/>
    <m/>
    <s v=""/>
    <s v=""/>
    <m/>
    <m/>
    <m/>
    <m/>
    <m/>
    <m/>
    <n v="40"/>
    <n v="150"/>
    <n v="190"/>
    <n v="0.73333333333333339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5555555555555558"/>
    <s v="-"/>
    <n v="11.67"/>
    <n v="0.64"/>
    <m/>
    <m/>
    <m/>
    <m/>
    <s v="ATENDE"/>
    <s v="ATENDE"/>
    <s v="ATENDE"/>
    <s v="ATENDE"/>
    <s v="C4"/>
    <s v="P6"/>
    <n v="1.4300000000000002"/>
    <n v="7.29"/>
    <n v="4.8899999999999997"/>
    <n v="3"/>
    <n v="0.6"/>
    <s v="ATENDE"/>
    <s v="ATENDE"/>
    <s v="ATENDE"/>
    <s v="P6"/>
    <n v="2.2066666666666666"/>
    <n v="9.6199999999999992"/>
    <n v="5.97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3.2222222222222223"/>
    <s v="-"/>
    <n v="11.28"/>
    <n v="0.76"/>
    <m/>
    <m/>
    <m/>
    <m/>
    <s v="ATENDE"/>
    <s v="ATENDE"/>
    <s v="ATENDE"/>
    <s v="ATENDE"/>
    <s v="C4"/>
    <s v="P6"/>
    <n v="1.0766666666666667"/>
    <n v="6.23"/>
    <n v="3.98"/>
    <n v="3"/>
    <n v="0.6"/>
    <s v="ATENDE"/>
    <s v="ATENDE"/>
    <s v="ATENDE"/>
    <s v="P6"/>
    <n v="1.9666666666666668"/>
    <n v="8.9"/>
    <n v="6.1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2.9444444444444442"/>
    <s v="-"/>
    <n v="11.16"/>
    <n v="0.71"/>
    <m/>
    <m/>
    <m/>
    <m/>
    <s v="ATENDE"/>
    <s v="ATENDE"/>
    <s v="ATENDE"/>
    <s v="ATENDE"/>
    <s v="C4"/>
    <s v="P6"/>
    <n v="0.90000000000000013"/>
    <n v="5.7"/>
    <n v="3.87"/>
    <n v="3"/>
    <n v="0.6"/>
    <s v="ATENDE"/>
    <s v="ATENDE"/>
    <s v="ATENDE"/>
    <s v="P6"/>
    <n v="1.9766666666666666"/>
    <n v="8.93"/>
    <n v="6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000000000000046E-2"/>
    <n v="2.2222222222222223"/>
    <s v="-"/>
    <n v="10.52"/>
    <n v="0.5799999999999999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333333333333338"/>
    <n v="5.92"/>
    <n v="3.9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3.0555555555555554"/>
    <s v="-"/>
    <n v="13.07"/>
    <n v="0.7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666666666666657"/>
    <n v="5.93"/>
    <n v="3.3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2.666666666666667"/>
    <s v="-"/>
    <n v="12.86"/>
    <n v="0.6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6333333333333329"/>
    <n v="5.59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4.8499999999999988E-2"/>
    <n v="0.64285714285714279"/>
    <s v="-"/>
    <n v="20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8600000000000003"/>
    <n v="14.58"/>
    <n v="7.04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m/>
    <s v="Curto II"/>
    <m/>
    <s v=""/>
    <s v=""/>
    <m/>
    <m/>
    <m/>
    <m/>
    <m/>
    <m/>
    <n v="85"/>
    <n v="100"/>
    <n v="370"/>
    <n v="0.15000000000000002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1499999999999906E-2"/>
    <n v="0.78571428571428559"/>
    <s v="-"/>
    <n v="21.63"/>
    <n v="0.5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233333333333329"/>
    <n v="14.77"/>
    <n v="8.9"/>
    <n v="3"/>
    <n v="0.6"/>
    <s v="ATENDE"/>
    <s v="ATENDE"/>
    <s v="ATENDE"/>
    <x v="1"/>
    <s v="SX-INLPP080HF"/>
    <s v="SXINLPP080K40L12CZF7PHF"/>
    <m/>
    <n v="0"/>
    <n v="2"/>
    <n v="79"/>
    <n v="0"/>
    <n v="13359"/>
    <n v="0"/>
    <n v="0"/>
    <m/>
    <s v="Curto II"/>
    <m/>
    <s v=""/>
    <s v=""/>
    <m/>
    <m/>
    <m/>
    <m/>
    <m/>
    <m/>
    <n v="79"/>
    <n v="100"/>
    <n v="358"/>
    <n v="0.20999999999999996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499999999999869E-2"/>
    <n v="1.0714285714285712"/>
    <s v="-"/>
    <n v="20.79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2"/>
    <n v="12.6"/>
    <n v="9.52"/>
    <n v="3"/>
    <n v="0.6"/>
    <s v="ATENDE"/>
    <s v="ATENDE"/>
    <s v="ATENDE"/>
    <x v="2"/>
    <s v="SIGMAGPTLRRSMNDL_80W_56IBBR_x000a_"/>
    <s v="SIGMAGPTLRRSMNDL_80W_56IBBR_x000a_S1-10C1MUN6.5"/>
    <m/>
    <n v="0"/>
    <n v="2"/>
    <n v="80"/>
    <n v="0"/>
    <n v="13209"/>
    <n v="0"/>
    <n v="0"/>
    <m/>
    <s v="Curto II"/>
    <m/>
    <s v=""/>
    <s v=""/>
    <m/>
    <m/>
    <m/>
    <m/>
    <m/>
    <m/>
    <n v="80"/>
    <n v="100"/>
    <n v="360"/>
    <n v="0.19999999999999996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1111111111111116"/>
    <s v="-"/>
    <n v="10.01"/>
    <n v="0.56000000000000005"/>
    <m/>
    <m/>
    <m/>
    <m/>
    <s v="ATENDE"/>
    <s v="ATENDE"/>
    <s v="ATENDE"/>
    <s v="ATENDE"/>
    <s v="C4"/>
    <s v="P6"/>
    <n v="1.0833333333333335"/>
    <n v="6.25"/>
    <n v="3.75"/>
    <n v="3"/>
    <n v="0.6"/>
    <s v="ATENDE"/>
    <s v="ATENDE"/>
    <s v="ATENDE"/>
    <s v="P6"/>
    <n v="1.7466666666666666"/>
    <n v="8.24"/>
    <n v="4.2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2.666666666666667"/>
    <s v="-"/>
    <n v="11.33"/>
    <n v="0.66"/>
    <m/>
    <m/>
    <m/>
    <m/>
    <s v="ATENDE"/>
    <s v="ATENDE"/>
    <s v="ATENDE"/>
    <s v="ATENDE"/>
    <s v="C4"/>
    <s v="P6"/>
    <n v="1.2200000000000002"/>
    <n v="6.66"/>
    <n v="4.55"/>
    <n v="3"/>
    <n v="0.6"/>
    <s v="ATENDE"/>
    <s v="ATENDE"/>
    <s v="ATENDE"/>
    <s v="P6"/>
    <n v="2.1966666666666668"/>
    <n v="9.59"/>
    <n v="5.4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99999999999992"/>
    <n v="2.3888888888888888"/>
    <s v="-"/>
    <n v="12.85"/>
    <n v="0.61"/>
    <m/>
    <m/>
    <m/>
    <m/>
    <s v="ATENDE"/>
    <s v="ATENDE"/>
    <s v="ATENDE"/>
    <s v="ATENDE"/>
    <s v="C4"/>
    <s v="P6"/>
    <n v="0.91666666666666674"/>
    <n v="5.75"/>
    <n v="3.83"/>
    <n v="3"/>
    <n v="0.6"/>
    <s v="ATENDE"/>
    <s v="ATENDE"/>
    <s v="ATENDE"/>
    <s v="P6"/>
    <n v="2.39"/>
    <n v="10.17"/>
    <n v="6.2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7.4000000000000066E-2"/>
    <n v="0.39285714285714279"/>
    <s v="-"/>
    <n v="21.48"/>
    <n v="0.39"/>
    <m/>
    <m/>
    <m/>
    <m/>
    <s v="ATENDE"/>
    <s v="ATENDE"/>
    <s v="ATENDE"/>
    <s v="ATENDE"/>
    <s v="C2"/>
    <s v="P6"/>
    <n v="3.3433333333333328"/>
    <n v="13.03"/>
    <n v="5.05"/>
    <n v="3"/>
    <n v="0.6"/>
    <s v="ATENDE"/>
    <s v="ATENDE"/>
    <s v="ATENDE"/>
    <s v="P6"/>
    <n v="3.3266666666666671"/>
    <n v="12.98"/>
    <n v="8.77"/>
    <n v="3"/>
    <n v="0.6"/>
    <s v="ATENDE"/>
    <s v="ATENDE"/>
    <s v="ATENDE"/>
    <x v="0"/>
    <s v=" SL VT 9.1 100W"/>
    <s v="LUM LED SL VT 9.1 100W"/>
    <m/>
    <e v="#N/A"/>
    <n v="0"/>
    <n v="100"/>
    <n v="0"/>
    <n v="15900"/>
    <n v="0"/>
    <n v="0"/>
    <m/>
    <s v="Curto II"/>
    <s v="Longo II"/>
    <m/>
    <m/>
    <m/>
    <m/>
    <m/>
    <m/>
    <m/>
    <m/>
    <n v="100"/>
    <n v="150"/>
    <n v="0"/>
    <n v="0.33333333333333337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0.24999999999999978"/>
    <s v="-"/>
    <n v="22.24"/>
    <n v="0.35"/>
    <m/>
    <m/>
    <m/>
    <m/>
    <s v="ATENDE"/>
    <s v="ATENDE"/>
    <s v="ATENDE"/>
    <s v="ATENDE"/>
    <s v="C2"/>
    <s v="P6"/>
    <n v="1.2066666666666666"/>
    <n v="6.62"/>
    <n v="2.87"/>
    <n v="3"/>
    <n v="0.6"/>
    <s v="ATENDE"/>
    <s v="ATENDE"/>
    <s v="ATENDE"/>
    <s v="P6"/>
    <n v="6.1133333333333333"/>
    <n v="21.34"/>
    <n v="9.4700000000000006"/>
    <n v="3"/>
    <n v="0.6"/>
    <s v="ATENDE"/>
    <s v="ATENDE"/>
    <s v="ATENDE"/>
    <x v="1"/>
    <s v="SX-INLPP090HF"/>
    <s v="SXINLPP090K40L12CZF7PHF"/>
    <m/>
    <e v="#N/A"/>
    <n v="0"/>
    <n v="90"/>
    <e v="#N/A"/>
    <n v="15476"/>
    <n v="0"/>
    <n v="0"/>
    <m/>
    <s v="Curto II"/>
    <m/>
    <m/>
    <m/>
    <m/>
    <m/>
    <m/>
    <m/>
    <m/>
    <m/>
    <n v="90"/>
    <n v="150"/>
    <n v="0"/>
    <n v="0.4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-2.5000000000000577E-3"/>
    <n v="0.14285714285714279"/>
    <s v="-"/>
    <n v="19.95"/>
    <n v="0.32"/>
    <m/>
    <m/>
    <m/>
    <m/>
    <s v="ATENDE"/>
    <s v="ATENDIMENTO LIMIAR"/>
    <s v="ATENDE"/>
    <s v="ATENDE"/>
    <s v="C2"/>
    <s v="P6"/>
    <n v="0.28333333333333344"/>
    <n v="3.85"/>
    <n v="1.39"/>
    <n v="3"/>
    <n v="0.6"/>
    <s v="ATENDE"/>
    <s v="ATENDE"/>
    <s v="ATENDE"/>
    <s v="P6"/>
    <n v="5.1733333333333329"/>
    <n v="18.52"/>
    <n v="8.01"/>
    <n v="3"/>
    <n v="0.6"/>
    <s v="ATENDE"/>
    <s v="ATENDE"/>
    <s v="ATENDE"/>
    <x v="2"/>
    <s v="SIGSAGPTLRRSSNDL100W125IBBRS_x000a_"/>
    <s v="SIGSAGPTLRRSSNDL100W125IBBRS_x000a_1-10C1MUN6.5"/>
    <m/>
    <e v="#N/A"/>
    <n v="0"/>
    <n v="100"/>
    <n v="0"/>
    <n v="15162"/>
    <n v="0"/>
    <n v="0"/>
    <m/>
    <s v="Curto II"/>
    <m/>
    <m/>
    <m/>
    <m/>
    <m/>
    <m/>
    <m/>
    <m/>
    <m/>
    <n v="100"/>
    <n v="150"/>
    <n v="0"/>
    <n v="0.33333333333333337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2222222222222223"/>
    <s v="-"/>
    <n v="11.59"/>
    <n v="0.4"/>
    <m/>
    <m/>
    <m/>
    <m/>
    <s v="ATENDE"/>
    <s v="ATENDE"/>
    <s v="ATENDE"/>
    <s v="ATENDE"/>
    <s v="C4"/>
    <s v="P6"/>
    <n v="1.48"/>
    <n v="7.44"/>
    <n v="3.59"/>
    <n v="3"/>
    <n v="0.6"/>
    <s v="ATENDE"/>
    <s v="ATENDE"/>
    <s v="ATENDE"/>
    <s v="P6"/>
    <n v="2.23"/>
    <n v="9.69"/>
    <n v="3.6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9"/>
    <n v="1.6666666666666665"/>
    <s v="-"/>
    <n v="13.79"/>
    <n v="0.48"/>
    <m/>
    <m/>
    <m/>
    <m/>
    <s v="ATENDE"/>
    <s v="ATENDE"/>
    <s v="ATENDE"/>
    <s v="ATENDE"/>
    <s v="C4"/>
    <s v="P6"/>
    <n v="1.8866666666666667"/>
    <n v="8.66"/>
    <n v="6.26"/>
    <n v="3"/>
    <n v="0.6"/>
    <s v="ATENDE"/>
    <s v="ATENDE"/>
    <s v="ATENDE"/>
    <s v="P6"/>
    <n v="2.65"/>
    <n v="10.95"/>
    <n v="3.86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559999999999999"/>
    <n v="1.5"/>
    <s v="-"/>
    <n v="23.56"/>
    <n v="0.45"/>
    <m/>
    <m/>
    <m/>
    <m/>
    <s v="ATENDE"/>
    <s v="ATENDE"/>
    <s v="ATENDE"/>
    <s v="ATENDE"/>
    <s v="C4"/>
    <s v="P6"/>
    <n v="2.5933333333333333"/>
    <n v="10.78"/>
    <n v="5.9"/>
    <n v="3"/>
    <n v="0.6"/>
    <s v="ATENDE"/>
    <s v="ATENDE"/>
    <s v="ATENDE"/>
    <s v="P6"/>
    <n v="5.1533333333333333"/>
    <n v="18.46"/>
    <n v="7.61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00"/>
    <n v="200"/>
    <n v="0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6000000000000059E-2"/>
    <n v="0.83333333333333348"/>
    <s v="-"/>
    <n v="10.66"/>
    <n v="0.33"/>
    <m/>
    <m/>
    <m/>
    <m/>
    <s v="ATENDE"/>
    <s v="ATENDE"/>
    <s v="ATENDE"/>
    <s v="ATENDE"/>
    <s v="C4"/>
    <s v="P6"/>
    <n v="1.4066666666666667"/>
    <s v="7,22"/>
    <n v="2.96"/>
    <n v="3"/>
    <n v="0.6"/>
    <s v="ATENDE"/>
    <s v="ATENDE"/>
    <s v="ATENDE"/>
    <s v="P6"/>
    <n v="1.98"/>
    <n v="8.94"/>
    <n v="2.75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50"/>
    <n v="202"/>
    <n v="0.65333333333333332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09999999999999"/>
    <n v="1"/>
    <s v="-"/>
    <n v="12.61"/>
    <n v="0.36"/>
    <m/>
    <m/>
    <m/>
    <m/>
    <s v="ATENDE"/>
    <s v="ATENDE"/>
    <s v="ATENDE"/>
    <s v="ATENDE"/>
    <s v="C4"/>
    <s v="P6"/>
    <n v="1.8333333333333335"/>
    <s v="8,50"/>
    <n v="5.13"/>
    <n v="3"/>
    <n v="0.6"/>
    <s v="ATENDE"/>
    <s v="ATENDE"/>
    <s v="ATENDE"/>
    <s v="P6"/>
    <n v="2.3833333333333333"/>
    <n v="10.15"/>
    <n v="2.39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50"/>
    <n v="200"/>
    <n v="0.66666666666666674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1840000000000002"/>
    <n v="0.72222222222222232"/>
    <s v="-"/>
    <n v="21.84"/>
    <n v="0.31"/>
    <m/>
    <m/>
    <m/>
    <m/>
    <s v="ATENDE"/>
    <s v="ATENDE"/>
    <s v="ATENDE"/>
    <s v="ATENDE"/>
    <s v="C4"/>
    <s v="P6"/>
    <n v="2.6566666666666667"/>
    <n v="10.97"/>
    <n v="4.3099999999999996"/>
    <n v="3"/>
    <n v="0.6"/>
    <s v="ATENDE"/>
    <s v="ATENDE"/>
    <s v="ATENDE"/>
    <s v="P6"/>
    <n v="4.7033333333333331"/>
    <n v="17.11"/>
    <n v="4.78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50"/>
    <n v="250"/>
    <n v="0.33333333333333337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1333333333333426E-2"/>
    <n v="0.94444444444444442"/>
    <s v="-"/>
    <n v="7.66"/>
    <n v="0.35"/>
    <m/>
    <m/>
    <m/>
    <m/>
    <s v="ATENDE"/>
    <s v="ATENDE"/>
    <s v="ATENDE"/>
    <s v="ATENDE"/>
    <s v="C5"/>
    <s v="P6"/>
    <n v="0.45999999999999996"/>
    <n v="4.38"/>
    <n v="1.72"/>
    <n v="3"/>
    <n v="0.6"/>
    <s v="ATENDE"/>
    <s v="ATENDE"/>
    <s v="ATENDE"/>
    <s v="P6"/>
    <n v="1.0233333333333334"/>
    <n v="6.07"/>
    <n v="1.7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1.3888888888888888"/>
    <s v="-"/>
    <n v="8.67"/>
    <n v="0.43"/>
    <m/>
    <m/>
    <m/>
    <m/>
    <s v="ATENDE"/>
    <s v="ATENDE"/>
    <s v="ATENDE"/>
    <s v="ATENDE"/>
    <s v="C5"/>
    <s v="P6"/>
    <n v="0.5199999999999998"/>
    <n v="4.5599999999999996"/>
    <n v="2.62"/>
    <n v="3"/>
    <n v="0.6"/>
    <s v="ATENDE"/>
    <s v="ATENDE"/>
    <s v="ATENDE"/>
    <s v="P6"/>
    <n v="1.3399999999999999"/>
    <n v="7.02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0.29000000000000004"/>
    <n v="3.87"/>
    <n v="1.57"/>
    <n v="3"/>
    <n v="0.6"/>
    <s v="ATENDE"/>
    <s v="ATENDE"/>
    <s v="ATENDE"/>
    <s v="P6"/>
    <n v="1.4766666666666666"/>
    <n v="7.43"/>
    <n v="2.1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-"/>
    <e v="#VALUE!"/>
    <n v="5.4"/>
    <n v="2.97"/>
    <s v="-"/>
    <s v="-"/>
    <s v="-"/>
    <s v="-"/>
    <s v="-"/>
    <s v="P6"/>
    <n v="3.2666666666666666"/>
    <n v="12.8"/>
    <n v="5.16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899999999999997"/>
    <n v="2.3333333333333335"/>
    <s v="-"/>
    <n v="13.39"/>
    <n v="0.6"/>
    <m/>
    <m/>
    <m/>
    <m/>
    <s v="ATENDE"/>
    <s v="ATENDE"/>
    <s v="ATENDE"/>
    <s v="ATENDE"/>
    <s v="C4"/>
    <s v="-"/>
    <e v="#VALUE!"/>
    <n v="5.65"/>
    <n v="3.08"/>
    <s v="-"/>
    <s v="-"/>
    <s v="-"/>
    <s v="-"/>
    <s v="-"/>
    <s v="P6"/>
    <n v="4.0466666666666669"/>
    <n v="15.14"/>
    <n v="7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600000000000017"/>
    <n v="2.0000000000000004"/>
    <s v="-"/>
    <n v="11.96"/>
    <n v="0.54"/>
    <m/>
    <m/>
    <m/>
    <m/>
    <s v="ATENDE"/>
    <s v="ATENDE"/>
    <s v="ATENDE"/>
    <s v="ATENDE"/>
    <s v="C4"/>
    <s v="-"/>
    <e v="#VALUE!"/>
    <n v="5.01"/>
    <n v="3.53"/>
    <s v="-"/>
    <s v="-"/>
    <s v="-"/>
    <s v="-"/>
    <s v="-"/>
    <s v="P6"/>
    <n v="1.4566666666666666"/>
    <n v="7.37"/>
    <n v="6.2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6933333333333334"/>
    <n v="1.2777777777777777"/>
    <s v="-"/>
    <n v="8.77"/>
    <n v="0.4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s v="p.24"/>
    <e v="#N/A"/>
    <n v="2"/>
    <n v="35"/>
    <e v="#N/A"/>
    <n v="5955.62"/>
    <e v="#N/A"/>
    <n v="0"/>
    <m/>
    <s v="Curto II"/>
    <m/>
    <m/>
    <m/>
    <m/>
    <m/>
    <m/>
    <m/>
    <m/>
    <m/>
    <n v="35"/>
    <n v="100"/>
    <n v="270"/>
    <n v="0.65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2800000000000011"/>
    <n v="1.5"/>
    <s v="-"/>
    <n v="8.4600000000000009"/>
    <n v="0.45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s v="t.30.1"/>
    <e v="#N/A"/>
    <n v="2"/>
    <n v="31"/>
    <e v="#N/A"/>
    <n v="5270"/>
    <e v="#N/A"/>
    <n v="0"/>
    <m/>
    <s v="Curto II"/>
    <m/>
    <m/>
    <m/>
    <m/>
    <m/>
    <m/>
    <m/>
    <m/>
    <m/>
    <n v="31"/>
    <n v="100"/>
    <n v="262"/>
    <n v="0.69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1733333333333351"/>
    <n v="1.8888888888888893"/>
    <s v="-"/>
    <n v="8.3800000000000008"/>
    <n v="0.5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s v="u.36"/>
    <e v="#N/A"/>
    <n v="2"/>
    <n v="30"/>
    <e v="#N/A"/>
    <n v="5266"/>
    <e v="#N/A"/>
    <n v="0"/>
    <m/>
    <s v="Curto II"/>
    <m/>
    <m/>
    <m/>
    <m/>
    <m/>
    <m/>
    <m/>
    <m/>
    <m/>
    <n v="30"/>
    <n v="100"/>
    <n v="260"/>
    <n v="0.7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0.72222222222222232"/>
    <s v="-"/>
    <n v="10.26"/>
    <n v="0.31"/>
    <m/>
    <m/>
    <m/>
    <m/>
    <s v="ATENDE"/>
    <s v="ATENDE"/>
    <s v="ATENDE"/>
    <s v="ATENDE"/>
    <s v="C4"/>
    <s v="P6"/>
    <n v="1.2399999999999998"/>
    <n v="6.72"/>
    <n v="2.66"/>
    <n v="3"/>
    <n v="0.6"/>
    <s v="ATENDE"/>
    <s v="ATENDE"/>
    <s v="ATENDE"/>
    <s v="P6"/>
    <n v="1.7799999999999998"/>
    <n v="8.34"/>
    <n v="2.43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0.7777777777777779"/>
    <s v="-"/>
    <n v="12.25"/>
    <n v="0.32"/>
    <m/>
    <m/>
    <m/>
    <m/>
    <s v="ATENDE"/>
    <s v="ATENDE"/>
    <s v="ATENDE"/>
    <s v="ATENDE"/>
    <s v="C4"/>
    <s v="P6"/>
    <n v="1.62"/>
    <n v="7.86"/>
    <s v="4,48"/>
    <n v="3"/>
    <n v="0.6"/>
    <s v="ATENDE"/>
    <s v="ATENDE"/>
    <s v="ATENDE"/>
    <s v="P6"/>
    <n v="2.1166666666666667"/>
    <n v="9.35"/>
    <n v="1.8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400000000000011"/>
    <n v="0.44444444444444464"/>
    <s v="-"/>
    <n v="11.24"/>
    <n v="0.26"/>
    <m/>
    <m/>
    <m/>
    <m/>
    <s v="ATENDE"/>
    <s v="ATENDE"/>
    <s v="ATENDE"/>
    <s v="ATENDE"/>
    <s v="C4"/>
    <s v="P6"/>
    <n v="0.63333333333333353"/>
    <n v="4.9000000000000004"/>
    <n v="1.55"/>
    <n v="3"/>
    <n v="0.6"/>
    <s v="ATENDE"/>
    <s v="ATENDE"/>
    <s v="ATENDE"/>
    <s v="P6"/>
    <n v="1.9333333333333336"/>
    <n v="8.8000000000000007"/>
    <n v="2.430000000000000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999999999999925E-2"/>
    <n v="2.2222222222222223"/>
    <s v="-"/>
    <n v="10.41"/>
    <n v="0.57999999999999996"/>
    <m/>
    <m/>
    <m/>
    <m/>
    <s v="ATENDE"/>
    <s v="ATENDE"/>
    <s v="ATENDE"/>
    <s v="ATENDE"/>
    <s v="C4"/>
    <s v="P6"/>
    <n v="1.1299999999999999"/>
    <n v="6.39"/>
    <n v="3.97"/>
    <n v="3"/>
    <n v="0.6"/>
    <s v="ATENDE"/>
    <s v="ATENDE"/>
    <s v="ATENDE"/>
    <s v="P6"/>
    <n v="1.9100000000000001"/>
    <n v="8.73"/>
    <n v="4.7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9999999999998916E-3"/>
    <n v="3.0555555555555554"/>
    <s v="-"/>
    <n v="10.029999999999999"/>
    <n v="0.73"/>
    <m/>
    <m/>
    <m/>
    <m/>
    <s v="ATENDE"/>
    <s v="ATENDE"/>
    <s v="ATENDE"/>
    <s v="ATENDE"/>
    <s v="C4"/>
    <s v="P6"/>
    <n v="0.80333333333333345"/>
    <n v="5.41"/>
    <n v="3.57"/>
    <n v="3"/>
    <n v="0.6"/>
    <s v="ATENDE"/>
    <s v="ATENDE"/>
    <s v="ATENDE"/>
    <s v="P6"/>
    <n v="1.7100000000000004"/>
    <n v="8.1300000000000008"/>
    <n v="4.94000000000000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299999999999996"/>
    <n v="2.4444444444444446"/>
    <s v="-"/>
    <n v="13.33"/>
    <n v="0.62"/>
    <m/>
    <m/>
    <m/>
    <m/>
    <s v="ATENDE"/>
    <s v="ATENDE"/>
    <s v="ATENDE"/>
    <s v="ATENDE"/>
    <s v="C4"/>
    <s v="P6"/>
    <n v="0.93666666666666654"/>
    <n v="5.81"/>
    <n v="4"/>
    <n v="3"/>
    <n v="0.6"/>
    <s v="ATENDE"/>
    <s v="ATENDE"/>
    <s v="ATENDE"/>
    <s v="P6"/>
    <n v="2.6033333333333335"/>
    <n v="10.81"/>
    <n v="7.0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2.1111111111111116"/>
    <s v="-"/>
    <n v="10.65"/>
    <n v="0.56000000000000005"/>
    <m/>
    <m/>
    <m/>
    <m/>
    <s v="ATENDE"/>
    <s v="ATENDE"/>
    <s v="ATENDE"/>
    <s v="ATENDE"/>
    <s v="C4"/>
    <s v="P6"/>
    <n v="1.1166666666666667"/>
    <n v="6.35"/>
    <n v="3.82"/>
    <n v="3"/>
    <n v="0.6"/>
    <s v="ATENDE"/>
    <s v="ATENDE"/>
    <s v="ATENDE"/>
    <s v="P6"/>
    <n v="1.9933333333333336"/>
    <n v="8.98"/>
    <n v="4.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3"/>
    <s v="-"/>
    <n v="10.26"/>
    <n v="0.72"/>
    <m/>
    <m/>
    <m/>
    <m/>
    <s v="ATENDE"/>
    <s v="ATENDE"/>
    <s v="ATENDE"/>
    <s v="ATENDE"/>
    <s v="C4"/>
    <s v="P6"/>
    <n v="0.77333333333333343"/>
    <n v="5.32"/>
    <n v="3.45"/>
    <n v="3"/>
    <n v="0.6"/>
    <s v="ATENDE"/>
    <s v="ATENDE"/>
    <s v="ATENDE"/>
    <s v="P6"/>
    <n v="1.7899999999999996"/>
    <n v="8.3699999999999992"/>
    <n v="4.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2.666666666666667"/>
    <s v="-"/>
    <n v="10.15"/>
    <n v="0.66"/>
    <m/>
    <m/>
    <m/>
    <m/>
    <s v="ATENDE"/>
    <s v="ATENDE"/>
    <s v="ATENDE"/>
    <s v="ATENDE"/>
    <s v="C4"/>
    <s v="P6"/>
    <n v="0.6399999999999999"/>
    <n v="4.92"/>
    <n v="3.41"/>
    <n v="3"/>
    <n v="0.6"/>
    <s v="ATENDE"/>
    <s v="ATENDE"/>
    <s v="ATENDE"/>
    <s v="P6"/>
    <n v="1.7833333333333332"/>
    <n v="8.35"/>
    <n v="5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8333333333333335"/>
    <s v="-"/>
    <n v="11.78"/>
    <n v="0.51"/>
    <m/>
    <m/>
    <m/>
    <m/>
    <s v="ATENDE"/>
    <s v="ATENDE"/>
    <s v="ATENDE"/>
    <s v="ATENDE"/>
    <s v="C4"/>
    <s v="P6"/>
    <n v="1.54"/>
    <n v="7.62"/>
    <n v="4.5"/>
    <n v="3"/>
    <n v="0.6"/>
    <s v="ATENDE"/>
    <s v="ATENDE"/>
    <s v="ATENDE"/>
    <s v="-"/>
    <e v="#VALUE!"/>
    <n v="9.9499999999999993"/>
    <n v="4.8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200000000000011"/>
    <n v="2.6111111111111112"/>
    <s v="-"/>
    <n v="11.22"/>
    <n v="0.65"/>
    <m/>
    <m/>
    <m/>
    <m/>
    <s v="ATENDE"/>
    <s v="ATENDE"/>
    <s v="ATENDE"/>
    <s v="ATENDE"/>
    <s v="C4"/>
    <s v="P6"/>
    <n v="1.2433333333333336"/>
    <n v="6.73"/>
    <n v="4.75"/>
    <n v="3"/>
    <n v="0.6"/>
    <s v="ATENDE"/>
    <s v="ATENDE"/>
    <s v="ATENDE"/>
    <s v="-"/>
    <e v="#VALUE!"/>
    <n v="9.4700000000000006"/>
    <n v="5.37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m/>
    <m/>
    <m/>
    <m/>
    <m/>
    <m/>
    <m/>
    <m/>
    <n v="39"/>
    <n v="100"/>
    <n v="139"/>
    <n v="0.61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400000000000002"/>
    <n v="2.3888888888888888"/>
    <s v="-"/>
    <n v="12.74"/>
    <n v="0.61"/>
    <m/>
    <m/>
    <m/>
    <m/>
    <s v="ATENDE"/>
    <s v="ATENDE"/>
    <s v="ATENDE"/>
    <s v="ATENDE"/>
    <s v="C4"/>
    <s v="P6"/>
    <n v="0.95"/>
    <n v="5.85"/>
    <n v="3.87"/>
    <n v="3"/>
    <n v="0.6"/>
    <s v="ATENDE"/>
    <s v="ATENDE"/>
    <s v="ATENDE"/>
    <s v="-"/>
    <e v="#VALUE!"/>
    <n v="10.039999999999999"/>
    <n v="6.15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40"/>
    <n v="100"/>
    <n v="140"/>
    <n v="0.6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3999999999999861E-2"/>
    <n v="1.6111111111111112"/>
    <s v="-"/>
    <n v="10.94"/>
    <n v="0.47"/>
    <m/>
    <m/>
    <m/>
    <m/>
    <s v="ATENDE"/>
    <s v="ATENDE"/>
    <s v="ATENDE"/>
    <s v="ATENDE"/>
    <s v="C4"/>
    <s v="P6"/>
    <n v="1.2933333333333334"/>
    <n v="6.88"/>
    <n v="3.81"/>
    <n v="3"/>
    <n v="0.6"/>
    <s v="ATENDE"/>
    <s v="ATENDE"/>
    <s v="ATENDE"/>
    <s v="P6"/>
    <n v="2.1433333333333331"/>
    <n v="9.43"/>
    <n v="4.0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2.5"/>
    <s v="-"/>
    <n v="10.4"/>
    <n v="0.63"/>
    <m/>
    <m/>
    <m/>
    <m/>
    <s v="ATENDE"/>
    <s v="ATENDE"/>
    <s v="ATENDE"/>
    <s v="ATENDE"/>
    <s v="C4"/>
    <s v="P6"/>
    <n v="0.9933333333333334"/>
    <n v="5.98"/>
    <n v="4.2229999999999999"/>
    <n v="3"/>
    <n v="0.6"/>
    <s v="ATENDE"/>
    <s v="ATENDE"/>
    <s v="ATENDE"/>
    <s v="P6"/>
    <n v="2"/>
    <n v="9"/>
    <n v="4.7300000000000004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899999999999983"/>
    <n v="2.1111111111111116"/>
    <s v="-"/>
    <s v="11,79"/>
    <n v="0.56000000000000005"/>
    <m/>
    <m/>
    <m/>
    <m/>
    <s v="ATENDE"/>
    <s v="ATENDE"/>
    <s v="ATENDE"/>
    <s v="ATENDE"/>
    <s v="C4"/>
    <s v="P6"/>
    <n v="0.71333333333333315"/>
    <n v="5.14"/>
    <n v="3.2"/>
    <n v="3"/>
    <n v="0.6"/>
    <s v="ATENDE"/>
    <s v="ATENDE"/>
    <s v="ATENDE"/>
    <s v="P6"/>
    <n v="2.186666666666667"/>
    <s v="9,56"/>
    <n v="5.11000000000000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6"/>
    <n v="1.1633333333333336"/>
    <n v="6.49"/>
    <n v="3.34"/>
    <n v="3"/>
    <n v="0.6"/>
    <s v="ATENDE"/>
    <s v="ATENDE"/>
    <s v="ATENDE"/>
    <s v="-"/>
    <e v="#VALUE!"/>
    <n v="8.6199999999999992"/>
    <n v="3.3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2777777777777777"/>
    <s v="-"/>
    <n v="10.74"/>
    <n v="0.41"/>
    <m/>
    <m/>
    <m/>
    <m/>
    <s v="ATENDE"/>
    <s v="ATENDE"/>
    <s v="ATENDE"/>
    <s v="ATENDE"/>
    <s v="C4"/>
    <s v="P6"/>
    <n v="0.5199999999999998"/>
    <n v="4.5599999999999996"/>
    <n v="2.38"/>
    <n v="3"/>
    <n v="0.6"/>
    <s v="ATENDE"/>
    <s v="ATENDE"/>
    <s v="ATENDE"/>
    <s v="-"/>
    <e v="#VALUE!"/>
    <n v="9.07"/>
    <n v="2.4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2999999999999972E-2"/>
    <n v="1.6666666666666665"/>
    <s v="-"/>
    <n v="10.93"/>
    <n v="0.48"/>
    <m/>
    <m/>
    <m/>
    <m/>
    <s v="ATENDE"/>
    <s v="ATENDE"/>
    <s v="ATENDE"/>
    <s v="ATENDE"/>
    <s v="C4"/>
    <s v="P6"/>
    <n v="0.58999999999999986"/>
    <n v="4.7699999999999996"/>
    <n v="2.7"/>
    <n v="3"/>
    <n v="0.6"/>
    <s v="ATENDE"/>
    <s v="ATENDE"/>
    <s v="ATENDE"/>
    <s v="-"/>
    <e v="#VALUE!"/>
    <n v="8.8699999999999992"/>
    <s v="3,99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s v="Curto I"/>
    <n v="1.2"/>
    <n v="6.5"/>
    <m/>
    <m/>
    <m/>
    <m/>
    <m/>
    <m/>
    <n v="40"/>
    <n v="100"/>
    <n v="140"/>
    <n v="0.6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100000000000013E-2"/>
    <n v="1.3333333333333335"/>
    <s v="-"/>
    <n v="10.210000000000001"/>
    <n v="0.42"/>
    <m/>
    <m/>
    <m/>
    <m/>
    <s v="ATENDE"/>
    <s v="ATENDE"/>
    <s v="ATENDE"/>
    <s v="ATENDE"/>
    <s v="C4"/>
    <s v="P6"/>
    <n v="1.1999999999999997"/>
    <n v="6.6"/>
    <n v="3.38"/>
    <n v="3"/>
    <n v="0.6"/>
    <s v="ATENDE"/>
    <s v="ATENDE"/>
    <s v="ATENDE"/>
    <s v="P6"/>
    <n v="1.8266666666666667"/>
    <n v="8.48"/>
    <n v="3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900000000000004"/>
    <n v="1.8888888888888893"/>
    <s v="-"/>
    <n v="14.19"/>
    <n v="0.52"/>
    <m/>
    <m/>
    <m/>
    <m/>
    <s v="ATENDE"/>
    <s v="ATENDE"/>
    <s v="ATENDE"/>
    <s v="ATENDE"/>
    <s v="C4"/>
    <s v="P6"/>
    <n v="2.0066666666666664"/>
    <n v="9.02"/>
    <n v="6.65"/>
    <n v="3"/>
    <n v="0.6"/>
    <s v="ATENDE"/>
    <s v="ATENDE"/>
    <s v="ATENDE"/>
    <s v="P6"/>
    <n v="2.7266666666666666"/>
    <n v="11.18"/>
    <n v="4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7222222222222223"/>
    <s v="-"/>
    <n v="11.04"/>
    <n v="0.49"/>
    <m/>
    <m/>
    <m/>
    <m/>
    <s v="ATENDE"/>
    <s v="ATENDE"/>
    <s v="ATENDE"/>
    <s v="ATENDE"/>
    <s v="C4"/>
    <s v="P6"/>
    <n v="0.68666666666666654"/>
    <n v="5.0599999999999996"/>
    <n v="2.91"/>
    <n v="3"/>
    <n v="0.6"/>
    <s v="ATENDE"/>
    <s v="ATENDE"/>
    <s v="ATENDE"/>
    <s v="P6"/>
    <n v="1.8366666666666664"/>
    <n v="8.51"/>
    <n v="3.8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999999999999961E-2"/>
    <n v="1.5"/>
    <s v="-"/>
    <n v="10.81"/>
    <n v="0.45"/>
    <m/>
    <m/>
    <m/>
    <m/>
    <s v="ATENDE"/>
    <s v="ATENDE"/>
    <s v="ATENDE"/>
    <s v="ATENDE"/>
    <s v="C4"/>
    <s v="P6"/>
    <n v="2.0466666666666669"/>
    <n v="9.14"/>
    <n v="3.8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8000000000000025E-2"/>
    <n v="2.4444444444444446"/>
    <s v="-"/>
    <n v="10.28"/>
    <n v="0.62"/>
    <m/>
    <m/>
    <m/>
    <m/>
    <s v="ATENDE"/>
    <s v="ATENDE"/>
    <s v="ATENDE"/>
    <s v="ATENDE"/>
    <s v="C4"/>
    <s v="P6"/>
    <n v="1.9033333333333338"/>
    <n v="8.7100000000000009"/>
    <n v="4.4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0555555555555558"/>
    <s v="-"/>
    <n v="11.67"/>
    <n v="0.55000000000000004"/>
    <m/>
    <m/>
    <m/>
    <m/>
    <s v="ATENDE"/>
    <s v="ATENDE"/>
    <s v="ATENDE"/>
    <s v="ATENDE"/>
    <s v="C4"/>
    <s v="P6"/>
    <n v="2.0766666666666667"/>
    <n v="9.23"/>
    <n v="4.7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999999999999927E-2"/>
    <n v="1.1111111111111112"/>
    <s v="-"/>
    <n v="10.43"/>
    <n v="0.38"/>
    <m/>
    <m/>
    <m/>
    <m/>
    <s v="ATENDE"/>
    <s v="ATENDE"/>
    <s v="ATENDE"/>
    <s v="ATENDE"/>
    <s v="C4"/>
    <s v="P6"/>
    <n v="1.7200000000000002"/>
    <n v="8.16"/>
    <n v="4.01"/>
    <n v="3"/>
    <n v="0.6"/>
    <s v="ATENDE"/>
    <s v="ATENDE"/>
    <s v="ATENDE"/>
    <s v="P6"/>
    <n v="1.25"/>
    <n v="6.75"/>
    <n v="2.95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100"/>
    <n v="144"/>
    <n v="0.56000000000000005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1.166666666666667"/>
    <s v="-"/>
    <n v="11.06"/>
    <n v="0.39"/>
    <m/>
    <m/>
    <m/>
    <m/>
    <s v="ATENDE"/>
    <s v="ATENDE"/>
    <s v="ATENDE"/>
    <s v="ATENDE"/>
    <s v="C4"/>
    <s v="P6"/>
    <n v="0.83666666666666667"/>
    <n v="5.51"/>
    <n v="2.96"/>
    <n v="3"/>
    <n v="0.6"/>
    <s v="ATENDE"/>
    <s v="ATENDE"/>
    <s v="ATENDE"/>
    <s v="P6"/>
    <n v="1.8333333333333335"/>
    <n v="8.5"/>
    <n v="2.2599999999999998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Médio II"/>
    <s v="Curto II"/>
    <n v="1.4"/>
    <n v="6.5"/>
    <m/>
    <m/>
    <m/>
    <m/>
    <m/>
    <m/>
    <n v="39"/>
    <n v="100"/>
    <n v="139"/>
    <n v="0.61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5"/>
    <s v="-"/>
    <n v="11.42"/>
    <n v="0.45"/>
    <m/>
    <m/>
    <m/>
    <m/>
    <s v="ATENDE"/>
    <s v="ATENDE"/>
    <s v="ATENDE"/>
    <s v="ATENDE"/>
    <s v="C4"/>
    <s v="P6"/>
    <n v="1.46"/>
    <n v="7.38"/>
    <n v="4.26"/>
    <n v="3"/>
    <n v="0.6"/>
    <s v="ATENDE"/>
    <s v="ATENDE"/>
    <s v="ATENDE"/>
    <s v="P6"/>
    <n v="1.1499999999999999"/>
    <n v="6.45"/>
    <n v="2.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100"/>
    <n v="140"/>
    <n v="0.6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0.11111111111111116"/>
    <s v="-"/>
    <n v="10.96"/>
    <n v="0.2"/>
    <m/>
    <m/>
    <m/>
    <m/>
    <s v="ATENDE"/>
    <s v="ATENDE"/>
    <s v="ATENDE"/>
    <s v="ATENDE"/>
    <s v="C4"/>
    <s v="P6"/>
    <n v="1.3966666666666669"/>
    <n v="7.19"/>
    <n v="1.3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65"/>
    <n v="100"/>
    <n v="165"/>
    <n v="0.35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799999999999993"/>
    <n v="0.11111111111111116"/>
    <s v="-"/>
    <n v="14.18"/>
    <n v="0.2"/>
    <m/>
    <m/>
    <m/>
    <m/>
    <s v="ATENDE"/>
    <s v="ATENDE"/>
    <s v="ATENDE"/>
    <s v="ATENDE"/>
    <s v="C4"/>
    <s v="P6"/>
    <n v="2.3566666666666669"/>
    <n v="10.07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70"/>
    <n v="100"/>
    <n v="170"/>
    <n v="0.30000000000000004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600000000000014"/>
    <n v="2.833333333333333"/>
    <s v="-"/>
    <s v="11,56"/>
    <n v="0.69"/>
    <m/>
    <m/>
    <m/>
    <m/>
    <s v="ATENDE"/>
    <s v="ATENDE"/>
    <s v="ATENDE"/>
    <s v="ATENDE"/>
    <s v="C4"/>
    <s v="P6"/>
    <n v="1.3666666666666667"/>
    <n v="7.1"/>
    <n v="4.98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m/>
    <m/>
    <s v="APEA"/>
    <n v="1"/>
    <m/>
    <s v="Reduzido espaçamento de 50 mts para 25 mts, mantendo os mesmos parâmetros"/>
    <m/>
    <m/>
    <n v="30"/>
    <n v="100"/>
    <n v="130"/>
    <n v="0.7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099999999999985"/>
    <n v="0.72222222222222232"/>
    <s v="-"/>
    <n v="12.11"/>
    <n v="0.3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5.16"/>
    <n v="2.19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00000000000009"/>
    <n v="1.4444444444444446"/>
    <s v="-"/>
    <n v="13.5"/>
    <n v="0.4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9400000000000004"/>
    <n v="3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s v="APEA"/>
    <n v="1"/>
    <m/>
    <s v="Reduzido espaçamento de 72,5 mts para 36.25 mts, mantendo os mesmos parâmetros"/>
    <m/>
    <m/>
    <n v="39"/>
    <n v="150"/>
    <n v="189"/>
    <n v="0.74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2777777777777777"/>
    <s v="-"/>
    <n v="11.34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12"/>
    <n v="2.509999999999999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3333333333333335"/>
    <s v="-"/>
    <n v="10.01"/>
    <n v="0.42"/>
    <m/>
    <m/>
    <m/>
    <m/>
    <s v="ATENDE"/>
    <s v="ATENDE"/>
    <s v="ATENDE"/>
    <s v="ATENDE"/>
    <s v="C4"/>
    <s v="P6"/>
    <n v="1.0366666666666666"/>
    <n v="6.11"/>
    <n v="3.14"/>
    <n v="3"/>
    <n v="0.6"/>
    <s v="ATENDE"/>
    <s v="ATENDE"/>
    <s v="ATENDE"/>
    <s v="P6"/>
    <n v="1.7966666666666669"/>
    <n v="8.39"/>
    <n v="3.2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19999999999999"/>
    <n v="1.8888888888888893"/>
    <s v="-"/>
    <n v="13.92"/>
    <n v="0.52"/>
    <m/>
    <m/>
    <m/>
    <m/>
    <s v="ATENDE"/>
    <s v="ATENDE"/>
    <s v="ATENDE"/>
    <s v="ATENDE"/>
    <s v="C4"/>
    <s v="P6"/>
    <n v="1.7366666666666668"/>
    <n v="8.2100000000000009"/>
    <n v="6.05"/>
    <n v="3"/>
    <n v="0.6"/>
    <s v="ATENDE"/>
    <s v="ATENDE"/>
    <s v="ATENDE"/>
    <s v="P6"/>
    <n v="2.69"/>
    <n v="11.07"/>
    <n v="4.0999999999999996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1.5555555555555558"/>
    <s v="-"/>
    <n v="10.75"/>
    <n v="0.46"/>
    <m/>
    <m/>
    <m/>
    <m/>
    <s v="ATENDE"/>
    <s v="ATENDE"/>
    <s v="ATENDE"/>
    <s v="ATENDE"/>
    <s v="C4"/>
    <s v="P6"/>
    <n v="0.4800000000000002"/>
    <n v="4.4400000000000004"/>
    <n v="2.42"/>
    <n v="3"/>
    <n v="0.6"/>
    <s v="ATENDE"/>
    <s v="ATENDE"/>
    <s v="ATENDE"/>
    <s v="P6"/>
    <n v="1.813333333333333"/>
    <n v="8.44"/>
    <n v="3.6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1111111111111112"/>
    <s v="-"/>
    <n v="10.57"/>
    <n v="0.38"/>
    <m/>
    <m/>
    <m/>
    <m/>
    <s v="ATENDE"/>
    <s v="ATENDE"/>
    <s v="ATENDE"/>
    <s v="ATENDE"/>
    <s v="C4"/>
    <s v="P6"/>
    <n v="1.04"/>
    <n v="6.12"/>
    <n v="2.88"/>
    <n v="3"/>
    <n v="0.6"/>
    <s v="ATENDE"/>
    <s v="ATENDE"/>
    <s v="ATENDE"/>
    <s v="P6"/>
    <n v="1.9833333333333329"/>
    <n v="8.9499999999999993"/>
    <n v="3.0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6111111111111112"/>
    <s v="-"/>
    <n v="10.06"/>
    <n v="0.47"/>
    <m/>
    <m/>
    <m/>
    <m/>
    <s v="ATENDE"/>
    <s v="ATENDE"/>
    <s v="ATENDE"/>
    <s v="ATENDE"/>
    <s v="C4"/>
    <s v="P6"/>
    <n v="0.69000000000000017"/>
    <n v="5.07"/>
    <n v="3.14"/>
    <n v="3"/>
    <n v="0.6"/>
    <s v="ATENDE"/>
    <s v="ATENDE"/>
    <s v="ATENDE"/>
    <s v="P6"/>
    <n v="1.83"/>
    <n v="8.49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"/>
    <s v="-"/>
    <n v="11.31"/>
    <n v="0.36"/>
    <m/>
    <m/>
    <m/>
    <m/>
    <s v="ATENDE"/>
    <s v="ATENDE"/>
    <s v="ATENDE"/>
    <s v="ATENDE"/>
    <s v="C4"/>
    <s v="P6"/>
    <n v="0.41666666666666674"/>
    <n v="4.25"/>
    <n v="1.89"/>
    <n v="3"/>
    <n v="0.6"/>
    <s v="ATENDE"/>
    <s v="ATENDE"/>
    <s v="ATENDE"/>
    <s v="P6"/>
    <n v="2"/>
    <n v="9"/>
    <n v="3.0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000000000000012"/>
    <n v="7.1428571428571397E-2"/>
    <s v="-"/>
    <n v="22.6"/>
    <n v="0.3"/>
    <m/>
    <m/>
    <m/>
    <m/>
    <s v="ATENDE"/>
    <s v="ATENDE"/>
    <s v="ATENDE"/>
    <s v="ATENDE"/>
    <s v="C2"/>
    <s v="P6"/>
    <n v="1.1366666666666667"/>
    <n v="6.41"/>
    <n v="2.19"/>
    <n v="3"/>
    <n v="0.6"/>
    <s v="ATENDE"/>
    <s v="ATENDE"/>
    <s v="ATENDE"/>
    <s v="-"/>
    <e v="#VALUE!"/>
    <s v=" -"/>
    <s v=" -"/>
    <s v="-"/>
    <s v="-"/>
    <s v="-"/>
    <s v="-"/>
    <s v="-"/>
    <x v="0"/>
    <s v=" SL VT 9.1 85W"/>
    <s v="LUM LED SL VT 9.1 85W"/>
    <m/>
    <e v="#N/A"/>
    <n v="2"/>
    <n v="85"/>
    <n v="0"/>
    <n v="14489"/>
    <n v="0"/>
    <n v="0"/>
    <n v="10"/>
    <s v="Curto II"/>
    <m/>
    <s v=""/>
    <s v=""/>
    <m/>
    <m/>
    <m/>
    <m/>
    <m/>
    <m/>
    <n v="85"/>
    <n v="150"/>
    <n v="470"/>
    <n v="0.43333333333333335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0499999999999954E-2"/>
    <n v="0.3214285714285714"/>
    <s v="-"/>
    <n v="20.21"/>
    <n v="0.37"/>
    <m/>
    <m/>
    <m/>
    <m/>
    <s v="ATENDE"/>
    <s v="ATENDE"/>
    <s v="ATENDE"/>
    <s v="ATENDE"/>
    <s v="C2"/>
    <s v="P6"/>
    <n v="0.76"/>
    <n v="5.28"/>
    <n v="1.35"/>
    <n v="3"/>
    <n v="0.6"/>
    <s v="ATENDE"/>
    <s v="ATENDE"/>
    <s v="ATENDE"/>
    <s v="-"/>
    <e v="#VALUE!"/>
    <s v=" -"/>
    <s v=" -"/>
    <s v="-"/>
    <s v="-"/>
    <s v="-"/>
    <s v="-"/>
    <s v="-"/>
    <x v="1"/>
    <s v="SX-INLPP070HF"/>
    <s v="SXINLPP070K40L12CZF7PHF"/>
    <m/>
    <e v="#N/A"/>
    <n v="2"/>
    <n v="70"/>
    <n v="0"/>
    <n v="11970"/>
    <n v="0"/>
    <n v="0"/>
    <n v="8"/>
    <s v="Curto II"/>
    <m/>
    <m/>
    <m/>
    <m/>
    <m/>
    <m/>
    <m/>
    <m/>
    <m/>
    <n v="70"/>
    <n v="150"/>
    <n v="440"/>
    <n v="0.53333333333333333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2000000000000046E-2"/>
    <n v="0.53571428571428559"/>
    <s v="-"/>
    <n v="21.04"/>
    <n v="0.43"/>
    <m/>
    <m/>
    <m/>
    <m/>
    <s v="ATENDE"/>
    <s v="ATENDE"/>
    <s v="ATENDE"/>
    <s v="ATENDE"/>
    <s v="C2"/>
    <s v="P6"/>
    <n v="0.29000000000000004"/>
    <n v="3.87"/>
    <n v="1.33"/>
    <n v="3"/>
    <n v="0.6"/>
    <s v="ATENDE"/>
    <s v="ATENDE"/>
    <s v="ATENDE"/>
    <s v="-"/>
    <e v="#VALUE!"/>
    <s v=" -"/>
    <s v=" -"/>
    <s v="-"/>
    <s v="-"/>
    <s v="-"/>
    <s v="-"/>
    <s v="-"/>
    <x v="2"/>
    <s v="SIGMAGPTLRRSMNDL_80W_56IBBR_x000a_"/>
    <s v="SIGMAGPTLRRSMNDL_80W_56IBBR_x000a_S1-10C1MUN6.5"/>
    <m/>
    <e v="#N/A"/>
    <n v="2"/>
    <n v="80"/>
    <n v="0"/>
    <n v="13209"/>
    <n v="0"/>
    <n v="0"/>
    <n v="5"/>
    <s v="Curto II"/>
    <m/>
    <m/>
    <m/>
    <m/>
    <m/>
    <m/>
    <m/>
    <m/>
    <m/>
    <n v="80"/>
    <n v="150"/>
    <n v="460"/>
    <n v="0.46666666666666667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700000000000001"/>
    <n v="1.1111111111111112"/>
    <s v="-"/>
    <n v="11.37"/>
    <n v="0.38"/>
    <m/>
    <m/>
    <m/>
    <m/>
    <s v="ATENDE"/>
    <s v="ATENDE"/>
    <s v="ATENDE"/>
    <s v="ATENDE"/>
    <s v="C4"/>
    <s v="P6"/>
    <n v="1.3733333333333335"/>
    <n v="7.12"/>
    <n v="3.31"/>
    <n v="3"/>
    <n v="0.6"/>
    <s v="ATENDE"/>
    <s v="ATENDE"/>
    <s v="ATENDE"/>
    <s v="P6"/>
    <n v="2.1999999999999997"/>
    <n v="9.6"/>
    <n v="3.4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699999999999998"/>
    <n v="1.5555555555555558"/>
    <s v="-"/>
    <n v="13.47"/>
    <n v="0.46"/>
    <m/>
    <m/>
    <m/>
    <m/>
    <s v="ATENDE"/>
    <s v="ATENDE"/>
    <s v="ATENDE"/>
    <s v="ATENDE"/>
    <s v="C4"/>
    <s v="P6"/>
    <n v="1.7466666666666666"/>
    <n v="8.24"/>
    <n v="5.8"/>
    <n v="3"/>
    <n v="0.6"/>
    <s v="ATENDE"/>
    <s v="ATENDE"/>
    <s v="ATENDE"/>
    <s v="P6"/>
    <n v="2.6199999999999997"/>
    <n v="10.86"/>
    <n v="3.39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2777777777777777"/>
    <s v="-"/>
    <n v="10.46"/>
    <n v="0.41"/>
    <m/>
    <m/>
    <m/>
    <m/>
    <s v="ATENDE"/>
    <s v="ATENDE"/>
    <s v="ATENDE"/>
    <s v="ATENDE"/>
    <s v="C4"/>
    <s v="P6"/>
    <n v="0.51666666666666661"/>
    <n v="4.55"/>
    <n v="2.29"/>
    <n v="3"/>
    <n v="0.6"/>
    <s v="ATENDE"/>
    <s v="ATENDE"/>
    <s v="ATENDE"/>
    <s v="P6"/>
    <n v="1.7566666666666664"/>
    <n v="8.27"/>
    <n v="3.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36933333333333329"/>
    <n v="3.4444444444444446"/>
    <s v="-"/>
    <n v="10.27"/>
    <n v="0.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2233333333333332"/>
    <n v="6.67"/>
    <n v="4.49"/>
    <n v="3"/>
    <n v="0.6"/>
    <s v="ATENDE"/>
    <s v="ATENDE"/>
    <s v="ATENDE"/>
    <x v="0"/>
    <s v=" SL VT 9.1 17W"/>
    <s v="LUM LED SL VT 9.1 17W"/>
    <m/>
    <e v="#N/A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89600000000000013"/>
    <n v="3.0555555555555554"/>
    <s v="-"/>
    <n v="14.22"/>
    <n v="0.7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7033333333333331"/>
    <n v="8.11"/>
    <n v="3.97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1.7626666666666666"/>
    <n v="2.9444444444444442"/>
    <s v="-"/>
    <n v="20.72"/>
    <n v="0.7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8200000000000003"/>
    <n v="11.46"/>
    <n v="6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0.7777777777777779"/>
    <s v="-"/>
    <n v="11.67"/>
    <n v="0.32"/>
    <m/>
    <m/>
    <m/>
    <m/>
    <s v="ATENDE"/>
    <s v="ATENDE"/>
    <s v="ATENDE"/>
    <s v="ATENDE"/>
    <s v="C4"/>
    <s v="P6"/>
    <n v="2.0933333333333333"/>
    <n v="9.2799999999999994"/>
    <n v="2.67"/>
    <n v="3"/>
    <n v="0.6"/>
    <s v="ATENDE"/>
    <s v="ATENDE"/>
    <s v="ATENDE"/>
    <s v="P6"/>
    <n v="1.17"/>
    <n v="6.51"/>
    <n v="2.64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0.83333333333333348"/>
    <s v="-"/>
    <n v="13.83"/>
    <n v="0.33"/>
    <m/>
    <m/>
    <m/>
    <m/>
    <s v="ATENDE"/>
    <s v="ATENDE"/>
    <s v="ATENDE"/>
    <s v="ATENDE"/>
    <s v="C4"/>
    <s v="P6"/>
    <n v="2.436666666666667"/>
    <n v="10.31"/>
    <n v="1.83"/>
    <n v="3"/>
    <n v="0.6"/>
    <s v="ATENDE"/>
    <s v="ATENDE"/>
    <s v="ATENDE"/>
    <s v="P6"/>
    <n v="1.4366666666666665"/>
    <n v="7.31"/>
    <n v="4.2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000000000000057E-2"/>
    <n v="0.44444444444444464"/>
    <s v="-"/>
    <n v="10.64"/>
    <n v="0.26"/>
    <m/>
    <m/>
    <m/>
    <m/>
    <s v="ATENDE"/>
    <s v="ATENDE"/>
    <s v="ATENDE"/>
    <s v="ATENDE"/>
    <s v="C4"/>
    <s v="P6"/>
    <n v="1.6266666666666665"/>
    <n v="7.88"/>
    <n v="1.84"/>
    <n v="3"/>
    <n v="0.6"/>
    <s v="ATENDE"/>
    <s v="ATENDE"/>
    <s v="ATENDE"/>
    <s v="P6"/>
    <n v="0.27"/>
    <n v="3.81"/>
    <n v="1.2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1000000000000174E-2"/>
    <n v="1"/>
    <s v="-"/>
    <n v="10.71"/>
    <n v="0.36"/>
    <m/>
    <m/>
    <m/>
    <m/>
    <s v="ATENDE"/>
    <s v="ATENDE"/>
    <s v="ATENDE"/>
    <s v="ATENDE"/>
    <s v="C4"/>
    <s v="P6"/>
    <n v="1.65"/>
    <n v="7.95"/>
    <n v="2.64"/>
    <n v="3"/>
    <n v="0.6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"/>
    <n v="1.5555555555555558"/>
    <s v="-"/>
    <n v="12.7"/>
    <n v="0.46"/>
    <m/>
    <m/>
    <m/>
    <m/>
    <s v="ATENDE"/>
    <s v="ATENDE"/>
    <s v="ATENDE"/>
    <s v="ATENDE"/>
    <s v="C4"/>
    <s v="P6"/>
    <n v="1.8900000000000001"/>
    <n v="8.67"/>
    <n v="1.75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0.72222222222222232"/>
    <s v="-"/>
    <n v="11.33"/>
    <n v="0.31"/>
    <m/>
    <m/>
    <m/>
    <m/>
    <s v="ATENDE"/>
    <s v="ATENDE"/>
    <s v="ATENDE"/>
    <s v="ATENDE"/>
    <s v="C4"/>
    <s v="P6"/>
    <n v="1.7533333333333334"/>
    <n v="8.26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1"/>
    <s v="-"/>
    <n v="10.130000000000001"/>
    <n v="0.36"/>
    <m/>
    <m/>
    <m/>
    <m/>
    <s v="ATENDE"/>
    <s v="ATENDE"/>
    <s v="ATENDE"/>
    <s v="ATENDE"/>
    <s v="C4"/>
    <s v="P6"/>
    <n v="1.4300000000000002"/>
    <n v="7.29"/>
    <n v="2.13"/>
    <n v="3"/>
    <n v="0.6"/>
    <s v="ATENDE"/>
    <s v="ATENDE"/>
    <s v="ATENDE"/>
    <s v="P6"/>
    <n v="0.58000000000000007"/>
    <n v="4.7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1.5"/>
    <s v="-"/>
    <n v="11.44"/>
    <n v="0.45"/>
    <m/>
    <m/>
    <m/>
    <m/>
    <s v="ATENDE"/>
    <s v="ATENDE"/>
    <s v="ATENDE"/>
    <s v="ATENDE"/>
    <s v="C4"/>
    <s v="P6"/>
    <n v="1.7866666666666666"/>
    <n v="8.36"/>
    <n v="2.2999999999999998"/>
    <n v="3"/>
    <n v="0.6"/>
    <s v="ATENDE"/>
    <s v="ATENDE"/>
    <s v="ATENDE"/>
    <s v="P6"/>
    <n v="0.55000000000000004"/>
    <n v="4.6500000000000004"/>
    <n v="2.2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800000000000002"/>
    <n v="0.83333333333333348"/>
    <s v="-"/>
    <n v="12.78"/>
    <n v="0.33"/>
    <m/>
    <m/>
    <m/>
    <m/>
    <s v="ATENDE"/>
    <s v="ATENDE"/>
    <s v="ATENDE"/>
    <s v="ATENDE"/>
    <s v="C4"/>
    <s v="P6"/>
    <n v="1.936666666666667"/>
    <n v="8.81"/>
    <n v="2.52"/>
    <n v="3"/>
    <n v="0.6"/>
    <s v="ATENDE"/>
    <s v="ATENDE"/>
    <s v="ATENDE"/>
    <s v="P6"/>
    <n v="0.28666666666666663"/>
    <n v="3.86"/>
    <n v="1.3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2222222222222223"/>
    <s v="-"/>
    <n v="10.51"/>
    <n v="0.4"/>
    <m/>
    <m/>
    <m/>
    <m/>
    <s v="ATENDE"/>
    <s v="ATENDE"/>
    <s v="ATENDE"/>
    <s v="ATENDE"/>
    <s v="C4"/>
    <s v="P6"/>
    <n v="1.9466666666666668"/>
    <n v="8.84"/>
    <n v="3.24"/>
    <n v="3"/>
    <n v="0.6"/>
    <s v="ATENDE"/>
    <s v="ATENDE"/>
    <s v="ATENDE"/>
    <s v="P6"/>
    <n v="1.1366666666666667"/>
    <n v="6.41"/>
    <n v="3.1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8888888888888893"/>
    <s v="-"/>
    <n v="10.01"/>
    <n v="0.52"/>
    <m/>
    <m/>
    <m/>
    <m/>
    <s v="ATENDE"/>
    <s v="ATENDE"/>
    <s v="ATENDE"/>
    <s v="ATENDE"/>
    <s v="C4"/>
    <s v="P6"/>
    <n v="1.8000000000000003"/>
    <n v="8.4"/>
    <n v="3.28"/>
    <n v="3"/>
    <n v="0.6"/>
    <s v="ATENDE"/>
    <s v="ATENDE"/>
    <s v="ATENDE"/>
    <s v="P6"/>
    <n v="0.82666666666666688"/>
    <n v="5.48"/>
    <n v="3.75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P6"/>
    <n v="1.9633333333333334"/>
    <n v="8.89"/>
    <n v="3.51"/>
    <n v="3"/>
    <n v="0.6"/>
    <s v="ATENDE"/>
    <s v="ATENDE"/>
    <s v="ATENDE"/>
    <s v="P6"/>
    <n v="0.55333333333333345"/>
    <n v="4.66"/>
    <n v="2.3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1.9433333333333334"/>
    <n v="8.83"/>
    <n v="3.46"/>
    <n v="3"/>
    <n v="0.6"/>
    <s v="ATENDE"/>
    <s v="ATENDE"/>
    <s v="ATENDE"/>
    <s v="P6"/>
    <n v="1.2399999999999998"/>
    <n v="6.72"/>
    <n v="3.4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2.0555555555555558"/>
    <s v="-"/>
    <n v="10.16"/>
    <n v="0.55000000000000004"/>
    <m/>
    <m/>
    <m/>
    <m/>
    <s v="ATENDE"/>
    <s v="ATENDE"/>
    <s v="ATENDE"/>
    <s v="ATENDE"/>
    <s v="C4"/>
    <s v="P6"/>
    <n v="1.7899999999999996"/>
    <n v="8.3699999999999992"/>
    <n v="3.65"/>
    <n v="3"/>
    <n v="0.6"/>
    <s v="ATENDE"/>
    <s v="ATENDE"/>
    <s v="ATENDE"/>
    <s v="P6"/>
    <n v="0.94666666666666655"/>
    <n v="5.84"/>
    <n v="4.07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.6666666666666665"/>
    <s v="-"/>
    <n v="11.52"/>
    <n v="0.48"/>
    <m/>
    <m/>
    <m/>
    <m/>
    <s v="ATENDE"/>
    <s v="ATENDE"/>
    <s v="ATENDE"/>
    <s v="ATENDE"/>
    <s v="C4"/>
    <s v="P6"/>
    <n v="1.9466666666666668"/>
    <n v="8.84"/>
    <n v="3.93"/>
    <n v="3"/>
    <n v="0.6"/>
    <s v="ATENDE"/>
    <s v="ATENDE"/>
    <s v="ATENDE"/>
    <s v="P6"/>
    <n v="0.67333333333333312"/>
    <n v="5.0199999999999996"/>
    <n v="2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.3333333333333335"/>
    <s v="-"/>
    <n v="10.09"/>
    <n v="0.42"/>
    <m/>
    <m/>
    <m/>
    <m/>
    <s v="ATENDE"/>
    <s v="ATENDE"/>
    <s v="ATENDE"/>
    <s v="ATENDE"/>
    <s v="C4"/>
    <s v="P6"/>
    <n v="1.8233333333333337"/>
    <n v="8.4700000000000006"/>
    <n v="3.27"/>
    <n v="3"/>
    <n v="0.6"/>
    <s v="ATENDE"/>
    <s v="ATENDE"/>
    <s v="ATENDE"/>
    <s v="P6"/>
    <n v="1.1466666666666669"/>
    <n v="6.44"/>
    <n v="3.2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300000000000002"/>
    <n v="1.8333333333333335"/>
    <s v="-"/>
    <n v="14.03"/>
    <n v="0.51"/>
    <m/>
    <m/>
    <m/>
    <m/>
    <s v="ATENDE"/>
    <s v="ATENDE"/>
    <s v="ATENDE"/>
    <s v="ATENDE"/>
    <s v="C4"/>
    <s v="P6"/>
    <n v="2.73"/>
    <n v="11.19"/>
    <n v="4.24"/>
    <n v="3"/>
    <n v="0.6"/>
    <s v="ATENDE"/>
    <s v="ATENDE"/>
    <s v="ATENDE"/>
    <s v="P6"/>
    <n v="1.92"/>
    <n v="8.76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1.6111111111111112"/>
    <s v="-"/>
    <n v="10.9"/>
    <n v="0.47"/>
    <m/>
    <m/>
    <m/>
    <m/>
    <s v="ATENDE"/>
    <s v="ATENDE"/>
    <s v="ATENDE"/>
    <s v="ATENDE"/>
    <s v="C4"/>
    <s v="P6"/>
    <n v="1.8433333333333333"/>
    <n v="8.5299999999999994"/>
    <n v="3.73"/>
    <n v="3"/>
    <n v="0.6"/>
    <s v="ATENDE"/>
    <s v="ATENDE"/>
    <s v="ATENDE"/>
    <s v="P6"/>
    <n v="0.62333333333333329"/>
    <n v="4.87"/>
    <n v="2.7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449999999999991"/>
    <n v="0.24999999999999978"/>
    <s v="-"/>
    <n v="24.2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8733333333333331"/>
    <n v="29.62"/>
    <n v="16.4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00"/>
    <n v="330"/>
    <n v="0.35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0.96428571428571419"/>
    <s v="-"/>
    <n v="20.61"/>
    <n v="0.5500000000000000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65"/>
    <n v="25.95"/>
    <n v="16.190000000000001"/>
    <n v="3"/>
    <n v="0.6"/>
    <s v="ATENDE"/>
    <s v="ATENDE"/>
    <s v="ATENDE"/>
    <x v="1"/>
    <s v="SX-INEVO050HF"/>
    <s v="SXINEVO050K40L12CZF7PHF"/>
    <m/>
    <e v="#N/A"/>
    <n v="2"/>
    <n v="50"/>
    <e v="#N/A"/>
    <n v="8650"/>
    <n v="0"/>
    <n v="0"/>
    <m/>
    <s v="Curto II"/>
    <m/>
    <s v=""/>
    <s v=""/>
    <m/>
    <m/>
    <m/>
    <m/>
    <m/>
    <m/>
    <n v="50"/>
    <n v="100"/>
    <n v="300"/>
    <n v="0.5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6250000000000009"/>
    <n v="0.74999999999999978"/>
    <s v="-"/>
    <n v="23.25"/>
    <n v="0.49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9.0033333333333339"/>
    <n v="30.01"/>
    <n v="19.1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00"/>
    <n v="320"/>
    <n v="0.4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1.1111111111111112"/>
    <s v="-"/>
    <n v="11.12"/>
    <n v="0.38"/>
    <m/>
    <m/>
    <m/>
    <m/>
    <s v="ATENDE"/>
    <s v="ATENDE"/>
    <s v="ATENDE"/>
    <s v="ATENDE"/>
    <s v="C4"/>
    <s v="P6"/>
    <n v="2.2933333333333334"/>
    <n v="9.8800000000000008"/>
    <n v="3.36"/>
    <n v="3"/>
    <n v="0.6"/>
    <s v="ATENDE"/>
    <s v="ATENDE"/>
    <s v="ATENDE"/>
    <s v="P6"/>
    <n v="1.2966666666666664"/>
    <n v="6.89"/>
    <n v="3.1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5555555555555558"/>
    <s v="-"/>
    <n v="13.18"/>
    <n v="0.46"/>
    <m/>
    <m/>
    <m/>
    <m/>
    <s v="ATENDE"/>
    <s v="ATENDE"/>
    <s v="ATENDE"/>
    <s v="ATENDE"/>
    <s v="C4"/>
    <s v="P6"/>
    <n v="2.7833333333333332"/>
    <n v="11.35"/>
    <n v="3.41"/>
    <n v="3"/>
    <n v="0.6"/>
    <s v="ATENDE"/>
    <s v="ATENDE"/>
    <s v="ATENDE"/>
    <s v="P6"/>
    <n v="1.6466666666666669"/>
    <n v="7.94"/>
    <n v="5.55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1.8833333333333333"/>
    <n v="8.65"/>
    <n v="3.02"/>
    <n v="3"/>
    <n v="0.6"/>
    <s v="ATENDE"/>
    <s v="ATENDE"/>
    <s v="ATENDE"/>
    <s v="P6"/>
    <n v="0.44333333333333336"/>
    <n v="4.33"/>
    <n v="2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999999999999911E-2"/>
    <n v="0.50000000000000022"/>
    <s v="-"/>
    <n v="10.25"/>
    <n v="0.27"/>
    <m/>
    <m/>
    <m/>
    <m/>
    <s v="ATENDE"/>
    <s v="ATENDE"/>
    <s v="ATENDE"/>
    <s v="ATENDE"/>
    <s v="C4"/>
    <s v="P6"/>
    <n v="1.7033333333333331"/>
    <n v="8.11"/>
    <n v="1.74"/>
    <n v="3"/>
    <n v="0.6"/>
    <s v="ATENDE"/>
    <s v="ATENDE"/>
    <s v="ATENDE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"/>
    <s v="-"/>
    <n v="11.52"/>
    <n v="0.36"/>
    <m/>
    <m/>
    <m/>
    <m/>
    <s v="ATENDE"/>
    <s v="ATENDE"/>
    <s v="ATENDE"/>
    <s v="ATENDE"/>
    <s v="C4"/>
    <s v="P6"/>
    <n v="2.1133333333333333"/>
    <n v="9.34"/>
    <n v="1.83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400000000000001"/>
    <n v="0.11111111111111116"/>
    <s v="-"/>
    <n v="12.64"/>
    <n v="0.2"/>
    <m/>
    <m/>
    <m/>
    <m/>
    <s v="ATENDE"/>
    <s v="ATENDE"/>
    <s v="ATENDE"/>
    <s v="ATENDE"/>
    <s v="C4"/>
    <s v="P6"/>
    <n v="2.2833333333333332"/>
    <n v="9.85"/>
    <n v="1.88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2777777777777777"/>
    <s v="-"/>
    <n v="11.16"/>
    <n v="0.41"/>
    <m/>
    <m/>
    <m/>
    <m/>
    <s v="ATENDE"/>
    <s v="ATENDE"/>
    <s v="ATENDE"/>
    <s v="ATENDE"/>
    <s v="C4"/>
    <s v="P6"/>
    <n v="2.1233333333333331"/>
    <n v="9.3699999999999992"/>
    <n v="3.49"/>
    <n v="3"/>
    <n v="0.6"/>
    <s v="ATENDE"/>
    <s v="ATENDE"/>
    <s v="ATENDE"/>
    <s v="P6"/>
    <n v="1.1600000000000001"/>
    <n v="6.48"/>
    <n v="3.2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2.0555555555555558"/>
    <s v="-"/>
    <n v="10.61"/>
    <n v="0.55000000000000004"/>
    <m/>
    <m/>
    <m/>
    <m/>
    <s v="ATENDE"/>
    <s v="ATENDE"/>
    <s v="ATENDE"/>
    <s v="ATENDE"/>
    <s v="C4"/>
    <s v="P6"/>
    <n v="1.9600000000000004"/>
    <n v="8.8800000000000008"/>
    <n v="3.53"/>
    <n v="3"/>
    <n v="0.6"/>
    <s v="ATENDE"/>
    <s v="ATENDE"/>
    <s v="ATENDE"/>
    <s v="P6"/>
    <n v="0.78666666666666685"/>
    <n v="5.36"/>
    <n v="3.4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99999999999995"/>
    <n v="1.3888888888888888"/>
    <s v="-"/>
    <n v="11.92"/>
    <n v="0.43"/>
    <m/>
    <m/>
    <m/>
    <m/>
    <s v="ATENDE"/>
    <s v="ATENDE"/>
    <s v="ATENDE"/>
    <s v="ATENDE"/>
    <s v="C4"/>
    <s v="P6"/>
    <n v="2.1333333333333333"/>
    <n v="9.4"/>
    <n v="3.81"/>
    <n v="3"/>
    <n v="0.6"/>
    <s v="ATENDE"/>
    <s v="ATENDE"/>
    <s v="ATENDE"/>
    <s v="P6"/>
    <n v="0.49666666666666681"/>
    <n v="4.49"/>
    <n v="2.27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300000000000004"/>
    <n v="1.4444444444444446"/>
    <s v="-"/>
    <n v="11.73"/>
    <n v="0.44"/>
    <m/>
    <m/>
    <m/>
    <m/>
    <s v="ATENDE"/>
    <s v="ATENDE"/>
    <s v="ATENDE"/>
    <s v="ATENDE"/>
    <s v="C4"/>
    <s v="P6"/>
    <n v="2.3699999999999997"/>
    <n v="10.11"/>
    <n v="4.46"/>
    <n v="3"/>
    <n v="0.6"/>
    <s v="ATENDE"/>
    <s v="ATENDE"/>
    <s v="ATENDE"/>
    <s v="P6"/>
    <n v="0.67666666666666675"/>
    <n v="5.03"/>
    <n v="2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0000000000001"/>
    <n v="2.1666666666666665"/>
    <s v="-"/>
    <n v="11.08"/>
    <n v="0.56999999999999995"/>
    <m/>
    <m/>
    <m/>
    <m/>
    <s v="ATENDE"/>
    <s v="ATENDE"/>
    <s v="ATENDE"/>
    <s v="ATENDE"/>
    <s v="C4"/>
    <s v="P6"/>
    <n v="2.1799999999999997"/>
    <n v="9.5399999999999991"/>
    <n v="4.82"/>
    <n v="3"/>
    <n v="0.6"/>
    <s v="ATENDE"/>
    <s v="ATENDE"/>
    <s v="ATENDE"/>
    <s v="P6"/>
    <n v="0.11333333333333329"/>
    <n v="3.34"/>
    <n v="1.4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8333333333333335"/>
    <s v="-"/>
    <n v="12.23"/>
    <n v="0.51"/>
    <m/>
    <m/>
    <m/>
    <m/>
    <s v="ATENDE"/>
    <s v="ATENDE"/>
    <s v="ATENDE"/>
    <s v="ATENDE"/>
    <s v="C4"/>
    <s v="P6"/>
    <n v="2.0233333333333334"/>
    <n v="9.07"/>
    <n v="4.22"/>
    <n v="3"/>
    <n v="0.6"/>
    <s v="ATENDE"/>
    <s v="ATENDE"/>
    <s v="ATENDE"/>
    <s v="P6"/>
    <n v="0.31666666666666665"/>
    <n v="3.95"/>
    <n v="2.4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1666666666666665"/>
    <s v="-"/>
    <n v="11.4"/>
    <n v="0.56999999999999995"/>
    <m/>
    <m/>
    <m/>
    <m/>
    <s v="ATENDE"/>
    <s v="ATENDE"/>
    <s v="ATENDE"/>
    <s v="ATENDE"/>
    <s v="C4"/>
    <s v="P6"/>
    <n v="2.3733333333333331"/>
    <n v="10.119999999999999"/>
    <n v="6.87"/>
    <n v="3"/>
    <n v="0.6"/>
    <s v="ATENDE"/>
    <s v="ATENDE"/>
    <s v="ATENDE"/>
    <s v="P6"/>
    <n v="0.6399999999999999"/>
    <n v="4.92"/>
    <n v="3.4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800000000000013"/>
    <n v="2.0000000000000004"/>
    <s v="-"/>
    <n v="13.98"/>
    <n v="0.54"/>
    <m/>
    <m/>
    <m/>
    <m/>
    <s v="ATENDE"/>
    <s v="ATENDE"/>
    <s v="ATENDE"/>
    <s v="ATENDE"/>
    <s v="C4"/>
    <s v="P6"/>
    <n v="2.9066666666666667"/>
    <n v="11.72"/>
    <n v="8.59"/>
    <n v="3"/>
    <n v="0.6"/>
    <s v="ATENDE"/>
    <s v="ATENDE"/>
    <s v="ATENDE"/>
    <s v="P6"/>
    <n v="0.29333333333333322"/>
    <n v="3.88"/>
    <n v="1.9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699999999999999"/>
    <n v="2.0000000000000004"/>
    <s v="-"/>
    <n v="13.67"/>
    <n v="0.54"/>
    <m/>
    <m/>
    <m/>
    <m/>
    <s v="ATENDE"/>
    <s v="ATENDE"/>
    <s v="ATENDE"/>
    <s v="ATENDE"/>
    <s v="C4"/>
    <s v="P6"/>
    <n v="2.9333333333333336"/>
    <n v="11.8"/>
    <n v="8.58"/>
    <n v="3"/>
    <n v="0.6"/>
    <s v="ATENDE"/>
    <s v="ATENDE"/>
    <s v="ATENDE"/>
    <s v="P6"/>
    <n v="0.37333333333333329"/>
    <n v="4.12"/>
    <n v="2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50000000000000022"/>
    <s v="-"/>
    <n v="10.65"/>
    <n v="0.27"/>
    <m/>
    <m/>
    <m/>
    <m/>
    <s v="ATENDE"/>
    <s v="ATENDE"/>
    <s v="ATENDE"/>
    <s v="ATENDE"/>
    <s v="C4"/>
    <s v="P6"/>
    <n v="2.0266666666666668"/>
    <n v="9.08"/>
    <n v="2.16"/>
    <n v="3"/>
    <n v="0.6"/>
    <s v="ATENDE"/>
    <s v="ATENDE"/>
    <s v="ATENDE"/>
    <s v="P6"/>
    <n v="1.0500000000000003"/>
    <n v="6.15"/>
    <n v="2.2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300000000000012"/>
    <n v="0.38888888888888884"/>
    <s v="-"/>
    <n v="12.63"/>
    <n v="0.25"/>
    <m/>
    <m/>
    <m/>
    <m/>
    <s v="ATENDE"/>
    <s v="ATENDE"/>
    <s v="ATENDE"/>
    <s v="ATENDE"/>
    <s v="C4"/>
    <s v="P6"/>
    <n v="2.4233333333333333"/>
    <n v="10.27"/>
    <n v="1.33"/>
    <n v="3"/>
    <n v="0.6"/>
    <s v="ATENDE"/>
    <s v="ATENDE"/>
    <s v="ATENDE"/>
    <s v="P6"/>
    <n v="1.3199999999999998"/>
    <n v="6.96"/>
    <n v="3.3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0"/>
    <s v="-"/>
    <n v="11.46"/>
    <n v="0.18"/>
    <m/>
    <m/>
    <m/>
    <m/>
    <s v="ATENDE"/>
    <s v="ATENDE"/>
    <s v="ATENDE"/>
    <s v="ATENDE"/>
    <s v="C4"/>
    <s v="P6"/>
    <n v="1.9066666666666667"/>
    <n v="8.7200000000000006"/>
    <n v="1.23"/>
    <n v="3"/>
    <n v="0.6"/>
    <s v="ATENDE"/>
    <s v="ATENDE"/>
    <s v="ATENDE"/>
    <s v="P6"/>
    <n v="0.66999999999999993"/>
    <n v="5.01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.5555555555555558"/>
    <s v="-"/>
    <n v="10.02"/>
    <n v="0.46"/>
    <m/>
    <m/>
    <m/>
    <m/>
    <s v="ATENDE"/>
    <s v="ATENDE"/>
    <s v="ATENDE"/>
    <s v="ATENDE"/>
    <s v="C4"/>
    <s v="P6"/>
    <n v="1.7966666666666669"/>
    <n v="8.39"/>
    <n v="3.46"/>
    <n v="3"/>
    <n v="0.6"/>
    <s v="ATENDE"/>
    <s v="ATENDE"/>
    <s v="ATENDE"/>
    <s v="P6"/>
    <n v="0.77333333333333343"/>
    <n v="5.32"/>
    <n v="2.8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2.25"/>
    <n v="9.75"/>
    <n v="4.68"/>
    <n v="3"/>
    <n v="0.6"/>
    <s v="ATENDE"/>
    <s v="ATENDE"/>
    <s v="ATENDE"/>
    <s v="P6"/>
    <n v="0.8"/>
    <n v="5.4"/>
    <n v="3.1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500000000000012"/>
    <n v="1.7222222222222223"/>
    <s v="-"/>
    <n v="12.65"/>
    <n v="0.49"/>
    <m/>
    <m/>
    <m/>
    <m/>
    <s v="ATENDE"/>
    <s v="ATENDE"/>
    <s v="ATENDE"/>
    <s v="ATENDE"/>
    <s v="C4"/>
    <s v="P6"/>
    <n v="2.4466666666666668"/>
    <n v="10.34"/>
    <n v="5.0599999999999996"/>
    <n v="3"/>
    <n v="0.6"/>
    <s v="ATENDE"/>
    <s v="ATENDE"/>
    <s v="ATENDE"/>
    <s v="P6"/>
    <n v="0.49666666666666681"/>
    <n v="4.49"/>
    <n v="2.4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0.7777777777777779"/>
    <s v="-"/>
    <n v="10.99"/>
    <n v="0.32"/>
    <m/>
    <m/>
    <m/>
    <m/>
    <s v="ATENDE"/>
    <s v="ATENDE"/>
    <s v="ATENDE"/>
    <s v="ATENDE"/>
    <s v="C4"/>
    <s v="P6"/>
    <n v="2.5433333333333334"/>
    <n v="10.63"/>
    <n v="3.7"/>
    <n v="3"/>
    <n v="0.6"/>
    <s v="ATENDE"/>
    <s v="ATENDE"/>
    <s v="ATENDE"/>
    <s v="P6"/>
    <n v="0.12666666666666671"/>
    <n v="3.38"/>
    <n v="2.009999999999999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1.5555555555555558"/>
    <s v="-"/>
    <n v="12.93"/>
    <n v="0.46"/>
    <m/>
    <m/>
    <m/>
    <m/>
    <s v="ATENDE"/>
    <s v="ATENDE"/>
    <s v="ATENDE"/>
    <s v="ATENDE"/>
    <s v="C4"/>
    <s v="P6"/>
    <n v="2.9933333333333336"/>
    <n v="11.98"/>
    <n v="3.59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1.0555555555555558"/>
    <s v="-"/>
    <n v="13.83"/>
    <n v="0.37"/>
    <m/>
    <m/>
    <m/>
    <m/>
    <s v="ATENDE"/>
    <s v="ATENDE"/>
    <s v="ATENDE"/>
    <s v="ATENDE"/>
    <s v="C4"/>
    <s v="P6"/>
    <n v="2.9600000000000004"/>
    <n v="11.88"/>
    <n v="3.88"/>
    <n v="3"/>
    <n v="0.6"/>
    <s v="ATENDE"/>
    <s v="ATENDE"/>
    <s v="ATENDE"/>
    <s v="P6"/>
    <n v="0.12333333333333329"/>
    <n v="3.37"/>
    <n v="1.76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5"/>
    <s v="Curto II"/>
    <m/>
    <s v=""/>
    <s v=""/>
    <m/>
    <m/>
    <m/>
    <m/>
    <m/>
    <m/>
    <n v="60"/>
    <n v="100"/>
    <n v="160"/>
    <n v="0.4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1.0533333333333332"/>
    <n v="6.16"/>
    <n v="2.8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399999999999996"/>
    <n v="1.2777777777777777"/>
    <s v="-"/>
    <n v="14.54"/>
    <n v="0.41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73"/>
    <n v="8.19"/>
    <n v="5.3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88888888888888906"/>
    <s v="-"/>
    <n v="11.18"/>
    <n v="0.34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44666666666666655"/>
    <n v="4.34"/>
    <n v="1.8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5555555555555558"/>
    <s v="-"/>
    <n v="10.119999999999999"/>
    <n v="0.28000000000000003"/>
    <m/>
    <m/>
    <m/>
    <m/>
    <s v="ATENDE"/>
    <s v="ATENDE"/>
    <s v="ATENDE"/>
    <s v="ATENDE"/>
    <s v="C4"/>
    <s v="P6"/>
    <n v="2.6766666666666663"/>
    <n v="11.03"/>
    <n v="2.74"/>
    <n v="3"/>
    <n v="0.6"/>
    <s v="ATENDE"/>
    <s v="ATENDE"/>
    <s v="ATENDE"/>
    <s v="P6"/>
    <n v="0.56333333333333346"/>
    <n v="4.6900000000000004"/>
    <n v="1.94"/>
    <n v="3"/>
    <n v="0.6"/>
    <s v="ATENDE"/>
    <s v="ATENDE"/>
    <s v="ATENDE"/>
    <x v="0"/>
    <s v=" SL VT 9.1 52W"/>
    <s v="LUM LED SL VT 9.1 52W"/>
    <m/>
    <n v="0"/>
    <n v="0"/>
    <n v="52"/>
    <n v="0"/>
    <n v="8960.18"/>
    <n v="0"/>
    <n v="0"/>
    <m/>
    <s v="Curto I"/>
    <m/>
    <s v=""/>
    <s v=""/>
    <m/>
    <m/>
    <m/>
    <m/>
    <m/>
    <m/>
    <n v="52"/>
    <n v="100"/>
    <n v="0"/>
    <n v="0.48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9700000000000006"/>
    <n v="1.2222222222222223"/>
    <s v="-"/>
    <n v="11.97"/>
    <n v="0.4"/>
    <m/>
    <m/>
    <m/>
    <m/>
    <s v="ATENDE"/>
    <s v="ATENDE"/>
    <s v="ATENDE"/>
    <s v="ATENDE"/>
    <s v="C4"/>
    <s v="P6"/>
    <n v="3.3233333333333333"/>
    <n v="12.97"/>
    <n v="2.34"/>
    <n v="3"/>
    <n v="0.6"/>
    <s v="ATENDE"/>
    <s v="ATENDE"/>
    <s v="ATENDE"/>
    <s v="P6"/>
    <n v="0.6100000000000001"/>
    <n v="4.83"/>
    <n v="2.61"/>
    <n v="3"/>
    <n v="0.6"/>
    <s v="ATENDE"/>
    <s v="ATENDE"/>
    <s v="ATENDE"/>
    <x v="1"/>
    <s v="SX-INEVO050HF"/>
    <s v="SXINEVO050K40L12CZF7PHF"/>
    <m/>
    <n v="0"/>
    <n v="0"/>
    <n v="50"/>
    <n v="0"/>
    <n v="8650"/>
    <n v="0"/>
    <n v="0"/>
    <m/>
    <s v="Curto I"/>
    <m/>
    <s v=""/>
    <s v=""/>
    <m/>
    <m/>
    <m/>
    <m/>
    <m/>
    <m/>
    <n v="50"/>
    <n v="100"/>
    <n v="0"/>
    <n v="0.5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0.38888888888888884"/>
    <s v="-"/>
    <n v="10.56"/>
    <n v="0.25"/>
    <m/>
    <m/>
    <m/>
    <m/>
    <s v="ATENDE"/>
    <s v="ATENDE"/>
    <s v="ATENDE"/>
    <s v="ATENDE"/>
    <s v="C4"/>
    <s v="P6"/>
    <n v="2.8466666666666662"/>
    <n v="11.54"/>
    <n v="1.94"/>
    <n v="3"/>
    <n v="0.6"/>
    <s v="ATENDE"/>
    <s v="ATENDE"/>
    <s v="ATENDE"/>
    <s v="P6"/>
    <n v="0.15999999999999992"/>
    <n v="3.48"/>
    <n v="1.46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n v="5"/>
    <s v="Curto I"/>
    <m/>
    <s v=""/>
    <s v=""/>
    <m/>
    <m/>
    <m/>
    <m/>
    <m/>
    <m/>
    <n v="50"/>
    <n v="100"/>
    <n v="0"/>
    <n v="0.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2.0433333333333334"/>
    <n v="9.1300000000000008"/>
    <n v="3.05"/>
    <n v="3"/>
    <n v="0.6"/>
    <s v="ATENDE"/>
    <s v="ATENDE"/>
    <s v="ATENDE"/>
    <s v="P6"/>
    <n v="0.99"/>
    <n v="5.97"/>
    <n v="2.8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00000000000007"/>
    <n v="1.4444444444444446"/>
    <s v="-"/>
    <n v="14.55"/>
    <n v="0.44"/>
    <m/>
    <m/>
    <m/>
    <m/>
    <s v="ATENDE"/>
    <s v="ATENDE"/>
    <s v="ATENDE"/>
    <s v="ATENDE"/>
    <s v="C4"/>
    <s v="P6"/>
    <n v="3.0466666666666669"/>
    <n v="12.14"/>
    <n v="3.4"/>
    <n v="3"/>
    <n v="0.6"/>
    <s v="ATENDE"/>
    <s v="ATENDE"/>
    <s v="ATENDE"/>
    <s v="P6"/>
    <n v="1.6133333333333333"/>
    <n v="7.84"/>
    <n v="5.2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94444444444444442"/>
    <s v="-"/>
    <n v="11.14"/>
    <n v="0.35"/>
    <m/>
    <m/>
    <m/>
    <m/>
    <s v="ATENDE"/>
    <s v="ATENDE"/>
    <s v="ATENDE"/>
    <s v="ATENDE"/>
    <s v="C4"/>
    <s v="P6"/>
    <n v="2.0833333333333335"/>
    <n v="9.25"/>
    <n v="3.04"/>
    <n v="3"/>
    <n v="0.6"/>
    <s v="ATENDE"/>
    <s v="ATENDE"/>
    <s v="ATENDE"/>
    <s v="P6"/>
    <n v="0.35666666666666669"/>
    <n v="4.07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2.2233333333333332"/>
    <n v="9.67"/>
    <n v="3.07"/>
    <n v="3"/>
    <n v="0.6"/>
    <s v="ATENDE"/>
    <s v="ATENDE"/>
    <s v="ATENDE"/>
    <s v="P6"/>
    <n v="1.29"/>
    <n v="6.87"/>
    <n v="3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699999999999997"/>
    <n v="1.2222222222222223"/>
    <s v="-"/>
    <n v="13.37"/>
    <n v="0.4"/>
    <m/>
    <m/>
    <m/>
    <m/>
    <s v="ATENDE"/>
    <s v="ATENDE"/>
    <s v="ATENDE"/>
    <s v="ATENDE"/>
    <s v="C4"/>
    <s v="P6"/>
    <n v="2.6566666666666667"/>
    <n v="10.97"/>
    <n v="2.73"/>
    <n v="3"/>
    <n v="0.6"/>
    <s v="ATENDE"/>
    <s v="ATENDE"/>
    <s v="ATENDE"/>
    <s v="P6"/>
    <n v="1.6266666666666665"/>
    <n v="7.88"/>
    <n v="5.1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83333333333333348"/>
    <s v="-"/>
    <n v="10.32"/>
    <n v="0.33"/>
    <m/>
    <m/>
    <m/>
    <m/>
    <s v="ATENDE"/>
    <s v="ATENDE"/>
    <s v="ATENDE"/>
    <s v="ATENDE"/>
    <s v="C4"/>
    <s v="P6"/>
    <n v="1.7866666666666666"/>
    <n v="8.36"/>
    <n v="2.4900000000000002"/>
    <n v="3"/>
    <n v="0.6"/>
    <s v="ATENDE"/>
    <s v="ATENDE"/>
    <s v="ATENDE"/>
    <s v="P6"/>
    <n v="0.41999999999999993"/>
    <n v="4.26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66666666666666674"/>
    <s v="-"/>
    <n v="11.32"/>
    <n v="0.3"/>
    <m/>
    <m/>
    <m/>
    <m/>
    <s v="ATENDE"/>
    <s v="ATENDE"/>
    <s v="ATENDE"/>
    <s v="ATENDE"/>
    <s v="C4"/>
    <s v="P6"/>
    <n v="2.2266666666666666"/>
    <n v="9.68"/>
    <n v="2.62"/>
    <n v="3"/>
    <n v="0.6"/>
    <s v="ATENDE"/>
    <s v="ATENDE"/>
    <s v="ATENDE"/>
    <s v="P6"/>
    <n v="1.2533333333333334"/>
    <n v="6.76"/>
    <n v="2.5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m/>
    <m/>
    <m/>
    <m/>
    <s v="ATENDE"/>
    <s v="ATENDE"/>
    <s v="ATENDE"/>
    <s v="ATENDE"/>
    <s v="C4"/>
    <s v="P6"/>
    <n v="2.66"/>
    <n v="10.98"/>
    <n v="1.92"/>
    <n v="3"/>
    <n v="0.6"/>
    <s v="ATENDE"/>
    <s v="ATENDE"/>
    <s v="ATENDE"/>
    <s v="P6"/>
    <n v="1.5766666666666667"/>
    <n v="7.73"/>
    <n v="4.1500000000000004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0.16666666666666674"/>
    <s v="-"/>
    <n v="10.34"/>
    <n v="0.21"/>
    <m/>
    <m/>
    <m/>
    <m/>
    <s v="ATENDE"/>
    <s v="ATENDE"/>
    <s v="ATENDE"/>
    <s v="ATENDE"/>
    <s v="C4"/>
    <s v="P6"/>
    <n v="1.7833333333333332"/>
    <n v="8.35"/>
    <n v="1.66"/>
    <n v="3"/>
    <n v="0.6"/>
    <s v="ATENDE"/>
    <s v="ATENDE"/>
    <s v="ATENDE"/>
    <s v="P6"/>
    <n v="0.37666666666666671"/>
    <n v="4.13"/>
    <n v="1.2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1333333333333249E-2"/>
    <n v="0.47368421052631593"/>
    <s v="-"/>
    <n v="32.14"/>
    <n v="0.56000000000000005"/>
    <m/>
    <m/>
    <m/>
    <m/>
    <s v="ATENDE"/>
    <s v="ATENDE"/>
    <s v="ATENDE"/>
    <s v="ATENDE"/>
    <s v="C1"/>
    <s v="P5"/>
    <n v="2.7619999999999996"/>
    <n v="18.809999999999999"/>
    <n v="9.34"/>
    <n v="5"/>
    <n v="1"/>
    <s v="ATENDE"/>
    <s v="ATENDE"/>
    <s v="ATENDE"/>
    <s v="P5"/>
    <n v="2.5680000000000001"/>
    <n v="17.84"/>
    <n v="8.36"/>
    <n v="5"/>
    <n v="1"/>
    <s v="ATENDE"/>
    <s v="ATENDE"/>
    <s v="ATENDE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50"/>
    <n v="235"/>
    <n v="0.43333333333333335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1.7333333333333423E-2"/>
    <n v="0.39473684210526327"/>
    <s v="-"/>
    <n v="30.52"/>
    <n v="0.53"/>
    <m/>
    <m/>
    <m/>
    <m/>
    <s v="ATENDE"/>
    <s v="ATENDE"/>
    <s v="ATENDE"/>
    <s v="ATENDE"/>
    <s v="C1"/>
    <s v="P5"/>
    <n v="2.8119999999999998"/>
    <n v="19.059999999999999"/>
    <n v="7.73"/>
    <n v="5"/>
    <n v="1"/>
    <s v="ATENDE"/>
    <s v="ATENDE"/>
    <s v="ATENDE"/>
    <s v="P5"/>
    <n v="2.6100000000000003"/>
    <n v="18.05"/>
    <n v="6.94"/>
    <n v="5"/>
    <n v="1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50"/>
    <n v="220"/>
    <n v="0.53333333333333333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3333333333331918E-3"/>
    <n v="0.34210526315789469"/>
    <s v="-"/>
    <n v="30.22"/>
    <n v="0.51"/>
    <m/>
    <m/>
    <m/>
    <m/>
    <s v="ATENDE"/>
    <s v="ATENDE"/>
    <s v="ATENDE"/>
    <s v="ATENDE"/>
    <s v="C1"/>
    <s v="P5"/>
    <n v="2.6799999999999997"/>
    <n v="18.399999999999999"/>
    <n v="7.75"/>
    <n v="5"/>
    <n v="1"/>
    <s v="ATENDE"/>
    <s v="ATENDE"/>
    <s v="ATENDE"/>
    <s v="P5"/>
    <n v="2.4700000000000002"/>
    <n v="17.350000000000001"/>
    <n v="6.99"/>
    <n v="5"/>
    <n v="1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Curto II"/>
    <m/>
    <s v=""/>
    <s v=""/>
    <m/>
    <m/>
    <m/>
    <m/>
    <m/>
    <m/>
    <n v="80"/>
    <n v="150"/>
    <n v="230"/>
    <n v="0.46666666666666667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1666666666666665"/>
    <s v="-"/>
    <n v="12.1"/>
    <n v="0.56999999999999995"/>
    <m/>
    <m/>
    <m/>
    <m/>
    <s v="ATENDE"/>
    <s v="ATENDE"/>
    <s v="ATENDE"/>
    <s v="ATENDE"/>
    <s v="C4"/>
    <s v="P6"/>
    <n v="2.58"/>
    <n v="10.74"/>
    <n v="6.09"/>
    <n v="3"/>
    <n v="0.6"/>
    <s v="ATENDE"/>
    <s v="ATENDE"/>
    <s v="ATENDE"/>
    <s v="P6"/>
    <n v="1.19"/>
    <n v="6.57"/>
    <n v="4.1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300000000000003"/>
    <n v="2.9444444444444442"/>
    <s v="-"/>
    <n v="11.63"/>
    <n v="0.71"/>
    <m/>
    <m/>
    <m/>
    <m/>
    <s v="ATENDE"/>
    <s v="ATENDE"/>
    <s v="ATENDE"/>
    <s v="ATENDE"/>
    <s v="C4"/>
    <s v="P6"/>
    <n v="2.3666666666666667"/>
    <n v="10.1"/>
    <n v="6.8"/>
    <n v="3"/>
    <n v="0.6"/>
    <s v="ATENDE"/>
    <s v="ATENDE"/>
    <s v="ATENDE"/>
    <s v="P6"/>
    <n v="0.7566666666666666"/>
    <n v="5.27"/>
    <n v="3.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500000000000002"/>
    <n v="2.6111111111111112"/>
    <s v="-"/>
    <n v="11.45"/>
    <n v="0.65"/>
    <m/>
    <m/>
    <m/>
    <m/>
    <s v="ATENDE"/>
    <s v="ATENDE"/>
    <s v="ATENDE"/>
    <s v="ATENDE"/>
    <s v="C4"/>
    <s v="P6"/>
    <n v="2.3533333333333335"/>
    <n v="10.06"/>
    <n v="6.77"/>
    <n v="3"/>
    <n v="0.6"/>
    <s v="ATENDE"/>
    <s v="ATENDE"/>
    <s v="ATENDE"/>
    <s v="P6"/>
    <n v="0.66000000000000014"/>
    <n v="4.9800000000000004"/>
    <n v="3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999999999999957E-2"/>
    <n v="1.166666666666667"/>
    <s v="-"/>
    <n v="10.77"/>
    <n v="0.39"/>
    <m/>
    <m/>
    <m/>
    <m/>
    <s v="ATENDE"/>
    <s v="ATENDE"/>
    <s v="ATENDE"/>
    <s v="ATENDE"/>
    <s v="C4"/>
    <s v="P6"/>
    <n v="2.0700000000000003"/>
    <n v="9.2100000000000009"/>
    <n v="3.24"/>
    <n v="3"/>
    <n v="0.6"/>
    <s v="ATENDE"/>
    <s v="ATENDE"/>
    <s v="ATENDE"/>
    <s v="P6"/>
    <n v="1.0833333333333335"/>
    <n v="6.25"/>
    <n v="3.0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7777777777777777"/>
    <s v="-"/>
    <n v="10.24"/>
    <n v="0.5"/>
    <m/>
    <m/>
    <m/>
    <m/>
    <s v="ATENDE"/>
    <s v="ATENDE"/>
    <s v="ATENDE"/>
    <s v="ATENDE"/>
    <s v="C4"/>
    <s v="P6"/>
    <n v="1.92"/>
    <n v="8.76"/>
    <n v="3.17"/>
    <n v="3"/>
    <n v="0.6"/>
    <s v="ATENDE"/>
    <s v="ATENDE"/>
    <s v="ATENDE"/>
    <s v="P6"/>
    <n v="0.72333333333333338"/>
    <n v="5.17"/>
    <n v="3.37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1111111111111112"/>
    <s v="-"/>
    <n v="11.5"/>
    <n v="0.38"/>
    <m/>
    <m/>
    <m/>
    <m/>
    <s v="ATENDE"/>
    <s v="ATENDE"/>
    <s v="ATENDE"/>
    <s v="ATENDE"/>
    <s v="C4"/>
    <s v="P6"/>
    <n v="2.0933333333333333"/>
    <n v="9.2799999999999994"/>
    <n v="3.37"/>
    <n v="3"/>
    <n v="0.6"/>
    <s v="ATENDE"/>
    <s v="ATENDE"/>
    <s v="ATENDE"/>
    <s v="P6"/>
    <n v="0.44333333333333336"/>
    <n v="4.33"/>
    <n v="2.06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6"/>
    <n v="5.05"/>
    <n v="18.149999999999999"/>
    <n v="10.32"/>
    <n v="3"/>
    <n v="0.6"/>
    <s v="ATENDE"/>
    <s v="ATENDE"/>
    <s v="ATENDE"/>
    <s v="P6"/>
    <n v="2.0099999999999998"/>
    <n v="9.0299999999999994"/>
    <n v="3.72"/>
    <n v="3"/>
    <n v="0.6"/>
    <s v="ATENDE"/>
    <s v="ATENDE"/>
    <s v="ATENDE"/>
    <x v="0"/>
    <s v=" SL VT 9.1 65W"/>
    <s v="LUM LED SL VT 9.1 65W"/>
    <m/>
    <e v="#N/A"/>
    <n v="0"/>
    <n v="65"/>
    <n v="0"/>
    <n v="10496"/>
    <n v="0"/>
    <n v="0"/>
    <m/>
    <s v="Curto I"/>
    <m/>
    <s v=""/>
    <s v=""/>
    <m/>
    <m/>
    <m/>
    <m/>
    <m/>
    <m/>
    <n v="65"/>
    <n v="100"/>
    <n v="0"/>
    <n v="0.35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14733333333333332"/>
    <n v="2.5555555555555558"/>
    <s v="-"/>
    <n v="17.21"/>
    <n v="0.64"/>
    <m/>
    <m/>
    <m/>
    <m/>
    <s v="ATENDE"/>
    <s v="ATENDE"/>
    <s v="ATENDE"/>
    <s v="ATENDE"/>
    <s v="C3"/>
    <s v="P6"/>
    <n v="4.6533333333333333"/>
    <n v="16.96"/>
    <n v="9.23"/>
    <n v="3"/>
    <n v="0.6"/>
    <s v="ATENDE"/>
    <s v="ATENDE"/>
    <s v="ATENDE"/>
    <s v="P6"/>
    <n v="1.6266666666666665"/>
    <n v="7.88"/>
    <n v="4.57"/>
    <n v="3"/>
    <n v="0.6"/>
    <s v="ATENDE"/>
    <s v="ATENDE"/>
    <s v="ATENDE"/>
    <x v="1"/>
    <s v="SX-INEVO050HF"/>
    <s v="SXINEVO050K40L12CZF7PHF"/>
    <m/>
    <e v="#N/A"/>
    <n v="0"/>
    <n v="50"/>
    <e v="#N/A"/>
    <n v="8650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5.3333333333334121E-3"/>
    <n v="1.5"/>
    <s v="-"/>
    <n v="15.08"/>
    <n v="0.45"/>
    <m/>
    <m/>
    <m/>
    <m/>
    <s v="ATENDE"/>
    <s v="ATENDE"/>
    <s v="ATENDE"/>
    <s v="ATENDE"/>
    <s v="C3"/>
    <s v="P6"/>
    <n v="4.3566666666666665"/>
    <n v="16.07"/>
    <n v="9.4600000000000009"/>
    <n v="3"/>
    <n v="0.6"/>
    <s v="ATENDE"/>
    <s v="ATENDE"/>
    <s v="ATENDE"/>
    <s v="P6"/>
    <n v="0.39333333333333331"/>
    <n v="4.18"/>
    <n v="2.09"/>
    <n v="3"/>
    <n v="0.6"/>
    <s v="ATENDE"/>
    <s v="ATENDE"/>
    <s v="ATENDE"/>
    <x v="2"/>
    <s v="SIGSAGPTLRRSSNDL_50W_61IBBRS_x000a_"/>
    <s v="SIGSAGPTLRRSSNDL_50W_61IBBRS_x000a_1-10C1MUN6.5"/>
    <m/>
    <e v="#N/A"/>
    <n v="0"/>
    <n v="50"/>
    <e v="#N/A"/>
    <n v="8163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5555555555555558"/>
    <s v="-"/>
    <n v="7.85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9166666666666665"/>
    <n v="11.75"/>
    <n v="4.519999999999999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100"/>
    <n v="256"/>
    <n v="0.72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.61111111111111116"/>
    <s v="-"/>
    <n v="10.029999999999999"/>
    <n v="0.2899999999999999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1266666666666669"/>
    <n v="9.3800000000000008"/>
    <n v="4.05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1.008"/>
    <n v="1.1111111111111112"/>
    <s v="-"/>
    <n v="15.06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7866666666666662"/>
    <n v="14.36"/>
    <n v="6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2777777777777777"/>
    <s v="-"/>
    <n v="10.47"/>
    <n v="0.59"/>
    <m/>
    <m/>
    <m/>
    <m/>
    <s v="ATENDE"/>
    <s v="ATENDE"/>
    <s v="ATENDE"/>
    <s v="ATENDE"/>
    <s v="C4"/>
    <s v="P6"/>
    <n v="1.8766666666666669"/>
    <n v="8.6300000000000008"/>
    <n v="4.7"/>
    <n v="3"/>
    <n v="0.6"/>
    <s v="ATENDE"/>
    <s v="ATENDE"/>
    <s v="ATENDE"/>
    <s v="P6"/>
    <n v="1.1800000000000002"/>
    <n v="6.5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3.1111111111111116"/>
    <s v="-"/>
    <n v="10.1"/>
    <n v="0.74"/>
    <m/>
    <m/>
    <m/>
    <m/>
    <s v="ATENDE"/>
    <s v="ATENDE"/>
    <s v="ATENDE"/>
    <s v="ATENDE"/>
    <s v="C4"/>
    <s v="P6"/>
    <n v="1.6633333333333336"/>
    <n v="7.99"/>
    <n v="4.87"/>
    <n v="3"/>
    <n v="0.6"/>
    <s v="ATENDE"/>
    <s v="ATENDE"/>
    <s v="ATENDE"/>
    <s v="P6"/>
    <n v="0.86333333333333329"/>
    <n v="5.59"/>
    <n v="3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7777777777777781"/>
    <s v="-"/>
    <n v="10.01"/>
    <n v="0.68"/>
    <m/>
    <m/>
    <m/>
    <m/>
    <s v="ATENDE"/>
    <s v="ATENDE"/>
    <s v="ATENDE"/>
    <s v="ATENDE"/>
    <s v="C4"/>
    <s v="P6"/>
    <n v="1.6666666666666665"/>
    <n v="8"/>
    <n v="5.21"/>
    <n v="3"/>
    <n v="0.6"/>
    <s v="ATENDE"/>
    <s v="ATENDE"/>
    <s v="ATENDE"/>
    <s v="P6"/>
    <n v="0.70666666666666678"/>
    <n v="5.12"/>
    <n v="3.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6800000000000006"/>
    <n v="0.66666666666666674"/>
    <s v="-"/>
    <n v="11.76"/>
    <n v="0.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40333333333333332"/>
    <n v="4.21"/>
    <n v="2.21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n v="10"/>
    <s v="Curto II"/>
    <m/>
    <s v=""/>
    <s v=""/>
    <m/>
    <m/>
    <m/>
    <m/>
    <m/>
    <m/>
    <n v="28"/>
    <n v="150"/>
    <n v="356"/>
    <n v="0.81333333333333335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1.166666666666667"/>
    <s v="-"/>
    <n v="9.2200000000000006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6.6666666666665986E-3"/>
    <n v="3.02"/>
    <n v="1.66"/>
    <n v="3"/>
    <n v="0.6"/>
    <s v="ATENDE"/>
    <s v="ATENDE"/>
    <s v="ATENDE"/>
    <x v="1"/>
    <s v="SX-INEVO020HF"/>
    <s v="SXINEVO020K40L12CZF7PHF"/>
    <m/>
    <n v="0"/>
    <n v="2"/>
    <n v="22.5"/>
    <e v="#N/A"/>
    <n v="3825"/>
    <n v="0"/>
    <n v="0"/>
    <n v="10"/>
    <s v="Curto II"/>
    <m/>
    <s v=""/>
    <s v=""/>
    <m/>
    <m/>
    <m/>
    <m/>
    <m/>
    <m/>
    <n v="22.5"/>
    <n v="150"/>
    <n v="345"/>
    <n v="0.85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919999999999999"/>
    <n v="1.3333333333333335"/>
    <s v="-"/>
    <n v="14.19"/>
    <n v="0.4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2333333333333347"/>
    <n v="3.97"/>
    <n v="2.5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m/>
    <s v=""/>
    <s v=""/>
    <m/>
    <m/>
    <m/>
    <m/>
    <m/>
    <m/>
    <n v="30"/>
    <n v="150"/>
    <n v="360"/>
    <n v="0.8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466666666666667"/>
    <n v="0.2777777777777779"/>
    <s v="-"/>
    <n v="10.01"/>
    <n v="0.2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8333333333333353"/>
    <n v="4.1500000000000004"/>
    <n v="1.4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4121E-3"/>
    <n v="0.22222222222222232"/>
    <s v="-"/>
    <n v="7.5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0000000000000027E-2"/>
    <n v="3.09"/>
    <n v="1.58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n v="5"/>
    <s v="Curto II"/>
    <m/>
    <s v=""/>
    <s v=""/>
    <m/>
    <m/>
    <m/>
    <m/>
    <m/>
    <m/>
    <n v="22.5"/>
    <n v="100"/>
    <n v="122.5"/>
    <n v="0.77500000000000002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9466666666666668"/>
    <n v="0.33333333333333326"/>
    <s v="-"/>
    <n v="11.96"/>
    <n v="0.2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9333333333333322"/>
    <n v="3.88"/>
    <n v="1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9499999999999997"/>
    <n v="8.85"/>
    <n v="3.02"/>
    <n v="3"/>
    <n v="0.6"/>
    <s v="ATENDE"/>
    <s v="ATENDE"/>
    <s v="ATENDE"/>
    <s v="P6"/>
    <n v="1.4066666666666667"/>
    <n v="7.22"/>
    <n v="3.2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2.2866666666666666"/>
    <n v="9.86"/>
    <n v="2.61"/>
    <n v="3"/>
    <n v="0.6"/>
    <s v="ATENDE"/>
    <s v="ATENDE"/>
    <s v="ATENDE"/>
    <s v="P6"/>
    <n v="1.8033333333333332"/>
    <n v="8.41"/>
    <n v="5.7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1.5066666666666664"/>
    <n v="7.52"/>
    <n v="2.52"/>
    <n v="3"/>
    <n v="0.6"/>
    <s v="ATENDE"/>
    <s v="ATENDE"/>
    <s v="ATENDE"/>
    <s v="P6"/>
    <n v="0.57333333333333325"/>
    <n v="4.72"/>
    <n v="2.25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2.5"/>
    <s v="-"/>
    <n v="11.8"/>
    <n v="0.63"/>
    <m/>
    <m/>
    <m/>
    <m/>
    <s v="ATENDE"/>
    <s v="ATENDE"/>
    <s v="ATENDE"/>
    <s v="ATENDE"/>
    <s v="C4"/>
    <s v="P6"/>
    <n v="1.65"/>
    <n v="7.95"/>
    <n v="4.0999999999999996"/>
    <n v="3"/>
    <n v="0.6"/>
    <s v="ATENDE"/>
    <s v="ATENDE"/>
    <s v="ATENDE"/>
    <s v="P6"/>
    <n v="1.48"/>
    <n v="7.44"/>
    <n v="4.9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3"/>
    <n v="3.3333333333333339"/>
    <s v="-"/>
    <n v="11.23"/>
    <n v="0.78"/>
    <m/>
    <m/>
    <m/>
    <m/>
    <s v="ATENDE"/>
    <s v="ATENDE"/>
    <s v="ATENDE"/>
    <s v="ATENDE"/>
    <s v="C4"/>
    <s v="P6"/>
    <n v="1.46"/>
    <n v="7.38"/>
    <n v="3.48"/>
    <n v="3"/>
    <n v="0.6"/>
    <s v="ATENDE"/>
    <s v="ATENDE"/>
    <s v="ATENDE"/>
    <s v="P6"/>
    <n v="1.1733333333333333"/>
    <n v="6.52"/>
    <n v="3.72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3"/>
    <s v="-"/>
    <n v="12.9"/>
    <n v="0.72"/>
    <m/>
    <m/>
    <m/>
    <m/>
    <s v="ATENDE"/>
    <s v="ATENDE"/>
    <s v="ATENDE"/>
    <s v="ATENDE"/>
    <s v="C4"/>
    <s v="P6"/>
    <n v="1.6266666666666665"/>
    <n v="7.88"/>
    <n v="4.09"/>
    <n v="3"/>
    <n v="0.6"/>
    <s v="ATENDE"/>
    <s v="ATENDE"/>
    <s v="ATENDE"/>
    <s v="P6"/>
    <n v="0.90666666666666651"/>
    <n v="5.72"/>
    <n v="3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0.7777777777777779"/>
    <s v="-"/>
    <n v="11.06"/>
    <n v="0.32"/>
    <m/>
    <m/>
    <m/>
    <m/>
    <s v="ATENDE"/>
    <s v="ATENDE"/>
    <s v="ATENDE"/>
    <s v="ATENDE"/>
    <s v="C4"/>
    <s v="P6"/>
    <n v="2.09"/>
    <n v="9.27"/>
    <n v="2.67"/>
    <n v="3"/>
    <n v="0.6"/>
    <s v="ATENDE"/>
    <s v="ATENDE"/>
    <s v="ATENDE"/>
    <s v="P6"/>
    <n v="1.2433333333333336"/>
    <n v="6.73"/>
    <n v="2.7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099999999999994"/>
    <n v="0.83333333333333348"/>
    <s v="-"/>
    <n v="13.11"/>
    <n v="0.33"/>
    <m/>
    <m/>
    <m/>
    <m/>
    <s v="ATENDE"/>
    <s v="ATENDE"/>
    <s v="ATENDE"/>
    <s v="ATENDE"/>
    <s v="C4"/>
    <s v="P6"/>
    <n v="2.4866666666666668"/>
    <n v="10.46"/>
    <n v="2.04"/>
    <n v="3"/>
    <n v="0.6"/>
    <s v="ATENDE"/>
    <s v="ATENDE"/>
    <s v="ATENDE"/>
    <s v="P6"/>
    <n v="1.5733333333333333"/>
    <n v="7.72"/>
    <n v="4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0.38888888888888884"/>
    <s v="-"/>
    <n v="10.130000000000001"/>
    <n v="0.25"/>
    <m/>
    <m/>
    <m/>
    <m/>
    <s v="ATENDE"/>
    <s v="ATENDE"/>
    <s v="ATENDE"/>
    <s v="ATENDE"/>
    <s v="C4"/>
    <s v="P6"/>
    <n v="1.6566666666666667"/>
    <n v="7.97"/>
    <n v="1.87"/>
    <n v="3"/>
    <n v="0.6"/>
    <s v="ATENDE"/>
    <s v="ATENDE"/>
    <s v="ATENDE"/>
    <s v="P6"/>
    <n v="0.3899999999999999"/>
    <n v="4.17"/>
    <n v="1.4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2.1666666666666665"/>
    <s v="-"/>
    <n v="10.119999999999999"/>
    <n v="0.56999999999999995"/>
    <m/>
    <m/>
    <m/>
    <m/>
    <s v="ATENDE"/>
    <s v="ATENDE"/>
    <s v="ATENDE"/>
    <s v="ATENDE"/>
    <s v="C4"/>
    <s v="P6"/>
    <n v="1.83"/>
    <n v="8.49"/>
    <n v="4.42"/>
    <n v="3"/>
    <n v="0.6"/>
    <s v="ATENDE"/>
    <s v="ATENDE"/>
    <s v="ATENDE"/>
    <s v="P6"/>
    <n v="1.0699999999999998"/>
    <n v="6.21"/>
    <n v="3.7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2.7222222222222228"/>
    <s v="-"/>
    <n v="11.44"/>
    <n v="0.67"/>
    <m/>
    <m/>
    <m/>
    <m/>
    <s v="ATENDE"/>
    <s v="ATENDE"/>
    <s v="ATENDE"/>
    <s v="ATENDE"/>
    <s v="C4"/>
    <s v="P6"/>
    <n v="2.3000000000000003"/>
    <n v="9.9"/>
    <n v="5.69"/>
    <n v="3"/>
    <n v="0.6"/>
    <s v="ATENDE"/>
    <s v="ATENDE"/>
    <s v="ATENDE"/>
    <s v="P6"/>
    <n v="1.1933333333333334"/>
    <n v="6.58"/>
    <n v="4.37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600000000000004"/>
    <n v="2.3333333333333335"/>
    <s v="-"/>
    <n v="12.96"/>
    <n v="0.6"/>
    <m/>
    <m/>
    <m/>
    <m/>
    <s v="ATENDE"/>
    <s v="ATENDE"/>
    <s v="ATENDE"/>
    <s v="ATENDE"/>
    <s v="C4"/>
    <s v="P6"/>
    <n v="2.5066666666666664"/>
    <n v="10.52"/>
    <n v="6.6"/>
    <n v="3"/>
    <n v="0.6"/>
    <s v="ATENDE"/>
    <s v="ATENDE"/>
    <s v="ATENDE"/>
    <s v="P6"/>
    <n v="0.88333333333333353"/>
    <n v="5.65"/>
    <n v="3.7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3333333333333335"/>
    <s v="-"/>
    <n v="8.27"/>
    <n v="0.42"/>
    <m/>
    <m/>
    <m/>
    <m/>
    <s v="ATENDE"/>
    <s v="ATENDE"/>
    <s v="ATENDE"/>
    <s v="ATENDE"/>
    <s v="C5"/>
    <s v="P6"/>
    <n v="1.3133333333333335"/>
    <n v="6.94"/>
    <n v="2.5299999999999998"/>
    <n v="3"/>
    <n v="0.6"/>
    <s v="ATENDE"/>
    <s v="ATENDE"/>
    <s v="ATENDE"/>
    <s v="P6"/>
    <n v="0.69333333333333336"/>
    <n v="5.08"/>
    <n v="2.4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555555555555558"/>
    <s v="-"/>
    <n v="7.98"/>
    <n v="0.46"/>
    <m/>
    <m/>
    <m/>
    <m/>
    <s v="ATENDE"/>
    <s v="ATENDE"/>
    <s v="ATENDE"/>
    <s v="ATENDE"/>
    <s v="C5"/>
    <s v="P6"/>
    <n v="1.1600000000000001"/>
    <n v="6.48"/>
    <n v="1.89"/>
    <n v="3"/>
    <n v="0.6"/>
    <s v="ATENDE"/>
    <s v="ATENDE"/>
    <s v="ATENDE"/>
    <s v="P6"/>
    <n v="0.43666666666666654"/>
    <n v="4.3099999999999996"/>
    <n v="2.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1.9444444444444446"/>
    <s v="-"/>
    <n v="7.89"/>
    <n v="0.53"/>
    <m/>
    <m/>
    <m/>
    <m/>
    <s v="ATENDE"/>
    <s v="ATENDE"/>
    <s v="ATENDE"/>
    <s v="ATENDE"/>
    <s v="C5"/>
    <s v="P6"/>
    <n v="1.1533333333333333"/>
    <n v="6.46"/>
    <n v="2.96"/>
    <n v="3"/>
    <n v="0.6"/>
    <s v="ATENDE"/>
    <s v="ATENDE"/>
    <s v="ATENDE"/>
    <s v="P6"/>
    <n v="0.31666666666666665"/>
    <n v="3.95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28571428571428559"/>
    <s v="-"/>
    <n v="22.11"/>
    <n v="0.3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7866666666666666"/>
    <n v="8.36"/>
    <n v="2.83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m/>
    <s v="Longo I"/>
    <m/>
    <s v=""/>
    <s v=""/>
    <m/>
    <m/>
    <m/>
    <m/>
    <m/>
    <m/>
    <n v="72"/>
    <n v="100"/>
    <n v="344"/>
    <n v="0.28000000000000003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700000000000005"/>
    <n v="0.64285714285714279"/>
    <s v="-"/>
    <n v="23.54"/>
    <n v="0.4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"/>
    <n v="8.6999999999999993"/>
    <n v="3.08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Longo I"/>
    <m/>
    <s v=""/>
    <s v=""/>
    <m/>
    <m/>
    <m/>
    <m/>
    <m/>
    <m/>
    <n v="70"/>
    <n v="100"/>
    <n v="340"/>
    <n v="0.30000000000000004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400000000000003E-2"/>
    <n v="1"/>
    <s v="-"/>
    <n v="20.68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87999999999999989"/>
    <n v="5.64"/>
    <n v="2.3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Longo I"/>
    <m/>
    <s v=""/>
    <s v=""/>
    <m/>
    <m/>
    <m/>
    <m/>
    <m/>
    <m/>
    <n v="68"/>
    <n v="100"/>
    <n v="336"/>
    <n v="0.31999999999999995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6"/>
    <n v="2.3366666666666664"/>
    <n v="10.01"/>
    <n v="3.68"/>
    <n v="3"/>
    <n v="0.6"/>
    <s v="ATENDE"/>
    <s v="ATENDE"/>
    <s v="ATENDE"/>
    <s v="P6"/>
    <n v="1.3599999999999999"/>
    <n v="7.08"/>
    <n v="3.4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499999999999998"/>
    <n v="1.7222222222222223"/>
    <s v="-"/>
    <n v="13.55"/>
    <n v="0.49"/>
    <m/>
    <m/>
    <m/>
    <m/>
    <s v="ATENDE"/>
    <s v="ATENDE"/>
    <s v="ATENDE"/>
    <s v="ATENDE"/>
    <s v="C4"/>
    <s v="P6"/>
    <n v="2.8166666666666664"/>
    <n v="11.45"/>
    <n v="4.03"/>
    <n v="3"/>
    <n v="0.6"/>
    <s v="ATENDE"/>
    <s v="ATENDE"/>
    <s v="ATENDE"/>
    <s v="P6"/>
    <n v="1.7200000000000002"/>
    <n v="8.16"/>
    <n v="5.9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3888888888888888"/>
    <s v="-"/>
    <n v="10.48"/>
    <n v="0.43"/>
    <m/>
    <m/>
    <m/>
    <m/>
    <s v="ATENDE"/>
    <s v="ATENDE"/>
    <s v="ATENDE"/>
    <s v="ATENDE"/>
    <s v="C4"/>
    <s v="P6"/>
    <n v="1.9066666666666667"/>
    <n v="8.7200000000000006"/>
    <n v="3.51"/>
    <n v="3"/>
    <n v="0.6"/>
    <s v="ATENDE"/>
    <s v="ATENDE"/>
    <s v="ATENDE"/>
    <s v="P6"/>
    <n v="0.48333333333333339"/>
    <n v="4.45"/>
    <n v="2.3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0.72222222222222232"/>
    <s v="-"/>
    <n v="10.1"/>
    <n v="0.31"/>
    <m/>
    <m/>
    <m/>
    <m/>
    <s v="ATENDE"/>
    <s v="ATENDE"/>
    <s v="ATENDE"/>
    <s v="ATENDE"/>
    <s v="C4"/>
    <s v="P6"/>
    <n v="1.8399999999999999"/>
    <n v="8.52"/>
    <n v="2.41"/>
    <n v="3"/>
    <n v="0.6"/>
    <s v="ATENDE"/>
    <s v="ATENDE"/>
    <s v="ATENDE"/>
    <s v="P6"/>
    <n v="1.1466666666666669"/>
    <n v="6.44"/>
    <n v="2.52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700000000000006"/>
    <n v="0.7777777777777779"/>
    <s v="-"/>
    <n v="11.97"/>
    <n v="0.32"/>
    <m/>
    <m/>
    <m/>
    <m/>
    <s v="ATENDE"/>
    <s v="ATENDE"/>
    <s v="ATENDE"/>
    <s v="ATENDE"/>
    <s v="C4"/>
    <s v="P6"/>
    <n v="2.2166666666666668"/>
    <n v="9.65"/>
    <n v="1.86"/>
    <n v="3"/>
    <n v="0.6"/>
    <s v="ATENDE"/>
    <s v="ATENDE"/>
    <s v="ATENDE"/>
    <s v="P6"/>
    <n v="1.4933333333333336"/>
    <n v="7.48"/>
    <n v="4.18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0.33333333333333326"/>
    <s v="-"/>
    <n v="11.01"/>
    <n v="0.24"/>
    <m/>
    <m/>
    <m/>
    <m/>
    <s v="ATENDE"/>
    <s v="ATENDE"/>
    <s v="ATENDE"/>
    <s v="ATENDE"/>
    <s v="C4"/>
    <s v="P6"/>
    <n v="2.0266666666666668"/>
    <n v="9.08"/>
    <n v="2.34"/>
    <n v="3"/>
    <n v="0.6"/>
    <s v="ATENDE"/>
    <s v="ATENDE"/>
    <s v="ATENDE"/>
    <s v="P6"/>
    <n v="0.5199999999999998"/>
    <n v="4.5599999999999996"/>
    <n v="1.3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2.2866666666666666"/>
    <n v="9.86"/>
    <n v="3.64"/>
    <n v="3"/>
    <n v="0.6"/>
    <s v="ATENDE"/>
    <s v="ATENDE"/>
    <s v="ATENDE"/>
    <s v="P6"/>
    <n v="1.5066666666666664"/>
    <n v="7.52"/>
    <n v="3.6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999999999999988"/>
    <n v="1.7222222222222223"/>
    <s v="-"/>
    <n v="13.6"/>
    <n v="0.49"/>
    <m/>
    <m/>
    <m/>
    <m/>
    <s v="ATENDE"/>
    <s v="ATENDE"/>
    <s v="ATENDE"/>
    <s v="ATENDE"/>
    <s v="C4"/>
    <s v="P6"/>
    <n v="2.7433333333333336"/>
    <n v="11.23"/>
    <n v="3.92"/>
    <n v="3"/>
    <n v="0.6"/>
    <s v="ATENDE"/>
    <s v="ATENDE"/>
    <s v="ATENDE"/>
    <s v="P6"/>
    <n v="1.9299999999999997"/>
    <n v="8.7899999999999991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85"/>
    <n v="8.5500000000000007"/>
    <n v="3.45"/>
    <n v="3"/>
    <n v="0.6"/>
    <s v="ATENDE"/>
    <s v="ATENDE"/>
    <s v="ATENDE"/>
    <s v="P6"/>
    <n v="0.64666666666666672"/>
    <n v="4.9400000000000004"/>
    <n v="2.7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99999999999992E-2"/>
    <n v="1.4444444444444446"/>
    <s v="-"/>
    <n v="10.35"/>
    <n v="0.44"/>
    <m/>
    <m/>
    <m/>
    <m/>
    <s v="ATENDE"/>
    <s v="ATENDE"/>
    <s v="ATENDE"/>
    <s v="ATENDE"/>
    <s v="C4"/>
    <s v="P6"/>
    <n v="1.9766666666666666"/>
    <n v="8.93"/>
    <n v="3.6"/>
    <n v="3"/>
    <n v="0.6"/>
    <s v="ATENDE"/>
    <s v="ATENDE"/>
    <s v="ATENDE"/>
    <s v="-"/>
    <e v="#VALUE!"/>
    <n v="6.52"/>
    <n v="3.4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999999999999995"/>
    <n v="2.1111111111111116"/>
    <s v="-"/>
    <n v="14.4"/>
    <n v="0.56000000000000005"/>
    <m/>
    <m/>
    <m/>
    <m/>
    <s v="ATENDE"/>
    <s v="ATENDE"/>
    <s v="ATENDE"/>
    <s v="ATENDE"/>
    <s v="C4"/>
    <s v="P6"/>
    <n v="2.9633333333333334"/>
    <n v="11.89"/>
    <n v="5"/>
    <n v="3"/>
    <n v="0.6"/>
    <s v="ATENDE"/>
    <s v="ATENDE"/>
    <s v="ATENDE"/>
    <s v="-"/>
    <e v="#VALUE!"/>
    <n v="8.84"/>
    <n v="6.59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7777777777777777"/>
    <s v="-"/>
    <n v="11.16"/>
    <n v="0.5"/>
    <m/>
    <m/>
    <m/>
    <m/>
    <s v="ATENDE"/>
    <s v="ATENDE"/>
    <s v="ATENDE"/>
    <s v="ATENDE"/>
    <s v="C4"/>
    <s v="P6"/>
    <n v="2.0166666666666671"/>
    <n v="9.0500000000000007"/>
    <n v="4.3099999999999996"/>
    <n v="3"/>
    <n v="0.6"/>
    <s v="ATENDE"/>
    <s v="ATENDE"/>
    <s v="ATENDE"/>
    <s v="-"/>
    <e v="#VALUE!"/>
    <n v="4.87"/>
    <n v="2.81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6111111111111112"/>
    <s v="-"/>
    <n v="11.04"/>
    <n v="0.47"/>
    <m/>
    <m/>
    <m/>
    <m/>
    <s v="ATENDE"/>
    <s v="ATENDE"/>
    <s v="ATENDE"/>
    <s v="ATENDE"/>
    <s v="C4"/>
    <s v="P6"/>
    <n v="2.2733333333333334"/>
    <n v="9.82"/>
    <n v="4.66"/>
    <n v="3"/>
    <n v="0.6"/>
    <s v="ATENDE"/>
    <s v="ATENDE"/>
    <s v="ATENDE"/>
    <s v="P6"/>
    <n v="2.2799999999999998"/>
    <n v="9.84"/>
    <n v="5.39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2777777777777777"/>
    <s v="-"/>
    <n v="13.01"/>
    <n v="0.59"/>
    <m/>
    <m/>
    <m/>
    <m/>
    <s v="ATENDE"/>
    <s v="ATENDE"/>
    <s v="ATENDE"/>
    <s v="ATENDE"/>
    <s v="C4"/>
    <s v="P6"/>
    <n v="2.83"/>
    <n v="11.49"/>
    <n v="6.63"/>
    <n v="3"/>
    <n v="0.6"/>
    <s v="ATENDE"/>
    <s v="ATENDE"/>
    <s v="ATENDE"/>
    <s v="P6"/>
    <n v="2.9266666666666663"/>
    <n v="11.78"/>
    <n v="8.6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2.3888888888888888"/>
    <s v="-"/>
    <n v="10.53"/>
    <n v="0.61"/>
    <m/>
    <m/>
    <m/>
    <m/>
    <s v="ATENDE"/>
    <s v="ATENDE"/>
    <s v="ATENDE"/>
    <s v="ATENDE"/>
    <s v="C4"/>
    <s v="P6"/>
    <n v="1.9299999999999997"/>
    <n v="8.7899999999999991"/>
    <n v="5.34"/>
    <n v="3"/>
    <n v="0.6"/>
    <s v="ATENDE"/>
    <s v="ATENDE"/>
    <s v="ATENDE"/>
    <s v="P6"/>
    <n v="1.8699999999999997"/>
    <n v="8.61"/>
    <n v="6.2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3888888888888888"/>
    <s v="-"/>
    <n v="8.5299999999999994"/>
    <n v="0.43"/>
    <m/>
    <m/>
    <m/>
    <m/>
    <s v="ATENDE"/>
    <s v="ATENDE"/>
    <s v="ATENDE"/>
    <s v="ATENDE"/>
    <s v="C5"/>
    <s v="P6"/>
    <n v="0.90000000000000013"/>
    <n v="5.7"/>
    <n v="2.88"/>
    <n v="3"/>
    <n v="0.6"/>
    <s v="ATENDE"/>
    <s v="ATENDE"/>
    <s v="ATENDE"/>
    <s v="-"/>
    <e v="#VALUE!"/>
    <n v="7.2"/>
    <n v="2.81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6666666666666665"/>
    <s v="-"/>
    <n v="8.23"/>
    <n v="0.48"/>
    <m/>
    <m/>
    <m/>
    <m/>
    <s v="ATENDE"/>
    <s v="ATENDE"/>
    <s v="ATENDE"/>
    <s v="ATENDE"/>
    <s v="C5"/>
    <s v="P6"/>
    <n v="0.66000000000000014"/>
    <n v="4.9800000000000004"/>
    <n v="3.07"/>
    <n v="3"/>
    <n v="0.6"/>
    <s v="ATENDE"/>
    <s v="ATENDE"/>
    <s v="ATENDE"/>
    <s v="-"/>
    <e v="#VALUE!"/>
    <n v="6.73"/>
    <n v="2.2999999999999998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2.0000000000000004"/>
    <s v="-"/>
    <n v="8.17"/>
    <n v="0.54"/>
    <m/>
    <m/>
    <m/>
    <m/>
    <s v="ATENDE"/>
    <s v="ATENDE"/>
    <s v="ATENDE"/>
    <s v="ATENDE"/>
    <s v="C5"/>
    <s v="P6"/>
    <n v="0.5066666666666666"/>
    <n v="4.5199999999999996"/>
    <n v="3.35"/>
    <n v="3"/>
    <n v="0.6"/>
    <s v="ATENDE"/>
    <s v="ATENDE"/>
    <s v="ATENDE"/>
    <s v="-"/>
    <e v="#VALUE!"/>
    <n v="6.7"/>
    <n v="3.3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2.0000000000000004"/>
    <s v="-"/>
    <n v="8.2100000000000009"/>
    <n v="0.54"/>
    <m/>
    <m/>
    <m/>
    <m/>
    <s v="ATENDE"/>
    <s v="ATENDE"/>
    <s v="ATENDE"/>
    <s v="ATENDE"/>
    <s v="C5"/>
    <s v="P6"/>
    <n v="1.3033333333333332"/>
    <n v="6.91"/>
    <n v="3.6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133333333333351"/>
    <n v="3.1111111111111116"/>
    <s v="-"/>
    <n v="10.210000000000001"/>
    <n v="0.74"/>
    <m/>
    <m/>
    <m/>
    <m/>
    <s v="ATENDE"/>
    <s v="ATENDE"/>
    <s v="ATENDE"/>
    <s v="ATENDE"/>
    <s v="C5"/>
    <s v="P6"/>
    <n v="1.69"/>
    <n v="8.07"/>
    <n v="5.05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933333333333327"/>
    <n v="2.7777777777777781"/>
    <s v="-"/>
    <n v="10.119999999999999"/>
    <n v="0.68"/>
    <m/>
    <m/>
    <m/>
    <m/>
    <s v="ATENDE"/>
    <s v="ATENDE"/>
    <s v="ATENDE"/>
    <s v="ATENDE"/>
    <s v="C5"/>
    <s v="P6"/>
    <n v="1.6966666666666668"/>
    <n v="8.09"/>
    <n v="5.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1.3333333333333335"/>
    <s v="-"/>
    <n v="11.67"/>
    <n v="0.42"/>
    <m/>
    <m/>
    <m/>
    <m/>
    <s v="ATENDE"/>
    <s v="ATENDE"/>
    <s v="ATENDE"/>
    <s v="ATENDE"/>
    <s v="C4"/>
    <s v="P6"/>
    <n v="2.186666666666667"/>
    <n v="9.56"/>
    <n v="3.7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2.1666666666666665"/>
    <s v="-"/>
    <n v="11.1"/>
    <n v="0.56999999999999995"/>
    <m/>
    <m/>
    <m/>
    <m/>
    <s v="ATENDE"/>
    <s v="ATENDE"/>
    <s v="ATENDE"/>
    <s v="ATENDE"/>
    <s v="C4"/>
    <s v="P6"/>
    <n v="2.0099999999999998"/>
    <n v="9.0299999999999994"/>
    <n v="3.9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1.6666666666666665"/>
    <s v="-"/>
    <n v="12.52"/>
    <n v="0.48"/>
    <m/>
    <m/>
    <m/>
    <m/>
    <s v="ATENDE"/>
    <s v="ATENDE"/>
    <s v="ATENDE"/>
    <s v="ATENDE"/>
    <s v="C4"/>
    <s v="P6"/>
    <n v="2.1799999999999997"/>
    <n v="9.5399999999999991"/>
    <n v="4.25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999999999999899E-2"/>
    <n v="1.1111111111111112"/>
    <s v="-"/>
    <n v="10.11"/>
    <n v="0.38"/>
    <m/>
    <m/>
    <m/>
    <m/>
    <s v="ATENDE"/>
    <s v="ATENDE"/>
    <s v="ATENDE"/>
    <s v="ATENDE"/>
    <s v="C4"/>
    <s v="P6"/>
    <n v="0.42333333333333312"/>
    <n v="4.2699999999999996"/>
    <n v="2.14"/>
    <n v="3"/>
    <n v="0.6"/>
    <s v="ATENDE"/>
    <s v="ATENDE"/>
    <s v="ATENDE"/>
    <s v="-"/>
    <e v="#VALUE!"/>
    <n v="8.1199999999999992"/>
    <n v="3.07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5"/>
    <s v="-"/>
    <n v="12.43"/>
    <n v="0.45"/>
    <m/>
    <m/>
    <m/>
    <m/>
    <s v="ATENDE"/>
    <s v="ATENDE"/>
    <s v="ATENDE"/>
    <s v="ATENDE"/>
    <s v="C4"/>
    <s v="P6"/>
    <n v="0.12666666666666671"/>
    <n v="3.38"/>
    <n v="1.21"/>
    <n v="3"/>
    <n v="0.6"/>
    <s v="ATENDE"/>
    <s v="ATENDE"/>
    <s v="ATENDE"/>
    <s v="-"/>
    <e v="#VALUE!"/>
    <n v="9.15"/>
    <n v="2.31"/>
    <s v="-"/>
    <s v="-"/>
    <s v="-"/>
    <s v="-"/>
    <s v="-"/>
    <x v="1"/>
    <s v="SX-INEVO030HF"/>
    <s v="SXINEVO030K40L12CZF7PHF"/>
    <m/>
    <e v="#N/A"/>
    <n v="1"/>
    <n v="31"/>
    <e v="#N/A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1.7777777777777777"/>
    <s v="-"/>
    <n v="12.17"/>
    <n v="0.5"/>
    <m/>
    <m/>
    <m/>
    <m/>
    <s v="ATENDE"/>
    <s v="ATENDE"/>
    <s v="ATENDE"/>
    <s v="ATENDE"/>
    <s v="C4"/>
    <s v="P6"/>
    <n v="0.19666666666666655"/>
    <n v="3.59"/>
    <n v="1.83"/>
    <n v="3"/>
    <n v="0.6"/>
    <s v="ATENDE"/>
    <s v="ATENDE"/>
    <s v="ATENDE"/>
    <s v="-"/>
    <e v="#VALUE!"/>
    <n v="9.36"/>
    <n v="4.1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I"/>
    <n v="2.4"/>
    <n v="7.5"/>
    <m/>
    <m/>
    <m/>
    <m/>
    <m/>
    <m/>
    <n v="30"/>
    <n v="100"/>
    <n v="130"/>
    <n v="0.7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2.29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5"/>
    <n v="2.2777777777777777"/>
    <s v="-"/>
    <n v="11.25"/>
    <n v="0.59"/>
    <m/>
    <m/>
    <m/>
    <m/>
    <s v="ATENDE"/>
    <s v="ATENDE"/>
    <s v="ATENDE"/>
    <s v="ATENDE"/>
    <s v="C4"/>
    <s v="P6"/>
    <n v="1.3033333333333332"/>
    <n v="6.91"/>
    <n v="4.2"/>
    <n v="3"/>
    <n v="0.6"/>
    <s v="ATENDE"/>
    <s v="ATENDE"/>
    <s v="ATENDE"/>
    <s v="-"/>
    <e v="#VALUE!"/>
    <n v="4.71"/>
    <n v="2.319999999999999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Longo I"/>
    <m/>
    <s v=""/>
    <s v=""/>
    <m/>
    <m/>
    <m/>
    <m/>
    <m/>
    <m/>
    <n v="44"/>
    <n v="50"/>
    <n v="94"/>
    <n v="0.12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2.9444444444444442"/>
    <s v="-"/>
    <n v="10.85"/>
    <n v="0.71"/>
    <m/>
    <m/>
    <m/>
    <m/>
    <s v="ATENDE"/>
    <s v="ATENDE"/>
    <s v="ATENDE"/>
    <s v="ATENDE"/>
    <s v="C4"/>
    <s v="P6"/>
    <n v="1.0933333333333333"/>
    <n v="6.28"/>
    <n v="3.62"/>
    <n v="3"/>
    <n v="0.6"/>
    <s v="ATENDE"/>
    <s v="ATENDE"/>
    <s v="ATENDE"/>
    <s v="-"/>
    <e v="#VALUE!"/>
    <n v="3.18"/>
    <n v="1.36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Longo I"/>
    <m/>
    <s v=""/>
    <s v=""/>
    <m/>
    <m/>
    <m/>
    <m/>
    <m/>
    <m/>
    <n v="39"/>
    <n v="50"/>
    <n v="89"/>
    <n v="0.21999999999999997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3"/>
    <s v="-"/>
    <n v="12.86"/>
    <n v="0.72"/>
    <m/>
    <m/>
    <m/>
    <m/>
    <s v="ATENDE"/>
    <s v="ATENDE"/>
    <s v="ATENDE"/>
    <s v="ATENDE"/>
    <s v="C4"/>
    <s v="P6"/>
    <n v="1.2533333333333334"/>
    <n v="6.76"/>
    <n v="4.2699999999999996"/>
    <n v="3"/>
    <n v="0.6"/>
    <s v="ATENDE"/>
    <s v="ATENDE"/>
    <s v="ATENDE"/>
    <s v="-"/>
    <e v="#VALUE!"/>
    <n v="5.41"/>
    <n v="3.0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Longo I"/>
    <m/>
    <s v=""/>
    <s v=""/>
    <m/>
    <m/>
    <m/>
    <m/>
    <m/>
    <m/>
    <n v="40"/>
    <n v="50"/>
    <n v="90"/>
    <n v="0.1999999999999999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1.7222222222222223"/>
    <s v="-"/>
    <n v="11.8"/>
    <n v="0.49"/>
    <m/>
    <m/>
    <m/>
    <m/>
    <s v="ATENDE"/>
    <s v="ATENDE"/>
    <s v="ATENDE"/>
    <s v="ATENDE"/>
    <s v="C4"/>
    <s v="P6"/>
    <n v="0.51666666666666661"/>
    <n v="4.55"/>
    <n v="2.98"/>
    <n v="3"/>
    <n v="0.6"/>
    <s v="ATENDE"/>
    <s v="ATENDE"/>
    <s v="ATENDE"/>
    <s v="P6"/>
    <n v="3.1266666666666669"/>
    <n v="12.38"/>
    <n v="6.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70"/>
    <n v="98"/>
    <n v="0.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99999999999994"/>
    <n v="1.6111111111111112"/>
    <s v="-"/>
    <n v="14.36"/>
    <n v="0.47"/>
    <m/>
    <m/>
    <m/>
    <m/>
    <s v="ATENDE"/>
    <s v="ATENDE"/>
    <s v="ATENDE"/>
    <s v="ATENDE"/>
    <s v="C4"/>
    <s v="P6"/>
    <n v="7.6666666666666661E-2"/>
    <n v="3.23"/>
    <n v="1.54"/>
    <n v="3"/>
    <n v="0.6"/>
    <s v="ATENDE"/>
    <s v="ATENDE"/>
    <s v="ATENDE"/>
    <s v="P6"/>
    <n v="3.9666666666666668"/>
    <n v="14.9"/>
    <n v="10.2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5555555555555558"/>
    <s v="-"/>
    <n v="13.95"/>
    <n v="0.46"/>
    <m/>
    <m/>
    <m/>
    <m/>
    <s v="ATENDE"/>
    <s v="ATENDE"/>
    <s v="ATENDE"/>
    <s v="ATENDE"/>
    <s v="C4"/>
    <s v="P6"/>
    <n v="0.21666666666666656"/>
    <n v="3.65"/>
    <n v="2"/>
    <n v="3"/>
    <n v="0.6"/>
    <s v="ATENDE"/>
    <s v="ATENDE"/>
    <s v="ATENDE"/>
    <s v="P6"/>
    <n v="3.9733333333333336"/>
    <n v="14.92"/>
    <n v="10.0299999999999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5555555555555558"/>
    <s v="-"/>
    <n v="11.18"/>
    <n v="0.28000000000000003"/>
    <m/>
    <m/>
    <m/>
    <m/>
    <s v="ATENDE"/>
    <s v="ATENDE"/>
    <s v="ATENDE"/>
    <s v="ATENDE"/>
    <s v="C4"/>
    <s v="P6"/>
    <n v="0.96666666666666679"/>
    <n v="5.9"/>
    <n v="2.2400000000000002"/>
    <n v="3"/>
    <n v="0.6"/>
    <s v="ATENDE"/>
    <s v="ATENDE"/>
    <s v="ATENDE"/>
    <s v="-"/>
    <e v="#VALUE!"/>
    <n v="9.17"/>
    <n v="2.2000000000000002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2"/>
    <n v="0.50000000000000022"/>
    <s v="-"/>
    <n v="10.6"/>
    <n v="0.27"/>
    <m/>
    <m/>
    <m/>
    <m/>
    <s v="ATENDE"/>
    <s v="ATENDE"/>
    <s v="ATENDE"/>
    <s v="ATENDE"/>
    <s v="C4"/>
    <s v="P6"/>
    <n v="0.51333333333333342"/>
    <n v="4.54"/>
    <n v="1.75"/>
    <n v="3"/>
    <n v="0.6"/>
    <s v="ATENDE"/>
    <s v="ATENDE"/>
    <s v="ATENDE"/>
    <s v="-"/>
    <e v="#VALUE!"/>
    <n v="8.6199999999999992"/>
    <n v="1.27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5.555555555555558E-2"/>
    <s v="-"/>
    <n v="11.52"/>
    <n v="0.19"/>
    <m/>
    <m/>
    <m/>
    <m/>
    <s v="ATENDE"/>
    <s v="ATENDE"/>
    <s v="ATENDE"/>
    <s v="ATENDE"/>
    <s v="C4"/>
    <s v="P6"/>
    <n v="0.41666666666666674"/>
    <n v="4.25"/>
    <n v="1.22"/>
    <n v="3"/>
    <n v="0.6"/>
    <s v="ATENDE"/>
    <s v="ATENDE"/>
    <s v="ATENDE"/>
    <s v="-"/>
    <e v="#VALUE!"/>
    <n v="8.67"/>
    <n v="1.58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Curto II"/>
    <n v="1.4"/>
    <n v="6.5"/>
    <m/>
    <m/>
    <m/>
    <m/>
    <m/>
    <m/>
    <n v="40"/>
    <n v="150"/>
    <n v="190"/>
    <n v="0.73333333333333339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1.9444444444444446"/>
    <s v="-"/>
    <n v="10.1"/>
    <n v="0.53"/>
    <m/>
    <m/>
    <m/>
    <m/>
    <s v="ATENDE"/>
    <s v="ATENDE"/>
    <s v="ATENDE"/>
    <s v="ATENDE"/>
    <s v="C4"/>
    <s v="P6"/>
    <n v="1.1000000000000001"/>
    <n v="6.3"/>
    <n v="3.76"/>
    <n v="3"/>
    <n v="0.6"/>
    <s v="ATENDE"/>
    <s v="ATENDE"/>
    <s v="ATENDE"/>
    <s v="P6"/>
    <n v="1.813333333333333"/>
    <n v="8.4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2.5555555555555558"/>
    <s v="-"/>
    <n v="11.42"/>
    <n v="0.64"/>
    <m/>
    <m/>
    <m/>
    <m/>
    <s v="ATENDE"/>
    <s v="ATENDE"/>
    <s v="ATENDE"/>
    <s v="ATENDE"/>
    <s v="C4"/>
    <s v="P6"/>
    <n v="1.2333333333333334"/>
    <n v="6.7"/>
    <n v="4.97"/>
    <n v="3"/>
    <n v="0.6"/>
    <s v="ATENDE"/>
    <s v="ATENDE"/>
    <s v="ATENDE"/>
    <s v="P6"/>
    <n v="2.2766666666666668"/>
    <n v="9.83"/>
    <n v="5.39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2.1666666666666665"/>
    <s v="-"/>
    <n v="12.89"/>
    <n v="0.56999999999999995"/>
    <m/>
    <m/>
    <m/>
    <m/>
    <s v="ATENDE"/>
    <s v="ATENDE"/>
    <s v="ATENDE"/>
    <s v="ATENDE"/>
    <s v="C4"/>
    <s v="P6"/>
    <n v="0.91333333333333333"/>
    <n v="5.74"/>
    <n v="3.9"/>
    <n v="3"/>
    <n v="0.6"/>
    <s v="ATENDE"/>
    <s v="ATENDE"/>
    <s v="ATENDE"/>
    <s v="P6"/>
    <n v="2.48"/>
    <n v="10.44"/>
    <n v="6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200000000000015"/>
    <n v="1.166666666666667"/>
    <s v="-"/>
    <n v="11.72"/>
    <n v="0.39"/>
    <m/>
    <m/>
    <m/>
    <m/>
    <s v="ATENDE"/>
    <s v="ATENDE"/>
    <s v="ATENDE"/>
    <s v="ATENDE"/>
    <s v="C4"/>
    <s v="-"/>
    <e v="#VALUE!"/>
    <n v="11.27"/>
    <n v="4.03"/>
    <s v="-"/>
    <s v="-"/>
    <s v="-"/>
    <s v="-"/>
    <s v="-"/>
    <s v="P6"/>
    <s v="-"/>
    <s v="-"/>
    <s v="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"/>
    <m/>
    <s v=""/>
    <s v=""/>
    <m/>
    <m/>
    <m/>
    <m/>
    <m/>
    <m/>
    <n v="44"/>
    <n v="100"/>
    <n v="144"/>
    <n v="0.56000000000000005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2.1111111111111116"/>
    <s v="-"/>
    <n v="11.09"/>
    <n v="0.56000000000000005"/>
    <m/>
    <m/>
    <m/>
    <m/>
    <s v="ATENDE"/>
    <s v="ATENDE"/>
    <s v="ATENDE"/>
    <s v="ATENDE"/>
    <s v="C4"/>
    <s v="-"/>
    <e v="#VALUE!"/>
    <n v="10.79"/>
    <n v="4.29"/>
    <s v="-"/>
    <s v="-"/>
    <s v="-"/>
    <s v="-"/>
    <s v="-"/>
    <s v="P6"/>
    <s v="-"/>
    <s v="-"/>
    <s v="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"/>
    <m/>
    <s v=""/>
    <s v=""/>
    <m/>
    <m/>
    <m/>
    <m/>
    <m/>
    <m/>
    <n v="39"/>
    <n v="100"/>
    <n v="139"/>
    <n v="0.61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166666666666667"/>
    <s v="-"/>
    <n v="12.23"/>
    <n v="0.39"/>
    <m/>
    <m/>
    <m/>
    <m/>
    <s v="ATENDE"/>
    <s v="ATENDE"/>
    <s v="ATENDE"/>
    <s v="ATENDE"/>
    <s v="C4"/>
    <s v="-"/>
    <e v="#VALUE!"/>
    <n v="11.64"/>
    <n v="4.59"/>
    <s v="-"/>
    <s v="-"/>
    <s v="-"/>
    <s v="-"/>
    <s v="-"/>
    <s v="P6"/>
    <s v="-"/>
    <s v="-"/>
    <s v="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"/>
    <m/>
    <s v=""/>
    <s v=""/>
    <m/>
    <m/>
    <m/>
    <m/>
    <m/>
    <m/>
    <n v="40"/>
    <n v="100"/>
    <n v="140"/>
    <n v="0.6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0"/>
    <s v="-"/>
    <n v="10.53"/>
    <n v="0.18"/>
    <m/>
    <m/>
    <m/>
    <m/>
    <s v="ATENDE"/>
    <s v="ATENDE"/>
    <s v="ATENDE"/>
    <s v="ATENDE"/>
    <s v="C4"/>
    <s v="P6"/>
    <n v="1.5066666666666664"/>
    <n v="7.52"/>
    <n v="1.27"/>
    <n v="3"/>
    <n v="0.6"/>
    <s v="ATENDE"/>
    <s v="ATENDE"/>
    <s v="ATENDE"/>
    <s v="P6"/>
    <n v="1.5"/>
    <n v="7.5"/>
    <n v="1.24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5.555555555555558E-2"/>
    <s v="-"/>
    <n v="12.9"/>
    <n v="0.19"/>
    <m/>
    <m/>
    <m/>
    <m/>
    <s v="ATENDE"/>
    <s v="ATENDE"/>
    <s v="ATENDE"/>
    <s v="ATENDE"/>
    <s v="C4"/>
    <s v="P6"/>
    <n v="1.83"/>
    <n v="8.49"/>
    <n v="2.0699999999999998"/>
    <n v="3"/>
    <n v="0.6"/>
    <s v="ATENDE"/>
    <s v="ATENDE"/>
    <s v="ATENDE"/>
    <s v="P6"/>
    <n v="2.9766666666666666"/>
    <n v="11.93"/>
    <n v="1.59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s v=""/>
    <s v=""/>
    <m/>
    <m/>
    <m/>
    <m/>
    <m/>
    <m/>
    <n v="70"/>
    <n v="100"/>
    <n v="170"/>
    <n v="0.30000000000000004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3"/>
    <s v="-"/>
    <n v="10.56"/>
    <n v="0.72"/>
    <m/>
    <m/>
    <m/>
    <m/>
    <s v="ATENDE"/>
    <s v="ATENDE"/>
    <s v="ATENDE"/>
    <s v="ATENDE"/>
    <s v="C4"/>
    <s v="P6"/>
    <n v="0.98333333333333339"/>
    <n v="5.95"/>
    <n v="4.54"/>
    <n v="3"/>
    <n v="0.6"/>
    <s v="ATENDE"/>
    <s v="ATENDE"/>
    <s v="ATENDE"/>
    <s v="P6"/>
    <n v="1.8800000000000003"/>
    <n v="8.6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m/>
    <s v=""/>
    <s v=""/>
    <s v="APEA"/>
    <n v="1"/>
    <m/>
    <s v="Redução pela metade da distância entre postes. 52,10 para 26.05"/>
    <m/>
    <m/>
    <n v="30"/>
    <n v="100"/>
    <n v="130"/>
    <n v="0.7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6666666666666616E-2"/>
    <n v="0.16666666666666674"/>
    <s v="-"/>
    <n v="15.4"/>
    <n v="0.21"/>
    <m/>
    <m/>
    <m/>
    <m/>
    <s v="ATENDE"/>
    <s v="ATENDE"/>
    <s v="ATENDE"/>
    <s v="ATENDE"/>
    <s v="C3"/>
    <s v="P6"/>
    <n v="1.9733333333333332"/>
    <n v="8.92"/>
    <n v="2.06"/>
    <n v="3"/>
    <n v="0.6"/>
    <s v="ATENDE"/>
    <s v="ATENDE"/>
    <s v="ATENDE"/>
    <s v="P6"/>
    <n v="2.6666666666666665"/>
    <n v="11"/>
    <n v="1.7"/>
    <n v="3"/>
    <n v="0.6"/>
    <s v="ATENDE"/>
    <s v="ATENDE"/>
    <s v="ATENDE"/>
    <x v="0"/>
    <s v=" SL VT 9.1 72W"/>
    <s v="LUM LED SL VT 9.1 72W"/>
    <m/>
    <e v="#N/A"/>
    <n v="1"/>
    <n v="72"/>
    <e v="#N/A"/>
    <n v="12107"/>
    <n v="0"/>
    <n v="0"/>
    <n v="5"/>
    <s v="Curto II"/>
    <m/>
    <m/>
    <m/>
    <m/>
    <m/>
    <m/>
    <m/>
    <m/>
    <m/>
    <n v="72"/>
    <n v="100"/>
    <n v="172"/>
    <n v="0.28000000000000003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99999999999997"/>
    <n v="0.11111111111111116"/>
    <s v="-"/>
    <n v="18.18"/>
    <n v="0.2"/>
    <m/>
    <m/>
    <m/>
    <m/>
    <s v="ATENDE"/>
    <s v="ATENDE"/>
    <s v="ATENDE"/>
    <s v="ATENDE"/>
    <s v="C3"/>
    <s v="P6"/>
    <n v="2.4133333333333336"/>
    <n v="10.24"/>
    <n v="2.63"/>
    <n v="3"/>
    <n v="0.6"/>
    <s v="ATENDE"/>
    <s v="ATENDE"/>
    <s v="ATENDE"/>
    <s v="P6"/>
    <n v="3.7800000000000002"/>
    <n v="14.34"/>
    <n v="1.71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m/>
    <m/>
    <m/>
    <m/>
    <m/>
    <m/>
    <m/>
    <m/>
    <n v="70"/>
    <n v="100"/>
    <n v="170"/>
    <n v="0.30000000000000004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2199999999999989"/>
    <n v="0.2777777777777779"/>
    <s v="-"/>
    <n v="16.829999999999998"/>
    <n v="0.23"/>
    <m/>
    <m/>
    <m/>
    <m/>
    <s v="ATENDE"/>
    <s v="ATENDE"/>
    <s v="ATENDE"/>
    <s v="ATENDE"/>
    <s v="C3"/>
    <s v="P6"/>
    <n v="3.6366666666666667"/>
    <n v="13.91"/>
    <n v="4.1100000000000003"/>
    <n v="3"/>
    <n v="0.6"/>
    <s v="ATENDE"/>
    <s v="ATENDE"/>
    <s v="ATENDE"/>
    <s v="P6"/>
    <n v="1.7799999999999998"/>
    <n v="8.34"/>
    <n v="2.35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n v="0"/>
    <n v="13859"/>
    <n v="0"/>
    <n v="0"/>
    <m/>
    <s v="Curto II"/>
    <s v="Longo II"/>
    <n v="3.5"/>
    <n v="8.5"/>
    <m/>
    <m/>
    <m/>
    <m/>
    <m/>
    <m/>
    <n v="90"/>
    <n v="100"/>
    <n v="190"/>
    <n v="9.9999999999999978E-2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2.1111111111111116"/>
    <s v="-"/>
    <n v="10.98"/>
    <n v="0.56000000000000005"/>
    <m/>
    <m/>
    <m/>
    <m/>
    <s v="ATENDE"/>
    <s v="ATENDE"/>
    <s v="ATENDE"/>
    <s v="ATENDE"/>
    <s v="C4"/>
    <s v="P6"/>
    <n v="2.8200000000000003"/>
    <n v="11.46"/>
    <n v="7.2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250"/>
    <n v="278"/>
    <n v="0.88800000000000001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99999999999998"/>
    <n v="2.1666666666666665"/>
    <s v="-"/>
    <n v="13.51"/>
    <n v="0.56999999999999995"/>
    <m/>
    <m/>
    <m/>
    <m/>
    <s v="ATENDE"/>
    <s v="ATENDE"/>
    <s v="ATENDE"/>
    <s v="ATENDE"/>
    <s v="C4"/>
    <s v="P6"/>
    <n v="3.6366666666666667"/>
    <n v="13.91"/>
    <n v="10.4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250"/>
    <n v="281"/>
    <n v="0.876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0555555555555558"/>
    <s v="-"/>
    <n v="13.14"/>
    <n v="0.55000000000000004"/>
    <m/>
    <m/>
    <m/>
    <m/>
    <s v="ATENDE"/>
    <s v="ATENDE"/>
    <s v="ATENDE"/>
    <s v="ATENDE"/>
    <s v="C4"/>
    <s v="P6"/>
    <n v="3.6433333333333335"/>
    <n v="13.93"/>
    <n v="10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250"/>
    <n v="280"/>
    <n v="0.88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0555555555555558"/>
    <s v="-"/>
    <n v="10.46"/>
    <n v="0.37"/>
    <m/>
    <m/>
    <m/>
    <m/>
    <s v="ATENDE"/>
    <s v="ATENDE"/>
    <s v="ATENDE"/>
    <s v="ATENDE"/>
    <s v="C4"/>
    <s v="P6"/>
    <n v="1.1266666666666665"/>
    <n v="6.38"/>
    <n v="3.02"/>
    <n v="3"/>
    <n v="0.6"/>
    <s v="ATENDE"/>
    <s v="ATENDE"/>
    <s v="ATENDE"/>
    <s v="P6"/>
    <n v="2.1166666666666667"/>
    <n v="9.35"/>
    <n v="3.1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P6"/>
    <n v="0.69000000000000017"/>
    <n v="5.07"/>
    <n v="2.63"/>
    <n v="3"/>
    <n v="0.6"/>
    <s v="ATENDE"/>
    <s v="ATENDE"/>
    <s v="ATENDE"/>
    <s v="P6"/>
    <n v="2.0666666666666664"/>
    <n v="9.1999999999999993"/>
    <n v="2.3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Curto I"/>
    <n v="1.2"/>
    <n v="6.5"/>
    <m/>
    <m/>
    <m/>
    <m/>
    <m/>
    <m/>
    <n v="39"/>
    <n v="100"/>
    <n v="139"/>
    <n v="0.61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94444444444444442"/>
    <s v="-"/>
    <n v="11.18"/>
    <n v="0.35"/>
    <m/>
    <m/>
    <m/>
    <m/>
    <s v="ATENDE"/>
    <s v="ATENDE"/>
    <s v="ATENDE"/>
    <s v="ATENDE"/>
    <s v="C4"/>
    <s v="P6"/>
    <n v="0.52333333333333343"/>
    <n v="4.57"/>
    <n v="2.13"/>
    <n v="3"/>
    <n v="0.6"/>
    <s v="ATENDE"/>
    <s v="ATENDE"/>
    <s v="ATENDE"/>
    <s v="P6"/>
    <n v="2.1799999999999997"/>
    <n v="9.5399999999999991"/>
    <n v="3.1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5"/>
    <s v="-"/>
    <n v="10.74"/>
    <n v="0.45"/>
    <m/>
    <m/>
    <m/>
    <m/>
    <s v="ATENDE"/>
    <s v="ATENDE"/>
    <s v="ATENDE"/>
    <s v="ATENDE"/>
    <s v="C4"/>
    <s v="P6"/>
    <n v="0.90666666666666651"/>
    <n v="5.72"/>
    <n v="2.91"/>
    <n v="3"/>
    <n v="0.6"/>
    <s v="ATENDE"/>
    <s v="ATENDE"/>
    <s v="ATENDE"/>
    <s v="-"/>
    <e v="#VALUE!"/>
    <n v="8.1"/>
    <n v="3.17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9444444444444446"/>
    <s v="-"/>
    <n v="10.34"/>
    <n v="0.53"/>
    <m/>
    <m/>
    <m/>
    <m/>
    <s v="ATENDE"/>
    <s v="ATENDE"/>
    <s v="ATENDE"/>
    <s v="ATENDE"/>
    <s v="C4"/>
    <s v="P6"/>
    <n v="0.5199999999999998"/>
    <n v="4.5599999999999996"/>
    <n v="2.73"/>
    <n v="3"/>
    <n v="0.6"/>
    <s v="ATENDE"/>
    <s v="ATENDE"/>
    <s v="ATENDE"/>
    <s v="-"/>
    <e v="#VALUE!"/>
    <n v="7.3"/>
    <n v="2.0499999999999998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2.2222222222222223"/>
    <s v="-"/>
    <n v="10.17"/>
    <n v="0.57999999999999996"/>
    <m/>
    <m/>
    <m/>
    <m/>
    <s v="ATENDE"/>
    <s v="ATENDE"/>
    <s v="ATENDE"/>
    <s v="ATENDE"/>
    <s v="C4"/>
    <s v="P6"/>
    <n v="0.44000000000000017"/>
    <n v="4.32"/>
    <n v="2.95"/>
    <n v="3"/>
    <n v="0.6"/>
    <s v="ATENDE"/>
    <s v="ATENDE"/>
    <s v="ATENDE"/>
    <s v="-"/>
    <e v="#VALUE!"/>
    <n v="7.44"/>
    <n v="3.64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3.666666666666667"/>
    <s v="-"/>
    <n v="10.3"/>
    <n v="0.84"/>
    <m/>
    <m/>
    <m/>
    <m/>
    <s v="ATENDE"/>
    <s v="ATENDE"/>
    <s v="ATENDE"/>
    <s v="ATENDE"/>
    <s v="C5"/>
    <s v="-"/>
    <e v="#VALUE!"/>
    <n v="6.52"/>
    <n v="5.08"/>
    <s v="-"/>
    <s v="-"/>
    <s v="-"/>
    <s v="-"/>
    <s v="-"/>
    <s v="-"/>
    <e v="#VALUE!"/>
    <n v="7.08"/>
    <n v="4.9800000000000004"/>
    <s v="-"/>
    <s v="-"/>
    <s v="-"/>
    <s v="-"/>
    <s v="-"/>
    <x v="0"/>
    <s v=" SL VT 9.1 17W"/>
    <s v="LUM LED SL VT 9.1 17W"/>
    <m/>
    <e v="#N/A"/>
    <n v="1"/>
    <n v="17"/>
    <n v="0"/>
    <n v="2929.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0800000000000014"/>
    <n v="3.7777777777777777"/>
    <s v="-"/>
    <n v="14.31"/>
    <n v="0.86"/>
    <m/>
    <m/>
    <m/>
    <m/>
    <s v="ATENDE"/>
    <s v="ATENDE"/>
    <s v="ATENDE"/>
    <s v="ATENDE"/>
    <s v="C5"/>
    <s v="-"/>
    <e v="#VALUE!"/>
    <n v="8.09"/>
    <n v="5.27"/>
    <s v="-"/>
    <s v="-"/>
    <s v="-"/>
    <s v="-"/>
    <s v="-"/>
    <s v="-"/>
    <e v="#VALUE!"/>
    <n v="9.1199999999999992"/>
    <n v="5.75"/>
    <s v="-"/>
    <s v="-"/>
    <s v="-"/>
    <s v="-"/>
    <s v="-"/>
    <x v="1"/>
    <s v="SX-INEVO020HF"/>
    <s v="SXINEVO020K40L12CZF7PHF"/>
    <m/>
    <e v="#N/A"/>
    <n v="1"/>
    <n v="22.5"/>
    <n v="0"/>
    <n v="3825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80000000000003"/>
    <n v="3.3888888888888893"/>
    <s v="-"/>
    <n v="21.21"/>
    <n v="0.79"/>
    <m/>
    <m/>
    <m/>
    <m/>
    <s v="ATENDE"/>
    <s v="ATENDE"/>
    <s v="ATENDE"/>
    <s v="ATENDE"/>
    <s v="C5"/>
    <s v="-"/>
    <e v="#VALUE!"/>
    <n v="10.54"/>
    <n v="7.09"/>
    <s v="-"/>
    <s v="-"/>
    <s v="-"/>
    <s v="-"/>
    <s v="-"/>
    <s v="-"/>
    <e v="#VALUE!"/>
    <n v="13.39"/>
    <n v="9.09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1"/>
    <s v="-"/>
    <n v="10.98"/>
    <n v="0.36"/>
    <m/>
    <m/>
    <m/>
    <m/>
    <s v="ATENDE"/>
    <s v="ATENDE"/>
    <s v="ATENDE"/>
    <s v="ATENDE"/>
    <s v="C4"/>
    <s v="P6"/>
    <n v="1.3000000000000003"/>
    <n v="6.9"/>
    <n v="3.09"/>
    <n v="3"/>
    <n v="0.6"/>
    <s v="ATENDE"/>
    <s v="ATENDE"/>
    <s v="ATENDE"/>
    <s v="P6"/>
    <n v="2.1466666666666665"/>
    <n v="9.44"/>
    <n v="3.1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00000000000005"/>
    <n v="1.3888888888888888"/>
    <s v="-"/>
    <n v="13.02"/>
    <n v="0.43"/>
    <m/>
    <m/>
    <m/>
    <m/>
    <s v="ATENDE"/>
    <s v="ATENDE"/>
    <s v="ATENDE"/>
    <s v="ATENDE"/>
    <s v="C4"/>
    <s v="P6"/>
    <n v="1.6600000000000001"/>
    <n v="7.98"/>
    <n v="5.39"/>
    <n v="3"/>
    <n v="0.6"/>
    <s v="ATENDE"/>
    <s v="ATENDE"/>
    <s v="ATENDE"/>
    <s v="P6"/>
    <n v="2.58"/>
    <n v="10.74"/>
    <n v="2.9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"/>
    <s v="-"/>
    <n v="10.09"/>
    <n v="0.36"/>
    <m/>
    <m/>
    <m/>
    <m/>
    <s v="ATENDE"/>
    <s v="ATENDE"/>
    <s v="ATENDE"/>
    <s v="ATENDE"/>
    <s v="C4"/>
    <s v="P6"/>
    <n v="0.46666666666666679"/>
    <n v="4.4000000000000004"/>
    <n v="2.04"/>
    <n v="3"/>
    <n v="0.6"/>
    <s v="ATENDE"/>
    <s v="ATENDE"/>
    <s v="ATENDE"/>
    <s v="P6"/>
    <n v="1.7266666666666666"/>
    <n v="8.18"/>
    <n v="2.6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00000000000002"/>
    <n v="1.6111111111111112"/>
    <s v="-"/>
    <n v="11.51"/>
    <n v="0.47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32"/>
    <n v="1.76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2.2222222222222223"/>
    <s v="-"/>
    <n v="10.06"/>
    <n v="0.57999999999999996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79"/>
    <n v="2.29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n v="7"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2.1666666666666665"/>
    <s v="-"/>
    <n v="10.18"/>
    <n v="0.56999999999999995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97"/>
    <n v="3.0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10"/>
    <s v="Médio II"/>
    <m/>
    <s v=""/>
    <s v=""/>
    <m/>
    <m/>
    <m/>
    <m/>
    <m/>
    <m/>
    <n v="30"/>
    <n v="70"/>
    <n v="100"/>
    <n v="0.5714285714285714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1.4444444444444446"/>
    <s v="-"/>
    <n v="11.01"/>
    <n v="0.44"/>
    <m/>
    <m/>
    <m/>
    <m/>
    <s v="ATENDE"/>
    <s v="ATENDE"/>
    <s v="ATENDE"/>
    <s v="ATENDE"/>
    <s v="C4"/>
    <s v="-"/>
    <e v="#VALUE!"/>
    <n v="7.49"/>
    <n v="3.9"/>
    <s v="-"/>
    <s v="-"/>
    <s v="-"/>
    <s v="-"/>
    <s v="-"/>
    <s v="-"/>
    <e v="#VALUE!"/>
    <n v="9.3699999999999992"/>
    <n v="3.94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5"/>
    <n v="1.7222222222222223"/>
    <s v="-"/>
    <n v="13.75"/>
    <n v="0.49"/>
    <m/>
    <m/>
    <m/>
    <m/>
    <s v="ATENDE"/>
    <s v="ATENDE"/>
    <s v="ATENDE"/>
    <s v="ATENDE"/>
    <s v="C4"/>
    <s v="-"/>
    <e v="#VALUE!"/>
    <n v="8.59"/>
    <n v="6.25"/>
    <s v="-"/>
    <s v="-"/>
    <s v="-"/>
    <s v="-"/>
    <s v="-"/>
    <s v="-"/>
    <e v="#VALUE!"/>
    <n v="11.09"/>
    <n v="3.9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4444444444444446"/>
    <s v="-"/>
    <n v="10.68"/>
    <n v="0.44"/>
    <m/>
    <m/>
    <m/>
    <m/>
    <s v="ATENDE"/>
    <s v="ATENDE"/>
    <s v="ATENDE"/>
    <s v="ATENDE"/>
    <s v="C4"/>
    <s v="-"/>
    <e v="#VALUE!"/>
    <n v="4.78"/>
    <n v="2.56"/>
    <s v="-"/>
    <s v="-"/>
    <s v="-"/>
    <s v="-"/>
    <s v="-"/>
    <s v="-"/>
    <e v="#VALUE!"/>
    <n v="8.4499999999999993"/>
    <n v="3.5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5555555555555558"/>
    <s v="-"/>
    <n v="11.32"/>
    <n v="0.28000000000000003"/>
    <m/>
    <m/>
    <m/>
    <m/>
    <s v="ATENDE"/>
    <s v="ATENDE"/>
    <s v="ATENDE"/>
    <s v="ATENDE"/>
    <s v="C4"/>
    <s v="P6"/>
    <n v="0.7699999999999998"/>
    <n v="5.31"/>
    <n v="1.883"/>
    <n v="3"/>
    <n v="0.6"/>
    <s v="ATENDE"/>
    <s v="ATENDE"/>
    <s v="ATENDE"/>
    <s v="P6"/>
    <n v="2.0533333333333332"/>
    <n v="9.16"/>
    <n v="2.2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299999999999997"/>
    <n v="0.44444444444444464"/>
    <s v="-"/>
    <n v="13.43"/>
    <n v="0.26"/>
    <m/>
    <m/>
    <m/>
    <m/>
    <s v="ATENDE"/>
    <s v="ATENDE"/>
    <s v="ATENDE"/>
    <s v="ATENDE"/>
    <s v="C4"/>
    <s v="P6"/>
    <n v="0.88333333333333353"/>
    <n v="5.65"/>
    <n v="2.39"/>
    <n v="3"/>
    <n v="0.6"/>
    <s v="ATENDE"/>
    <s v="ATENDE"/>
    <s v="ATENDE"/>
    <s v="P6"/>
    <n v="2.3966666666666665"/>
    <n v="10.19"/>
    <n v="1.2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0"/>
    <s v="-"/>
    <n v="10.24"/>
    <n v="0.18"/>
    <m/>
    <m/>
    <m/>
    <m/>
    <s v="ATENDE"/>
    <s v="ATENDE"/>
    <s v="ATENDE"/>
    <s v="ATENDE"/>
    <s v="C4"/>
    <s v="P6"/>
    <n v="0.13000000000000012"/>
    <n v="3.39"/>
    <n v="0.99"/>
    <n v="3"/>
    <n v="0.6"/>
    <s v="ATENDE"/>
    <s v="ATENDE"/>
    <s v="ATENDE"/>
    <s v="P6"/>
    <n v="1.4366666666666665"/>
    <n v="7.31"/>
    <n v="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3"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99999999999998"/>
    <n v="1.1111111111111112"/>
    <s v="-"/>
    <n v="11.07"/>
    <n v="0.38"/>
    <m/>
    <m/>
    <m/>
    <m/>
    <s v="ATENDE"/>
    <s v="ATENDE"/>
    <s v="ATENDE"/>
    <s v="ATENDE"/>
    <s v="C4"/>
    <s v="P6"/>
    <n v="0.84999999999999987"/>
    <n v="5.55"/>
    <n v="2.68"/>
    <n v="3"/>
    <n v="0.6"/>
    <s v="ATENDE"/>
    <s v="ATENDE"/>
    <s v="ATENDE"/>
    <s v="-"/>
    <e v="#VALUE!"/>
    <n v="10.51"/>
    <n v="3.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8888888888888893"/>
    <s v="-"/>
    <n v="10.51"/>
    <n v="0.52"/>
    <m/>
    <m/>
    <m/>
    <m/>
    <s v="ATENDE"/>
    <s v="ATENDE"/>
    <s v="ATENDE"/>
    <s v="ATENDE"/>
    <s v="C4"/>
    <s v="P6"/>
    <n v="0.38666666666666671"/>
    <n v="4.16"/>
    <n v="1.98"/>
    <n v="3"/>
    <n v="0.6"/>
    <s v="ATENDE"/>
    <s v="ATENDE"/>
    <s v="ATENDE"/>
    <s v="-"/>
    <e v="#VALUE!"/>
    <n v="10.08"/>
    <n v="3.73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99999999999993"/>
    <n v="0.94444444444444442"/>
    <s v="-"/>
    <n v="11.68"/>
    <n v="0.35"/>
    <m/>
    <m/>
    <m/>
    <m/>
    <s v="ATENDE"/>
    <s v="ATENDE"/>
    <s v="ATENDE"/>
    <s v="ATENDE"/>
    <s v="C4"/>
    <s v="P6"/>
    <n v="0.14666666666666672"/>
    <n v="3.44"/>
    <n v="1.31"/>
    <n v="3"/>
    <n v="0.6"/>
    <s v="ATENDE"/>
    <s v="ATENDE"/>
    <s v="ATENDE"/>
    <s v="-"/>
    <e v="#VALUE!"/>
    <n v="10.86"/>
    <n v="3.87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0.44444444444444464"/>
    <s v="-"/>
    <n v="12.43"/>
    <n v="0.26"/>
    <m/>
    <m/>
    <m/>
    <m/>
    <s v="ATENDE"/>
    <s v="ATENDE"/>
    <s v="ATENDE"/>
    <s v="ATENDE"/>
    <s v="C4"/>
    <s v="-"/>
    <e v="#VALUE!"/>
    <n v="7.13"/>
    <n v="1.96"/>
    <s v="-"/>
    <s v="-"/>
    <s v="-"/>
    <s v="-"/>
    <s v="-"/>
    <s v="-"/>
    <e v="#VALUE!"/>
    <n v="10.65"/>
    <n v="3.63"/>
    <s v="-"/>
    <s v="-"/>
    <s v="-"/>
    <s v="-"/>
    <s v="-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0000000000000022"/>
    <s v="-"/>
    <n v="11.14"/>
    <n v="0.27"/>
    <m/>
    <m/>
    <m/>
    <m/>
    <s v="ATENDE"/>
    <s v="ATENDE"/>
    <s v="ATENDE"/>
    <s v="ATENDE"/>
    <s v="C4"/>
    <s v="-"/>
    <e v="#VALUE!"/>
    <n v="6.47"/>
    <n v="3.1"/>
    <s v="-"/>
    <s v="-"/>
    <s v="-"/>
    <s v="-"/>
    <s v="-"/>
    <s v="-"/>
    <e v="#VALUE!"/>
    <n v="9.84"/>
    <n v="1.3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"/>
    <s v="-"/>
    <n v="10.14"/>
    <n v="0.18"/>
    <m/>
    <m/>
    <m/>
    <m/>
    <s v="ATENDE"/>
    <s v="ATENDE"/>
    <s v="ATENDE"/>
    <s v="ATENDE"/>
    <s v="C4"/>
    <s v="-"/>
    <e v="#VALUE!"/>
    <n v="4.68"/>
    <n v="1.64"/>
    <s v="-"/>
    <s v="-"/>
    <s v="-"/>
    <s v="-"/>
    <s v="-"/>
    <s v="-"/>
    <e v="#VALUE!"/>
    <n v="8.44"/>
    <n v="1.18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1.0555555555555558"/>
    <s v="-"/>
    <n v="10.97"/>
    <n v="0.3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3999999999999986"/>
    <n v="5.52"/>
    <n v="2.47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1.5555555555555558"/>
    <s v="-"/>
    <n v="13.01"/>
    <n v="0.4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"/>
    <n v="6"/>
    <n v="3.2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72"/>
    <n v="5.16"/>
    <n v="3.1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/A"/>
    <n v="8163"/>
    <n v="0"/>
    <n v="0"/>
    <n v="10"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9.2666666666666675E-2"/>
    <n v="2.6315789473684292E-2"/>
    <s v="-"/>
    <n v="32.78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0"/>
    <s v=" SL VT 9.3 200W"/>
    <s v="LUM LED SL VT 9.3 200W"/>
    <m/>
    <e v="#N/A"/>
    <n v="1"/>
    <n v="200"/>
    <e v="#N/A"/>
    <n v="32740.2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3666666666666734E-2"/>
    <n v="-2.6315789473684181E-2"/>
    <s v="-"/>
    <n v="31.01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1"/>
    <s v="SX-INLPP090HF"/>
    <s v="SXINLPP090K40L12CZF7PHF"/>
    <m/>
    <e v="#N/A"/>
    <n v="1"/>
    <n v="90"/>
    <e v="#N/A"/>
    <n v="15476"/>
    <n v="0"/>
    <n v="0"/>
    <n v="10"/>
    <s v="Curto II"/>
    <s v="Médio I"/>
    <n v="1.8"/>
    <n v="7"/>
    <s v="ABS-L2"/>
    <m/>
    <n v="2"/>
    <s v="Adição de braço segundo nível (Leve II) + 1 Luminária SX de 79W com ângulo de 10º"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4333333333333345E-2"/>
    <n v="0.8157894736842104"/>
    <s v="-"/>
    <n v="31.63"/>
    <n v="0.6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e v="#N/A"/>
    <n v="1"/>
    <n v="100"/>
    <n v="0"/>
    <n v="15162"/>
    <n v="0"/>
    <n v="0"/>
    <m/>
    <s v="Curto II"/>
    <m/>
    <m/>
    <m/>
    <s v="APEA"/>
    <n v="1"/>
    <m/>
    <s v="Redução do distanciamento entre postes de 44.40 para 22.40"/>
    <m/>
    <m/>
    <n v="30"/>
    <n v="70"/>
    <n v="100"/>
    <n v="0.5714285714285714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1199999999999988"/>
    <n v="1.3888888888888888"/>
    <s v="-"/>
    <n v="12.09"/>
    <n v="0.43"/>
    <m/>
    <m/>
    <m/>
    <m/>
    <s v="ATENDE"/>
    <s v="ATENDE"/>
    <s v="ATENDE"/>
    <s v="ATENDE"/>
    <s v="C5"/>
    <s v="P4"/>
    <n v="9.3333333333334156E-3"/>
    <n v="7.57"/>
    <n v="4.26"/>
    <n v="7.5"/>
    <n v="1.5"/>
    <s v="ATENDE"/>
    <s v="ATENDE"/>
    <s v="ATENDE"/>
    <s v="P4"/>
    <n v="1.8666666666666609E-2"/>
    <n v="7.64"/>
    <n v="3.88"/>
    <n v="7.5"/>
    <n v="1.5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Longo I"/>
    <m/>
    <s v=""/>
    <s v=""/>
    <m/>
    <m/>
    <m/>
    <m/>
    <m/>
    <m/>
    <n v="52"/>
    <n v="50"/>
    <n v="102"/>
    <n v="-4.0000000000000036E-2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9466666666666672"/>
    <n v="1.8888888888888893"/>
    <s v="-"/>
    <n v="14.21"/>
    <n v="0.52"/>
    <m/>
    <m/>
    <m/>
    <m/>
    <s v="ATENDE"/>
    <s v="ATENDE"/>
    <s v="ATENDE"/>
    <s v="ATENDE"/>
    <s v="C5"/>
    <s v="P4"/>
    <n v="0.17199999999999993"/>
    <n v="8.7899999999999991"/>
    <n v="6.79"/>
    <n v="7.5"/>
    <n v="1.5"/>
    <s v="ATENDE"/>
    <s v="ATENDE"/>
    <s v="ATENDE"/>
    <s v="P4"/>
    <n v="6.800000000000006E-2"/>
    <n v="8.01"/>
    <n v="3.82"/>
    <n v="7.5"/>
    <n v="1.5"/>
    <s v="ATENDE"/>
    <s v="ATENDE"/>
    <s v="ATENDE"/>
    <x v="1"/>
    <s v="SX-INEVO050HF"/>
    <s v="SXINEVO050K40L12CZF7PHF"/>
    <m/>
    <e v="#N/A"/>
    <n v="1"/>
    <n v="50"/>
    <e v="#N/A"/>
    <n v="8650"/>
    <e v="#N/A"/>
    <n v="0"/>
    <n v="5"/>
    <s v="Longo I"/>
    <m/>
    <s v=""/>
    <s v=""/>
    <m/>
    <m/>
    <m/>
    <m/>
    <m/>
    <m/>
    <n v="50"/>
    <n v="50"/>
    <n v="100"/>
    <n v="0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733333333333333"/>
    <n v="1.8333333333333335"/>
    <s v="-"/>
    <n v="15.55"/>
    <n v="0.51"/>
    <m/>
    <m/>
    <m/>
    <m/>
    <s v="ATENDE"/>
    <s v="ATENDE"/>
    <s v="ATENDE"/>
    <s v="ATENDE"/>
    <s v="C5"/>
    <s v="P4"/>
    <n v="0.13066666666666671"/>
    <n v="8.48"/>
    <n v="6.27"/>
    <n v="7.5"/>
    <n v="1.5"/>
    <s v="ATENDE"/>
    <s v="ATENDE"/>
    <s v="ATENDE"/>
    <s v="P4"/>
    <n v="5.8666666666666645E-2"/>
    <n v="7.94"/>
    <n v="4.07"/>
    <n v="7.5"/>
    <n v="1.5"/>
    <s v="ATENDE"/>
    <s v="ATENDE"/>
    <s v="ATENDE"/>
    <x v="2"/>
    <s v="SIGSAGPTLRRSSNDL_60W_73IBBRS_x000a_"/>
    <s v="SIGSAGPTLRRSSNDL_60W_73IBBRS_x000a_1-10C1MUN6.5"/>
    <m/>
    <e v="#N/A"/>
    <n v="1"/>
    <n v="60"/>
    <e v="#N/A"/>
    <n v="9453"/>
    <e v="#N/A"/>
    <n v="0"/>
    <m/>
    <s v="Longo I"/>
    <m/>
    <s v=""/>
    <s v=""/>
    <m/>
    <m/>
    <m/>
    <m/>
    <m/>
    <m/>
    <n v="60"/>
    <n v="50"/>
    <n v="110"/>
    <n v="-0.19999999999999996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2222222222222223"/>
    <s v="-"/>
    <n v="11.31"/>
    <n v="0.4"/>
    <m/>
    <m/>
    <m/>
    <m/>
    <s v="ATENDE"/>
    <s v="ATENDE"/>
    <s v="ATENDE"/>
    <s v="ATENDE"/>
    <s v="C4"/>
    <s v="P6"/>
    <n v="2.7766666666666668"/>
    <n v="11.33"/>
    <n v="4.19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99999999999996"/>
    <n v="1.6111111111111112"/>
    <s v="-"/>
    <n v="14.56"/>
    <n v="0.47"/>
    <m/>
    <m/>
    <m/>
    <m/>
    <s v="ATENDE"/>
    <s v="ATENDE"/>
    <s v="ATENDE"/>
    <s v="ATENDE"/>
    <s v="C4"/>
    <s v="P6"/>
    <n v="3.746666666666667"/>
    <n v="14.24"/>
    <n v="5.27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60HF"/>
    <s v="SXINEVO060K40L12CZF7PHF"/>
    <m/>
    <e v="#N/A"/>
    <n v="1"/>
    <n v="60"/>
    <n v="0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700000000000007"/>
    <n v="1.1111111111111112"/>
    <s v="-"/>
    <n v="12.07"/>
    <n v="0.38"/>
    <m/>
    <m/>
    <m/>
    <m/>
    <s v="ATENDE"/>
    <s v="ATENDE"/>
    <s v="ATENDE"/>
    <s v="ATENDE"/>
    <s v="C4"/>
    <s v="P6"/>
    <n v="3.2166666666666668"/>
    <n v="12.65"/>
    <n v="5.62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0.94444444444444442"/>
    <s v="-"/>
    <n v="7.67"/>
    <n v="0.35"/>
    <m/>
    <m/>
    <m/>
    <m/>
    <s v="ATENDE"/>
    <s v="ATENDE"/>
    <s v="ATENDE"/>
    <s v="ATENDE"/>
    <s v="C5"/>
    <s v="P6"/>
    <n v="0.36666666666666647"/>
    <n v="4.0999999999999996"/>
    <n v="1.8"/>
    <n v="3"/>
    <n v="0.6"/>
    <s v="ATENDE"/>
    <s v="ATENDE"/>
    <s v="ATENDE"/>
    <s v="P6"/>
    <n v="1.0466666666666664"/>
    <n v="6.14"/>
    <n v="1.9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88888888888888906"/>
    <s v="-"/>
    <n v="9.52"/>
    <n v="0.34"/>
    <m/>
    <m/>
    <m/>
    <m/>
    <s v="ATENDE"/>
    <s v="ATENDE"/>
    <s v="ATENDE"/>
    <s v="ATENDE"/>
    <s v="C5"/>
    <s v="P6"/>
    <n v="0.31666666666666665"/>
    <n v="3.95"/>
    <n v="1.53"/>
    <n v="3"/>
    <n v="0.6"/>
    <s v="ATENDE"/>
    <s v="ATENDE"/>
    <s v="ATENDE"/>
    <s v="P6"/>
    <n v="1.3366666666666664"/>
    <n v="7.01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3888888888888888"/>
    <s v="-"/>
    <n v="9.34"/>
    <n v="0.43"/>
    <m/>
    <m/>
    <m/>
    <m/>
    <s v="ATENDE"/>
    <s v="ATENDE"/>
    <s v="ATENDE"/>
    <s v="ATENDE"/>
    <s v="C5"/>
    <s v="P6"/>
    <n v="0.26333333333333342"/>
    <n v="3.79"/>
    <n v="2.2799999999999998"/>
    <n v="3"/>
    <n v="0.6"/>
    <s v="ATENDE"/>
    <s v="ATENDE"/>
    <s v="ATENDE"/>
    <s v="P6"/>
    <n v="1.3666666666666667"/>
    <n v="7.1"/>
    <n v="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5"/>
    <s v="-"/>
    <n v="10.57"/>
    <n v="0.45"/>
    <m/>
    <m/>
    <m/>
    <m/>
    <s v="ATENDE"/>
    <s v="ATENDE"/>
    <s v="ATENDE"/>
    <s v="ATENDE"/>
    <s v="C4"/>
    <s v="P6"/>
    <n v="1.2200000000000002"/>
    <n v="6.66"/>
    <n v="3.59"/>
    <n v="3"/>
    <n v="0.6"/>
    <s v="ATENDE"/>
    <s v="ATENDE"/>
    <s v="ATENDE"/>
    <s v="P6"/>
    <n v="2.0399999999999996"/>
    <n v="9.1199999999999992"/>
    <n v="3.79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2.2777777777777777"/>
    <s v="-"/>
    <n v="10.050000000000001"/>
    <n v="0.59"/>
    <m/>
    <m/>
    <m/>
    <m/>
    <s v="ATENDE"/>
    <s v="ATENDE"/>
    <s v="ATENDE"/>
    <s v="ATENDE"/>
    <s v="C4"/>
    <s v="P6"/>
    <n v="0.92666666666666675"/>
    <n v="5.78"/>
    <n v="4.12"/>
    <n v="3"/>
    <n v="0.6"/>
    <s v="ATENDE"/>
    <s v="ATENDE"/>
    <s v="ATENDE"/>
    <s v="P6"/>
    <n v="1.9"/>
    <n v="8.6999999999999993"/>
    <n v="4.30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800000000000009"/>
    <n v="1.6666666666666665"/>
    <s v="-"/>
    <n v="13.48"/>
    <n v="0.48"/>
    <m/>
    <m/>
    <m/>
    <m/>
    <s v="ATENDE"/>
    <s v="ATENDE"/>
    <s v="ATENDE"/>
    <s v="ATENDE"/>
    <s v="C4"/>
    <s v="P6"/>
    <n v="0.81333333333333346"/>
    <n v="5.44"/>
    <n v="3.11"/>
    <n v="3"/>
    <n v="0.6"/>
    <s v="ATENDE"/>
    <s v="ATENDE"/>
    <s v="ATENDE"/>
    <s v="P6"/>
    <n v="2.8066666666666666"/>
    <n v="11.42"/>
    <n v="6.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6000000000000068E-2"/>
    <n v="1.5357142857142851"/>
    <s v="-"/>
    <n v="21.52"/>
    <n v="0.71"/>
    <m/>
    <m/>
    <m/>
    <m/>
    <s v="ATENDE"/>
    <s v="ATENDE"/>
    <s v="ATENDE"/>
    <s v="ATENDE"/>
    <s v="C2"/>
    <s v="P6"/>
    <n v="5.4966666666666661"/>
    <n v="19.489999999999998"/>
    <n v="8.64"/>
    <n v="3"/>
    <n v="0.6"/>
    <s v="ATENDE"/>
    <s v="ATENDE"/>
    <s v="ATENDE"/>
    <s v="P6"/>
    <n v="5.5"/>
    <n v="19.5"/>
    <n v="8.65"/>
    <n v="3"/>
    <n v="0.6"/>
    <s v="ATENDE"/>
    <s v="ATENDE"/>
    <s v="ATENDE"/>
    <x v="0"/>
    <s v=" SL VT 9.1 72W"/>
    <s v="LUM LED SL VT 9.1 72W"/>
    <m/>
    <e v="#N/A"/>
    <n v="1"/>
    <n v="72"/>
    <n v="0"/>
    <n v="12107"/>
    <n v="0"/>
    <n v="0"/>
    <m/>
    <s v="Longo I"/>
    <m/>
    <s v=""/>
    <s v=""/>
    <m/>
    <m/>
    <m/>
    <m/>
    <m/>
    <m/>
    <n v="72"/>
    <n v="99"/>
    <n v="171"/>
    <n v="0.27272727272727271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299999999999988"/>
    <n v="1.6785714285714284"/>
    <s v="-"/>
    <n v="24.86"/>
    <n v="0.75"/>
    <m/>
    <m/>
    <m/>
    <m/>
    <s v="ATENDE"/>
    <s v="ATENDE"/>
    <s v="ATENDE"/>
    <s v="ATENDE"/>
    <s v="C2"/>
    <s v="P6"/>
    <n v="6.1733333333333329"/>
    <n v="21.52"/>
    <n v="9.9600000000000009"/>
    <n v="3"/>
    <n v="0.6"/>
    <s v="ATENDE"/>
    <s v="ATENDE"/>
    <s v="ATENDE"/>
    <s v="P6"/>
    <n v="6.1733333333333329"/>
    <n v="21.52"/>
    <n v="8.92"/>
    <n v="3"/>
    <n v="0.6"/>
    <s v="ATENDE"/>
    <s v="ATENDE"/>
    <s v="ATENDE"/>
    <x v="1"/>
    <s v="SX-INLPP070HF"/>
    <s v="SXINLPP070K40L12CZF7PHF"/>
    <m/>
    <e v="#N/A"/>
    <n v="1"/>
    <n v="70"/>
    <e v="#N/A"/>
    <n v="11970"/>
    <e v="#N/A"/>
    <n v="0"/>
    <m/>
    <s v="Longo I"/>
    <m/>
    <s v=""/>
    <s v=""/>
    <m/>
    <m/>
    <m/>
    <m/>
    <m/>
    <m/>
    <n v="70"/>
    <n v="99"/>
    <n v="169"/>
    <n v="0.29292929292929293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1.0357142857142851"/>
    <s v="-"/>
    <s v="21,27"/>
    <n v="0.56999999999999995"/>
    <m/>
    <m/>
    <m/>
    <m/>
    <s v="ATENDE"/>
    <s v="ATENDE"/>
    <s v="ATENDE"/>
    <s v="ATENDE"/>
    <s v="C2"/>
    <s v="P6"/>
    <n v="7.3433333333333337"/>
    <n v="25.03"/>
    <n v="7.27"/>
    <n v="3"/>
    <n v="0.6"/>
    <s v="ATENDE"/>
    <s v="ATENDE"/>
    <s v="ATENDE"/>
    <s v="P6"/>
    <n v="7.3533333333333335"/>
    <n v="25.06"/>
    <n v="7.28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e v="#N/A"/>
    <n v="13859"/>
    <e v="#N/A"/>
    <n v="0"/>
    <m/>
    <s v="Longo I"/>
    <m/>
    <s v=""/>
    <s v=""/>
    <m/>
    <m/>
    <m/>
    <m/>
    <m/>
    <m/>
    <n v="90"/>
    <n v="99"/>
    <n v="189"/>
    <n v="9.0909090909090939E-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60399999999999987"/>
    <n v="1.1111111111111112"/>
    <s v="-"/>
    <n v="12.03"/>
    <n v="0.3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2000000000000006"/>
    <n v="3.96"/>
    <n v="2.68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n v="10"/>
    <s v="Curto II"/>
    <m/>
    <s v=""/>
    <s v=""/>
    <m/>
    <m/>
    <m/>
    <m/>
    <m/>
    <m/>
    <n v="28"/>
    <n v="100"/>
    <n v="256"/>
    <n v="0.7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0000000000000004"/>
    <s v="-"/>
    <n v="9.15"/>
    <n v="0.5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20999999999999996"/>
    <n v="3.63"/>
    <n v="2.87"/>
    <n v="3"/>
    <n v="0.6"/>
    <s v="ATENDE"/>
    <s v="ATENDE"/>
    <s v="ATENDE"/>
    <x v="1"/>
    <s v="SX-INEVO020HF"/>
    <s v="SXINEVO020K40L12CZF7PHF"/>
    <m/>
    <e v="#N/A"/>
    <n v="2"/>
    <n v="22.5"/>
    <n v="0"/>
    <n v="3825"/>
    <n v="0"/>
    <n v="0"/>
    <n v="10"/>
    <s v="Curto II"/>
    <s v="Longo II"/>
    <n v="3.5"/>
    <n v="8.5"/>
    <m/>
    <m/>
    <m/>
    <m/>
    <m/>
    <m/>
    <n v="22.5"/>
    <n v="100"/>
    <n v="245"/>
    <n v="0.7750000000000000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6266666666666669"/>
    <n v="1.3888888888888888"/>
    <s v="-"/>
    <n v="13.97"/>
    <n v="0.43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4999999999999987"/>
    <n v="4.05"/>
    <n v="2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s v="Médio I"/>
    <n v="1.8"/>
    <n v="7"/>
    <m/>
    <m/>
    <m/>
    <m/>
    <m/>
    <m/>
    <n v="30"/>
    <n v="100"/>
    <n v="260"/>
    <n v="0.7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1.3333333333333197E-2"/>
    <n v="0.22222222222222232"/>
    <s v="-"/>
    <n v="15.2"/>
    <n v="0.22"/>
    <m/>
    <m/>
    <m/>
    <m/>
    <s v="ATENDE"/>
    <s v="ATENDE"/>
    <s v="ATENDE"/>
    <s v="ATENDE"/>
    <s v="C3"/>
    <s v="P6"/>
    <n v="1.3433333333333333"/>
    <n v="7.03"/>
    <n v="1.86"/>
    <n v="3"/>
    <n v="0.6"/>
    <s v="ATENDE"/>
    <s v="ATENDE"/>
    <s v="ATENDE"/>
    <s v="P6"/>
    <n v="3.7966666666666669"/>
    <n v="14.39"/>
    <n v="4.5599999999999996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"/>
    <m/>
    <s v=""/>
    <s v=""/>
    <m/>
    <m/>
    <m/>
    <m/>
    <m/>
    <m/>
    <n v="65"/>
    <n v="99"/>
    <n v="164"/>
    <n v="0.34343434343434343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066666666666663"/>
    <n v="0.33333333333333326"/>
    <s v="-"/>
    <n v="19.36"/>
    <n v="0.24"/>
    <m/>
    <m/>
    <m/>
    <m/>
    <s v="ATENDE"/>
    <s v="ATENDE"/>
    <s v="ATENDE"/>
    <s v="ATENDE"/>
    <s v="C3"/>
    <s v="P6"/>
    <n v="1.8399999999999999"/>
    <n v="8.52"/>
    <n v="2.61"/>
    <n v="3"/>
    <n v="0.6"/>
    <s v="ATENDE"/>
    <s v="ATENDE"/>
    <s v="ATENDE"/>
    <s v="P6"/>
    <n v="5.7433333333333332"/>
    <n v="20.23"/>
    <n v="5.5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"/>
    <m/>
    <s v=""/>
    <s v=""/>
    <m/>
    <m/>
    <m/>
    <m/>
    <m/>
    <m/>
    <n v="70"/>
    <n v="99"/>
    <n v="169"/>
    <n v="0.29292929292929293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000000000000085E-2"/>
    <n v="-5.5555555555555469E-2"/>
    <s v="-"/>
    <n v="16.440000000000001"/>
    <n v="0.17"/>
    <m/>
    <m/>
    <m/>
    <m/>
    <s v="ATENDE"/>
    <s v="ATENDE"/>
    <s v="ATENDIMENTO LIMIAR"/>
    <s v="ATENDE"/>
    <s v="C3"/>
    <s v="P6"/>
    <n v="1.2066666666666666"/>
    <n v="6.62"/>
    <n v="2.75"/>
    <n v="3"/>
    <n v="0.6"/>
    <s v="ATENDE"/>
    <s v="ATENDE"/>
    <s v="ATENDE"/>
    <s v="P6"/>
    <n v="4.0466666666666669"/>
    <n v="15.14"/>
    <n v="1.7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n v="0"/>
    <n v="10884"/>
    <n v="0"/>
    <n v="0"/>
    <n v="5"/>
    <s v="Curto I"/>
    <m/>
    <s v=""/>
    <s v=""/>
    <m/>
    <m/>
    <m/>
    <m/>
    <m/>
    <m/>
    <n v="68"/>
    <n v="99"/>
    <n v="167"/>
    <n v="0.31313131313131315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500000000000001"/>
    <n v="1.2222222222222223"/>
    <s v="-"/>
    <n v="11.35"/>
    <n v="0.4"/>
    <m/>
    <m/>
    <m/>
    <m/>
    <s v="ATENDE"/>
    <s v="ATENDE"/>
    <s v="ATENDE"/>
    <s v="ATENDE"/>
    <s v="C4"/>
    <s v="P6"/>
    <n v="0.82666666666666688"/>
    <n v="5.48"/>
    <n v="2.98"/>
    <n v="3"/>
    <n v="0.6"/>
    <s v="ATENDE"/>
    <s v="ATENDE"/>
    <s v="ATENDE"/>
    <s v="P6"/>
    <n v="3.33"/>
    <n v="12.99"/>
    <n v="4.900000000000000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399999999999986"/>
    <n v="2.2222222222222223"/>
    <s v="-"/>
    <n v="13.44"/>
    <n v="0.57999999999999996"/>
    <m/>
    <m/>
    <m/>
    <m/>
    <s v="ATENDE"/>
    <s v="ATENDE"/>
    <s v="ATENDE"/>
    <s v="ATENDE"/>
    <s v="C4"/>
    <s v="P6"/>
    <n v="0.91000000000000014"/>
    <n v="5.73"/>
    <n v="3.43"/>
    <n v="3"/>
    <n v="0.6"/>
    <s v="ATENDE"/>
    <s v="ATENDE"/>
    <s v="ATENDE"/>
    <s v="P6"/>
    <n v="4.5066666666666668"/>
    <n v="16.5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99999999999994"/>
    <n v="1.4444444444444446"/>
    <s v="-"/>
    <n v="11.84"/>
    <n v="0.44"/>
    <m/>
    <m/>
    <m/>
    <m/>
    <s v="ATENDE"/>
    <s v="ATENDE"/>
    <s v="ATENDE"/>
    <s v="ATENDE"/>
    <s v="C4"/>
    <s v="P6"/>
    <n v="0.37000000000000011"/>
    <n v="4.1100000000000003"/>
    <n v="2.52"/>
    <n v="3"/>
    <n v="0.6"/>
    <s v="ATENDE"/>
    <s v="ATENDE"/>
    <s v="ATENDE"/>
    <s v="P6"/>
    <n v="3.6566666666666672"/>
    <n v="13.97"/>
    <n v="6.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0.16666666666666674"/>
    <s v="-"/>
    <n v="10.050000000000001"/>
    <n v="0.21"/>
    <m/>
    <m/>
    <m/>
    <m/>
    <s v="ATENDE"/>
    <s v="ATENDE"/>
    <s v="ATENDE"/>
    <s v="ATENDE"/>
    <s v="C4"/>
    <s v="P6"/>
    <n v="1.0699999999999998"/>
    <n v="6.21"/>
    <n v="1.84"/>
    <n v="3"/>
    <n v="0.6"/>
    <s v="ATENDE"/>
    <s v="ATENDE"/>
    <s v="ATENDE"/>
    <s v="P6"/>
    <n v="1.6233333333333335"/>
    <n v="7.87"/>
    <n v="1.5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22222222222222232"/>
    <s v="-"/>
    <n v="10.65"/>
    <n v="0.22"/>
    <m/>
    <m/>
    <m/>
    <m/>
    <s v="ATENDE"/>
    <s v="ATENDE"/>
    <s v="ATENDE"/>
    <s v="ATENDE"/>
    <s v="C4"/>
    <s v="P6"/>
    <n v="1.8933333333333331"/>
    <n v="8.68"/>
    <n v="4.43"/>
    <n v="3"/>
    <n v="0.6"/>
    <s v="ATENDE"/>
    <s v="ATENDE"/>
    <s v="ATENDE"/>
    <s v="P6"/>
    <n v="1.1766666666666667"/>
    <n v="6.53"/>
    <n v="1.0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0.2777777777777779"/>
    <s v="-"/>
    <n v="10.17"/>
    <n v="0.23"/>
    <m/>
    <m/>
    <m/>
    <m/>
    <s v="ATENDE"/>
    <s v="ATENDE"/>
    <s v="ATENDE"/>
    <s v="ATENDE"/>
    <s v="C4"/>
    <s v="P6"/>
    <n v="1.1133333333333333"/>
    <n v="6.34"/>
    <n v="1.77"/>
    <n v="3"/>
    <n v="0.6"/>
    <s v="ATENDE"/>
    <s v="ATENDE"/>
    <s v="ATENDE"/>
    <s v="P6"/>
    <n v="1.0699999999999998"/>
    <n v="6.21"/>
    <n v="1.64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3000000000000131E-2"/>
    <n v="0.7777777777777779"/>
    <s v="-"/>
    <n v="10.23"/>
    <n v="0.32"/>
    <m/>
    <m/>
    <m/>
    <m/>
    <s v="ATENDE"/>
    <s v="ATENDE"/>
    <s v="ATENDE"/>
    <s v="ATENDE"/>
    <s v="C4"/>
    <s v="P6"/>
    <n v="1.1733333333333333"/>
    <n v="6.52"/>
    <n v="2.62"/>
    <n v="3"/>
    <n v="0.6"/>
    <s v="ATENDE"/>
    <s v="ATENDE"/>
    <s v="ATENDE"/>
    <s v="P6"/>
    <n v="1.8766666666666669"/>
    <n v="8.6300000000000008"/>
    <n v="2.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199999999999997"/>
    <n v="0.88888888888888906"/>
    <s v="-"/>
    <n v="12.12"/>
    <n v="0.34"/>
    <m/>
    <m/>
    <m/>
    <m/>
    <s v="ATENDE"/>
    <s v="ATENDE"/>
    <s v="ATENDE"/>
    <s v="ATENDE"/>
    <s v="C4"/>
    <s v="P6"/>
    <n v="1.5233333333333334"/>
    <n v="7.57"/>
    <n v="4.37"/>
    <n v="3"/>
    <n v="0.6"/>
    <s v="ATENDE"/>
    <s v="ATENDE"/>
    <s v="ATENDE"/>
    <s v="P6"/>
    <n v="2.2566666666666664"/>
    <n v="9.77"/>
    <n v="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44444444444444464"/>
    <s v="-"/>
    <n v="11.14"/>
    <n v="0.26"/>
    <m/>
    <m/>
    <m/>
    <m/>
    <s v="ATENDE"/>
    <s v="ATENDE"/>
    <s v="ATENDE"/>
    <s v="ATENDE"/>
    <s v="C4"/>
    <s v="P6"/>
    <n v="0.54"/>
    <n v="4.62"/>
    <n v="1.49"/>
    <n v="3"/>
    <n v="0.6"/>
    <s v="ATENDE"/>
    <s v="ATENDE"/>
    <s v="ATENDE"/>
    <s v="P6"/>
    <n v="2.0666666666666664"/>
    <n v="9.1999999999999993"/>
    <n v="2.52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2.0555555555555558"/>
    <s v="-"/>
    <n v="9.4499999999999993"/>
    <n v="0.55000000000000004"/>
    <m/>
    <m/>
    <m/>
    <m/>
    <s v="ATENDE"/>
    <s v="ATENDE"/>
    <s v="ATENDE"/>
    <s v="ATENDE"/>
    <s v="C5"/>
    <s v="P6"/>
    <n v="0.9933333333333334"/>
    <n v="5.98"/>
    <n v="3.55"/>
    <n v="3"/>
    <n v="0.6"/>
    <s v="ATENDE"/>
    <s v="ATENDE"/>
    <s v="ATENDE"/>
    <s v="P6"/>
    <n v="0.7699999999999998"/>
    <n v="5.31"/>
    <n v="2.8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2.7222222222222228"/>
    <s v="-"/>
    <n v="8.33"/>
    <n v="0.67"/>
    <m/>
    <m/>
    <m/>
    <m/>
    <s v="ATENDE"/>
    <s v="ATENDE"/>
    <s v="ATENDE"/>
    <s v="ATENDE"/>
    <s v="C5"/>
    <s v="P6"/>
    <n v="0.50333333333333319"/>
    <n v="4.51"/>
    <n v="2.27"/>
    <n v="3"/>
    <n v="0.6"/>
    <s v="ATENDE"/>
    <s v="ATENDE"/>
    <s v="ATENDE"/>
    <s v="P6"/>
    <n v="0.30000000000000004"/>
    <n v="3.9"/>
    <n v="1.78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3466666666666671"/>
    <n v="2.7777777777777781"/>
    <s v="-"/>
    <n v="12.26"/>
    <n v="0.68"/>
    <m/>
    <m/>
    <m/>
    <m/>
    <s v="ATENDE"/>
    <s v="ATENDE"/>
    <s v="ATENDE"/>
    <s v="ATENDE"/>
    <s v="C5"/>
    <s v="P6"/>
    <n v="0.96"/>
    <n v="5.88"/>
    <n v="3.36"/>
    <n v="3"/>
    <n v="0.6"/>
    <s v="ATENDE"/>
    <s v="ATENDE"/>
    <s v="ATENDE"/>
    <s v="P6"/>
    <n v="1.0066666666666664"/>
    <n v="6.02"/>
    <n v="3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1.166666666666667"/>
    <s v="-"/>
    <n v="11.09"/>
    <n v="0.39"/>
    <m/>
    <m/>
    <m/>
    <m/>
    <s v="ATENDE"/>
    <s v="ATENDE"/>
    <s v="ATENDE"/>
    <s v="ATENDE"/>
    <s v="C4"/>
    <s v="P6"/>
    <n v="1.23"/>
    <n v="6.69"/>
    <n v="3.26"/>
    <n v="3"/>
    <n v="0.6"/>
    <s v="ATENDE"/>
    <s v="ATENDE"/>
    <s v="ATENDE"/>
    <s v="P6"/>
    <n v="2.4166666666666665"/>
    <n v="10.25"/>
    <n v="3.6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1.9444444444444446"/>
    <s v="-"/>
    <n v="13.14"/>
    <n v="0.53"/>
    <m/>
    <m/>
    <m/>
    <m/>
    <s v="ATENDE"/>
    <s v="ATENDE"/>
    <s v="ATENDE"/>
    <s v="ATENDE"/>
    <s v="C4"/>
    <s v="P6"/>
    <n v="1.5500000000000003"/>
    <n v="7.65"/>
    <n v="5.56"/>
    <n v="3"/>
    <n v="0.6"/>
    <s v="ATENDE"/>
    <s v="ATENDE"/>
    <s v="ATENDE"/>
    <s v="P6"/>
    <n v="2.9566666666666666"/>
    <n v="11.87"/>
    <n v="4.13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00000000000006"/>
    <n v="1.1111111111111112"/>
    <s v="-"/>
    <n v="11.91"/>
    <n v="0.38"/>
    <m/>
    <m/>
    <m/>
    <m/>
    <s v="ATENDE"/>
    <s v="ATENDE"/>
    <s v="ATENDE"/>
    <s v="ATENDE"/>
    <s v="C4"/>
    <s v="P6"/>
    <n v="0.49"/>
    <n v="4.47"/>
    <n v="2.2200000000000002"/>
    <n v="3"/>
    <n v="0.6"/>
    <s v="ATENDE"/>
    <s v="ATENDE"/>
    <s v="ATENDE"/>
    <s v="P6"/>
    <n v="2.7233333333333332"/>
    <n v="11.17"/>
    <n v="4.7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1.166666666666667"/>
    <s v="-"/>
    <n v="10.91"/>
    <n v="0.39"/>
    <m/>
    <m/>
    <m/>
    <m/>
    <s v="ATENDE"/>
    <s v="ATENDE"/>
    <s v="ATENDE"/>
    <s v="ATENDE"/>
    <s v="C4"/>
    <s v="P6"/>
    <n v="1.1800000000000002"/>
    <n v="6.54"/>
    <n v="3.17"/>
    <n v="3"/>
    <n v="0.6"/>
    <s v="ATENDE"/>
    <s v="ATENDE"/>
    <s v="ATENDE"/>
    <s v="P6"/>
    <n v="2.313333333333333"/>
    <n v="9.94"/>
    <n v="3.2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9000000000000146E-2"/>
    <n v="1.7222222222222223"/>
    <s v="-"/>
    <n v="10.39"/>
    <n v="0.49"/>
    <m/>
    <m/>
    <m/>
    <m/>
    <s v="ATENDE"/>
    <s v="ATENDE"/>
    <s v="ATENDE"/>
    <s v="ATENDE"/>
    <s v="C4"/>
    <s v="P6"/>
    <n v="0.84333333333333349"/>
    <n v="5.53"/>
    <n v="3.65"/>
    <n v="3"/>
    <n v="0.6"/>
    <s v="ATENDE"/>
    <s v="ATENDE"/>
    <s v="ATENDE"/>
    <s v="P6"/>
    <n v="1.8166666666666664"/>
    <n v="8.4499999999999993"/>
    <n v="3.1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1.2222222222222223"/>
    <s v="-"/>
    <n v="11.71"/>
    <n v="0.4"/>
    <m/>
    <m/>
    <m/>
    <m/>
    <s v="ATENDE"/>
    <s v="ATENDE"/>
    <s v="ATENDE"/>
    <s v="ATENDE"/>
    <s v="C4"/>
    <s v="P6"/>
    <n v="0.55999999999999983"/>
    <n v="4.68"/>
    <n v="2.27"/>
    <n v="3"/>
    <n v="0.6"/>
    <s v="ATENDE"/>
    <s v="ATENDE"/>
    <s v="ATENDE"/>
    <s v="P6"/>
    <n v="1.9733333333333332"/>
    <n v="8.92"/>
    <n v="3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4"/>
    <n v="0.14933333333333332"/>
    <n v="8.6199999999999992"/>
    <n v="3.38"/>
    <n v="7.5"/>
    <n v="1.5"/>
    <s v="ATENDE"/>
    <s v="ATENDE"/>
    <s v="ATENDE"/>
    <s v="P4"/>
    <e v="#VALUE!"/>
    <s v=" -"/>
    <s v=" -"/>
    <n v="7.5"/>
    <n v="1.5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500000000000004"/>
    <n v="1.8888888888888893"/>
    <s v="-"/>
    <n v="14.15"/>
    <n v="0.52"/>
    <m/>
    <m/>
    <m/>
    <m/>
    <s v="ATENDE"/>
    <s v="ATENDE"/>
    <s v="ATENDE"/>
    <s v="ATENDE"/>
    <s v="C4"/>
    <s v="P4"/>
    <n v="0.52133333333333343"/>
    <n v="11.41"/>
    <n v="4.49"/>
    <n v="7.5"/>
    <n v="1.5"/>
    <s v="ATENDE"/>
    <s v="ATENDE"/>
    <s v="ATENDE"/>
    <s v="P4"/>
    <e v="#VALUE!"/>
    <s v=" -"/>
    <s v=" -"/>
    <n v="7.5"/>
    <n v="1.5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1.6666666666666665"/>
    <s v="-"/>
    <n v="10.99"/>
    <n v="0.48"/>
    <m/>
    <m/>
    <m/>
    <m/>
    <s v="ATENDE"/>
    <s v="ATENDE"/>
    <s v="ATENDE"/>
    <s v="ATENDE"/>
    <s v="C4"/>
    <s v="P4"/>
    <n v="0.15866666666666651"/>
    <n v="8.69"/>
    <n v="3.92"/>
    <n v="7.5"/>
    <n v="1.5"/>
    <s v="ATENDE"/>
    <s v="ATENDE"/>
    <s v="ATENDE"/>
    <s v="P4"/>
    <e v="#VALUE!"/>
    <s v=" -"/>
    <s v=" -"/>
    <n v="7.5"/>
    <n v="1.5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85W"/>
    <s v="LUM LED SL VT 9.1 85W"/>
    <m/>
    <n v="0"/>
    <n v="1"/>
    <n v="85"/>
    <n v="0"/>
    <n v="1448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LPP080HF"/>
    <s v="SXINLPP080K40L12CZF7PHF"/>
    <m/>
    <e v="#N/A"/>
    <n v="1"/>
    <n v="79"/>
    <n v="0"/>
    <n v="1335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933333333333322"/>
    <n v="1.1111111111111112"/>
    <s v="-"/>
    <n v="9.67"/>
    <n v="0.38"/>
    <m/>
    <m/>
    <m/>
    <m/>
    <s v="ATENDE"/>
    <s v="ATENDE"/>
    <s v="ATENDE"/>
    <s v="ATENDE"/>
    <s v="C5"/>
    <s v="-"/>
    <e v="#VALUE!"/>
    <n v="6.59"/>
    <n v="1.99"/>
    <s v="-"/>
    <s v="-"/>
    <s v="-"/>
    <s v="-"/>
    <s v="-"/>
    <s v="-"/>
    <e v="#VALUE!"/>
    <n v="3"/>
    <n v="1.55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933333333333322"/>
    <n v="1.9444444444444446"/>
    <s v="-"/>
    <n v="13.42"/>
    <n v="0.53"/>
    <m/>
    <m/>
    <m/>
    <m/>
    <s v="ATENDE"/>
    <s v="ATENDE"/>
    <s v="ATENDE"/>
    <s v="ATENDE"/>
    <s v="C5"/>
    <s v="-"/>
    <e v="#VALUE!"/>
    <n v="7.94"/>
    <n v="0.97"/>
    <s v="-"/>
    <s v="-"/>
    <s v="-"/>
    <s v="-"/>
    <s v="-"/>
    <s v="-"/>
    <e v="#VALUE!"/>
    <n v="3.42"/>
    <n v="1.22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2000000000000015"/>
    <n v="1.5555555555555558"/>
    <s v="-"/>
    <n v="14.4"/>
    <n v="0.46"/>
    <m/>
    <m/>
    <m/>
    <m/>
    <s v="ATENDE"/>
    <s v="ATENDE"/>
    <s v="ATENDE"/>
    <s v="ATENDE"/>
    <s v="C5"/>
    <s v="-"/>
    <e v="#VALUE!"/>
    <n v="8.17"/>
    <n v="1.1499999999999999"/>
    <s v="-"/>
    <s v="-"/>
    <s v="-"/>
    <s v="-"/>
    <s v="-"/>
    <s v="-"/>
    <e v="#VALUE!"/>
    <n v="3.56"/>
    <n v="1.87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38888888888888884"/>
    <s v="-"/>
    <n v="7.85"/>
    <n v="0.25"/>
    <m/>
    <m/>
    <m/>
    <m/>
    <s v="ATENDE"/>
    <s v="ATENDE"/>
    <s v="ATENDE"/>
    <s v="ATENDE"/>
    <s v="C5"/>
    <s v="P6"/>
    <n v="0.72333333333333338"/>
    <n v="5.17"/>
    <n v="0.91"/>
    <n v="3"/>
    <n v="0.6"/>
    <s v="ATENDE"/>
    <s v="ATENDE"/>
    <s v="ATENDE"/>
    <s v="P6"/>
    <n v="0.28333333333333344"/>
    <n v="3.85"/>
    <n v="1.0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533333333333335"/>
    <n v="0.61111111111111116"/>
    <s v="-"/>
    <n v="8.89"/>
    <n v="0.28999999999999998"/>
    <m/>
    <m/>
    <m/>
    <m/>
    <s v="ATENDE"/>
    <s v="ATENDE"/>
    <s v="ATENDE"/>
    <s v="ATENDE"/>
    <s v="C5"/>
    <s v="P6"/>
    <n v="0.96333333333333315"/>
    <n v="5.89"/>
    <n v="0.88"/>
    <n v="3"/>
    <n v="0.6"/>
    <s v="ATENDE"/>
    <s v="ATENDE"/>
    <s v="ATENDE"/>
    <s v="P6"/>
    <n v="0.28666666666666663"/>
    <n v="3.86"/>
    <n v="1.33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"/>
    <s v="-"/>
    <n v="10.029999999999999"/>
    <n v="0.18"/>
    <m/>
    <m/>
    <m/>
    <m/>
    <s v="ATENDE"/>
    <s v="ATENDE"/>
    <s v="ATENDE"/>
    <s v="ATENDE"/>
    <s v="C5"/>
    <s v="P6"/>
    <n v="1.08"/>
    <n v="6.24"/>
    <n v="0.97"/>
    <n v="3"/>
    <n v="0.6"/>
    <s v="ATENDE"/>
    <s v="ATENDE"/>
    <s v="ATENDE"/>
    <s v="P6"/>
    <n v="8.666666666666667E-2"/>
    <n v="3.26"/>
    <n v="0.7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1111111111111116"/>
    <s v="-"/>
    <n v="7.81"/>
    <n v="0.2"/>
    <m/>
    <m/>
    <m/>
    <m/>
    <s v="ATENDE"/>
    <s v="ATENDE"/>
    <s v="ATENDE"/>
    <s v="ATENDE"/>
    <s v="C5"/>
    <s v="P6"/>
    <n v="0.77333333333333343"/>
    <n v="5.32"/>
    <n v="0.61"/>
    <n v="3"/>
    <n v="0.6"/>
    <s v="ATENDE"/>
    <s v="ATENDE"/>
    <s v="ATENDE"/>
    <s v="P6"/>
    <n v="0.10666666666666669"/>
    <n v="3.32"/>
    <n v="0.7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0.5555555555555558"/>
    <s v="-"/>
    <n v="8.24"/>
    <n v="0.28000000000000003"/>
    <m/>
    <m/>
    <m/>
    <m/>
    <s v="ATENDE"/>
    <s v="ATENDE"/>
    <s v="ATENDE"/>
    <s v="ATENDE"/>
    <s v="C5"/>
    <s v="P6"/>
    <n v="0.49666666666666681"/>
    <n v="4.49"/>
    <n v="0.77"/>
    <n v="3"/>
    <n v="0.6"/>
    <s v="ATENDE"/>
    <s v="ATENDE"/>
    <s v="ATENDE"/>
    <s v="P6"/>
    <n v="0.71"/>
    <n v="5.13"/>
    <n v="2.2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0.16666666666666674"/>
    <s v="-"/>
    <n v="9.4499999999999993"/>
    <n v="0.21"/>
    <m/>
    <m/>
    <m/>
    <m/>
    <s v="ATENDE"/>
    <s v="ATENDE"/>
    <s v="ATENDE"/>
    <s v="ATENDE"/>
    <s v="C5"/>
    <s v="P6"/>
    <n v="0.58666666666666667"/>
    <n v="4.76"/>
    <n v="0.9"/>
    <n v="3"/>
    <n v="0.6"/>
    <s v="ATENDE"/>
    <s v="ATENDE"/>
    <s v="ATENDE"/>
    <s v="P6"/>
    <n v="0.53666666666666685"/>
    <n v="4.6100000000000003"/>
    <n v="1.2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n v="10.046666666666667"/>
    <n v="33.14"/>
    <n v="11.9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65W"/>
    <s v="LUM LED SL VT 9.1 65W"/>
    <m/>
    <e v="#N/A"/>
    <n v="3"/>
    <n v="65"/>
    <n v="0"/>
    <n v="10496"/>
    <n v="0"/>
    <n v="0"/>
    <n v="10"/>
    <s v="Curto I"/>
    <m/>
    <s v=""/>
    <s v=""/>
    <m/>
    <m/>
    <m/>
    <m/>
    <m/>
    <m/>
    <n v="65"/>
    <n v="50"/>
    <n v="345"/>
    <n v="-0.30000000000000004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n v="8.39"/>
    <n v="28.17"/>
    <n v="9.2200000000000006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EVO050HF"/>
    <s v="SXINEVO050K40L12CZF7PHF"/>
    <m/>
    <e v="#N/A"/>
    <n v="3"/>
    <n v="50"/>
    <n v="0"/>
    <n v="8650"/>
    <n v="0"/>
    <n v="0"/>
    <n v="10"/>
    <s v="Curto I"/>
    <m/>
    <s v=""/>
    <s v=""/>
    <m/>
    <m/>
    <m/>
    <m/>
    <m/>
    <m/>
    <n v="50"/>
    <n v="50"/>
    <n v="300"/>
    <n v="0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n v="9.6533333333333342"/>
    <n v="31.96"/>
    <n v="9.57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_60W_73IBBRS_x000a_"/>
    <s v="SIGSAGPTLRRSSNDL_60W_73IBBRS_x000a_1-10C1MUN6.5"/>
    <m/>
    <n v="0"/>
    <n v="3"/>
    <n v="60"/>
    <e v="#N/A"/>
    <n v="9453"/>
    <n v="0"/>
    <n v="0"/>
    <n v="10"/>
    <s v="Curto I"/>
    <m/>
    <s v=""/>
    <s v=""/>
    <m/>
    <m/>
    <m/>
    <m/>
    <m/>
    <m/>
    <n v="60"/>
    <n v="50"/>
    <n v="330"/>
    <n v="-0.19999999999999996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2839999999999998"/>
    <n v="2.5555555555555558"/>
    <s v="-"/>
    <n v="17.13"/>
    <n v="0.64"/>
    <m/>
    <m/>
    <m/>
    <m/>
    <s v="ATENDE"/>
    <s v="ATENDE"/>
    <s v="ATENDE"/>
    <s v="ATENDE"/>
    <s v="C5"/>
    <s v="P6"/>
    <n v="0.49"/>
    <n v="4.47"/>
    <n v="1.81"/>
    <n v="3"/>
    <n v="0.6"/>
    <s v="ATENDE"/>
    <s v="ATENDE"/>
    <s v="ATENDE"/>
    <s v="P6"/>
    <n v="0.32333333333333347"/>
    <n v="3.97"/>
    <n v="2.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Curto II"/>
    <m/>
    <s v=""/>
    <s v=""/>
    <m/>
    <m/>
    <m/>
    <m/>
    <m/>
    <m/>
    <n v="28"/>
    <n v="250"/>
    <n v="278"/>
    <n v="0.88800000000000001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680000000000002"/>
    <n v="3.4444444444444446"/>
    <s v="-"/>
    <n v="20.76"/>
    <n v="0.8"/>
    <m/>
    <m/>
    <m/>
    <m/>
    <s v="ATENDE"/>
    <s v="ATENDE"/>
    <s v="ATENDE"/>
    <s v="ATENDE"/>
    <s v="C5"/>
    <s v="P6"/>
    <n v="4.3333333333333224E-2"/>
    <n v="3.13"/>
    <n v="0.86"/>
    <n v="3"/>
    <n v="0.6"/>
    <s v="ATENDE"/>
    <s v="ATENDE"/>
    <s v="ATENDE"/>
    <s v="P6"/>
    <n v="0.21666666666666656"/>
    <n v="3.65"/>
    <n v="2.1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8"/>
    <s v="Curto II"/>
    <m/>
    <s v=""/>
    <s v=""/>
    <m/>
    <m/>
    <m/>
    <m/>
    <m/>
    <m/>
    <n v="31"/>
    <n v="250"/>
    <n v="281"/>
    <n v="0.876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13333333333335"/>
    <n v="3.0555555555555554"/>
    <s v="-"/>
    <n v="21.16"/>
    <n v="0.73"/>
    <m/>
    <m/>
    <m/>
    <m/>
    <s v="ATENDE"/>
    <s v="ATENDE"/>
    <s v="ATENDE"/>
    <s v="ATENDE"/>
    <s v="C5"/>
    <s v="P6"/>
    <n v="0.7699999999999998"/>
    <n v="5.31"/>
    <n v="2.74"/>
    <n v="3"/>
    <n v="0.6"/>
    <s v="ATENDE"/>
    <s v="ATENDE"/>
    <s v="ATENDE"/>
    <s v="P6"/>
    <n v="1.3333333333333419E-2"/>
    <n v="3.04"/>
    <n v="1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5"/>
    <s v="Curto II"/>
    <m/>
    <s v=""/>
    <s v=""/>
    <m/>
    <m/>
    <m/>
    <m/>
    <m/>
    <m/>
    <n v="30"/>
    <n v="250"/>
    <n v="280"/>
    <n v="0.88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1.5714285714285712"/>
    <s v="-"/>
    <n v="20.61"/>
    <n v="0.72"/>
    <m/>
    <m/>
    <m/>
    <m/>
    <s v="ATENDE"/>
    <s v="ATENDE"/>
    <s v="ATENDE"/>
    <s v="ATENDE"/>
    <s v="C2"/>
    <s v="P5"/>
    <n v="1.8760000000000003"/>
    <n v="14.38"/>
    <n v="10.66"/>
    <n v="5"/>
    <n v="1"/>
    <s v="ATENDE"/>
    <s v="ATENDE"/>
    <s v="ATENDE"/>
    <s v="-"/>
    <e v="#VALUE!"/>
    <m/>
    <m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6"/>
    <n v="1.8928571428571428"/>
    <s v="-"/>
    <n v="24.92"/>
    <n v="0.81"/>
    <m/>
    <m/>
    <m/>
    <m/>
    <s v="ATENDE"/>
    <s v="ATENDE"/>
    <s v="ATENDE"/>
    <s v="ATENDE"/>
    <s v="C2"/>
    <s v="P5"/>
    <n v="2.0179999999999998"/>
    <n v="15.09"/>
    <n v="11.75"/>
    <n v="5"/>
    <n v="1"/>
    <s v="ATENDE"/>
    <s v="ATENDE"/>
    <s v="ATENDE"/>
    <s v="-"/>
    <e v="#VALUE!"/>
    <m/>
    <m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50"/>
    <n v="81"/>
    <n v="0.38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799999999999997"/>
    <n v="1.714285714285714"/>
    <s v="-"/>
    <n v="24.36"/>
    <n v="0.76"/>
    <m/>
    <m/>
    <m/>
    <m/>
    <s v="ATENDE"/>
    <s v="ATENDE"/>
    <s v="ATENDE"/>
    <s v="ATENDE"/>
    <s v="C2"/>
    <s v="P5"/>
    <n v="2.0960000000000001"/>
    <n v="15.48"/>
    <n v="11.5"/>
    <n v="5"/>
    <n v="1"/>
    <s v="ATENDE"/>
    <s v="ATENDE"/>
    <s v="ATENDE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50"/>
    <n v="80"/>
    <n v="0.4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0.22222222222222232"/>
    <s v="-"/>
    <n v="8.19"/>
    <n v="0.22"/>
    <m/>
    <m/>
    <m/>
    <m/>
    <s v="ATENDE"/>
    <s v="ATENDE"/>
    <s v="ATENDE"/>
    <s v="ATENDE"/>
    <s v="C5"/>
    <s v="P6"/>
    <n v="1.2833333333333332"/>
    <n v="6.85"/>
    <n v="1.27"/>
    <n v="3"/>
    <n v="0.6"/>
    <s v="ATENDE"/>
    <s v="ATENDE"/>
    <s v="ATENDE"/>
    <s v="P6"/>
    <n v="0.6100000000000001"/>
    <n v="4.83"/>
    <n v="1.4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-5.5555555555555469E-2"/>
    <s v="-"/>
    <n v="7.79"/>
    <n v="0.17"/>
    <m/>
    <m/>
    <m/>
    <m/>
    <s v="ATENDE"/>
    <s v="ATENDE"/>
    <s v="ATENDIMENTO LIMIAR"/>
    <s v="ATENDE"/>
    <s v="C5"/>
    <s v="P6"/>
    <n v="1.1666666666666665"/>
    <n v="6.5"/>
    <n v="0.61"/>
    <n v="3"/>
    <n v="0.6"/>
    <s v="ATENDE"/>
    <s v="ATENDE"/>
    <s v="ATENDE"/>
    <s v="P6"/>
    <n v="0.34666666666666668"/>
    <n v="4.04"/>
    <n v="1.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5333333333333483E-2"/>
    <n v="-5.5555555555555469E-2"/>
    <s v="-"/>
    <n v="8.14"/>
    <n v="0.17"/>
    <m/>
    <m/>
    <m/>
    <m/>
    <s v="ATENDE"/>
    <s v="ATENDE"/>
    <s v="ATENDIMENTO LIMIAR"/>
    <s v="ATENDE"/>
    <s v="C5"/>
    <s v="P6"/>
    <n v="0.53666666666666685"/>
    <n v="4.6100000000000003"/>
    <n v="0.89"/>
    <n v="3"/>
    <n v="0.6"/>
    <s v="ATENDE"/>
    <s v="ATENDE"/>
    <s v="ATENDE"/>
    <s v="P6"/>
    <n v="0.89333333333333331"/>
    <n v="5.6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0555555555555558"/>
    <s v="-"/>
    <n v="10.24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0.84999999999999987"/>
    <n v="5.55"/>
    <n v="2.6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2700000000000005"/>
    <n v="1.3333333333333335"/>
    <s v="-"/>
    <n v="14.27"/>
    <n v="0.42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3833333333333333"/>
    <n v="7.15"/>
    <n v="4.8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0.83333333333333348"/>
    <s v="-"/>
    <n v="10.85"/>
    <n v="0.33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20666666666666678"/>
    <n v="3.62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2222222222222223"/>
    <s v="-"/>
    <n v="11.1"/>
    <n v="0.4"/>
    <m/>
    <m/>
    <m/>
    <m/>
    <s v="ATENDE"/>
    <s v="ATENDE"/>
    <s v="ATENDE"/>
    <s v="ATENDE"/>
    <s v="C4"/>
    <s v="P6"/>
    <n v="2.09"/>
    <n v="9.27"/>
    <n v="3.47"/>
    <n v="3"/>
    <n v="0.6"/>
    <s v="ATENDE"/>
    <s v="ATENDE"/>
    <s v="ATENDE"/>
    <s v="P6"/>
    <n v="1.04"/>
    <n v="6.12"/>
    <n v="3.13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2.0000000000000004"/>
    <s v="-"/>
    <n v="10.55"/>
    <n v="0.54"/>
    <m/>
    <m/>
    <m/>
    <m/>
    <s v="ATENDE"/>
    <s v="ATENDE"/>
    <s v="ATENDE"/>
    <s v="ATENDE"/>
    <s v="C4"/>
    <s v="P6"/>
    <n v="1.92"/>
    <n v="8.76"/>
    <n v="3.47"/>
    <n v="3"/>
    <n v="0.6"/>
    <s v="ATENDE"/>
    <s v="ATENDE"/>
    <s v="ATENDE"/>
    <s v="P6"/>
    <n v="0.62999999999999989"/>
    <n v="4.8899999999999997"/>
    <n v="2.93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3888888888888888"/>
    <s v="-"/>
    <n v="11.78"/>
    <n v="0.43"/>
    <m/>
    <m/>
    <m/>
    <m/>
    <s v="ATENDE"/>
    <s v="ATENDE"/>
    <s v="ATENDE"/>
    <s v="ATENDE"/>
    <s v="C4"/>
    <s v="P6"/>
    <n v="2.0833333333333335"/>
    <n v="9.25"/>
    <n v="3.75"/>
    <n v="3"/>
    <n v="0.6"/>
    <s v="ATENDE"/>
    <s v="ATENDE"/>
    <s v="ATENDE"/>
    <s v="P6"/>
    <n v="0.34999999999999987"/>
    <n v="4.05"/>
    <n v="2.00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6.7500000000000115E-2"/>
    <n v="1.4999999999999996"/>
    <s v="-"/>
    <n v="21.35"/>
    <n v="0.7"/>
    <m/>
    <m/>
    <m/>
    <m/>
    <s v="ATENDE"/>
    <s v="ATENDE"/>
    <s v="ATENDE"/>
    <s v="ATENDE"/>
    <s v="C2"/>
    <s v="P5"/>
    <n v="2.41"/>
    <n v="17.05"/>
    <n v="10.93"/>
    <n v="5"/>
    <n v="1"/>
    <s v="ATENDE"/>
    <s v="ATENDE"/>
    <s v="ATENDE"/>
    <s v="P5"/>
    <n v="1.242"/>
    <n v="11.21"/>
    <n v="10.47"/>
    <n v="5"/>
    <n v="1"/>
    <s v="ATENDE"/>
    <s v="ATENDE"/>
    <s v="ATENDE"/>
    <x v="0"/>
    <s v=" SL VT 9.1 44W"/>
    <s v="LUM LED SL VT 9.1 44W"/>
    <m/>
    <e v="#N/A"/>
    <n v="3"/>
    <n v="44"/>
    <n v="0"/>
    <n v="7657.99"/>
    <n v="0"/>
    <n v="0"/>
    <m/>
    <s v="Curto I"/>
    <m/>
    <s v=""/>
    <s v=""/>
    <m/>
    <m/>
    <m/>
    <m/>
    <m/>
    <m/>
    <n v="44"/>
    <n v="50"/>
    <n v="282"/>
    <n v="0.12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43000000000000016"/>
    <n v="1.714285714285714"/>
    <s v="-"/>
    <n v="28.6"/>
    <n v="0.76"/>
    <m/>
    <m/>
    <m/>
    <m/>
    <s v="ATENDE"/>
    <s v="ATENDE"/>
    <s v="ATENDE"/>
    <s v="ATENDE"/>
    <s v="C2"/>
    <s v="P5"/>
    <n v="2.9799999999999995"/>
    <n v="19.899999999999999"/>
    <n v="10.497999999999999"/>
    <n v="5"/>
    <n v="1"/>
    <s v="ATENDE"/>
    <s v="ATENDE"/>
    <s v="ATENDE"/>
    <s v="P5"/>
    <n v="2.1120000000000001"/>
    <n v="15.56"/>
    <n v="12.95"/>
    <n v="5"/>
    <n v="1"/>
    <s v="ATENDE"/>
    <s v="ATENDE"/>
    <s v="ATENDE"/>
    <x v="1"/>
    <s v="SX-INEVO050HF"/>
    <s v="SXINEVO050K40L12CZF7PHF"/>
    <m/>
    <e v="#N/A"/>
    <n v="3"/>
    <n v="50"/>
    <e v="#N/A"/>
    <n v="8650"/>
    <e v="#N/A"/>
    <n v="0"/>
    <m/>
    <s v="Curto I"/>
    <m/>
    <s v=""/>
    <s v=""/>
    <m/>
    <m/>
    <m/>
    <m/>
    <m/>
    <m/>
    <n v="50"/>
    <n v="50"/>
    <n v="300"/>
    <n v="0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7.1499999999999897E-2"/>
    <n v="1.3571428571428572"/>
    <s v="-"/>
    <n v="21.43"/>
    <n v="0.66"/>
    <m/>
    <m/>
    <m/>
    <m/>
    <s v="ATENDE"/>
    <s v="ATENDE"/>
    <s v="ATENDE"/>
    <s v="ATENDE"/>
    <s v="C2"/>
    <s v="P5"/>
    <n v="2.1859999999999999"/>
    <n v="15.93"/>
    <n v="9.4499999999999993"/>
    <n v="5"/>
    <n v="1"/>
    <s v="ATENDE"/>
    <s v="ATENDE"/>
    <s v="ATENDE"/>
    <s v="P5"/>
    <n v="1.0880000000000001"/>
    <n v="10.44"/>
    <n v="8"/>
    <n v="5"/>
    <n v="1"/>
    <s v="ATENDE"/>
    <s v="ATENDE"/>
    <s v="ATENDE"/>
    <x v="2"/>
    <s v="SIGSAGPTLRRSSNDL_40W_50IBBRS_x000a_"/>
    <s v="SIGSAGPTLRRSSNDL_40W_50IBBRS_x000a_1-10C1MUN6.5"/>
    <m/>
    <e v="#N/A"/>
    <n v="3"/>
    <n v="40"/>
    <e v="#N/A"/>
    <n v="6641"/>
    <e v="#N/A"/>
    <n v="0"/>
    <m/>
    <s v="Curto I"/>
    <m/>
    <s v=""/>
    <s v=""/>
    <m/>
    <m/>
    <m/>
    <m/>
    <m/>
    <m/>
    <n v="40"/>
    <n v="50"/>
    <n v="270"/>
    <n v="0.19999999999999996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14066666666666672"/>
    <n v="2.1666666666666665"/>
    <s v="-"/>
    <n v="17.11"/>
    <n v="0.56999999999999995"/>
    <m/>
    <m/>
    <m/>
    <m/>
    <s v="ATENDE"/>
    <s v="ATENDE"/>
    <s v="ATENDE"/>
    <s v="ATENDE"/>
    <s v="C3"/>
    <s v="P5"/>
    <n v="1.8780000000000001"/>
    <n v="14.39"/>
    <n v="8.3699999999999992"/>
    <n v="5"/>
    <n v="1"/>
    <s v="ATENDE"/>
    <s v="ATENDE"/>
    <s v="ATENDE"/>
    <s v="P5"/>
    <n v="0.79800000000000004"/>
    <n v="8.99"/>
    <n v="5.22"/>
    <n v="5"/>
    <n v="1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99"/>
    <n v="143"/>
    <n v="0.55555555555555558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8.2000000000000073E-2"/>
    <n v="2.9444444444444442"/>
    <s v="-"/>
    <n v="16.23"/>
    <n v="0.71"/>
    <m/>
    <m/>
    <m/>
    <m/>
    <s v="ATENDE"/>
    <s v="ATENDE"/>
    <s v="ATENDE"/>
    <s v="ATENDE"/>
    <s v="C3"/>
    <s v="P5"/>
    <n v="1.75"/>
    <n v="13.75"/>
    <n v="9.99"/>
    <n v="5"/>
    <n v="1"/>
    <s v="ATENDE"/>
    <s v="ATENDE"/>
    <s v="ATENDE"/>
    <s v="P5"/>
    <n v="0.57200000000000006"/>
    <n v="7.86"/>
    <n v="4.79"/>
    <n v="5"/>
    <n v="1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99"/>
    <n v="138"/>
    <n v="0.60606060606060608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27533333333333321"/>
    <n v="3.2222222222222223"/>
    <s v="-"/>
    <n v="19.13"/>
    <n v="0.76"/>
    <m/>
    <m/>
    <m/>
    <m/>
    <s v="ATENDE"/>
    <s v="ATENDE"/>
    <s v="ATENDE"/>
    <s v="ATENDE"/>
    <s v="C3"/>
    <s v="P5"/>
    <n v="1.92"/>
    <n v="14.6"/>
    <n v="10.55"/>
    <n v="5"/>
    <n v="1"/>
    <s v="ATENDE"/>
    <s v="ATENDE"/>
    <s v="ATENDE"/>
    <s v="P5"/>
    <n v="0.51600000000000001"/>
    <n v="7.58"/>
    <n v="4.6900000000000004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99"/>
    <n v="139"/>
    <n v="0.59595959595959602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54700000000000015"/>
    <n v="0.2777777777777779"/>
    <s v="-"/>
    <n v="15.47"/>
    <n v="0.23"/>
    <m/>
    <m/>
    <m/>
    <m/>
    <s v="ATENDE"/>
    <s v="ATENDE"/>
    <s v="ATENDE"/>
    <s v="ATENDE"/>
    <s v="C4"/>
    <s v="P6"/>
    <n v="7.48"/>
    <n v="25.44"/>
    <n v="6.76"/>
    <n v="3"/>
    <n v="0.6"/>
    <s v="ATENDE"/>
    <s v="ATENDE"/>
    <s v="ATENDE"/>
    <s v="P6"/>
    <n v="0.15999999999999992"/>
    <n v="3.48"/>
    <n v="1.05"/>
    <n v="3"/>
    <n v="0.6"/>
    <s v="ATENDE"/>
    <s v="ATENDE"/>
    <s v="ATENDE"/>
    <x v="0"/>
    <s v=" SL VT 9.1 28W"/>
    <s v="LUM LED SL VT 9.1 28W"/>
    <m/>
    <e v="#N/A"/>
    <n v="4"/>
    <n v="28"/>
    <n v="0"/>
    <n v="4927.3500000000004"/>
    <n v="0"/>
    <n v="0"/>
    <n v="5"/>
    <s v="Curto I"/>
    <m/>
    <s v=""/>
    <s v=""/>
    <m/>
    <m/>
    <m/>
    <m/>
    <m/>
    <m/>
    <n v="28"/>
    <n v="250"/>
    <n v="1112"/>
    <n v="0.88800000000000001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13100000000000001"/>
    <n v="0.94444444444444442"/>
    <s v="-"/>
    <n v="11.31"/>
    <n v="0.35"/>
    <m/>
    <m/>
    <m/>
    <m/>
    <s v="ATENDE"/>
    <s v="ATENDE"/>
    <s v="ATENDE"/>
    <s v="ATENDE"/>
    <s v="C4"/>
    <s v="P6"/>
    <n v="5.0199999999999996"/>
    <n v="18.059999999999999"/>
    <n v="5.94"/>
    <n v="3"/>
    <n v="0.6"/>
    <s v="ATENDE"/>
    <s v="ATENDE"/>
    <s v="ATENDE"/>
    <s v="P6"/>
    <n v="8.3333333333333259E-2"/>
    <n v="3.25"/>
    <n v="1.36"/>
    <n v="3"/>
    <n v="0.6"/>
    <s v="ATENDE"/>
    <s v="ATENDE"/>
    <s v="ATENDE"/>
    <x v="1"/>
    <s v="SX-INEVO020HF"/>
    <s v="SXINEVO020K40L12CZF7PHF"/>
    <m/>
    <e v="#N/A"/>
    <n v="4"/>
    <n v="22.5"/>
    <n v="0"/>
    <n v="3825"/>
    <n v="0"/>
    <n v="0"/>
    <n v="10"/>
    <s v="Curto I"/>
    <m/>
    <s v=""/>
    <s v=""/>
    <m/>
    <m/>
    <m/>
    <m/>
    <m/>
    <m/>
    <n v="22.5"/>
    <n v="250"/>
    <n v="1090"/>
    <n v="0.91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73"/>
    <n v="0.83333333333333348"/>
    <s v="-"/>
    <n v="17.3"/>
    <n v="0.33"/>
    <m/>
    <m/>
    <m/>
    <m/>
    <s v="ATENDE"/>
    <s v="ATENDE"/>
    <s v="ATENDE"/>
    <s v="ATENDE"/>
    <s v="C4"/>
    <s v="P6"/>
    <n v="8.2200000000000006"/>
    <n v="27.66"/>
    <n v="10.119999999999999"/>
    <n v="3"/>
    <n v="0.6"/>
    <s v="ATENDE"/>
    <s v="ATENDE"/>
    <s v="ATENDE"/>
    <s v="P6"/>
    <n v="0.59999999999999987"/>
    <n v="4.8"/>
    <n v="1.3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/A"/>
    <n v="5266"/>
    <n v="0"/>
    <n v="0"/>
    <n v="10"/>
    <s v="Curto I"/>
    <m/>
    <s v=""/>
    <s v=""/>
    <m/>
    <m/>
    <m/>
    <m/>
    <m/>
    <m/>
    <n v="30"/>
    <n v="250"/>
    <n v="1120"/>
    <n v="0.88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8333333333333335"/>
    <s v="-"/>
    <n v="9.4700000000000006"/>
    <n v="0.51"/>
    <m/>
    <m/>
    <m/>
    <m/>
    <s v="ATENDE"/>
    <s v="ATENDE"/>
    <s v="ATENDE"/>
    <s v="ATENDE"/>
    <s v="C5"/>
    <s v="P6"/>
    <n v="0.44333333333333336"/>
    <n v="4.33"/>
    <n v="2.14"/>
    <n v="3"/>
    <n v="0.6"/>
    <s v="ATENDE"/>
    <s v="ATENDE"/>
    <s v="ATENDE"/>
    <s v="P6"/>
    <n v="0.1100000000000001"/>
    <n v="3.33"/>
    <n v="2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9444444444444442"/>
    <s v="-"/>
    <n v="11.39"/>
    <n v="0.71"/>
    <m/>
    <m/>
    <m/>
    <m/>
    <s v="ATENDE"/>
    <s v="ATENDE"/>
    <s v="ATENDE"/>
    <s v="ATENDE"/>
    <s v="C5"/>
    <s v="P6"/>
    <n v="0.11333333333333329"/>
    <n v="3.34"/>
    <n v="0.7"/>
    <n v="3"/>
    <n v="0.6"/>
    <s v="ATENDE"/>
    <s v="ATENDE"/>
    <s v="ATENDE"/>
    <s v="P6"/>
    <n v="0.28666666666666663"/>
    <n v="3.86"/>
    <n v="2.29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7222222222222228"/>
    <s v="-"/>
    <n v="11.39"/>
    <n v="0.67"/>
    <m/>
    <m/>
    <m/>
    <m/>
    <s v="ATENDE"/>
    <s v="ATENDE"/>
    <s v="ATENDE"/>
    <s v="ATENDE"/>
    <s v="C5"/>
    <s v="P6"/>
    <n v="0.4800000000000002"/>
    <n v="4.4400000000000004"/>
    <n v="1.86"/>
    <n v="3"/>
    <n v="0.6"/>
    <s v="ATENDE"/>
    <s v="ATENDE"/>
    <s v="ATENDE"/>
    <s v="P6"/>
    <n v="0.19999999999999996"/>
    <n v="3.6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6111111111111112"/>
    <s v="-"/>
    <n v="12.43"/>
    <n v="0.47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-7.9999999999998961E-3"/>
    <n v="7.44"/>
    <n v="4.5199999999999996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36499999999999999"/>
    <n v="1.8333333333333335"/>
    <s v="-"/>
    <n v="13.6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0266666666666655"/>
    <n v="9.02"/>
    <n v="6.5"/>
    <n v="7.5"/>
    <n v="1.5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43500000000000005"/>
    <n v="1.8333333333333335"/>
    <s v="-"/>
    <n v="14.3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14399999999999991"/>
    <n v="8.58"/>
    <n v="6.51"/>
    <n v="7.5"/>
    <n v="1.5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74200000000000021"/>
    <n v="1"/>
    <s v="-"/>
    <n v="17.420000000000002"/>
    <n v="0.3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6.2666666666666648E-2"/>
    <n v="7.97"/>
    <n v="3.27"/>
    <n v="7.5"/>
    <n v="1.5"/>
    <s v="ATENDE"/>
    <s v="ATENDE"/>
    <s v="ATENDE"/>
    <x v="0"/>
    <s v=" SL VT 9.1 72W"/>
    <s v="LUM LED SL VT 9.1 72W"/>
    <m/>
    <n v="0"/>
    <n v="1"/>
    <n v="72"/>
    <n v="0"/>
    <n v="12107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85899999999999999"/>
    <n v="1.5555555555555558"/>
    <s v="-"/>
    <n v="18.59"/>
    <n v="0.4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48"/>
    <n v="9.36"/>
    <n v="4.6100000000000003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1"/>
    <n v="1.8888888888888893"/>
    <s v="-"/>
    <n v="20"/>
    <n v="0.52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5.4666666666666641E-2"/>
    <n v="7.91"/>
    <n v="5.24"/>
    <n v="7.5"/>
    <n v="1.5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0.10714285714285698"/>
    <s v="-"/>
    <n v="21.27"/>
    <n v="0.31"/>
    <m/>
    <m/>
    <m/>
    <m/>
    <s v="ATENDE"/>
    <s v="ATENDE"/>
    <s v="ATENDE"/>
    <s v="ATENDE"/>
    <s v="C2"/>
    <s v="P6"/>
    <n v="8.73"/>
    <n v="29.19"/>
    <n v="15.92"/>
    <n v="3"/>
    <n v="0.6"/>
    <s v="ATENDE"/>
    <s v="ATENDE"/>
    <s v="ATENDE"/>
    <s v="P6"/>
    <n v="1.9033333333333338"/>
    <n v="8.7100000000000009"/>
    <n v="3.93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7049999999999996"/>
    <n v="0.3214285714285714"/>
    <s v="-"/>
    <n v="25.41"/>
    <n v="0.37"/>
    <m/>
    <m/>
    <m/>
    <m/>
    <s v="ATENDE"/>
    <s v="ATENDE"/>
    <s v="ATENDE"/>
    <s v="ATENDE"/>
    <s v="C2"/>
    <s v="P6"/>
    <n v="12.016666666666666"/>
    <n v="39.049999999999997"/>
    <n v="21.15"/>
    <n v="3"/>
    <n v="0.6"/>
    <s v="ATENDE"/>
    <s v="ATENDE"/>
    <s v="ATENDE"/>
    <s v="P6"/>
    <n v="2.1833333333333336"/>
    <n v="9.5500000000000007"/>
    <n v="4.76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4500000000000028E-2"/>
    <n v="0.5714285714285714"/>
    <s v="-"/>
    <n v="21.89"/>
    <n v="0.44"/>
    <m/>
    <m/>
    <m/>
    <m/>
    <s v="ATENDE"/>
    <s v="ATENDE"/>
    <s v="ATENDE"/>
    <s v="ATENDE"/>
    <s v="C2"/>
    <s v="P6"/>
    <n v="9.7866666666666671"/>
    <n v="32.36"/>
    <n v="21.61"/>
    <n v="3"/>
    <n v="0.6"/>
    <s v="ATENDE"/>
    <s v="ATENDE"/>
    <s v="ATENDE"/>
    <s v="P6"/>
    <n v="1"/>
    <n v="6"/>
    <n v="4"/>
    <n v="3"/>
    <n v="0.6"/>
    <s v="ATENDE"/>
    <s v="ATENDE"/>
    <s v="ATENDE"/>
    <x v="2"/>
    <s v="SIGSAGPTLRRSSNDL_68W_83IBBRS_x000a_"/>
    <s v="SIGSAGPTLRRSSNDL_68W_83IBBRS_x000a_1-10C1MUN6.5"/>
    <m/>
    <e v="#N/A"/>
    <n v="1"/>
    <n v="68"/>
    <n v="0"/>
    <n v="10884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26666666666667"/>
    <n v="0.44444444444444464"/>
    <s v="-"/>
    <n v="8.42"/>
    <n v="0.26"/>
    <m/>
    <m/>
    <m/>
    <m/>
    <s v="ATENDE"/>
    <s v="ATENDE"/>
    <s v="ATENDE"/>
    <s v="ATENDE"/>
    <s v="C5"/>
    <s v="P6"/>
    <n v="1.56"/>
    <n v="7.68"/>
    <n v="1.72"/>
    <n v="3"/>
    <n v="0.6"/>
    <s v="ATENDE"/>
    <s v="ATENDE"/>
    <s v="ATENDE"/>
    <s v="P6"/>
    <n v="0.47"/>
    <n v="4.41"/>
    <n v="1.6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0.33333333333333326"/>
    <s v="-"/>
    <n v="7.98"/>
    <n v="0.24"/>
    <m/>
    <m/>
    <m/>
    <m/>
    <s v="ATENDE"/>
    <s v="ATENDE"/>
    <s v="ATENDE"/>
    <s v="ATENDE"/>
    <s v="C5"/>
    <s v="P6"/>
    <n v="1.4433333333333334"/>
    <n v="7.33"/>
    <n v="1.03"/>
    <n v="3"/>
    <n v="0.6"/>
    <s v="ATENDE"/>
    <s v="ATENDE"/>
    <s v="ATENDE"/>
    <s v="P6"/>
    <n v="0.11333333333333329"/>
    <n v="3.34"/>
    <n v="1.1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0"/>
    <s v="-"/>
    <n v="8.8800000000000008"/>
    <n v="0.18"/>
    <m/>
    <m/>
    <m/>
    <m/>
    <s v="ATENDE"/>
    <s v="ATENDE"/>
    <s v="ATENDE"/>
    <s v="ATENDE"/>
    <s v="C5"/>
    <s v="P6"/>
    <n v="0.94666666666666655"/>
    <n v="5.84"/>
    <n v="1.1000000000000001"/>
    <n v="3"/>
    <n v="0.6"/>
    <s v="ATENDE"/>
    <s v="ATENDE"/>
    <s v="ATENDE"/>
    <s v="P6"/>
    <n v="0.47666666666666657"/>
    <n v="4.43"/>
    <n v="1.1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1111111111111112"/>
    <s v="-"/>
    <n v="10.75"/>
    <n v="0.38"/>
    <m/>
    <m/>
    <m/>
    <m/>
    <s v="ATENDE"/>
    <s v="ATENDE"/>
    <s v="ATENDE"/>
    <s v="ATENDE"/>
    <s v="C5"/>
    <s v="P4"/>
    <n v="0.19999999999999996"/>
    <n v="9"/>
    <n v="3.15"/>
    <n v="7.5"/>
    <n v="1.5"/>
    <s v="ATENDE"/>
    <s v="ATENDE"/>
    <s v="ATENDE"/>
    <s v="-"/>
    <e v="#VALUE!"/>
    <n v="6.34"/>
    <n v="3.0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2222222222222223"/>
    <s v="-"/>
    <n v="8.7200000000000006"/>
    <n v="0.4"/>
    <m/>
    <m/>
    <m/>
    <m/>
    <s v="ATENDE"/>
    <s v="ATENDE"/>
    <s v="ATENDE"/>
    <s v="ATENDE"/>
    <s v="C5"/>
    <s v="P6"/>
    <n v="1.2600000000000002"/>
    <n v="6.78"/>
    <n v="1.54"/>
    <n v="3"/>
    <n v="0.6"/>
    <s v="ATENDE"/>
    <s v="ATENDE"/>
    <s v="ATENDE"/>
    <s v="P6"/>
    <n v="0.39666666666666672"/>
    <n v="4.1900000000000004"/>
    <n v="2.00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533333333333331"/>
    <n v="1.7222222222222223"/>
    <s v="-"/>
    <n v="8.59"/>
    <n v="0.49"/>
    <m/>
    <m/>
    <m/>
    <m/>
    <s v="ATENDE"/>
    <s v="ATENDE"/>
    <s v="ATENDE"/>
    <s v="ATENDE"/>
    <s v="C5"/>
    <s v="P6"/>
    <n v="1.2666666666666666"/>
    <n v="6.8"/>
    <n v="2.83"/>
    <n v="3"/>
    <n v="0.6"/>
    <s v="ATENDE"/>
    <s v="ATENDE"/>
    <s v="ATENDE"/>
    <s v="P6"/>
    <n v="0.30666666666666664"/>
    <n v="3.92"/>
    <n v="2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3333333333333335"/>
    <s v="-"/>
    <n v="11.5"/>
    <n v="0.42"/>
    <m/>
    <m/>
    <m/>
    <m/>
    <s v="ATENDE"/>
    <s v="ATENDE"/>
    <s v="ATENDE"/>
    <s v="ATENDE"/>
    <s v="C4"/>
    <s v="P6"/>
    <n v="2.27"/>
    <n v="9.81"/>
    <n v="4.0199999999999996"/>
    <n v="3"/>
    <n v="0.6"/>
    <s v="ATENDE"/>
    <s v="ATENDE"/>
    <s v="ATENDE"/>
    <s v="P6"/>
    <n v="1.0433333333333334"/>
    <n v="6.13"/>
    <n v="3.4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2222222222222223"/>
    <s v="-"/>
    <n v="10.91"/>
    <n v="0.5799999999999999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0.57333333333333325"/>
    <n v="4.72"/>
    <n v="2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599999999999996"/>
    <n v="1.5"/>
    <s v="-"/>
    <n v="12.06"/>
    <n v="0.45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28666666666666663"/>
    <n v="3.8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1.5555555555555558"/>
    <s v="-"/>
    <n v="7.57"/>
    <n v="0.46"/>
    <m/>
    <m/>
    <m/>
    <m/>
    <s v="ATENDE"/>
    <s v="ATENDE"/>
    <s v="ATENDE"/>
    <s v="ATENDE"/>
    <s v="C5"/>
    <s v="P6"/>
    <n v="0.84999999999999987"/>
    <n v="5.55"/>
    <n v="2.56"/>
    <n v="3"/>
    <n v="0.6"/>
    <s v="ATENDE"/>
    <s v="ATENDE"/>
    <s v="ATENDE"/>
    <s v="P6"/>
    <n v="0.26333333333333342"/>
    <n v="3.79"/>
    <n v="2.1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066666666666682"/>
    <n v="2.5555555555555558"/>
    <s v="-"/>
    <n v="9.3800000000000008"/>
    <n v="0.64"/>
    <m/>
    <m/>
    <m/>
    <m/>
    <s v="ATENDE"/>
    <s v="ATENDE"/>
    <s v="ATENDE"/>
    <s v="ATENDE"/>
    <s v="C5"/>
    <s v="P6"/>
    <n v="1.0633333333333335"/>
    <n v="6.19"/>
    <n v="2.2799999999999998"/>
    <n v="3"/>
    <n v="0.6"/>
    <s v="ATENDE"/>
    <s v="ATENDE"/>
    <s v="ATENDE"/>
    <s v="P6"/>
    <n v="0.13666666666666671"/>
    <n v="3.41"/>
    <n v="1.6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533333333333316"/>
    <n v="2.2777777777777777"/>
    <s v="-"/>
    <n v="9.19"/>
    <n v="0.59"/>
    <m/>
    <m/>
    <m/>
    <m/>
    <s v="ATENDE"/>
    <s v="ATENDE"/>
    <s v="ATENDE"/>
    <s v="ATENDE"/>
    <s v="C5"/>
    <s v="P6"/>
    <n v="1.1366666666666667"/>
    <n v="6.41"/>
    <n v="3.44"/>
    <n v="3"/>
    <n v="0.6"/>
    <s v="ATENDE"/>
    <s v="ATENDE"/>
    <s v="ATENDE"/>
    <s v="P6"/>
    <n v="0.13666666666666671"/>
    <n v="3.41"/>
    <n v="2.1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1666666666666665"/>
    <s v="-"/>
    <n v="8.32"/>
    <n v="0.56999999999999995"/>
    <m/>
    <m/>
    <m/>
    <m/>
    <s v="ATENDE"/>
    <s v="ATENDE"/>
    <s v="ATENDE"/>
    <s v="ATENDE"/>
    <s v="C5"/>
    <s v="P6"/>
    <n v="0.43666666666666654"/>
    <n v="4.3099999999999996"/>
    <n v="2.52"/>
    <n v="3"/>
    <n v="0.6"/>
    <s v="ATENDE"/>
    <s v="ATENDE"/>
    <s v="ATENDE"/>
    <s v="P6"/>
    <n v="8.0000000000000071E-2"/>
    <n v="3.24"/>
    <n v="1.9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2.8888888888888888"/>
    <s v="-"/>
    <n v="7.79"/>
    <n v="0.7"/>
    <m/>
    <m/>
    <m/>
    <m/>
    <s v="ATENDE"/>
    <s v="ATENDE"/>
    <s v="ATENDE"/>
    <s v="ATENDE"/>
    <s v="C5"/>
    <s v="P6"/>
    <n v="6.6666666666665986E-3"/>
    <n v="3.02"/>
    <n v="1.3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3.5"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4666666666666606E-2"/>
    <n v="2.7222222222222228"/>
    <s v="-"/>
    <n v="7.61"/>
    <n v="0.67"/>
    <m/>
    <m/>
    <m/>
    <m/>
    <s v="ATENDE"/>
    <s v="ATENDE"/>
    <s v="ATENDE"/>
    <s v="ATENDE"/>
    <s v="C5"/>
    <s v="P6"/>
    <n v="0.16333333333333333"/>
    <n v="3.49"/>
    <n v="2.12"/>
    <n v="3"/>
    <n v="0.6"/>
    <s v="ATENDE"/>
    <s v="ATENDE"/>
    <s v="ATENDE"/>
    <s v="P6"/>
    <n v="2.3333333333333206E-2"/>
    <n v="3.07"/>
    <n v="1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s v="Longo II"/>
    <n v="3.5"/>
    <n v="8.5"/>
    <m/>
    <m/>
    <m/>
    <m/>
    <m/>
    <m/>
    <n v="46.5"/>
    <n v="150"/>
    <n v="196.5"/>
    <n v="0.69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2.0000000000000004"/>
    <s v="-"/>
    <n v="10.48"/>
    <n v="0.54"/>
    <m/>
    <m/>
    <m/>
    <m/>
    <s v="ATENDE"/>
    <s v="ATENDE"/>
    <s v="ATENDE"/>
    <s v="ATENDE"/>
    <s v="C4"/>
    <s v="P6"/>
    <n v="1.9666666666666668"/>
    <n v="8.9"/>
    <n v="4.93"/>
    <n v="3"/>
    <n v="0.6"/>
    <s v="ATENDE"/>
    <s v="ATENDE"/>
    <s v="ATENDE"/>
    <s v="-"/>
    <e v="#VALUE!"/>
    <n v="6.16"/>
    <n v="3.9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9444444444444442"/>
    <s v="-"/>
    <n v="13.01"/>
    <n v="0.71"/>
    <m/>
    <m/>
    <m/>
    <m/>
    <s v="ATENDE"/>
    <s v="ATENDE"/>
    <s v="ATENDE"/>
    <s v="ATENDE"/>
    <s v="C4"/>
    <s v="P6"/>
    <n v="2.4433333333333334"/>
    <n v="10.33"/>
    <n v="7.05"/>
    <n v="3"/>
    <n v="0.6"/>
    <s v="ATENDE"/>
    <s v="ATENDE"/>
    <s v="ATENDE"/>
    <s v="-"/>
    <e v="#VALUE!"/>
    <n v="6.32"/>
    <n v="3.9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100000000000014"/>
    <n v="2.6111111111111112"/>
    <s v="-"/>
    <n v="12.81"/>
    <n v="0.65"/>
    <m/>
    <m/>
    <m/>
    <m/>
    <s v="ATENDE"/>
    <s v="ATENDE"/>
    <s v="ATENDE"/>
    <s v="ATENDE"/>
    <s v="C4"/>
    <s v="P6"/>
    <n v="2.4566666666666666"/>
    <n v="10.37"/>
    <n v="7.04"/>
    <n v="3"/>
    <n v="0.6"/>
    <s v="ATENDE"/>
    <s v="ATENDE"/>
    <s v="ATENDE"/>
    <s v="-"/>
    <e v="#VALUE!"/>
    <n v="5.9"/>
    <n v="4.0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99999999999998"/>
    <n v="0.44444444444444464"/>
    <s v="-"/>
    <n v="12.32"/>
    <n v="0.26"/>
    <m/>
    <m/>
    <m/>
    <m/>
    <s v="ATENDE"/>
    <s v="ATENDE"/>
    <s v="ATENDE"/>
    <s v="ATENDE"/>
    <s v="C4"/>
    <s v="P6"/>
    <n v="2.2966666666666669"/>
    <n v="9.89"/>
    <n v="3.22"/>
    <n v="3"/>
    <n v="0.6"/>
    <s v="ATENDE"/>
    <s v="ATENDE"/>
    <s v="ATENDE"/>
    <s v="P6"/>
    <n v="1.7266666666666666"/>
    <n v="8.18"/>
    <n v="2.2200000000000002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50"/>
    <n v="215"/>
    <n v="0.56666666666666665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0.16666666666666674"/>
    <s v="-"/>
    <n v="11.02"/>
    <n v="0.21"/>
    <m/>
    <m/>
    <m/>
    <m/>
    <s v="ATENDE"/>
    <s v="ATENDE"/>
    <s v="ATENDE"/>
    <s v="ATENDE"/>
    <s v="C4"/>
    <s v="P6"/>
    <n v="2.0033333333333334"/>
    <n v="9.01"/>
    <n v="1.08"/>
    <n v="3"/>
    <n v="0.6"/>
    <s v="ATENDE"/>
    <s v="ATENDE"/>
    <s v="ATENDE"/>
    <s v="P6"/>
    <n v="1.5133333333333332"/>
    <n v="7.54"/>
    <n v="3.2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0.16666666666666674"/>
    <s v="-"/>
    <n v="10"/>
    <n v="0.21"/>
    <m/>
    <m/>
    <m/>
    <m/>
    <s v="ATENDE"/>
    <s v="ATENDE"/>
    <s v="ATENDE"/>
    <s v="ATENDE"/>
    <s v="C4"/>
    <s v="P6"/>
    <n v="0.96333333333333315"/>
    <n v="5.89"/>
    <n v="1.5"/>
    <n v="3"/>
    <n v="0.6"/>
    <s v="ATENDE"/>
    <s v="ATENDE"/>
    <s v="ATENDE"/>
    <s v="P6"/>
    <n v="1.3933333333333331"/>
    <n v="7.18"/>
    <n v="1.8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72222222222222232"/>
    <s v="-"/>
    <n v="10.32"/>
    <n v="0.31"/>
    <m/>
    <m/>
    <m/>
    <m/>
    <s v="ATENDE"/>
    <s v="ATENDE"/>
    <s v="ATENDE"/>
    <s v="ATENDE"/>
    <s v="C4"/>
    <s v="P6"/>
    <n v="1.8000000000000003"/>
    <n v="8.4"/>
    <n v="2.4"/>
    <n v="3"/>
    <n v="0.6"/>
    <s v="ATENDE"/>
    <s v="ATENDE"/>
    <s v="ATENDE"/>
    <s v="P6"/>
    <n v="0.98666666666666658"/>
    <n v="5.96"/>
    <n v="2.4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00000000000005"/>
    <n v="0.72222222222222232"/>
    <s v="-"/>
    <n v="14.35"/>
    <n v="0.31"/>
    <m/>
    <m/>
    <m/>
    <m/>
    <s v="ATENDE"/>
    <s v="ATENDE"/>
    <s v="ATENDE"/>
    <s v="ATENDE"/>
    <s v="C4"/>
    <s v="P6"/>
    <n v="2.6533333333333338"/>
    <n v="10.96"/>
    <n v="1.88"/>
    <n v="3"/>
    <n v="0.6"/>
    <s v="ATENDE"/>
    <s v="ATENDE"/>
    <s v="ATENDE"/>
    <s v="P6"/>
    <n v="1.6233333333333335"/>
    <n v="7.87"/>
    <n v="4.4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2777777777777779"/>
    <s v="-"/>
    <n v="11.03"/>
    <n v="0.23"/>
    <m/>
    <m/>
    <m/>
    <m/>
    <s v="ATENDE"/>
    <s v="ATENDE"/>
    <s v="ATENDE"/>
    <s v="ATENDE"/>
    <s v="C4"/>
    <s v="P6"/>
    <n v="1.7866666666666666"/>
    <n v="8.36"/>
    <n v="1.81"/>
    <n v="3"/>
    <n v="0.6"/>
    <s v="ATENDE"/>
    <s v="ATENDE"/>
    <s v="ATENDE"/>
    <s v="P6"/>
    <n v="0.37666666666666671"/>
    <n v="4.13"/>
    <n v="1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5555555555555558"/>
    <s v="-"/>
    <n v="10.06"/>
    <n v="0.46"/>
    <m/>
    <m/>
    <m/>
    <m/>
    <s v="ATENDE"/>
    <s v="ATENDE"/>
    <s v="ATENDE"/>
    <s v="ATENDE"/>
    <s v="C4"/>
    <s v="P6"/>
    <n v="1.67"/>
    <n v="8.01"/>
    <n v="3.26"/>
    <n v="3"/>
    <n v="0.6"/>
    <s v="ATENDE"/>
    <s v="ATENDE"/>
    <s v="ATENDE"/>
    <s v="P6"/>
    <n v="0.93666666666666654"/>
    <n v="5.81"/>
    <n v="3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2.3333333333333335"/>
    <s v="-"/>
    <n v="11.39"/>
    <n v="0.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1.02"/>
    <n v="6.06"/>
    <n v="3.94"/>
    <n v="3"/>
    <n v="0.6"/>
    <s v="ATENDE"/>
    <s v="ATENDE"/>
    <s v="ATENDE"/>
    <x v="1"/>
    <s v="SX-INEVO040HF"/>
    <s v="SXINEVO040K40L12CZF7PHF"/>
    <m/>
    <n v="0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00000000000003"/>
    <n v="1.8333333333333335"/>
    <s v="-"/>
    <n v="12.84"/>
    <n v="0.51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71"/>
    <n v="5.13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5000000000000639E-3"/>
    <n v="0.67857142857142838"/>
    <s v="-"/>
    <n v="20.190000000000001"/>
    <n v="0.47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6466666666666669"/>
    <n v="7.94"/>
    <n v="5.12"/>
    <n v="3"/>
    <n v="0.6"/>
    <s v="ATENDE"/>
    <s v="ATENDE"/>
    <s v="ATENDE"/>
    <x v="0"/>
    <s v=" SL VT 9.1 17W"/>
    <s v=" SL VT 9.1 44W"/>
    <m/>
    <e v="#N/A"/>
    <n v="2"/>
    <n v="17"/>
    <n v="0"/>
    <n v="2929.66"/>
    <n v="0"/>
    <n v="0"/>
    <m/>
    <s v="Médio II"/>
    <m/>
    <s v=""/>
    <s v=""/>
    <m/>
    <m/>
    <m/>
    <m/>
    <m/>
    <m/>
    <n v="17"/>
    <n v="150"/>
    <n v="334"/>
    <n v="0.88666666666666671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2799999999999985"/>
    <n v="1.0714285714285712"/>
    <s v="-"/>
    <n v="26.56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8833333333333333"/>
    <n v="8.65"/>
    <n v="4.21"/>
    <n v="3"/>
    <n v="0.6"/>
    <s v="ATENDE"/>
    <s v="ATENDE"/>
    <s v="ATENDE"/>
    <x v="1"/>
    <s v="SX-INEVO020HF"/>
    <s v="SX-INEVO050HF"/>
    <m/>
    <e v="#N/A"/>
    <n v="2"/>
    <n v="22.5"/>
    <e v="#N/A"/>
    <n v="3825"/>
    <e v="#N/A"/>
    <n v="0"/>
    <m/>
    <s v="Médio II"/>
    <m/>
    <s v=""/>
    <s v=""/>
    <m/>
    <m/>
    <m/>
    <m/>
    <m/>
    <m/>
    <n v="22.5"/>
    <n v="150"/>
    <n v="345"/>
    <n v="0.85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4499999999999966E-2"/>
    <n v="0.60714285714285698"/>
    <s v="-"/>
    <n v="20.49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45333333333333337"/>
    <n v="4.3600000000000003"/>
    <n v="2.06"/>
    <n v="3"/>
    <n v="0.6"/>
    <s v="ATENDE"/>
    <s v="ATENDE"/>
    <s v="ATENDE"/>
    <x v="2"/>
    <s v="SIGSAGPTLRRSSNDL_30W_38IBBRS_x000a_"/>
    <s v="SIGSAGPTLRRSSNDL_40W_50IBBRS_x000a_"/>
    <m/>
    <e v="#N/A"/>
    <n v="2"/>
    <n v="30"/>
    <e v="#N/A"/>
    <n v="5266"/>
    <e v="#N/A"/>
    <n v="0"/>
    <m/>
    <s v="Médio II"/>
    <m/>
    <s v=""/>
    <s v=""/>
    <m/>
    <m/>
    <m/>
    <m/>
    <m/>
    <m/>
    <n v="30"/>
    <n v="150"/>
    <n v="360"/>
    <n v="0.8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5555555555555558"/>
    <s v="-"/>
    <n v="10.51"/>
    <n v="0.46"/>
    <m/>
    <m/>
    <m/>
    <m/>
    <s v="ATENDE"/>
    <s v="ATENDE"/>
    <s v="ATENDE"/>
    <s v="ATENDE"/>
    <s v="C4"/>
    <s v="P6"/>
    <n v="1.9233333333333333"/>
    <n v="8.77"/>
    <n v="3.82"/>
    <n v="3"/>
    <n v="0.6"/>
    <s v="ATENDE"/>
    <s v="ATENDE"/>
    <s v="ATENDE"/>
    <s v="P6"/>
    <n v="1.3266666666666667"/>
    <n v="6.98"/>
    <n v="3.8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2.4444444444444446"/>
    <s v="-"/>
    <n v="10"/>
    <n v="0.62"/>
    <m/>
    <m/>
    <m/>
    <m/>
    <s v="ATENDE"/>
    <s v="ATENDE"/>
    <s v="ATENDE"/>
    <s v="ATENDE"/>
    <s v="C4"/>
    <s v="P6"/>
    <n v="1.7799999999999998"/>
    <n v="8.34"/>
    <n v="4.4000000000000004"/>
    <n v="3"/>
    <n v="0.6"/>
    <s v="ATENDE"/>
    <s v="ATENDE"/>
    <s v="ATENDE"/>
    <s v="P6"/>
    <n v="1.08"/>
    <n v="6.24"/>
    <n v="4.59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2222222222222223"/>
    <s v="-"/>
    <n v="11.4"/>
    <n v="0.57999999999999996"/>
    <m/>
    <m/>
    <m/>
    <m/>
    <s v="ATENDE"/>
    <s v="ATENDE"/>
    <s v="ATENDE"/>
    <s v="ATENDE"/>
    <s v="C4"/>
    <s v="P6"/>
    <n v="1.9433333333333334"/>
    <n v="8.83"/>
    <n v="4.76"/>
    <n v="3"/>
    <n v="0.6"/>
    <s v="ATENDE"/>
    <s v="ATENDE"/>
    <s v="ATENDE"/>
    <s v="P6"/>
    <n v="0.82666666666666688"/>
    <n v="5.48"/>
    <n v="3.5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1.166666666666667"/>
    <s v="-"/>
    <n v="8.76"/>
    <n v="0.39"/>
    <m/>
    <m/>
    <m/>
    <m/>
    <s v="ATENDE"/>
    <s v="ATENDE"/>
    <s v="ATENDE"/>
    <s v="ATENDE"/>
    <s v="C5"/>
    <s v="P6"/>
    <n v="1.19"/>
    <n v="6.57"/>
    <n v="2.0299999999999998"/>
    <n v="3"/>
    <n v="0.6"/>
    <s v="ATENDE"/>
    <s v="ATENDE"/>
    <s v="ATENDE"/>
    <s v="P6"/>
    <n v="0.39666666666666672"/>
    <n v="4.1900000000000004"/>
    <n v="1.6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4444444444444446"/>
    <s v="-"/>
    <n v="10.75"/>
    <n v="0.44"/>
    <m/>
    <m/>
    <m/>
    <m/>
    <s v="ATENDE"/>
    <s v="ATENDE"/>
    <s v="ATENDE"/>
    <s v="ATENDE"/>
    <s v="C5"/>
    <s v="P6"/>
    <n v="0.42666666666666675"/>
    <n v="4.28"/>
    <n v="1.08"/>
    <n v="3"/>
    <n v="0.6"/>
    <s v="ATENDE"/>
    <s v="ATENDE"/>
    <s v="ATENDE"/>
    <s v="P6"/>
    <n v="1.3833333333333333"/>
    <n v="7.15"/>
    <n v="4.11000000000000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333333333333339"/>
    <n v="1.3888888888888888"/>
    <s v="-"/>
    <n v="9.25"/>
    <n v="0.43"/>
    <m/>
    <m/>
    <m/>
    <m/>
    <s v="ATENDE"/>
    <s v="ATENDE"/>
    <s v="ATENDE"/>
    <s v="ATENDE"/>
    <s v="C5"/>
    <s v="P6"/>
    <n v="0.20666666666666678"/>
    <n v="3.62"/>
    <n v="1.3"/>
    <n v="3"/>
    <n v="0.6"/>
    <s v="ATENDE"/>
    <s v="ATENDE"/>
    <s v="ATENDE"/>
    <s v="P6"/>
    <n v="0.8"/>
    <n v="5.4"/>
    <n v="3.0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6666666666666665"/>
    <s v="-"/>
    <n v="10.34"/>
    <n v="0.48"/>
    <m/>
    <m/>
    <m/>
    <m/>
    <s v="ATENDE"/>
    <s v="ATENDE"/>
    <s v="ATENDE"/>
    <s v="ATENDE"/>
    <s v="C4"/>
    <s v="P6"/>
    <n v="1.9966666666666666"/>
    <n v="8.99"/>
    <n v="4.29"/>
    <n v="3"/>
    <n v="0.6"/>
    <s v="ATENDE"/>
    <s v="ATENDE"/>
    <s v="ATENDE"/>
    <s v="P6"/>
    <n v="0.70666666666666678"/>
    <n v="5.12"/>
    <n v="3.0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599999999999993"/>
    <n v="2.3888888888888888"/>
    <s v="-"/>
    <n v="11.66"/>
    <n v="0.61"/>
    <m/>
    <m/>
    <m/>
    <m/>
    <s v="ATENDE"/>
    <s v="ATENDE"/>
    <s v="ATENDE"/>
    <s v="ATENDE"/>
    <s v="C4"/>
    <s v="P6"/>
    <n v="2.4833333333333329"/>
    <n v="10.45"/>
    <n v="5.79"/>
    <n v="3"/>
    <n v="0.6"/>
    <s v="ATENDE"/>
    <s v="ATENDE"/>
    <s v="ATENDE"/>
    <s v="P6"/>
    <n v="0.68333333333333335"/>
    <n v="5.05"/>
    <n v="2.9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.6666666666666665"/>
    <s v="-"/>
    <n v="12.89"/>
    <n v="0.48"/>
    <m/>
    <m/>
    <m/>
    <m/>
    <s v="ATENDE"/>
    <s v="ATENDE"/>
    <s v="ATENDE"/>
    <s v="ATENDE"/>
    <s v="C4"/>
    <s v="P6"/>
    <n v="2.6933333333333334"/>
    <n v="11.08"/>
    <n v="6.4"/>
    <n v="3"/>
    <n v="0.6"/>
    <s v="ATENDE"/>
    <s v="ATENDE"/>
    <s v="ATENDE"/>
    <s v="P6"/>
    <n v="0.37666666666666671"/>
    <n v="4.13"/>
    <n v="2.3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7499999999999885E-2"/>
    <n v="1.0357142857142851"/>
    <s v="-"/>
    <n v="21.15"/>
    <n v="0.56999999999999995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74400000000000022"/>
    <n v="8.7200000000000006"/>
    <n v="5.73"/>
    <n v="5"/>
    <n v="1"/>
    <s v="ATENDE"/>
    <s v="ATENDE"/>
    <s v="ATENDE"/>
    <x v="0"/>
    <s v=" SL VT 9.1 52W"/>
    <s v="LUM LED SL VT 9.1 52W"/>
    <m/>
    <e v="#N/A"/>
    <n v="2"/>
    <n v="52"/>
    <n v="0"/>
    <n v="8960.18"/>
    <n v="0"/>
    <n v="0"/>
    <n v="10"/>
    <s v="Longo I"/>
    <m/>
    <s v=""/>
    <s v=""/>
    <m/>
    <m/>
    <m/>
    <m/>
    <m/>
    <m/>
    <n v="52"/>
    <n v="50"/>
    <n v="204"/>
    <n v="-4.0000000000000036E-2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15"/>
    <n v="1.3571428571428572"/>
    <s v="-"/>
    <n v="23.83"/>
    <n v="0.6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98399999999999999"/>
    <n v="9.92"/>
    <n v="6.02"/>
    <n v="5"/>
    <n v="1"/>
    <s v="ATENDE"/>
    <s v="ATENDE"/>
    <s v="ATENDE"/>
    <x v="1"/>
    <s v="SX-INEVO050HF"/>
    <s v="SXINEVO050K40L12CZF7PHF"/>
    <m/>
    <e v="#N/A"/>
    <n v="2"/>
    <n v="50"/>
    <e v="#N/A"/>
    <n v="8650"/>
    <e v="#N/A"/>
    <n v="0"/>
    <n v="10"/>
    <s v="Longo I"/>
    <m/>
    <s v=""/>
    <s v=""/>
    <m/>
    <m/>
    <m/>
    <m/>
    <m/>
    <m/>
    <n v="50"/>
    <n v="50"/>
    <n v="200"/>
    <n v="0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7949999999999995"/>
    <n v="1.0714285714285712"/>
    <s v="-"/>
    <n v="27.59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6100000000000001"/>
    <n v="8.0500000000000007"/>
    <n v="4.28"/>
    <n v="5"/>
    <n v="1"/>
    <s v="ATENDE"/>
    <s v="ATENDE"/>
    <s v="ATENDE"/>
    <x v="2"/>
    <s v="SIGSAGPTLRRSSNDL_60W_73IBBRS_x000a_"/>
    <s v="SIGSAGPTLRRSSNDL_60W_73IBBRS_x000a_1-10C1MUN6.5"/>
    <m/>
    <n v="0"/>
    <n v="2"/>
    <n v="60"/>
    <e v="#N/A"/>
    <n v="9453"/>
    <e v="#N/A"/>
    <n v="0"/>
    <n v="10"/>
    <s v="Longo I"/>
    <m/>
    <s v=""/>
    <s v=""/>
    <m/>
    <m/>
    <m/>
    <m/>
    <m/>
    <m/>
    <n v="60"/>
    <n v="50"/>
    <n v="220"/>
    <n v="-0.19999999999999996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399999999999999"/>
    <n v="1.8888888888888893"/>
    <s v="-"/>
    <n v="12.44"/>
    <n v="0.52"/>
    <m/>
    <m/>
    <m/>
    <m/>
    <s v="ATENDE"/>
    <s v="ATENDE"/>
    <s v="ATENDE"/>
    <s v="ATENDE"/>
    <s v="C4"/>
    <s v="P6"/>
    <n v="2.2033333333333331"/>
    <n v="9.61"/>
    <n v="4.95"/>
    <n v="3"/>
    <n v="0.6"/>
    <s v="ATENDE"/>
    <s v="ATENDE"/>
    <s v="ATENDE"/>
    <s v="P6"/>
    <n v="1.37"/>
    <n v="7.11"/>
    <n v="4.150000000000000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000000000000037E-2"/>
    <n v="2.833333333333333"/>
    <s v="-"/>
    <n v="10.42"/>
    <n v="0.69"/>
    <m/>
    <m/>
    <m/>
    <m/>
    <s v="ATENDE"/>
    <s v="ATENDE"/>
    <s v="ATENDE"/>
    <s v="ATENDE"/>
    <s v="C4"/>
    <s v="P6"/>
    <n v="1.5533333333333332"/>
    <n v="7.66"/>
    <n v="4.28"/>
    <n v="3"/>
    <n v="0.6"/>
    <s v="ATENDE"/>
    <s v="ATENDE"/>
    <s v="ATENDE"/>
    <s v="P6"/>
    <n v="0.73666666666666658"/>
    <n v="5.21"/>
    <n v="2.76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699999999999991"/>
    <n v="2.666666666666667"/>
    <s v="-"/>
    <n v="15.27"/>
    <n v="0.66"/>
    <m/>
    <m/>
    <m/>
    <m/>
    <s v="ATENDE"/>
    <s v="ATENDE"/>
    <s v="ATENDE"/>
    <s v="ATENDE"/>
    <s v="C4"/>
    <s v="P6"/>
    <n v="2.6999999999999997"/>
    <n v="11.1"/>
    <n v="6.87"/>
    <n v="3"/>
    <n v="0.6"/>
    <s v="ATENDE"/>
    <s v="ATENDE"/>
    <s v="ATENDE"/>
    <s v="P6"/>
    <n v="1.2666666666666666"/>
    <n v="6.8"/>
    <n v="4.2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99999999999992"/>
    <n v="1.3333333333333335"/>
    <s v="-"/>
    <n v="11.6"/>
    <n v="0.42"/>
    <m/>
    <m/>
    <m/>
    <m/>
    <s v="ATENDE"/>
    <s v="ATENDE"/>
    <s v="ATENDE"/>
    <s v="ATENDE"/>
    <s v="C4"/>
    <s v="P6"/>
    <n v="2.3733333333333331"/>
    <n v="10.119999999999999"/>
    <n v="4.21"/>
    <n v="3"/>
    <n v="0.6"/>
    <s v="ATENDE"/>
    <s v="ATENDE"/>
    <s v="ATENDE"/>
    <s v="P6"/>
    <n v="0.91000000000000014"/>
    <n v="5.73"/>
    <n v="3.2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2.2222222222222223"/>
    <s v="-"/>
    <n v="10.99"/>
    <n v="0.57999999999999996"/>
    <m/>
    <m/>
    <m/>
    <m/>
    <s v="ATENDE"/>
    <s v="ATENDE"/>
    <s v="ATENDE"/>
    <s v="ATENDE"/>
    <s v="C4"/>
    <s v="P6"/>
    <n v="2.1966666666666668"/>
    <n v="9.59"/>
    <n v="4.63"/>
    <n v="3"/>
    <n v="0.6"/>
    <s v="ATENDE"/>
    <s v="ATENDE"/>
    <s v="ATENDE"/>
    <s v="P6"/>
    <n v="0.40000000000000013"/>
    <n v="4.2"/>
    <n v="2.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300000000000008"/>
    <n v="1.5"/>
    <s v="-"/>
    <n v="12.13"/>
    <n v="0.45"/>
    <m/>
    <m/>
    <m/>
    <m/>
    <s v="ATENDE"/>
    <s v="ATENDE"/>
    <s v="ATENDE"/>
    <s v="ATENDE"/>
    <s v="C4"/>
    <s v="P6"/>
    <n v="2.3800000000000003"/>
    <n v="10.14"/>
    <n v="5"/>
    <n v="3"/>
    <n v="0.6"/>
    <s v="ATENDE"/>
    <s v="ATENDE"/>
    <s v="ATENDE"/>
    <s v="P6"/>
    <n v="0.14666666666666672"/>
    <n v="3.44"/>
    <n v="1.6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0.88888888888888906"/>
    <s v="-"/>
    <n v="18.25"/>
    <n v="0.34"/>
    <m/>
    <m/>
    <m/>
    <m/>
    <s v="ATENDE"/>
    <s v="ATENDE"/>
    <s v="ATENDE"/>
    <s v="ATENDE"/>
    <s v="C3"/>
    <s v="P6"/>
    <n v="3.0700000000000003"/>
    <n v="12.21"/>
    <n v="5.71"/>
    <n v="3"/>
    <n v="0.6"/>
    <s v="ATENDE"/>
    <s v="ATENDE"/>
    <s v="ATENDE"/>
    <s v="P6"/>
    <n v="1.7833333333333332"/>
    <n v="8.35"/>
    <n v="2.430000000000000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666666666666679E-2"/>
    <n v="1.6666666666666665"/>
    <s v="-"/>
    <n v="16.45"/>
    <n v="0.48"/>
    <m/>
    <m/>
    <m/>
    <m/>
    <s v="ATENDE"/>
    <s v="ATENDE"/>
    <s v="ATENDE"/>
    <s v="ATENDE"/>
    <s v="C3"/>
    <s v="P6"/>
    <n v="2.44"/>
    <n v="10.32"/>
    <n v="2.39"/>
    <n v="3"/>
    <n v="0.6"/>
    <s v="ATENDE"/>
    <s v="ATENDE"/>
    <s v="ATENDE"/>
    <s v="P6"/>
    <n v="1.4366666666666665"/>
    <n v="7.31"/>
    <n v="3.4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33333333333337"/>
    <n v="1.5555555555555558"/>
    <s v="-"/>
    <n v="18.170000000000002"/>
    <n v="0.46"/>
    <m/>
    <m/>
    <m/>
    <m/>
    <s v="ATENDE"/>
    <s v="ATENDE"/>
    <s v="ATENDE"/>
    <s v="ATENDE"/>
    <s v="C3"/>
    <s v="P6"/>
    <n v="2.8633333333333333"/>
    <n v="11.59"/>
    <n v="4"/>
    <n v="3"/>
    <n v="0.6"/>
    <s v="ATENDE"/>
    <s v="ATENDE"/>
    <s v="ATENDE"/>
    <s v="P6"/>
    <n v="0.87000000000000011"/>
    <n v="5.61"/>
    <n v="1.87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.44444444444444464"/>
    <s v="-"/>
    <n v="11.64"/>
    <n v="0.26"/>
    <m/>
    <m/>
    <m/>
    <m/>
    <s v="ATENDE"/>
    <s v="ATENDE"/>
    <s v="ATENDE"/>
    <s v="ATENDE"/>
    <s v="C4"/>
    <s v="P6"/>
    <n v="2.1333333333333333"/>
    <n v="9.4"/>
    <n v="2.2000000000000002"/>
    <n v="3"/>
    <n v="0.6"/>
    <s v="ATENDE"/>
    <s v="ATENDE"/>
    <s v="ATENDE"/>
    <s v="P6"/>
    <n v="0.58000000000000007"/>
    <n v="4.74"/>
    <n v="1.8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.44444444444444464"/>
    <s v="-"/>
    <n v="10.97"/>
    <n v="0.26"/>
    <m/>
    <m/>
    <m/>
    <m/>
    <s v="ATENDE"/>
    <s v="ATENDE"/>
    <s v="ATENDE"/>
    <s v="ATENDE"/>
    <s v="C4"/>
    <s v="P6"/>
    <n v="1.9299999999999997"/>
    <n v="8.7899999999999991"/>
    <n v="1.22"/>
    <n v="3"/>
    <n v="0.6"/>
    <s v="ATENDE"/>
    <s v="ATENDE"/>
    <s v="ATENDE"/>
    <s v="P6"/>
    <n v="3.3333333333331883E-3"/>
    <n v="3.01"/>
    <n v="1.06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0.33333333333333326"/>
    <s v="-"/>
    <n v="11.49"/>
    <n v="0.24"/>
    <m/>
    <m/>
    <m/>
    <m/>
    <s v="ATENDE"/>
    <s v="ATENDE"/>
    <s v="ATENDE"/>
    <s v="ATENDE"/>
    <s v="C4"/>
    <s v="P6"/>
    <n v="1.8866666666666667"/>
    <n v="8.66"/>
    <n v="1.98"/>
    <n v="3"/>
    <n v="0.6"/>
    <s v="ATENDE"/>
    <s v="ATENDE"/>
    <s v="ATENDE"/>
    <s v="P6"/>
    <n v="0.12333333333333329"/>
    <n v="3.37"/>
    <n v="1.10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s v="Curto II"/>
    <n v="1.4"/>
    <n v="6.5"/>
    <m/>
    <m/>
    <m/>
    <m/>
    <m/>
    <m/>
    <n v="40"/>
    <n v="100"/>
    <n v="140"/>
    <n v="0.6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0999999999999925E-2"/>
    <n v="0.36842105263157898"/>
    <s v="-"/>
    <n v="31.23"/>
    <n v="0.5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2.0659999999999998"/>
    <n v="15.33"/>
    <n v="10.77"/>
    <n v="5"/>
    <n v="1"/>
    <s v="ATENDE"/>
    <s v="ATENDE"/>
    <s v="ATENDE"/>
    <x v="0"/>
    <s v=" SL VT 9.6 190W"/>
    <s v="LUM LED SL VT 9.6 190W"/>
    <m/>
    <e v="#N/A"/>
    <n v="2"/>
    <n v="190"/>
    <n v="0"/>
    <n v="28644.799999999999"/>
    <n v="0"/>
    <n v="0"/>
    <n v="10"/>
    <s v="Médio II"/>
    <s v="Longo II"/>
    <m/>
    <m/>
    <m/>
    <m/>
    <m/>
    <m/>
    <m/>
    <m/>
    <n v="190"/>
    <n v="50"/>
    <n v="480"/>
    <n v="-2.8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666666666666659E-2"/>
    <n v="0.63157894736842102"/>
    <s v="-"/>
    <n v="32.24"/>
    <n v="0.6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7320000000000002"/>
    <n v="13.66"/>
    <n v="10.8"/>
    <n v="5"/>
    <n v="1"/>
    <s v="ATENDE"/>
    <s v="ATENDE"/>
    <s v="ATENDE"/>
    <x v="1"/>
    <s v="SX-INLPP090HF"/>
    <s v="SXINLPP090K40L12CZF7PHF"/>
    <m/>
    <e v="#N/A"/>
    <n v="2"/>
    <n v="90"/>
    <n v="0"/>
    <n v="15476"/>
    <n v="0"/>
    <n v="0"/>
    <n v="10"/>
    <s v="Médio II"/>
    <m/>
    <m/>
    <m/>
    <s v="APES-2"/>
    <n v="1"/>
    <m/>
    <s v="Redução do distanciamento entre postes de 31.5para 15,75."/>
    <m/>
    <m/>
    <n v="90"/>
    <n v="50"/>
    <n v="280"/>
    <n v="-0.8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8599999999999994"/>
    <n v="0.26315789473684204"/>
    <s v="-"/>
    <n v="35.58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3359999999999999"/>
    <n v="11.68"/>
    <n v="8.76"/>
    <n v="5"/>
    <n v="1"/>
    <s v="ATENDE"/>
    <s v="ATENDE"/>
    <s v="ATENDE"/>
    <x v="2"/>
    <s v="TAUMAGPTLRRTMNDL183W_95IBB"/>
    <s v="TAUMAGPTLRRTMNDL183W_95IBB_x000a_RS1-10C1MUN6.5"/>
    <m/>
    <e v="#N/A"/>
    <n v="2"/>
    <n v="183"/>
    <n v="0"/>
    <n v="30866"/>
    <n v="0"/>
    <n v="0"/>
    <n v="10"/>
    <s v="Médio II"/>
    <m/>
    <m/>
    <m/>
    <m/>
    <m/>
    <m/>
    <m/>
    <m/>
    <m/>
    <n v="183"/>
    <n v="50"/>
    <n v="466"/>
    <n v="-2.66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649999999999983"/>
    <n v="0.4285714285714286"/>
    <s v="-"/>
    <n v="22.33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499999999999997"/>
    <n v="8.85"/>
    <n v="5.49"/>
    <n v="3"/>
    <n v="0.6"/>
    <s v="ATENDE"/>
    <s v="ATENDE"/>
    <s v="ATENDE"/>
    <x v="0"/>
    <s v=" SL VT 9.1 140W"/>
    <s v="LUM LED SL VT 9.1 140W"/>
    <m/>
    <n v="0"/>
    <n v="1"/>
    <n v="140"/>
    <n v="0"/>
    <n v="22440"/>
    <n v="0"/>
    <n v="0"/>
    <n v="10"/>
    <s v="Curto II"/>
    <m/>
    <s v=""/>
    <s v=""/>
    <m/>
    <m/>
    <m/>
    <m/>
    <m/>
    <m/>
    <n v="140"/>
    <n v="250"/>
    <n v="390"/>
    <n v="0.43999999999999995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8.4999999999999964E-2"/>
    <n v="0.21428571428571419"/>
    <s v="-"/>
    <n v="21.7"/>
    <n v="0.3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3900000000000001"/>
    <n v="7.17"/>
    <n v="4.2699999999999996"/>
    <n v="3"/>
    <n v="0.6"/>
    <s v="ATENDE"/>
    <s v="ATENDE"/>
    <s v="ATENDE"/>
    <x v="1"/>
    <s v="SX-INLPP150HF"/>
    <s v="SXINLPP150K40L12CZF7PHF"/>
    <m/>
    <n v="0"/>
    <n v="1"/>
    <n v="137"/>
    <n v="0"/>
    <n v="23817"/>
    <n v="0"/>
    <n v="0"/>
    <n v="10"/>
    <s v="Curto II"/>
    <m/>
    <s v=""/>
    <s v=""/>
    <m/>
    <m/>
    <m/>
    <m/>
    <m/>
    <m/>
    <n v="137"/>
    <n v="250"/>
    <n v="387"/>
    <n v="0.45199999999999996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5.600000000000005E-2"/>
    <n v="0.4285714285714286"/>
    <s v="-"/>
    <n v="21.12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73333333333333339"/>
    <n v="5.2"/>
    <n v="3.34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/A"/>
    <n v="23000"/>
    <n v="0"/>
    <n v="0"/>
    <m/>
    <s v="Curto II"/>
    <m/>
    <s v=""/>
    <s v=""/>
    <m/>
    <m/>
    <m/>
    <m/>
    <m/>
    <m/>
    <n v="150"/>
    <n v="250"/>
    <n v="400"/>
    <n v="0.4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5555555555555558"/>
    <s v="-"/>
    <n v="11.03"/>
    <n v="0.28000000000000003"/>
    <m/>
    <m/>
    <m/>
    <m/>
    <s v="ATENDE"/>
    <s v="ATENDE"/>
    <s v="ATENDE"/>
    <s v="ATENDE"/>
    <s v="C4"/>
    <s v="P6"/>
    <n v="2.0066666666666664"/>
    <n v="9.02"/>
    <n v="2.3199999999999998"/>
    <n v="3"/>
    <n v="0.6"/>
    <s v="ATENDE"/>
    <s v="ATENDE"/>
    <s v="ATENDE"/>
    <s v="P6"/>
    <n v="1.1966666666666668"/>
    <n v="6.59"/>
    <n v="2.46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0.50000000000000022"/>
    <s v="-"/>
    <n v="13.07"/>
    <n v="0.27"/>
    <m/>
    <m/>
    <m/>
    <m/>
    <s v="ATENDE"/>
    <s v="ATENDE"/>
    <s v="ATENDE"/>
    <s v="ATENDE"/>
    <s v="C4"/>
    <s v="P6"/>
    <n v="2.36"/>
    <n v="10.08"/>
    <n v="1.49"/>
    <n v="3"/>
    <n v="0.6"/>
    <s v="ATENDE"/>
    <s v="ATENDE"/>
    <s v="ATENDE"/>
    <s v="P6"/>
    <n v="1.5100000000000002"/>
    <n v="7.53"/>
    <n v="3.8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0.11111111111111116"/>
    <s v="-"/>
    <n v="10.08"/>
    <n v="0.2"/>
    <m/>
    <m/>
    <m/>
    <m/>
    <s v="ATENDE"/>
    <s v="ATENDE"/>
    <s v="ATENDE"/>
    <s v="ATENDE"/>
    <s v="C4"/>
    <s v="P6"/>
    <n v="1.56"/>
    <n v="7.68"/>
    <n v="1.4"/>
    <n v="3"/>
    <n v="0.6"/>
    <s v="ATENDE"/>
    <s v="ATENDE"/>
    <s v="ATENDE"/>
    <s v="P6"/>
    <n v="0.34333333333333349"/>
    <n v="4.03"/>
    <n v="1.11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1.4"/>
    <n v="7.2"/>
    <n v="2.38"/>
    <n v="3"/>
    <n v="0.6"/>
    <s v="ATENDE"/>
    <s v="ATENDE"/>
    <s v="ATENDE"/>
    <s v="P6"/>
    <n v="0.7433333333333334"/>
    <n v="5.23"/>
    <n v="2.2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1.1966666666666668"/>
    <n v="6.59"/>
    <n v="1.45"/>
    <n v="3"/>
    <n v="0.6"/>
    <s v="ATENDE"/>
    <s v="ATENDE"/>
    <s v="ATENDE"/>
    <s v="P6"/>
    <n v="0.44000000000000017"/>
    <n v="4.32"/>
    <n v="2.06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1.2133333333333334"/>
    <n v="6.64"/>
    <n v="2.75"/>
    <n v="3"/>
    <n v="0.6"/>
    <s v="ATENDE"/>
    <s v="ATENDE"/>
    <s v="ATENDE"/>
    <s v="P6"/>
    <n v="0.33999999999999986"/>
    <n v="4.0199999999999996"/>
    <n v="2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0.5555555555555558"/>
    <s v="-"/>
    <n v="8.09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6666666666666674"/>
    <s v="-"/>
    <n v="7.8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533333333333343E-2"/>
    <n v="0.72222222222222232"/>
    <s v="-"/>
    <n v="7.69"/>
    <n v="0.3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0.88888888888888906"/>
    <s v="-"/>
    <n v="10.09"/>
    <n v="0.34"/>
    <m/>
    <m/>
    <m/>
    <m/>
    <s v="ATENDE"/>
    <s v="ATENDE"/>
    <s v="ATENDE"/>
    <s v="ATENDE"/>
    <s v="C4"/>
    <s v="P6"/>
    <n v="1.8766666666666669"/>
    <n v="8.6300000000000008"/>
    <n v="2.63"/>
    <n v="3"/>
    <n v="0.6"/>
    <s v="ATENDE"/>
    <s v="ATENDE"/>
    <s v="ATENDE"/>
    <s v="P6"/>
    <n v="0.95333333333333337"/>
    <n v="5.86"/>
    <n v="2.5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500000000000003"/>
    <n v="1.0555555555555558"/>
    <s v="-"/>
    <n v="14.05"/>
    <n v="0.37"/>
    <m/>
    <m/>
    <m/>
    <m/>
    <s v="ATENDE"/>
    <s v="ATENDE"/>
    <s v="ATENDE"/>
    <s v="ATENDE"/>
    <s v="C4"/>
    <s v="P6"/>
    <n v="2.8033333333333332"/>
    <n v="11.41"/>
    <n v="2.4700000000000002"/>
    <n v="3"/>
    <n v="0.6"/>
    <s v="ATENDE"/>
    <s v="ATENDE"/>
    <s v="ATENDE"/>
    <s v="P6"/>
    <n v="1.58"/>
    <n v="7.74"/>
    <n v="4.8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7999999999999847E-2"/>
    <n v="0.5555555555555558"/>
    <s v="-"/>
    <n v="10.78"/>
    <n v="0.28000000000000003"/>
    <m/>
    <m/>
    <m/>
    <m/>
    <s v="ATENDE"/>
    <s v="ATENDE"/>
    <s v="ATENDE"/>
    <s v="ATENDE"/>
    <s v="C4"/>
    <s v="P6"/>
    <n v="1.9"/>
    <n v="8.6999999999999993"/>
    <n v="2.27"/>
    <n v="3"/>
    <n v="0.6"/>
    <s v="ATENDE"/>
    <s v="ATENDE"/>
    <s v="ATENDE"/>
    <s v="P6"/>
    <n v="0.35333333333333328"/>
    <n v="4.0599999999999996"/>
    <n v="1.5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2777777777777777"/>
    <s v="-"/>
    <n v="11.42"/>
    <n v="0.41"/>
    <m/>
    <m/>
    <m/>
    <m/>
    <s v="ATENDE"/>
    <s v="ATENDE"/>
    <s v="ATENDE"/>
    <s v="ATENDE"/>
    <s v="C4"/>
    <s v="P6"/>
    <n v="2.1166666666666667"/>
    <n v="9.35"/>
    <n v="3.56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5999999999999854E-2"/>
    <n v="2.0000000000000004"/>
    <s v="-"/>
    <n v="10.86"/>
    <n v="0.54"/>
    <m/>
    <m/>
    <m/>
    <m/>
    <s v="ATENDE"/>
    <s v="ATENDE"/>
    <s v="ATENDE"/>
    <s v="ATENDE"/>
    <s v="C4"/>
    <s v="P6"/>
    <n v="1.9466666666666668"/>
    <n v="8.84"/>
    <n v="3.6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1.5"/>
    <s v="-"/>
    <n v="12.25"/>
    <n v="0.45"/>
    <m/>
    <m/>
    <m/>
    <m/>
    <s v="ATENDE"/>
    <s v="ATENDE"/>
    <s v="ATENDE"/>
    <s v="ATENDE"/>
    <s v="C4"/>
    <s v="P6"/>
    <n v="2.1133333333333333"/>
    <n v="9.34"/>
    <n v="3.89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99999999999999"/>
    <n v="2.3333333333333335"/>
    <s v="-"/>
    <n v="11.15"/>
    <n v="0.6"/>
    <m/>
    <m/>
    <m/>
    <m/>
    <s v="ATENDE"/>
    <s v="ATENDE"/>
    <s v="ATENDE"/>
    <s v="ATENDE"/>
    <s v="C4"/>
    <s v="P6"/>
    <n v="1.2833333333333332"/>
    <n v="6.85"/>
    <n v="4.55"/>
    <n v="3"/>
    <n v="0.6"/>
    <s v="ATENDE"/>
    <s v="ATENDE"/>
    <s v="ATENDE"/>
    <s v="-"/>
    <e v="#VALUE!"/>
    <n v="8.07"/>
    <n v="5.41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250"/>
    <n v="278"/>
    <n v="0.88800000000000001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200000000000012"/>
    <n v="3"/>
    <s v="-"/>
    <n v="13.82"/>
    <n v="0.72"/>
    <m/>
    <m/>
    <m/>
    <m/>
    <s v="ATENDE"/>
    <s v="ATENDE"/>
    <s v="ATENDE"/>
    <s v="ATENDE"/>
    <s v="C4"/>
    <s v="P6"/>
    <n v="1.4166666666666665"/>
    <n v="7.25"/>
    <n v="4.63"/>
    <n v="3"/>
    <n v="0.6"/>
    <s v="ATENDE"/>
    <s v="ATENDE"/>
    <s v="ATENDE"/>
    <s v="-"/>
    <e v="#VALUE!"/>
    <n v="9.4600000000000009"/>
    <n v="6.5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250"/>
    <n v="281"/>
    <n v="0.876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100000000000001"/>
    <n v="2.833333333333333"/>
    <s v="-"/>
    <n v="13.81"/>
    <n v="0.69"/>
    <m/>
    <m/>
    <m/>
    <m/>
    <s v="ATENDE"/>
    <s v="ATENDE"/>
    <s v="ATENDE"/>
    <s v="ATENDE"/>
    <s v="C4"/>
    <s v="P6"/>
    <n v="1.58"/>
    <n v="7.74"/>
    <n v="5.51"/>
    <n v="3"/>
    <n v="0.6"/>
    <s v="ATENDE"/>
    <s v="ATENDE"/>
    <s v="ATENDE"/>
    <s v="-"/>
    <e v="#VALUE!"/>
    <n v="8.5500000000000007"/>
    <n v="6.2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Médio II"/>
    <m/>
    <s v=""/>
    <s v=""/>
    <m/>
    <m/>
    <m/>
    <m/>
    <m/>
    <m/>
    <n v="30"/>
    <n v="250"/>
    <n v="280"/>
    <n v="0.88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9333333333333478E-2"/>
    <n v="0.18421052631578938"/>
    <s v="-"/>
    <n v="32.380000000000003"/>
    <n v="0.45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2.3533333333333335"/>
    <n v="10.06"/>
    <n v="4.41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s v=""/>
    <s v=""/>
    <m/>
    <m/>
    <m/>
    <m/>
    <m/>
    <m/>
    <n v="140"/>
    <n v="50"/>
    <n v="380"/>
    <n v="-1.7999999999999998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8999999999999932E-2"/>
    <n v="0"/>
    <s v="-"/>
    <n v="31.47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466666666666666"/>
    <n v="8.24"/>
    <n v="3.9"/>
    <n v="3"/>
    <n v="0.6"/>
    <s v="ATENDE"/>
    <s v="ATENDE"/>
    <s v="ATENDE"/>
    <x v="1"/>
    <s v="SX-INLPP150HF"/>
    <s v="SXINLPP150K40L12CZF7PHF"/>
    <m/>
    <e v="#N/A"/>
    <n v="2"/>
    <n v="137"/>
    <n v="0"/>
    <n v="23817"/>
    <n v="0"/>
    <n v="0"/>
    <n v="10"/>
    <s v="Médio II"/>
    <m/>
    <s v=""/>
    <s v=""/>
    <m/>
    <m/>
    <m/>
    <m/>
    <m/>
    <m/>
    <n v="137"/>
    <n v="50"/>
    <n v="374"/>
    <n v="-1.7400000000000002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3333333333333446E-2"/>
    <n v="0.34210526315789469"/>
    <s v="-"/>
    <n v="31.3"/>
    <n v="0.51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566666666666664"/>
    <n v="8.27"/>
    <n v="4.1500000000000004"/>
    <n v="3"/>
    <n v="0.6"/>
    <s v="ATENDE"/>
    <s v="ATENDE"/>
    <s v="ATENDE"/>
    <x v="2"/>
    <s v="SIGMAGPTLRRSMNDL150W102IBBR_x000a_"/>
    <s v="SIGMAGPTLRRSMNDL150W102IBBR_x000a_S1-10C1MUN6.5"/>
    <m/>
    <e v="#N/A"/>
    <n v="2"/>
    <n v="150"/>
    <n v="0"/>
    <n v="23000"/>
    <n v="0"/>
    <n v="0"/>
    <n v="10"/>
    <s v="Médio II"/>
    <m/>
    <s v=""/>
    <s v=""/>
    <m/>
    <m/>
    <m/>
    <m/>
    <m/>
    <m/>
    <n v="150"/>
    <n v="50"/>
    <n v="400"/>
    <n v="-2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999999999999918E-2"/>
    <n v="1.6666666666666665"/>
    <s v="-"/>
    <n v="10.33"/>
    <n v="0.48"/>
    <m/>
    <m/>
    <m/>
    <m/>
    <s v="ATENDE"/>
    <s v="ATENDE"/>
    <s v="ATENDE"/>
    <s v="ATENDE"/>
    <s v="C4"/>
    <s v="-"/>
    <e v="#VALUE!"/>
    <n v="8.2200000000000006"/>
    <n v="3.52"/>
    <s v="-"/>
    <s v="-"/>
    <s v="-"/>
    <s v="-"/>
    <s v="-"/>
    <s v="P6"/>
    <n v="0.99"/>
    <n v="5.97"/>
    <n v="3.1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-"/>
    <e v="#VALUE!"/>
    <n v="9.52"/>
    <n v="4.7300000000000004"/>
    <s v="-"/>
    <s v="-"/>
    <s v="-"/>
    <s v="-"/>
    <s v="-"/>
    <s v="P6"/>
    <n v="1.0733333333333333"/>
    <n v="6.22"/>
    <n v="3.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9444444444444446"/>
    <s v="-"/>
    <n v="13.18"/>
    <n v="0.53"/>
    <m/>
    <m/>
    <m/>
    <m/>
    <s v="ATENDE"/>
    <s v="ATENDE"/>
    <s v="ATENDE"/>
    <s v="ATENDE"/>
    <s v="C4"/>
    <s v="-"/>
    <e v="#VALUE!"/>
    <n v="10.039999999999999"/>
    <n v="5.12"/>
    <s v="-"/>
    <s v="-"/>
    <s v="-"/>
    <s v="-"/>
    <s v="-"/>
    <s v="P6"/>
    <n v="0.75333333333333319"/>
    <n v="5.26"/>
    <n v="3.0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000000000000039E-2"/>
    <n v="1.2777777777777777"/>
    <s v="-"/>
    <n v="10.44"/>
    <n v="0.41"/>
    <m/>
    <m/>
    <m/>
    <m/>
    <s v="ATENDE"/>
    <s v="ATENDE"/>
    <s v="ATENDE"/>
    <s v="ATENDE"/>
    <s v="C4"/>
    <s v="-"/>
    <e v="#VALUE!"/>
    <n v="13.02"/>
    <n v="5.22"/>
    <s v="-"/>
    <s v="-"/>
    <s v="-"/>
    <s v="-"/>
    <s v="-"/>
    <s v="-"/>
    <e v="#VALUE!"/>
    <n v="4.3099999999999996"/>
    <n v="2.6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4999999999999996"/>
    <n v="2.1111111111111116"/>
    <s v="-"/>
    <n v="14.5"/>
    <n v="0.56000000000000005"/>
    <m/>
    <m/>
    <m/>
    <m/>
    <s v="ATENDE"/>
    <s v="ATENDE"/>
    <s v="ATENDE"/>
    <s v="ATENDE"/>
    <s v="C4"/>
    <s v="-"/>
    <e v="#VALUE!"/>
    <n v="17.920000000000002"/>
    <n v="9.0500000000000007"/>
    <s v="-"/>
    <s v="-"/>
    <s v="-"/>
    <s v="-"/>
    <s v="-"/>
    <s v="-"/>
    <e v="#VALUE!"/>
    <n v="4.82"/>
    <n v="2.44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1.6111111111111112"/>
    <s v="-"/>
    <n v="10.73"/>
    <n v="0.47"/>
    <m/>
    <m/>
    <m/>
    <m/>
    <s v="ATENDE"/>
    <s v="ATENDE"/>
    <s v="ATENDE"/>
    <s v="ATENDE"/>
    <s v="C4"/>
    <s v="-"/>
    <e v="#VALUE!"/>
    <n v="13.45"/>
    <n v="6.59"/>
    <s v="-"/>
    <s v="-"/>
    <s v="-"/>
    <s v="-"/>
    <s v="-"/>
    <s v="-"/>
    <e v="#VALUE!"/>
    <n v="3.3"/>
    <n v="2.1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"/>
    <s v="-"/>
    <n v="10.02"/>
    <n v="0.36"/>
    <m/>
    <m/>
    <m/>
    <m/>
    <s v="ATENDE"/>
    <s v="ATENDE"/>
    <s v="ATENDE"/>
    <s v="ATENDE"/>
    <s v="C4"/>
    <s v="P6"/>
    <n v="1.8466666666666662"/>
    <n v="8.5399999999999991"/>
    <n v="2.83"/>
    <n v="3"/>
    <n v="0.6"/>
    <s v="ATENDE"/>
    <s v="ATENDE"/>
    <s v="ATENDE"/>
    <s v="P6"/>
    <n v="0.68333333333333335"/>
    <n v="5.05"/>
    <n v="2.430000000000000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3333333333333335"/>
    <s v="-"/>
    <n v="13.95"/>
    <n v="0.42"/>
    <m/>
    <m/>
    <m/>
    <m/>
    <s v="ATENDE"/>
    <s v="ATENDE"/>
    <s v="ATENDE"/>
    <s v="ATENDE"/>
    <s v="C4"/>
    <s v="P6"/>
    <n v="2.7266666666666666"/>
    <n v="11.18"/>
    <n v="2.86"/>
    <n v="3"/>
    <n v="0.6"/>
    <s v="ATENDE"/>
    <s v="ATENDE"/>
    <s v="ATENDE"/>
    <s v="P6"/>
    <n v="1.1033333333333331"/>
    <n v="6.31"/>
    <n v="4.24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0.72222222222222232"/>
    <s v="-"/>
    <n v="10.51"/>
    <n v="0.31"/>
    <m/>
    <m/>
    <m/>
    <m/>
    <s v="ATENDE"/>
    <s v="ATENDE"/>
    <s v="ATENDE"/>
    <s v="ATENDE"/>
    <s v="C4"/>
    <s v="P6"/>
    <n v="1.8399999999999999"/>
    <n v="8.52"/>
    <n v="2.66"/>
    <n v="3"/>
    <n v="0.6"/>
    <s v="ATENDE"/>
    <s v="ATENDE"/>
    <s v="ATENDE"/>
    <s v="P6"/>
    <n v="2.6666666666666616E-2"/>
    <n v="3.0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1.2222222222222223"/>
    <s v="-"/>
    <n v="10.85"/>
    <n v="0.4"/>
    <m/>
    <m/>
    <m/>
    <m/>
    <s v="ATENDE"/>
    <s v="ATENDE"/>
    <s v="ATENDE"/>
    <s v="ATENDE"/>
    <s v="C4"/>
    <s v="P6"/>
    <n v="2.2333333333333329"/>
    <n v="9.6999999999999993"/>
    <n v="3.58"/>
    <n v="3"/>
    <n v="0.6"/>
    <s v="ATENDE"/>
    <s v="ATENDE"/>
    <s v="ATENDE"/>
    <s v="P6"/>
    <n v="1.0666666666666669"/>
    <n v="6.2"/>
    <n v="3.21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1000000000000139E-2"/>
    <n v="2.0000000000000004"/>
    <s v="-"/>
    <n v="10.31"/>
    <n v="0.54"/>
    <m/>
    <m/>
    <m/>
    <m/>
    <s v="ATENDE"/>
    <s v="ATENDE"/>
    <s v="ATENDE"/>
    <s v="ATENDE"/>
    <s v="C4"/>
    <s v="P6"/>
    <n v="2.0866666666666664"/>
    <n v="9.26"/>
    <n v="3.76"/>
    <n v="3"/>
    <n v="0.6"/>
    <s v="ATENDE"/>
    <s v="ATENDE"/>
    <s v="ATENDE"/>
    <s v="P6"/>
    <n v="0.67999999999999994"/>
    <n v="5.04"/>
    <n v="3.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1.2222222222222223"/>
    <s v="-"/>
    <n v="11.49"/>
    <n v="0.4"/>
    <m/>
    <m/>
    <m/>
    <m/>
    <s v="ATENDE"/>
    <s v="ATENDE"/>
    <s v="ATENDE"/>
    <s v="ATENDE"/>
    <s v="C4"/>
    <s v="P6"/>
    <n v="2.2766666666666668"/>
    <n v="9.83"/>
    <n v="3.99"/>
    <n v="3"/>
    <n v="0.6"/>
    <s v="ATENDE"/>
    <s v="ATENDE"/>
    <s v="ATENDE"/>
    <s v="P6"/>
    <n v="0.3899999999999999"/>
    <n v="4.17"/>
    <n v="2.2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66666666666666674"/>
    <s v="-"/>
    <n v="10.119999999999999"/>
    <n v="0.3"/>
    <m/>
    <m/>
    <m/>
    <m/>
    <s v="ATENDE"/>
    <s v="ATENDE"/>
    <s v="ATENDE"/>
    <s v="ATENDE"/>
    <s v="C4"/>
    <s v="P6"/>
    <n v="1.75"/>
    <n v="8.25"/>
    <n v="2.27"/>
    <n v="3"/>
    <n v="0.6"/>
    <s v="ATENDE"/>
    <s v="ATENDE"/>
    <s v="ATENDE"/>
    <s v="P6"/>
    <n v="0.95"/>
    <n v="5.85"/>
    <n v="2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900000000000003"/>
    <n v="0.5555555555555558"/>
    <s v="-"/>
    <n v="14.09"/>
    <n v="0.28000000000000003"/>
    <m/>
    <m/>
    <m/>
    <m/>
    <s v="ATENDE"/>
    <s v="ATENDE"/>
    <s v="ATENDE"/>
    <s v="ATENDE"/>
    <s v="C4"/>
    <s v="P6"/>
    <n v="2.5866666666666664"/>
    <n v="10.76"/>
    <n v="1.66"/>
    <n v="3"/>
    <n v="0.6"/>
    <s v="ATENDE"/>
    <s v="ATENDE"/>
    <s v="ATENDE"/>
    <s v="P6"/>
    <n v="1.5766666666666667"/>
    <n v="7.73"/>
    <n v="4.13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0.16666666666666674"/>
    <s v="-"/>
    <n v="10.82"/>
    <n v="0.21"/>
    <m/>
    <m/>
    <m/>
    <m/>
    <s v="ATENDE"/>
    <s v="ATENDE"/>
    <s v="ATENDE"/>
    <s v="ATENDE"/>
    <s v="C4"/>
    <s v="P6"/>
    <n v="1.7333333333333329"/>
    <n v="8.1999999999999993"/>
    <n v="1.59"/>
    <n v="3"/>
    <n v="0.6"/>
    <s v="ATENDE"/>
    <s v="ATENDE"/>
    <s v="ATENDE"/>
    <s v="P6"/>
    <n v="0.34999999999999987"/>
    <n v="4.05"/>
    <n v="1.1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1.3333333333333335"/>
    <s v="-"/>
    <n v="9.52"/>
    <n v="0.42"/>
    <m/>
    <m/>
    <m/>
    <m/>
    <s v="ATENDE"/>
    <s v="ATENDE"/>
    <s v="ATENDE"/>
    <s v="ATENDE"/>
    <s v="C5"/>
    <s v="P6"/>
    <n v="1.4933333333333336"/>
    <n v="7.48"/>
    <n v="2.92"/>
    <n v="3"/>
    <n v="0.6"/>
    <s v="ATENDE"/>
    <s v="ATENDE"/>
    <s v="ATENDE"/>
    <s v="P6"/>
    <n v="0.3600000000000001"/>
    <n v="4.08"/>
    <n v="2.069999999999999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199999999999995"/>
    <n v="1.7222222222222223"/>
    <s v="-"/>
    <n v="8.94"/>
    <n v="0.49"/>
    <m/>
    <m/>
    <m/>
    <m/>
    <s v="ATENDE"/>
    <s v="ATENDE"/>
    <s v="ATENDE"/>
    <s v="ATENDE"/>
    <s v="C5"/>
    <s v="P6"/>
    <n v="0.96333333333333315"/>
    <n v="5.89"/>
    <n v="1.1399999999999999"/>
    <n v="3"/>
    <n v="0.6"/>
    <s v="ATENDE"/>
    <s v="ATENDE"/>
    <s v="ATENDE"/>
    <s v="P6"/>
    <n v="0.35333333333333328"/>
    <n v="4.0599999999999996"/>
    <n v="2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5"/>
    <s v="Curto II"/>
    <m/>
    <s v=""/>
    <s v=""/>
    <m/>
    <m/>
    <m/>
    <m/>
    <m/>
    <m/>
    <n v="31"/>
    <n v="150"/>
    <n v="181"/>
    <n v="0.79333333333333333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933333333333335"/>
    <n v="2.0000000000000004"/>
    <s v="-"/>
    <n v="8.92"/>
    <n v="0.54"/>
    <m/>
    <m/>
    <m/>
    <m/>
    <s v="ATENDE"/>
    <s v="ATENDE"/>
    <s v="ATENDE"/>
    <s v="ATENDE"/>
    <s v="C5"/>
    <s v="P6"/>
    <n v="1.29"/>
    <n v="6.87"/>
    <n v="3.37"/>
    <n v="3"/>
    <n v="0.6"/>
    <s v="ATENDE"/>
    <s v="ATENDE"/>
    <s v="ATENDE"/>
    <s v="P6"/>
    <n v="0"/>
    <n v="3"/>
    <n v="1.7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0.94444444444444442"/>
    <s v="-"/>
    <n v="10.55"/>
    <n v="0.35"/>
    <m/>
    <m/>
    <m/>
    <m/>
    <s v="ATENDE"/>
    <s v="ATENDE"/>
    <s v="ATENDE"/>
    <s v="ATENDE"/>
    <s v="C4"/>
    <s v="P6"/>
    <n v="1.9866666666666668"/>
    <n v="8.9600000000000009"/>
    <n v="2.98"/>
    <n v="3"/>
    <n v="0.6"/>
    <s v="ATENDE"/>
    <s v="ATENDE"/>
    <s v="ATENDE"/>
    <s v="P6"/>
    <n v="0.68666666666666654"/>
    <n v="5.0599999999999996"/>
    <n v="2.4700000000000002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1.6111111111111112"/>
    <s v="-"/>
    <n v="10"/>
    <n v="0.47"/>
    <m/>
    <m/>
    <m/>
    <m/>
    <s v="ATENDE"/>
    <s v="ATENDE"/>
    <s v="ATENDE"/>
    <s v="ATENDE"/>
    <s v="C4"/>
    <s v="P6"/>
    <n v="1.8166666666666664"/>
    <n v="8.4499999999999993"/>
    <n v="2.64"/>
    <n v="3"/>
    <n v="0.6"/>
    <s v="ATENDE"/>
    <s v="ATENDE"/>
    <s v="ATENDE"/>
    <s v="P6"/>
    <n v="0.20999999999999996"/>
    <n v="3.63"/>
    <n v="1.88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1.0555555555555558"/>
    <s v="-"/>
    <n v="11.02"/>
    <n v="0.37"/>
    <m/>
    <m/>
    <m/>
    <m/>
    <s v="ATENDE"/>
    <s v="ATENDE"/>
    <s v="ATENDE"/>
    <s v="ATENDE"/>
    <s v="C4"/>
    <s v="P6"/>
    <n v="1.6633333333333336"/>
    <n v="7.99"/>
    <n v="2.09"/>
    <n v="3"/>
    <n v="0.6"/>
    <s v="ATENDE"/>
    <s v="ATENDE"/>
    <s v="ATENDE"/>
    <s v="P6"/>
    <n v="0.35666666666666669"/>
    <n v="4.07"/>
    <n v="2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999999999999996"/>
    <n v="0.16666666666666674"/>
    <s v="-"/>
    <n v="12"/>
    <n v="0.21"/>
    <m/>
    <m/>
    <m/>
    <m/>
    <s v="ATENDE"/>
    <s v="ATENDE"/>
    <s v="ATENDE"/>
    <s v="ATENDE"/>
    <s v="C4"/>
    <s v="P6"/>
    <n v="2.686666666666667"/>
    <n v="11.06"/>
    <n v="1.88"/>
    <n v="3"/>
    <n v="0.6"/>
    <s v="ATENDE"/>
    <s v="ATENDE"/>
    <s v="ATENDE"/>
    <s v="P6"/>
    <n v="0.9933333333333334"/>
    <n v="5.98"/>
    <n v="1.46"/>
    <n v="3"/>
    <n v="0.6"/>
    <s v="ATENDE"/>
    <s v="ATENDE"/>
    <s v="ATENDE"/>
    <x v="0"/>
    <s v=" SL VT 9.1 65W"/>
    <s v="LUM LED SL VT 9.1 65W"/>
    <m/>
    <n v="0"/>
    <n v="1"/>
    <n v="65"/>
    <n v="0"/>
    <n v="10496"/>
    <n v="0"/>
    <n v="0"/>
    <n v="5"/>
    <s v="Curto I"/>
    <m/>
    <s v=""/>
    <s v=""/>
    <m/>
    <m/>
    <m/>
    <m/>
    <m/>
    <m/>
    <n v="65"/>
    <n v="100"/>
    <n v="165"/>
    <n v="0.35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5.555555555555558E-2"/>
    <s v="-"/>
    <n v="10.199999999999999"/>
    <n v="0.19"/>
    <m/>
    <m/>
    <m/>
    <m/>
    <s v="ATENDE"/>
    <s v="ATENDE"/>
    <s v="ATENDE"/>
    <s v="ATENDE"/>
    <s v="C4"/>
    <s v="P6"/>
    <n v="1.0833333333333335"/>
    <n v="6.25"/>
    <n v="0.83"/>
    <n v="3"/>
    <n v="0.6"/>
    <s v="ATENDE"/>
    <s v="ATENDE"/>
    <s v="ATENDE"/>
    <s v="P6"/>
    <n v="1.6799999999999997"/>
    <n v="8.0399999999999991"/>
    <n v="3.6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s v="Longo I"/>
    <n v="2.8"/>
    <n v="8"/>
    <m/>
    <m/>
    <m/>
    <m/>
    <m/>
    <m/>
    <n v="50"/>
    <n v="100"/>
    <n v="150"/>
    <n v="0.5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"/>
    <s v="-"/>
    <n v="11.64"/>
    <n v="0.18"/>
    <m/>
    <m/>
    <m/>
    <m/>
    <s v="ATENDE"/>
    <s v="ATENDE"/>
    <s v="ATENDE"/>
    <s v="ATENDE"/>
    <s v="C4"/>
    <s v="P6"/>
    <n v="1.3166666666666669"/>
    <n v="6.95"/>
    <n v="1.38"/>
    <n v="3"/>
    <n v="0.6"/>
    <s v="ATENDE"/>
    <s v="ATENDE"/>
    <s v="ATENDE"/>
    <s v="P6"/>
    <n v="1.5033333333333334"/>
    <n v="7.51"/>
    <n v="1.99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"/>
    <s v="Longo I"/>
    <n v="2.8"/>
    <n v="8"/>
    <m/>
    <m/>
    <m/>
    <m/>
    <m/>
    <m/>
    <n v="60"/>
    <n v="100"/>
    <n v="160"/>
    <n v="0.4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2666666666666631E-2"/>
    <n v="0.94444444444444442"/>
    <s v="-"/>
    <n v="7.82"/>
    <n v="0.35"/>
    <m/>
    <m/>
    <m/>
    <m/>
    <s v="ATENDE"/>
    <s v="ATENDE"/>
    <s v="ATENDE"/>
    <s v="ATENDE"/>
    <s v="C5"/>
    <s v="P6"/>
    <n v="1.1466666666666669"/>
    <n v="6.44"/>
    <n v="2.25"/>
    <n v="3"/>
    <n v="0.6"/>
    <s v="ATENDE"/>
    <s v="ATENDE"/>
    <s v="ATENDE"/>
    <s v="P6"/>
    <n v="0.93666666666666654"/>
    <n v="5.81"/>
    <n v="2.5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0.88888888888888906"/>
    <s v="-"/>
    <n v="9.75"/>
    <n v="0.34"/>
    <m/>
    <m/>
    <m/>
    <m/>
    <s v="ATENDE"/>
    <s v="ATENDE"/>
    <s v="ATENDE"/>
    <s v="ATENDE"/>
    <s v="C5"/>
    <s v="P6"/>
    <n v="1.5166666666666666"/>
    <n v="7.55"/>
    <n v="1.83"/>
    <n v="3"/>
    <n v="0.6"/>
    <s v="ATENDE"/>
    <s v="ATENDE"/>
    <s v="ATENDE"/>
    <s v="P6"/>
    <n v="1.3166666666666669"/>
    <n v="6.95"/>
    <n v="3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1.3888888888888888"/>
    <s v="-"/>
    <n v="9.7100000000000009"/>
    <n v="0.43"/>
    <m/>
    <m/>
    <m/>
    <m/>
    <s v="ATENDE"/>
    <s v="ATENDE"/>
    <s v="ATENDE"/>
    <s v="ATENDE"/>
    <s v="C5"/>
    <s v="P6"/>
    <n v="1.5100000000000002"/>
    <n v="7.53"/>
    <n v="3.2"/>
    <n v="3"/>
    <n v="0.6"/>
    <s v="ATENDE"/>
    <s v="ATENDE"/>
    <s v="ATENDE"/>
    <s v="P6"/>
    <n v="1.0833333333333335"/>
    <n v="6.25"/>
    <n v="3.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0.5555555555555558"/>
    <s v="-"/>
    <n v="10.75"/>
    <n v="0.28000000000000003"/>
    <m/>
    <m/>
    <m/>
    <m/>
    <s v="ATENDE"/>
    <s v="ATENDE"/>
    <s v="ATENDE"/>
    <s v="ATENDE"/>
    <s v="C4"/>
    <s v="P6"/>
    <n v="1.8066666666666666"/>
    <n v="8.42"/>
    <n v="1.51"/>
    <n v="3"/>
    <n v="0.6"/>
    <s v="ATENDE"/>
    <s v="ATENDE"/>
    <s v="ATENDE"/>
    <s v="-"/>
    <e v="#VALUE!"/>
    <n v="3.39"/>
    <n v="1.2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5"/>
    <s v="Curto I"/>
    <m/>
    <s v=""/>
    <s v=""/>
    <m/>
    <m/>
    <m/>
    <m/>
    <m/>
    <m/>
    <n v="44"/>
    <n v="100"/>
    <n v="144"/>
    <n v="0.56000000000000005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109999999999999"/>
    <n v="0.38888888888888884"/>
    <s v="-"/>
    <n v="15.11"/>
    <n v="0.25"/>
    <m/>
    <m/>
    <m/>
    <m/>
    <s v="ATENDE"/>
    <s v="ATENDE"/>
    <s v="ATENDE"/>
    <s v="ATENDE"/>
    <s v="C4"/>
    <s v="P6"/>
    <n v="2.7899999999999996"/>
    <n v="11.37"/>
    <n v="0.64"/>
    <n v="3"/>
    <n v="0.6"/>
    <s v="ATENDE"/>
    <s v="ATENDE"/>
    <s v="ATENDE"/>
    <s v="-"/>
    <e v="#VALUE!"/>
    <n v="3.2"/>
    <n v="0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2"/>
    <s v="Curto I"/>
    <m/>
    <s v=""/>
    <s v=""/>
    <m/>
    <m/>
    <m/>
    <m/>
    <m/>
    <m/>
    <n v="50"/>
    <n v="100"/>
    <n v="150"/>
    <n v="0.5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5.555555555555558E-2"/>
    <s v="-"/>
    <n v="11.38"/>
    <n v="0.19"/>
    <m/>
    <m/>
    <m/>
    <m/>
    <s v="ATENDE"/>
    <s v="ATENDE"/>
    <s v="ATENDE"/>
    <s v="ATENDE"/>
    <s v="C4"/>
    <s v="P6"/>
    <n v="1.1533333333333333"/>
    <n v="6.46"/>
    <n v="0.68"/>
    <n v="3"/>
    <n v="0.6"/>
    <s v="ATENDE"/>
    <s v="ATENDE"/>
    <s v="ATENDE"/>
    <s v="-"/>
    <e v="#VALUE!"/>
    <n v="3.17"/>
    <n v="0.6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6"/>
    <s v="Curto I"/>
    <s v="Curto II"/>
    <n v="1.4"/>
    <n v="6.5"/>
    <m/>
    <m/>
    <m/>
    <m/>
    <m/>
    <m/>
    <n v="40"/>
    <n v="100"/>
    <n v="140"/>
    <n v="0.6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666666666666661"/>
    <n v="1.3333333333333335"/>
    <s v="-"/>
    <n v="9.5"/>
    <n v="0.42"/>
    <m/>
    <m/>
    <m/>
    <m/>
    <s v="ATENDE"/>
    <s v="ATENDE"/>
    <s v="ATENDE"/>
    <s v="ATENDE"/>
    <s v="C5"/>
    <s v="P6"/>
    <n v="1.2533333333333334"/>
    <n v="6.76"/>
    <n v="2.33"/>
    <n v="3"/>
    <n v="0.6"/>
    <s v="ATENDE"/>
    <s v="ATENDE"/>
    <s v="ATENDE"/>
    <s v="P6"/>
    <n v="0.44666666666666655"/>
    <n v="4.3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5"/>
    <n v="150"/>
    <n v="185"/>
    <n v="0.76666666666666661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266666666666657"/>
    <n v="1.6666666666666665"/>
    <s v="-"/>
    <n v="9.17"/>
    <n v="0.48"/>
    <m/>
    <m/>
    <m/>
    <m/>
    <s v="ATENDE"/>
    <s v="ATENDE"/>
    <s v="ATENDE"/>
    <s v="ATENDE"/>
    <s v="C5"/>
    <s v="P6"/>
    <n v="1.0100000000000002"/>
    <n v="6.03"/>
    <n v="1.17"/>
    <n v="3"/>
    <n v="0.6"/>
    <s v="ATENDE"/>
    <s v="ATENDE"/>
    <s v="ATENDE"/>
    <s v="P6"/>
    <n v="0.10333333333333328"/>
    <n v="3.31"/>
    <n v="1.2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150"/>
    <n v="181"/>
    <n v="0.79333333333333333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2.0555555555555558"/>
    <s v="-"/>
    <n v="9.01"/>
    <n v="0.55000000000000004"/>
    <m/>
    <m/>
    <m/>
    <m/>
    <s v="ATENDE"/>
    <s v="ATENDE"/>
    <s v="ATENDE"/>
    <s v="ATENDE"/>
    <s v="C5"/>
    <s v="P6"/>
    <n v="1.0766666666666667"/>
    <n v="6.23"/>
    <n v="2.59"/>
    <n v="3"/>
    <n v="0.6"/>
    <s v="ATENDE"/>
    <s v="ATENDE"/>
    <s v="ATENDE"/>
    <s v="P6"/>
    <n v="8.3333333333333259E-2"/>
    <n v="3.25"/>
    <n v="1.6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/A"/>
    <n v="5266"/>
    <e v="#N/A"/>
    <n v="0"/>
    <m/>
    <s v="Médio II"/>
    <m/>
    <s v=""/>
    <s v=""/>
    <m/>
    <m/>
    <m/>
    <m/>
    <m/>
    <m/>
    <n v="30"/>
    <n v="150"/>
    <n v="180"/>
    <n v="0.8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"/>
    <s v="-"/>
    <n v="7.63"/>
    <n v="0.18"/>
    <m/>
    <m/>
    <m/>
    <m/>
    <s v="ATENDE"/>
    <s v="ATENDE"/>
    <s v="ATENDE"/>
    <s v="ATENDE"/>
    <s v="C5"/>
    <s v="P6"/>
    <n v="1.0233333333333334"/>
    <n v="6.07"/>
    <n v="0.81"/>
    <n v="3"/>
    <n v="0.6"/>
    <s v="ATENDE"/>
    <s v="ATENDE"/>
    <s v="ATENDE"/>
    <s v="P6"/>
    <n v="0.55666666666666664"/>
    <n v="4.67"/>
    <n v="1.090000000000000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5.555555555555558E-2"/>
    <s v="-"/>
    <n v="8.65"/>
    <n v="0.19"/>
    <m/>
    <m/>
    <m/>
    <m/>
    <s v="ATENDE"/>
    <s v="ATENDE"/>
    <s v="ATENDE"/>
    <s v="ATENDE"/>
    <s v="C5"/>
    <s v="P6"/>
    <n v="1.3433333333333333"/>
    <n v="7.03"/>
    <n v="0.82"/>
    <n v="3"/>
    <n v="0.6"/>
    <s v="ATENDE"/>
    <s v="ATENDE"/>
    <s v="ATENDE"/>
    <s v="P6"/>
    <n v="0.64666666666666672"/>
    <n v="4.9400000000000004"/>
    <n v="1.4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199999999999998"/>
    <n v="-5.5555555555555469E-2"/>
    <s v="-"/>
    <n v="9.24"/>
    <n v="0.17"/>
    <m/>
    <m/>
    <m/>
    <m/>
    <s v="ATENDE"/>
    <s v="ATENDE"/>
    <s v="ATENDIMENTO LIMIAR"/>
    <s v="ATENDE"/>
    <s v="C5"/>
    <s v="P6"/>
    <n v="0.90333333333333332"/>
    <n v="5.71"/>
    <n v="1.1000000000000001"/>
    <n v="3"/>
    <n v="0.6"/>
    <s v="ATENDE"/>
    <s v="ATENDE"/>
    <s v="ATENDE"/>
    <s v="P6"/>
    <n v="0.97333333333333338"/>
    <n v="5.92"/>
    <n v="1.3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1.6666666666666665"/>
    <s v="-"/>
    <n v="10.96"/>
    <n v="0.48"/>
    <m/>
    <m/>
    <m/>
    <m/>
    <s v="ATENDE"/>
    <s v="ATENDE"/>
    <s v="ATENDE"/>
    <s v="ATENDE"/>
    <s v="C4"/>
    <s v="P6"/>
    <n v="2.7100000000000004"/>
    <n v="11.13"/>
    <n v="5.34"/>
    <n v="3"/>
    <n v="0.6"/>
    <s v="ATENDE"/>
    <s v="ATENDE"/>
    <s v="ATENDE"/>
    <s v="P6"/>
    <n v="0.93333333333333335"/>
    <n v="5.8"/>
    <n v="3.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3333333333333335"/>
    <s v="-"/>
    <n v="10.47"/>
    <n v="0.6"/>
    <m/>
    <m/>
    <m/>
    <m/>
    <s v="ATENDE"/>
    <s v="ATENDE"/>
    <s v="ATENDE"/>
    <s v="ATENDE"/>
    <s v="C4"/>
    <s v="P6"/>
    <n v="2.5866666666666664"/>
    <n v="10.76"/>
    <n v="5.76"/>
    <n v="3"/>
    <n v="0.6"/>
    <s v="ATENDE"/>
    <s v="ATENDE"/>
    <s v="ATENDE"/>
    <s v="P6"/>
    <n v="0.51"/>
    <n v="4.53"/>
    <n v="3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200000000000002E-2"/>
    <n v="2.1666666666666665"/>
    <s v="-"/>
    <n v="10.220000000000001"/>
    <n v="0.56999999999999995"/>
    <m/>
    <m/>
    <m/>
    <m/>
    <s v="ATENDE"/>
    <s v="ATENDE"/>
    <s v="ATENDE"/>
    <s v="ATENDE"/>
    <s v="C4"/>
    <s v="P6"/>
    <n v="2.5733333333333337"/>
    <n v="10.72"/>
    <n v="6.32"/>
    <n v="3"/>
    <n v="0.6"/>
    <s v="ATENDE"/>
    <s v="ATENDE"/>
    <s v="ATENDE"/>
    <s v="P6"/>
    <n v="0.44333333333333336"/>
    <n v="4.33"/>
    <n v="3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166666666666667"/>
    <s v="-"/>
    <n v="8.83"/>
    <n v="0.39"/>
    <m/>
    <m/>
    <m/>
    <m/>
    <s v="ATENDE"/>
    <s v="ATENDE"/>
    <s v="ATENDE"/>
    <s v="ATENDE"/>
    <s v="C5"/>
    <s v="P6"/>
    <n v="1.2399999999999998"/>
    <n v="6.72"/>
    <n v="2.54"/>
    <n v="3"/>
    <n v="0.6"/>
    <s v="ATENDE"/>
    <s v="ATENDE"/>
    <s v="ATENDE"/>
    <s v="P6"/>
    <n v="1.0733333333333333"/>
    <n v="6.22"/>
    <n v="2.9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2222222222222223"/>
    <s v="-"/>
    <n v="8.5299999999999994"/>
    <n v="0.4"/>
    <m/>
    <m/>
    <m/>
    <m/>
    <s v="ATENDE"/>
    <s v="ATENDE"/>
    <s v="ATENDE"/>
    <s v="ATENDE"/>
    <s v="C5"/>
    <s v="P6"/>
    <n v="1.0333333333333332"/>
    <n v="6.1"/>
    <n v="1.77"/>
    <n v="3"/>
    <n v="0.6"/>
    <s v="ATENDE"/>
    <s v="ATENDE"/>
    <s v="ATENDE"/>
    <s v="P6"/>
    <n v="0.84999999999999987"/>
    <n v="5.55"/>
    <n v="3.2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200000000000012"/>
    <n v="1.7222222222222223"/>
    <s v="-"/>
    <n v="8.49"/>
    <n v="0.49"/>
    <m/>
    <m/>
    <m/>
    <m/>
    <s v="ATENDE"/>
    <s v="ATENDE"/>
    <s v="ATENDE"/>
    <s v="ATENDE"/>
    <s v="C5"/>
    <s v="P6"/>
    <n v="1.0500000000000003"/>
    <n v="6.15"/>
    <n v="2.95"/>
    <n v="3"/>
    <n v="0.6"/>
    <s v="ATENDE"/>
    <s v="ATENDE"/>
    <s v="ATENDE"/>
    <s v="P6"/>
    <n v="0.66999999999999993"/>
    <n v="5.01"/>
    <n v="3.5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0.72222222222222232"/>
    <s v="-"/>
    <n v="8.3699999999999992"/>
    <n v="0.31"/>
    <m/>
    <m/>
    <m/>
    <m/>
    <s v="ATENDE"/>
    <s v="ATENDE"/>
    <s v="ATENDE"/>
    <s v="ATENDE"/>
    <s v="C5"/>
    <s v="P6"/>
    <n v="1.1066666666666669"/>
    <n v="6.32"/>
    <n v="1.57"/>
    <n v="3"/>
    <n v="0.6"/>
    <s v="ATENDE"/>
    <s v="ATENDE"/>
    <s v="ATENDE"/>
    <s v="P6"/>
    <n v="0.70666666666666678"/>
    <n v="5.12"/>
    <n v="1.9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44444444444444464"/>
    <s v="-"/>
    <n v="8.07"/>
    <n v="0.26"/>
    <m/>
    <m/>
    <m/>
    <m/>
    <s v="ATENDE"/>
    <s v="ATENDE"/>
    <s v="ATENDE"/>
    <s v="ATENDE"/>
    <s v="C5"/>
    <s v="P6"/>
    <n v="0.90333333333333332"/>
    <n v="5.71"/>
    <n v="0.65"/>
    <n v="3"/>
    <n v="0.6"/>
    <s v="ATENDE"/>
    <s v="ATENDE"/>
    <s v="ATENDE"/>
    <s v="P6"/>
    <n v="0.44000000000000017"/>
    <n v="4.32"/>
    <n v="1.6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133333333333324E-2"/>
    <n v="1"/>
    <s v="-"/>
    <n v="7.96"/>
    <n v="0.36"/>
    <m/>
    <m/>
    <m/>
    <m/>
    <s v="ATENDE"/>
    <s v="ATENDE"/>
    <s v="ATENDE"/>
    <s v="ATENDE"/>
    <s v="C5"/>
    <s v="P6"/>
    <n v="0.93666666666666654"/>
    <n v="5.81"/>
    <n v="1.76"/>
    <n v="3"/>
    <n v="0.6"/>
    <s v="ATENDE"/>
    <s v="ATENDE"/>
    <s v="ATENDE"/>
    <s v="P6"/>
    <n v="0.32333333333333347"/>
    <n v="3.97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0.17599999999999993"/>
    <n v="3.1111111111111116"/>
    <s v="-"/>
    <n v="11.76"/>
    <n v="0.74"/>
    <m/>
    <m/>
    <m/>
    <m/>
    <s v="ATENDE"/>
    <s v="ATENDE"/>
    <s v="ATENDE"/>
    <s v="ATENDE"/>
    <s v="C4"/>
    <s v="P6"/>
    <n v="2.73"/>
    <n v="11.19"/>
    <n v="4.6100000000000003"/>
    <n v="3"/>
    <n v="0.6"/>
    <s v="ATENDE"/>
    <s v="ATENDE"/>
    <s v="ATENDE"/>
    <s v="P6"/>
    <n v="2.7333333333333329"/>
    <n v="11.2"/>
    <n v="4.5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250"/>
    <n v="294"/>
    <n v="0.8240000000000000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2.9444444444444442"/>
    <s v="-"/>
    <n v="10.32"/>
    <n v="0.71"/>
    <m/>
    <m/>
    <m/>
    <m/>
    <s v="ATENDE"/>
    <s v="ATENDE"/>
    <s v="ATENDE"/>
    <s v="ATENDE"/>
    <s v="C4"/>
    <s v="P6"/>
    <n v="2.2833333333333332"/>
    <n v="9.85"/>
    <n v="5.89"/>
    <n v="3"/>
    <n v="0.6"/>
    <s v="ATENDE"/>
    <s v="ATENDE"/>
    <s v="ATENDE"/>
    <s v="P6"/>
    <n v="2.2833333333333332"/>
    <n v="9.85"/>
    <n v="5.7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250"/>
    <n v="289"/>
    <n v="0.8439999999999999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7.8999999999999959E-2"/>
    <n v="3.5000000000000009"/>
    <s v="-"/>
    <n v="10.79"/>
    <n v="0.81"/>
    <m/>
    <m/>
    <m/>
    <m/>
    <s v="ATENDE"/>
    <s v="ATENDE"/>
    <s v="ATENDE"/>
    <s v="ATENDE"/>
    <s v="C4"/>
    <s v="P6"/>
    <n v="3.5866666666666669"/>
    <n v="13.76"/>
    <n v="8.02"/>
    <n v="3"/>
    <n v="0.6"/>
    <s v="ATENDE"/>
    <s v="ATENDE"/>
    <s v="ATENDE"/>
    <s v="P6"/>
    <n v="3.58"/>
    <n v="13.74"/>
    <n v="7.88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250"/>
    <n v="300"/>
    <n v="0.8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0.22222222222222232"/>
    <s v="-"/>
    <n v="8.7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"/>
    <s v="Curto II"/>
    <n v="1.4"/>
    <n v="6.5"/>
    <m/>
    <m/>
    <m/>
    <m/>
    <m/>
    <m/>
    <n v="35"/>
    <n v="70"/>
    <n v="105"/>
    <n v="0.5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0666666666666655E-2"/>
    <n v="0"/>
    <s v="-"/>
    <n v="8.0299999999999994"/>
    <n v="0.18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"/>
    <s v="Médio I"/>
    <n v="1.8"/>
    <n v="7"/>
    <m/>
    <m/>
    <m/>
    <m/>
    <m/>
    <m/>
    <n v="31"/>
    <n v="70"/>
    <n v="101"/>
    <n v="0.55714285714285716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0.16666666666666674"/>
    <s v="-"/>
    <n v="8.3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s v="Curto II"/>
    <n v="1.4"/>
    <n v="6.5"/>
    <m/>
    <m/>
    <m/>
    <m/>
    <m/>
    <m/>
    <n v="30"/>
    <n v="70"/>
    <n v="100"/>
    <n v="0.5714285714285714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100000000000013"/>
    <n v="1.8888888888888893"/>
    <s v="-"/>
    <n v="12.71"/>
    <n v="0.52"/>
    <m/>
    <m/>
    <m/>
    <m/>
    <s v="ATENDE"/>
    <s v="ATENDE"/>
    <s v="ATENDE"/>
    <s v="ATENDE"/>
    <s v="C4"/>
    <s v="P6"/>
    <n v="3.1833333333333336"/>
    <n v="12.55"/>
    <n v="6.82"/>
    <n v="3"/>
    <n v="0.6"/>
    <s v="ATENDE"/>
    <s v="ATENDE"/>
    <s v="ATENDE"/>
    <s v="P6"/>
    <n v="0.82000000000000006"/>
    <n v="5.46"/>
    <n v="3.4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4444444444444446"/>
    <s v="-"/>
    <n v="12.1"/>
    <n v="0.62"/>
    <m/>
    <m/>
    <m/>
    <m/>
    <s v="ATENDE"/>
    <s v="ATENDE"/>
    <s v="ATENDE"/>
    <s v="ATENDE"/>
    <s v="C4"/>
    <s v="P6"/>
    <n v="2.9966666666666666"/>
    <n v="11.99"/>
    <n v="7.78"/>
    <n v="3"/>
    <n v="0.6"/>
    <s v="ATENDE"/>
    <s v="ATENDE"/>
    <s v="ATENDE"/>
    <s v="P6"/>
    <n v="0.30333333333333345"/>
    <n v="3.91"/>
    <n v="1.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00000000000005"/>
    <n v="2.1666666666666665"/>
    <s v="-"/>
    <n v="11.83"/>
    <n v="0.56999999999999995"/>
    <m/>
    <m/>
    <m/>
    <m/>
    <s v="ATENDE"/>
    <s v="ATENDE"/>
    <s v="ATENDE"/>
    <s v="ATENDE"/>
    <s v="C4"/>
    <s v="P6"/>
    <n v="2.9833333333333329"/>
    <n v="11.95"/>
    <n v="7.78"/>
    <n v="3"/>
    <n v="0.6"/>
    <s v="ATENDE"/>
    <s v="ATENDE"/>
    <s v="ATENDE"/>
    <s v="P6"/>
    <n v="0.33333333333333326"/>
    <n v="4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799999999999991"/>
    <n v="0.72222222222222232"/>
    <s v="-"/>
    <n v="17.22"/>
    <n v="0.31"/>
    <m/>
    <m/>
    <m/>
    <m/>
    <s v="ATENDE"/>
    <s v="ATENDE"/>
    <s v="ATENDE"/>
    <s v="ATENDE"/>
    <s v="C3"/>
    <s v="P6"/>
    <n v="2.02"/>
    <n v="9.06"/>
    <n v="1.29"/>
    <n v="3"/>
    <n v="0.6"/>
    <s v="ATENDE"/>
    <s v="ATENDE"/>
    <s v="ATENDE"/>
    <s v="P6"/>
    <n v="0.46666666666666679"/>
    <n v="4.4000000000000004"/>
    <n v="2.4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n v="5"/>
    <s v="Curto II"/>
    <m/>
    <s v=""/>
    <s v=""/>
    <m/>
    <m/>
    <m/>
    <m/>
    <m/>
    <m/>
    <n v="44"/>
    <n v="99"/>
    <n v="143"/>
    <n v="0.55555555555555558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58266666666666667"/>
    <n v="1"/>
    <s v="-"/>
    <n v="23.74"/>
    <n v="0.36"/>
    <m/>
    <m/>
    <m/>
    <m/>
    <s v="ATENDE"/>
    <s v="ATENDE"/>
    <s v="ATENDE"/>
    <s v="ATENDE"/>
    <s v="C3"/>
    <s v="P6"/>
    <n v="2.39"/>
    <n v="10.17"/>
    <n v="0.66"/>
    <n v="3"/>
    <n v="0.6"/>
    <s v="ATENDE"/>
    <s v="ATENDE"/>
    <s v="ATENDE"/>
    <s v="P6"/>
    <n v="0.56666666666666665"/>
    <n v="4.7"/>
    <n v="1.96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n v="5"/>
    <s v="Curto II"/>
    <m/>
    <s v=""/>
    <s v=""/>
    <m/>
    <m/>
    <m/>
    <m/>
    <m/>
    <m/>
    <n v="50"/>
    <n v="99"/>
    <n v="149"/>
    <n v="0.49494949494949492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3833333333333333"/>
    <n v="0.5555555555555558"/>
    <s v="-"/>
    <n v="20.75"/>
    <n v="0.28000000000000003"/>
    <m/>
    <m/>
    <m/>
    <m/>
    <s v="ATENDE"/>
    <s v="ATENDE"/>
    <s v="ATENDE"/>
    <s v="ATENDE"/>
    <s v="C3"/>
    <s v="P6"/>
    <n v="2.2066666666666666"/>
    <n v="9.6199999999999992"/>
    <n v="0.89"/>
    <n v="3"/>
    <n v="0.6"/>
    <s v="ATENDE"/>
    <s v="ATENDE"/>
    <s v="ATENDE"/>
    <s v="P6"/>
    <n v="4.0000000000000036E-2"/>
    <n v="3.12"/>
    <n v="1.110000000000000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n v="8"/>
    <s v="Curto II"/>
    <m/>
    <s v=""/>
    <s v=""/>
    <m/>
    <m/>
    <m/>
    <m/>
    <m/>
    <m/>
    <n v="50"/>
    <n v="99"/>
    <n v="149"/>
    <n v="0.49494949494949492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866666666666672"/>
    <n v="0.94444444444444442"/>
    <s v="-"/>
    <n v="17.23"/>
    <n v="0.35"/>
    <m/>
    <m/>
    <m/>
    <m/>
    <s v="ATENDE"/>
    <s v="ATENDE"/>
    <s v="ATENDE"/>
    <s v="ATENDE"/>
    <s v="C3"/>
    <s v="P6"/>
    <n v="3.9266666666666667"/>
    <n v="14.78"/>
    <n v="7.86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8666666666666618E-2"/>
    <n v="2.5"/>
    <s v="-"/>
    <n v="15.43"/>
    <n v="0.63"/>
    <m/>
    <m/>
    <m/>
    <m/>
    <s v="ATENDE"/>
    <s v="ATENDE"/>
    <s v="ATENDE"/>
    <s v="ATENDE"/>
    <s v="C3"/>
    <s v="P6"/>
    <n v="3.49"/>
    <n v="13.47"/>
    <n v="5.51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186666666666667"/>
    <n v="1.7777777777777777"/>
    <s v="-"/>
    <n v="16.78"/>
    <n v="0.5"/>
    <m/>
    <m/>
    <m/>
    <m/>
    <s v="ATENDE"/>
    <s v="ATENDE"/>
    <s v="ATENDE"/>
    <s v="ATENDE"/>
    <s v="C3"/>
    <s v="P6"/>
    <n v="3.9733333333333336"/>
    <n v="14.92"/>
    <n v="7.17"/>
    <n v="3"/>
    <n v="0.6"/>
    <s v="ATENDE"/>
    <s v="ATENDE"/>
    <s v="ATENDE"/>
    <s v="-"/>
    <e v="#VALUE!"/>
    <m/>
    <m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0000000000001172E-3"/>
    <n v="1.4444444444444446"/>
    <s v="-"/>
    <n v="10.07"/>
    <n v="0.44"/>
    <m/>
    <m/>
    <m/>
    <m/>
    <s v="ATENDE"/>
    <s v="ATENDE"/>
    <s v="ATENDE"/>
    <s v="ATENDE"/>
    <s v="C4"/>
    <s v="P6"/>
    <n v="2.35"/>
    <n v="10.050000000000001"/>
    <n v="4.0199999999999996"/>
    <n v="3"/>
    <n v="0.6"/>
    <s v="ATENDE"/>
    <s v="ATENDE"/>
    <s v="ATENDE"/>
    <s v="P6"/>
    <n v="0.93333333333333335"/>
    <n v="5.8"/>
    <n v="3.3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70"/>
    <n v="114"/>
    <n v="0.37142857142857144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199999999999991"/>
    <n v="2.4444444444444446"/>
    <s v="-"/>
    <n v="14.02"/>
    <n v="0.62"/>
    <m/>
    <m/>
    <m/>
    <m/>
    <s v="ATENDE"/>
    <s v="ATENDE"/>
    <s v="ATENDE"/>
    <s v="ATENDE"/>
    <s v="C4"/>
    <s v="P6"/>
    <n v="3.5633333333333335"/>
    <n v="13.69"/>
    <n v="6.15"/>
    <n v="3"/>
    <n v="0.6"/>
    <s v="ATENDE"/>
    <s v="ATENDE"/>
    <s v="ATENDE"/>
    <s v="P6"/>
    <n v="1.5233333333333334"/>
    <n v="7.57"/>
    <n v="5.7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1.6111111111111112"/>
    <s v="-"/>
    <n v="10.56"/>
    <n v="0.47"/>
    <m/>
    <m/>
    <m/>
    <m/>
    <s v="ATENDE"/>
    <s v="ATENDE"/>
    <s v="ATENDE"/>
    <s v="ATENDE"/>
    <s v="C4"/>
    <s v="P6"/>
    <n v="2.5166666666666671"/>
    <n v="10.55"/>
    <n v="5.12"/>
    <n v="3"/>
    <n v="0.6"/>
    <s v="ATENDE"/>
    <s v="ATENDE"/>
    <s v="ATENDE"/>
    <s v="P6"/>
    <n v="0.29000000000000004"/>
    <n v="3.87"/>
    <n v="2.2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1.2222222222222223"/>
    <s v="-"/>
    <n v="9.2899999999999991"/>
    <n v="0.4"/>
    <m/>
    <m/>
    <m/>
    <m/>
    <s v="ATENDE"/>
    <s v="ATENDE"/>
    <s v="ATENDE"/>
    <s v="ATENDE"/>
    <s v="C5"/>
    <s v="P6"/>
    <n v="1.3366666666666664"/>
    <n v="7.01"/>
    <n v="2.42"/>
    <n v="3"/>
    <n v="0.6"/>
    <s v="ATENDE"/>
    <s v="ATENDE"/>
    <s v="ATENDE"/>
    <s v="P6"/>
    <n v="0.68333333333333335"/>
    <n v="5.05"/>
    <n v="2.2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333333333333313"/>
    <n v="1.3888888888888888"/>
    <s v="-"/>
    <n v="8.9499999999999993"/>
    <n v="0.43"/>
    <m/>
    <m/>
    <m/>
    <m/>
    <s v="ATENDE"/>
    <s v="ATENDE"/>
    <s v="ATENDE"/>
    <s v="ATENDE"/>
    <s v="C5"/>
    <s v="P6"/>
    <n v="1.1133333333333333"/>
    <n v="6.34"/>
    <n v="1.44"/>
    <n v="3"/>
    <n v="0.6"/>
    <s v="ATENDE"/>
    <s v="ATENDE"/>
    <s v="ATENDE"/>
    <s v="P6"/>
    <n v="0.36333333333333329"/>
    <n v="4.09"/>
    <n v="1.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8333333333333335"/>
    <s v="-"/>
    <n v="8.83"/>
    <n v="0.51"/>
    <m/>
    <m/>
    <m/>
    <m/>
    <s v="ATENDE"/>
    <s v="ATENDE"/>
    <s v="ATENDE"/>
    <s v="ATENDE"/>
    <s v="C5"/>
    <s v="P6"/>
    <n v="1.1466666666666669"/>
    <n v="6.44"/>
    <n v="2.76"/>
    <n v="3"/>
    <n v="0.6"/>
    <s v="ATENDE"/>
    <s v="ATENDE"/>
    <s v="ATENDE"/>
    <s v="P6"/>
    <n v="0.28666666666666663"/>
    <n v="3.86"/>
    <n v="2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2777777777777777"/>
    <s v="-"/>
    <n v="8.27"/>
    <n v="0.4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"/>
    <s v="-"/>
    <n v="7.98"/>
    <n v="0.45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n v="0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4666666666666641E-2"/>
    <n v="1.8888888888888893"/>
    <s v="-"/>
    <n v="7.91"/>
    <n v="0.5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2.1111111111111116"/>
    <s v="-"/>
    <n v="11.38"/>
    <n v="0.56000000000000005"/>
    <m/>
    <m/>
    <m/>
    <m/>
    <s v="ATENDE"/>
    <s v="ATENDE"/>
    <s v="ATENDE"/>
    <s v="ATENDE"/>
    <s v="C4"/>
    <s v="P6"/>
    <n v="2.2933333333333334"/>
    <n v="9.8800000000000008"/>
    <n v="5.25"/>
    <n v="3"/>
    <n v="0.6"/>
    <s v="ATENDE"/>
    <s v="ATENDE"/>
    <s v="ATENDE"/>
    <s v="-"/>
    <e v="#VALUE!"/>
    <n v="4.83"/>
    <n v="3.4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2.9444444444444442"/>
    <s v="-"/>
    <n v="10.82"/>
    <n v="0.71"/>
    <m/>
    <m/>
    <m/>
    <m/>
    <s v="ATENDE"/>
    <s v="ATENDE"/>
    <s v="ATENDE"/>
    <s v="ATENDE"/>
    <s v="C4"/>
    <s v="P6"/>
    <n v="2.15"/>
    <n v="9.4499999999999993"/>
    <n v="5.81"/>
    <n v="3"/>
    <n v="0.6"/>
    <s v="ATENDE"/>
    <s v="ATENDE"/>
    <s v="ATENDE"/>
    <s v="-"/>
    <e v="#VALUE!"/>
    <n v="3.3"/>
    <n v="1.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2.9444444444444442"/>
    <s v="-"/>
    <n v="12.17"/>
    <n v="0.71"/>
    <m/>
    <m/>
    <m/>
    <m/>
    <s v="ATENDE"/>
    <s v="ATENDE"/>
    <s v="ATENDE"/>
    <s v="ATENDE"/>
    <s v="C4"/>
    <s v="P6"/>
    <n v="2.0399999999999996"/>
    <n v="9.1199999999999992"/>
    <n v="6.08"/>
    <n v="3"/>
    <n v="0.6"/>
    <s v="ATENDE"/>
    <s v="ATENDE"/>
    <s v="ATENDE"/>
    <s v="-"/>
    <e v="#VALUE!"/>
    <n v="3.81"/>
    <n v="2.9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50"/>
    <n v="190"/>
    <n v="0.73333333333333339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5.555555555555558E-2"/>
    <s v="-"/>
    <n v="9.15"/>
    <n v="0.19"/>
    <m/>
    <m/>
    <m/>
    <m/>
    <s v="ATENDE"/>
    <s v="ATENDE"/>
    <s v="ATENDE"/>
    <s v="ATENDE"/>
    <s v="C5"/>
    <s v="P6"/>
    <n v="1.4833333333333334"/>
    <n v="7.45"/>
    <n v="0.97"/>
    <n v="3"/>
    <n v="0.6"/>
    <s v="ATENDE"/>
    <s v="ATENDE"/>
    <s v="ATENDE"/>
    <s v="-"/>
    <e v="#VALUE!"/>
    <n v="3.87"/>
    <n v="0.94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70"/>
    <n v="105"/>
    <n v="0.5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0.22222222222222232"/>
    <s v="-"/>
    <n v="10.3"/>
    <n v="0.22"/>
    <m/>
    <m/>
    <m/>
    <m/>
    <s v="ATENDE"/>
    <s v="ATENDE"/>
    <s v="ATENDE"/>
    <s v="ATENDE"/>
    <s v="C5"/>
    <s v="P6"/>
    <n v="1.8766666666666669"/>
    <n v="8.6300000000000008"/>
    <n v="0.97"/>
    <n v="3"/>
    <n v="0.6"/>
    <s v="ATENDE"/>
    <s v="ATENDE"/>
    <s v="ATENDE"/>
    <s v="-"/>
    <e v="#VALUE!"/>
    <n v="3.65"/>
    <n v="1.12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70"/>
    <n v="109"/>
    <n v="0.44285714285714284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0"/>
    <s v="-"/>
    <n v="8.56"/>
    <n v="0.18"/>
    <m/>
    <m/>
    <m/>
    <m/>
    <s v="ATENDE"/>
    <s v="ATENDE"/>
    <s v="ATENDE"/>
    <s v="ATENDE"/>
    <s v="C5"/>
    <s v="P6"/>
    <n v="1.2033333333333336"/>
    <n v="6.61"/>
    <n v="0.9"/>
    <n v="3"/>
    <n v="0.6"/>
    <s v="ATENDE"/>
    <s v="ATENDE"/>
    <s v="ATENDE"/>
    <s v="-"/>
    <e v="#VALUE!"/>
    <n v="3.16"/>
    <n v="1.23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2"/>
    <s v="Curto II"/>
    <m/>
    <s v=""/>
    <s v=""/>
    <m/>
    <m/>
    <m/>
    <m/>
    <m/>
    <m/>
    <n v="30"/>
    <n v="70"/>
    <n v="100"/>
    <n v="0.5714285714285714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666666666666667E-2"/>
    <n v="1.9444444444444446"/>
    <s v="-"/>
    <n v="8.15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e v="#N/A"/>
    <n v="2"/>
    <n v="28"/>
    <e v="#N/A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3.1111111111111116"/>
    <s v="-"/>
    <n v="10.15"/>
    <n v="0.7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2.8888888888888888"/>
    <s v="-"/>
    <n v="10.15"/>
    <n v="0.7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2.4000000000000021E-2"/>
    <n v="2.3333333333333335"/>
    <s v="-"/>
    <n v="15.36"/>
    <n v="0.6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4.7233333333333336"/>
    <n v="17.170000000000002"/>
    <n v="12.46"/>
    <n v="3"/>
    <n v="0.6"/>
    <s v="ATENDE"/>
    <s v="ATENDE"/>
    <s v="ATENDE"/>
    <x v="0"/>
    <s v=" SL VT 9.1 35W"/>
    <s v="LUM LED SL VT 9.1 35W"/>
    <m/>
    <e v="#N/A"/>
    <n v="2"/>
    <n v="35"/>
    <n v="0"/>
    <n v="5955.62"/>
    <n v="0"/>
    <n v="0"/>
    <m/>
    <s v="Médio II"/>
    <m/>
    <s v=""/>
    <s v=""/>
    <m/>
    <m/>
    <m/>
    <m/>
    <m/>
    <m/>
    <n v="35"/>
    <n v="99"/>
    <n v="268"/>
    <n v="0.64646464646464641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1246666666666667"/>
    <n v="2.6111111111111112"/>
    <s v="-"/>
    <n v="16.87"/>
    <n v="0.65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5.32"/>
    <n v="18.96"/>
    <n v="15.05"/>
    <n v="3"/>
    <n v="0.6"/>
    <s v="ATENDE"/>
    <s v="ATENDE"/>
    <s v="ATENDE"/>
    <x v="1"/>
    <s v="SX-INEVO040HF"/>
    <s v="SXINEVO040K40L12CZF7PHF"/>
    <m/>
    <e v="#N/A"/>
    <n v="2"/>
    <n v="39"/>
    <e v="#N/A"/>
    <n v="6552"/>
    <e v="#N/A"/>
    <n v="0"/>
    <m/>
    <s v="Médio II"/>
    <m/>
    <s v=""/>
    <s v=""/>
    <m/>
    <m/>
    <m/>
    <m/>
    <m/>
    <m/>
    <n v="39"/>
    <n v="99"/>
    <n v="276"/>
    <n v="0.60606060606060608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2546666666666666"/>
    <n v="1.8333333333333335"/>
    <s v="-"/>
    <n v="18.82"/>
    <n v="0.51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6.3299999999999992"/>
    <n v="21.99"/>
    <n v="17.03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e v="#N/A"/>
    <n v="6641"/>
    <e v="#N/A"/>
    <n v="0"/>
    <m/>
    <s v="Médio II"/>
    <m/>
    <s v=""/>
    <s v=""/>
    <m/>
    <m/>
    <m/>
    <m/>
    <m/>
    <m/>
    <n v="40"/>
    <n v="99"/>
    <n v="278"/>
    <n v="0.59595959595959602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133333333333335"/>
    <n v="0.33333333333333326"/>
    <s v="-"/>
    <n v="8.86"/>
    <n v="0.24"/>
    <m/>
    <m/>
    <m/>
    <m/>
    <s v="ATENDE"/>
    <s v="ATENDE"/>
    <s v="ATENDE"/>
    <s v="ATENDE"/>
    <s v="C5"/>
    <s v="P6"/>
    <n v="1.6266666666666665"/>
    <n v="7.88"/>
    <n v="1.58"/>
    <n v="3"/>
    <n v="0.6"/>
    <s v="ATENDE"/>
    <s v="ATENDE"/>
    <s v="ATENDE"/>
    <s v="-"/>
    <e v="#VALUE!"/>
    <n v="3.59"/>
    <n v="1.2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11111111111111116"/>
    <s v="-"/>
    <n v="8.3000000000000007"/>
    <n v="0.2"/>
    <m/>
    <m/>
    <m/>
    <m/>
    <s v="ATENDE"/>
    <s v="ATENDE"/>
    <s v="ATENDE"/>
    <s v="ATENDE"/>
    <s v="C5"/>
    <s v="P6"/>
    <n v="1.33"/>
    <n v="6.99"/>
    <n v="0.62"/>
    <n v="3"/>
    <n v="0.6"/>
    <s v="ATENDE"/>
    <s v="ATENDE"/>
    <s v="ATENDE"/>
    <s v="-"/>
    <e v="#VALUE!"/>
    <n v="3.08"/>
    <n v="1.15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3.5"/>
    <s v="Curto II"/>
    <m/>
    <s v=""/>
    <s v=""/>
    <m/>
    <m/>
    <m/>
    <m/>
    <m/>
    <m/>
    <n v="39"/>
    <n v="100"/>
    <n v="139"/>
    <n v="0.61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0.22222222222222232"/>
    <s v="-"/>
    <n v="8.9600000000000009"/>
    <n v="0.22"/>
    <m/>
    <m/>
    <m/>
    <m/>
    <s v="ATENDE"/>
    <s v="ATENDE"/>
    <s v="ATENDE"/>
    <s v="ATENDE"/>
    <s v="C5"/>
    <s v="P6"/>
    <n v="1.0100000000000002"/>
    <n v="6.03"/>
    <n v="1.28"/>
    <n v="3"/>
    <n v="0.6"/>
    <s v="ATENDE"/>
    <s v="ATENDE"/>
    <s v="ATENDE"/>
    <s v="-"/>
    <e v="#VALUE!"/>
    <n v="3.56"/>
    <n v="1.04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0.83333333333333348"/>
    <s v="-"/>
    <n v="10.48"/>
    <n v="0.33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-"/>
    <e v="#VALUE!"/>
    <n v="6.97"/>
    <n v="2.93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199999999999999"/>
    <n v="1.0555555555555558"/>
    <s v="-"/>
    <n v="12.42"/>
    <n v="0.37"/>
    <m/>
    <m/>
    <m/>
    <m/>
    <s v="ATENDE"/>
    <s v="ATENDE"/>
    <s v="ATENDE"/>
    <s v="ATENDE"/>
    <s v="C4"/>
    <s v="P6"/>
    <n v="2.34"/>
    <n v="10.02"/>
    <n v="2.3199999999999998"/>
    <n v="3"/>
    <n v="0.6"/>
    <s v="ATENDE"/>
    <s v="ATENDE"/>
    <s v="ATENDE"/>
    <s v="-"/>
    <e v="#VALUE!"/>
    <n v="8.17"/>
    <n v="5.059999999999999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0.61111111111111116"/>
    <s v="-"/>
    <n v="11.43"/>
    <n v="0.28999999999999998"/>
    <m/>
    <m/>
    <m/>
    <m/>
    <s v="ATENDE"/>
    <s v="ATENDE"/>
    <s v="ATENDE"/>
    <s v="ATENDE"/>
    <s v="C4"/>
    <s v="P6"/>
    <n v="2.1433333333333331"/>
    <n v="9.43"/>
    <n v="2.92"/>
    <n v="3"/>
    <n v="0.6"/>
    <s v="ATENDE"/>
    <s v="ATENDE"/>
    <s v="ATENDE"/>
    <s v="-"/>
    <e v="#VALUE!"/>
    <n v="5.09"/>
    <n v="1.91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.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"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5666666666666735E-2"/>
    <n v="0.47368421052631593"/>
    <s v="-"/>
    <n v="31.07"/>
    <n v="0.56000000000000005"/>
    <m/>
    <m/>
    <m/>
    <m/>
    <s v="ATENDE"/>
    <s v="ATENDE"/>
    <s v="ATENDE"/>
    <s v="ATENDE"/>
    <s v="C1"/>
    <s v="P5"/>
    <n v="2.3020000000000005"/>
    <n v="16.510000000000002"/>
    <n v="4.38"/>
    <n v="5"/>
    <n v="1"/>
    <s v="ATENDE"/>
    <s v="ATENDE"/>
    <s v="ATENDE"/>
    <s v="P5"/>
    <n v="3.0000000000000027E-2"/>
    <n v="5.15"/>
    <n v="1.34"/>
    <n v="5"/>
    <n v="1"/>
    <s v="ATENDE"/>
    <s v="ATENDE"/>
    <s v="ATENDE"/>
    <x v="0"/>
    <s v=" SL VT 9.1 120W"/>
    <s v="LUM LED SL VT 9.1 120W"/>
    <m/>
    <e v="#N/A"/>
    <n v="1"/>
    <n v="120"/>
    <n v="0"/>
    <n v="18730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1.8000000000000016E-2"/>
    <n v="0.34210526315789469"/>
    <s v="-"/>
    <n v="30.54"/>
    <n v="0.51"/>
    <m/>
    <m/>
    <m/>
    <m/>
    <s v="ATENDE"/>
    <s v="ATENDE"/>
    <s v="ATENDE"/>
    <s v="ATENDE"/>
    <s v="C1"/>
    <s v="P5"/>
    <n v="3.1959999999999997"/>
    <n v="20.98"/>
    <n v="13.59"/>
    <n v="5"/>
    <n v="1"/>
    <s v="ATENDE"/>
    <s v="ATENDE"/>
    <s v="ATENDE"/>
    <s v="P5"/>
    <n v="0.1419999999999999"/>
    <n v="5.71"/>
    <n v="2.84"/>
    <n v="5"/>
    <n v="1"/>
    <s v="ATENDE"/>
    <s v="ATENDE"/>
    <s v="ATENDE"/>
    <x v="1"/>
    <s v="SX-INLPP120HF"/>
    <s v="SXINLPP120K40L12CZF7PHF"/>
    <m/>
    <e v="#N/A"/>
    <n v="1"/>
    <n v="120"/>
    <e v="#N/A"/>
    <n v="20748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4.9666666666666526E-2"/>
    <n v="0.60526315789473673"/>
    <s v="-"/>
    <n v="31.49"/>
    <n v="0.61"/>
    <m/>
    <m/>
    <m/>
    <m/>
    <s v="ATENDE"/>
    <s v="ATENDE"/>
    <s v="ATENDE"/>
    <s v="ATENDE"/>
    <s v="C1"/>
    <s v="P5"/>
    <n v="1.5539999999999998"/>
    <n v="12.77"/>
    <n v="7.92"/>
    <n v="5"/>
    <n v="1"/>
    <s v="ATENDE"/>
    <s v="ATENDE"/>
    <s v="ATENDE"/>
    <s v="P5"/>
    <n v="0.45399999999999996"/>
    <n v="7.27"/>
    <n v="4.22"/>
    <n v="5"/>
    <n v="1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5"/>
    <s v="Médio I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-4.0000000000000036E-3"/>
    <n v="0.52631578947368407"/>
    <s v="-"/>
    <n v="29.88"/>
    <n v="0.57999999999999996"/>
    <m/>
    <m/>
    <m/>
    <m/>
    <s v="ATENDE"/>
    <s v="ATENDIMENTO LIMIAR"/>
    <s v="ATENDE"/>
    <s v="ATENDE"/>
    <s v="C1"/>
    <s v="P6"/>
    <n v="6.4466666666666663"/>
    <n v="22.34"/>
    <n v="0.63"/>
    <n v="3"/>
    <n v="0.6"/>
    <s v="ATENDE"/>
    <s v="ATENDE"/>
    <s v="ATENDE"/>
    <s v="P6"/>
    <n v="4.2266666666666666"/>
    <n v="15.68"/>
    <n v="9.94"/>
    <n v="3"/>
    <n v="0.6"/>
    <s v="ATENDE"/>
    <s v="ATENDE"/>
    <s v="ATENDE"/>
    <x v="0"/>
    <s v=" SL VT 9.1 120W"/>
    <s v="LUM LED SL VT 9.1 120W"/>
    <m/>
    <e v="#N/A"/>
    <n v="1"/>
    <n v="120"/>
    <e v="#N/A"/>
    <n v="1873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0.22533333333333316"/>
    <n v="0.57894736842105265"/>
    <s v="-"/>
    <n v="36.76"/>
    <n v="0.6"/>
    <m/>
    <m/>
    <m/>
    <m/>
    <s v="ATENDE"/>
    <s v="ATENDE"/>
    <s v="ATENDE"/>
    <s v="ATENDE"/>
    <s v="C1"/>
    <s v="P6"/>
    <n v="6.19"/>
    <n v="21.57"/>
    <n v="0.63"/>
    <n v="3"/>
    <n v="0.6"/>
    <s v="ATENDE"/>
    <s v="ATENDE"/>
    <s v="ATENDE"/>
    <s v="P6"/>
    <n v="3.1066666666666665"/>
    <n v="12.32"/>
    <n v="7.3"/>
    <n v="3"/>
    <n v="0.6"/>
    <s v="ATENDE"/>
    <s v="ATENDE"/>
    <s v="ATENDE"/>
    <x v="1"/>
    <s v="SX-INLPP120HF"/>
    <s v="SXINLPP120K40L12CZF7PHF"/>
    <m/>
    <e v="#N/A"/>
    <n v="1"/>
    <n v="120"/>
    <e v="#N/A"/>
    <n v="20748"/>
    <n v="0"/>
    <n v="0"/>
    <n v="10"/>
    <s v="Curto I"/>
    <s v="Longo I"/>
    <n v="2.8"/>
    <n v="8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2.6999999999999913E-2"/>
    <n v="0.68421052631578938"/>
    <s v="-"/>
    <n v="30.81"/>
    <n v="0.64"/>
    <m/>
    <m/>
    <m/>
    <m/>
    <s v="ATENDE"/>
    <s v="ATENDE"/>
    <s v="ATENDE"/>
    <s v="ATENDE"/>
    <s v="C1"/>
    <s v="P6"/>
    <n v="5.2466666666666661"/>
    <n v="18.739999999999998"/>
    <n v="0.69"/>
    <n v="3"/>
    <n v="0.6"/>
    <s v="ATENDE"/>
    <s v="ATENDE"/>
    <s v="ATENDE"/>
    <s v="P6"/>
    <n v="3.003333333333333"/>
    <n v="12.01"/>
    <n v="8.7200000000000006"/>
    <n v="3"/>
    <n v="0.6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2.2777777777777777"/>
    <s v="-"/>
    <n v="8.56"/>
    <n v="0.59"/>
    <m/>
    <m/>
    <m/>
    <m/>
    <s v="ATENDE"/>
    <s v="ATENDE"/>
    <s v="ATENDE"/>
    <s v="ATENDE"/>
    <s v="C5"/>
    <s v="P6"/>
    <n v="1.7233333333333332"/>
    <n v="8.17"/>
    <n v="5.58"/>
    <n v="3"/>
    <n v="0.6"/>
    <s v="ATENDE"/>
    <s v="ATENDE"/>
    <s v="ATENDE"/>
    <s v="P6"/>
    <n v="1.1666666666666665"/>
    <n v="6.5"/>
    <n v="4.3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0666666666666673"/>
    <n v="3"/>
    <s v="-"/>
    <n v="10.55"/>
    <n v="0.72"/>
    <m/>
    <m/>
    <m/>
    <m/>
    <s v="ATENDE"/>
    <s v="ATENDE"/>
    <s v="ATENDE"/>
    <s v="ATENDE"/>
    <s v="C5"/>
    <s v="P6"/>
    <n v="2.4533333333333331"/>
    <n v="10.36"/>
    <n v="9.07"/>
    <n v="3"/>
    <n v="0.6"/>
    <s v="ATENDE"/>
    <s v="ATENDE"/>
    <s v="ATENDE"/>
    <s v="P6"/>
    <n v="1.4666666666666668"/>
    <n v="7.4"/>
    <n v="5.8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800000000000016"/>
    <n v="2.7777777777777781"/>
    <s v="-"/>
    <n v="10.71"/>
    <n v="0.68"/>
    <m/>
    <m/>
    <m/>
    <m/>
    <s v="ATENDE"/>
    <s v="ATENDE"/>
    <s v="ATENDE"/>
    <s v="ATENDE"/>
    <s v="C5"/>
    <s v="P6"/>
    <n v="2.3166666666666664"/>
    <n v="9.9499999999999993"/>
    <n v="8.58"/>
    <n v="3"/>
    <n v="0.6"/>
    <s v="ATENDE"/>
    <s v="ATENDE"/>
    <s v="ATENDE"/>
    <s v="P6"/>
    <n v="1.4833333333333334"/>
    <n v="7.45"/>
    <n v="5.8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0555555555555558"/>
    <s v="-"/>
    <n v="9.4700000000000006"/>
    <n v="0.37"/>
    <m/>
    <m/>
    <m/>
    <m/>
    <s v="ATENDE"/>
    <s v="ATENDE"/>
    <s v="ATENDE"/>
    <s v="ATENDE"/>
    <s v="C5"/>
    <s v="P6"/>
    <n v="1.3033333333333332"/>
    <n v="6.91"/>
    <n v="2.1800000000000002"/>
    <n v="3"/>
    <n v="0.6"/>
    <s v="ATENDE"/>
    <s v="ATENDE"/>
    <s v="ATENDE"/>
    <s v="P6"/>
    <n v="0.67333333333333312"/>
    <n v="5.0199999999999996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0555555555555558"/>
    <s v="-"/>
    <n v="9.14"/>
    <n v="0.37"/>
    <m/>
    <m/>
    <m/>
    <m/>
    <s v="ATENDE"/>
    <s v="ATENDE"/>
    <s v="ATENDE"/>
    <s v="ATENDE"/>
    <s v="C5"/>
    <s v="P6"/>
    <n v="1.0633333333333335"/>
    <n v="6.19"/>
    <n v="1.1000000000000001"/>
    <n v="3"/>
    <n v="0.6"/>
    <s v="ATENDE"/>
    <s v="ATENDE"/>
    <s v="ATENDE"/>
    <s v="P6"/>
    <n v="0.33999999999999986"/>
    <n v="4.0199999999999996"/>
    <n v="1.7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50"/>
    <n v="81"/>
    <n v="0.38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999999999999996"/>
    <n v="1.5555555555555558"/>
    <s v="-"/>
    <n v="9"/>
    <n v="0.46"/>
    <m/>
    <m/>
    <m/>
    <m/>
    <s v="ATENDE"/>
    <s v="ATENDE"/>
    <s v="ATENDE"/>
    <s v="ATENDE"/>
    <s v="C5"/>
    <s v="P6"/>
    <n v="1.1099999999999999"/>
    <n v="6.33"/>
    <n v="2.4700000000000002"/>
    <n v="3"/>
    <n v="0.6"/>
    <s v="ATENDE"/>
    <s v="ATENDE"/>
    <s v="ATENDE"/>
    <s v="P6"/>
    <n v="0.27"/>
    <n v="3.81"/>
    <n v="2.2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Não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1.1111111111111112"/>
    <s v="-"/>
    <n v="8.17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16999999999999993"/>
    <n v="3.51"/>
    <n v="2.02"/>
    <n v="3"/>
    <n v="0.6"/>
    <s v="ATENDE"/>
    <s v="ATENDE"/>
    <s v="ATENDE"/>
    <x v="0"/>
    <s v=" SL VT 9.1 35W"/>
    <s v="LUM LED SL VT 9.1 35W"/>
    <m/>
    <n v="0"/>
    <n v="2"/>
    <n v="35"/>
    <n v="0"/>
    <n v="5955.62"/>
    <n v="0"/>
    <n v="0"/>
    <n v="10"/>
    <s v="Curto II"/>
    <m/>
    <s v=""/>
    <s v=""/>
    <m/>
    <m/>
    <m/>
    <m/>
    <m/>
    <m/>
    <n v="35"/>
    <n v="250"/>
    <n v="570"/>
    <n v="0.86"/>
    <m/>
    <m/>
    <s v="Sim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18799999999999994"/>
    <n v="1.8333333333333335"/>
    <s v="-"/>
    <n v="8.91"/>
    <n v="0.5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0666666666666678"/>
    <n v="3.62"/>
    <n v="2.42"/>
    <n v="3"/>
    <n v="0.6"/>
    <s v="ATENDE"/>
    <s v="ATENDE"/>
    <s v="ATENDE"/>
    <x v="1"/>
    <s v="SX-INEVO040HF"/>
    <s v="SXINEVO040K40L12CZF7PHF"/>
    <m/>
    <n v="0"/>
    <n v="2"/>
    <n v="39"/>
    <n v="0"/>
    <n v="6552"/>
    <n v="0"/>
    <n v="0"/>
    <n v="10"/>
    <s v="Curto II"/>
    <m/>
    <s v=""/>
    <s v=""/>
    <m/>
    <m/>
    <m/>
    <m/>
    <m/>
    <m/>
    <n v="39"/>
    <n v="250"/>
    <n v="578"/>
    <n v="0.84399999999999997"/>
    <m/>
    <m/>
    <s v="Sim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7066666666666648"/>
    <n v="1.2222222222222223"/>
    <s v="-"/>
    <n v="10.28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4.0000000000000036E-2"/>
    <n v="3.12"/>
    <n v="2.0099999999999998"/>
    <n v="3"/>
    <n v="0.6"/>
    <s v="ATENDE"/>
    <s v="ATENDE"/>
    <s v="ATENDE"/>
    <x v="2"/>
    <s v="SIGSAGPTLRRSSNDL_40W_50IBBRS_x000a_"/>
    <s v="SIGSAGPTLRRSSNDL_40W_50IBBRS_x000a_1-10C1MUN6.5"/>
    <m/>
    <n v="0"/>
    <n v="2"/>
    <n v="40"/>
    <n v="0"/>
    <n v="6641"/>
    <n v="0"/>
    <n v="0"/>
    <m/>
    <s v="Curto II"/>
    <m/>
    <s v=""/>
    <s v=""/>
    <m/>
    <m/>
    <m/>
    <m/>
    <m/>
    <m/>
    <n v="40"/>
    <n v="250"/>
    <n v="580"/>
    <n v="0.84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1.4444444444444446"/>
    <s v="-"/>
    <n v="9.65"/>
    <n v="0.44"/>
    <m/>
    <m/>
    <m/>
    <m/>
    <s v="ATENDE"/>
    <s v="ATENDE"/>
    <s v="ATENDE"/>
    <s v="ATENDE"/>
    <s v="C5"/>
    <s v="P6"/>
    <n v="1.5933333333333333"/>
    <n v="7.78"/>
    <n v="2.89"/>
    <n v="3"/>
    <n v="0.6"/>
    <s v="ATENDE"/>
    <s v="ATENDE"/>
    <s v="ATENDE"/>
    <s v="P6"/>
    <n v="0.67666666666666675"/>
    <n v="5.03"/>
    <n v="2.4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8888888888888893"/>
    <s v="-"/>
    <n v="9.31"/>
    <n v="0.52"/>
    <m/>
    <m/>
    <m/>
    <m/>
    <s v="ATENDE"/>
    <s v="ATENDE"/>
    <s v="ATENDE"/>
    <s v="ATENDE"/>
    <s v="C5"/>
    <s v="P6"/>
    <n v="1.3833333333333333"/>
    <n v="7.15"/>
    <n v="1.97"/>
    <n v="3"/>
    <n v="0.6"/>
    <s v="ATENDE"/>
    <s v="ATENDE"/>
    <s v="ATENDE"/>
    <s v="P6"/>
    <n v="0.33000000000000007"/>
    <n v="3.99"/>
    <n v="2.1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666666666666665"/>
    <s v="-"/>
    <n v="9.15"/>
    <n v="0.56999999999999995"/>
    <m/>
    <m/>
    <m/>
    <m/>
    <s v="ATENDE"/>
    <s v="ATENDE"/>
    <s v="ATENDE"/>
    <s v="ATENDE"/>
    <s v="C5"/>
    <s v="P6"/>
    <n v="1.4033333333333333"/>
    <n v="7.21"/>
    <n v="3.38"/>
    <n v="3"/>
    <n v="0.6"/>
    <s v="ATENDE"/>
    <s v="ATENDE"/>
    <s v="ATENDE"/>
    <s v="P6"/>
    <n v="0.26666666666666661"/>
    <n v="3.8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1.4233333333333333"/>
    <n v="7.27"/>
    <n v="3.01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50"/>
    <n v="94"/>
    <n v="0.12"/>
    <m/>
    <m/>
    <s v="Não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000000000000068E-2"/>
    <n v="1.3333333333333335"/>
    <s v="-"/>
    <n v="10.76"/>
    <n v="0.42"/>
    <m/>
    <m/>
    <m/>
    <m/>
    <s v="ATENDE"/>
    <s v="ATENDE"/>
    <s v="ATENDE"/>
    <s v="ATENDE"/>
    <s v="C4"/>
    <s v="P6"/>
    <n v="1.21"/>
    <n v="6.63"/>
    <n v="2.61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n v="0"/>
    <n v="1"/>
    <n v="39"/>
    <n v="0"/>
    <n v="6552"/>
    <n v="0"/>
    <n v="0"/>
    <m/>
    <s v="Médio II"/>
    <m/>
    <s v=""/>
    <s v=""/>
    <m/>
    <m/>
    <m/>
    <m/>
    <m/>
    <m/>
    <n v="39"/>
    <n v="50"/>
    <n v="89"/>
    <n v="0.21999999999999997"/>
    <m/>
    <m/>
    <s v="Não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799999999999998"/>
    <n v="1.166666666666667"/>
    <s v="-"/>
    <n v="12.28"/>
    <n v="0.39"/>
    <m/>
    <m/>
    <m/>
    <m/>
    <s v="ATENDE"/>
    <s v="ATENDE"/>
    <s v="ATENDE"/>
    <s v="ATENDE"/>
    <s v="C4"/>
    <s v="P6"/>
    <n v="1.3000000000000003"/>
    <n v="6.9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50"/>
    <n v="90"/>
    <n v="0.19999999999999996"/>
    <m/>
    <m/>
    <s v="Não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.8333333333333335"/>
    <s v="-"/>
    <n v="7.76"/>
    <n v="0.51"/>
    <m/>
    <m/>
    <m/>
    <m/>
    <s v="ATENDE"/>
    <s v="ATENDE"/>
    <s v="ATENDE"/>
    <s v="ATENDE"/>
    <s v="C5"/>
    <s v="P6"/>
    <n v="0.98666666666666658"/>
    <n v="5.96"/>
    <n v="2.9"/>
    <n v="3"/>
    <n v="0.6"/>
    <s v="ATENDE"/>
    <s v="ATENDE"/>
    <s v="ATENDE"/>
    <s v="-"/>
    <e v="#VALUE!"/>
    <n v="4.4800000000000004"/>
    <n v="2.490000000000000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800000000000003"/>
    <n v="3.0555555555555554"/>
    <s v="-"/>
    <n v="9.66"/>
    <n v="0.73"/>
    <m/>
    <m/>
    <m/>
    <m/>
    <s v="ATENDE"/>
    <s v="ATENDE"/>
    <s v="ATENDE"/>
    <s v="ATENDE"/>
    <s v="C5"/>
    <s v="P6"/>
    <n v="1.2666666666666666"/>
    <n v="6.8"/>
    <n v="3.23"/>
    <n v="3"/>
    <n v="0.6"/>
    <s v="ATENDE"/>
    <s v="ATENDE"/>
    <s v="ATENDE"/>
    <s v="-"/>
    <e v="#VALUE!"/>
    <n v="4.6399999999999997"/>
    <n v="2.46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600000000000002"/>
    <n v="2.666666666666667"/>
    <s v="-"/>
    <n v="9.57"/>
    <n v="0.66"/>
    <m/>
    <m/>
    <m/>
    <m/>
    <s v="ATENDE"/>
    <s v="ATENDE"/>
    <s v="ATENDE"/>
    <s v="ATENDE"/>
    <s v="C5"/>
    <s v="P6"/>
    <n v="1.3033333333333332"/>
    <n v="6.91"/>
    <n v="4.09"/>
    <n v="3"/>
    <n v="0.6"/>
    <s v="ATENDE"/>
    <s v="ATENDE"/>
    <s v="ATENDE"/>
    <s v="-"/>
    <e v="#VALUE!"/>
    <n v="4.33"/>
    <n v="2.64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2.4444444444444446"/>
    <s v="-"/>
    <n v="8.6300000000000008"/>
    <n v="0.62"/>
    <m/>
    <m/>
    <m/>
    <m/>
    <s v="ATENDE"/>
    <s v="ATENDE"/>
    <s v="ATENDE"/>
    <s v="ATENDE"/>
    <s v="C5"/>
    <s v="-"/>
    <e v="#VALUE!"/>
    <n v="7.57"/>
    <n v="4.84"/>
    <s v="-"/>
    <s v="-"/>
    <s v="-"/>
    <s v="-"/>
    <s v="-"/>
    <s v="P6"/>
    <n v="1.4533333333333336"/>
    <n v="7.36"/>
    <n v="5.1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066666666666675"/>
    <n v="3.3888888888888893"/>
    <s v="-"/>
    <n v="10.73"/>
    <n v="0.79"/>
    <m/>
    <m/>
    <m/>
    <m/>
    <s v="ATENDE"/>
    <s v="ATENDE"/>
    <s v="ATENDE"/>
    <s v="ATENDE"/>
    <s v="C5"/>
    <s v="-"/>
    <e v="#VALUE!"/>
    <n v="9.14"/>
    <n v="7.15"/>
    <s v="-"/>
    <s v="-"/>
    <s v="-"/>
    <s v="-"/>
    <s v="-"/>
    <s v="P6"/>
    <n v="2.0933333333333333"/>
    <n v="9.2799999999999994"/>
    <n v="8.2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399999999999995"/>
    <n v="3.166666666666667"/>
    <s v="-"/>
    <n v="10.83"/>
    <n v="0.75"/>
    <m/>
    <m/>
    <m/>
    <m/>
    <s v="ATENDE"/>
    <s v="ATENDE"/>
    <s v="ATENDE"/>
    <s v="ATENDE"/>
    <s v="C5"/>
    <s v="-"/>
    <e v="#VALUE!"/>
    <n v="9.07"/>
    <n v="6.9"/>
    <s v="-"/>
    <s v="-"/>
    <s v="-"/>
    <s v="-"/>
    <s v="-"/>
    <s v="P6"/>
    <n v="1.8566666666666669"/>
    <n v="8.57"/>
    <n v="7.5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2777777777777777"/>
    <s v="-"/>
    <n v="7.5"/>
    <n v="0.41"/>
    <m/>
    <m/>
    <m/>
    <m/>
    <s v="ATENDE"/>
    <s v="ATENDE"/>
    <s v="ATENDE"/>
    <s v="ATENDE"/>
    <s v="C5"/>
    <s v="P6"/>
    <n v="1.1266666666666665"/>
    <n v="6.38"/>
    <n v="2.44"/>
    <n v="3"/>
    <n v="0.6"/>
    <s v="ATENDE"/>
    <s v="ATENDE"/>
    <s v="ATENDE"/>
    <s v="-"/>
    <e v="#VALUE!"/>
    <n v="4.29"/>
    <n v="2.14"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1.4866666666666668"/>
    <n v="7.46"/>
    <n v="2.25"/>
    <n v="3"/>
    <n v="0.6"/>
    <s v="ATENDE"/>
    <s v="ATENDE"/>
    <s v="ATENDE"/>
    <s v="-"/>
    <e v="#VALUE!"/>
    <n v="4.3600000000000003"/>
    <n v="2.52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399999999999998"/>
    <n v="2.1666666666666665"/>
    <s v="-"/>
    <n v="9.18"/>
    <n v="0.56999999999999995"/>
    <m/>
    <m/>
    <m/>
    <m/>
    <s v="ATENDE"/>
    <s v="ATENDE"/>
    <s v="ATENDE"/>
    <s v="ATENDE"/>
    <s v="C5"/>
    <s v="P6"/>
    <n v="1.4899999999999998"/>
    <n v="7.47"/>
    <n v="3.64"/>
    <n v="3"/>
    <n v="0.6"/>
    <s v="ATENDE"/>
    <s v="ATENDE"/>
    <s v="ATENDE"/>
    <s v="-"/>
    <e v="#VALUE!"/>
    <n v="4.09"/>
    <n v="2.81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066666666666661"/>
    <n v="1.3888888888888888"/>
    <s v="-"/>
    <n v="9.5299999999999994"/>
    <n v="0.43"/>
    <m/>
    <m/>
    <m/>
    <m/>
    <s v="ATENDE"/>
    <s v="ATENDE"/>
    <s v="ATENDE"/>
    <s v="ATENDE"/>
    <s v="C5"/>
    <s v="P6"/>
    <n v="1.5133333333333332"/>
    <n v="7.54"/>
    <n v="2.73"/>
    <n v="3"/>
    <n v="0.6"/>
    <s v="ATENDE"/>
    <s v="ATENDE"/>
    <s v="ATENDE"/>
    <s v="P6"/>
    <n v="0.65666666666666651"/>
    <n v="4.97"/>
    <n v="2.3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666666666666657"/>
    <n v="1.7222222222222223"/>
    <s v="-"/>
    <n v="9.1999999999999993"/>
    <n v="0.49"/>
    <m/>
    <m/>
    <m/>
    <m/>
    <s v="ATENDE"/>
    <s v="ATENDE"/>
    <s v="ATENDE"/>
    <s v="ATENDE"/>
    <s v="C5"/>
    <s v="P6"/>
    <n v="1.3000000000000003"/>
    <n v="6.9"/>
    <n v="1.77"/>
    <n v="3"/>
    <n v="0.6"/>
    <s v="ATENDE"/>
    <s v="ATENDE"/>
    <s v="ATENDE"/>
    <s v="P6"/>
    <n v="0.31333333333333324"/>
    <n v="3.94"/>
    <n v="2.06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533333333333315"/>
    <n v="2.0555555555555558"/>
    <s v="-"/>
    <n v="9.0399999999999991"/>
    <n v="0.55000000000000004"/>
    <m/>
    <m/>
    <m/>
    <m/>
    <s v="ATENDE"/>
    <s v="ATENDE"/>
    <s v="ATENDE"/>
    <s v="ATENDE"/>
    <s v="C5"/>
    <s v="P6"/>
    <n v="1.3199999999999998"/>
    <n v="6.96"/>
    <n v="3.17"/>
    <n v="3"/>
    <n v="0.6"/>
    <s v="ATENDE"/>
    <s v="ATENDE"/>
    <s v="ATENDE"/>
    <s v="P6"/>
    <n v="0.25333333333333319"/>
    <n v="3.76"/>
    <n v="2.3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0.61111111111111116"/>
    <s v="-"/>
    <n v="12.52"/>
    <n v="0.28999999999999998"/>
    <m/>
    <m/>
    <m/>
    <m/>
    <s v="ATENDE"/>
    <s v="ATENDE"/>
    <s v="ATENDE"/>
    <s v="ATENDE"/>
    <s v="C4"/>
    <s v="P6"/>
    <n v="1.9499999999999997"/>
    <n v="8.85"/>
    <n v="3.1"/>
    <n v="3"/>
    <n v="0.6"/>
    <s v="ATENDE"/>
    <s v="ATENDE"/>
    <s v="ATENDE"/>
    <s v="-"/>
    <e v="#VALUE!"/>
    <n v="4.46"/>
    <n v="1.43"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5"/>
    <s v="Curto II"/>
    <m/>
    <s v=""/>
    <s v=""/>
    <m/>
    <m/>
    <m/>
    <m/>
    <m/>
    <m/>
    <n v="65"/>
    <n v="100"/>
    <n v="165"/>
    <n v="0.35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3333333333333335"/>
    <s v="-"/>
    <n v="11.34"/>
    <n v="0.42"/>
    <m/>
    <m/>
    <m/>
    <m/>
    <s v="ATENDE"/>
    <s v="ATENDE"/>
    <s v="ATENDE"/>
    <s v="ATENDE"/>
    <s v="C4"/>
    <s v="P6"/>
    <n v="1.37"/>
    <n v="7.11"/>
    <n v="0.84"/>
    <n v="3"/>
    <n v="0.6"/>
    <s v="ATENDE"/>
    <s v="ATENDE"/>
    <s v="ATENDE"/>
    <s v="-"/>
    <e v="#VALUE!"/>
    <n v="3.82"/>
    <n v="1.7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100000000000009"/>
    <n v="1.2222222222222223"/>
    <s v="-"/>
    <n v="12.21"/>
    <n v="0.4"/>
    <m/>
    <m/>
    <m/>
    <m/>
    <s v="ATENDE"/>
    <s v="ATENDE"/>
    <s v="ATENDE"/>
    <s v="ATENDE"/>
    <s v="C4"/>
    <s v="P6"/>
    <n v="1.4066666666666667"/>
    <n v="7.22"/>
    <n v="1.05"/>
    <n v="3"/>
    <n v="0.6"/>
    <s v="ATENDE"/>
    <s v="ATENDE"/>
    <s v="ATENDE"/>
    <s v="-"/>
    <e v="#VALUE!"/>
    <n v="3.8"/>
    <n v="2.29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60"/>
    <n v="100"/>
    <n v="160"/>
    <n v="0.4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2222222222222223"/>
    <s v="-"/>
    <n v="8.6199999999999992"/>
    <n v="0.4"/>
    <m/>
    <m/>
    <m/>
    <m/>
    <s v="ATENDE"/>
    <s v="ATENDE"/>
    <s v="ATENDE"/>
    <s v="ATENDE"/>
    <s v="C5"/>
    <s v="P6"/>
    <n v="1.3066666666666666"/>
    <n v="6.92"/>
    <n v="2.4500000000000002"/>
    <n v="3"/>
    <n v="0.6"/>
    <s v="ATENDE"/>
    <s v="ATENDE"/>
    <s v="ATENDE"/>
    <s v="P6"/>
    <n v="0.76333333333333342"/>
    <n v="5.29"/>
    <n v="2.44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1.1266666666666665"/>
    <n v="6.38"/>
    <n v="1.68"/>
    <n v="3"/>
    <n v="0.6"/>
    <s v="ATENDE"/>
    <s v="ATENDE"/>
    <s v="ATENDE"/>
    <s v="P6"/>
    <n v="0.49666666666666681"/>
    <n v="4.49"/>
    <n v="2.3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7777777777777777"/>
    <s v="-"/>
    <n v="8.23"/>
    <n v="0.5"/>
    <m/>
    <m/>
    <m/>
    <m/>
    <s v="ATENDE"/>
    <s v="ATENDE"/>
    <s v="ATENDE"/>
    <s v="ATENDE"/>
    <s v="C5"/>
    <s v="P6"/>
    <n v="1.1333333333333333"/>
    <n v="6.4"/>
    <n v="2.85"/>
    <n v="3"/>
    <n v="0.6"/>
    <s v="ATENDE"/>
    <s v="ATENDE"/>
    <s v="ATENDE"/>
    <s v="P6"/>
    <n v="0.37333333333333329"/>
    <n v="4.12"/>
    <n v="2.8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0.44444444444444464"/>
    <s v="-"/>
    <n v="7.57"/>
    <n v="0.26"/>
    <m/>
    <m/>
    <m/>
    <m/>
    <s v="ATENDE"/>
    <s v="ATENDE"/>
    <s v="ATENDE"/>
    <s v="ATENDE"/>
    <s v="C5"/>
    <s v="P6"/>
    <n v="0.88666666666666671"/>
    <n v="5.66"/>
    <n v="1.03"/>
    <n v="3"/>
    <n v="0.6"/>
    <s v="ATENDE"/>
    <s v="ATENDE"/>
    <s v="ATENDE"/>
    <s v="P6"/>
    <n v="0.18333333333333335"/>
    <n v="3.55"/>
    <n v="0.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000000000000012"/>
    <n v="0.66666666666666674"/>
    <s v="-"/>
    <n v="8.5500000000000007"/>
    <n v="0.3"/>
    <m/>
    <m/>
    <m/>
    <m/>
    <s v="ATENDE"/>
    <s v="ATENDE"/>
    <s v="ATENDE"/>
    <s v="ATENDE"/>
    <s v="C5"/>
    <s v="P6"/>
    <n v="1.1666666666666665"/>
    <n v="6.5"/>
    <n v="1.03"/>
    <n v="3"/>
    <n v="0.6"/>
    <s v="ATENDE"/>
    <s v="ATENDE"/>
    <s v="ATENDE"/>
    <s v="P6"/>
    <n v="8.0000000000000071E-2"/>
    <n v="3.24"/>
    <n v="1.139999999999999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-5.5555555555555469E-2"/>
    <s v="-"/>
    <n v="9.48"/>
    <n v="0.17"/>
    <m/>
    <m/>
    <m/>
    <m/>
    <s v="ATENDE"/>
    <s v="ATENDE"/>
    <s v="ATENDIMENTO LIMIAR"/>
    <s v="ATENDE"/>
    <s v="C5"/>
    <s v="P6"/>
    <n v="1.0500000000000003"/>
    <n v="6.15"/>
    <n v="0.7"/>
    <n v="3"/>
    <n v="0.6"/>
    <s v="ATENDE"/>
    <s v="ATENDE"/>
    <s v="ATENDE"/>
    <s v="P6"/>
    <n v="0.19333333333333336"/>
    <n v="3.58"/>
    <n v="1.3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8000000000000043E-2"/>
    <n v="0.44444444444444464"/>
    <s v="-"/>
    <n v="7.86"/>
    <n v="0.26"/>
    <m/>
    <m/>
    <m/>
    <m/>
    <s v="ATENDE"/>
    <s v="ATENDE"/>
    <s v="ATENDE"/>
    <s v="ATENDE"/>
    <s v="C5"/>
    <s v="P6"/>
    <n v="1.0866666666666664"/>
    <n v="6.26"/>
    <n v="1.31"/>
    <n v="3"/>
    <n v="0.6"/>
    <s v="ATENDE"/>
    <s v="ATENDE"/>
    <s v="ATENDE"/>
    <s v="P6"/>
    <n v="0.51333333333333342"/>
    <n v="4.54"/>
    <n v="1.4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0.66666666666666674"/>
    <s v="-"/>
    <n v="8.9"/>
    <n v="0.3"/>
    <m/>
    <m/>
    <m/>
    <m/>
    <s v="ATENDE"/>
    <s v="ATENDE"/>
    <s v="ATENDE"/>
    <s v="ATENDE"/>
    <s v="C5"/>
    <s v="P6"/>
    <n v="1.4133333333333336"/>
    <n v="7.24"/>
    <n v="1.41"/>
    <n v="3"/>
    <n v="0.6"/>
    <s v="ATENDE"/>
    <s v="ATENDE"/>
    <s v="ATENDE"/>
    <s v="P6"/>
    <n v="0.58000000000000007"/>
    <n v="4.7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5.555555555555558E-2"/>
    <s v="-"/>
    <n v="10.029999999999999"/>
    <n v="0.19"/>
    <m/>
    <m/>
    <m/>
    <m/>
    <s v="ATENDE"/>
    <s v="ATENDE"/>
    <s v="ATENDE"/>
    <s v="ATENDE"/>
    <s v="C5"/>
    <s v="P6"/>
    <n v="1.5466666666666664"/>
    <n v="7.64"/>
    <n v="1.35"/>
    <n v="3"/>
    <n v="0.6"/>
    <s v="ATENDE"/>
    <s v="ATENDE"/>
    <s v="ATENDE"/>
    <s v="P6"/>
    <n v="0.33666666666666667"/>
    <n v="4.01"/>
    <n v="1.0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266666666666653"/>
    <n v="0.50000000000000022"/>
    <s v="-"/>
    <n v="8.8699999999999992"/>
    <n v="0.27"/>
    <m/>
    <m/>
    <m/>
    <m/>
    <s v="ATENDE"/>
    <s v="ATENDE"/>
    <s v="ATENDE"/>
    <s v="ATENDE"/>
    <s v="C5"/>
    <s v="P6"/>
    <n v="1.4300000000000002"/>
    <n v="7.29"/>
    <n v="1.8"/>
    <n v="3"/>
    <n v="0.6"/>
    <s v="ATENDE"/>
    <s v="ATENDE"/>
    <s v="ATENDE"/>
    <s v="P6"/>
    <n v="0.8"/>
    <n v="5.4"/>
    <n v="1.97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53333333333333"/>
    <n v="0.50000000000000022"/>
    <s v="-"/>
    <n v="8.44"/>
    <n v="0.27"/>
    <m/>
    <m/>
    <m/>
    <m/>
    <s v="ATENDE"/>
    <s v="ATENDE"/>
    <s v="ATENDE"/>
    <s v="ATENDE"/>
    <s v="C5"/>
    <s v="P6"/>
    <n v="1.2966666666666664"/>
    <n v="6.89"/>
    <n v="1.18"/>
    <n v="3"/>
    <n v="0.6"/>
    <s v="ATENDE"/>
    <s v="ATENDE"/>
    <s v="ATENDE"/>
    <s v="P6"/>
    <n v="0.54"/>
    <n v="4.62"/>
    <n v="1.8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9866666666666659"/>
    <n v="-5.5555555555555469E-2"/>
    <s v="-"/>
    <n v="11.24"/>
    <n v="0.17"/>
    <m/>
    <m/>
    <m/>
    <m/>
    <s v="ATENDE"/>
    <s v="ATENDE"/>
    <s v="ATENDIMENTO LIMIAR"/>
    <s v="ATENDE"/>
    <s v="C5"/>
    <s v="P6"/>
    <n v="1.6933333333333334"/>
    <n v="8.08"/>
    <n v="1.1100000000000001"/>
    <n v="3"/>
    <n v="0.6"/>
    <s v="ATENDE"/>
    <s v="ATENDE"/>
    <s v="ATENDE"/>
    <s v="P6"/>
    <n v="0.7566666666666666"/>
    <n v="5.27"/>
    <n v="1.6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7.0333333333333359E-2"/>
    <n v="-5.2631578947368474E-2"/>
    <s v="-"/>
    <n v="32.11"/>
    <n v="0.36"/>
    <m/>
    <m/>
    <m/>
    <m/>
    <s v="ATENDE"/>
    <s v="ATENDE"/>
    <s v="ATENDIMENTO LIMIAR"/>
    <s v="ATENDE"/>
    <s v="C1"/>
    <s v="P5"/>
    <n v="7.0019999999999989"/>
    <n v="40.01"/>
    <n v="9.2200000000000006"/>
    <n v="5"/>
    <n v="1"/>
    <s v="ATENDE"/>
    <s v="ATENDE"/>
    <s v="ATENDE"/>
    <s v="-"/>
    <e v="#VALUE!"/>
    <m/>
    <m/>
    <s v="-"/>
    <s v="-"/>
    <s v="-"/>
    <s v="-"/>
    <s v="-"/>
    <x v="0"/>
    <s v=" SL VT 9.3 200W"/>
    <s v="LUM LED SL VT 9.3 200W"/>
    <m/>
    <e v="#N/A"/>
    <n v="1"/>
    <n v="200"/>
    <n v="0"/>
    <n v="32740.2"/>
    <n v="0"/>
    <n v="0"/>
    <n v="10"/>
    <s v="Curto II"/>
    <m/>
    <s v=""/>
    <s v=""/>
    <m/>
    <m/>
    <m/>
    <m/>
    <m/>
    <m/>
    <n v="200"/>
    <n v="100"/>
    <n v="300"/>
    <n v="-1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166666666666675E-2"/>
    <n v="0.34210526315789469"/>
    <s v="-"/>
    <n v="31.55"/>
    <n v="0.51"/>
    <m/>
    <m/>
    <m/>
    <m/>
    <s v="ATENDE"/>
    <s v="ATENDE"/>
    <s v="ATENDE"/>
    <s v="ATENDE"/>
    <s v="C1"/>
    <s v="P5"/>
    <n v="8.4439999999999991"/>
    <n v="47.22"/>
    <n v="33.51"/>
    <n v="5"/>
    <n v="1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1"/>
    <n v="90"/>
    <n v="0"/>
    <n v="15476"/>
    <n v="0"/>
    <n v="0"/>
    <n v="10"/>
    <s v="Curto II"/>
    <m/>
    <s v=""/>
    <s v=""/>
    <s v="APEA"/>
    <n v="1"/>
    <m/>
    <s v="Redução do distanciamento entre postes de 42.40 para 21.20"/>
    <m/>
    <m/>
    <n v="90"/>
    <n v="100"/>
    <n v="190"/>
    <n v="9.9999999999999978E-2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6366666666666663"/>
    <n v="-2.6315789473684181E-2"/>
    <s v="-"/>
    <n v="34.909999999999997"/>
    <n v="0.37"/>
    <m/>
    <m/>
    <m/>
    <m/>
    <s v="ATENDE"/>
    <s v="ATENDE"/>
    <s v="ATENDIMENTO LIMIAR"/>
    <s v="ATENDE"/>
    <s v="C1"/>
    <s v="P5"/>
    <n v="6.6639999999999997"/>
    <n v="38.32"/>
    <n v="9.5660000000000007"/>
    <n v="5"/>
    <n v="1"/>
    <s v="ATENDE"/>
    <s v="ATENDE"/>
    <s v="ATENDE"/>
    <s v="-"/>
    <e v="#VALUE!"/>
    <m/>
    <m/>
    <s v="-"/>
    <s v="-"/>
    <s v="-"/>
    <s v="-"/>
    <s v="-"/>
    <x v="2"/>
    <s v="SIGMAGPTLRRSMNDL120W_82IBBR_x000a_"/>
    <s v="SIGMAGPTLRRSMNDL120W_82IBBR_x000a_S1-10C1MUN6.5"/>
    <m/>
    <e v="#N/A"/>
    <n v="1"/>
    <n v="120"/>
    <e v="#N/A"/>
    <n v="19640"/>
    <n v="0"/>
    <n v="0"/>
    <n v="10"/>
    <s v="Curto II"/>
    <m/>
    <s v=""/>
    <s v=""/>
    <s v="APEA"/>
    <n v="1"/>
    <m/>
    <s v="Redução do distanciamento entre postes de 42.40 para 21.20"/>
    <m/>
    <m/>
    <n v="120"/>
    <n v="100"/>
    <n v="220"/>
    <n v="-0.19999999999999996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133333333333349"/>
    <n v="1.8888888888888893"/>
    <s v="-"/>
    <n v="10.06"/>
    <n v="0.52"/>
    <m/>
    <m/>
    <m/>
    <m/>
    <s v="ATENDE"/>
    <s v="ATENDE"/>
    <s v="ATENDE"/>
    <s v="ATENDE"/>
    <s v="C5"/>
    <s v="P6"/>
    <n v="1.8566666666666669"/>
    <n v="8.57"/>
    <n v="4.55"/>
    <n v="3"/>
    <n v="0.6"/>
    <s v="ATENDE"/>
    <s v="ATENDE"/>
    <s v="ATENDE"/>
    <s v="P6"/>
    <n v="2.1566666666666667"/>
    <n v="9.4700000000000006"/>
    <n v="5.51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2.666666666666667"/>
    <s v="-"/>
    <n v="8.3699999999999992"/>
    <n v="0.66"/>
    <m/>
    <m/>
    <m/>
    <m/>
    <s v="ATENDE"/>
    <s v="ATENDE"/>
    <s v="ATENDE"/>
    <s v="ATENDE"/>
    <s v="C5"/>
    <s v="P6"/>
    <n v="1.37"/>
    <n v="7.11"/>
    <n v="4.59"/>
    <n v="3"/>
    <n v="0.6"/>
    <s v="ATENDE"/>
    <s v="ATENDE"/>
    <s v="ATENDE"/>
    <s v="P6"/>
    <n v="1.6566666666666667"/>
    <n v="7.97"/>
    <n v="6.22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9600000000000017"/>
    <n v="2.666666666666667"/>
    <s v="-"/>
    <n v="12.72"/>
    <n v="0.66"/>
    <m/>
    <m/>
    <m/>
    <m/>
    <s v="ATENDE"/>
    <s v="ATENDE"/>
    <s v="ATENDE"/>
    <s v="ATENDE"/>
    <s v="C5"/>
    <s v="P6"/>
    <n v="2.4033333333333338"/>
    <n v="10.210000000000001"/>
    <n v="6.94"/>
    <n v="3"/>
    <n v="0.6"/>
    <s v="ATENDE"/>
    <s v="ATENDE"/>
    <s v="ATENDE"/>
    <s v="P6"/>
    <n v="2.8666666666666667"/>
    <n v="11.6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066666666666654"/>
    <n v="1.9444444444444446"/>
    <s v="-"/>
    <n v="8.93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813333333333333"/>
    <n v="0.88888888888888906"/>
    <s v="-"/>
    <n v="10.36"/>
    <n v="0.3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600000000000004"/>
    <n v="1.3888888888888888"/>
    <s v="-"/>
    <n v="9.7200000000000006"/>
    <n v="0.4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1"/>
    <s v="-"/>
    <n v="8.82"/>
    <n v="0.36"/>
    <m/>
    <m/>
    <m/>
    <m/>
    <s v="ATENDE"/>
    <s v="ATENDE"/>
    <s v="ATENDE"/>
    <s v="ATENDE"/>
    <s v="C5"/>
    <s v="P6"/>
    <n v="1.3366666666666664"/>
    <n v="7.01"/>
    <n v="2.16"/>
    <n v="3"/>
    <n v="0.6"/>
    <s v="ATENDE"/>
    <s v="ATENDE"/>
    <s v="ATENDE"/>
    <s v="P6"/>
    <n v="0.79666666666666663"/>
    <n v="5.39"/>
    <n v="2.319999999999999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0.94444444444444442"/>
    <s v="-"/>
    <n v="8.52"/>
    <n v="0.35"/>
    <m/>
    <m/>
    <m/>
    <m/>
    <s v="ATENDE"/>
    <s v="ATENDE"/>
    <s v="ATENDE"/>
    <s v="ATENDE"/>
    <s v="C5"/>
    <s v="P6"/>
    <n v="1.1400000000000001"/>
    <n v="6.42"/>
    <n v="1.23"/>
    <n v="3"/>
    <n v="0.6"/>
    <s v="ATENDE"/>
    <s v="ATENDE"/>
    <s v="ATENDE"/>
    <s v="P6"/>
    <n v="0.5199999999999998"/>
    <n v="4.5599999999999996"/>
    <n v="2.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4444444444444446"/>
    <s v="-"/>
    <n v="8.39"/>
    <n v="0.44"/>
    <m/>
    <m/>
    <m/>
    <m/>
    <s v="ATENDE"/>
    <s v="ATENDE"/>
    <s v="ATENDE"/>
    <s v="ATENDE"/>
    <s v="C5"/>
    <s v="P6"/>
    <n v="1.1566666666666667"/>
    <n v="6.47"/>
    <n v="2.4900000000000002"/>
    <n v="3"/>
    <n v="0.6"/>
    <s v="ATENDE"/>
    <s v="ATENDE"/>
    <s v="ATENDE"/>
    <s v="P6"/>
    <n v="0.39666666666666672"/>
    <n v="4.1900000000000004"/>
    <n v="2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0.66666666666666674"/>
    <s v="-"/>
    <n v="8.76"/>
    <n v="0.3"/>
    <m/>
    <m/>
    <m/>
    <m/>
    <s v="ATENDE"/>
    <s v="ATENDE"/>
    <s v="ATENDE"/>
    <s v="ATENDE"/>
    <s v="C5"/>
    <s v="P6"/>
    <n v="1.4700000000000002"/>
    <n v="7.41"/>
    <n v="1.74"/>
    <n v="3"/>
    <n v="0.6"/>
    <s v="ATENDE"/>
    <s v="ATENDE"/>
    <s v="ATENDE"/>
    <s v="-"/>
    <e v="#VALUE!"/>
    <n v="4.4000000000000004"/>
    <n v="1.52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44444444444444464"/>
    <s v="-"/>
    <n v="8.43"/>
    <n v="0.26"/>
    <m/>
    <m/>
    <m/>
    <m/>
    <s v="ATENDE"/>
    <s v="ATENDE"/>
    <s v="ATENDE"/>
    <s v="ATENDE"/>
    <s v="C5"/>
    <s v="P6"/>
    <n v="1.29"/>
    <n v="6.87"/>
    <n v="0.78"/>
    <n v="3"/>
    <n v="0.6"/>
    <s v="ATENDE"/>
    <s v="ATENDE"/>
    <s v="ATENDE"/>
    <s v="-"/>
    <e v="#VALUE!"/>
    <n v="3.41"/>
    <n v="1.1399999999999999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133333333333328"/>
    <n v="0.94444444444444442"/>
    <s v="-"/>
    <n v="8.26"/>
    <n v="0.35"/>
    <m/>
    <m/>
    <m/>
    <m/>
    <s v="ATENDE"/>
    <s v="ATENDE"/>
    <s v="ATENDE"/>
    <s v="ATENDE"/>
    <s v="C5"/>
    <s v="P6"/>
    <n v="1.2933333333333334"/>
    <n v="6.88"/>
    <n v="1.95"/>
    <n v="3"/>
    <n v="0.6"/>
    <s v="ATENDE"/>
    <s v="ATENDE"/>
    <s v="ATENDE"/>
    <s v="-"/>
    <e v="#VALUE!"/>
    <n v="3.29"/>
    <n v="1.76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0.33333333333333326"/>
    <s v="-"/>
    <n v="11.71"/>
    <n v="0.24"/>
    <m/>
    <m/>
    <m/>
    <m/>
    <s v="ATENDE"/>
    <s v="ATENDE"/>
    <s v="ATENDE"/>
    <s v="ATENDE"/>
    <s v="C4"/>
    <s v="P6"/>
    <n v="1.2066666666666666"/>
    <n v="6.62"/>
    <n v="1.83"/>
    <n v="3"/>
    <n v="0.6"/>
    <s v="ATENDE"/>
    <s v="ATENDE"/>
    <s v="ATENDE"/>
    <s v="P6"/>
    <n v="0.34666666666666668"/>
    <n v="4.04"/>
    <n v="0.8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Médio II"/>
    <m/>
    <s v=""/>
    <s v=""/>
    <m/>
    <m/>
    <m/>
    <m/>
    <m/>
    <m/>
    <n v="65"/>
    <n v="50"/>
    <n v="115"/>
    <n v="-0.30000000000000004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100000000000013"/>
    <n v="0.44444444444444464"/>
    <s v="-"/>
    <n v="15.21"/>
    <n v="0.26"/>
    <m/>
    <m/>
    <m/>
    <m/>
    <s v="ATENDE"/>
    <s v="ATENDE"/>
    <s v="ATENDE"/>
    <s v="ATENDE"/>
    <s v="C4"/>
    <s v="P6"/>
    <n v="1.9266666666666663"/>
    <n v="8.7799999999999994"/>
    <n v="2.56"/>
    <n v="3"/>
    <n v="0.6"/>
    <s v="ATENDE"/>
    <s v="ATENDE"/>
    <s v="ATENDE"/>
    <s v="P6"/>
    <n v="0.48333333333333339"/>
    <n v="4.45"/>
    <n v="1.08"/>
    <n v="3"/>
    <n v="0.6"/>
    <s v="ATENDE"/>
    <s v="ATENDE"/>
    <s v="ATENDE"/>
    <x v="1"/>
    <s v="SX-INLPP070HF"/>
    <s v="SXINLPP070K40L12CZF7PHF"/>
    <m/>
    <e v="#N/A"/>
    <n v="1"/>
    <n v="70"/>
    <e v="#N/A"/>
    <n v="11970"/>
    <n v="0"/>
    <n v="0"/>
    <m/>
    <s v="Médio II"/>
    <m/>
    <s v=""/>
    <s v=""/>
    <m/>
    <m/>
    <m/>
    <m/>
    <m/>
    <m/>
    <n v="70"/>
    <n v="50"/>
    <n v="120"/>
    <n v="-0.39999999999999991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-5.5555555555555469E-2"/>
    <s v="-"/>
    <n v="11.4"/>
    <n v="0.17"/>
    <m/>
    <m/>
    <m/>
    <m/>
    <s v="ATENDE"/>
    <s v="ATENDE"/>
    <s v="ATENDIMENTO LIMIAR"/>
    <s v="ATENDE"/>
    <s v="C4"/>
    <s v="P6"/>
    <n v="0.80333333333333345"/>
    <n v="5.41"/>
    <n v="0.6"/>
    <n v="3"/>
    <n v="0.6"/>
    <s v="ATENDE"/>
    <s v="ATENDE"/>
    <s v="ATENDE"/>
    <s v="P6"/>
    <n v="0.10666666666666669"/>
    <n v="3.32"/>
    <n v="1.18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4"/>
    <s v="Médio II"/>
    <m/>
    <s v=""/>
    <s v=""/>
    <m/>
    <m/>
    <m/>
    <m/>
    <m/>
    <m/>
    <n v="60"/>
    <n v="50"/>
    <n v="110"/>
    <n v="-0.19999999999999996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3333333333333335"/>
    <s v="-"/>
    <n v="11.59"/>
    <n v="0.42"/>
    <m/>
    <m/>
    <m/>
    <m/>
    <s v="ATENDE"/>
    <s v="ATENDE"/>
    <s v="ATENDE"/>
    <s v="ATENDE"/>
    <s v="C4"/>
    <s v="P6"/>
    <n v="1.1800000000000002"/>
    <n v="6.54"/>
    <n v="2.77"/>
    <n v="3"/>
    <n v="0.6"/>
    <s v="ATENDE"/>
    <s v="ATENDE"/>
    <s v="ATENDE"/>
    <s v="-"/>
    <e v="#VALUE!"/>
    <n v="4.45"/>
    <n v="2.3199999999999998"/>
    <s v="-"/>
    <s v="-"/>
    <s v="-"/>
    <s v="-"/>
    <s v="-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50"/>
    <n v="102"/>
    <n v="-4.0000000000000036E-2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999999999999988"/>
    <n v="1.9444444444444446"/>
    <s v="-"/>
    <n v="13.7"/>
    <n v="0.53"/>
    <m/>
    <m/>
    <m/>
    <m/>
    <s v="ATENDE"/>
    <s v="ATENDE"/>
    <s v="ATENDE"/>
    <s v="ATENDE"/>
    <s v="C4"/>
    <s v="P6"/>
    <n v="1.21"/>
    <n v="6.63"/>
    <n v="1.78"/>
    <n v="3"/>
    <n v="0.6"/>
    <s v="ATENDE"/>
    <s v="ATENDE"/>
    <s v="ATENDE"/>
    <s v="-"/>
    <e v="#VALUE!"/>
    <n v="4.41"/>
    <n v="1.63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50"/>
    <n v="100"/>
    <n v="0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.8888888888888893"/>
    <s v="-"/>
    <n v="10.199999999999999"/>
    <n v="0.52"/>
    <m/>
    <m/>
    <m/>
    <m/>
    <s v="ATENDE"/>
    <s v="ATENDE"/>
    <s v="ATENDE"/>
    <s v="ATENDE"/>
    <s v="C4"/>
    <s v="P6"/>
    <n v="0.56666666666666665"/>
    <n v="4.7"/>
    <n v="1.33"/>
    <n v="3"/>
    <n v="0.6"/>
    <s v="ATENDE"/>
    <s v="ATENDE"/>
    <s v="ATENDE"/>
    <s v="-"/>
    <e v="#VALUE!"/>
    <n v="3"/>
    <n v="1.4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n v="5"/>
    <s v="Médio II"/>
    <m/>
    <s v=""/>
    <s v=""/>
    <m/>
    <m/>
    <m/>
    <m/>
    <m/>
    <m/>
    <n v="40"/>
    <n v="50"/>
    <n v="90"/>
    <n v="0.19999999999999996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1.2777777777777777"/>
    <s v="-"/>
    <n v="7.55"/>
    <n v="0.41"/>
    <m/>
    <m/>
    <m/>
    <m/>
    <s v="ATENDE"/>
    <s v="ATENDE"/>
    <s v="ATENDE"/>
    <s v="ATENDE"/>
    <s v="C5"/>
    <s v="P6"/>
    <n v="1.37"/>
    <n v="7.11"/>
    <n v="2.79"/>
    <n v="3"/>
    <n v="0.6"/>
    <s v="ATENDE"/>
    <s v="ATENDE"/>
    <s v="ATENDE"/>
    <s v="P6"/>
    <n v="0.32333333333333347"/>
    <n v="3.97"/>
    <n v="2.09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2.0555555555555558"/>
    <s v="-"/>
    <n v="9.34"/>
    <n v="0.55000000000000004"/>
    <m/>
    <m/>
    <m/>
    <m/>
    <s v="ATENDE"/>
    <s v="ATENDE"/>
    <s v="ATENDE"/>
    <s v="ATENDE"/>
    <s v="C5"/>
    <s v="P6"/>
    <n v="1.8433333333333333"/>
    <n v="8.5299999999999994"/>
    <n v="3.1"/>
    <n v="3"/>
    <n v="0.6"/>
    <s v="ATENDE"/>
    <s v="ATENDE"/>
    <s v="ATENDE"/>
    <s v="P6"/>
    <n v="0.24666666666666681"/>
    <n v="3.74"/>
    <n v="2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111111111111116"/>
    <s v="-"/>
    <n v="9.15"/>
    <n v="0.56000000000000005"/>
    <m/>
    <m/>
    <m/>
    <m/>
    <s v="ATENDE"/>
    <s v="ATENDE"/>
    <s v="ATENDE"/>
    <s v="ATENDE"/>
    <s v="C5"/>
    <s v="P6"/>
    <n v="1.83"/>
    <n v="8.49"/>
    <n v="4.3600000000000003"/>
    <n v="3"/>
    <n v="0.6"/>
    <s v="ATENDE"/>
    <s v="ATENDE"/>
    <s v="ATENDE"/>
    <s v="P6"/>
    <n v="0.20666666666666678"/>
    <n v="3.62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866666666666656"/>
    <n v="2.7222222222222228"/>
    <s v="-"/>
    <n v="10.94"/>
    <n v="0.67"/>
    <m/>
    <m/>
    <m/>
    <m/>
    <s v="ATENDE"/>
    <s v="ATENDE"/>
    <s v="ATENDE"/>
    <s v="ATENDE"/>
    <s v="C5"/>
    <s v="P6"/>
    <n v="2.0099999999999998"/>
    <n v="9.0299999999999994"/>
    <n v="6.24"/>
    <n v="3"/>
    <n v="0.6"/>
    <s v="ATENDE"/>
    <s v="ATENDE"/>
    <s v="ATENDE"/>
    <s v="P6"/>
    <n v="1.3366666666666664"/>
    <n v="7.01"/>
    <n v="5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3.4444444444444446"/>
    <s v="-"/>
    <n v="9.16"/>
    <n v="0.8"/>
    <m/>
    <m/>
    <m/>
    <m/>
    <s v="ATENDE"/>
    <s v="ATENDE"/>
    <s v="ATENDE"/>
    <s v="ATENDE"/>
    <s v="C5"/>
    <s v="P6"/>
    <n v="1.4466666666666668"/>
    <n v="7.34"/>
    <n v="5.38"/>
    <n v="3"/>
    <n v="0.6"/>
    <s v="ATENDE"/>
    <s v="ATENDE"/>
    <s v="ATENDE"/>
    <s v="P6"/>
    <n v="0.82000000000000006"/>
    <n v="5.46"/>
    <n v="3.74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"/>
    <n v="3.0555555555555554"/>
    <s v="-"/>
    <n v="13.5"/>
    <n v="0.73"/>
    <m/>
    <m/>
    <m/>
    <m/>
    <s v="ATENDE"/>
    <s v="ATENDE"/>
    <s v="ATENDE"/>
    <s v="ATENDE"/>
    <s v="C5"/>
    <s v="P6"/>
    <n v="2.5133333333333332"/>
    <n v="10.54"/>
    <n v="7.79"/>
    <n v="3"/>
    <n v="0.6"/>
    <s v="ATENDE"/>
    <s v="ATENDE"/>
    <s v="ATENDE"/>
    <s v="P6"/>
    <n v="1.35"/>
    <n v="7.05"/>
    <n v="5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1333333333333222E-2"/>
    <n v="0.18421052631578938"/>
    <s v="-"/>
    <n v="31.24"/>
    <n v="0.45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4.2766666666666664"/>
    <n v="15.83"/>
    <n v="10.26"/>
    <n v="3"/>
    <n v="0.6"/>
    <s v="ATENDE"/>
    <s v="ATENDE"/>
    <s v="ATENDE"/>
    <x v="0"/>
    <s v=" SL VT 9.1 100W"/>
    <s v="LUM LED SL VT 9.1 100W"/>
    <m/>
    <e v="#N/A"/>
    <n v="2"/>
    <n v="100"/>
    <e v="#N/A"/>
    <n v="15900"/>
    <n v="0"/>
    <n v="0"/>
    <n v="10"/>
    <s v="Médio II"/>
    <m/>
    <m/>
    <m/>
    <m/>
    <m/>
    <m/>
    <m/>
    <m/>
    <m/>
    <n v="100"/>
    <n v="50"/>
    <n v="300"/>
    <n v="-1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33333333333314E-2"/>
    <n v="0.34210526315789469"/>
    <s v="-"/>
    <n v="32.229999999999997"/>
    <n v="0.51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3.7233333333333336"/>
    <n v="14.17"/>
    <n v="8.43"/>
    <n v="3"/>
    <n v="0.6"/>
    <s v="ATENDE"/>
    <s v="ATENDE"/>
    <s v="ATENDE"/>
    <x v="1"/>
    <s v="SX-INLPP090HF"/>
    <s v="SXINLPP090K40L12CZF7PHF"/>
    <m/>
    <e v="#N/A"/>
    <n v="2"/>
    <n v="90"/>
    <e v="#N/A"/>
    <n v="15476"/>
    <n v="0"/>
    <n v="0"/>
    <m/>
    <s v="Médio II"/>
    <m/>
    <m/>
    <m/>
    <m/>
    <m/>
    <m/>
    <m/>
    <m/>
    <m/>
    <n v="90"/>
    <n v="50"/>
    <n v="280"/>
    <n v="-0.8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4666666666666615E-2"/>
    <n v="0.23684210526315774"/>
    <s v="-"/>
    <n v="30.74"/>
    <n v="0.47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2.0233333333333334"/>
    <n v="9.07"/>
    <n v="6.39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m/>
    <s v="Médio II"/>
    <m/>
    <m/>
    <m/>
    <m/>
    <m/>
    <m/>
    <m/>
    <m/>
    <m/>
    <n v="100"/>
    <n v="50"/>
    <n v="300"/>
    <n v="-1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3.2333333333333325E-2"/>
    <n v="-2.6315789473684181E-2"/>
    <s v="-"/>
    <n v="30.97"/>
    <n v="0.37"/>
    <m/>
    <m/>
    <m/>
    <m/>
    <s v="ATENDE"/>
    <s v="ATENDE"/>
    <s v="ATENDIMENTO LIMIAR"/>
    <s v="ATENDE"/>
    <s v="C1"/>
    <s v="-"/>
    <e v="#VALUE!"/>
    <n v="37.520000000000003"/>
    <n v="15.06"/>
    <s v="-"/>
    <s v="-"/>
    <s v="-"/>
    <s v="-"/>
    <s v="-"/>
    <s v="P6"/>
    <n v="3.9266666666666667"/>
    <n v="14.78"/>
    <n v="8.82"/>
    <n v="3"/>
    <n v="0.6"/>
    <s v="ATENDE"/>
    <s v="ATENDE"/>
    <s v="ATENDE"/>
    <x v="0"/>
    <s v=" SL VT 9.3 200W"/>
    <s v="LUM LED SL VT 9.3 200W"/>
    <m/>
    <n v="0"/>
    <n v="2"/>
    <n v="200"/>
    <n v="0"/>
    <n v="32740.2"/>
    <n v="0"/>
    <n v="0"/>
    <n v="10"/>
    <s v="Médio II"/>
    <s v="Longo I"/>
    <n v="2.8"/>
    <n v="8"/>
    <m/>
    <m/>
    <m/>
    <m/>
    <m/>
    <m/>
    <n v="200"/>
    <n v="50"/>
    <n v="500"/>
    <n v="-3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3333333333340764E-4"/>
    <n v="0.57894736842105265"/>
    <s v="-"/>
    <n v="29.99"/>
    <n v="0.6"/>
    <m/>
    <m/>
    <m/>
    <m/>
    <s v="ATENDE"/>
    <s v="ATENDIMENTO LIMIAR"/>
    <s v="ATENDE"/>
    <s v="ATENDE"/>
    <s v="C1"/>
    <s v="-"/>
    <e v="#VALUE!"/>
    <n v="36.770000000000003"/>
    <n v="27.28"/>
    <s v="-"/>
    <s v="-"/>
    <s v="-"/>
    <s v="-"/>
    <s v="-"/>
    <s v="P6"/>
    <n v="3.8233333333333333"/>
    <n v="14.47"/>
    <n v="11.64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n v="10"/>
    <s v="Médio II"/>
    <m/>
    <s v=""/>
    <s v=""/>
    <s v="APES-2"/>
    <n v="1"/>
    <m/>
    <s v="Redução do distanciamento entre postes de 43.2 para 21.6."/>
    <m/>
    <m/>
    <n v="90"/>
    <n v="50"/>
    <n v="280"/>
    <n v="-0.8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7100000000000004"/>
    <n v="0.28947368421052633"/>
    <s v="-"/>
    <n v="35.130000000000003"/>
    <n v="0.49"/>
    <m/>
    <m/>
    <m/>
    <m/>
    <s v="ATENDE"/>
    <s v="ATENDE"/>
    <s v="ATENDE"/>
    <s v="ATENDE"/>
    <s v="C1"/>
    <s v="-"/>
    <e v="#VALUE!"/>
    <n v="46.56"/>
    <n v="32"/>
    <s v="-"/>
    <s v="-"/>
    <s v="-"/>
    <s v="-"/>
    <s v="-"/>
    <s v="P6"/>
    <n v="3.3666666666666663"/>
    <n v="13.1"/>
    <n v="11.02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n v="0"/>
    <n v="19640"/>
    <n v="0"/>
    <n v="0"/>
    <n v="10"/>
    <s v="Médio II"/>
    <m/>
    <s v=""/>
    <s v=""/>
    <s v="APES-2"/>
    <n v="1"/>
    <m/>
    <s v="Redução do distanciamento entre postes de 43.2 para 21.6."/>
    <m/>
    <m/>
    <n v="120"/>
    <n v="50"/>
    <n v="340"/>
    <n v="-1.4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3000000000000167E-2"/>
    <n v="1"/>
    <s v="-"/>
    <n v="10.63"/>
    <n v="0.36"/>
    <m/>
    <m/>
    <m/>
    <m/>
    <s v="ATENDE"/>
    <s v="ATENDE"/>
    <s v="ATENDE"/>
    <s v="ATENDE"/>
    <s v="C4"/>
    <s v="P6"/>
    <n v="1.7799999999999998"/>
    <n v="8.34"/>
    <n v="2.87"/>
    <n v="3"/>
    <n v="0.6"/>
    <s v="ATENDE"/>
    <s v="ATENDE"/>
    <s v="ATENDE"/>
    <s v="P6"/>
    <n v="1.1933333333333334"/>
    <n v="6.58"/>
    <n v="3.0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1.4444444444444446"/>
    <s v="-"/>
    <n v="10.14"/>
    <n v="0.44"/>
    <m/>
    <m/>
    <m/>
    <m/>
    <s v="ATENDE"/>
    <s v="ATENDE"/>
    <s v="ATENDE"/>
    <s v="ATENDE"/>
    <s v="C4"/>
    <s v="P6"/>
    <n v="1.6133333333333333"/>
    <n v="7.84"/>
    <n v="2.56"/>
    <n v="3"/>
    <n v="0.6"/>
    <s v="ATENDE"/>
    <s v="ATENDE"/>
    <s v="ATENDE"/>
    <s v="P6"/>
    <n v="0.89333333333333331"/>
    <n v="5.68"/>
    <n v="3.5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1.7466666666666666"/>
    <n v="8.24"/>
    <n v="2.73"/>
    <n v="3"/>
    <n v="0.6"/>
    <s v="ATENDE"/>
    <s v="ATENDE"/>
    <s v="ATENDE"/>
    <s v="P6"/>
    <n v="0.61666666666666647"/>
    <n v="4.849999999999999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8888888888888893"/>
    <s v="-"/>
    <n v="8.25"/>
    <n v="0.52"/>
    <m/>
    <m/>
    <m/>
    <m/>
    <s v="ATENDE"/>
    <s v="ATENDE"/>
    <s v="ATENDE"/>
    <s v="ATENDE"/>
    <s v="C5"/>
    <s v="P6"/>
    <n v="1.3733333333333335"/>
    <n v="7.12"/>
    <n v="4.12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10"/>
    <s v="Curto II"/>
    <s v="Longo II"/>
    <n v="3.5"/>
    <n v="8.5"/>
    <m/>
    <m/>
    <m/>
    <m/>
    <m/>
    <m/>
    <n v="65"/>
    <n v="100"/>
    <n v="165"/>
    <n v="0.35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2.5555555555555558"/>
    <s v="-"/>
    <n v="8.09"/>
    <n v="0.64"/>
    <m/>
    <m/>
    <m/>
    <m/>
    <s v="ATENDE"/>
    <s v="ATENDE"/>
    <s v="ATENDE"/>
    <s v="ATENDE"/>
    <s v="C5"/>
    <s v="P6"/>
    <n v="0.67333333333333312"/>
    <n v="5.0199999999999996"/>
    <n v="1.67"/>
    <n v="3"/>
    <n v="0.6"/>
    <s v="ATENDE"/>
    <s v="ATENDE"/>
    <s v="ATENDE"/>
    <s v="-"/>
    <e v="#VALUE!"/>
    <m/>
    <m/>
    <s v="-"/>
    <s v="-"/>
    <s v="-"/>
    <s v="-"/>
    <s v="-"/>
    <x v="1"/>
    <s v="SX-INEVO060HF"/>
    <s v="SXINEVO060K40L12CZF7PHF"/>
    <m/>
    <e v="#N/A"/>
    <n v="1"/>
    <n v="60"/>
    <n v="0"/>
    <n v="9600"/>
    <n v="0"/>
    <n v="0"/>
    <n v="10"/>
    <s v="Curto II"/>
    <s v="Longo II"/>
    <n v="3.5"/>
    <n v="8.5"/>
    <m/>
    <m/>
    <m/>
    <m/>
    <m/>
    <m/>
    <n v="60"/>
    <n v="100"/>
    <n v="160"/>
    <n v="0.4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2.2222222222222223"/>
    <s v="-"/>
    <n v="7.84"/>
    <n v="0.57999999999999996"/>
    <m/>
    <m/>
    <m/>
    <m/>
    <s v="ATENDE"/>
    <s v="ATENDE"/>
    <s v="ATENDE"/>
    <s v="ATENDE"/>
    <s v="C5"/>
    <s v="P6"/>
    <n v="1.2833333333333332"/>
    <n v="6.85"/>
    <n v="3.61"/>
    <n v="3"/>
    <n v="0.6"/>
    <s v="ATENDE"/>
    <s v="ATENDE"/>
    <s v="ATENDE"/>
    <s v="-"/>
    <e v="#VALUE!"/>
    <m/>
    <m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s v="Longo II"/>
    <n v="3.5"/>
    <n v="8.5"/>
    <m/>
    <m/>
    <m/>
    <m/>
    <m/>
    <m/>
    <n v="68"/>
    <n v="100"/>
    <n v="168"/>
    <n v="0.31999999999999995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1.2777777777777777"/>
    <s v="-"/>
    <n v="9.48"/>
    <n v="0.41"/>
    <m/>
    <m/>
    <m/>
    <m/>
    <s v="ATENDE"/>
    <s v="ATENDE"/>
    <s v="ATENDE"/>
    <s v="ATENDE"/>
    <s v="C5"/>
    <s v="P6"/>
    <n v="1.5133333333333332"/>
    <n v="7.54"/>
    <n v="2.72"/>
    <n v="3"/>
    <n v="0.6"/>
    <s v="ATENDE"/>
    <s v="ATENDE"/>
    <s v="ATENDE"/>
    <s v="P6"/>
    <n v="0.82666666666666688"/>
    <n v="5.48"/>
    <n v="2.5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1.5"/>
    <s v="-"/>
    <n v="9.16"/>
    <n v="0.45"/>
    <m/>
    <m/>
    <m/>
    <m/>
    <s v="ATENDE"/>
    <s v="ATENDE"/>
    <s v="ATENDE"/>
    <s v="ATENDE"/>
    <s v="C5"/>
    <s v="P6"/>
    <n v="1.3033333333333332"/>
    <n v="6.91"/>
    <n v="1.8"/>
    <n v="3"/>
    <n v="0.6"/>
    <s v="ATENDE"/>
    <s v="ATENDE"/>
    <s v="ATENDE"/>
    <s v="P6"/>
    <n v="0.51"/>
    <n v="4.53"/>
    <n v="2.4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266666666666655"/>
    <n v="1.9444444444444446"/>
    <s v="-"/>
    <n v="9.02"/>
    <n v="0.53"/>
    <m/>
    <m/>
    <m/>
    <m/>
    <s v="ATENDE"/>
    <s v="ATENDE"/>
    <s v="ATENDE"/>
    <s v="ATENDE"/>
    <s v="C5"/>
    <s v="P6"/>
    <n v="1.3199999999999998"/>
    <n v="6.96"/>
    <n v="3.18"/>
    <n v="3"/>
    <n v="0.6"/>
    <s v="ATENDE"/>
    <s v="ATENDE"/>
    <s v="ATENDE"/>
    <s v="P6"/>
    <n v="0.40333333333333332"/>
    <n v="4.21"/>
    <n v="2.8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1.1111111111111112"/>
    <s v="-"/>
    <n v="8.31"/>
    <n v="0.38"/>
    <m/>
    <m/>
    <m/>
    <m/>
    <s v="ATENDE"/>
    <s v="ATENDE"/>
    <s v="ATENDE"/>
    <s v="ATENDE"/>
    <s v="C5"/>
    <s v="P6"/>
    <n v="1.5566666666666666"/>
    <n v="7.67"/>
    <n v="1.85"/>
    <n v="3"/>
    <n v="0.6"/>
    <s v="ATENDE"/>
    <s v="ATENDE"/>
    <s v="ATENDE"/>
    <s v="-"/>
    <e v="#VALUE!"/>
    <n v="3.17"/>
    <n v="1.6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8"/>
    <s v="Médio II"/>
    <m/>
    <s v=""/>
    <s v=""/>
    <m/>
    <m/>
    <m/>
    <m/>
    <m/>
    <m/>
    <n v="44"/>
    <n v="50"/>
    <n v="94"/>
    <n v="0.12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2.5555555555555558"/>
    <s v="-"/>
    <n v="7.57"/>
    <n v="0.64"/>
    <m/>
    <m/>
    <m/>
    <m/>
    <s v="ATENDE"/>
    <s v="ATENDE"/>
    <s v="ATENDE"/>
    <s v="ATENDE"/>
    <s v="C5"/>
    <s v="P6"/>
    <n v="0.87333333333333329"/>
    <n v="5.62"/>
    <n v="1.97"/>
    <n v="3"/>
    <n v="0.6"/>
    <s v="ATENDE"/>
    <s v="ATENDE"/>
    <s v="ATENDE"/>
    <s v="-"/>
    <e v="#VALUE!"/>
    <n v="3.57"/>
    <n v="2.0099999999999998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5"/>
    <s v="Médio II"/>
    <s v="Longo II"/>
    <n v="3.5"/>
    <n v="8.5"/>
    <m/>
    <m/>
    <m/>
    <m/>
    <m/>
    <m/>
    <n v="39"/>
    <n v="50"/>
    <n v="89"/>
    <n v="0.21999999999999997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3888888888888888"/>
    <s v="-"/>
    <n v="8.9"/>
    <n v="0.61"/>
    <m/>
    <m/>
    <m/>
    <m/>
    <s v="ATENDE"/>
    <s v="ATENDE"/>
    <s v="ATENDE"/>
    <s v="ATENDE"/>
    <s v="C5"/>
    <s v="P6"/>
    <n v="0.9800000000000002"/>
    <n v="5.94"/>
    <n v="2.16"/>
    <n v="3"/>
    <n v="0.6"/>
    <s v="ATENDE"/>
    <s v="ATENDE"/>
    <s v="ATENDE"/>
    <s v="-"/>
    <e v="#VALUE!"/>
    <n v="3.08"/>
    <n v="1.71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n v="5"/>
    <s v="Médio II"/>
    <s v="Longo II"/>
    <n v="3.5"/>
    <n v="8.5"/>
    <m/>
    <m/>
    <m/>
    <m/>
    <m/>
    <m/>
    <n v="40"/>
    <n v="50"/>
    <n v="90"/>
    <n v="0.19999999999999996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2222222222222223"/>
    <s v="-"/>
    <n v="9.14"/>
    <n v="0.4"/>
    <m/>
    <m/>
    <m/>
    <m/>
    <s v="ATENDE"/>
    <s v="ATENDE"/>
    <s v="ATENDE"/>
    <s v="ATENDE"/>
    <s v="C5"/>
    <s v="P5"/>
    <n v="0.52"/>
    <n v="7.6"/>
    <n v="2.6"/>
    <n v="5"/>
    <n v="1"/>
    <s v="ATENDE"/>
    <s v="ATENDE"/>
    <s v="ATENDE"/>
    <s v="P5"/>
    <n v="1.4000000000000012E-2"/>
    <n v="5.07"/>
    <n v="2.31"/>
    <n v="5"/>
    <n v="1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1.1111111111111112"/>
    <s v="-"/>
    <n v="8.52"/>
    <n v="0.38"/>
    <m/>
    <m/>
    <m/>
    <m/>
    <s v="ATENDE"/>
    <s v="ATENDE"/>
    <s v="ATENDE"/>
    <s v="ATENDE"/>
    <s v="C5"/>
    <s v="P5"/>
    <n v="0.21399999999999997"/>
    <n v="6.07"/>
    <n v="1"/>
    <n v="5"/>
    <n v="1"/>
    <s v="ATENDE"/>
    <s v="ATENDE"/>
    <s v="ATENDE"/>
    <s v="P5"/>
    <n v="1.0000000000000009E-2"/>
    <n v="5.05"/>
    <n v="3.38"/>
    <n v="5"/>
    <n v="1"/>
    <s v="ATENDE"/>
    <s v="ATENDE"/>
    <s v="ATENDE"/>
    <x v="1"/>
    <s v="SX-INEVO030HF"/>
    <s v="SXINEVO030K40L12CZF7PHF"/>
    <m/>
    <e v="#N/A"/>
    <n v="1"/>
    <n v="31"/>
    <e v="#N/A"/>
    <n v="5270"/>
    <n v="0"/>
    <n v="0"/>
    <n v="6"/>
    <s v="Curto II"/>
    <m/>
    <s v=""/>
    <s v=""/>
    <m/>
    <m/>
    <m/>
    <m/>
    <m/>
    <m/>
    <n v="31"/>
    <n v="100"/>
    <n v="131"/>
    <n v="0.69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3466666666666662"/>
    <n v="1.3888888888888888"/>
    <s v="-"/>
    <n v="11.51"/>
    <n v="0.43"/>
    <m/>
    <m/>
    <m/>
    <m/>
    <s v="ATENDE"/>
    <s v="ATENDE"/>
    <s v="ATENDE"/>
    <s v="ATENDE"/>
    <s v="C5"/>
    <s v="P5"/>
    <n v="0.68799999999999994"/>
    <n v="8.44"/>
    <n v="2.75"/>
    <n v="5"/>
    <n v="1"/>
    <s v="ATENDE"/>
    <s v="ATENDE"/>
    <s v="ATENDE"/>
    <s v="P5"/>
    <n v="8.5999999999999854E-2"/>
    <n v="5.43"/>
    <n v="3.37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999999999999994"/>
    <n v="5.555555555555558E-2"/>
    <s v="-"/>
    <n v="8.85"/>
    <n v="0.19"/>
    <m/>
    <m/>
    <m/>
    <m/>
    <s v="ATENDE"/>
    <s v="ATENDE"/>
    <s v="ATENDE"/>
    <s v="ATENDE"/>
    <s v="C5"/>
    <s v="P6"/>
    <n v="1.3166666666666669"/>
    <n v="6.95"/>
    <n v="0.73"/>
    <n v="3"/>
    <n v="0.6"/>
    <s v="ATENDE"/>
    <s v="ATENDE"/>
    <s v="ATENDE"/>
    <s v="P6"/>
    <n v="5.0000000000000044E-2"/>
    <n v="3.15"/>
    <n v="0.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n v="2"/>
    <s v="Curto II"/>
    <m/>
    <s v=""/>
    <s v=""/>
    <m/>
    <m/>
    <m/>
    <m/>
    <m/>
    <m/>
    <n v="35"/>
    <n v="100"/>
    <n v="135"/>
    <n v="0.65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0.33333333333333326"/>
    <s v="-"/>
    <n v="7.9"/>
    <n v="0.24"/>
    <m/>
    <m/>
    <m/>
    <m/>
    <s v="ATENDE"/>
    <s v="ATENDE"/>
    <s v="ATENDE"/>
    <s v="ATENDE"/>
    <s v="C5"/>
    <s v="P6"/>
    <n v="0.78333333333333321"/>
    <n v="5.35"/>
    <n v="0.64"/>
    <n v="3"/>
    <n v="0.6"/>
    <s v="ATENDE"/>
    <s v="ATENDE"/>
    <s v="ATENDE"/>
    <s v="P6"/>
    <n v="0.12333333333333329"/>
    <n v="3.37"/>
    <n v="1.2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"/>
    <s v="-"/>
    <n v="7.76"/>
    <n v="0.36"/>
    <m/>
    <m/>
    <m/>
    <m/>
    <s v="ATENDE"/>
    <s v="ATENDE"/>
    <s v="ATENDE"/>
    <s v="ATENDE"/>
    <s v="C5"/>
    <s v="P6"/>
    <n v="0.82666666666666688"/>
    <n v="5.48"/>
    <n v="1.75"/>
    <n v="3"/>
    <n v="0.6"/>
    <s v="ATENDE"/>
    <s v="ATENDE"/>
    <s v="ATENDE"/>
    <s v="P6"/>
    <n v="7.3333333333333472E-2"/>
    <n v="3.22"/>
    <n v="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149999999999995"/>
    <n v="1.464285714285714"/>
    <s v="-"/>
    <n v="22.63"/>
    <n v="0.69"/>
    <m/>
    <m/>
    <m/>
    <m/>
    <s v="ATENDE"/>
    <s v="ATENDE"/>
    <s v="ATENDE"/>
    <s v="ATENDE"/>
    <s v="C2"/>
    <s v="P6"/>
    <n v="3.2166666666666668"/>
    <n v="12.65"/>
    <n v="7.7"/>
    <n v="3"/>
    <n v="0.6"/>
    <s v="ATENDE"/>
    <s v="ATENDE"/>
    <s v="ATENDE"/>
    <s v="P6"/>
    <n v="2.5266666666666668"/>
    <n v="10.58"/>
    <n v="7.45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Médio I"/>
    <m/>
    <s v=""/>
    <s v=""/>
    <m/>
    <m/>
    <m/>
    <m/>
    <m/>
    <m/>
    <n v="52"/>
    <n v="250"/>
    <n v="302"/>
    <n v="0.79200000000000004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33650000000000002"/>
    <n v="1.8928571428571428"/>
    <s v="-"/>
    <n v="26.73"/>
    <n v="0.81"/>
    <m/>
    <m/>
    <m/>
    <m/>
    <s v="ATENDE"/>
    <s v="ATENDE"/>
    <s v="ATENDE"/>
    <s v="ATENDE"/>
    <s v="C2"/>
    <s v="P6"/>
    <n v="3.3633333333333333"/>
    <n v="13.09"/>
    <n v="6.88"/>
    <n v="3"/>
    <n v="0.6"/>
    <s v="ATENDE"/>
    <s v="ATENDE"/>
    <s v="ATENDE"/>
    <s v="P6"/>
    <n v="2.8066666666666666"/>
    <n v="11.4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25749999999999984"/>
    <n v="1.5714285714285712"/>
    <s v="-"/>
    <n v="25.15"/>
    <n v="0.72"/>
    <m/>
    <m/>
    <m/>
    <m/>
    <s v="ATENDE"/>
    <s v="ATENDE"/>
    <s v="ATENDE"/>
    <s v="ATENDE"/>
    <s v="C2"/>
    <s v="P6"/>
    <n v="3.24"/>
    <n v="12.72"/>
    <n v="7.52"/>
    <n v="3"/>
    <n v="0.6"/>
    <s v="ATENDE"/>
    <s v="ATENDE"/>
    <s v="ATENDE"/>
    <s v="P6"/>
    <n v="1.0466666666666664"/>
    <n v="6.14"/>
    <n v="2.8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3.400000000000003E-2"/>
    <n v="2.4444444444444446"/>
    <s v="-"/>
    <n v="15.51"/>
    <n v="0.62"/>
    <m/>
    <m/>
    <m/>
    <m/>
    <s v="ATENDE"/>
    <s v="ATENDE"/>
    <s v="ATENDE"/>
    <s v="ATENDE"/>
    <s v="C3"/>
    <s v="P6"/>
    <n v="2.0666666666666664"/>
    <n v="9.1999999999999993"/>
    <n v="5.53"/>
    <n v="3"/>
    <n v="0.6"/>
    <s v="ATENDE"/>
    <s v="ATENDE"/>
    <s v="ATENDE"/>
    <s v="P6"/>
    <n v="1.9766666666666666"/>
    <n v="8.93"/>
    <n v="5.66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150"/>
    <n v="202"/>
    <n v="0.65333333333333332"/>
    <m/>
    <m/>
    <s v="Não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3.2222222222222223"/>
    <s v="-"/>
    <n v="18.25"/>
    <n v="0.76"/>
    <m/>
    <m/>
    <m/>
    <m/>
    <s v="ATENDE"/>
    <s v="ATENDE"/>
    <s v="ATENDE"/>
    <s v="ATENDE"/>
    <s v="C3"/>
    <s v="P6"/>
    <n v="2.2333333333333329"/>
    <n v="9.6999999999999993"/>
    <n v="5.0999999999999996"/>
    <n v="3"/>
    <n v="0.6"/>
    <s v="ATENDE"/>
    <s v="ATENDE"/>
    <s v="ATENDE"/>
    <s v="P6"/>
    <n v="2.4233333333333333"/>
    <n v="10.27"/>
    <n v="6.2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8400000000000016"/>
    <n v="3.166666666666667"/>
    <s v="-"/>
    <n v="17.760000000000002"/>
    <n v="0.75"/>
    <m/>
    <m/>
    <m/>
    <m/>
    <s v="ATENDE"/>
    <s v="ATENDE"/>
    <s v="ATENDE"/>
    <s v="ATENDE"/>
    <s v="C3"/>
    <s v="P6"/>
    <n v="2.1066666666666669"/>
    <n v="9.32"/>
    <n v="5.56"/>
    <n v="3"/>
    <n v="0.6"/>
    <s v="ATENDE"/>
    <s v="ATENDE"/>
    <s v="ATENDE"/>
    <s v="P6"/>
    <n v="1.0733333333333333"/>
    <n v="6.22"/>
    <n v="3.4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P6"/>
    <n v="1.5933333333333333"/>
    <n v="7.78"/>
    <n v="3.5"/>
    <n v="3"/>
    <n v="0.6"/>
    <s v="ATENDE"/>
    <s v="ATENDE"/>
    <s v="ATENDE"/>
    <s v="P6"/>
    <n v="0.87000000000000011"/>
    <n v="5.61"/>
    <n v="2.93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5"/>
    <s v="-"/>
    <n v="10.91"/>
    <n v="0.63"/>
    <m/>
    <m/>
    <m/>
    <m/>
    <s v="ATENDE"/>
    <s v="ATENDE"/>
    <s v="ATENDE"/>
    <s v="ATENDE"/>
    <s v="C4"/>
    <s v="P6"/>
    <n v="1.2933333333333334"/>
    <n v="6.88"/>
    <n v="2.4500000000000002"/>
    <n v="3"/>
    <n v="0.6"/>
    <s v="ATENDE"/>
    <s v="ATENDE"/>
    <s v="ATENDE"/>
    <s v="P6"/>
    <n v="0.46666666666666679"/>
    <n v="4.4000000000000004"/>
    <n v="1.9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2.5"/>
    <s v="-"/>
    <n v="10.74"/>
    <n v="0.63"/>
    <m/>
    <m/>
    <m/>
    <m/>
    <s v="ATENDE"/>
    <s v="ATENDE"/>
    <s v="ATENDE"/>
    <s v="ATENDE"/>
    <s v="C4"/>
    <s v="P6"/>
    <n v="1.3766666666666665"/>
    <n v="7.13"/>
    <n v="3.79"/>
    <n v="3"/>
    <n v="0.6"/>
    <s v="ATENDE"/>
    <s v="ATENDE"/>
    <s v="ATENDE"/>
    <s v="P6"/>
    <n v="0.41333333333333333"/>
    <n v="4.24"/>
    <n v="2.49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4666666666666677E-2"/>
    <n v="1.9444444444444446"/>
    <s v="-"/>
    <n v="16.420000000000002"/>
    <n v="0.53"/>
    <m/>
    <m/>
    <m/>
    <m/>
    <s v="ATENDE"/>
    <s v="ATENDE"/>
    <s v="ATENDE"/>
    <s v="ATENDE"/>
    <s v="C3"/>
    <s v="P5"/>
    <n v="1.298"/>
    <n v="11.49"/>
    <n v="5.83"/>
    <n v="5"/>
    <n v="1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733333333333345"/>
    <n v="2.7777777777777781"/>
    <s v="-"/>
    <n v="19.46"/>
    <n v="0.68"/>
    <m/>
    <m/>
    <m/>
    <m/>
    <s v="ATENDE"/>
    <s v="ATENDE"/>
    <s v="ATENDE"/>
    <s v="ATENDE"/>
    <s v="C3"/>
    <s v="P5"/>
    <n v="1.4820000000000002"/>
    <n v="12.41"/>
    <n v="5.72"/>
    <n v="5"/>
    <n v="1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6.6666666666659324E-4"/>
    <n v="2.3333333333333335"/>
    <s v="-"/>
    <n v="15.01"/>
    <n v="0.6"/>
    <m/>
    <m/>
    <m/>
    <m/>
    <s v="ATENDE"/>
    <s v="ATENDE"/>
    <s v="ATENDE"/>
    <s v="ATENDE"/>
    <s v="C3"/>
    <s v="P5"/>
    <n v="0.92399999999999993"/>
    <n v="9.6199999999999992"/>
    <n v="5.26"/>
    <n v="5"/>
    <n v="1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1.5"/>
    <s v="-"/>
    <n v="8.64"/>
    <n v="0.45"/>
    <m/>
    <m/>
    <m/>
    <m/>
    <s v="ATENDE"/>
    <s v="ATENDE"/>
    <s v="ATENDE"/>
    <s v="ATENDE"/>
    <s v="C5"/>
    <s v="P6"/>
    <n v="1.4166666666666665"/>
    <n v="7.25"/>
    <n v="2.88"/>
    <n v="3"/>
    <n v="0.6"/>
    <s v="ATENDE"/>
    <s v="ATENDE"/>
    <s v="ATENDE"/>
    <s v="P6"/>
    <n v="0.76666666666666661"/>
    <n v="5.3"/>
    <n v="2.6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1.9444444444444446"/>
    <s v="-"/>
    <n v="8.33"/>
    <n v="0.53"/>
    <m/>
    <m/>
    <m/>
    <m/>
    <s v="ATENDE"/>
    <s v="ATENDE"/>
    <s v="ATENDE"/>
    <s v="ATENDE"/>
    <s v="C5"/>
    <s v="P6"/>
    <n v="1.25"/>
    <n v="6.75"/>
    <n v="2.36"/>
    <n v="3"/>
    <n v="0.6"/>
    <s v="ATENDE"/>
    <s v="ATENDE"/>
    <s v="ATENDE"/>
    <s v="P6"/>
    <n v="0.49666666666666681"/>
    <n v="4.49"/>
    <n v="2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2.2222222222222223"/>
    <s v="-"/>
    <n v="8.24"/>
    <n v="0.57999999999999996"/>
    <m/>
    <m/>
    <m/>
    <m/>
    <s v="ATENDE"/>
    <s v="ATENDE"/>
    <s v="ATENDE"/>
    <s v="ATENDE"/>
    <s v="C5"/>
    <s v="P6"/>
    <n v="1.25"/>
    <n v="6.75"/>
    <n v="3.37"/>
    <n v="3"/>
    <n v="0.6"/>
    <s v="ATENDE"/>
    <s v="ATENDE"/>
    <s v="ATENDE"/>
    <s v="P6"/>
    <n v="0.37666666666666671"/>
    <n v="4.13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1.166666666666667"/>
    <s v="-"/>
    <n v="10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17W"/>
    <s v="LUM LED SL VT 9.1 17W"/>
    <m/>
    <e v="#N/A"/>
    <n v="2"/>
    <n v="17"/>
    <n v="0"/>
    <n v="2929.66"/>
    <n v="0"/>
    <n v="0"/>
    <m/>
    <s v="Curto II"/>
    <m/>
    <s v=""/>
    <s v=""/>
    <m/>
    <m/>
    <m/>
    <m/>
    <m/>
    <m/>
    <n v="17"/>
    <n v="100"/>
    <n v="234"/>
    <n v="0.83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78800000000000003"/>
    <n v="1.2222222222222223"/>
    <s v="-"/>
    <n v="13.41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20HF"/>
    <s v="SXINEVO020K40L12CZF7PHF"/>
    <m/>
    <e v="#N/A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1.6533333333333333"/>
    <n v="1.5555555555555558"/>
    <s v="-"/>
    <n v="19.899999999999999"/>
    <n v="0.46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000000000000016E-2"/>
    <n v="0.35714285714285698"/>
    <s v="-"/>
    <n v="20.36"/>
    <n v="0.38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7666666666666671"/>
    <n v="8.3000000000000007"/>
    <n v="4.63"/>
    <n v="3"/>
    <n v="0.6"/>
    <s v="ATENDE"/>
    <s v="ATENDE"/>
    <s v="ATENDE"/>
    <x v="0"/>
    <s v=" SL VT 9.1 155W"/>
    <s v="LUM LED SL VT 9.1 155W"/>
    <m/>
    <n v="0"/>
    <n v="2"/>
    <n v="155"/>
    <n v="0"/>
    <n v="24540"/>
    <n v="0"/>
    <n v="0"/>
    <n v="10"/>
    <s v="Médio II"/>
    <s v="Longo I"/>
    <n v="2.8"/>
    <n v="8"/>
    <m/>
    <m/>
    <m/>
    <m/>
    <m/>
    <m/>
    <n v="155"/>
    <n v="300"/>
    <n v="910"/>
    <n v="0.48333333333333328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450000000000007"/>
    <n v="0.21428571428571419"/>
    <s v="-"/>
    <n v="22.89"/>
    <n v="0.34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5033333333333334"/>
    <n v="7.51"/>
    <n v="4.42"/>
    <n v="3"/>
    <n v="0.6"/>
    <s v="ATENDE"/>
    <s v="ATENDE"/>
    <s v="ATENDE"/>
    <x v="1"/>
    <s v="SX-INLPE150HF"/>
    <s v="SXINLPE150K40L12CZF7PHF"/>
    <m/>
    <n v="0"/>
    <n v="2"/>
    <n v="146"/>
    <n v="0"/>
    <n v="26908"/>
    <n v="0"/>
    <n v="0"/>
    <n v="10"/>
    <s v="Médio II"/>
    <m/>
    <s v=""/>
    <s v=""/>
    <m/>
    <m/>
    <m/>
    <m/>
    <m/>
    <m/>
    <n v="146"/>
    <n v="300"/>
    <n v="892"/>
    <n v="0.51333333333333331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2000000000000011E-2"/>
    <n v="0.8214285714285714"/>
    <s v="-"/>
    <n v="20.239999999999998"/>
    <n v="0.51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6966666666666668"/>
    <n v="8.09"/>
    <n v="6.22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s v="Longo II"/>
    <n v="3.5"/>
    <n v="8.5"/>
    <m/>
    <m/>
    <m/>
    <m/>
    <m/>
    <m/>
    <n v="150"/>
    <n v="300"/>
    <n v="900"/>
    <n v="0.5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999999999999989"/>
    <n v="2.5555555555555558"/>
    <s v="-"/>
    <n v="10.35"/>
    <n v="0.64"/>
    <m/>
    <m/>
    <m/>
    <m/>
    <s v="ATENDE"/>
    <s v="ATENDE"/>
    <s v="ATENDE"/>
    <s v="ATENDE"/>
    <s v="C5"/>
    <s v="P6"/>
    <n v="2.1300000000000003"/>
    <n v="9.39"/>
    <n v="6.21"/>
    <n v="3"/>
    <n v="0.6"/>
    <s v="ATENDE"/>
    <s v="ATENDE"/>
    <s v="ATENDE"/>
    <s v="P6"/>
    <n v="0.15666666666666673"/>
    <n v="3.47"/>
    <n v="2.490000000000000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3.2777777777777777"/>
    <s v="-"/>
    <n v="8.39"/>
    <n v="0.77"/>
    <m/>
    <m/>
    <m/>
    <m/>
    <s v="ATENDE"/>
    <s v="ATENDE"/>
    <s v="ATENDE"/>
    <s v="ATENDE"/>
    <s v="C5"/>
    <s v="P6"/>
    <n v="1.3133333333333335"/>
    <n v="6.94"/>
    <n v="4.8899999999999997"/>
    <n v="3"/>
    <n v="0.6"/>
    <s v="ATENDE"/>
    <s v="ATENDE"/>
    <s v="ATENDE"/>
    <s v="P6"/>
    <n v="1.6666666666666607E-2"/>
    <n v="3.05"/>
    <n v="2.029999999999999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8666666666666676"/>
    <n v="2.9444444444444442"/>
    <s v="-"/>
    <n v="12.65"/>
    <n v="0.71"/>
    <m/>
    <m/>
    <m/>
    <m/>
    <s v="ATENDE"/>
    <s v="ATENDE"/>
    <s v="ATENDE"/>
    <s v="ATENDE"/>
    <s v="C5"/>
    <s v="P6"/>
    <n v="2.5966666666666662"/>
    <n v="10.79"/>
    <n v="7.91"/>
    <n v="3"/>
    <n v="0.6"/>
    <s v="ATENDE"/>
    <s v="ATENDE"/>
    <s v="ATENDE"/>
    <s v="P6"/>
    <n v="6.6666666666666652E-2"/>
    <n v="3.2"/>
    <n v="2.22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5555555555555558"/>
    <s v="-"/>
    <n v="8.2100000000000009"/>
    <n v="0.28000000000000003"/>
    <m/>
    <m/>
    <m/>
    <m/>
    <s v="ATENDE"/>
    <s v="ATENDE"/>
    <s v="ATENDE"/>
    <s v="ATENDE"/>
    <s v="C5"/>
    <s v="P6"/>
    <n v="1.2733333333333334"/>
    <n v="6.82"/>
    <n v="1.74"/>
    <n v="3"/>
    <n v="0.6"/>
    <s v="ATENDE"/>
    <s v="ATENDE"/>
    <s v="ATENDE"/>
    <s v="P6"/>
    <n v="0.7699999999999998"/>
    <n v="5.31"/>
    <n v="1.9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5555555555555558"/>
    <s v="-"/>
    <n v="7.81"/>
    <n v="0.28000000000000003"/>
    <m/>
    <m/>
    <m/>
    <m/>
    <s v="ATENDE"/>
    <s v="ATENDE"/>
    <s v="ATENDE"/>
    <s v="ATENDE"/>
    <s v="C5"/>
    <s v="P6"/>
    <n v="1.1566666666666667"/>
    <n v="6.47"/>
    <n v="1.17"/>
    <n v="3"/>
    <n v="0.6"/>
    <s v="ATENDE"/>
    <s v="ATENDE"/>
    <s v="ATENDE"/>
    <s v="P6"/>
    <n v="0.56333333333333346"/>
    <n v="4.690000000000000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0.22222222222222232"/>
    <s v="-"/>
    <n v="8.58"/>
    <n v="0.22"/>
    <m/>
    <m/>
    <m/>
    <m/>
    <s v="ATENDE"/>
    <s v="ATENDE"/>
    <s v="ATENDE"/>
    <s v="ATENDE"/>
    <s v="C5"/>
    <s v="P6"/>
    <n v="0.58333333333333326"/>
    <n v="4.75"/>
    <n v="1.17"/>
    <n v="3"/>
    <n v="0.6"/>
    <s v="ATENDE"/>
    <s v="ATENDE"/>
    <s v="ATENDE"/>
    <s v="P6"/>
    <n v="1.0433333333333334"/>
    <n v="6.13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2.0000000000000004"/>
    <s v="-"/>
    <n v="9.65"/>
    <n v="0.54"/>
    <m/>
    <m/>
    <m/>
    <m/>
    <s v="ATENDE"/>
    <s v="ATENDE"/>
    <s v="ATENDE"/>
    <s v="ATENDE"/>
    <s v="C5"/>
    <s v="P6"/>
    <n v="1.65"/>
    <n v="7.95"/>
    <n v="4.38"/>
    <n v="3"/>
    <n v="0.6"/>
    <s v="ATENDE"/>
    <s v="ATENDE"/>
    <s v="ATENDE"/>
    <s v="P6"/>
    <n v="0.88666666666666671"/>
    <n v="5.66"/>
    <n v="3.5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7333333333333254E-2"/>
    <n v="3"/>
    <s v="-"/>
    <n v="8.08"/>
    <n v="0.72"/>
    <m/>
    <m/>
    <m/>
    <m/>
    <s v="ATENDE"/>
    <s v="ATENDE"/>
    <s v="ATENDE"/>
    <s v="ATENDE"/>
    <s v="C5"/>
    <s v="P6"/>
    <n v="1.1433333333333331"/>
    <n v="6.43"/>
    <n v="3.94"/>
    <n v="3"/>
    <n v="0.6"/>
    <s v="ATENDE"/>
    <s v="ATENDE"/>
    <s v="ATENDE"/>
    <s v="P6"/>
    <n v="0.40000000000000013"/>
    <n v="4.2"/>
    <n v="3.43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7866666666666666"/>
    <n v="2.7222222222222228"/>
    <s v="-"/>
    <n v="11.84"/>
    <n v="0.67"/>
    <m/>
    <m/>
    <m/>
    <m/>
    <s v="ATENDE"/>
    <s v="ATENDE"/>
    <s v="ATENDE"/>
    <s v="ATENDE"/>
    <s v="C5"/>
    <s v="P6"/>
    <n v="2.0833333333333335"/>
    <n v="9.25"/>
    <n v="6.12"/>
    <n v="3"/>
    <n v="0.6"/>
    <s v="ATENDE"/>
    <s v="ATENDE"/>
    <s v="ATENDE"/>
    <s v="P6"/>
    <n v="0.82000000000000006"/>
    <n v="5.46"/>
    <n v="3.5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733333333333333"/>
    <n v="1.3888888888888888"/>
    <s v="-"/>
    <n v="8.68"/>
    <n v="0.43"/>
    <m/>
    <m/>
    <m/>
    <m/>
    <s v="ATENDE"/>
    <s v="ATENDE"/>
    <s v="ATENDE"/>
    <s v="ATENDE"/>
    <s v="C5"/>
    <s v="P6"/>
    <n v="1.2933333333333334"/>
    <n v="6.88"/>
    <n v="2.74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s v=""/>
    <s v=""/>
    <m/>
    <m/>
    <m/>
    <m/>
    <m/>
    <m/>
    <n v="35"/>
    <n v="70"/>
    <n v="105"/>
    <n v="0.5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7222222222222223"/>
    <s v="-"/>
    <n v="8.3800000000000008"/>
    <n v="0.49"/>
    <m/>
    <m/>
    <m/>
    <m/>
    <s v="ATENDE"/>
    <s v="ATENDE"/>
    <s v="ATENDE"/>
    <s v="ATENDE"/>
    <s v="C5"/>
    <s v="P6"/>
    <n v="1.1033333333333331"/>
    <n v="6.31"/>
    <n v="2.12"/>
    <n v="3"/>
    <n v="0.6"/>
    <s v="ATENDE"/>
    <s v="ATENDE"/>
    <s v="ATENDE"/>
    <s v="P6"/>
    <n v="0.62000000000000011"/>
    <n v="4.8600000000000003"/>
    <n v="2.97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70"/>
    <n v="101"/>
    <n v="0.55714285714285716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0555555555555558"/>
    <s v="-"/>
    <n v="8.32"/>
    <n v="0.55000000000000004"/>
    <m/>
    <m/>
    <m/>
    <m/>
    <s v="ATENDE"/>
    <s v="ATENDE"/>
    <s v="ATENDE"/>
    <s v="ATENDE"/>
    <s v="C5"/>
    <s v="P6"/>
    <n v="1.1133333333333333"/>
    <n v="6.34"/>
    <n v="3.17"/>
    <n v="3"/>
    <n v="0.6"/>
    <s v="ATENDE"/>
    <s v="ATENDE"/>
    <s v="ATENDE"/>
    <s v="P6"/>
    <n v="0.47666666666666657"/>
    <n v="4.43"/>
    <n v="3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70"/>
    <n v="100"/>
    <n v="0.5714285714285714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9999999999998916E-3"/>
    <n v="-3.5714285714285698E-2"/>
    <s v="-"/>
    <n v="20.059999999999999"/>
    <n v="0.27"/>
    <m/>
    <m/>
    <m/>
    <m/>
    <s v="ATENDE"/>
    <s v="ATENDE"/>
    <s v="ATENDIMENTO LIMIAR"/>
    <s v="ATENDE"/>
    <s v="C2"/>
    <s v="-"/>
    <e v="#VALUE!"/>
    <m/>
    <m/>
    <s v="-"/>
    <s v="-"/>
    <s v="-"/>
    <s v="-"/>
    <s v="-"/>
    <s v="P6"/>
    <n v="6.5533333333333337"/>
    <n v="22.66"/>
    <n v="8.06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n v="5"/>
    <s v="Médio I"/>
    <m/>
    <s v=""/>
    <s v=""/>
    <m/>
    <m/>
    <m/>
    <m/>
    <m/>
    <m/>
    <n v="72"/>
    <n v="50"/>
    <n v="244"/>
    <n v="-0.43999999999999995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449999999999988"/>
    <n v="0.14285714285714279"/>
    <s v="-"/>
    <n v="23.49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08"/>
    <n v="27.24"/>
    <n v="11.6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Médio I"/>
    <m/>
    <s v=""/>
    <s v=""/>
    <m/>
    <m/>
    <m/>
    <m/>
    <m/>
    <m/>
    <n v="70"/>
    <n v="50"/>
    <n v="240"/>
    <n v="-0.39999999999999991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5499999999999847E-2"/>
    <n v="0.24999999999999978"/>
    <s v="-"/>
    <n v="20.30999999999999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95"/>
    <n v="23.85"/>
    <n v="9.0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Médio I"/>
    <m/>
    <s v=""/>
    <s v=""/>
    <m/>
    <m/>
    <m/>
    <m/>
    <m/>
    <m/>
    <n v="68"/>
    <n v="50"/>
    <n v="236"/>
    <n v="-0.3600000000000001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2.1111111111111116"/>
    <s v="-"/>
    <n v="8.65"/>
    <n v="0.56000000000000005"/>
    <m/>
    <m/>
    <m/>
    <m/>
    <s v="ATENDE"/>
    <s v="ATENDE"/>
    <s v="ATENDE"/>
    <s v="ATENDE"/>
    <s v="C5"/>
    <s v="P6"/>
    <n v="1.4733333333333332"/>
    <n v="7.42"/>
    <n v="4.1399999999999997"/>
    <n v="3"/>
    <n v="0.6"/>
    <s v="ATENDE"/>
    <s v="ATENDE"/>
    <s v="ATENDE"/>
    <s v="P6"/>
    <n v="0.79333333333333322"/>
    <n v="5.38"/>
    <n v="3.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599999999999994"/>
    <n v="3.166666666666667"/>
    <s v="-"/>
    <n v="10.77"/>
    <n v="0.75"/>
    <m/>
    <m/>
    <m/>
    <m/>
    <s v="ATENDE"/>
    <s v="ATENDE"/>
    <s v="ATENDE"/>
    <s v="ATENDE"/>
    <s v="C5"/>
    <s v="P6"/>
    <n v="1.9033333333333338"/>
    <n v="8.7100000000000009"/>
    <n v="5.92"/>
    <n v="3"/>
    <n v="0.6"/>
    <s v="ATENDE"/>
    <s v="ATENDE"/>
    <s v="ATENDE"/>
    <s v="P6"/>
    <n v="0.93666666666666654"/>
    <n v="5.81"/>
    <n v="3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399999999999993"/>
    <n v="2.833333333333333"/>
    <s v="-"/>
    <n v="10.68"/>
    <n v="0.69"/>
    <m/>
    <m/>
    <m/>
    <m/>
    <s v="ATENDE"/>
    <s v="ATENDE"/>
    <s v="ATENDE"/>
    <s v="ATENDE"/>
    <s v="C5"/>
    <s v="P6"/>
    <n v="1.9066666666666667"/>
    <n v="8.7200000000000006"/>
    <n v="5.89"/>
    <n v="3"/>
    <n v="0.6"/>
    <s v="ATENDE"/>
    <s v="ATENDE"/>
    <s v="ATENDE"/>
    <s v="P6"/>
    <n v="0.77666666666666662"/>
    <n v="5.33"/>
    <n v="3.6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38888888888888884"/>
    <s v="-"/>
    <n v="8.6300000000000008"/>
    <n v="0.25"/>
    <m/>
    <m/>
    <m/>
    <m/>
    <s v="ATENDE"/>
    <s v="ATENDE"/>
    <s v="ATENDE"/>
    <s v="ATENDE"/>
    <s v="C5"/>
    <s v="P6"/>
    <n v="1.46"/>
    <n v="7.38"/>
    <n v="1.58"/>
    <n v="3"/>
    <n v="0.6"/>
    <s v="ATENDE"/>
    <s v="ATENDE"/>
    <s v="ATENDE"/>
    <s v="P6"/>
    <n v="0.66999999999999993"/>
    <n v="5.01"/>
    <n v="1.67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22222222222222232"/>
    <s v="-"/>
    <n v="8.2100000000000009"/>
    <n v="0.22"/>
    <m/>
    <m/>
    <m/>
    <m/>
    <s v="ATENDE"/>
    <s v="ATENDE"/>
    <s v="ATENDE"/>
    <s v="ATENDE"/>
    <s v="C5"/>
    <s v="P6"/>
    <n v="1.3399999999999999"/>
    <n v="7.02"/>
    <n v="0.88"/>
    <n v="3"/>
    <n v="0.6"/>
    <s v="ATENDE"/>
    <s v="ATENDE"/>
    <s v="ATENDE"/>
    <s v="P6"/>
    <n v="0.37999999999999989"/>
    <n v="4.1399999999999997"/>
    <n v="1.3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2777777777777779"/>
    <s v="-"/>
    <n v="8.6300000000000008"/>
    <n v="0.23"/>
    <m/>
    <m/>
    <m/>
    <m/>
    <s v="ATENDE"/>
    <s v="ATENDE"/>
    <s v="ATENDE"/>
    <s v="ATENDE"/>
    <s v="C5"/>
    <s v="P6"/>
    <n v="0.66333333333333333"/>
    <n v="4.99"/>
    <n v="1.24"/>
    <n v="3"/>
    <n v="0.6"/>
    <s v="ATENDE"/>
    <s v="ATENDE"/>
    <s v="ATENDE"/>
    <s v="P6"/>
    <n v="0.96666666666666679"/>
    <n v="5.9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8999999999999977E-2"/>
    <n v="0.14285714285714279"/>
    <s v="-"/>
    <n v="21.98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77"/>
    <n v="23.31"/>
    <n v="12.54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-1.0000000000000009E-2"/>
    <n v="0.85714285714285698"/>
    <s v="-"/>
    <n v="19.8"/>
    <n v="0.52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P6"/>
    <n v="6.87"/>
    <n v="23.61"/>
    <n v="14.88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999999999999906E-2"/>
    <n v="0.60714285714285698"/>
    <s v="-"/>
    <n v="20.38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4700000000000006"/>
    <n v="25.41"/>
    <n v="15.7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4999999999999938E-2"/>
    <n v="2.6315789473684292E-2"/>
    <s v="-"/>
    <n v="31.65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73"/>
    <n v="8.19"/>
    <n v="4.07"/>
    <n v="3"/>
    <n v="0.6"/>
    <s v="ATENDE"/>
    <s v="ATENDE"/>
    <s v="ATENDE"/>
    <x v="0"/>
    <s v=" SL VT 9.6 215W"/>
    <s v="LUM LED SL VT 9.6 215W"/>
    <m/>
    <n v="0"/>
    <n v="2"/>
    <n v="215"/>
    <n v="0"/>
    <n v="31800.799999999999"/>
    <n v="0"/>
    <n v="0"/>
    <n v="10"/>
    <s v="Curto II"/>
    <m/>
    <s v=""/>
    <s v=""/>
    <m/>
    <m/>
    <m/>
    <m/>
    <m/>
    <m/>
    <n v="215"/>
    <n v="250"/>
    <n v="930"/>
    <n v="0.14000000000000001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9999999999998934E-3"/>
    <n v="-2.6315789473684181E-2"/>
    <s v="-"/>
    <n v="30.15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P6"/>
    <n v="2.2166666666666668"/>
    <n v="9.65"/>
    <n v="5.86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m/>
    <s v="Curto II"/>
    <m/>
    <s v=""/>
    <s v=""/>
    <m/>
    <m/>
    <m/>
    <m/>
    <m/>
    <m/>
    <n v="90"/>
    <n v="250"/>
    <n v="680"/>
    <n v="0.64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100000000000007"/>
    <n v="2.6315789473684292E-2"/>
    <s v="-"/>
    <n v="36.03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9833333333333329"/>
    <n v="8.9499999999999993"/>
    <n v="5.74"/>
    <n v="3"/>
    <n v="0.6"/>
    <s v="ATENDE"/>
    <s v="ATENDE"/>
    <s v="ATENDE"/>
    <x v="2"/>
    <s v="TAUMAGPTLRRTMNDL183W_95IBB"/>
    <s v="TAUMAGPTLRRTMNDL183W_95IBB_x000a_RS1-10C1MUN6.5"/>
    <m/>
    <n v="0"/>
    <n v="2"/>
    <n v="183"/>
    <n v="0"/>
    <n v="30866"/>
    <n v="0"/>
    <n v="0"/>
    <n v="10"/>
    <s v="Curto II"/>
    <m/>
    <s v=""/>
    <s v=""/>
    <m/>
    <m/>
    <m/>
    <m/>
    <m/>
    <m/>
    <n v="183"/>
    <n v="250"/>
    <n v="866"/>
    <n v="0.26800000000000002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0555555555555558"/>
    <s v="-"/>
    <n v="7.98"/>
    <n v="0.37"/>
    <m/>
    <m/>
    <m/>
    <m/>
    <s v="ATENDE"/>
    <s v="ATENDE"/>
    <s v="ATENDE"/>
    <s v="ATENDE"/>
    <s v="C5"/>
    <s v="P6"/>
    <n v="1.19"/>
    <n v="6.57"/>
    <n v="2.13"/>
    <n v="3"/>
    <n v="0.6"/>
    <s v="ATENDE"/>
    <s v="ATENDE"/>
    <s v="ATENDE"/>
    <s v="P6"/>
    <n v="0.66333333333333333"/>
    <n v="4.99"/>
    <n v="2.1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6616E-2"/>
    <n v="1.1111111111111112"/>
    <s v="-"/>
    <n v="7.7"/>
    <n v="0.38"/>
    <m/>
    <m/>
    <m/>
    <m/>
    <s v="ATENDE"/>
    <s v="ATENDE"/>
    <s v="ATENDE"/>
    <s v="ATENDE"/>
    <s v="C5"/>
    <s v="P6"/>
    <n v="1.0299999999999998"/>
    <n v="6.09"/>
    <n v="1.35"/>
    <n v="3"/>
    <n v="0.6"/>
    <s v="ATENDE"/>
    <s v="ATENDE"/>
    <s v="ATENDE"/>
    <s v="P6"/>
    <n v="0.41999999999999993"/>
    <n v="4.26"/>
    <n v="2.0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1.6111111111111112"/>
    <s v="-"/>
    <n v="7.63"/>
    <n v="0.47"/>
    <m/>
    <m/>
    <m/>
    <m/>
    <s v="ATENDE"/>
    <s v="ATENDE"/>
    <s v="ATENDE"/>
    <s v="ATENDE"/>
    <s v="C5"/>
    <s v="P6"/>
    <n v="1.0333333333333332"/>
    <n v="6.1"/>
    <n v="2.4900000000000002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599999999999996"/>
    <n v="2.7222222222222228"/>
    <s v="-"/>
    <n v="10.92"/>
    <n v="0.67"/>
    <m/>
    <m/>
    <m/>
    <m/>
    <s v="ATENDE"/>
    <s v="ATENDE"/>
    <s v="ATENDE"/>
    <s v="ATENDE"/>
    <s v="C5"/>
    <s v="P6"/>
    <n v="2.0099999999999998"/>
    <n v="9.0299999999999994"/>
    <n v="6.22"/>
    <n v="3"/>
    <n v="0.6"/>
    <s v="ATENDE"/>
    <s v="ATENDE"/>
    <s v="ATENDE"/>
    <s v="P6"/>
    <n v="1.3166666666666669"/>
    <n v="6.95"/>
    <n v="5.099999999999999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3.3888888888888893"/>
    <s v="-"/>
    <n v="9.15"/>
    <n v="0.79"/>
    <m/>
    <m/>
    <m/>
    <m/>
    <s v="ATENDE"/>
    <s v="ATENDE"/>
    <s v="ATENDE"/>
    <s v="ATENDE"/>
    <s v="C5"/>
    <s v="P6"/>
    <n v="1.4466666666666668"/>
    <n v="7.34"/>
    <n v="5.35"/>
    <n v="3"/>
    <n v="0.6"/>
    <s v="ATENDE"/>
    <s v="ATENDE"/>
    <s v="ATENDE"/>
    <s v="P6"/>
    <n v="0.79666666666666663"/>
    <n v="5.39"/>
    <n v="3.67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9600000000000004"/>
    <n v="3.0555555555555554"/>
    <s v="-"/>
    <n v="13.47"/>
    <n v="0.73"/>
    <m/>
    <m/>
    <m/>
    <m/>
    <s v="ATENDE"/>
    <s v="ATENDE"/>
    <s v="ATENDE"/>
    <s v="ATENDE"/>
    <s v="C5"/>
    <s v="P6"/>
    <n v="2.5166666666666671"/>
    <n v="10.55"/>
    <n v="7.75"/>
    <n v="3"/>
    <n v="0.6"/>
    <s v="ATENDE"/>
    <s v="ATENDE"/>
    <s v="ATENDE"/>
    <s v="P6"/>
    <n v="1.3199999999999998"/>
    <n v="6.96"/>
    <n v="5.1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38888888888888884"/>
    <s v="-"/>
    <n v="8.81"/>
    <n v="0.25"/>
    <m/>
    <m/>
    <m/>
    <m/>
    <s v="ATENDE"/>
    <s v="ATENDE"/>
    <s v="ATENDE"/>
    <s v="ATENDE"/>
    <s v="C5"/>
    <s v="P6"/>
    <n v="1.46"/>
    <n v="7.38"/>
    <n v="1.66"/>
    <n v="3"/>
    <n v="0.6"/>
    <s v="ATENDE"/>
    <s v="ATENDE"/>
    <s v="ATENDE"/>
    <s v="P6"/>
    <n v="0.64666666666666672"/>
    <n v="4.9400000000000004"/>
    <n v="1.6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0.2777777777777779"/>
    <s v="-"/>
    <n v="8.3800000000000008"/>
    <n v="0.23"/>
    <m/>
    <m/>
    <m/>
    <m/>
    <s v="ATENDE"/>
    <s v="ATENDE"/>
    <s v="ATENDE"/>
    <s v="ATENDE"/>
    <s v="C5"/>
    <s v="P6"/>
    <n v="1.33"/>
    <n v="6.99"/>
    <n v="0.95"/>
    <n v="3"/>
    <n v="0.6"/>
    <s v="ATENDE"/>
    <s v="ATENDE"/>
    <s v="ATENDE"/>
    <s v="P6"/>
    <n v="0.33999999999999986"/>
    <n v="4.0199999999999996"/>
    <n v="1.2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599999999999999"/>
    <n v="-5.5555555555555469E-2"/>
    <s v="-"/>
    <n v="9.27"/>
    <n v="0.17"/>
    <m/>
    <m/>
    <m/>
    <m/>
    <s v="ATENDE"/>
    <s v="ATENDE"/>
    <s v="ATENDIMENTO LIMIAR"/>
    <s v="ATENDE"/>
    <s v="C5"/>
    <s v="P6"/>
    <n v="0.84333333333333349"/>
    <n v="5.53"/>
    <n v="1.04"/>
    <n v="3"/>
    <n v="0.6"/>
    <s v="ATENDE"/>
    <s v="ATENDE"/>
    <s v="ATENDE"/>
    <s v="P6"/>
    <n v="0.71"/>
    <n v="5.13"/>
    <n v="1.2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33333333333333326"/>
    <s v="-"/>
    <n v="7.65"/>
    <n v="0.24"/>
    <m/>
    <m/>
    <m/>
    <m/>
    <s v="ATENDE"/>
    <s v="ATENDE"/>
    <s v="ATENDE"/>
    <s v="ATENDE"/>
    <s v="C5"/>
    <s v="P6"/>
    <n v="1.2600000000000002"/>
    <n v="6.78"/>
    <n v="1.37"/>
    <n v="3"/>
    <n v="0.6"/>
    <s v="ATENDE"/>
    <s v="ATENDE"/>
    <s v="ATENDE"/>
    <s v="P6"/>
    <n v="0.36666666666666647"/>
    <n v="4.0999999999999996"/>
    <n v="1.3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0"/>
    <s v="-"/>
    <n v="10"/>
    <n v="0.18"/>
    <m/>
    <m/>
    <m/>
    <m/>
    <s v="ATENDE"/>
    <s v="ATENDE"/>
    <s v="ATENDE"/>
    <s v="ATENDE"/>
    <s v="C5"/>
    <s v="P6"/>
    <n v="1.0033333333333334"/>
    <n v="6.01"/>
    <n v="0.85"/>
    <n v="3"/>
    <n v="0.6"/>
    <s v="ATENDE"/>
    <s v="ATENDE"/>
    <s v="ATENDE"/>
    <s v="P6"/>
    <n v="1.5533333333333332"/>
    <n v="7.66"/>
    <n v="3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-5.5555555555555469E-2"/>
    <s v="-"/>
    <n v="7.84"/>
    <n v="0.17"/>
    <m/>
    <m/>
    <m/>
    <m/>
    <s v="ATENDE"/>
    <s v="ATENDE"/>
    <s v="ATENDIMENTO LIMIAR"/>
    <s v="ATENDE"/>
    <s v="C5"/>
    <s v="P6"/>
    <n v="0.54333333333333322"/>
    <n v="4.63"/>
    <n v="0.9"/>
    <n v="3"/>
    <n v="0.6"/>
    <s v="ATENDE"/>
    <s v="ATENDE"/>
    <s v="ATENDE"/>
    <s v="P6"/>
    <n v="0.56666666666666665"/>
    <n v="4.7"/>
    <n v="1.15999999999999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Longo I"/>
    <n v="2.8"/>
    <n v="8"/>
    <m/>
    <m/>
    <m/>
    <m/>
    <m/>
    <m/>
    <n v="40"/>
    <n v="150"/>
    <n v="190"/>
    <n v="0.73333333333333339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-5.5555555555555469E-2"/>
    <s v="-"/>
    <n v="11.21"/>
    <n v="0.17"/>
    <m/>
    <m/>
    <m/>
    <m/>
    <s v="ATENDE"/>
    <s v="ATENDE"/>
    <s v="ATENDIMENTO LIMIAR"/>
    <s v="ATENDE"/>
    <s v="C4"/>
    <s v="P6"/>
    <n v="2.0133333333333332"/>
    <n v="9.0399999999999991"/>
    <n v="1.1599999999999999"/>
    <n v="3"/>
    <n v="0.6"/>
    <s v="ATENDE"/>
    <s v="ATENDE"/>
    <s v="ATENDE"/>
    <s v="P6"/>
    <n v="0.85666666666666669"/>
    <n v="5.57"/>
    <n v="1.4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5.555555555555558E-2"/>
    <s v="-"/>
    <n v="11.59"/>
    <n v="0.19"/>
    <m/>
    <m/>
    <m/>
    <m/>
    <s v="ATENDE"/>
    <s v="ATENDE"/>
    <s v="ATENDE"/>
    <s v="ATENDE"/>
    <s v="C4"/>
    <s v="P6"/>
    <n v="1.3399999999999999"/>
    <n v="7.02"/>
    <n v="0.89"/>
    <n v="3"/>
    <n v="0.6"/>
    <s v="ATENDE"/>
    <s v="ATENDE"/>
    <s v="ATENDE"/>
    <s v="P6"/>
    <n v="1.9333333333333336"/>
    <n v="8.8000000000000007"/>
    <n v="4.08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"/>
    <s v="-"/>
    <n v="10.97"/>
    <n v="0.18"/>
    <m/>
    <m/>
    <m/>
    <m/>
    <s v="ATENDE"/>
    <s v="ATENDE"/>
    <s v="ATENDE"/>
    <s v="ATENDE"/>
    <s v="C4"/>
    <s v="P6"/>
    <n v="1.2266666666666666"/>
    <n v="6.68"/>
    <n v="1.4"/>
    <n v="3"/>
    <n v="0.6"/>
    <s v="ATENDE"/>
    <s v="ATENDE"/>
    <s v="ATENDE"/>
    <s v="P6"/>
    <n v="1.0266666666666668"/>
    <n v="6.08"/>
    <n v="1.3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555555555555558"/>
    <s v="-"/>
    <n v="11.14"/>
    <n v="0.28000000000000003"/>
    <m/>
    <m/>
    <m/>
    <m/>
    <s v="ATENDE"/>
    <s v="ATENDE"/>
    <s v="ATENDE"/>
    <s v="ATENDE"/>
    <s v="C4"/>
    <s v="P6"/>
    <n v="1.92"/>
    <n v="8.76"/>
    <n v="2.02"/>
    <n v="3"/>
    <n v="0.6"/>
    <s v="ATENDE"/>
    <s v="ATENDE"/>
    <s v="ATENDE"/>
    <s v="P6"/>
    <n v="0.91666666666666674"/>
    <n v="5.75"/>
    <n v="2.06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"/>
    <m/>
    <s v=""/>
    <s v=""/>
    <m/>
    <m/>
    <m/>
    <m/>
    <m/>
    <m/>
    <n v="52"/>
    <n v="100"/>
    <n v="152"/>
    <n v="0.48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00000000000006"/>
    <n v="0.44444444444444464"/>
    <s v="-"/>
    <n v="13.22"/>
    <n v="0.26"/>
    <m/>
    <m/>
    <m/>
    <m/>
    <s v="ATENDE"/>
    <s v="ATENDE"/>
    <s v="ATENDE"/>
    <s v="ATENDE"/>
    <s v="C4"/>
    <s v="P6"/>
    <n v="2.2333333333333329"/>
    <n v="9.6999999999999993"/>
    <n v="1"/>
    <n v="3"/>
    <n v="0.6"/>
    <s v="ATENDE"/>
    <s v="ATENDE"/>
    <s v="ATENDE"/>
    <s v="P6"/>
    <n v="1.0933333333333333"/>
    <n v="6.28"/>
    <n v="2.85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m/>
    <s v=""/>
    <s v=""/>
    <m/>
    <m/>
    <m/>
    <m/>
    <m/>
    <m/>
    <n v="50"/>
    <n v="100"/>
    <n v="150"/>
    <n v="0.5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-5.5555555555555469E-2"/>
    <s v="-"/>
    <n v="10.08"/>
    <n v="0.17"/>
    <m/>
    <m/>
    <m/>
    <m/>
    <s v="ATENDE"/>
    <s v="ATENDE"/>
    <s v="ATENDIMENTO LIMIAR"/>
    <s v="ATENDE"/>
    <s v="C4"/>
    <s v="P6"/>
    <n v="1.3766666666666665"/>
    <n v="7.13"/>
    <n v="0.91"/>
    <n v="3"/>
    <n v="0.6"/>
    <s v="ATENDE"/>
    <s v="ATENDE"/>
    <s v="ATENDE"/>
    <s v="P6"/>
    <n v="0.18666666666666676"/>
    <n v="3.56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2"/>
    <s v="Curto I"/>
    <m/>
    <s v=""/>
    <s v=""/>
    <m/>
    <m/>
    <m/>
    <m/>
    <m/>
    <m/>
    <n v="40"/>
    <n v="100"/>
    <n v="140"/>
    <n v="0.6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1033333333333339"/>
    <n v="0.26315789473684204"/>
    <s v="-"/>
    <n v="33.31"/>
    <n v="0.4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126666666666667"/>
    <n v="42.38"/>
    <n v="26.02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m/>
    <m/>
    <s v="APEA"/>
    <n v="1"/>
    <m/>
    <s v="Redução do distanciamento entre postes de 56 para 28m."/>
    <m/>
    <m/>
    <n v="140"/>
    <n v="50"/>
    <n v="380"/>
    <n v="-1.7999999999999998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9.533333333333327E-2"/>
    <n v="0"/>
    <s v="-"/>
    <n v="32.86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40000000000002"/>
    <n v="44.52"/>
    <n v="25.53"/>
    <n v="3"/>
    <n v="0.6"/>
    <s v="ATENDE"/>
    <s v="ATENDE"/>
    <s v="ATENDE"/>
    <x v="1"/>
    <s v="SX-INLPP150HF"/>
    <s v="SXINLPP150K40L12CZF7PHF"/>
    <m/>
    <n v="0"/>
    <n v="2"/>
    <n v="137"/>
    <n v="0"/>
    <n v="23817"/>
    <n v="0"/>
    <n v="0"/>
    <n v="10"/>
    <s v="Médio II"/>
    <m/>
    <m/>
    <m/>
    <s v="APEA"/>
    <n v="1"/>
    <m/>
    <s v="Redução do distanciamento entre postes de 56 para 28m."/>
    <m/>
    <m/>
    <n v="137"/>
    <n v="50"/>
    <n v="374"/>
    <n v="-1.7400000000000002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8.8333333333333375E-2"/>
    <n v="0.23684210526315774"/>
    <s v="-"/>
    <n v="32.65"/>
    <n v="0.47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23333333333332"/>
    <n v="44.47"/>
    <n v="30.48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m/>
    <m/>
    <m/>
    <s v="APEA"/>
    <n v="1"/>
    <m/>
    <s v="Redução do distanciamento entre postes de 56 para 28m."/>
    <m/>
    <m/>
    <n v="150"/>
    <n v="50"/>
    <n v="400"/>
    <n v="-2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2999999999999936E-2"/>
    <n v="-2.6315789473684181E-2"/>
    <s v="-"/>
    <n v="31.59"/>
    <n v="0.37"/>
    <m/>
    <m/>
    <m/>
    <m/>
    <s v="ATENDE"/>
    <s v="ATENDE"/>
    <s v="ATENDIMENTO LIMIAR"/>
    <s v="ATENDE"/>
    <s v="C1"/>
    <s v="P6"/>
    <n v="10.396666666666667"/>
    <n v="34.19"/>
    <n v="11.07"/>
    <n v="3"/>
    <n v="0.6"/>
    <s v="ATENDE"/>
    <s v="ATENDE"/>
    <s v="ATENDE"/>
    <s v="-"/>
    <e v="#VALUE!"/>
    <m/>
    <m/>
    <s v="-"/>
    <s v="-"/>
    <s v="-"/>
    <s v="-"/>
    <s v="-"/>
    <x v="0"/>
    <s v=" SL VT 9.6 120W"/>
    <s v="LUM LED SL VT 9.6 120W"/>
    <m/>
    <e v="#N/A"/>
    <n v="2"/>
    <n v="120"/>
    <n v="0"/>
    <n v="15145"/>
    <n v="0"/>
    <n v="0"/>
    <n v="10"/>
    <s v="Longo I"/>
    <m/>
    <s v=""/>
    <s v=""/>
    <m/>
    <m/>
    <m/>
    <m/>
    <m/>
    <m/>
    <n v="120"/>
    <n v="50"/>
    <n v="340"/>
    <n v="-1.4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0999999999999908E-2"/>
    <n v="7.8947368421052655E-2"/>
    <s v="-"/>
    <n v="30.63"/>
    <n v="0.41"/>
    <m/>
    <m/>
    <m/>
    <m/>
    <s v="ATENDE"/>
    <s v="ATENDE"/>
    <s v="ATENDE"/>
    <s v="ATENDE"/>
    <s v="C1"/>
    <s v="P6"/>
    <n v="11.213333333333333"/>
    <n v="36.64"/>
    <n v="16.79"/>
    <n v="3"/>
    <n v="0.6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2"/>
    <n v="90"/>
    <n v="0"/>
    <n v="15476"/>
    <n v="0"/>
    <n v="0"/>
    <m/>
    <s v="Longo I"/>
    <m/>
    <s v=""/>
    <s v=""/>
    <m/>
    <m/>
    <m/>
    <m/>
    <m/>
    <m/>
    <n v="90"/>
    <n v="50"/>
    <n v="280"/>
    <n v="-0.8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7.9999999999998961E-3"/>
    <n v="5.2631578947368363E-2"/>
    <s v="-"/>
    <n v="29.76"/>
    <n v="0.4"/>
    <m/>
    <m/>
    <m/>
    <m/>
    <s v="ATENDE"/>
    <s v="ATENDIMENTO LIMIAR"/>
    <s v="ATENDE"/>
    <s v="ATENDE"/>
    <s v="C1"/>
    <s v="P6"/>
    <n v="9.6033333333333335"/>
    <n v="31.81"/>
    <n v="13.35"/>
    <n v="3"/>
    <n v="0.6"/>
    <s v="ATENDE"/>
    <s v="ATENDE"/>
    <s v="ATENDE"/>
    <s v="-"/>
    <e v="#VALUE!"/>
    <m/>
    <m/>
    <s v="-"/>
    <s v="-"/>
    <s v="-"/>
    <s v="-"/>
    <s v="-"/>
    <x v="2"/>
    <s v="SIGSAGPTLRRSSNDL100W125IBBRS_x000a_"/>
    <s v="SIGSAGPTLRRSSNDL100W125IBBRS_x000a_1-10C1MUN6.5"/>
    <m/>
    <e v="#N/A"/>
    <n v="2"/>
    <n v="100"/>
    <e v="#N/A"/>
    <n v="15162"/>
    <n v="0"/>
    <n v="0"/>
    <m/>
    <s v="Longo I"/>
    <m/>
    <s v=""/>
    <s v=""/>
    <m/>
    <m/>
    <m/>
    <m/>
    <m/>
    <m/>
    <n v="100"/>
    <n v="50"/>
    <n v="300"/>
    <n v="-1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44444444444444464"/>
    <s v="-"/>
    <n v="8.01"/>
    <n v="0.26"/>
    <m/>
    <m/>
    <m/>
    <m/>
    <s v="ATENDE"/>
    <s v="ATENDE"/>
    <s v="ATENDE"/>
    <s v="ATENDE"/>
    <s v="C5"/>
    <s v="P6"/>
    <n v="1.2166666666666668"/>
    <n v="6.65"/>
    <n v="1.6"/>
    <n v="3"/>
    <n v="0.6"/>
    <s v="ATENDE"/>
    <s v="ATENDE"/>
    <s v="ATENDE"/>
    <s v="P6"/>
    <n v="0.87000000000000011"/>
    <n v="5.61"/>
    <n v="1.9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6000000000000014E-2"/>
    <n v="0.38888888888888884"/>
    <s v="-"/>
    <n v="7.62"/>
    <n v="0.25"/>
    <m/>
    <m/>
    <m/>
    <m/>
    <s v="ATENDE"/>
    <s v="ATENDE"/>
    <s v="ATENDE"/>
    <s v="ATENDE"/>
    <s v="C5"/>
    <s v="P6"/>
    <n v="1.1033333333333331"/>
    <n v="6.31"/>
    <n v="1.01"/>
    <n v="3"/>
    <n v="0.6"/>
    <s v="ATENDE"/>
    <s v="ATENDE"/>
    <s v="ATENDE"/>
    <s v="P6"/>
    <n v="0.70666666666666678"/>
    <n v="5.12"/>
    <n v="2.0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5.555555555555558E-2"/>
    <s v="-"/>
    <n v="8.3699999999999992"/>
    <n v="0.19"/>
    <m/>
    <m/>
    <m/>
    <m/>
    <s v="ATENDE"/>
    <s v="ATENDE"/>
    <s v="ATENDE"/>
    <s v="ATENDE"/>
    <s v="C5"/>
    <s v="P6"/>
    <n v="0.54333333333333322"/>
    <n v="4.63"/>
    <n v="1"/>
    <n v="3"/>
    <n v="0.6"/>
    <s v="ATENDE"/>
    <s v="ATENDE"/>
    <s v="ATENDE"/>
    <s v="P6"/>
    <n v="1.19"/>
    <n v="6.57"/>
    <n v="1.6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50"/>
    <n v="90"/>
    <n v="0.19999999999999996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2.1666666666666665"/>
    <s v="-"/>
    <n v="8.81"/>
    <n v="0.56999999999999995"/>
    <m/>
    <m/>
    <m/>
    <m/>
    <s v="ATENDE"/>
    <s v="ATENDE"/>
    <s v="ATENDE"/>
    <s v="ATENDE"/>
    <s v="C5"/>
    <s v="P6"/>
    <n v="1.3633333333333333"/>
    <n v="7.09"/>
    <n v="4.0199999999999996"/>
    <n v="3"/>
    <n v="0.6"/>
    <s v="ATENDE"/>
    <s v="ATENDE"/>
    <s v="ATENDE"/>
    <s v="P6"/>
    <n v="0.77333333333333343"/>
    <n v="5.32"/>
    <n v="3.3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6266666666666678"/>
    <n v="421.22222222222223"/>
    <s v="-"/>
    <n v="10.97"/>
    <n v="76"/>
    <m/>
    <m/>
    <m/>
    <m/>
    <s v="ATENDE"/>
    <s v="ATENDE"/>
    <s v="ATENDE"/>
    <s v="ATENDE"/>
    <s v="C5"/>
    <s v="P6"/>
    <n v="1.7233333333333332"/>
    <n v="8.17"/>
    <n v="5.28"/>
    <n v="3"/>
    <n v="0.6"/>
    <s v="ATENDE"/>
    <s v="ATENDE"/>
    <s v="ATENDE"/>
    <s v="P6"/>
    <n v="0.88333333333333353"/>
    <n v="5.65"/>
    <n v="3.26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799999999999995"/>
    <n v="2.8888888888888888"/>
    <s v="-"/>
    <n v="10.86"/>
    <n v="0.7"/>
    <m/>
    <m/>
    <m/>
    <m/>
    <s v="ATENDE"/>
    <s v="ATENDE"/>
    <s v="ATENDE"/>
    <s v="ATENDE"/>
    <s v="C5"/>
    <s v="P6"/>
    <n v="1.75"/>
    <n v="8.25"/>
    <n v="5.45"/>
    <n v="3"/>
    <n v="0.6"/>
    <s v="ATENDE"/>
    <s v="ATENDE"/>
    <s v="ATENDE"/>
    <s v="P6"/>
    <n v="0.7433333333333334"/>
    <n v="5.23"/>
    <n v="3.2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66666666666666674"/>
    <s v="-"/>
    <n v="7.89"/>
    <n v="0.3"/>
    <m/>
    <m/>
    <m/>
    <m/>
    <s v="ATENDE"/>
    <s v="ATENDE"/>
    <s v="ATENDE"/>
    <s v="ATENDE"/>
    <s v="C5"/>
    <s v="P6"/>
    <n v="1.0733333333333333"/>
    <n v="6.22"/>
    <n v="1.68"/>
    <n v="3"/>
    <n v="0.6"/>
    <s v="ATENDE"/>
    <s v="ATENDE"/>
    <s v="ATENDE"/>
    <s v="P6"/>
    <n v="0.27"/>
    <n v="3.81"/>
    <n v="1.5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866666666666664"/>
    <n v="0.2777777777777779"/>
    <s v="-"/>
    <n v="9.74"/>
    <n v="0.23"/>
    <m/>
    <m/>
    <m/>
    <m/>
    <s v="ATENDE"/>
    <s v="ATENDE"/>
    <s v="ATENDE"/>
    <s v="ATENDE"/>
    <s v="C5"/>
    <s v="P6"/>
    <n v="1.3366666666666664"/>
    <n v="7.01"/>
    <n v="0.62"/>
    <n v="3"/>
    <n v="0.6"/>
    <s v="ATENDE"/>
    <s v="ATENDE"/>
    <s v="ATENDE"/>
    <s v="P6"/>
    <n v="0.12333333333333329"/>
    <n v="3.37"/>
    <n v="0.8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333333333333343"/>
    <n v="0.83333333333333348"/>
    <s v="-"/>
    <n v="9.5500000000000007"/>
    <n v="0.33"/>
    <m/>
    <m/>
    <m/>
    <m/>
    <s v="ATENDE"/>
    <s v="ATENDE"/>
    <s v="ATENDE"/>
    <s v="ATENDE"/>
    <s v="C5"/>
    <s v="P6"/>
    <n v="1.3900000000000001"/>
    <n v="7.17"/>
    <n v="1.92"/>
    <n v="3"/>
    <n v="0.6"/>
    <s v="ATENDE"/>
    <s v="ATENDE"/>
    <s v="ATENDE"/>
    <s v="P6"/>
    <n v="0.12333333333333329"/>
    <n v="3.37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733333333333319"/>
    <n v="2.3333333333333335"/>
    <s v="-"/>
    <n v="9.43"/>
    <n v="0.6"/>
    <m/>
    <m/>
    <m/>
    <m/>
    <s v="ATENDE"/>
    <s v="ATENDE"/>
    <s v="ATENDE"/>
    <s v="ATENDE"/>
    <s v="C5"/>
    <s v="P6"/>
    <n v="1.8033333333333332"/>
    <n v="8.41"/>
    <n v="5.18"/>
    <n v="3"/>
    <n v="0.6"/>
    <s v="ATENDE"/>
    <s v="ATENDE"/>
    <s v="ATENDE"/>
    <s v="P6"/>
    <n v="1.0433333333333334"/>
    <n v="6.13"/>
    <n v="4.2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3.2222222222222223"/>
    <s v="-"/>
    <n v="7.9"/>
    <n v="0.76"/>
    <m/>
    <m/>
    <m/>
    <m/>
    <s v="ATENDE"/>
    <s v="ATENDE"/>
    <s v="ATENDE"/>
    <s v="ATENDE"/>
    <s v="C5"/>
    <s v="P6"/>
    <n v="1.3133333333333335"/>
    <n v="6.94"/>
    <n v="4.8499999999999996"/>
    <n v="3"/>
    <n v="0.6"/>
    <s v="ATENDE"/>
    <s v="ATENDE"/>
    <s v="ATENDE"/>
    <s v="P6"/>
    <n v="0.59666666666666668"/>
    <n v="4.79"/>
    <n v="3.4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4933333333333323"/>
    <n v="2.9444444444444442"/>
    <s v="-"/>
    <n v="11.62"/>
    <n v="0.71"/>
    <m/>
    <m/>
    <m/>
    <m/>
    <s v="ATENDE"/>
    <s v="ATENDE"/>
    <s v="ATENDE"/>
    <s v="ATENDE"/>
    <s v="C5"/>
    <s v="P6"/>
    <n v="2.3266666666666667"/>
    <n v="9.98"/>
    <n v="7.23"/>
    <n v="3"/>
    <n v="0.6"/>
    <s v="ATENDE"/>
    <s v="ATENDE"/>
    <s v="ATENDE"/>
    <s v="P6"/>
    <n v="1.0566666666666666"/>
    <n v="6.17"/>
    <n v="4.5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1999999999999842E-2"/>
    <n v="1.0555555555555558"/>
    <s v="-"/>
    <n v="8.0399999999999991"/>
    <n v="0.37"/>
    <m/>
    <m/>
    <m/>
    <m/>
    <s v="ATENDE"/>
    <s v="ATENDE"/>
    <s v="ATENDE"/>
    <s v="ATENDE"/>
    <s v="C5"/>
    <s v="P6"/>
    <n v="1.31"/>
    <n v="6.93"/>
    <n v="2.39"/>
    <n v="3"/>
    <n v="0.6"/>
    <s v="ATENDE"/>
    <s v="ATENDE"/>
    <s v="ATENDE"/>
    <s v="P6"/>
    <n v="0.34999999999999987"/>
    <n v="4.05"/>
    <n v="1.9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50"/>
    <n v="78"/>
    <n v="0.43999999999999995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5"/>
    <s v="-"/>
    <n v="9.9600000000000009"/>
    <n v="0.45"/>
    <m/>
    <m/>
    <m/>
    <m/>
    <s v="ATENDE"/>
    <s v="ATENDE"/>
    <s v="ATENDE"/>
    <s v="ATENDE"/>
    <s v="C5"/>
    <s v="P6"/>
    <n v="1.69"/>
    <n v="8.07"/>
    <n v="1.82"/>
    <n v="3"/>
    <n v="0.6"/>
    <s v="ATENDE"/>
    <s v="ATENDE"/>
    <s v="ATENDE"/>
    <s v="P6"/>
    <n v="0.23333333333333339"/>
    <n v="3.7"/>
    <n v="1.7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"/>
    <m/>
    <s v=""/>
    <s v=""/>
    <m/>
    <m/>
    <m/>
    <m/>
    <m/>
    <m/>
    <n v="31"/>
    <n v="50"/>
    <n v="81"/>
    <n v="0.38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1.7777777777777777"/>
    <s v="-"/>
    <n v="9.75"/>
    <n v="0.5"/>
    <m/>
    <m/>
    <m/>
    <m/>
    <s v="ATENDE"/>
    <s v="ATENDE"/>
    <s v="ATENDE"/>
    <s v="ATENDE"/>
    <s v="C5"/>
    <s v="P6"/>
    <n v="1.7033333333333331"/>
    <n v="8.11"/>
    <n v="3.39"/>
    <n v="3"/>
    <n v="0.6"/>
    <s v="ATENDE"/>
    <s v="ATENDE"/>
    <s v="ATENDE"/>
    <s v="P6"/>
    <n v="0.21333333333333337"/>
    <n v="3.64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50"/>
    <n v="80"/>
    <n v="0.4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11111111111111116"/>
    <s v="-"/>
    <n v="7.75"/>
    <n v="0.2"/>
    <m/>
    <m/>
    <m/>
    <m/>
    <s v="ATENDE"/>
    <s v="ATENDE"/>
    <s v="ATENDE"/>
    <s v="ATENDE"/>
    <s v="C5"/>
    <s v="P6"/>
    <n v="0.7300000000000002"/>
    <n v="5.19"/>
    <n v="0.83"/>
    <n v="3"/>
    <n v="0.6"/>
    <s v="ATENDE"/>
    <s v="ATENDE"/>
    <s v="ATENDE"/>
    <s v="-"/>
    <e v="#VALUE!"/>
    <n v="5.5"/>
    <n v="1.43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s v="Médio I"/>
    <n v="1.8"/>
    <n v="7"/>
    <m/>
    <m/>
    <m/>
    <m/>
    <m/>
    <m/>
    <n v="35"/>
    <n v="150"/>
    <n v="185"/>
    <n v="0.76666666666666661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0.22222222222222232"/>
    <s v="-"/>
    <n v="8.83"/>
    <n v="0.22"/>
    <m/>
    <m/>
    <m/>
    <m/>
    <s v="ATENDE"/>
    <s v="ATENDE"/>
    <s v="ATENDE"/>
    <s v="ATENDE"/>
    <s v="C5"/>
    <s v="P6"/>
    <n v="0.97666666666666657"/>
    <n v="5.93"/>
    <n v="0.82"/>
    <n v="3"/>
    <n v="0.6"/>
    <s v="ATENDE"/>
    <s v="ATENDE"/>
    <s v="ATENDE"/>
    <s v="-"/>
    <e v="#VALUE!"/>
    <n v="6.01"/>
    <n v="2.14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s v="Médio I"/>
    <n v="1.8"/>
    <n v="7"/>
    <m/>
    <m/>
    <m/>
    <m/>
    <m/>
    <m/>
    <n v="39"/>
    <n v="150"/>
    <n v="189"/>
    <n v="0.74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0000000000000036E-3"/>
    <n v="0.16666666666666674"/>
    <s v="-"/>
    <n v="7.53"/>
    <n v="0.21"/>
    <m/>
    <m/>
    <m/>
    <m/>
    <s v="ATENDE"/>
    <s v="ATENDE"/>
    <s v="ATENDE"/>
    <s v="ATENDE"/>
    <s v="C5"/>
    <s v="P6"/>
    <n v="0.58000000000000007"/>
    <n v="4.74"/>
    <n v="0.94"/>
    <n v="3"/>
    <n v="0.6"/>
    <s v="ATENDE"/>
    <s v="ATENDE"/>
    <s v="ATENDE"/>
    <s v="-"/>
    <e v="#VALUE!"/>
    <n v="4.49"/>
    <n v="1.4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"/>
    <n v="1.8"/>
    <n v="7"/>
    <m/>
    <m/>
    <m/>
    <m/>
    <m/>
    <m/>
    <n v="30"/>
    <n v="150"/>
    <n v="180"/>
    <n v="0.8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4.3500000000000094E-2"/>
    <n v="0.60714285714285698"/>
    <s v="-"/>
    <n v="20.87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00W"/>
    <s v="LUM LED SL VT 9.1 200W"/>
    <m/>
    <n v="0"/>
    <n v="1"/>
    <n v="200"/>
    <n v="0"/>
    <n v="32521"/>
    <n v="0"/>
    <n v="0"/>
    <n v="10"/>
    <s v="Médio II"/>
    <s v="Longo II"/>
    <n v="3.5"/>
    <n v="8.5"/>
    <m/>
    <m/>
    <m/>
    <m/>
    <m/>
    <m/>
    <n v="200"/>
    <n v="250"/>
    <n v="450"/>
    <n v="0.19999999999999996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-3.5000000000000586E-3"/>
    <n v="0.9285714285714286"/>
    <s v="-"/>
    <n v="19.93"/>
    <n v="0.54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LPP120HF"/>
    <s v="SXINLPP120K40L12CZF7PHF"/>
    <m/>
    <n v="0"/>
    <n v="1"/>
    <n v="120"/>
    <n v="0"/>
    <n v="20748"/>
    <n v="0"/>
    <n v="0"/>
    <n v="10"/>
    <s v="Médio II"/>
    <s v="Longo II"/>
    <n v="3.5"/>
    <n v="8.5"/>
    <s v="APEA"/>
    <n v="1"/>
    <m/>
    <s v="Redução do distanciamento entre postes de 40.10 para 20.05"/>
    <m/>
    <m/>
    <n v="120"/>
    <n v="250"/>
    <n v="370"/>
    <n v="0.52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5"/>
    <n v="1"/>
    <s v="-"/>
    <n v="22.5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MAGPTLRRSMNDL150W102IBBR_x000a_"/>
    <s v="SIGMAGPTLRRSMNDL150W102IBBR_x000a_S1-10C1MUN6.5"/>
    <m/>
    <n v="0"/>
    <n v="1"/>
    <n v="150"/>
    <n v="0"/>
    <n v="23000"/>
    <n v="0"/>
    <n v="0"/>
    <n v="10"/>
    <s v="Médio II"/>
    <s v="Longo II"/>
    <n v="3.5"/>
    <n v="8.5"/>
    <s v="APEA"/>
    <n v="1"/>
    <m/>
    <s v="Redução do distanciamento entre postes de 40.10 para 20.05"/>
    <m/>
    <m/>
    <n v="150"/>
    <n v="250"/>
    <n v="400"/>
    <n v="0.4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4444444444444446"/>
    <s v="-"/>
    <n v="10.48"/>
    <n v="0.44"/>
    <m/>
    <m/>
    <m/>
    <m/>
    <s v="ATENDE"/>
    <s v="ATENDE"/>
    <s v="ATENDE"/>
    <s v="ATENDE"/>
    <s v="C4"/>
    <s v="P6"/>
    <n v="1.9566666666666666"/>
    <n v="8.8699999999999992"/>
    <n v="3.64"/>
    <n v="3"/>
    <n v="0.6"/>
    <s v="ATENDE"/>
    <s v="ATENDE"/>
    <s v="ATENDE"/>
    <s v="P6"/>
    <n v="1.23"/>
    <n v="6.69"/>
    <n v="3.5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1.8888888888888893"/>
    <s v="-"/>
    <n v="10.15"/>
    <n v="0.52"/>
    <m/>
    <m/>
    <m/>
    <m/>
    <s v="ATENDE"/>
    <s v="ATENDE"/>
    <s v="ATENDE"/>
    <s v="ATENDE"/>
    <s v="C4"/>
    <s v="P6"/>
    <n v="1.2200000000000002"/>
    <n v="6.66"/>
    <n v="3.13"/>
    <n v="3"/>
    <n v="0.6"/>
    <s v="ATENDE"/>
    <s v="ATENDE"/>
    <s v="ATENDE"/>
    <s v="P6"/>
    <n v="1.4566666666666666"/>
    <n v="7.37"/>
    <n v="5.3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9"/>
    <n v="100"/>
    <n v="139"/>
    <n v="0.61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1.8888888888888893"/>
    <s v="-"/>
    <n v="11.32"/>
    <n v="0.52"/>
    <m/>
    <m/>
    <m/>
    <m/>
    <s v="ATENDE"/>
    <s v="ATENDE"/>
    <s v="ATENDE"/>
    <s v="ATENDE"/>
    <s v="C4"/>
    <s v="P6"/>
    <n v="1.9833333333333329"/>
    <n v="8.9499999999999993"/>
    <n v="4.3600000000000003"/>
    <n v="3"/>
    <n v="0.6"/>
    <s v="ATENDE"/>
    <s v="ATENDE"/>
    <s v="ATENDE"/>
    <s v="P6"/>
    <n v="0.68666666666666654"/>
    <n v="5.0599999999999996"/>
    <n v="2.9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3333333333333326"/>
    <s v="-"/>
    <n v="7.89"/>
    <n v="0.24"/>
    <m/>
    <m/>
    <m/>
    <m/>
    <s v="ATENDE"/>
    <s v="ATENDE"/>
    <s v="ATENDE"/>
    <s v="ATENDE"/>
    <s v="C5"/>
    <s v="P6"/>
    <n v="0.86333333333333329"/>
    <n v="5.59"/>
    <n v="1.1299999999999999"/>
    <n v="3"/>
    <n v="0.6"/>
    <s v="ATENDE"/>
    <s v="ATENDE"/>
    <s v="ATENDE"/>
    <s v="P6"/>
    <n v="0.67999999999999994"/>
    <n v="5.04"/>
    <n v="1.5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s v="Médio I"/>
    <n v="1.8"/>
    <n v="7"/>
    <m/>
    <m/>
    <m/>
    <m/>
    <m/>
    <m/>
    <n v="35"/>
    <n v="100"/>
    <n v="135"/>
    <n v="0.65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600000000000017"/>
    <n v="0.44444444444444464"/>
    <s v="-"/>
    <n v="8.9700000000000006"/>
    <n v="0.26"/>
    <m/>
    <m/>
    <m/>
    <m/>
    <s v="ATENDE"/>
    <s v="ATENDE"/>
    <s v="ATENDE"/>
    <s v="ATENDE"/>
    <s v="C5"/>
    <s v="P6"/>
    <n v="1.1366666666666667"/>
    <n v="6.41"/>
    <n v="1.1599999999999999"/>
    <n v="3"/>
    <n v="0.6"/>
    <s v="ATENDE"/>
    <s v="ATENDE"/>
    <s v="ATENDE"/>
    <s v="P6"/>
    <n v="0.8"/>
    <n v="5.4"/>
    <n v="2.259999999999999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"/>
    <n v="1.8"/>
    <n v="7"/>
    <m/>
    <m/>
    <m/>
    <m/>
    <m/>
    <m/>
    <n v="39"/>
    <n v="100"/>
    <n v="139"/>
    <n v="0.61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44444444444444464"/>
    <s v="-"/>
    <n v="7.56"/>
    <n v="0.26"/>
    <m/>
    <m/>
    <m/>
    <m/>
    <s v="ATENDE"/>
    <s v="ATENDE"/>
    <s v="ATENDE"/>
    <s v="ATENDE"/>
    <s v="C5"/>
    <s v="P6"/>
    <n v="0.7"/>
    <n v="5.0999999999999996"/>
    <n v="1.26"/>
    <n v="3"/>
    <n v="0.6"/>
    <s v="ATENDE"/>
    <s v="ATENDE"/>
    <s v="ATENDE"/>
    <s v="P6"/>
    <n v="0.32333333333333347"/>
    <n v="3.97"/>
    <n v="1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0.7777777777777779"/>
    <s v="-"/>
    <n v="8.67"/>
    <n v="0.32"/>
    <m/>
    <m/>
    <m/>
    <m/>
    <s v="ATENDE"/>
    <s v="ATENDE"/>
    <s v="ATENDE"/>
    <s v="ATENDE"/>
    <s v="C5"/>
    <s v="P5"/>
    <n v="0.41599999999999993"/>
    <n v="7.08"/>
    <n v="2.17"/>
    <n v="5"/>
    <n v="1"/>
    <s v="ATENDE"/>
    <s v="ATENDE"/>
    <s v="ATENDE"/>
    <s v="-"/>
    <e v="#VALUE!"/>
    <n v="5.76"/>
    <n v="2.42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0555555555555558"/>
    <s v="-"/>
    <n v="8.25"/>
    <n v="0.37"/>
    <m/>
    <m/>
    <m/>
    <m/>
    <s v="ATENDE"/>
    <s v="ATENDE"/>
    <s v="ATENDE"/>
    <s v="ATENDE"/>
    <s v="C5"/>
    <s v="P5"/>
    <n v="0.34200000000000008"/>
    <n v="6.71"/>
    <n v="1.82"/>
    <n v="5"/>
    <n v="1"/>
    <s v="ATENDE"/>
    <s v="ATENDE"/>
    <s v="ATENDE"/>
    <s v="-"/>
    <e v="#VALUE!"/>
    <n v="5.15"/>
    <n v="2.85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50000000000000022"/>
    <s v="-"/>
    <n v="9.2799999999999994"/>
    <n v="0.27"/>
    <m/>
    <m/>
    <m/>
    <m/>
    <s v="ATENDE"/>
    <s v="ATENDE"/>
    <s v="ATENDE"/>
    <s v="ATENDE"/>
    <s v="C5"/>
    <s v="P5"/>
    <n v="0.30200000000000005"/>
    <n v="6.51"/>
    <n v="1.49"/>
    <n v="5"/>
    <n v="1"/>
    <s v="ATENDE"/>
    <s v="ATENDE"/>
    <s v="ATENDE"/>
    <s v="-"/>
    <e v="#VALUE!"/>
    <n v="5.13"/>
    <n v="2.37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4"/>
    <s v="Curto II"/>
    <m/>
    <s v=""/>
    <s v=""/>
    <m/>
    <m/>
    <m/>
    <m/>
    <m/>
    <m/>
    <n v="40"/>
    <n v="50"/>
    <n v="90"/>
    <n v="0.19999999999999996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499999999999998"/>
    <n v="0.94444444444444442"/>
    <s v="-"/>
    <n v="11.05"/>
    <n v="0.35"/>
    <m/>
    <m/>
    <m/>
    <m/>
    <s v="ATENDE"/>
    <s v="ATENDE"/>
    <s v="ATENDE"/>
    <s v="ATENDE"/>
    <s v="C4"/>
    <s v="P6"/>
    <n v="1.9933333333333336"/>
    <n v="8.98"/>
    <n v="3.01"/>
    <n v="3"/>
    <n v="0.6"/>
    <s v="ATENDE"/>
    <s v="ATENDE"/>
    <s v="ATENDE"/>
    <s v="P6"/>
    <n v="1.4133333333333336"/>
    <n v="7.24"/>
    <n v="3.18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"/>
    <m/>
    <s v=""/>
    <s v=""/>
    <m/>
    <m/>
    <m/>
    <m/>
    <m/>
    <m/>
    <n v="52"/>
    <n v="50"/>
    <n v="102"/>
    <n v="-4.0000000000000036E-2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800000000000005"/>
    <n v="1.2222222222222223"/>
    <s v="-"/>
    <n v="13.08"/>
    <n v="0.4"/>
    <m/>
    <m/>
    <m/>
    <m/>
    <s v="ATENDE"/>
    <s v="ATENDE"/>
    <s v="ATENDE"/>
    <s v="ATENDE"/>
    <s v="C4"/>
    <s v="P6"/>
    <n v="2.3566666666666669"/>
    <n v="10.07"/>
    <n v="2.68"/>
    <n v="3"/>
    <n v="0.6"/>
    <s v="ATENDE"/>
    <s v="ATENDE"/>
    <s v="ATENDE"/>
    <s v="P6"/>
    <n v="1.8233333333333337"/>
    <n v="8.4700000000000006"/>
    <n v="5.6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"/>
    <m/>
    <s v=""/>
    <s v=""/>
    <m/>
    <m/>
    <m/>
    <m/>
    <m/>
    <m/>
    <n v="50"/>
    <n v="50"/>
    <n v="100"/>
    <n v="0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"/>
    <s v="-"/>
    <n v="10.199999999999999"/>
    <n v="0.36"/>
    <m/>
    <m/>
    <m/>
    <m/>
    <s v="ATENDE"/>
    <s v="ATENDE"/>
    <s v="ATENDE"/>
    <s v="ATENDE"/>
    <s v="C4"/>
    <s v="P6"/>
    <n v="1.5566666666666666"/>
    <n v="7.67"/>
    <n v="2.52"/>
    <n v="3"/>
    <n v="0.6"/>
    <s v="ATENDE"/>
    <s v="ATENDE"/>
    <s v="ATENDE"/>
    <s v="P6"/>
    <n v="0.59999999999999987"/>
    <n v="4.8"/>
    <n v="2.18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"/>
    <m/>
    <s v=""/>
    <s v=""/>
    <m/>
    <m/>
    <m/>
    <m/>
    <m/>
    <m/>
    <n v="40"/>
    <n v="50"/>
    <n v="90"/>
    <n v="0.19999999999999996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5555555555555558"/>
    <s v="-"/>
    <n v="8.25"/>
    <n v="0.46"/>
    <m/>
    <m/>
    <m/>
    <m/>
    <s v="ATENDE"/>
    <s v="ATENDE"/>
    <s v="ATENDE"/>
    <s v="ATENDE"/>
    <s v="C5"/>
    <s v="P6"/>
    <n v="1.4433333333333334"/>
    <n v="7.33"/>
    <n v="3.33"/>
    <n v="3"/>
    <n v="0.6"/>
    <s v="ATENDE"/>
    <s v="ATENDE"/>
    <s v="ATENDE"/>
    <s v="P6"/>
    <n v="0.57333333333333325"/>
    <n v="4.72"/>
    <n v="2.6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799999999999988"/>
    <n v="2.6111111111111112"/>
    <s v="-"/>
    <n v="10.26"/>
    <n v="0.65"/>
    <m/>
    <m/>
    <m/>
    <m/>
    <s v="ATENDE"/>
    <s v="ATENDE"/>
    <s v="ATENDE"/>
    <s v="ATENDE"/>
    <s v="C5"/>
    <s v="P6"/>
    <n v="1.9"/>
    <n v="8.6999999999999993"/>
    <n v="4.2"/>
    <n v="3"/>
    <n v="0.6"/>
    <s v="ATENDE"/>
    <s v="ATENDE"/>
    <s v="ATENDE"/>
    <s v="P6"/>
    <n v="0.59666666666666668"/>
    <n v="4.79"/>
    <n v="2.9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533333333333327"/>
    <n v="2.4444444444444446"/>
    <s v="-"/>
    <n v="10.09"/>
    <n v="0.62"/>
    <m/>
    <m/>
    <m/>
    <m/>
    <s v="ATENDE"/>
    <s v="ATENDE"/>
    <s v="ATENDE"/>
    <s v="ATENDE"/>
    <s v="C5"/>
    <s v="P6"/>
    <n v="1.8833333333333333"/>
    <n v="8.65"/>
    <n v="5.04"/>
    <n v="3"/>
    <n v="0.6"/>
    <s v="ATENDE"/>
    <s v="ATENDE"/>
    <s v="ATENDE"/>
    <s v="P6"/>
    <n v="0.49666666666666681"/>
    <n v="4.49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2777777777777777"/>
    <s v="-"/>
    <n v="8.01"/>
    <n v="0.41"/>
    <m/>
    <m/>
    <m/>
    <m/>
    <s v="ATENDE"/>
    <s v="ATENDE"/>
    <s v="ATENDE"/>
    <s v="ATENDE"/>
    <s v="C5"/>
    <s v="P6"/>
    <n v="1.1600000000000001"/>
    <n v="6.48"/>
    <n v="2.5299999999999998"/>
    <n v="3"/>
    <n v="0.6"/>
    <s v="ATENDE"/>
    <s v="ATENDE"/>
    <s v="ATENDE"/>
    <s v="P6"/>
    <n v="0.5199999999999998"/>
    <n v="4.5599999999999996"/>
    <n v="2.27999999999999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7777777777777777"/>
    <s v="-"/>
    <n v="9.9600000000000009"/>
    <n v="0.5"/>
    <m/>
    <m/>
    <m/>
    <m/>
    <s v="ATENDE"/>
    <s v="ATENDE"/>
    <s v="ATENDE"/>
    <s v="ATENDE"/>
    <s v="C5"/>
    <s v="P6"/>
    <n v="1.4833333333333334"/>
    <n v="7.45"/>
    <n v="2.2000000000000002"/>
    <n v="3"/>
    <n v="0.6"/>
    <s v="ATENDE"/>
    <s v="ATENDE"/>
    <s v="ATENDE"/>
    <s v="P6"/>
    <n v="0.54"/>
    <n v="4.62"/>
    <n v="2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2.1666666666666665"/>
    <s v="-"/>
    <n v="9.8000000000000007"/>
    <n v="0.56999999999999995"/>
    <m/>
    <m/>
    <m/>
    <m/>
    <s v="ATENDE"/>
    <s v="ATENDE"/>
    <s v="ATENDE"/>
    <s v="ATENDE"/>
    <s v="C5"/>
    <s v="P6"/>
    <n v="1.5066666666666664"/>
    <n v="7.52"/>
    <n v="3.71"/>
    <n v="3"/>
    <n v="0.6"/>
    <s v="ATENDE"/>
    <s v="ATENDE"/>
    <s v="ATENDE"/>
    <s v="P6"/>
    <n v="0.44666666666666655"/>
    <n v="4.34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1111111111111112"/>
    <s v="-"/>
    <n v="8.39"/>
    <n v="0.38"/>
    <m/>
    <m/>
    <m/>
    <m/>
    <s v="ATENDE"/>
    <s v="ATENDE"/>
    <s v="ATENDE"/>
    <s v="ATENDE"/>
    <s v="C5"/>
    <s v="P6"/>
    <n v="0.88333333333333353"/>
    <n v="5.65"/>
    <n v="2.58"/>
    <n v="3"/>
    <n v="0.6"/>
    <s v="ATENDE"/>
    <s v="ATENDE"/>
    <s v="ATENDE"/>
    <s v="P6"/>
    <n v="0.89333333333333331"/>
    <n v="5.68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n v="8"/>
    <s v="Médio I"/>
    <m/>
    <s v=""/>
    <s v=""/>
    <m/>
    <m/>
    <m/>
    <m/>
    <m/>
    <m/>
    <n v="35"/>
    <n v="50"/>
    <n v="85"/>
    <n v="0.30000000000000004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166666666666667"/>
    <s v="-"/>
    <n v="8.1199999999999992"/>
    <n v="0.39"/>
    <m/>
    <m/>
    <m/>
    <m/>
    <s v="ATENDE"/>
    <s v="ATENDE"/>
    <s v="ATENDE"/>
    <s v="ATENDE"/>
    <s v="C5"/>
    <s v="P6"/>
    <n v="0.66000000000000014"/>
    <n v="4.9800000000000004"/>
    <n v="2.67"/>
    <n v="3"/>
    <n v="0.6"/>
    <s v="ATENDE"/>
    <s v="ATENDE"/>
    <s v="ATENDE"/>
    <s v="P6"/>
    <n v="0.67333333333333312"/>
    <n v="5.0199999999999996"/>
    <n v="1.1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10"/>
    <s v="Médio I"/>
    <m/>
    <s v=""/>
    <s v=""/>
    <m/>
    <m/>
    <m/>
    <m/>
    <m/>
    <m/>
    <n v="31"/>
    <n v="50"/>
    <n v="81"/>
    <n v="0.38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1.6666666666666665"/>
    <s v="-"/>
    <n v="8.09"/>
    <n v="0.48"/>
    <m/>
    <m/>
    <m/>
    <m/>
    <s v="ATENDE"/>
    <s v="ATENDE"/>
    <s v="ATENDE"/>
    <s v="ATENDE"/>
    <s v="C5"/>
    <s v="P6"/>
    <n v="0.5066666666666666"/>
    <n v="4.5199999999999996"/>
    <n v="3.02"/>
    <n v="3"/>
    <n v="0.6"/>
    <s v="ATENDE"/>
    <s v="ATENDE"/>
    <s v="ATENDE"/>
    <s v="P6"/>
    <n v="0.72666666666666657"/>
    <n v="5.18"/>
    <n v="2.34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50"/>
    <n v="80"/>
    <n v="0.4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0"/>
    <s v="-"/>
    <n v="9.31"/>
    <n v="0.18"/>
    <m/>
    <m/>
    <m/>
    <m/>
    <s v="ATENDE"/>
    <s v="ATENDE"/>
    <s v="ATENDE"/>
    <s v="ATENDE"/>
    <s v="C5"/>
    <s v="P6"/>
    <n v="0.33999999999999986"/>
    <n v="4.0199999999999996"/>
    <n v="0.89"/>
    <n v="3"/>
    <n v="0.6"/>
    <s v="ATENDE"/>
    <s v="ATENDE"/>
    <s v="ATENDE"/>
    <s v="P6"/>
    <n v="1.3733333333333335"/>
    <n v="7.12"/>
    <n v="0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38888888888888884"/>
    <s v="-"/>
    <n v="8.01"/>
    <n v="0.25"/>
    <m/>
    <m/>
    <m/>
    <m/>
    <s v="ATENDE"/>
    <s v="ATENDE"/>
    <s v="ATENDE"/>
    <s v="ATENDE"/>
    <s v="C5"/>
    <s v="P6"/>
    <n v="0.32333333333333347"/>
    <n v="3.97"/>
    <n v="1.42"/>
    <n v="3"/>
    <n v="0.6"/>
    <s v="ATENDE"/>
    <s v="ATENDE"/>
    <s v="ATENDE"/>
    <s v="P6"/>
    <n v="1.0166666666666666"/>
    <n v="6.05"/>
    <n v="0.7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38888888888888884"/>
    <s v="-"/>
    <n v="8.3000000000000007"/>
    <n v="0.25"/>
    <m/>
    <m/>
    <m/>
    <m/>
    <s v="ATENDE"/>
    <s v="ATENDE"/>
    <s v="ATENDE"/>
    <s v="ATENDE"/>
    <s v="C5"/>
    <s v="P6"/>
    <n v="0.12333333333333329"/>
    <n v="3.37"/>
    <n v="1.38"/>
    <n v="3"/>
    <n v="0.6"/>
    <s v="ATENDE"/>
    <s v="ATENDE"/>
    <s v="ATENDE"/>
    <s v="P6"/>
    <n v="1.1033333333333331"/>
    <n v="6.31"/>
    <n v="1.3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Curto I"/>
    <n v="1.2"/>
    <n v="6.5"/>
    <m/>
    <m/>
    <m/>
    <m/>
    <m/>
    <m/>
    <n v="30"/>
    <n v="100"/>
    <n v="130"/>
    <n v="0.7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666666666666655"/>
    <n v="2.7777777777777781"/>
    <s v="-"/>
    <n v="10.85"/>
    <n v="0.68"/>
    <m/>
    <m/>
    <m/>
    <m/>
    <s v="ATENDE"/>
    <s v="ATENDE"/>
    <s v="ATENDE"/>
    <s v="ATENDE"/>
    <s v="C5"/>
    <s v="P6"/>
    <n v="1.3133333333333335"/>
    <n v="6.94"/>
    <n v="5.15"/>
    <n v="3"/>
    <n v="0.6"/>
    <s v="ATENDE"/>
    <s v="ATENDE"/>
    <s v="ATENDE"/>
    <s v="P6"/>
    <n v="2.0466666666666669"/>
    <n v="9.14"/>
    <n v="6.38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066666666666678"/>
    <n v="3.4444444444444446"/>
    <s v="-"/>
    <n v="9.08"/>
    <n v="0.8"/>
    <m/>
    <m/>
    <m/>
    <m/>
    <s v="ATENDE"/>
    <s v="ATENDE"/>
    <s v="ATENDE"/>
    <s v="ATENDE"/>
    <s v="C5"/>
    <s v="P6"/>
    <n v="0.80333333333333345"/>
    <n v="5.41"/>
    <n v="3.74"/>
    <n v="3"/>
    <n v="0.6"/>
    <s v="ATENDE"/>
    <s v="ATENDE"/>
    <s v="ATENDE"/>
    <s v="P6"/>
    <n v="1.4866666666666668"/>
    <n v="7.46"/>
    <n v="5.5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400000000000003"/>
    <n v="3.0555555555555554"/>
    <s v="-"/>
    <n v="13.38"/>
    <n v="0.73"/>
    <m/>
    <m/>
    <m/>
    <m/>
    <s v="ATENDE"/>
    <s v="ATENDE"/>
    <s v="ATENDE"/>
    <s v="ATENDE"/>
    <s v="C5"/>
    <s v="P6"/>
    <n v="1.3266666666666667"/>
    <n v="6.98"/>
    <n v="5.22"/>
    <n v="3"/>
    <n v="0.6"/>
    <s v="ATENDE"/>
    <s v="ATENDE"/>
    <s v="ATENDE"/>
    <s v="P6"/>
    <n v="2.5733333333333337"/>
    <n v="10.72"/>
    <n v="7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866666666666649"/>
    <n v="1.166666666666667"/>
    <s v="-"/>
    <n v="8.5399999999999991"/>
    <n v="0.39"/>
    <m/>
    <m/>
    <m/>
    <m/>
    <s v="ATENDE"/>
    <s v="ATENDE"/>
    <s v="ATENDE"/>
    <s v="ATENDE"/>
    <s v="C5"/>
    <s v="P6"/>
    <n v="0.96"/>
    <n v="5.88"/>
    <n v="2.75"/>
    <n v="3"/>
    <n v="0.6"/>
    <s v="ATENDE"/>
    <s v="ATENDE"/>
    <s v="ATENDE"/>
    <s v="P6"/>
    <n v="1.62"/>
    <n v="7.86"/>
    <n v="2.7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8333333333333335"/>
    <s v="-"/>
    <n v="8.1199999999999992"/>
    <n v="0.51"/>
    <m/>
    <m/>
    <m/>
    <m/>
    <s v="ATENDE"/>
    <s v="ATENDE"/>
    <s v="ATENDE"/>
    <s v="ATENDE"/>
    <s v="C5"/>
    <s v="P6"/>
    <n v="0.78"/>
    <n v="5.34"/>
    <n v="3.56"/>
    <n v="3"/>
    <n v="0.6"/>
    <s v="ATENDE"/>
    <s v="ATENDE"/>
    <s v="ATENDE"/>
    <s v="P6"/>
    <n v="1.5166666666666666"/>
    <n v="7.55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2777777777777777"/>
    <s v="-"/>
    <n v="9.31"/>
    <n v="0.41"/>
    <m/>
    <m/>
    <m/>
    <m/>
    <s v="ATENDE"/>
    <s v="ATENDE"/>
    <s v="ATENDE"/>
    <s v="ATENDE"/>
    <s v="C5"/>
    <s v="P6"/>
    <n v="0.58999999999999986"/>
    <n v="4.7699999999999996"/>
    <n v="2.36"/>
    <n v="3"/>
    <n v="0.6"/>
    <s v="ATENDE"/>
    <s v="ATENDE"/>
    <s v="ATENDE"/>
    <s v="P6"/>
    <n v="1.73"/>
    <n v="8.19"/>
    <n v="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1.2222222222222223"/>
    <s v="-"/>
    <n v="7.52"/>
    <n v="0.4"/>
    <m/>
    <m/>
    <m/>
    <m/>
    <s v="ATENDE"/>
    <s v="ATENDE"/>
    <s v="ATENDE"/>
    <s v="ATENDE"/>
    <s v="C5"/>
    <s v="P6"/>
    <n v="0.4800000000000002"/>
    <n v="4.4400000000000004"/>
    <n v="2.1800000000000002"/>
    <n v="3"/>
    <n v="0.6"/>
    <s v="ATENDE"/>
    <s v="ATENDE"/>
    <s v="ATENDE"/>
    <s v="P6"/>
    <n v="1.0366666666666666"/>
    <n v="6.11"/>
    <n v="2.34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6666666666666665"/>
    <s v="-"/>
    <n v="9.36"/>
    <n v="0.48"/>
    <m/>
    <m/>
    <m/>
    <m/>
    <s v="ATENDE"/>
    <s v="ATENDE"/>
    <s v="ATENDE"/>
    <s v="ATENDE"/>
    <s v="C5"/>
    <s v="P6"/>
    <n v="0.54333333333333322"/>
    <n v="4.63"/>
    <n v="2.64"/>
    <n v="3"/>
    <n v="0.6"/>
    <s v="ATENDE"/>
    <s v="ATENDE"/>
    <s v="ATENDE"/>
    <s v="P6"/>
    <n v="1.3533333333333331"/>
    <n v="7.06"/>
    <n v="2.02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2.1111111111111116"/>
    <s v="-"/>
    <n v="9.2200000000000006"/>
    <n v="0.56000000000000005"/>
    <m/>
    <m/>
    <m/>
    <m/>
    <s v="ATENDE"/>
    <s v="ATENDE"/>
    <s v="ATENDE"/>
    <s v="ATENDE"/>
    <s v="C5"/>
    <s v="P6"/>
    <n v="0.43333333333333335"/>
    <n v="4.3"/>
    <n v="2.97"/>
    <n v="3"/>
    <n v="0.6"/>
    <s v="ATENDE"/>
    <s v="ATENDE"/>
    <s v="ATENDE"/>
    <s v="P6"/>
    <n v="1.37"/>
    <n v="7.11"/>
    <n v="3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443333333333332"/>
    <n v="0.13157894736842102"/>
    <s v="-"/>
    <n v="34.33"/>
    <n v="0.43"/>
    <m/>
    <m/>
    <m/>
    <m/>
    <s v="ATENDE"/>
    <s v="ATENDE"/>
    <s v="ATENDE"/>
    <s v="ATENDE"/>
    <s v="C1"/>
    <s v="P6"/>
    <n v="5.5466666666666669"/>
    <n v="19.64"/>
    <n v="0.78"/>
    <n v="3"/>
    <n v="0.6"/>
    <s v="ATENDE"/>
    <s v="ATENDE"/>
    <s v="ATENDE"/>
    <s v="-"/>
    <e v="#VALUE!"/>
    <s v=" -"/>
    <s v=" -"/>
    <s v="-"/>
    <s v="-"/>
    <s v="-"/>
    <s v="-"/>
    <s v="-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150"/>
    <n v="320"/>
    <n v="-0.1333333333333333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-4.6666666666667078E-3"/>
    <n v="7.8947368421052655E-2"/>
    <s v="-"/>
    <n v="29.86"/>
    <n v="0.41"/>
    <m/>
    <m/>
    <m/>
    <m/>
    <s v="ATENDE"/>
    <s v="ATENDIMENTO LIMIAR"/>
    <s v="ATENDE"/>
    <s v="ATENDE"/>
    <s v="C1"/>
    <s v="P6"/>
    <n v="5.083333333333333"/>
    <n v="18.25"/>
    <n v="4.8499999999999996"/>
    <n v="3"/>
    <n v="0.6"/>
    <s v="ATENDE"/>
    <s v="ATENDE"/>
    <s v="ATENDE"/>
    <s v="-"/>
    <e v="#VALUE!"/>
    <s v=" -"/>
    <s v=" -"/>
    <s v="-"/>
    <s v="-"/>
    <s v="-"/>
    <s v="-"/>
    <s v="-"/>
    <x v="1"/>
    <s v="SX-INLPP150HF"/>
    <s v="SXINLPP150K40L12CZF7PHF"/>
    <m/>
    <e v="#N/A"/>
    <n v="1"/>
    <n v="137"/>
    <n v="0"/>
    <n v="23817"/>
    <n v="0"/>
    <n v="0"/>
    <n v="10"/>
    <s v="Curto II"/>
    <s v="Médio I"/>
    <n v="1.8"/>
    <n v="7"/>
    <m/>
    <m/>
    <m/>
    <m/>
    <m/>
    <m/>
    <n v="137"/>
    <n v="150"/>
    <n v="287"/>
    <n v="8.666666666666667E-2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2496666666666667"/>
    <n v="0"/>
    <s v="-"/>
    <n v="37.49"/>
    <n v="0.38"/>
    <m/>
    <m/>
    <m/>
    <m/>
    <s v="ATENDE"/>
    <s v="ATENDE"/>
    <s v="ATENDE"/>
    <s v="ATENDE"/>
    <s v="C1"/>
    <s v="P6"/>
    <n v="6.6133333333333333"/>
    <n v="22.84"/>
    <n v="5.37"/>
    <n v="3"/>
    <n v="0.6"/>
    <s v="ATENDE"/>
    <s v="ATENDE"/>
    <s v="ATENDE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s v="Médio I"/>
    <n v="1.8"/>
    <n v="7"/>
    <s v="ABS-L2"/>
    <m/>
    <n v="2"/>
    <s v="Adição de braço segundo nível (Leve II) + 1 SIGSAGPTLRRSSNDL100W125IBBRS"/>
    <m/>
    <m/>
    <n v="100"/>
    <n v="150"/>
    <n v="250"/>
    <n v="0.33333333333333337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266666666666681"/>
    <n v="0"/>
    <s v="-"/>
    <n v="9.32"/>
    <n v="0.1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1.04"/>
    <n v="6.12"/>
    <n v="3.4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866666666666677"/>
    <n v="2.3888888888888888"/>
    <s v="-"/>
    <n v="8.99"/>
    <n v="0.61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77333333333333343"/>
    <n v="5.32"/>
    <n v="3.8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5555555555555558"/>
    <s v="-"/>
    <n v="8.9"/>
    <n v="0.6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6100000000000001"/>
    <n v="4.83"/>
    <n v="3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84999999999999"/>
    <n v="0.64285714285714279"/>
    <s v="-"/>
    <n v="23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233333333333332"/>
    <n v="8.17"/>
    <n v="3.45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n v="10"/>
    <s v="Longo I"/>
    <s v="Longo II"/>
    <n v="3.5"/>
    <n v="8.5"/>
    <m/>
    <m/>
    <m/>
    <m/>
    <m/>
    <m/>
    <n v="85"/>
    <n v="150"/>
    <n v="470"/>
    <n v="0.43333333333333335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19999999999999"/>
    <n v="0.39285714285714279"/>
    <s v="-"/>
    <n v="22.8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6333333333333329"/>
    <n v="5.59"/>
    <n v="2.23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n v="10"/>
    <s v="Longo I"/>
    <s v="Médio II"/>
    <n v="2.4"/>
    <n v="7.5"/>
    <m/>
    <m/>
    <m/>
    <m/>
    <m/>
    <m/>
    <n v="79"/>
    <n v="150"/>
    <n v="458"/>
    <n v="0.47333333333333338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1999999999999833E-2"/>
    <n v="0.71428571428571397"/>
    <s v="-"/>
    <n v="21.24"/>
    <n v="0.4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95666666666666678"/>
    <n v="5.87"/>
    <n v="2.73"/>
    <n v="3"/>
    <n v="0.6"/>
    <s v="ATENDE"/>
    <s v="ATENDE"/>
    <s v="ATENDE"/>
    <x v="2"/>
    <s v="SIGMAGPTLRRSMNDL_80W_56IBBR_x000a_"/>
    <s v="SIGMAGPTLRRSMNDL_80W_56IBBR_x000a_S1-10C1MUN6.5"/>
    <m/>
    <e v="#N/A"/>
    <n v="2"/>
    <n v="80"/>
    <e v="#N/A"/>
    <n v="13209"/>
    <n v="0"/>
    <n v="0"/>
    <n v="10"/>
    <s v="Longo I"/>
    <s v="Longo I"/>
    <n v="2.8"/>
    <n v="8"/>
    <m/>
    <m/>
    <m/>
    <m/>
    <m/>
    <m/>
    <n v="80"/>
    <n v="150"/>
    <n v="460"/>
    <n v="0.46666666666666667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4.0000000000000036E-2"/>
    <n v="1.7777777777777777"/>
    <s v="-"/>
    <s v="9,6"/>
    <n v="0.5"/>
    <m/>
    <m/>
    <m/>
    <m/>
    <s v="ATENDE"/>
    <s v="ATENDE"/>
    <s v="ATENDE"/>
    <s v="ATENDE"/>
    <s v="C4"/>
    <s v="P6"/>
    <n v="0.74"/>
    <n v="5.22"/>
    <n v="3.01"/>
    <n v="3"/>
    <n v="0.6"/>
    <s v="ATENDE"/>
    <s v="ATENDE"/>
    <s v="ATENDE"/>
    <s v="P6"/>
    <n v="2.06"/>
    <n v="9.18"/>
    <n v="4.2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2.5"/>
    <s v="-"/>
    <n v="11.21"/>
    <n v="0.63"/>
    <m/>
    <m/>
    <m/>
    <m/>
    <s v="ATENDE"/>
    <s v="ATENDE"/>
    <s v="ATENDE"/>
    <s v="ATENDE"/>
    <s v="C4"/>
    <s v="P6"/>
    <n v="0.7566666666666666"/>
    <n v="5.27"/>
    <n v="2.97"/>
    <n v="3"/>
    <n v="0.6"/>
    <s v="ATENDE"/>
    <s v="ATENDE"/>
    <s v="ATENDE"/>
    <s v="P6"/>
    <n v="2.5733333333333337"/>
    <n v="10.72"/>
    <n v="5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099999999999989"/>
    <n v="1.8888888888888893"/>
    <s v="-"/>
    <n v="12.51"/>
    <n v="0.52"/>
    <m/>
    <m/>
    <m/>
    <m/>
    <s v="ATENDE"/>
    <s v="ATENDE"/>
    <s v="ATENDE"/>
    <s v="ATENDE"/>
    <s v="C4"/>
    <s v="P6"/>
    <n v="0.45333333333333337"/>
    <n v="4.3600000000000003"/>
    <n v="2.39"/>
    <n v="3"/>
    <n v="0.6"/>
    <s v="ATENDE"/>
    <s v="ATENDE"/>
    <s v="ATENDE"/>
    <s v="P6"/>
    <n v="2.86"/>
    <n v="11.58"/>
    <n v="6.4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9066666666666654"/>
    <n v="0.16666666666666674"/>
    <s v="-"/>
    <n v="8.93"/>
    <n v="0.2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6.0000000000000053E-2"/>
    <n v="0.22222222222222232"/>
    <s v="-"/>
    <n v="7.95"/>
    <n v="0.2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0133333333333328"/>
    <n v="5.555555555555558E-2"/>
    <s v="-"/>
    <n v="8.26"/>
    <n v="0.19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19999999999998"/>
    <n v="1.7777777777777777"/>
    <s v="-"/>
    <n v="9.5399999999999991"/>
    <n v="0.5"/>
    <m/>
    <m/>
    <m/>
    <m/>
    <s v="ATENDE"/>
    <s v="ATENDE"/>
    <s v="ATENDE"/>
    <s v="ATENDE"/>
    <s v="C5"/>
    <s v="P6"/>
    <n v="1.0566666666666666"/>
    <n v="6.17"/>
    <n v="3.47"/>
    <n v="3"/>
    <n v="0.6"/>
    <s v="ATENDE"/>
    <s v="ATENDE"/>
    <s v="ATENDE"/>
    <s v="P6"/>
    <n v="1.52"/>
    <n v="7.56"/>
    <n v="3.5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80000000000002"/>
    <n v="2.4444444444444446"/>
    <s v="-"/>
    <n v="9.2100000000000009"/>
    <n v="0.62"/>
    <m/>
    <m/>
    <m/>
    <m/>
    <s v="ATENDE"/>
    <s v="ATENDE"/>
    <s v="ATENDE"/>
    <s v="ATENDE"/>
    <s v="C5"/>
    <s v="P6"/>
    <n v="0.78333333333333321"/>
    <n v="5.35"/>
    <n v="3.85"/>
    <n v="3"/>
    <n v="0.6"/>
    <s v="ATENDE"/>
    <s v="ATENDE"/>
    <s v="ATENDE"/>
    <s v="P6"/>
    <n v="1.31"/>
    <n v="6.93"/>
    <n v="3.1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6111111111111112"/>
    <s v="-"/>
    <n v="9.15"/>
    <n v="0.65"/>
    <m/>
    <m/>
    <m/>
    <m/>
    <s v="ATENDE"/>
    <s v="ATENDE"/>
    <s v="ATENDE"/>
    <s v="ATENDE"/>
    <s v="C5"/>
    <s v="P6"/>
    <n v="0.62333333333333329"/>
    <n v="4.87"/>
    <n v="3.67"/>
    <n v="3"/>
    <n v="0.6"/>
    <s v="ATENDE"/>
    <s v="ATENDE"/>
    <s v="ATENDE"/>
    <s v="P6"/>
    <n v="1.3233333333333333"/>
    <n v="6.97"/>
    <n v="4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.5555555555555558"/>
    <s v="-"/>
    <n v="8.0500000000000007"/>
    <n v="0.28000000000000003"/>
    <m/>
    <m/>
    <m/>
    <m/>
    <s v="ATENDE"/>
    <s v="ATENDE"/>
    <s v="ATENDE"/>
    <s v="ATENDE"/>
    <s v="C5"/>
    <s v="P6"/>
    <n v="0.51666666666666661"/>
    <n v="4.55"/>
    <n v="1.51"/>
    <n v="3"/>
    <n v="0.6"/>
    <s v="ATENDE"/>
    <s v="ATENDE"/>
    <s v="ATENDE"/>
    <s v="P6"/>
    <n v="1.1833333333333331"/>
    <n v="6.55"/>
    <n v="1.4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22222222222222232"/>
    <s v="-"/>
    <n v="7.77"/>
    <n v="0.22"/>
    <m/>
    <m/>
    <m/>
    <m/>
    <s v="ATENDE"/>
    <s v="ATENDE"/>
    <s v="ATENDE"/>
    <s v="ATENDE"/>
    <s v="C5"/>
    <s v="P6"/>
    <n v="0.2433333333333334"/>
    <n v="3.73"/>
    <n v="1.2"/>
    <n v="3"/>
    <n v="0.6"/>
    <s v="ATENDE"/>
    <s v="ATENDE"/>
    <s v="ATENDE"/>
    <s v="P6"/>
    <n v="1.0100000000000002"/>
    <n v="6.03"/>
    <n v="0.6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72222222222222232"/>
    <s v="-"/>
    <n v="7.65"/>
    <n v="0.31"/>
    <m/>
    <m/>
    <m/>
    <m/>
    <s v="ATENDE"/>
    <s v="ATENDE"/>
    <s v="ATENDE"/>
    <s v="ATENDE"/>
    <s v="C5"/>
    <s v="P6"/>
    <n v="0.16333333333333333"/>
    <n v="3.49"/>
    <n v="1.71"/>
    <n v="3"/>
    <n v="0.6"/>
    <s v="ATENDE"/>
    <s v="ATENDE"/>
    <s v="ATENDE"/>
    <s v="P6"/>
    <n v="1.02"/>
    <n v="6.06"/>
    <n v="1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7.0000000000001172E-3"/>
    <n v="-3.5714285714285698E-2"/>
    <s v="-"/>
    <n v="20.14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3.1466666666666665"/>
    <n v="12.44"/>
    <n v="4.2"/>
    <n v="3"/>
    <n v="0.6"/>
    <s v="ATENDE"/>
    <s v="ATENDE"/>
    <s v="ATENDE"/>
    <x v="0"/>
    <s v=" SL VT 9.1 65W"/>
    <s v="LUM LED SL VT 9.1 65W"/>
    <m/>
    <e v="#N/A"/>
    <n v="4"/>
    <n v="65"/>
    <n v="0"/>
    <n v="10496"/>
    <n v="0"/>
    <n v="0"/>
    <n v="10"/>
    <s v="Curto I"/>
    <m/>
    <s v=""/>
    <s v=""/>
    <m/>
    <m/>
    <m/>
    <m/>
    <m/>
    <m/>
    <n v="65"/>
    <n v="250"/>
    <n v="1260"/>
    <n v="0.74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0.20950000000000002"/>
    <n v="0"/>
    <s v="-"/>
    <n v="24.19"/>
    <n v="0.2800000000000000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133333333333331"/>
    <n v="14.74"/>
    <n v="5.05"/>
    <n v="3"/>
    <n v="0.6"/>
    <s v="ATENDE"/>
    <s v="ATENDE"/>
    <s v="ATENDE"/>
    <x v="1"/>
    <s v="SX-INLPP070HF"/>
    <s v="SXINLPP070K40L12CZF7PHF"/>
    <m/>
    <e v="#N/A"/>
    <n v="4"/>
    <n v="70"/>
    <n v="0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3.5714285714285587E-2"/>
    <s v="-"/>
    <n v="21.77"/>
    <n v="0.2899999999999999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1433333333333335"/>
    <n v="12.43"/>
    <n v="3.73"/>
    <n v="3"/>
    <n v="0.6"/>
    <s v="ATENDE"/>
    <s v="ATENDE"/>
    <s v="ATENDE"/>
    <x v="2"/>
    <s v="SIGSAGPTLRRSSNDL_68W_83IBBRS_x000a_"/>
    <s v="SIGSAGPTLRRSSNDL_68W_83IBBRS_x000a_1-10C1MUN6.5"/>
    <m/>
    <n v="0"/>
    <n v="4"/>
    <n v="68"/>
    <n v="0"/>
    <n v="10884"/>
    <n v="0"/>
    <n v="0"/>
    <m/>
    <s v="Curto I"/>
    <m/>
    <s v=""/>
    <s v=""/>
    <m/>
    <m/>
    <m/>
    <m/>
    <m/>
    <m/>
    <n v="68"/>
    <n v="250"/>
    <n v="1272"/>
    <n v="0.72799999999999998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0.72222222222222232"/>
    <s v="-"/>
    <n v="8.32"/>
    <n v="0.31"/>
    <m/>
    <m/>
    <m/>
    <m/>
    <s v="ATENDE"/>
    <s v="ATENDE"/>
    <s v="ATENDE"/>
    <s v="ATENDE"/>
    <s v="C5"/>
    <s v="P6"/>
    <n v="0.57000000000000006"/>
    <n v="4.71"/>
    <n v="1.69"/>
    <n v="3"/>
    <n v="0.6"/>
    <s v="ATENDE"/>
    <s v="ATENDE"/>
    <s v="ATENDE"/>
    <s v="P6"/>
    <n v="1.2566666666666664"/>
    <n v="6.77"/>
    <n v="1.7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44444444444444464"/>
    <s v="-"/>
    <n v="8.02"/>
    <n v="0.26"/>
    <m/>
    <m/>
    <m/>
    <m/>
    <s v="ATENDE"/>
    <s v="ATENDE"/>
    <s v="ATENDE"/>
    <s v="ATENDE"/>
    <s v="C5"/>
    <s v="P6"/>
    <n v="0.28666666666666663"/>
    <n v="3.86"/>
    <n v="1.41"/>
    <n v="3"/>
    <n v="0.6"/>
    <s v="ATENDE"/>
    <s v="ATENDE"/>
    <s v="ATENDE"/>
    <s v="P6"/>
    <n v="1.0766666666666667"/>
    <n v="6.23"/>
    <n v="0.7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1"/>
    <s v="-"/>
    <n v="7.9"/>
    <n v="0.36"/>
    <m/>
    <m/>
    <m/>
    <m/>
    <s v="ATENDE"/>
    <s v="ATENDE"/>
    <s v="ATENDE"/>
    <s v="ATENDE"/>
    <s v="C5"/>
    <s v="P6"/>
    <n v="0.19999999999999996"/>
    <n v="3.6"/>
    <n v="1.97"/>
    <n v="3"/>
    <n v="0.6"/>
    <s v="ATENDE"/>
    <s v="ATENDE"/>
    <s v="ATENDE"/>
    <s v="P6"/>
    <n v="1.0866666666666664"/>
    <n v="6.26"/>
    <n v="1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1.7222222222222223"/>
    <s v="-"/>
    <n v="7.84"/>
    <n v="0.49"/>
    <m/>
    <m/>
    <m/>
    <m/>
    <s v="ATENDE"/>
    <s v="ATENDE"/>
    <s v="ATENDE"/>
    <s v="ATENDE"/>
    <s v="C5"/>
    <s v="P6"/>
    <n v="1.1833333333333331"/>
    <n v="6.55"/>
    <n v="2.9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2.3333333333333335"/>
    <s v="-"/>
    <n v="7.58"/>
    <n v="0.6"/>
    <m/>
    <m/>
    <m/>
    <m/>
    <s v="ATENDE"/>
    <s v="ATENDE"/>
    <s v="ATENDE"/>
    <s v="ATENDE"/>
    <s v="C5"/>
    <s v="P6"/>
    <n v="1.0366666666666666"/>
    <n v="6.11"/>
    <n v="2.7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2.4444444444444446"/>
    <s v="-"/>
    <n v="7.55"/>
    <n v="0.62"/>
    <m/>
    <m/>
    <m/>
    <m/>
    <s v="ATENDE"/>
    <s v="ATENDE"/>
    <s v="ATENDE"/>
    <s v="ATENDE"/>
    <s v="C5"/>
    <s v="P6"/>
    <n v="1.0366666666666666"/>
    <n v="6.11"/>
    <n v="3.4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4399999999999999"/>
    <n v="5.555555555555558E-2"/>
    <s v="-"/>
    <n v="9.33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8.666666666666667E-2"/>
    <n v="3.26"/>
    <n v="1.02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7453333333333334"/>
    <n v="5.555555555555558E-2"/>
    <s v="-"/>
    <n v="13.09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4.0000000000000036E-2"/>
    <n v="3.12"/>
    <n v="0.98"/>
    <n v="3"/>
    <n v="0.6"/>
    <s v="ATENDE"/>
    <s v="ATENDE"/>
    <s v="ATENDE"/>
    <x v="1"/>
    <s v="SX-INEVO040HF"/>
    <s v="SXINEVO040K40L12CZF7PHF"/>
    <m/>
    <e v="#N/A"/>
    <n v="2"/>
    <n v="39"/>
    <n v="0"/>
    <n v="6552"/>
    <n v="0"/>
    <n v="0"/>
    <m/>
    <s v="Curto II"/>
    <m/>
    <s v=""/>
    <s v=""/>
    <m/>
    <m/>
    <m/>
    <m/>
    <m/>
    <m/>
    <n v="39"/>
    <n v="150"/>
    <n v="378"/>
    <n v="0.74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4799999999999986"/>
    <n v="0.22222222222222232"/>
    <s v="-"/>
    <n v="13.86"/>
    <n v="0.22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899999999999999"/>
    <n v="4.17"/>
    <n v="1.4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n v="0"/>
    <n v="6641"/>
    <n v="0"/>
    <n v="0"/>
    <m/>
    <s v="Curto II"/>
    <s v="Curto I"/>
    <n v="1.2"/>
    <n v="6.5"/>
    <m/>
    <m/>
    <m/>
    <m/>
    <m/>
    <m/>
    <n v="40"/>
    <n v="150"/>
    <n v="380"/>
    <n v="0.73333333333333339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1.2222222222222223"/>
    <s v="-"/>
    <n v="9.09"/>
    <n v="0.4"/>
    <m/>
    <m/>
    <m/>
    <m/>
    <s v="ATENDE"/>
    <s v="ATENDE"/>
    <s v="ATENDE"/>
    <s v="ATENDE"/>
    <s v="C5"/>
    <s v="P6"/>
    <n v="0.58000000000000007"/>
    <n v="4.74"/>
    <n v="2.0699999999999998"/>
    <n v="3"/>
    <n v="0.6"/>
    <s v="ATENDE"/>
    <s v="ATENDE"/>
    <s v="ATENDE"/>
    <s v="P6"/>
    <n v="1.4933333333333336"/>
    <n v="7.48"/>
    <n v="2.52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666666666666674"/>
    <n v="1.3888888888888888"/>
    <s v="-"/>
    <n v="8.75"/>
    <n v="0.43"/>
    <m/>
    <m/>
    <m/>
    <m/>
    <s v="ATENDE"/>
    <s v="ATENDE"/>
    <s v="ATENDE"/>
    <s v="ATENDE"/>
    <s v="C5"/>
    <s v="P6"/>
    <n v="0.25333333333333319"/>
    <n v="3.76"/>
    <n v="1.73"/>
    <n v="3"/>
    <n v="0.6"/>
    <s v="ATENDE"/>
    <s v="ATENDE"/>
    <s v="ATENDE"/>
    <s v="P6"/>
    <n v="1.3033333333333332"/>
    <n v="6.91"/>
    <n v="1.64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8333333333333335"/>
    <s v="-"/>
    <n v="8.6199999999999992"/>
    <n v="0.51"/>
    <m/>
    <m/>
    <m/>
    <m/>
    <s v="ATENDE"/>
    <s v="ATENDE"/>
    <s v="ATENDE"/>
    <s v="ATENDE"/>
    <s v="C5"/>
    <s v="P6"/>
    <n v="0.19333333333333336"/>
    <n v="3.58"/>
    <n v="2.2000000000000002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4.0000000000000036E-2"/>
    <n v="1.3888888888888888"/>
    <s v="-"/>
    <n v="7.8"/>
    <n v="0.43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9333333333333322"/>
    <n v="2.0000000000000004"/>
    <s v="-"/>
    <n v="9.6999999999999993"/>
    <n v="0.54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7600000000000002"/>
    <n v="2.3333333333333335"/>
    <s v="-"/>
    <n v="9.57"/>
    <n v="0.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"/>
    <s v="-"/>
    <n v="8.0500000000000007"/>
    <n v="0.18"/>
    <m/>
    <m/>
    <m/>
    <m/>
    <s v="ATENDE"/>
    <s v="ATENDE"/>
    <s v="ATENDE"/>
    <s v="ATENDE"/>
    <s v="C5"/>
    <s v="P6"/>
    <n v="0.10333333333333328"/>
    <n v="3.31"/>
    <n v="1.19"/>
    <n v="3"/>
    <n v="0.6"/>
    <s v="ATENDE"/>
    <s v="ATENDE"/>
    <s v="ATENDE"/>
    <s v="P6"/>
    <n v="1.0366666666666666"/>
    <n v="6.11"/>
    <n v="0.7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5.555555555555558E-2"/>
    <s v="-"/>
    <n v="8.82"/>
    <n v="0.19"/>
    <m/>
    <m/>
    <m/>
    <m/>
    <s v="ATENDE"/>
    <s v="ATENDE"/>
    <s v="ATENDE"/>
    <s v="ATENDE"/>
    <s v="C5"/>
    <s v="P6"/>
    <n v="0.83333333333333326"/>
    <n v="5.5"/>
    <n v="2.87"/>
    <n v="3"/>
    <n v="0.6"/>
    <s v="ATENDE"/>
    <s v="ATENDE"/>
    <s v="ATENDE"/>
    <s v="P6"/>
    <n v="0.52666666666666662"/>
    <n v="4.58"/>
    <n v="0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4000000000000075E-2"/>
    <n v="0.16666666666666674"/>
    <s v="-"/>
    <n v="8.1300000000000008"/>
    <n v="0.21"/>
    <m/>
    <m/>
    <m/>
    <m/>
    <s v="ATENDE"/>
    <s v="ATENDE"/>
    <s v="ATENDE"/>
    <s v="ATENDE"/>
    <s v="C5"/>
    <s v="P6"/>
    <n v="0.10333333333333328"/>
    <n v="3.31"/>
    <n v="0.87"/>
    <n v="3"/>
    <n v="0.6"/>
    <s v="ATENDE"/>
    <s v="ATENDE"/>
    <s v="ATENDE"/>
    <s v="P6"/>
    <n v="0.4800000000000002"/>
    <n v="4.4400000000000004"/>
    <n v="1.110000000000000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400000000000007"/>
    <n v="2.5"/>
    <s v="-"/>
    <n v="9.93"/>
    <n v="0.63"/>
    <m/>
    <m/>
    <m/>
    <m/>
    <s v="ATENDE"/>
    <s v="ATENDE"/>
    <s v="ATENDE"/>
    <s v="ATENDE"/>
    <s v="C5"/>
    <s v="P6"/>
    <n v="1.06"/>
    <n v="6.18"/>
    <n v="4.3"/>
    <n v="3"/>
    <n v="0.6"/>
    <s v="ATENDE"/>
    <s v="ATENDE"/>
    <s v="ATENDE"/>
    <s v="P6"/>
    <n v="1.8366666666666664"/>
    <n v="8.51"/>
    <n v="5.4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3.2777777777777777"/>
    <s v="-"/>
    <n v="8.31"/>
    <n v="0.77"/>
    <m/>
    <m/>
    <m/>
    <m/>
    <s v="ATENDE"/>
    <s v="ATENDE"/>
    <s v="ATENDE"/>
    <s v="ATENDE"/>
    <s v="C5"/>
    <s v="P6"/>
    <n v="0.58000000000000007"/>
    <n v="4.74"/>
    <n v="3.07"/>
    <n v="3"/>
    <n v="0.6"/>
    <s v="ATENDE"/>
    <s v="ATENDE"/>
    <s v="ATENDE"/>
    <s v="P6"/>
    <n v="1.3199999999999998"/>
    <n v="6.96"/>
    <n v="4.87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2933333333333352"/>
    <n v="2.9444444444444442"/>
    <s v="-"/>
    <n v="12.22"/>
    <n v="0.71"/>
    <m/>
    <m/>
    <m/>
    <m/>
    <s v="ATENDE"/>
    <s v="ATENDE"/>
    <s v="ATENDE"/>
    <s v="ATENDE"/>
    <s v="C5"/>
    <s v="P6"/>
    <n v="1.04"/>
    <n v="6.12"/>
    <n v="4.24"/>
    <n v="3"/>
    <n v="0.6"/>
    <s v="ATENDE"/>
    <s v="ATENDE"/>
    <s v="ATENDE"/>
    <s v="P6"/>
    <n v="2.3366666666666664"/>
    <n v="10.01"/>
    <n v="7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0.88888888888888906"/>
    <s v="-"/>
    <n v="11.44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333333333333328"/>
    <n v="4.8099999999999996"/>
    <n v="2.29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600000000000009"/>
    <n v="1.3888888888888888"/>
    <s v="-"/>
    <n v="13.56"/>
    <n v="0.4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666666666666669"/>
    <n v="4.82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0.88888888888888906"/>
    <s v="-"/>
    <n v="10.01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5333333333333328"/>
    <n v="4.0599999999999996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10"/>
    <s v="Curto II"/>
    <m/>
    <s v=""/>
    <s v=""/>
    <m/>
    <m/>
    <m/>
    <m/>
    <m/>
    <m/>
    <n v="40"/>
    <n v="100"/>
    <n v="140"/>
    <n v="0.6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7777777777777779"/>
    <s v="-"/>
    <n v="8.81"/>
    <n v="0.32"/>
    <m/>
    <m/>
    <m/>
    <m/>
    <s v="ATENDE"/>
    <s v="ATENDE"/>
    <s v="ATENDE"/>
    <s v="ATENDE"/>
    <s v="C5"/>
    <s v="P6"/>
    <n v="1.3766666666666665"/>
    <n v="7.13"/>
    <n v="2.2000000000000002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1111111111111112"/>
    <s v="-"/>
    <n v="8.3800000000000008"/>
    <n v="0.38"/>
    <m/>
    <m/>
    <m/>
    <m/>
    <s v="ATENDE"/>
    <s v="ATENDE"/>
    <s v="ATENDE"/>
    <s v="ATENDE"/>
    <s v="C5"/>
    <s v="P6"/>
    <n v="1.3133333333333335"/>
    <n v="6.94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5555555555555558"/>
    <s v="-"/>
    <n v="9.52"/>
    <n v="0.28000000000000003"/>
    <m/>
    <m/>
    <m/>
    <m/>
    <s v="ATENDE"/>
    <s v="ATENDE"/>
    <s v="ATENDE"/>
    <s v="ATENDE"/>
    <s v="C5"/>
    <s v="P6"/>
    <n v="1.4466666666666668"/>
    <n v="7.34"/>
    <n v="1.8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72222222222222232"/>
    <s v="-"/>
    <n v="8.43"/>
    <n v="0.31"/>
    <m/>
    <m/>
    <m/>
    <m/>
    <s v="ATENDE"/>
    <s v="ATENDE"/>
    <s v="ATENDE"/>
    <s v="ATENDE"/>
    <s v="C5"/>
    <s v="P6"/>
    <n v="0.7699999999999998"/>
    <n v="5.31"/>
    <n v="2.12"/>
    <n v="3"/>
    <n v="0.6"/>
    <s v="ATENDE"/>
    <s v="ATENDE"/>
    <s v="ATENDE"/>
    <s v="P6"/>
    <n v="1.4233333333333333"/>
    <n v="7.27"/>
    <n v="2.009999999999999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94444444444444442"/>
    <s v="-"/>
    <n v="8.02"/>
    <n v="0.35"/>
    <m/>
    <m/>
    <m/>
    <m/>
    <s v="ATENDE"/>
    <s v="ATENDE"/>
    <s v="ATENDE"/>
    <s v="ATENDE"/>
    <s v="C5"/>
    <s v="P6"/>
    <n v="0.53666666666666685"/>
    <n v="4.6100000000000003"/>
    <n v="2.2200000000000002"/>
    <n v="3"/>
    <n v="0.6"/>
    <s v="ATENDE"/>
    <s v="ATENDE"/>
    <s v="ATENDE"/>
    <s v="P6"/>
    <n v="1.3133333333333335"/>
    <n v="6.94"/>
    <n v="1.5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0.2777777777777779"/>
    <s v="-"/>
    <n v="9.09"/>
    <n v="0.23"/>
    <m/>
    <m/>
    <m/>
    <m/>
    <s v="ATENDE"/>
    <s v="ATENDE"/>
    <s v="ATENDE"/>
    <s v="ATENDE"/>
    <s v="C5"/>
    <s v="P6"/>
    <n v="0.32000000000000006"/>
    <n v="3.96"/>
    <n v="1.22"/>
    <n v="3"/>
    <n v="0.6"/>
    <s v="ATENDE"/>
    <s v="ATENDE"/>
    <s v="ATENDE"/>
    <s v="P6"/>
    <n v="1.46"/>
    <n v="7.38"/>
    <n v="1.5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4.6666666666665968E-3"/>
    <n v="2.6315789473684292E-2"/>
    <s v="-"/>
    <n v="30.14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78"/>
    <n v="9.2100000000000009"/>
    <s v="-"/>
    <s v="-"/>
    <s v="-"/>
    <s v="-"/>
    <s v="-"/>
    <x v="0"/>
    <s v=" SL VT 9.1 65W"/>
    <s v="LUM LED SL VT 9.1 65W"/>
    <m/>
    <e v="#N/A"/>
    <n v="4"/>
    <n v="65"/>
    <e v="#N/A"/>
    <n v="10496"/>
    <n v="0"/>
    <n v="0"/>
    <n v="8"/>
    <s v="Curto I"/>
    <m/>
    <s v=""/>
    <s v=""/>
    <m/>
    <m/>
    <m/>
    <m/>
    <m/>
    <m/>
    <n v="65"/>
    <n v="250"/>
    <n v="1260"/>
    <n v="0.74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0.19666666666666655"/>
    <n v="0.13157894736842102"/>
    <s v="-"/>
    <n v="35.9"/>
    <n v="0.43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22.59"/>
    <n v="11.94"/>
    <s v="-"/>
    <s v="-"/>
    <s v="-"/>
    <s v="-"/>
    <s v="-"/>
    <x v="1"/>
    <s v="SX-INLPP070HF"/>
    <s v="SXINLPP070K40L12CZF7PHF"/>
    <m/>
    <e v="#N/A"/>
    <n v="4"/>
    <n v="70"/>
    <e v="#N/A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8.7666666666666782E-2"/>
    <n v="0.26315789473684204"/>
    <s v="-"/>
    <n v="32.630000000000003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53"/>
    <n v="9.6300000000000008"/>
    <s v="-"/>
    <s v="-"/>
    <s v="-"/>
    <s v="-"/>
    <s v="-"/>
    <x v="2"/>
    <s v="SIGSAGPTLRRSSNDL_68W_83IBBRS_x000a_"/>
    <s v="SIGSAGPTLRRSSNDL_68W_83IBBRS_x000a_1-10C1MUN6.5"/>
    <m/>
    <e v="#N/A"/>
    <n v="4"/>
    <n v="68"/>
    <n v="0"/>
    <n v="10884"/>
    <n v="0"/>
    <n v="0"/>
    <n v="10"/>
    <s v="Curto I"/>
    <m/>
    <s v=""/>
    <s v=""/>
    <m/>
    <m/>
    <m/>
    <m/>
    <m/>
    <m/>
    <n v="68"/>
    <n v="250"/>
    <n v="1272"/>
    <n v="0.72799999999999998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1.166666666666667"/>
    <s v="-"/>
    <n v="10.61"/>
    <n v="0.39"/>
    <m/>
    <m/>
    <m/>
    <m/>
    <s v="ATENDE"/>
    <s v="ATENDE"/>
    <s v="ATENDE"/>
    <s v="ATENDE"/>
    <s v="C4"/>
    <s v="P6"/>
    <n v="0.59666666666666668"/>
    <n v="4.79"/>
    <n v="2.86"/>
    <n v="3"/>
    <n v="0.6"/>
    <s v="ATENDE"/>
    <s v="ATENDE"/>
    <s v="ATENDE"/>
    <s v="P6"/>
    <n v="1.4033333333333333"/>
    <n v="7.21"/>
    <n v="1.89"/>
    <n v="3"/>
    <n v="0.6"/>
    <s v="ATENDE"/>
    <s v="ATENDE"/>
    <s v="ATENDE"/>
    <x v="0"/>
    <s v=" SL VT 9.1 52W"/>
    <s v="LUM LED SL VT 9.1 52W"/>
    <m/>
    <e v="#N/A"/>
    <n v="0"/>
    <n v="52"/>
    <n v="0"/>
    <n v="8960.18"/>
    <n v="0"/>
    <n v="0"/>
    <m/>
    <s v="Curto II"/>
    <m/>
    <s v=""/>
    <s v=""/>
    <m/>
    <m/>
    <m/>
    <m/>
    <m/>
    <m/>
    <n v="52"/>
    <n v="100"/>
    <n v="0"/>
    <n v="0.48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25500000000000012"/>
    <n v="1.3333333333333335"/>
    <s v="-"/>
    <n v="12.55"/>
    <n v="0.42"/>
    <m/>
    <m/>
    <m/>
    <m/>
    <s v="ATENDE"/>
    <s v="ATENDE"/>
    <s v="ATENDE"/>
    <s v="ATENDE"/>
    <s v="C4"/>
    <s v="P6"/>
    <n v="0.82000000000000006"/>
    <n v="5.46"/>
    <n v="3.88"/>
    <n v="3"/>
    <n v="0.6"/>
    <s v="ATENDE"/>
    <s v="ATENDE"/>
    <s v="ATENDE"/>
    <s v="P6"/>
    <n v="1.3766666666666665"/>
    <n v="7.13"/>
    <n v="0.73"/>
    <n v="3"/>
    <n v="0.6"/>
    <s v="ATENDE"/>
    <s v="ATENDE"/>
    <s v="ATENDE"/>
    <x v="1"/>
    <s v="SX-INEVO050HF"/>
    <s v="SXINEVO050K40L12CZF7PHF"/>
    <m/>
    <e v="#N/A"/>
    <n v="0"/>
    <n v="50"/>
    <n v="0"/>
    <n v="8650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4000000000000012"/>
    <n v="1.2222222222222223"/>
    <s v="-"/>
    <n v="11.4"/>
    <n v="0.4"/>
    <m/>
    <m/>
    <m/>
    <m/>
    <s v="ATENDE"/>
    <s v="ATENDE"/>
    <s v="ATENDE"/>
    <s v="ATENDE"/>
    <s v="C4"/>
    <s v="P6"/>
    <n v="5.3333333333333455E-2"/>
    <n v="3.16"/>
    <n v="2.02"/>
    <n v="3"/>
    <n v="0.6"/>
    <s v="ATENDE"/>
    <s v="ATENDE"/>
    <s v="ATENDE"/>
    <s v="P6"/>
    <n v="1.3766666666666665"/>
    <n v="7.13"/>
    <n v="1.48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0.11933333333333329"/>
    <n v="2.6315789473684292E-2"/>
    <s v="-"/>
    <n v="34.35"/>
    <n v="0.39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n v="0"/>
    <n v="1"/>
    <n v="35"/>
    <n v="0"/>
    <n v="5955.62"/>
    <n v="0"/>
    <n v="0"/>
    <m/>
    <s v="Curto II"/>
    <m/>
    <m/>
    <m/>
    <m/>
    <m/>
    <m/>
    <m/>
    <m/>
    <m/>
    <n v="35"/>
    <n v="150"/>
    <n v="185"/>
    <n v="0.76666666666666661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e v="#REF!"/>
    <n v="0.34210526315789469"/>
    <s v="-"/>
    <n v="33.58"/>
    <n v="0.51"/>
    <m/>
    <m/>
    <m/>
    <m/>
    <e v="#REF!"/>
    <e v="#REF!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m/>
    <m/>
    <m/>
    <m/>
    <m/>
    <m/>
    <m/>
    <m/>
    <n v="31"/>
    <n v="150"/>
    <n v="181"/>
    <n v="0.79333333333333333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5.2000000000000046E-2"/>
    <n v="0.21052631578947367"/>
    <s v="-"/>
    <n v="31.56"/>
    <n v="0.46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50"/>
    <n v="180"/>
    <n v="0.8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000000000000012"/>
    <n v="-3.5714285714285698E-2"/>
    <s v="-"/>
    <n v="22.8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2.2966666666666669"/>
    <n v="9.89"/>
    <n v="3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000000000000146E-2"/>
    <n v="0.39285714285714279"/>
    <s v="-"/>
    <n v="20.78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6566666666666667"/>
    <n v="7.97"/>
    <n v="4.2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4000000000000075E-2"/>
    <n v="0.21428571428571419"/>
    <s v="-"/>
    <n v="21.68"/>
    <n v="0.34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0.6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66666666666666674"/>
    <s v="-"/>
    <n v="8.07"/>
    <n v="0.3"/>
    <m/>
    <m/>
    <m/>
    <m/>
    <s v="ATENDE"/>
    <s v="ATENDE"/>
    <s v="ATENDE"/>
    <s v="ATENDE"/>
    <s v="C5"/>
    <s v="P6"/>
    <n v="0.42999999999999994"/>
    <n v="4.29"/>
    <n v="1.48"/>
    <n v="3"/>
    <n v="0.6"/>
    <s v="ATENDE"/>
    <s v="ATENDE"/>
    <s v="ATENDE"/>
    <s v="P6"/>
    <n v="1.3333333333333335"/>
    <n v="7"/>
    <n v="1.6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44444444444444464"/>
    <s v="-"/>
    <n v="7.77"/>
    <n v="0.26"/>
    <m/>
    <m/>
    <m/>
    <m/>
    <s v="ATENDE"/>
    <s v="ATENDE"/>
    <s v="ATENDE"/>
    <s v="ATENDE"/>
    <s v="C5"/>
    <s v="P6"/>
    <n v="0.13666666666666671"/>
    <n v="3.41"/>
    <n v="1.17"/>
    <n v="3"/>
    <n v="0.6"/>
    <s v="ATENDE"/>
    <s v="ATENDE"/>
    <s v="ATENDE"/>
    <s v="P6"/>
    <n v="1.1833333333333331"/>
    <n v="6.55"/>
    <n v="0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.38888888888888884"/>
    <s v="-"/>
    <n v="7.63"/>
    <n v="0.25"/>
    <m/>
    <m/>
    <m/>
    <m/>
    <s v="ATENDE"/>
    <s v="ATENDE"/>
    <s v="ATENDE"/>
    <s v="ATENDE"/>
    <s v="C5"/>
    <s v="P6"/>
    <n v="8.0000000000000071E-2"/>
    <n v="3.24"/>
    <n v="1.71"/>
    <n v="3"/>
    <n v="0.6"/>
    <s v="ATENDE"/>
    <s v="ATENDE"/>
    <s v="ATENDE"/>
    <s v="P6"/>
    <n v="1.1800000000000002"/>
    <n v="6.54"/>
    <n v="1.8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066666666666671"/>
    <n v="0.66666666666666674"/>
    <s v="-"/>
    <n v="8.48"/>
    <n v="0.3"/>
    <m/>
    <m/>
    <m/>
    <m/>
    <s v="ATENDE"/>
    <s v="ATENDE"/>
    <s v="ATENDE"/>
    <s v="ATENDE"/>
    <s v="C5"/>
    <s v="P6"/>
    <n v="1.3666666666666667"/>
    <n v="7.1"/>
    <n v="1.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88888888888888906"/>
    <s v="-"/>
    <n v="8.07"/>
    <n v="0.34"/>
    <m/>
    <m/>
    <m/>
    <m/>
    <s v="ATENDE"/>
    <s v="ATENDE"/>
    <s v="ATENDE"/>
    <s v="ATENDE"/>
    <s v="C5"/>
    <s v="P6"/>
    <n v="1.2533333333333334"/>
    <n v="6.76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0.22222222222222232"/>
    <s v="-"/>
    <n v="9.16"/>
    <n v="0.22"/>
    <m/>
    <m/>
    <m/>
    <m/>
    <s v="ATENDE"/>
    <s v="ATENDE"/>
    <s v="ATENDE"/>
    <s v="ATENDE"/>
    <s v="C5"/>
    <s v="P6"/>
    <n v="1.3833333333333333"/>
    <n v="7.15"/>
    <n v="1.4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8000000000000078E-2"/>
    <n v="1.2222222222222223"/>
    <s v="-"/>
    <n v="8.16"/>
    <n v="0.4"/>
    <m/>
    <m/>
    <m/>
    <m/>
    <s v="ATENDE"/>
    <s v="ATENDE"/>
    <s v="ATENDE"/>
    <s v="ATENDE"/>
    <s v="C5"/>
    <s v="P6"/>
    <n v="1.2433333333333336"/>
    <n v="6.73"/>
    <n v="2.299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9333333333333451E-2"/>
    <n v="1.3888888888888888"/>
    <s v="-"/>
    <n v="7.87"/>
    <n v="0.43"/>
    <m/>
    <m/>
    <m/>
    <m/>
    <s v="ATENDE"/>
    <s v="ATENDE"/>
    <s v="ATENDE"/>
    <s v="ATENDE"/>
    <s v="C5"/>
    <s v="P6"/>
    <n v="1.0766666666666667"/>
    <n v="6.23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1.8333333333333335"/>
    <s v="-"/>
    <n v="7.79"/>
    <n v="0.51"/>
    <m/>
    <m/>
    <m/>
    <m/>
    <s v="ATENDE"/>
    <s v="ATENDE"/>
    <s v="ATENDE"/>
    <s v="ATENDE"/>
    <s v="C5"/>
    <s v="P6"/>
    <n v="1.0833333333333335"/>
    <n v="6.25"/>
    <n v="2.7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94444444444444442"/>
    <s v="-"/>
    <n v="7.83"/>
    <n v="0.35"/>
    <m/>
    <m/>
    <m/>
    <m/>
    <s v="ATENDE"/>
    <s v="ATENDE"/>
    <s v="ATENDE"/>
    <s v="ATENDE"/>
    <s v="C5"/>
    <s v="P6"/>
    <n v="0.66000000000000014"/>
    <n v="4.9800000000000004"/>
    <n v="2.06"/>
    <n v="3"/>
    <n v="0.6"/>
    <s v="ATENDE"/>
    <s v="ATENDE"/>
    <s v="ATENDE"/>
    <s v="P6"/>
    <n v="1.1099999999999999"/>
    <n v="6.33"/>
    <n v="1.9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88888888888888906"/>
    <s v="-"/>
    <n v="7.56"/>
    <n v="0.34"/>
    <m/>
    <m/>
    <m/>
    <m/>
    <s v="ATENDE"/>
    <s v="ATENDE"/>
    <s v="ATENDE"/>
    <s v="ATENDE"/>
    <s v="C5"/>
    <s v="P6"/>
    <n v="0.42666666666666675"/>
    <n v="4.28"/>
    <n v="1.97"/>
    <n v="3"/>
    <n v="0.6"/>
    <s v="ATENDE"/>
    <s v="ATENDE"/>
    <s v="ATENDE"/>
    <s v="P6"/>
    <n v="0.94666666666666655"/>
    <n v="5.84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3888888888888888"/>
    <s v="-"/>
    <n v="7.5"/>
    <n v="0.43"/>
    <m/>
    <m/>
    <m/>
    <m/>
    <s v="ATENDE"/>
    <s v="ATENDE"/>
    <s v="ATENDE"/>
    <s v="ATENDE"/>
    <s v="C5"/>
    <s v="P6"/>
    <n v="0.30333333333333345"/>
    <n v="3.91"/>
    <n v="2.4700000000000002"/>
    <n v="3"/>
    <n v="0.6"/>
    <s v="ATENDE"/>
    <s v="ATENDE"/>
    <s v="ATENDE"/>
    <s v="P6"/>
    <n v="0.95"/>
    <n v="5.85"/>
    <n v="2.2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e v="#N/A"/>
    <n v="2"/>
    <n v="22.5"/>
    <e v="#N/A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0.70333333333333337"/>
    <n v="5.1100000000000003"/>
    <n v="2.44"/>
    <n v="3"/>
    <n v="0.6"/>
    <s v="ATENDE"/>
    <s v="ATENDE"/>
    <s v="ATENDE"/>
    <s v="P6"/>
    <n v="1.3266666666666667"/>
    <n v="6.98"/>
    <n v="2.5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1.6111111111111112"/>
    <s v="-"/>
    <n v="8.02"/>
    <n v="0.47"/>
    <m/>
    <m/>
    <m/>
    <m/>
    <s v="ATENDE"/>
    <s v="ATENDE"/>
    <s v="ATENDE"/>
    <s v="ATENDE"/>
    <s v="C5"/>
    <s v="P6"/>
    <n v="0.44333333333333336"/>
    <n v="4.33"/>
    <n v="2.44"/>
    <n v="3"/>
    <n v="0.6"/>
    <s v="ATENDE"/>
    <s v="ATENDE"/>
    <s v="ATENDE"/>
    <s v="P6"/>
    <n v="1.17"/>
    <n v="6.51"/>
    <n v="1.9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8666666666666645E-2"/>
    <n v="2.0000000000000004"/>
    <s v="-"/>
    <n v="7.94"/>
    <n v="0.54"/>
    <m/>
    <m/>
    <m/>
    <m/>
    <s v="ATENDE"/>
    <s v="ATENDE"/>
    <s v="ATENDE"/>
    <s v="ATENDE"/>
    <s v="C5"/>
    <s v="P6"/>
    <n v="0.32666666666666666"/>
    <n v="3.98"/>
    <n v="2.78"/>
    <n v="3"/>
    <n v="0.6"/>
    <s v="ATENDE"/>
    <s v="ATENDE"/>
    <s v="ATENDE"/>
    <s v="P6"/>
    <n v="1.1666666666666665"/>
    <n v="6.5"/>
    <n v="3.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0699999999999994"/>
    <n v="0.39285714285714279"/>
    <s v="-"/>
    <n v="26.1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52"/>
    <n v="7.56"/>
    <n v="3.27"/>
    <n v="3"/>
    <n v="0.6"/>
    <s v="ATENDE"/>
    <s v="ATENDE"/>
    <s v="ATENDE"/>
    <x v="0"/>
    <s v=" SL VT 9.1 65W"/>
    <s v="LUM LED SL VT 9.1 65W"/>
    <m/>
    <n v="0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935000000000006"/>
    <n v="1.0714285714285712"/>
    <s v="-"/>
    <n v="22.187000000000001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4333333333333349"/>
    <n v="5.53"/>
    <n v="2.86"/>
    <n v="3"/>
    <n v="0.6"/>
    <s v="ATENDE"/>
    <s v="ATENDE"/>
    <s v="ATENDE"/>
    <x v="1"/>
    <s v="SX-INEVO050HF"/>
    <s v="SXINEVO050K40L12CZF7PHF"/>
    <m/>
    <n v="0"/>
    <n v="2"/>
    <n v="50"/>
    <n v="0"/>
    <n v="8650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000000000000027E-2"/>
    <n v="0.74999999999999978"/>
    <s v="-"/>
    <n v="20.6"/>
    <n v="0.4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17666666666666653"/>
    <n v="3.53"/>
    <n v="1.63"/>
    <n v="3"/>
    <n v="0.6"/>
    <s v="ATENDE"/>
    <s v="ATENDE"/>
    <s v="ATENDE"/>
    <x v="2"/>
    <s v="SIGSAGPTLRRSSNDL_50W_61IBBRS_x000a_"/>
    <s v="SIGSAGPTLRRSSNDL_50W_61IBBRS_x000a_1-10C1MUN6.5"/>
    <m/>
    <n v="0"/>
    <n v="2"/>
    <n v="50"/>
    <n v="0"/>
    <n v="8163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5500000000000003"/>
    <n v="0.1785714285714286"/>
    <s v="-"/>
    <n v="23.1"/>
    <n v="0.3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686666666666667"/>
    <n v="11.06"/>
    <n v="4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5499999999999883E-2"/>
    <n v="0.85714285714285698"/>
    <s v="-"/>
    <n v="21.11"/>
    <n v="0.52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1133333333333333"/>
    <n v="9.34"/>
    <n v="6.3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600000000000009"/>
    <n v="0.64285714285714279"/>
    <s v="-"/>
    <n v="22.12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333333333333329"/>
    <n v="8.1999999999999993"/>
    <n v="4.78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2777777777777777"/>
    <s v="-"/>
    <n v="9.36"/>
    <n v="0.41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9466666666666668"/>
    <n v="8.84"/>
    <n v="3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2.1666666666666665"/>
    <s v="-"/>
    <n v="8.6199999999999992"/>
    <n v="0.56999999999999995"/>
    <m/>
    <m/>
    <m/>
    <m/>
    <s v="ATENDE"/>
    <s v="ATENDE"/>
    <s v="ATENDE"/>
    <s v="ATENDE"/>
    <s v="C5"/>
    <s v="P6"/>
    <n v="0.42666666666666675"/>
    <n v="4.28"/>
    <n v="2.99"/>
    <n v="3"/>
    <n v="0.6"/>
    <s v="ATENDE"/>
    <s v="ATENDE"/>
    <s v="ATENDE"/>
    <s v="P6"/>
    <n v="1.21"/>
    <n v="6.63"/>
    <n v="1.2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Curto II"/>
    <m/>
    <s v=""/>
    <s v=""/>
    <m/>
    <m/>
    <m/>
    <m/>
    <m/>
    <m/>
    <n v="31"/>
    <n v="150"/>
    <n v="181"/>
    <n v="0.79333333333333333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266666666666672"/>
    <n v="2.3333333333333335"/>
    <s v="-"/>
    <n v="8.57"/>
    <n v="0.6"/>
    <m/>
    <m/>
    <m/>
    <m/>
    <s v="ATENDE"/>
    <s v="ATENDE"/>
    <s v="ATENDE"/>
    <s v="ATENDE"/>
    <s v="C5"/>
    <s v="P6"/>
    <n v="0.28666666666666663"/>
    <n v="3.86"/>
    <n v="2.76"/>
    <n v="3"/>
    <n v="0.6"/>
    <s v="ATENDE"/>
    <s v="ATENDE"/>
    <s v="ATENDE"/>
    <s v="P6"/>
    <n v="1.3033333333333332"/>
    <n v="6.91"/>
    <n v="2.89299999999999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Curto II"/>
    <m/>
    <s v=""/>
    <s v=""/>
    <m/>
    <m/>
    <m/>
    <m/>
    <m/>
    <m/>
    <n v="30"/>
    <n v="150"/>
    <n v="180"/>
    <n v="0.8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0666666666666673E-2"/>
    <n v="0.66666666666666674"/>
    <s v="-"/>
    <n v="8.18"/>
    <n v="0.3"/>
    <m/>
    <m/>
    <m/>
    <m/>
    <s v="ATENDE"/>
    <s v="ATENDE"/>
    <s v="ATENDE"/>
    <s v="ATENDE"/>
    <s v="C5"/>
    <s v="P6"/>
    <n v="0.51"/>
    <n v="4.53"/>
    <n v="1.58"/>
    <n v="3"/>
    <n v="0.6"/>
    <s v="ATENDE"/>
    <s v="ATENDE"/>
    <s v="ATENDE"/>
    <s v="P6"/>
    <n v="1.2666666666666666"/>
    <n v="6.8"/>
    <n v="1.6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8888888888888884"/>
    <s v="-"/>
    <n v="7.89"/>
    <n v="0.25"/>
    <m/>
    <m/>
    <m/>
    <m/>
    <s v="ATENDE"/>
    <s v="ATENDE"/>
    <s v="ATENDE"/>
    <s v="ATENDE"/>
    <s v="C5"/>
    <s v="P6"/>
    <n v="0.22666666666666679"/>
    <n v="3.68"/>
    <n v="1.28"/>
    <n v="3"/>
    <n v="0.6"/>
    <s v="ATENDE"/>
    <s v="ATENDE"/>
    <s v="ATENDE"/>
    <s v="P6"/>
    <n v="1.1000000000000001"/>
    <n v="6.3"/>
    <n v="0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94444444444444442"/>
    <s v="-"/>
    <n v="7.75"/>
    <n v="0.35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1033333333333331"/>
    <n v="6.31"/>
    <n v="1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10"/>
    <s v="Curto II"/>
    <m/>
    <s v=""/>
    <s v=""/>
    <m/>
    <m/>
    <m/>
    <m/>
    <m/>
    <m/>
    <n v="30"/>
    <n v="100"/>
    <n v="130"/>
    <n v="0.7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1066666666666674"/>
    <n v="0.7777777777777779"/>
    <s v="-"/>
    <n v="10.58"/>
    <n v="0.3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566666666666666"/>
    <n v="3.77"/>
    <n v="2.1800000000000002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5999999999999992"/>
    <n v="1.2222222222222223"/>
    <s v="-"/>
    <n v="12.45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6666666666666661"/>
    <n v="3.8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3333333333333339"/>
    <n v="1.0555555555555558"/>
    <s v="-"/>
    <n v="13"/>
    <n v="0.3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33666666666666667"/>
    <n v="4.01"/>
    <n v="1.84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-5.5555555555555469E-2"/>
    <s v="-"/>
    <n v="7.58"/>
    <n v="0.17"/>
    <m/>
    <m/>
    <m/>
    <m/>
    <s v="ATENDE"/>
    <s v="ATENDE"/>
    <s v="ATENDIMENTO LIMIAR"/>
    <s v="ATENDE"/>
    <s v="C5"/>
    <s v="P6"/>
    <n v="0.39333333333333331"/>
    <n v="4.18"/>
    <n v="1.03"/>
    <n v="3"/>
    <n v="0.6"/>
    <s v="ATENDE"/>
    <s v="ATENDE"/>
    <s v="ATENDE"/>
    <s v="P6"/>
    <n v="1.1633333333333336"/>
    <n v="6.49"/>
    <n v="0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799999999999986"/>
    <n v="-0.11111111111111105"/>
    <s v="-"/>
    <n v="10.11"/>
    <n v="0.16"/>
    <m/>
    <m/>
    <m/>
    <m/>
    <s v="ATENDE"/>
    <s v="ATENDE"/>
    <s v="ATENDIMENTO LIMIAR"/>
    <s v="ATENDE"/>
    <s v="C5"/>
    <s v="P6"/>
    <n v="1.7466666666666666"/>
    <n v="8.24"/>
    <n v="1.82"/>
    <n v="3"/>
    <n v="0.6"/>
    <s v="ATENDE"/>
    <s v="ATENDE"/>
    <s v="ATENDE"/>
    <s v="P6"/>
    <n v="0.76666666666666661"/>
    <n v="5.3"/>
    <n v="1.02"/>
    <n v="3"/>
    <n v="0.6"/>
    <s v="ATENDE"/>
    <s v="ATENDE"/>
    <s v="ATENDE"/>
    <x v="1"/>
    <s v="SX-INEVO060HF"/>
    <s v="SXINEVO060K40L12CZF7PHF"/>
    <m/>
    <e v="#N/A"/>
    <n v="1"/>
    <n v="60"/>
    <e v="#N/A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-0.11111111111111105"/>
    <s v="-"/>
    <n v="8.56"/>
    <n v="0.16"/>
    <m/>
    <m/>
    <m/>
    <m/>
    <s v="ATENDE"/>
    <s v="ATENDE"/>
    <s v="ATENDIMENTO LIMIAR"/>
    <s v="ATENDE"/>
    <s v="C5"/>
    <s v="P6"/>
    <n v="1.1433333333333331"/>
    <n v="6.43"/>
    <n v="1.28"/>
    <n v="3"/>
    <n v="0.6"/>
    <s v="ATENDE"/>
    <s v="ATENDE"/>
    <s v="ATENDE"/>
    <s v="P6"/>
    <n v="0.52333333333333343"/>
    <n v="4.57"/>
    <n v="0.9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0555555555555558"/>
    <s v="-"/>
    <n v="8.01"/>
    <n v="0.37"/>
    <m/>
    <m/>
    <m/>
    <m/>
    <s v="ATENDE"/>
    <s v="ATENDE"/>
    <s v="ATENDE"/>
    <s v="ATENDE"/>
    <s v="C5"/>
    <s v="P6"/>
    <n v="0.55999999999999983"/>
    <n v="4.68"/>
    <n v="2.17"/>
    <n v="3"/>
    <n v="0.6"/>
    <s v="ATENDE"/>
    <s v="ATENDE"/>
    <s v="ATENDE"/>
    <s v="P6"/>
    <n v="1.0133333333333332"/>
    <n v="6.04"/>
    <n v="0.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"/>
    <m/>
    <s v=""/>
    <s v=""/>
    <m/>
    <m/>
    <m/>
    <m/>
    <m/>
    <m/>
    <n v="28"/>
    <n v="100"/>
    <n v="128"/>
    <n v="0.72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666666666666666"/>
    <n v="1.0555555555555558"/>
    <s v="-"/>
    <n v="9.9499999999999993"/>
    <n v="0.37"/>
    <m/>
    <m/>
    <m/>
    <m/>
    <s v="ATENDE"/>
    <s v="ATENDE"/>
    <s v="ATENDE"/>
    <s v="ATENDE"/>
    <s v="C5"/>
    <s v="P6"/>
    <n v="0.6100000000000001"/>
    <n v="4.83"/>
    <n v="2.4"/>
    <n v="3"/>
    <n v="0.6"/>
    <s v="ATENDE"/>
    <s v="ATENDE"/>
    <s v="ATENDE"/>
    <s v="P6"/>
    <n v="1.2600000000000002"/>
    <n v="6.78"/>
    <n v="1.43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1.6666666666666665"/>
    <s v="-"/>
    <n v="9.8000000000000007"/>
    <n v="0.48"/>
    <m/>
    <m/>
    <m/>
    <m/>
    <s v="ATENDE"/>
    <s v="ATENDE"/>
    <s v="ATENDE"/>
    <s v="ATENDE"/>
    <s v="C5"/>
    <s v="P6"/>
    <n v="0.50333333333333319"/>
    <n v="4.51"/>
    <n v="3.01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0.94444444444444442"/>
    <s v="-"/>
    <n v="7.79"/>
    <n v="0.35"/>
    <m/>
    <m/>
    <m/>
    <m/>
    <s v="ATENDE"/>
    <s v="ATENDE"/>
    <s v="ATENDE"/>
    <s v="ATENDE"/>
    <s v="C5"/>
    <s v="P6"/>
    <n v="0.57000000000000006"/>
    <n v="4.71"/>
    <n v="1.88"/>
    <n v="3"/>
    <n v="0.6"/>
    <s v="ATENDE"/>
    <s v="ATENDE"/>
    <s v="ATENDE"/>
    <s v="P6"/>
    <n v="1.0966666666666667"/>
    <n v="6.29"/>
    <n v="1.9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0.83333333333333348"/>
    <s v="-"/>
    <n v="7.52"/>
    <n v="0.33"/>
    <m/>
    <m/>
    <m/>
    <m/>
    <s v="ATENDE"/>
    <s v="ATENDE"/>
    <s v="ATENDE"/>
    <s v="ATENDE"/>
    <s v="C5"/>
    <s v="P6"/>
    <n v="0.32666666666666666"/>
    <n v="3.98"/>
    <n v="1.71"/>
    <n v="3"/>
    <n v="0.6"/>
    <s v="ATENDE"/>
    <s v="ATENDE"/>
    <s v="ATENDE"/>
    <s v="P6"/>
    <n v="0.93666666666666654"/>
    <n v="5.81"/>
    <n v="1.1000000000000001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-5.3333333333333011E-3"/>
    <n v="1.3888888888888888"/>
    <s v="-"/>
    <n v="7.46"/>
    <n v="0.43"/>
    <m/>
    <m/>
    <m/>
    <m/>
    <s v="ATENDE"/>
    <s v="ATENDIMENTO LIMIAR"/>
    <s v="ATENDE"/>
    <s v="ATENDE"/>
    <s v="C5"/>
    <s v="P6"/>
    <n v="0.22333333333333338"/>
    <n v="3.67"/>
    <n v="2.2400000000000002"/>
    <n v="3"/>
    <n v="0.6"/>
    <s v="ATENDE"/>
    <s v="ATENDE"/>
    <s v="ATENDE"/>
    <s v="P6"/>
    <n v="0.94000000000000017"/>
    <n v="5.82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2777777777777779"/>
    <s v="-"/>
    <n v="7.83"/>
    <n v="0.23"/>
    <m/>
    <m/>
    <m/>
    <m/>
    <s v="ATENDE"/>
    <s v="ATENDE"/>
    <s v="ATENDE"/>
    <s v="ATENDE"/>
    <s v="C5"/>
    <s v="P6"/>
    <n v="0.52333333333333343"/>
    <n v="4.57"/>
    <n v="1.4"/>
    <n v="3"/>
    <n v="0.6"/>
    <s v="ATENDE"/>
    <s v="ATENDE"/>
    <s v="ATENDE"/>
    <s v="P6"/>
    <n v="0.99666666666666681"/>
    <n v="5.99"/>
    <n v="1.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0.11111111111111116"/>
    <s v="-"/>
    <n v="9.2899999999999991"/>
    <n v="0.2"/>
    <m/>
    <m/>
    <m/>
    <m/>
    <s v="ATENDE"/>
    <s v="ATENDE"/>
    <s v="ATENDE"/>
    <s v="ATENDE"/>
    <s v="C5"/>
    <s v="P6"/>
    <n v="1.8466666666666662"/>
    <n v="8.5399999999999991"/>
    <n v="4.2300000000000004"/>
    <n v="3"/>
    <n v="0.6"/>
    <s v="ATENDE"/>
    <s v="ATENDE"/>
    <s v="ATENDE"/>
    <s v="P6"/>
    <n v="0.44000000000000017"/>
    <n v="4.32"/>
    <n v="0.6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s v="Longo II"/>
    <n v="3.5"/>
    <n v="8.5"/>
    <m/>
    <m/>
    <m/>
    <m/>
    <m/>
    <m/>
    <n v="50"/>
    <n v="150"/>
    <n v="200"/>
    <n v="0.66666666666666674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8533333333333344"/>
    <n v="-5.5555555555555469E-2"/>
    <s v="-"/>
    <n v="9.64"/>
    <n v="0.17"/>
    <m/>
    <m/>
    <m/>
    <m/>
    <s v="ATENDE"/>
    <s v="ATENDE"/>
    <s v="ATENDIMENTO LIMIAR"/>
    <s v="ATENDE"/>
    <s v="C5"/>
    <s v="P6"/>
    <n v="0.63666666666666671"/>
    <n v="4.91"/>
    <n v="1.17"/>
    <n v="3"/>
    <n v="0.6"/>
    <s v="ATENDE"/>
    <s v="ATENDE"/>
    <s v="ATENDE"/>
    <s v="P6"/>
    <n v="0.66666666666666674"/>
    <n v="5"/>
    <n v="1.0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6111111111111112"/>
    <s v="-"/>
    <n v="9.0500000000000007"/>
    <n v="0.47"/>
    <m/>
    <m/>
    <m/>
    <m/>
    <s v="ATENDE"/>
    <s v="ATENDE"/>
    <s v="ATENDE"/>
    <s v="ATENDE"/>
    <s v="C5"/>
    <s v="P6"/>
    <n v="0.91999999999999993"/>
    <n v="5.76"/>
    <n v="3.06"/>
    <n v="3"/>
    <n v="0.6"/>
    <s v="ATENDE"/>
    <s v="ATENDE"/>
    <s v="ATENDE"/>
    <s v="P6"/>
    <n v="1.4366666666666665"/>
    <n v="7.31"/>
    <n v="3.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2.1111111111111116"/>
    <s v="-"/>
    <n v="8.74"/>
    <n v="0.56000000000000005"/>
    <m/>
    <m/>
    <m/>
    <m/>
    <s v="ATENDE"/>
    <s v="ATENDE"/>
    <s v="ATENDE"/>
    <s v="ATENDE"/>
    <s v="C5"/>
    <s v="P6"/>
    <n v="0.65000000000000013"/>
    <n v="4.95"/>
    <n v="3.26"/>
    <n v="3"/>
    <n v="0.6"/>
    <s v="ATENDE"/>
    <s v="ATENDE"/>
    <s v="ATENDE"/>
    <s v="P6"/>
    <n v="1.25"/>
    <n v="6.75"/>
    <n v="2.54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466666666666673"/>
    <n v="2.3888888888888888"/>
    <s v="-"/>
    <n v="8.66"/>
    <n v="0.61"/>
    <m/>
    <m/>
    <m/>
    <m/>
    <s v="ATENDE"/>
    <s v="ATENDE"/>
    <s v="ATENDE"/>
    <s v="ATENDE"/>
    <s v="C5"/>
    <s v="P6"/>
    <n v="0.5066666666666666"/>
    <n v="4.5199999999999996"/>
    <n v="3.32"/>
    <n v="3"/>
    <n v="0.6"/>
    <s v="ATENDE"/>
    <s v="ATENDE"/>
    <s v="ATENDE"/>
    <s v="P6"/>
    <n v="1.2566666666666664"/>
    <n v="6.77"/>
    <n v="3.7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P6"/>
    <n v="0.33333333333333326"/>
    <n v="4"/>
    <n v="1.89"/>
    <n v="3"/>
    <n v="0.6"/>
    <s v="ATENDE"/>
    <s v="ATENDE"/>
    <s v="ATENDE"/>
    <s v="P6"/>
    <n v="1.4133333333333336"/>
    <n v="7.24"/>
    <n v="2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2.1111111111111116"/>
    <s v="-"/>
    <n v="8.19"/>
    <n v="0.56000000000000005"/>
    <m/>
    <m/>
    <m/>
    <m/>
    <s v="ATENDE"/>
    <s v="ATENDE"/>
    <s v="ATENDE"/>
    <s v="ATENDE"/>
    <s v="C5"/>
    <s v="P6"/>
    <n v="2.0000000000000018E-2"/>
    <n v="3.06"/>
    <n v="1.18"/>
    <n v="3"/>
    <n v="0.6"/>
    <s v="ATENDE"/>
    <s v="ATENDE"/>
    <s v="ATENDE"/>
    <s v="P6"/>
    <n v="1.2433333333333336"/>
    <n v="6.73"/>
    <n v="2.1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4666666666666659E-2"/>
    <n v="2.1666666666666665"/>
    <s v="-"/>
    <n v="8.06"/>
    <n v="0.56999999999999995"/>
    <m/>
    <m/>
    <m/>
    <m/>
    <s v="ATENDE"/>
    <s v="ATENDE"/>
    <s v="ATENDE"/>
    <s v="ATENDE"/>
    <s v="C5"/>
    <s v="P6"/>
    <n v="0"/>
    <n v="3"/>
    <n v="1.64"/>
    <n v="3"/>
    <n v="0.6"/>
    <s v="ATENDE"/>
    <s v="ATENDE"/>
    <s v="ATENDE"/>
    <s v="P6"/>
    <n v="1.2566666666666664"/>
    <n v="6.77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0.54666666666666663"/>
    <n v="4.6399999999999997"/>
    <n v="2.39"/>
    <n v="3"/>
    <n v="0.6"/>
    <s v="ATENDE"/>
    <s v="ATENDE"/>
    <s v="ATENDE"/>
    <s v="P6"/>
    <n v="1.1299999999999999"/>
    <n v="6.39"/>
    <n v="2.6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133333333333323"/>
    <n v="2.0555555555555558"/>
    <s v="-"/>
    <n v="9.76"/>
    <n v="0.55000000000000004"/>
    <m/>
    <m/>
    <m/>
    <m/>
    <s v="ATENDE"/>
    <s v="ATENDE"/>
    <s v="ATENDE"/>
    <s v="ATENDE"/>
    <s v="C5"/>
    <s v="P6"/>
    <n v="0.61333333333333329"/>
    <n v="4.84"/>
    <n v="3.06"/>
    <n v="3"/>
    <n v="0.6"/>
    <s v="ATENDE"/>
    <s v="ATENDE"/>
    <s v="ATENDE"/>
    <s v="P6"/>
    <n v="1.46"/>
    <n v="7.38"/>
    <n v="2.549999999999999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5"/>
    <n v="4.5"/>
    <n v="3.19"/>
    <n v="3"/>
    <n v="0.6"/>
    <s v="ATENDE"/>
    <s v="ATENDE"/>
    <s v="ATENDE"/>
    <s v="P6"/>
    <n v="1.4766666666666666"/>
    <n v="7.43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000000000000011"/>
    <n v="0.66666666666666674"/>
    <s v="-"/>
    <n v="8.4"/>
    <n v="0.3"/>
    <m/>
    <m/>
    <m/>
    <m/>
    <s v="ATENDE"/>
    <s v="ATENDE"/>
    <s v="ATENDE"/>
    <s v="ATENDE"/>
    <s v="C5"/>
    <s v="P6"/>
    <n v="0.65666666666666651"/>
    <n v="4.97"/>
    <n v="1.92"/>
    <n v="3"/>
    <n v="0.6"/>
    <s v="ATENDE"/>
    <s v="ATENDE"/>
    <s v="ATENDE"/>
    <s v="P6"/>
    <n v="1.3966666666666669"/>
    <n v="7.19"/>
    <n v="1.8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5333333333333465E-2"/>
    <n v="0.83333333333333348"/>
    <s v="-"/>
    <n v="7.99"/>
    <n v="0.33"/>
    <m/>
    <m/>
    <m/>
    <m/>
    <s v="ATENDE"/>
    <s v="ATENDE"/>
    <s v="ATENDE"/>
    <s v="ATENDE"/>
    <s v="C5"/>
    <s v="P6"/>
    <n v="0.3899999999999999"/>
    <n v="4.17"/>
    <n v="1.77"/>
    <n v="3"/>
    <n v="0.6"/>
    <s v="ATENDE"/>
    <s v="ATENDE"/>
    <s v="ATENDE"/>
    <s v="P6"/>
    <n v="1.2766666666666668"/>
    <n v="6.83"/>
    <n v="1.3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5.555555555555558E-2"/>
    <s v="-"/>
    <n v="9.01"/>
    <n v="0.19"/>
    <m/>
    <m/>
    <m/>
    <m/>
    <s v="ATENDE"/>
    <s v="ATENDE"/>
    <s v="ATENDE"/>
    <s v="ATENDE"/>
    <s v="C5"/>
    <s v="P6"/>
    <n v="0.17333333333333334"/>
    <n v="3.52"/>
    <n v="0.96"/>
    <n v="3"/>
    <n v="0.6"/>
    <s v="ATENDE"/>
    <s v="ATENDE"/>
    <s v="ATENDE"/>
    <s v="P6"/>
    <n v="1.4233333333333333"/>
    <n v="7.27"/>
    <n v="1.2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0.88888888888888906"/>
    <s v="-"/>
    <n v="8.64"/>
    <n v="0.34"/>
    <m/>
    <m/>
    <m/>
    <m/>
    <s v="ATENDE"/>
    <s v="ATENDE"/>
    <s v="ATENDE"/>
    <s v="ATENDE"/>
    <s v="C5"/>
    <s v="P6"/>
    <n v="0.93666666666666654"/>
    <n v="5.81"/>
    <n v="2.5"/>
    <n v="3"/>
    <n v="0.6"/>
    <s v="ATENDE"/>
    <s v="ATENDE"/>
    <s v="ATENDE"/>
    <s v="P6"/>
    <n v="1.3599999999999999"/>
    <n v="7.08"/>
    <n v="2.25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6000000000000085E-2"/>
    <n v="1.2222222222222223"/>
    <s v="-"/>
    <n v="8.2200000000000006"/>
    <n v="0.4"/>
    <m/>
    <m/>
    <m/>
    <m/>
    <s v="ATENDE"/>
    <s v="ATENDE"/>
    <s v="ATENDE"/>
    <s v="ATENDE"/>
    <s v="C5"/>
    <s v="P6"/>
    <n v="0.7433333333333334"/>
    <n v="5.23"/>
    <n v="3.04"/>
    <n v="3"/>
    <n v="0.6"/>
    <s v="ATENDE"/>
    <s v="ATENDE"/>
    <s v="ATENDE"/>
    <s v="P6"/>
    <n v="1.2366666666666668"/>
    <n v="6.71"/>
    <n v="1.99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2"/>
    <n v="0.72222222222222232"/>
    <s v="-"/>
    <n v="9.39"/>
    <n v="0.31"/>
    <m/>
    <m/>
    <m/>
    <m/>
    <s v="ATENDE"/>
    <s v="ATENDE"/>
    <s v="ATENDE"/>
    <s v="ATENDE"/>
    <s v="C5"/>
    <s v="P6"/>
    <n v="0.54"/>
    <n v="4.62"/>
    <n v="1.84"/>
    <n v="3"/>
    <n v="0.6"/>
    <s v="ATENDE"/>
    <s v="ATENDE"/>
    <s v="ATENDE"/>
    <s v="P6"/>
    <n v="1.3633333333333333"/>
    <n v="7.09"/>
    <n v="2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2266666666666657"/>
    <n v="1.6666666666666665"/>
    <s v="-"/>
    <n v="9.17"/>
    <n v="0.48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7999999999999994"/>
    <n v="2.2222222222222223"/>
    <s v="-"/>
    <n v="8.85"/>
    <n v="0.5799999999999999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6933333333333334"/>
    <n v="2.4444444444444446"/>
    <s v="-"/>
    <n v="8.77"/>
    <n v="0.6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99999999999994"/>
    <n v="2.8888888888888888"/>
    <s v="-"/>
    <n v="13.03"/>
    <n v="0.7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2.666666666666595E-3"/>
    <n v="7.48"/>
    <n v="5.74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n v="10"/>
    <s v="Curto II"/>
    <m/>
    <s v=""/>
    <s v=""/>
    <m/>
    <m/>
    <m/>
    <m/>
    <m/>
    <m/>
    <n v="28"/>
    <n v="50"/>
    <n v="78"/>
    <n v="0.43999999999999995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7699999999999987"/>
    <n v="3"/>
    <s v="-"/>
    <n v="14.77"/>
    <n v="0.72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9.0666666666666673E-2"/>
    <n v="8.18"/>
    <n v="4.95"/>
    <n v="7.5"/>
    <n v="1.5"/>
    <s v="ATENDE"/>
    <s v="ATENDE"/>
    <s v="ATENDE"/>
    <x v="1"/>
    <s v="SX-INEVO040HF"/>
    <s v="SXINEVO040K40L12CZF7PHF"/>
    <m/>
    <e v="#N/A"/>
    <n v="1"/>
    <n v="39"/>
    <n v="0"/>
    <n v="6552"/>
    <n v="0"/>
    <n v="0"/>
    <n v="10"/>
    <s v="Curto II"/>
    <m/>
    <m/>
    <m/>
    <m/>
    <m/>
    <m/>
    <m/>
    <m/>
    <m/>
    <n v="39"/>
    <n v="50"/>
    <n v="89"/>
    <n v="0.21999999999999997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70300000000000007"/>
    <n v="2.7777777777777781"/>
    <s v="-"/>
    <n v="17.03"/>
    <n v="0.68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1.3333333333332975E-3"/>
    <n v="7.49"/>
    <n v="4.5999999999999996"/>
    <n v="7.5"/>
    <n v="1.5"/>
    <s v="ATENDE"/>
    <s v="ATENDIMENTO LIMIAR"/>
    <s v="ATENDE"/>
    <x v="2"/>
    <s v="SIGSAGPTLRRSSNDL_40W_50IBBRS_x000a_"/>
    <s v="SIGSAGPTLRRSSNDL_40W_50IBBRS_x000a_1-10C1MUN6.5"/>
    <m/>
    <e v="#N/A"/>
    <n v="1"/>
    <n v="40"/>
    <e v="#N/A"/>
    <n v="6641"/>
    <n v="0"/>
    <n v="0"/>
    <n v="10"/>
    <s v="Curto II"/>
    <m/>
    <s v=""/>
    <s v=""/>
    <m/>
    <m/>
    <m/>
    <m/>
    <m/>
    <m/>
    <n v="40"/>
    <n v="50"/>
    <n v="90"/>
    <n v="0.19999999999999996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9499999999999904E-2"/>
    <n v="1.9285714285714279"/>
    <s v="-"/>
    <n v="21.59"/>
    <n v="0.82"/>
    <m/>
    <m/>
    <m/>
    <m/>
    <s v="ATENDE"/>
    <s v="ATENDE"/>
    <s v="ATENDE"/>
    <s v="ATENDE"/>
    <s v="C2"/>
    <s v="P4"/>
    <n v="0.8919999999999999"/>
    <n v="14.19"/>
    <n v="6.03"/>
    <n v="7.5"/>
    <n v="1.5"/>
    <s v="ATENDE"/>
    <s v="ATENDE"/>
    <s v="ATENDE"/>
    <s v="P4"/>
    <n v="1.2293333333333334"/>
    <n v="16.72"/>
    <n v="7.89"/>
    <n v="7.5"/>
    <n v="1.5"/>
    <s v="ATENDE"/>
    <s v="ATENDE"/>
    <s v="ATENDE"/>
    <x v="0"/>
    <s v=" SL VT 9.3 105W"/>
    <s v="LUM LED SL VT 9.3 105W"/>
    <m/>
    <e v="#N/A"/>
    <n v="1"/>
    <n v="105"/>
    <n v="0"/>
    <n v="17338.400000000001"/>
    <n v="0"/>
    <n v="0"/>
    <n v="10"/>
    <s v="Curto II"/>
    <s v="Longo II"/>
    <n v="3.5"/>
    <n v="8.5"/>
    <m/>
    <m/>
    <m/>
    <m/>
    <m/>
    <m/>
    <n v="105"/>
    <n v="250"/>
    <n v="355"/>
    <n v="0.58000000000000007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2.1785714285714284"/>
    <s v="-"/>
    <n v="22.24"/>
    <n v="0.89"/>
    <m/>
    <m/>
    <m/>
    <m/>
    <s v="ATENDE"/>
    <s v="ATENDE"/>
    <s v="ATENDE"/>
    <s v="ATENDE"/>
    <s v="C2"/>
    <s v="P4"/>
    <n v="0.53466666666666662"/>
    <n v="11.51"/>
    <n v="4.93"/>
    <n v="7.5"/>
    <n v="1.5"/>
    <s v="ATENDE"/>
    <s v="ATENDE"/>
    <s v="ATENDE"/>
    <s v="P4"/>
    <n v="1.0026666666666668"/>
    <n v="15.02"/>
    <n v="7.16"/>
    <n v="7.5"/>
    <n v="1.5"/>
    <s v="ATENDE"/>
    <s v="ATENDE"/>
    <s v="ATENDE"/>
    <x v="1"/>
    <s v="SX-INLPP090HF"/>
    <s v="SXINLPP090K40L12CZF7PHF"/>
    <m/>
    <e v="#N/A"/>
    <n v="1"/>
    <n v="90"/>
    <e v="#N/A"/>
    <n v="15476"/>
    <n v="0"/>
    <n v="0"/>
    <n v="10"/>
    <s v="Curto II"/>
    <s v="Longo II"/>
    <n v="3.5"/>
    <n v="8.5"/>
    <m/>
    <m/>
    <m/>
    <m/>
    <m/>
    <m/>
    <n v="90"/>
    <n v="250"/>
    <n v="340"/>
    <n v="0.64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850000000000006"/>
    <n v="2.1428571428571428"/>
    <s v="-"/>
    <n v="22.57"/>
    <n v="0.88"/>
    <m/>
    <m/>
    <m/>
    <m/>
    <s v="ATENDE"/>
    <s v="ATENDE"/>
    <s v="ATENDE"/>
    <s v="ATENDE"/>
    <s v="C2"/>
    <s v="P4"/>
    <n v="0.86133333333333351"/>
    <n v="13.96"/>
    <n v="7.37"/>
    <n v="7.5"/>
    <n v="1.5"/>
    <s v="ATENDE"/>
    <s v="ATENDE"/>
    <s v="ATENDE"/>
    <s v="P4"/>
    <n v="1.3226666666666671"/>
    <n v="17.420000000000002"/>
    <n v="9.61"/>
    <n v="7.5"/>
    <n v="1.5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I"/>
    <s v="Longo II"/>
    <n v="3.5"/>
    <n v="8.5"/>
    <m/>
    <m/>
    <m/>
    <m/>
    <m/>
    <m/>
    <n v="120"/>
    <n v="250"/>
    <n v="370"/>
    <n v="0.52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0.58400000000000007"/>
    <n v="3.4444444444444446"/>
    <s v="-"/>
    <n v="11.88"/>
    <n v="0.8"/>
    <m/>
    <m/>
    <m/>
    <m/>
    <s v="ATENDE"/>
    <s v="ATENDE"/>
    <s v="ATENDE"/>
    <s v="ATENDE"/>
    <s v="C5"/>
    <s v="P6"/>
    <n v="1.3333333333333335"/>
    <n v="7"/>
    <n v="4.2300000000000004"/>
    <n v="3"/>
    <n v="0.6"/>
    <s v="ATENDE"/>
    <s v="ATENDE"/>
    <s v="ATENDE"/>
    <s v="P6"/>
    <n v="1.3333333333333335"/>
    <n v="7"/>
    <n v="4.2300000000000004"/>
    <n v="3"/>
    <n v="0.6"/>
    <s v="ATENDE"/>
    <s v="ATENDE"/>
    <s v="ATENDE"/>
    <x v="0"/>
    <s v=" SL VT 9.1 17W"/>
    <s v="LUM LED SL VT 9.1 17W"/>
    <m/>
    <n v="0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1.1333333333333333"/>
    <n v="3.1111111111111116"/>
    <s v="-"/>
    <n v="16"/>
    <n v="0.74"/>
    <m/>
    <m/>
    <m/>
    <m/>
    <s v="ATENDE"/>
    <s v="ATENDE"/>
    <s v="ATENDE"/>
    <s v="ATENDE"/>
    <s v="C5"/>
    <s v="P6"/>
    <n v="1.7333333333333329"/>
    <n v="8.1999999999999993"/>
    <n v="4.08"/>
    <n v="3"/>
    <n v="0.6"/>
    <s v="ATENDE"/>
    <s v="ATENDE"/>
    <s v="ATENDE"/>
    <s v="P6"/>
    <n v="1.7333333333333329"/>
    <n v="8.1999999999999993"/>
    <n v="4.0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2.158666666666667"/>
    <n v="3"/>
    <s v="-"/>
    <n v="23.69"/>
    <n v="0.72"/>
    <m/>
    <m/>
    <m/>
    <m/>
    <s v="ATENDE"/>
    <s v="ATENDE"/>
    <s v="ATENDE"/>
    <s v="ATENDE"/>
    <s v="C5"/>
    <s v="P6"/>
    <n v="2.9666666666666668"/>
    <n v="11.9"/>
    <n v="7.15"/>
    <n v="3"/>
    <n v="0.6"/>
    <s v="ATENDE"/>
    <s v="ATENDE"/>
    <s v="ATENDE"/>
    <s v="P6"/>
    <n v="2.9666666666666668"/>
    <n v="11.9"/>
    <n v="7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2000000000000028E-2"/>
    <n v="1.1111111111111112"/>
    <s v="-"/>
    <n v="7.74"/>
    <n v="0.38"/>
    <m/>
    <m/>
    <m/>
    <m/>
    <s v="ATENDE"/>
    <s v="ATENDE"/>
    <s v="ATENDE"/>
    <s v="ATENDE"/>
    <s v="C5"/>
    <s v="P6"/>
    <n v="0.30666666666666664"/>
    <n v="3.92"/>
    <n v="1.79"/>
    <n v="3"/>
    <n v="0.6"/>
    <s v="ATENDE"/>
    <s v="ATENDE"/>
    <s v="ATENDE"/>
    <s v="P6"/>
    <n v="1.2466666666666666"/>
    <n v="6.74"/>
    <n v="2.220000000000000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8333333333333335"/>
    <s v="-"/>
    <n v="8.7200000000000006"/>
    <n v="0.51"/>
    <m/>
    <m/>
    <m/>
    <m/>
    <s v="ATENDE"/>
    <s v="ATENDE"/>
    <s v="ATENDE"/>
    <s v="ATENDE"/>
    <s v="C5"/>
    <s v="P6"/>
    <n v="0.30000000000000004"/>
    <n v="3.9"/>
    <n v="2.39"/>
    <n v="3"/>
    <n v="0.6"/>
    <s v="ATENDE"/>
    <s v="ATENDE"/>
    <s v="ATENDE"/>
    <s v="P6"/>
    <n v="1.6166666666666667"/>
    <n v="7.85"/>
    <n v="2.7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333333333333322"/>
    <n v="1.0555555555555558"/>
    <s v="-"/>
    <n v="9.6999999999999993"/>
    <n v="0.37"/>
    <m/>
    <m/>
    <m/>
    <m/>
    <s v="ATENDE"/>
    <s v="ATENDE"/>
    <s v="ATENDE"/>
    <s v="ATENDE"/>
    <s v="C5"/>
    <s v="P6"/>
    <n v="7.3333333333333472E-2"/>
    <n v="3.22"/>
    <n v="1.57"/>
    <n v="3"/>
    <n v="0.6"/>
    <s v="ATENDE"/>
    <s v="ATENDE"/>
    <s v="ATENDE"/>
    <s v="P6"/>
    <n v="1.7799999999999998"/>
    <n v="8.34"/>
    <n v="2.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25"/>
    <s v="PVP"/>
    <s v="Rua Julio de Castilhos, 308 [Q]"/>
    <n v="-29.984749000000001"/>
    <n v="-50.126472"/>
    <x v="2"/>
    <s v="-"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69799999999999995"/>
    <n v="1.2777777777777777"/>
    <s v="-"/>
    <n v="16.98"/>
    <n v="0.41"/>
    <m/>
    <m/>
    <m/>
    <m/>
    <s v="ATENDE"/>
    <s v="ATENDE"/>
    <s v="ATENDE"/>
    <s v="ATENDE"/>
    <s v="C4"/>
    <s v="P4"/>
    <n v="0.44799999999999995"/>
    <n v="10.86"/>
    <n v="4.2300000000000004"/>
    <n v="7.5"/>
    <n v="1.5"/>
    <s v="ATENDE"/>
    <s v="ATENDE"/>
    <s v="ATENDE"/>
    <s v="-"/>
    <e v="#VALUE!"/>
    <n v="8.69"/>
    <n v="4.92"/>
    <s v="-"/>
    <s v="-"/>
    <s v="-"/>
    <s v="-"/>
    <s v="-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00"/>
    <n v="185"/>
    <n v="0.15000000000000002"/>
    <m/>
    <m/>
    <s v="Sim"/>
    <m/>
  </r>
  <r>
    <n v="125"/>
    <s v="PVP"/>
    <s v="Rua Julio de Castilhos, 308 [Q]"/>
    <n v="-29.984749000000001"/>
    <n v="-50.126472"/>
    <x v="2"/>
    <s v="-"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299999999999994"/>
    <n v="1.1111111111111112"/>
    <s v="-"/>
    <n v="18.13"/>
    <n v="0.38"/>
    <m/>
    <m/>
    <m/>
    <m/>
    <s v="ATENDE"/>
    <s v="ATENDE"/>
    <s v="ATENDE"/>
    <s v="ATENDE"/>
    <s v="C4"/>
    <s v="P4"/>
    <n v="0.29200000000000004"/>
    <n v="9.69"/>
    <n v="3.59"/>
    <n v="7.5"/>
    <n v="1.5"/>
    <s v="ATENDE"/>
    <s v="ATENDE"/>
    <s v="ATENDE"/>
    <s v="-"/>
    <e v="#VALUE!"/>
    <n v="8.24"/>
    <n v="3.88"/>
    <s v="-"/>
    <s v="-"/>
    <s v="-"/>
    <s v="-"/>
    <s v="-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00"/>
    <n v="170"/>
    <n v="0.30000000000000004"/>
    <m/>
    <m/>
    <s v="Sim"/>
    <m/>
  </r>
  <r>
    <n v="125"/>
    <s v="PVP"/>
    <s v="Rua Julio de Castilhos, 308 [Q]"/>
    <n v="-29.984749000000001"/>
    <n v="-50.126472"/>
    <x v="2"/>
    <m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400000000000006"/>
    <n v="1.6666666666666665"/>
    <s v="-"/>
    <n v="18.14"/>
    <n v="0.48"/>
    <m/>
    <m/>
    <m/>
    <m/>
    <s v="ATENDE"/>
    <s v="ATENDE"/>
    <s v="ATENDE"/>
    <s v="ATENDE"/>
    <s v="C4"/>
    <s v="P4"/>
    <n v="4.5333333333333226E-2"/>
    <n v="7.84"/>
    <n v="3.92"/>
    <n v="7.5"/>
    <n v="1.5"/>
    <s v="ATENDE"/>
    <s v="ATENDE"/>
    <s v="ATENDE"/>
    <s v="-"/>
    <e v="#VALUE!"/>
    <n v="8.36"/>
    <n v="3.42"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m/>
    <s v=""/>
    <s v=""/>
    <m/>
    <m/>
    <m/>
    <m/>
    <m/>
    <m/>
    <n v="68"/>
    <n v="100"/>
    <n v="168"/>
    <n v="0.31999999999999995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2233333333333332"/>
    <n v="6.67"/>
    <n v="1.139999999999999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3"/>
    <s v="-"/>
    <n v="9.7100000000000009"/>
    <n v="0.72"/>
    <m/>
    <m/>
    <m/>
    <m/>
    <s v="ATENDE"/>
    <s v="ATENDE"/>
    <s v="ATENDE"/>
    <s v="ATENDE"/>
    <s v="C5"/>
    <s v="P6"/>
    <n v="1.5"/>
    <n v="7.5"/>
    <n v="4.08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3.1111111111111116"/>
    <s v="-"/>
    <n v="8.23"/>
    <n v="0.74"/>
    <m/>
    <m/>
    <m/>
    <m/>
    <s v="ATENDE"/>
    <s v="ATENDE"/>
    <s v="ATENDE"/>
    <s v="ATENDE"/>
    <s v="C5"/>
    <s v="P6"/>
    <n v="1.3266666666666667"/>
    <n v="6.98"/>
    <n v="4.8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8.0333333333333146E-2"/>
    <n v="0"/>
    <s v="-"/>
    <n v="32.409999999999997"/>
    <n v="0.38"/>
    <m/>
    <m/>
    <m/>
    <m/>
    <s v="ATENDE"/>
    <s v="ATENDE"/>
    <s v="ATENDE"/>
    <s v="ATENDE"/>
    <s v="C1"/>
    <s v="P6"/>
    <n v="5.5866666666666669"/>
    <n v="19.760000000000002"/>
    <n v="8.43"/>
    <n v="3"/>
    <n v="0.6"/>
    <s v="ATENDE"/>
    <s v="ATENDE"/>
    <s v="ATENDE"/>
    <s v="-"/>
    <s v="-"/>
    <s v="-"/>
    <s v="-"/>
    <s v="-"/>
    <s v="-"/>
    <s v="-"/>
    <s v="-"/>
    <s v="-"/>
    <x v="0"/>
    <s v=" SL VT 9.6 190W"/>
    <s v="LUM LED SL VT 9.6 190W"/>
    <m/>
    <e v="#N/A"/>
    <n v="1"/>
    <n v="190"/>
    <n v="0"/>
    <n v="28644.799999999999"/>
    <n v="0"/>
    <n v="0"/>
    <m/>
    <s v="Curto II"/>
    <s v="Longo II"/>
    <n v="3.5"/>
    <n v="8.5"/>
    <s v="APEA"/>
    <n v="1"/>
    <m/>
    <s v="Reduzido espaçamento de 41.40 mts para 2.70mts, mantendo os mesmos parâmetros"/>
    <m/>
    <m/>
    <n v="190"/>
    <n v="100"/>
    <n v="290"/>
    <n v="-0.89999999999999991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n v="-6.6666666666670427E-4"/>
    <e v="#REF!"/>
    <s v="-"/>
    <n v="29.98"/>
    <n v="0.37"/>
    <m/>
    <m/>
    <m/>
    <m/>
    <e v="#REF!"/>
    <s v="ATENDIMENTO LIMIAR"/>
    <e v="#REF!"/>
    <s v="ATENDE"/>
    <s v="C1"/>
    <s v="P6"/>
    <n v="7.9599999999999991"/>
    <n v="26.88"/>
    <n v="11.4"/>
    <n v="3"/>
    <n v="0.6"/>
    <s v="ATENDE"/>
    <s v="ATENDE"/>
    <s v="ATENDE"/>
    <s v="-"/>
    <s v="-"/>
    <s v="-"/>
    <s v="-"/>
    <s v="-"/>
    <s v="-"/>
    <s v="-"/>
    <s v="-"/>
    <s v="-"/>
    <x v="1"/>
    <s v="SX-INLPP150HF"/>
    <s v="SXINLPP150K40L12CZF7PHF"/>
    <m/>
    <n v="0"/>
    <n v="1"/>
    <n v="137"/>
    <n v="0"/>
    <n v="23817"/>
    <n v="0"/>
    <n v="0"/>
    <m/>
    <s v="Curto II"/>
    <m/>
    <m/>
    <m/>
    <m/>
    <m/>
    <m/>
    <m/>
    <m/>
    <m/>
    <n v="137"/>
    <n v="100"/>
    <n v="237"/>
    <n v="-0.37000000000000011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0366666666666657"/>
    <n v="-2.6315789473684181E-2"/>
    <s v="-"/>
    <n v="33.11"/>
    <n v="0.71"/>
    <m/>
    <m/>
    <m/>
    <m/>
    <s v="ATENDE"/>
    <s v="ATENDE"/>
    <s v="ATENDIMENTO LIMIAR"/>
    <s v="ATENDE"/>
    <s v="C1"/>
    <s v="P6"/>
    <n v="8.5966666666666658"/>
    <n v="28.79"/>
    <n v="19.829999999999998"/>
    <n v="3"/>
    <n v="0.6"/>
    <s v="ATENDE"/>
    <s v="ATENDE"/>
    <s v="ATENDE"/>
    <s v="-"/>
    <s v="-"/>
    <s v="-"/>
    <s v="-"/>
    <s v="-"/>
    <s v="-"/>
    <s v="-"/>
    <s v="-"/>
    <s v="-"/>
    <x v="2"/>
    <s v="SIGMAGPTLRRSMNDL_80W_56IBBR_x000a_"/>
    <s v="SIGMAGPTLRRSMNDL_80W_56IBBR_x000a_S1-10C1MUN6.5"/>
    <m/>
    <n v="0"/>
    <n v="1"/>
    <n v="80"/>
    <n v="0"/>
    <n v="13209"/>
    <n v="0"/>
    <n v="0"/>
    <m/>
    <s v="Curto II"/>
    <m/>
    <m/>
    <m/>
    <m/>
    <m/>
    <m/>
    <s v="Redução do distanciamento entre postes de 41.40 para 21.70"/>
    <m/>
    <m/>
    <n v="80"/>
    <n v="100"/>
    <n v="180"/>
    <n v="0.19999999999999996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6.8333333333333135E-2"/>
    <n v="0.89473684210526305"/>
    <s v="-"/>
    <n v="32.049999999999997"/>
    <n v="0.72"/>
    <m/>
    <m/>
    <m/>
    <m/>
    <s v="ATENDE"/>
    <s v="ATENDE"/>
    <s v="ATENDE"/>
    <s v="ATENDE"/>
    <s v="C1"/>
    <s v="P6"/>
    <n v="16.09"/>
    <n v="51.27"/>
    <n v="36.35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00W"/>
    <s v="LUM LED SL VT 9.1 100W"/>
    <m/>
    <e v="#N/A"/>
    <n v="1"/>
    <n v="100"/>
    <n v="0"/>
    <n v="15900"/>
    <n v="0"/>
    <n v="0"/>
    <m/>
    <s v="Curto II"/>
    <m/>
    <m/>
    <m/>
    <s v="APEA"/>
    <n v="1"/>
    <m/>
    <s v="Redução do distanciamento entre postes de 35.7 para 17.85"/>
    <m/>
    <m/>
    <n v="100"/>
    <n v="150"/>
    <n v="250"/>
    <n v="0.33333333333333337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2666666666666622E-2"/>
    <n v="0.89473684210526305"/>
    <s v="-"/>
    <n v="30.98"/>
    <n v="0.72"/>
    <m/>
    <m/>
    <m/>
    <m/>
    <s v="ATENDE"/>
    <s v="ATENDE"/>
    <s v="ATENDE"/>
    <s v="ATENDE"/>
    <s v="C1"/>
    <s v="P6"/>
    <n v="12.363333333333335"/>
    <n v="40.090000000000003"/>
    <n v="31.2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I"/>
    <m/>
    <m/>
    <m/>
    <s v="APEA"/>
    <n v="1"/>
    <m/>
    <s v="Redução do distanciamento entre postes de 35.7 para 17.85"/>
    <m/>
    <m/>
    <n v="70"/>
    <n v="150"/>
    <n v="220"/>
    <n v="0.53333333333333333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499999999999992E-2"/>
    <n v="0.76315789473684226"/>
    <s v="-"/>
    <n v="31.05"/>
    <n v="0.67"/>
    <m/>
    <m/>
    <m/>
    <m/>
    <s v="ATENDE"/>
    <s v="ATENDE"/>
    <s v="ATENDE"/>
    <s v="ATENDE"/>
    <s v="C1"/>
    <s v="P6"/>
    <n v="14.626666666666667"/>
    <n v="46.88"/>
    <n v="36.2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n v="0"/>
    <n v="13859"/>
    <n v="0"/>
    <n v="0"/>
    <m/>
    <s v="Curto II"/>
    <m/>
    <m/>
    <m/>
    <s v="APEA"/>
    <n v="1"/>
    <m/>
    <s v="Redução do distanciamento entre postes de 35.7 para 17.85"/>
    <m/>
    <m/>
    <n v="90"/>
    <n v="150"/>
    <n v="240"/>
    <n v="0.4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900000000000007"/>
    <n v="7.8947368421052655E-2"/>
    <s v="-"/>
    <n v="36.270000000000003"/>
    <n v="0.41"/>
    <m/>
    <m/>
    <m/>
    <m/>
    <s v="ATENDE"/>
    <s v="ATENDE"/>
    <s v="ATENDE"/>
    <s v="ATENDE"/>
    <s v="C1"/>
    <s v="P6"/>
    <n v="15.366666666666667"/>
    <n v="49.1"/>
    <n v="19.7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20W"/>
    <s v="LUM LED SL VT 9.1 120W"/>
    <m/>
    <e v="#N/A"/>
    <n v="2"/>
    <n v="120"/>
    <n v="0"/>
    <n v="18730"/>
    <n v="0"/>
    <n v="0"/>
    <n v="10"/>
    <s v="Curto II"/>
    <m/>
    <m/>
    <m/>
    <m/>
    <m/>
    <m/>
    <m/>
    <m/>
    <m/>
    <n v="120"/>
    <n v="150"/>
    <n v="540"/>
    <n v="0.19999999999999996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2.6315789473684292E-2"/>
    <s v="-"/>
    <n v="29.89"/>
    <n v="0.39"/>
    <m/>
    <m/>
    <m/>
    <m/>
    <s v="ATENDE"/>
    <s v="ATENDIMENTO LIMIAR"/>
    <s v="ATENDE"/>
    <s v="ATENDE"/>
    <s v="C1"/>
    <s v="P6"/>
    <n v="12.946666666666667"/>
    <n v="41.84"/>
    <n v="18.2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m/>
    <s v="Curto II"/>
    <m/>
    <m/>
    <m/>
    <m/>
    <m/>
    <m/>
    <m/>
    <m/>
    <m/>
    <n v="79"/>
    <n v="150"/>
    <n v="458"/>
    <n v="0.47333333333333338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0.26315789473684204"/>
    <s v="-"/>
    <n v="29.89"/>
    <n v="0.48"/>
    <m/>
    <m/>
    <m/>
    <m/>
    <s v="ATENDE"/>
    <s v="ATENDIMENTO LIMIAR"/>
    <s v="ATENDE"/>
    <s v="ATENDE"/>
    <s v="C1"/>
    <s v="P6"/>
    <n v="11.223333333333334"/>
    <n v="36.67"/>
    <n v="16.07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n v="10"/>
    <s v="Curto II"/>
    <m/>
    <m/>
    <m/>
    <m/>
    <m/>
    <m/>
    <m/>
    <m/>
    <m/>
    <n v="100"/>
    <n v="150"/>
    <n v="500"/>
    <n v="0.33333333333333337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0.83333333333333348"/>
    <s v="-"/>
    <n v="10.9"/>
    <n v="0.33"/>
    <m/>
    <m/>
    <m/>
    <m/>
    <s v="ATENDE"/>
    <s v="ATENDE"/>
    <s v="ATENDE"/>
    <s v="ATENDE"/>
    <s v="C4"/>
    <s v="P6"/>
    <n v="1.5066666666666664"/>
    <n v="7.52"/>
    <n v="3.11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"/>
    <s v="-"/>
    <n v="12.89"/>
    <n v="0.36"/>
    <m/>
    <m/>
    <m/>
    <m/>
    <s v="ATENDE"/>
    <s v="ATENDE"/>
    <s v="ATENDE"/>
    <s v="ATENDE"/>
    <s v="C4"/>
    <s v="P6"/>
    <n v="1.9666666666666668"/>
    <n v="8.9"/>
    <n v="5.51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.72222222222222232"/>
    <s v="-"/>
    <n v="10.14"/>
    <n v="0.31"/>
    <m/>
    <m/>
    <m/>
    <m/>
    <s v="ATENDE"/>
    <s v="ATENDE"/>
    <s v="ATENDE"/>
    <s v="ATENDE"/>
    <s v="C4"/>
    <s v="P6"/>
    <n v="0.74666666666666681"/>
    <n v="5.24"/>
    <n v="2.11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3233333333333333"/>
    <n v="6.97"/>
    <n v="3.17"/>
    <n v="3"/>
    <n v="0.6"/>
    <s v="ATENDE"/>
    <s v="ATENDE"/>
    <s v="ATENDE"/>
    <s v="P6"/>
    <n v="2.1799999999999997"/>
    <n v="9.5399999999999991"/>
    <n v="3.2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00000000000005"/>
    <n v="1.4444444444444446"/>
    <s v="-"/>
    <n v="13.06"/>
    <n v="0.44"/>
    <m/>
    <m/>
    <m/>
    <m/>
    <s v="ATENDE"/>
    <s v="ATENDE"/>
    <s v="ATENDE"/>
    <s v="ATENDE"/>
    <s v="C4"/>
    <s v="P6"/>
    <n v="1.69"/>
    <n v="8.07"/>
    <n v="5.56"/>
    <n v="3"/>
    <n v="0.6"/>
    <s v="ATENDE"/>
    <s v="ATENDE"/>
    <s v="ATENDE"/>
    <s v="P6"/>
    <n v="2.6199999999999997"/>
    <n v="10.86"/>
    <n v="3.1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4800000000000002"/>
    <n v="4.4400000000000004"/>
    <n v="2.14"/>
    <n v="3"/>
    <n v="0.6"/>
    <s v="ATENDE"/>
    <s v="ATENDE"/>
    <s v="ATENDE"/>
    <s v="P6"/>
    <n v="1.7566666666666664"/>
    <n v="8.27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2.3888888888888888"/>
    <s v="-"/>
    <n v="11.46"/>
    <n v="0.61"/>
    <m/>
    <m/>
    <m/>
    <m/>
    <s v="ATENDE"/>
    <s v="ATENDE"/>
    <s v="ATENDE"/>
    <s v="ATENDE"/>
    <s v="C4"/>
    <s v="P6"/>
    <n v="1.7100000000000004"/>
    <n v="8.1300000000000008"/>
    <n v="5.15"/>
    <n v="3"/>
    <n v="0.6"/>
    <s v="ATENDE"/>
    <s v="ATENDE"/>
    <s v="ATENDE"/>
    <s v="P6"/>
    <n v="1.8699999999999997"/>
    <n v="8.61"/>
    <n v="5.01999999999999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3.166666666666667"/>
    <s v="-"/>
    <n v="11.1"/>
    <n v="0.75"/>
    <m/>
    <m/>
    <m/>
    <m/>
    <s v="ATENDE"/>
    <s v="ATENDE"/>
    <s v="ATENDE"/>
    <s v="ATENDE"/>
    <s v="C4"/>
    <s v="P6"/>
    <n v="1.4433333333333334"/>
    <n v="7.33"/>
    <n v="5.08"/>
    <n v="3"/>
    <n v="0.6"/>
    <s v="ATENDE"/>
    <s v="ATENDE"/>
    <s v="ATENDE"/>
    <s v="P6"/>
    <n v="1.6099999999999999"/>
    <n v="7.83"/>
    <n v="5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3"/>
    <s v="-"/>
    <n v="11.12"/>
    <n v="0.72"/>
    <m/>
    <m/>
    <m/>
    <m/>
    <s v="ATENDE"/>
    <s v="ATENDE"/>
    <s v="ATENDE"/>
    <s v="ATENDE"/>
    <s v="C4"/>
    <s v="P6"/>
    <n v="1.2133333333333334"/>
    <n v="6.64"/>
    <n v="4.6900000000000004"/>
    <n v="3"/>
    <n v="0.6"/>
    <s v="ATENDE"/>
    <s v="ATENDE"/>
    <s v="ATENDE"/>
    <s v="P6"/>
    <n v="1.6433333333333331"/>
    <n v="7.93"/>
    <n v="5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0.7777777777777779"/>
    <s v="-"/>
    <n v="10.4"/>
    <n v="0.3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2066666666666666"/>
    <n v="6.62"/>
    <n v="2.6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00000000000009"/>
    <n v="0.94444444444444442"/>
    <s v="-"/>
    <n v="12.31"/>
    <n v="0.35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5666666666666669"/>
    <n v="7.7"/>
    <n v="4.38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00000000000001"/>
    <n v="0.50000000000000022"/>
    <s v="-"/>
    <n v="11.41"/>
    <n v="0.2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58333333333333326"/>
    <n v="4.75"/>
    <n v="1.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5100000000000002"/>
    <n v="7.53"/>
    <n v="3.41"/>
    <n v="3"/>
    <n v="0.6"/>
    <s v="ATENDE"/>
    <s v="ATENDE"/>
    <s v="ATENDE"/>
    <s v="-"/>
    <e v="#VALUE!"/>
    <n v="8.85"/>
    <n v="3.02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9499999999999997"/>
    <n v="8.85"/>
    <n v="6.09"/>
    <n v="3"/>
    <n v="0.6"/>
    <s v="ATENDE"/>
    <s v="ATENDE"/>
    <s v="ATENDE"/>
    <s v="-"/>
    <e v="#VALUE!"/>
    <n v="9.86"/>
    <n v="2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69000000000000017"/>
    <n v="5.07"/>
    <n v="2.5099999999999998"/>
    <n v="3"/>
    <n v="0.6"/>
    <s v="ATENDE"/>
    <s v="ATENDE"/>
    <s v="ATENDE"/>
    <s v="-"/>
    <e v="#VALUE!"/>
    <n v="7.52"/>
    <n v="2.52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2233333333333332"/>
    <n v="6.67"/>
    <n v="3.01"/>
    <n v="3"/>
    <n v="0.6"/>
    <s v="ATENDE"/>
    <s v="ATENDE"/>
    <s v="ATENDE"/>
    <s v="P6"/>
    <n v="2.0533333333333332"/>
    <n v="9.16"/>
    <n v="3.09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70"/>
    <n v="122"/>
    <n v="0.25714285714285712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600000000000006"/>
    <n v="1.4444444444444446"/>
    <s v="-"/>
    <n v="13.16"/>
    <n v="0.44"/>
    <m/>
    <m/>
    <m/>
    <m/>
    <s v="ATENDE"/>
    <s v="ATENDE"/>
    <s v="ATENDE"/>
    <s v="ATENDE"/>
    <s v="C4"/>
    <s v="P6"/>
    <n v="1.5466666666666664"/>
    <n v="7.64"/>
    <n v="5.18"/>
    <n v="3"/>
    <n v="0.6"/>
    <s v="ATENDE"/>
    <s v="ATENDE"/>
    <s v="ATENDE"/>
    <s v="P6"/>
    <n v="2.4299999999999997"/>
    <n v="10.29"/>
    <n v="2.7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37666666666666671"/>
    <n v="4.13"/>
    <n v="1.9"/>
    <n v="3"/>
    <n v="0.6"/>
    <s v="ATENDE"/>
    <s v="ATENDE"/>
    <s v="ATENDE"/>
    <s v="P6"/>
    <n v="1.6166666666666667"/>
    <n v="7.85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4066666666666667"/>
    <n v="7.22"/>
    <n v="3.25"/>
    <n v="3"/>
    <n v="0.6"/>
    <s v="ATENDE"/>
    <s v="ATENDE"/>
    <s v="ATENDE"/>
    <s v="P6"/>
    <n v="2.0866666666666664"/>
    <n v="9.26"/>
    <n v="31.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8033333333333332"/>
    <n v="8.41"/>
    <n v="5.73"/>
    <n v="3"/>
    <n v="0.6"/>
    <s v="ATENDE"/>
    <s v="ATENDE"/>
    <s v="ATENDE"/>
    <s v="P6"/>
    <n v="2.4733333333333332"/>
    <n v="10.42"/>
    <n v="2.9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57333333333333325"/>
    <n v="4.72"/>
    <n v="2.2599999999999998"/>
    <n v="3"/>
    <n v="0.6"/>
    <s v="ATENDE"/>
    <s v="ATENDE"/>
    <s v="ATENDE"/>
    <s v="P6"/>
    <n v="1.6466666666666669"/>
    <n v="7.94"/>
    <n v="2.7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0.88888888888888906"/>
    <s v="-"/>
    <n v="10.74"/>
    <n v="0.34"/>
    <m/>
    <m/>
    <m/>
    <m/>
    <s v="ATENDE"/>
    <s v="ATENDE"/>
    <s v="ATENDE"/>
    <s v="ATENDE"/>
    <s v="C4"/>
    <s v="P6"/>
    <n v="1.3133333333333335"/>
    <n v="6.94"/>
    <n v="2.93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200000000000002"/>
    <n v="1.0555555555555558"/>
    <s v="-"/>
    <n v="12.72"/>
    <n v="0.37"/>
    <m/>
    <m/>
    <m/>
    <m/>
    <s v="ATENDE"/>
    <s v="ATENDE"/>
    <s v="ATENDE"/>
    <s v="ATENDE"/>
    <s v="C4"/>
    <s v="P6"/>
    <n v="1.6966666666666668"/>
    <n v="8.09"/>
    <n v="5.1100000000000003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1.0000000000000009E-2"/>
    <n v="0.7777777777777779"/>
    <s v="-"/>
    <n v="9.9"/>
    <n v="0.32"/>
    <m/>
    <m/>
    <m/>
    <m/>
    <s v="ATENDE"/>
    <s v="ATENDIMENTO LIMIAR"/>
    <s v="ATENDE"/>
    <s v="ATENDE"/>
    <s v="C4"/>
    <s v="P6"/>
    <n v="0.51333333333333342"/>
    <n v="4.54"/>
    <n v="1.86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0.2777777777777779"/>
    <s v="-"/>
    <n v="10.16"/>
    <n v="0.2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2333333333333329"/>
    <n v="4.87"/>
    <n v="1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0.83333333333333348"/>
    <s v="-"/>
    <n v="11.39"/>
    <n v="0.3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7333333333333312"/>
    <n v="5.0199999999999996"/>
    <n v="2.1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0.22222222222222232"/>
    <s v="-"/>
    <n v="10.73"/>
    <n v="0.2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4333333333333349"/>
    <n v="4.03"/>
    <n v="1.0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899999999999999"/>
    <n v="1.6111111111111112"/>
    <s v="-"/>
    <n v="11.19"/>
    <n v="0.47"/>
    <m/>
    <m/>
    <m/>
    <m/>
    <s v="ATENDE"/>
    <s v="ATENDE"/>
    <s v="ATENDE"/>
    <s v="ATENDE"/>
    <s v="C4"/>
    <s v="P6"/>
    <n v="0.99666666666666681"/>
    <n v="5.99"/>
    <n v="3.55"/>
    <n v="3"/>
    <n v="0.6"/>
    <s v="ATENDE"/>
    <s v="ATENDE"/>
    <s v="ATENDE"/>
    <s v="P6"/>
    <n v="3.7700000000000005"/>
    <n v="14.31"/>
    <n v="7.8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2.8888888888888888"/>
    <s v="-"/>
    <n v="11.12"/>
    <n v="0.7"/>
    <m/>
    <m/>
    <m/>
    <m/>
    <s v="ATENDE"/>
    <s v="ATENDE"/>
    <s v="ATENDE"/>
    <s v="ATENDE"/>
    <s v="C4"/>
    <s v="P6"/>
    <n v="1.2666666666666666"/>
    <n v="6.8"/>
    <n v="4.76"/>
    <n v="3"/>
    <n v="0.6"/>
    <s v="ATENDE"/>
    <s v="ATENDE"/>
    <s v="ATENDE"/>
    <s v="P6"/>
    <n v="2.2266666666666666"/>
    <n v="9.68"/>
    <n v="5.83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53571428571428559"/>
    <s v="-"/>
    <n v="22.11"/>
    <n v="0.43"/>
    <m/>
    <m/>
    <m/>
    <m/>
    <s v="ATENDE"/>
    <s v="ATENDE"/>
    <s v="ATENDE"/>
    <s v="ATENDE"/>
    <s v="C2"/>
    <s v="P4"/>
    <n v="3.7333333333333441E-2"/>
    <n v="7.78"/>
    <n v="4.67"/>
    <n v="7.5"/>
    <n v="1.5"/>
    <s v="ATENDE"/>
    <s v="ATENDE"/>
    <s v="ATENDE"/>
    <s v="P4"/>
    <n v="4.4213333333333331"/>
    <n v="40.659999999999997"/>
    <n v="19.7"/>
    <n v="7.5"/>
    <n v="1.5"/>
    <s v="ATENDE"/>
    <s v="ATENDE"/>
    <s v="ATENDE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50"/>
    <n v="220"/>
    <n v="-2.4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1.4499999999999957E-2"/>
    <n v="1.214285714285714"/>
    <s v="-"/>
    <n v="20.29"/>
    <n v="0.62"/>
    <m/>
    <m/>
    <m/>
    <m/>
    <s v="ATENDE"/>
    <s v="ATENDE"/>
    <s v="ATENDE"/>
    <s v="ATENDE"/>
    <s v="C2"/>
    <s v="P4"/>
    <n v="0.10666666666666669"/>
    <n v="8.3000000000000007"/>
    <n v="6.23"/>
    <n v="7.5"/>
    <n v="1.5"/>
    <s v="ATENDE"/>
    <s v="ATENDE"/>
    <s v="ATENDE"/>
    <s v="P4"/>
    <n v="3.6213333333333333"/>
    <n v="34.659999999999997"/>
    <n v="27.67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Curto II"/>
    <s v="Longo I"/>
    <n v="2.8"/>
    <n v="8"/>
    <s v="APES-2"/>
    <n v="1"/>
    <m/>
    <s v="Redução do distanciamento entre postes 36.5 para 18.25"/>
    <m/>
    <m/>
    <n v="70"/>
    <n v="50"/>
    <n v="120"/>
    <n v="-0.39999999999999991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4265000000000001"/>
    <n v="0.5714285714285714"/>
    <s v="-"/>
    <n v="28.53"/>
    <n v="0.44"/>
    <m/>
    <m/>
    <m/>
    <m/>
    <s v="ATENDE"/>
    <s v="ATENDE"/>
    <s v="ATENDE"/>
    <s v="ATENDE"/>
    <s v="C2"/>
    <s v="P4"/>
    <n v="0.15333333333333332"/>
    <n v="8.65"/>
    <n v="6.06"/>
    <n v="7.5"/>
    <n v="1.5"/>
    <s v="ATENDE"/>
    <s v="ATENDE"/>
    <s v="ATENDE"/>
    <s v="P4"/>
    <n v="6.1013333333333328"/>
    <n v="53.26"/>
    <n v="17.97"/>
    <n v="7.5"/>
    <n v="1.5"/>
    <s v="ATENDE"/>
    <s v="ATENDE"/>
    <s v="ATENDE"/>
    <x v="2"/>
    <s v="TAUMAGPTLRRTMNDL183W_95IBB"/>
    <s v="TAUMAGPTLRRTMNDL183W_95IBB_x000a_RS1-10C1MUN6.5"/>
    <m/>
    <n v="0"/>
    <n v="1"/>
    <n v="183"/>
    <n v="0"/>
    <n v="30866"/>
    <n v="0"/>
    <n v="0"/>
    <n v="10"/>
    <s v="Curto II"/>
    <m/>
    <s v=""/>
    <s v=""/>
    <m/>
    <m/>
    <m/>
    <m/>
    <m/>
    <m/>
    <n v="183"/>
    <n v="50"/>
    <n v="233"/>
    <n v="-2.66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0555555555555558"/>
    <s v="-"/>
    <n v="11.69"/>
    <n v="0.55000000000000004"/>
    <m/>
    <m/>
    <m/>
    <m/>
    <s v="ATENDE"/>
    <s v="ATENDE"/>
    <s v="ATENDE"/>
    <s v="ATENDE"/>
    <s v="C4"/>
    <s v="P6"/>
    <n v="1.5566666666666666"/>
    <n v="7.67"/>
    <n v="4.8"/>
    <n v="3"/>
    <n v="0.6"/>
    <s v="ATENDE"/>
    <s v="ATENDE"/>
    <s v="ATENDE"/>
    <s v="P6"/>
    <n v="2.3766666666666669"/>
    <n v="10.130000000000001"/>
    <n v="5.28"/>
    <n v="3"/>
    <n v="0.6"/>
    <s v="ATENDE"/>
    <s v="ATENDE"/>
    <s v="ATENDE"/>
    <x v="0"/>
    <s v=" SL VT 9.1 44W"/>
    <s v="LUM LED SL VT 9.1 44W"/>
    <m/>
    <e v="#N/A"/>
    <n v="2"/>
    <n v="44"/>
    <n v="0"/>
    <n v="7657.99"/>
    <n v="0"/>
    <n v="0"/>
    <m/>
    <s v="Curto II"/>
    <m/>
    <m/>
    <m/>
    <m/>
    <m/>
    <m/>
    <m/>
    <m/>
    <m/>
    <n v="44"/>
    <n v="100"/>
    <n v="288"/>
    <n v="0.56000000000000005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4444444444444446"/>
    <s v="-"/>
    <n v="13.14"/>
    <n v="0.62"/>
    <m/>
    <m/>
    <m/>
    <m/>
    <s v="ATENDE"/>
    <s v="ATENDE"/>
    <s v="ATENDE"/>
    <s v="ATENDE"/>
    <s v="C4"/>
    <s v="P6"/>
    <n v="1.0966666666666667"/>
    <n v="6.29"/>
    <n v="4.6100000000000003"/>
    <n v="3"/>
    <n v="0.6"/>
    <s v="ATENDE"/>
    <s v="ATENDE"/>
    <s v="ATENDE"/>
    <s v="P6"/>
    <n v="4.7433333333333332"/>
    <n v="17.23"/>
    <n v="12.84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m/>
    <m/>
    <m/>
    <m/>
    <m/>
    <m/>
    <m/>
    <m/>
    <n v="31"/>
    <n v="100"/>
    <n v="262"/>
    <n v="0.69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e v="#N/A"/>
    <n v="5266"/>
    <n v="0"/>
    <n v="0"/>
    <m/>
    <s v="Curto II"/>
    <m/>
    <m/>
    <m/>
    <m/>
    <m/>
    <m/>
    <m/>
    <m/>
    <m/>
    <n v="30"/>
    <n v="100"/>
    <n v="260"/>
    <n v="0.7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8"/>
    <n v="2.7777777777777781"/>
    <s v="-"/>
    <n v="11.1"/>
    <n v="0.68"/>
    <m/>
    <m/>
    <m/>
    <m/>
    <s v="ATENDE"/>
    <s v="ATENDE"/>
    <s v="ATENDE"/>
    <s v="ATENDE"/>
    <s v="C5"/>
    <s v="P6"/>
    <n v="1.37"/>
    <n v="7.11"/>
    <n v="5.25"/>
    <n v="3"/>
    <n v="0.6"/>
    <s v="ATENDE"/>
    <s v="ATENDE"/>
    <s v="ATENDE"/>
    <s v="P6"/>
    <n v="2.0533333333333332"/>
    <n v="9.16"/>
    <n v="6.4"/>
    <n v="3"/>
    <n v="0.6"/>
    <s v="ATENDE"/>
    <s v="ATENDE"/>
    <s v="ATENDE"/>
    <x v="0"/>
    <s v=" SL VT 9.1 28W"/>
    <s v="LUM LED SL VT 9.1 28W"/>
    <m/>
    <n v="0"/>
    <n v="1"/>
    <n v="28"/>
    <e v="#N/A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3.4444444444444446"/>
    <s v="-"/>
    <n v="9.2899999999999991"/>
    <n v="0.8"/>
    <m/>
    <m/>
    <m/>
    <m/>
    <s v="ATENDE"/>
    <s v="ATENDE"/>
    <s v="ATENDE"/>
    <s v="ATENDE"/>
    <s v="C5"/>
    <s v="P6"/>
    <n v="0.84666666666666668"/>
    <n v="5.54"/>
    <n v="3.81"/>
    <n v="3"/>
    <n v="0.6"/>
    <s v="ATENDE"/>
    <s v="ATENDE"/>
    <s v="ATENDE"/>
    <s v="P6"/>
    <n v="1.48"/>
    <n v="7.44"/>
    <n v="5.5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50"/>
    <n v="72.5"/>
    <n v="0.55000000000000004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2666666666666666"/>
    <n v="3.0555555555555554"/>
    <s v="-"/>
    <n v="13.7"/>
    <n v="0.73"/>
    <m/>
    <m/>
    <m/>
    <m/>
    <s v="ATENDE"/>
    <s v="ATENDE"/>
    <s v="ATENDE"/>
    <s v="ATENDE"/>
    <s v="C5"/>
    <s v="P6"/>
    <n v="1.3833333333333333"/>
    <n v="7.15"/>
    <n v="5.31"/>
    <n v="3"/>
    <n v="0.6"/>
    <s v="ATENDE"/>
    <s v="ATENDE"/>
    <s v="ATENDE"/>
    <s v="P6"/>
    <n v="2.5666666666666664"/>
    <n v="10.7"/>
    <n v="7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1"/>
    <s v="-"/>
    <n v="7.67"/>
    <n v="0.36"/>
    <m/>
    <m/>
    <m/>
    <m/>
    <s v="ATENDE"/>
    <s v="ATENDE"/>
    <s v="ATENDE"/>
    <s v="ATENDE"/>
    <s v="C5"/>
    <s v="P6"/>
    <n v="9.9999999999999867E-2"/>
    <n v="3.3"/>
    <n v="1.35"/>
    <n v="3"/>
    <n v="0.6"/>
    <s v="ATENDE"/>
    <s v="ATENDE"/>
    <s v="ATENDE"/>
    <s v="P6"/>
    <n v="0.94333333333333336"/>
    <n v="5.83"/>
    <n v="1.9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7777777777777779"/>
    <s v="-"/>
    <n v="9.2799999999999994"/>
    <n v="0.32"/>
    <m/>
    <m/>
    <m/>
    <m/>
    <s v="ATENDE"/>
    <s v="ATENDE"/>
    <s v="ATENDE"/>
    <s v="ATENDE"/>
    <s v="C5"/>
    <s v="P6"/>
    <n v="0.29666666666666663"/>
    <n v="3.89"/>
    <n v="1.84"/>
    <n v="3"/>
    <n v="0.6"/>
    <s v="ATENDE"/>
    <s v="ATENDE"/>
    <s v="ATENDE"/>
    <s v="P6"/>
    <n v="0.90000000000000013"/>
    <n v="5.7"/>
    <n v="0.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1.2777777777777777"/>
    <s v="-"/>
    <n v="8.9600000000000009"/>
    <n v="0.41"/>
    <m/>
    <m/>
    <m/>
    <m/>
    <s v="ATENDE"/>
    <s v="ATENDE"/>
    <s v="ATENDE"/>
    <s v="ATENDE"/>
    <s v="C5"/>
    <s v="P6"/>
    <n v="0.38666666666666671"/>
    <n v="4.16"/>
    <n v="2.72"/>
    <n v="3"/>
    <n v="0.6"/>
    <s v="ATENDE"/>
    <s v="ATENDE"/>
    <s v="ATENDE"/>
    <s v="P6"/>
    <n v="0.80333333333333345"/>
    <n v="5.41"/>
    <n v="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1.2222222222222223"/>
    <s v="-"/>
    <n v="8.8800000000000008"/>
    <n v="0.4"/>
    <m/>
    <m/>
    <m/>
    <m/>
    <s v="ATENDE"/>
    <s v="ATENDE"/>
    <s v="ATENDE"/>
    <s v="ATENDE"/>
    <s v="C5"/>
    <s v="P6"/>
    <n v="0.82333333333333325"/>
    <n v="5.47"/>
    <n v="2.54"/>
    <n v="3"/>
    <n v="0.6"/>
    <s v="ATENDE"/>
    <s v="ATENDE"/>
    <s v="ATENDE"/>
    <s v="P6"/>
    <n v="1.2333333333333334"/>
    <n v="6.7"/>
    <n v="2.529999999999999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1.3888888888888888"/>
    <s v="-"/>
    <n v="8.58"/>
    <n v="0.43"/>
    <m/>
    <m/>
    <m/>
    <m/>
    <s v="ATENDE"/>
    <s v="ATENDE"/>
    <s v="ATENDE"/>
    <s v="ATENDE"/>
    <s v="C5"/>
    <s v="P6"/>
    <n v="0.55333333333333345"/>
    <n v="4.66"/>
    <n v="2.5099999999999998"/>
    <n v="3"/>
    <n v="0.6"/>
    <s v="ATENDE"/>
    <s v="ATENDE"/>
    <s v="ATENDE"/>
    <s v="P6"/>
    <n v="1.0233333333333334"/>
    <n v="6.07"/>
    <n v="1.72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466666666666671"/>
    <n v="1.8333333333333335"/>
    <s v="-"/>
    <n v="8.51"/>
    <n v="0.51"/>
    <m/>
    <m/>
    <m/>
    <m/>
    <s v="ATENDE"/>
    <s v="ATENDE"/>
    <s v="ATENDE"/>
    <s v="ATENDE"/>
    <s v="C5"/>
    <s v="P6"/>
    <n v="0.42666666666666675"/>
    <n v="4.28"/>
    <n v="2.86"/>
    <n v="3"/>
    <n v="0.6"/>
    <s v="ATENDE"/>
    <s v="ATENDE"/>
    <s v="ATENDE"/>
    <s v="P6"/>
    <n v="1.0466666666666664"/>
    <n v="6.14"/>
    <n v="2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5.0000000000001155E-3"/>
    <n v="1.8888888888888893"/>
    <s v="-"/>
    <n v="9.9499999999999993"/>
    <n v="0.52"/>
    <m/>
    <m/>
    <m/>
    <m/>
    <s v="ATENDE"/>
    <s v="ATENDIMENTO LIMIAR"/>
    <s v="ATENDE"/>
    <s v="ATENDE"/>
    <s v="C4"/>
    <s v="P6"/>
    <n v="1.2966666666666664"/>
    <n v="6.89"/>
    <n v="4.0599999999999996"/>
    <n v="3"/>
    <n v="0.6"/>
    <s v="ATENDE"/>
    <s v="ATENDE"/>
    <s v="ATENDE"/>
    <s v="P6"/>
    <n v="1.4233333333333333"/>
    <n v="7.27"/>
    <n v="3.7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m/>
    <m/>
    <m/>
    <m/>
    <m/>
    <m/>
    <m/>
    <m/>
    <n v="35"/>
    <n v="150"/>
    <n v="185"/>
    <n v="0.76666666666666661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1.4966666666666666"/>
    <n v="7.49"/>
    <n v="5.67"/>
    <n v="3"/>
    <n v="0.6"/>
    <s v="ATENDE"/>
    <s v="ATENDE"/>
    <s v="ATENDE"/>
    <s v="P6"/>
    <n v="1.7866666666666666"/>
    <n v="8.36"/>
    <n v="4.63999999999999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Médio I"/>
    <m/>
    <m/>
    <m/>
    <m/>
    <m/>
    <m/>
    <m/>
    <m/>
    <m/>
    <n v="39"/>
    <n v="150"/>
    <n v="189"/>
    <n v="0.74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2.5555555555555558"/>
    <s v="-"/>
    <n v="12.93"/>
    <n v="0.64"/>
    <m/>
    <m/>
    <m/>
    <m/>
    <s v="ATENDE"/>
    <s v="ATENDE"/>
    <s v="ATENDE"/>
    <s v="ATENDE"/>
    <s v="C4"/>
    <s v="P6"/>
    <n v="1.2399999999999998"/>
    <n v="6.72"/>
    <n v="4.5599999999999996"/>
    <n v="3"/>
    <n v="0.6"/>
    <s v="ATENDE"/>
    <s v="ATENDE"/>
    <s v="ATENDE"/>
    <s v="P6"/>
    <n v="1.92"/>
    <n v="8.76"/>
    <n v="5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Médio I"/>
    <m/>
    <s v=""/>
    <s v=""/>
    <m/>
    <m/>
    <m/>
    <m/>
    <m/>
    <m/>
    <n v="40"/>
    <n v="150"/>
    <n v="190"/>
    <n v="0.73333333333333339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5555555555555558"/>
    <s v="-"/>
    <n v="11.67"/>
    <n v="0.64"/>
    <m/>
    <m/>
    <m/>
    <m/>
    <s v="ATENDE"/>
    <s v="ATENDE"/>
    <s v="ATENDE"/>
    <s v="ATENDE"/>
    <s v="C4"/>
    <s v="P6"/>
    <n v="1.4300000000000002"/>
    <n v="7.29"/>
    <n v="4.8899999999999997"/>
    <n v="3"/>
    <n v="0.6"/>
    <s v="ATENDE"/>
    <s v="ATENDE"/>
    <s v="ATENDE"/>
    <s v="P6"/>
    <n v="2.2066666666666666"/>
    <n v="9.6199999999999992"/>
    <n v="5.97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3.2222222222222223"/>
    <s v="-"/>
    <n v="11.28"/>
    <n v="0.76"/>
    <m/>
    <m/>
    <m/>
    <m/>
    <s v="ATENDE"/>
    <s v="ATENDE"/>
    <s v="ATENDE"/>
    <s v="ATENDE"/>
    <s v="C4"/>
    <s v="P6"/>
    <n v="1.0766666666666667"/>
    <n v="6.23"/>
    <n v="3.98"/>
    <n v="3"/>
    <n v="0.6"/>
    <s v="ATENDE"/>
    <s v="ATENDE"/>
    <s v="ATENDE"/>
    <s v="P6"/>
    <n v="1.9666666666666668"/>
    <n v="8.9"/>
    <n v="6.1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2.9444444444444442"/>
    <s v="-"/>
    <n v="11.16"/>
    <n v="0.71"/>
    <m/>
    <m/>
    <m/>
    <m/>
    <s v="ATENDE"/>
    <s v="ATENDE"/>
    <s v="ATENDE"/>
    <s v="ATENDE"/>
    <s v="C4"/>
    <s v="P6"/>
    <n v="0.90000000000000013"/>
    <n v="5.7"/>
    <n v="3.87"/>
    <n v="3"/>
    <n v="0.6"/>
    <s v="ATENDE"/>
    <s v="ATENDE"/>
    <s v="ATENDE"/>
    <s v="P6"/>
    <n v="1.9766666666666666"/>
    <n v="8.93"/>
    <n v="6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000000000000046E-2"/>
    <n v="2.2222222222222223"/>
    <s v="-"/>
    <n v="10.52"/>
    <n v="0.5799999999999999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333333333333338"/>
    <n v="5.92"/>
    <n v="3.9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3.0555555555555554"/>
    <s v="-"/>
    <n v="13.07"/>
    <n v="0.7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666666666666657"/>
    <n v="5.93"/>
    <n v="3.3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2.666666666666667"/>
    <s v="-"/>
    <n v="12.86"/>
    <n v="0.6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6333333333333329"/>
    <n v="5.59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4.8499999999999988E-2"/>
    <n v="0.64285714285714279"/>
    <s v="-"/>
    <n v="20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8600000000000003"/>
    <n v="14.58"/>
    <n v="7.04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m/>
    <s v="Curto II"/>
    <m/>
    <s v=""/>
    <s v=""/>
    <m/>
    <m/>
    <m/>
    <m/>
    <m/>
    <m/>
    <n v="85"/>
    <n v="100"/>
    <n v="370"/>
    <n v="0.15000000000000002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1499999999999906E-2"/>
    <n v="0.78571428571428559"/>
    <s v="-"/>
    <n v="21.63"/>
    <n v="0.5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233333333333329"/>
    <n v="14.77"/>
    <n v="8.9"/>
    <n v="3"/>
    <n v="0.6"/>
    <s v="ATENDE"/>
    <s v="ATENDE"/>
    <s v="ATENDE"/>
    <x v="1"/>
    <s v="SX-INLPP080HF"/>
    <s v="SXINLPP080K40L12CZF7PHF"/>
    <m/>
    <n v="0"/>
    <n v="2"/>
    <n v="79"/>
    <n v="0"/>
    <n v="13359"/>
    <n v="0"/>
    <n v="0"/>
    <m/>
    <s v="Curto II"/>
    <m/>
    <s v=""/>
    <s v=""/>
    <m/>
    <m/>
    <m/>
    <m/>
    <m/>
    <m/>
    <n v="79"/>
    <n v="100"/>
    <n v="358"/>
    <n v="0.20999999999999996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499999999999869E-2"/>
    <n v="1.0714285714285712"/>
    <s v="-"/>
    <n v="20.79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2"/>
    <n v="12.6"/>
    <n v="9.52"/>
    <n v="3"/>
    <n v="0.6"/>
    <s v="ATENDE"/>
    <s v="ATENDE"/>
    <s v="ATENDE"/>
    <x v="2"/>
    <s v="SIGMAGPTLRRSMNDL_80W_56IBBR_x000a_"/>
    <s v="SIGMAGPTLRRSMNDL_80W_56IBBR_x000a_S1-10C1MUN6.5"/>
    <m/>
    <n v="0"/>
    <n v="2"/>
    <n v="80"/>
    <n v="0"/>
    <n v="13209"/>
    <n v="0"/>
    <n v="0"/>
    <m/>
    <s v="Curto II"/>
    <m/>
    <s v=""/>
    <s v=""/>
    <m/>
    <m/>
    <m/>
    <m/>
    <m/>
    <m/>
    <n v="80"/>
    <n v="100"/>
    <n v="360"/>
    <n v="0.19999999999999996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1111111111111116"/>
    <s v="-"/>
    <n v="10.01"/>
    <n v="0.56000000000000005"/>
    <m/>
    <m/>
    <m/>
    <m/>
    <s v="ATENDE"/>
    <s v="ATENDE"/>
    <s v="ATENDE"/>
    <s v="ATENDE"/>
    <s v="C4"/>
    <s v="P6"/>
    <n v="1.0833333333333335"/>
    <n v="6.25"/>
    <n v="3.75"/>
    <n v="3"/>
    <n v="0.6"/>
    <s v="ATENDE"/>
    <s v="ATENDE"/>
    <s v="ATENDE"/>
    <s v="P6"/>
    <n v="1.7466666666666666"/>
    <n v="8.24"/>
    <n v="4.2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2.666666666666667"/>
    <s v="-"/>
    <n v="11.33"/>
    <n v="0.66"/>
    <m/>
    <m/>
    <m/>
    <m/>
    <s v="ATENDE"/>
    <s v="ATENDE"/>
    <s v="ATENDE"/>
    <s v="ATENDE"/>
    <s v="C4"/>
    <s v="P6"/>
    <n v="1.2200000000000002"/>
    <n v="6.66"/>
    <n v="4.55"/>
    <n v="3"/>
    <n v="0.6"/>
    <s v="ATENDE"/>
    <s v="ATENDE"/>
    <s v="ATENDE"/>
    <s v="P6"/>
    <n v="2.1966666666666668"/>
    <n v="9.59"/>
    <n v="5.4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99999999999992"/>
    <n v="2.3888888888888888"/>
    <s v="-"/>
    <n v="12.85"/>
    <n v="0.61"/>
    <m/>
    <m/>
    <m/>
    <m/>
    <s v="ATENDE"/>
    <s v="ATENDE"/>
    <s v="ATENDE"/>
    <s v="ATENDE"/>
    <s v="C4"/>
    <s v="P6"/>
    <n v="0.91666666666666674"/>
    <n v="5.75"/>
    <n v="3.83"/>
    <n v="3"/>
    <n v="0.6"/>
    <s v="ATENDE"/>
    <s v="ATENDE"/>
    <s v="ATENDE"/>
    <s v="P6"/>
    <n v="2.39"/>
    <n v="10.17"/>
    <n v="6.2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7.4000000000000066E-2"/>
    <n v="0.39285714285714279"/>
    <s v="-"/>
    <n v="21.48"/>
    <n v="0.39"/>
    <m/>
    <m/>
    <m/>
    <m/>
    <s v="ATENDE"/>
    <s v="ATENDE"/>
    <s v="ATENDE"/>
    <s v="ATENDE"/>
    <s v="C2"/>
    <s v="P6"/>
    <n v="3.3433333333333328"/>
    <n v="13.03"/>
    <n v="5.05"/>
    <n v="3"/>
    <n v="0.6"/>
    <s v="ATENDE"/>
    <s v="ATENDE"/>
    <s v="ATENDE"/>
    <s v="P6"/>
    <n v="3.3266666666666671"/>
    <n v="12.98"/>
    <n v="8.77"/>
    <n v="3"/>
    <n v="0.6"/>
    <s v="ATENDE"/>
    <s v="ATENDE"/>
    <s v="ATENDE"/>
    <x v="0"/>
    <s v=" SL VT 9.1 100W"/>
    <s v="LUM LED SL VT 9.1 100W"/>
    <m/>
    <e v="#N/A"/>
    <n v="0"/>
    <n v="100"/>
    <n v="0"/>
    <n v="15900"/>
    <n v="0"/>
    <n v="0"/>
    <m/>
    <s v="Curto II"/>
    <s v="Longo II"/>
    <m/>
    <m/>
    <m/>
    <m/>
    <m/>
    <m/>
    <m/>
    <m/>
    <n v="100"/>
    <n v="150"/>
    <n v="0"/>
    <n v="0.33333333333333337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0.24999999999999978"/>
    <s v="-"/>
    <n v="22.24"/>
    <n v="0.35"/>
    <m/>
    <m/>
    <m/>
    <m/>
    <s v="ATENDE"/>
    <s v="ATENDE"/>
    <s v="ATENDE"/>
    <s v="ATENDE"/>
    <s v="C2"/>
    <s v="P6"/>
    <n v="1.2066666666666666"/>
    <n v="6.62"/>
    <n v="2.87"/>
    <n v="3"/>
    <n v="0.6"/>
    <s v="ATENDE"/>
    <s v="ATENDE"/>
    <s v="ATENDE"/>
    <s v="P6"/>
    <n v="6.1133333333333333"/>
    <n v="21.34"/>
    <n v="9.4700000000000006"/>
    <n v="3"/>
    <n v="0.6"/>
    <s v="ATENDE"/>
    <s v="ATENDE"/>
    <s v="ATENDE"/>
    <x v="1"/>
    <s v="SX-INLPP090HF"/>
    <s v="SXINLPP090K40L12CZF7PHF"/>
    <m/>
    <e v="#N/A"/>
    <n v="0"/>
    <n v="90"/>
    <e v="#N/A"/>
    <n v="15476"/>
    <n v="0"/>
    <n v="0"/>
    <m/>
    <s v="Curto II"/>
    <m/>
    <m/>
    <m/>
    <m/>
    <m/>
    <m/>
    <m/>
    <m/>
    <m/>
    <n v="90"/>
    <n v="150"/>
    <n v="0"/>
    <n v="0.4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-2.5000000000000577E-3"/>
    <n v="0.14285714285714279"/>
    <s v="-"/>
    <n v="19.95"/>
    <n v="0.32"/>
    <m/>
    <m/>
    <m/>
    <m/>
    <s v="ATENDE"/>
    <s v="ATENDIMENTO LIMIAR"/>
    <s v="ATENDE"/>
    <s v="ATENDE"/>
    <s v="C2"/>
    <s v="P6"/>
    <n v="0.28333333333333344"/>
    <n v="3.85"/>
    <n v="1.39"/>
    <n v="3"/>
    <n v="0.6"/>
    <s v="ATENDE"/>
    <s v="ATENDE"/>
    <s v="ATENDE"/>
    <s v="P6"/>
    <n v="5.1733333333333329"/>
    <n v="18.52"/>
    <n v="8.01"/>
    <n v="3"/>
    <n v="0.6"/>
    <s v="ATENDE"/>
    <s v="ATENDE"/>
    <s v="ATENDE"/>
    <x v="2"/>
    <s v="SIGSAGPTLRRSSNDL100W125IBBRS_x000a_"/>
    <s v="SIGSAGPTLRRSSNDL100W125IBBRS_x000a_1-10C1MUN6.5"/>
    <m/>
    <e v="#N/A"/>
    <n v="0"/>
    <n v="100"/>
    <n v="0"/>
    <n v="15162"/>
    <n v="0"/>
    <n v="0"/>
    <m/>
    <s v="Curto II"/>
    <m/>
    <m/>
    <m/>
    <m/>
    <m/>
    <m/>
    <m/>
    <m/>
    <m/>
    <n v="100"/>
    <n v="150"/>
    <n v="0"/>
    <n v="0.33333333333333337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2222222222222223"/>
    <s v="-"/>
    <n v="11.59"/>
    <n v="0.4"/>
    <m/>
    <m/>
    <m/>
    <m/>
    <s v="ATENDE"/>
    <s v="ATENDE"/>
    <s v="ATENDE"/>
    <s v="ATENDE"/>
    <s v="C4"/>
    <s v="P6"/>
    <n v="1.48"/>
    <n v="7.44"/>
    <n v="3.59"/>
    <n v="3"/>
    <n v="0.6"/>
    <s v="ATENDE"/>
    <s v="ATENDE"/>
    <s v="ATENDE"/>
    <s v="P6"/>
    <n v="2.23"/>
    <n v="9.69"/>
    <n v="3.6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9"/>
    <n v="1.6666666666666665"/>
    <s v="-"/>
    <n v="13.79"/>
    <n v="0.48"/>
    <m/>
    <m/>
    <m/>
    <m/>
    <s v="ATENDE"/>
    <s v="ATENDE"/>
    <s v="ATENDE"/>
    <s v="ATENDE"/>
    <s v="C4"/>
    <s v="P6"/>
    <n v="1.8866666666666667"/>
    <n v="8.66"/>
    <n v="6.26"/>
    <n v="3"/>
    <n v="0.6"/>
    <s v="ATENDE"/>
    <s v="ATENDE"/>
    <s v="ATENDE"/>
    <s v="P6"/>
    <n v="2.65"/>
    <n v="10.95"/>
    <n v="3.86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559999999999999"/>
    <n v="1.5"/>
    <s v="-"/>
    <n v="23.56"/>
    <n v="0.45"/>
    <m/>
    <m/>
    <m/>
    <m/>
    <s v="ATENDE"/>
    <s v="ATENDE"/>
    <s v="ATENDE"/>
    <s v="ATENDE"/>
    <s v="C4"/>
    <s v="P6"/>
    <n v="2.5933333333333333"/>
    <n v="10.78"/>
    <n v="5.9"/>
    <n v="3"/>
    <n v="0.6"/>
    <s v="ATENDE"/>
    <s v="ATENDE"/>
    <s v="ATENDE"/>
    <s v="P6"/>
    <n v="5.1533333333333333"/>
    <n v="18.46"/>
    <n v="7.61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00"/>
    <n v="200"/>
    <n v="0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6000000000000059E-2"/>
    <n v="0.83333333333333348"/>
    <s v="-"/>
    <n v="10.66"/>
    <n v="0.33"/>
    <m/>
    <m/>
    <m/>
    <m/>
    <s v="ATENDE"/>
    <s v="ATENDE"/>
    <s v="ATENDE"/>
    <s v="ATENDE"/>
    <s v="C4"/>
    <s v="P6"/>
    <n v="1.4066666666666667"/>
    <s v="7,22"/>
    <n v="2.96"/>
    <n v="3"/>
    <n v="0.6"/>
    <s v="ATENDE"/>
    <s v="ATENDE"/>
    <s v="ATENDE"/>
    <s v="P6"/>
    <n v="1.98"/>
    <n v="8.94"/>
    <n v="2.75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50"/>
    <n v="202"/>
    <n v="0.65333333333333332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09999999999999"/>
    <n v="1"/>
    <s v="-"/>
    <n v="12.61"/>
    <n v="0.36"/>
    <m/>
    <m/>
    <m/>
    <m/>
    <s v="ATENDE"/>
    <s v="ATENDE"/>
    <s v="ATENDE"/>
    <s v="ATENDE"/>
    <s v="C4"/>
    <s v="P6"/>
    <n v="1.8333333333333335"/>
    <s v="8,50"/>
    <n v="5.13"/>
    <n v="3"/>
    <n v="0.6"/>
    <s v="ATENDE"/>
    <s v="ATENDE"/>
    <s v="ATENDE"/>
    <s v="P6"/>
    <n v="2.3833333333333333"/>
    <n v="10.15"/>
    <n v="2.39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50"/>
    <n v="200"/>
    <n v="0.66666666666666674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1840000000000002"/>
    <n v="0.72222222222222232"/>
    <s v="-"/>
    <n v="21.84"/>
    <n v="0.31"/>
    <m/>
    <m/>
    <m/>
    <m/>
    <s v="ATENDE"/>
    <s v="ATENDE"/>
    <s v="ATENDE"/>
    <s v="ATENDE"/>
    <s v="C4"/>
    <s v="P6"/>
    <n v="2.6566666666666667"/>
    <n v="10.97"/>
    <n v="4.3099999999999996"/>
    <n v="3"/>
    <n v="0.6"/>
    <s v="ATENDE"/>
    <s v="ATENDE"/>
    <s v="ATENDE"/>
    <s v="P6"/>
    <n v="4.7033333333333331"/>
    <n v="17.11"/>
    <n v="4.78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50"/>
    <n v="250"/>
    <n v="0.33333333333333337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1333333333333426E-2"/>
    <n v="0.94444444444444442"/>
    <s v="-"/>
    <n v="7.66"/>
    <n v="0.35"/>
    <m/>
    <m/>
    <m/>
    <m/>
    <s v="ATENDE"/>
    <s v="ATENDE"/>
    <s v="ATENDE"/>
    <s v="ATENDE"/>
    <s v="C5"/>
    <s v="P6"/>
    <n v="0.45999999999999996"/>
    <n v="4.38"/>
    <n v="1.72"/>
    <n v="3"/>
    <n v="0.6"/>
    <s v="ATENDE"/>
    <s v="ATENDE"/>
    <s v="ATENDE"/>
    <s v="P6"/>
    <n v="1.0233333333333334"/>
    <n v="6.07"/>
    <n v="1.7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1.3888888888888888"/>
    <s v="-"/>
    <n v="8.67"/>
    <n v="0.43"/>
    <m/>
    <m/>
    <m/>
    <m/>
    <s v="ATENDE"/>
    <s v="ATENDE"/>
    <s v="ATENDE"/>
    <s v="ATENDE"/>
    <s v="C5"/>
    <s v="P6"/>
    <n v="0.5199999999999998"/>
    <n v="4.5599999999999996"/>
    <n v="2.62"/>
    <n v="3"/>
    <n v="0.6"/>
    <s v="ATENDE"/>
    <s v="ATENDE"/>
    <s v="ATENDE"/>
    <s v="P6"/>
    <n v="1.3399999999999999"/>
    <n v="7.02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0.29000000000000004"/>
    <n v="3.87"/>
    <n v="1.57"/>
    <n v="3"/>
    <n v="0.6"/>
    <s v="ATENDE"/>
    <s v="ATENDE"/>
    <s v="ATENDE"/>
    <s v="P6"/>
    <n v="1.4766666666666666"/>
    <n v="7.43"/>
    <n v="2.1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-"/>
    <e v="#VALUE!"/>
    <n v="5.4"/>
    <n v="2.97"/>
    <s v="-"/>
    <s v="-"/>
    <s v="-"/>
    <s v="-"/>
    <s v="-"/>
    <s v="P6"/>
    <n v="3.2666666666666666"/>
    <n v="12.8"/>
    <n v="5.16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899999999999997"/>
    <n v="2.3333333333333335"/>
    <s v="-"/>
    <n v="13.39"/>
    <n v="0.6"/>
    <m/>
    <m/>
    <m/>
    <m/>
    <s v="ATENDE"/>
    <s v="ATENDE"/>
    <s v="ATENDE"/>
    <s v="ATENDE"/>
    <s v="C4"/>
    <s v="-"/>
    <e v="#VALUE!"/>
    <n v="5.65"/>
    <n v="3.08"/>
    <s v="-"/>
    <s v="-"/>
    <s v="-"/>
    <s v="-"/>
    <s v="-"/>
    <s v="P6"/>
    <n v="4.0466666666666669"/>
    <n v="15.14"/>
    <n v="7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600000000000017"/>
    <n v="2.0000000000000004"/>
    <s v="-"/>
    <n v="11.96"/>
    <n v="0.54"/>
    <m/>
    <m/>
    <m/>
    <m/>
    <s v="ATENDE"/>
    <s v="ATENDE"/>
    <s v="ATENDE"/>
    <s v="ATENDE"/>
    <s v="C4"/>
    <s v="-"/>
    <e v="#VALUE!"/>
    <n v="5.01"/>
    <n v="3.53"/>
    <s v="-"/>
    <s v="-"/>
    <s v="-"/>
    <s v="-"/>
    <s v="-"/>
    <s v="P6"/>
    <n v="1.4566666666666666"/>
    <n v="7.37"/>
    <n v="6.2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6933333333333334"/>
    <n v="1.2777777777777777"/>
    <s v="-"/>
    <n v="8.77"/>
    <n v="0.4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s v="p.24"/>
    <e v="#N/A"/>
    <n v="2"/>
    <n v="35"/>
    <e v="#N/A"/>
    <n v="5955.62"/>
    <e v="#N/A"/>
    <n v="0"/>
    <m/>
    <s v="Curto II"/>
    <m/>
    <m/>
    <m/>
    <m/>
    <m/>
    <m/>
    <m/>
    <m/>
    <m/>
    <n v="35"/>
    <n v="100"/>
    <n v="270"/>
    <n v="0.65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2800000000000011"/>
    <n v="1.5"/>
    <s v="-"/>
    <n v="8.4600000000000009"/>
    <n v="0.45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s v="t.30.1"/>
    <e v="#N/A"/>
    <n v="2"/>
    <n v="31"/>
    <e v="#N/A"/>
    <n v="5270"/>
    <e v="#N/A"/>
    <n v="0"/>
    <m/>
    <s v="Curto II"/>
    <m/>
    <m/>
    <m/>
    <m/>
    <m/>
    <m/>
    <m/>
    <m/>
    <m/>
    <n v="31"/>
    <n v="100"/>
    <n v="262"/>
    <n v="0.69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1733333333333351"/>
    <n v="1.8888888888888893"/>
    <s v="-"/>
    <n v="8.3800000000000008"/>
    <n v="0.5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s v="u.36"/>
    <e v="#N/A"/>
    <n v="2"/>
    <n v="30"/>
    <e v="#N/A"/>
    <n v="5266"/>
    <e v="#N/A"/>
    <n v="0"/>
    <m/>
    <s v="Curto II"/>
    <m/>
    <m/>
    <m/>
    <m/>
    <m/>
    <m/>
    <m/>
    <m/>
    <m/>
    <n v="30"/>
    <n v="100"/>
    <n v="260"/>
    <n v="0.7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0.72222222222222232"/>
    <s v="-"/>
    <n v="10.26"/>
    <n v="0.31"/>
    <m/>
    <m/>
    <m/>
    <m/>
    <s v="ATENDE"/>
    <s v="ATENDE"/>
    <s v="ATENDE"/>
    <s v="ATENDE"/>
    <s v="C4"/>
    <s v="P6"/>
    <n v="1.2399999999999998"/>
    <n v="6.72"/>
    <n v="2.66"/>
    <n v="3"/>
    <n v="0.6"/>
    <s v="ATENDE"/>
    <s v="ATENDE"/>
    <s v="ATENDE"/>
    <s v="P6"/>
    <n v="1.7799999999999998"/>
    <n v="8.34"/>
    <n v="2.43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0.7777777777777779"/>
    <s v="-"/>
    <n v="12.25"/>
    <n v="0.32"/>
    <m/>
    <m/>
    <m/>
    <m/>
    <s v="ATENDE"/>
    <s v="ATENDE"/>
    <s v="ATENDE"/>
    <s v="ATENDE"/>
    <s v="C4"/>
    <s v="P6"/>
    <n v="1.62"/>
    <n v="7.86"/>
    <s v="4,48"/>
    <n v="3"/>
    <n v="0.6"/>
    <s v="ATENDE"/>
    <s v="ATENDE"/>
    <s v="ATENDE"/>
    <s v="P6"/>
    <n v="2.1166666666666667"/>
    <n v="9.35"/>
    <n v="1.8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400000000000011"/>
    <n v="0.44444444444444464"/>
    <s v="-"/>
    <n v="11.24"/>
    <n v="0.26"/>
    <m/>
    <m/>
    <m/>
    <m/>
    <s v="ATENDE"/>
    <s v="ATENDE"/>
    <s v="ATENDE"/>
    <s v="ATENDE"/>
    <s v="C4"/>
    <s v="P6"/>
    <n v="0.63333333333333353"/>
    <n v="4.9000000000000004"/>
    <n v="1.55"/>
    <n v="3"/>
    <n v="0.6"/>
    <s v="ATENDE"/>
    <s v="ATENDE"/>
    <s v="ATENDE"/>
    <s v="P6"/>
    <n v="1.9333333333333336"/>
    <n v="8.8000000000000007"/>
    <n v="2.430000000000000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999999999999925E-2"/>
    <n v="2.2222222222222223"/>
    <s v="-"/>
    <n v="10.41"/>
    <n v="0.57999999999999996"/>
    <m/>
    <m/>
    <m/>
    <m/>
    <s v="ATENDE"/>
    <s v="ATENDE"/>
    <s v="ATENDE"/>
    <s v="ATENDE"/>
    <s v="C4"/>
    <s v="P6"/>
    <n v="1.1299999999999999"/>
    <n v="6.39"/>
    <n v="3.97"/>
    <n v="3"/>
    <n v="0.6"/>
    <s v="ATENDE"/>
    <s v="ATENDE"/>
    <s v="ATENDE"/>
    <s v="P6"/>
    <n v="1.9100000000000001"/>
    <n v="8.73"/>
    <n v="4.7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9999999999998916E-3"/>
    <n v="3.0555555555555554"/>
    <s v="-"/>
    <n v="10.029999999999999"/>
    <n v="0.73"/>
    <m/>
    <m/>
    <m/>
    <m/>
    <s v="ATENDE"/>
    <s v="ATENDE"/>
    <s v="ATENDE"/>
    <s v="ATENDE"/>
    <s v="C4"/>
    <s v="P6"/>
    <n v="0.80333333333333345"/>
    <n v="5.41"/>
    <n v="3.57"/>
    <n v="3"/>
    <n v="0.6"/>
    <s v="ATENDE"/>
    <s v="ATENDE"/>
    <s v="ATENDE"/>
    <s v="P6"/>
    <n v="1.7100000000000004"/>
    <n v="8.1300000000000008"/>
    <n v="4.94000000000000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299999999999996"/>
    <n v="2.4444444444444446"/>
    <s v="-"/>
    <n v="13.33"/>
    <n v="0.62"/>
    <m/>
    <m/>
    <m/>
    <m/>
    <s v="ATENDE"/>
    <s v="ATENDE"/>
    <s v="ATENDE"/>
    <s v="ATENDE"/>
    <s v="C4"/>
    <s v="P6"/>
    <n v="0.93666666666666654"/>
    <n v="5.81"/>
    <n v="4"/>
    <n v="3"/>
    <n v="0.6"/>
    <s v="ATENDE"/>
    <s v="ATENDE"/>
    <s v="ATENDE"/>
    <s v="P6"/>
    <n v="2.6033333333333335"/>
    <n v="10.81"/>
    <n v="7.0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2.1111111111111116"/>
    <s v="-"/>
    <n v="10.65"/>
    <n v="0.56000000000000005"/>
    <m/>
    <m/>
    <m/>
    <m/>
    <s v="ATENDE"/>
    <s v="ATENDE"/>
    <s v="ATENDE"/>
    <s v="ATENDE"/>
    <s v="C4"/>
    <s v="P6"/>
    <n v="1.1166666666666667"/>
    <n v="6.35"/>
    <n v="3.82"/>
    <n v="3"/>
    <n v="0.6"/>
    <s v="ATENDE"/>
    <s v="ATENDE"/>
    <s v="ATENDE"/>
    <s v="P6"/>
    <n v="1.9933333333333336"/>
    <n v="8.98"/>
    <n v="4.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3"/>
    <s v="-"/>
    <n v="10.26"/>
    <n v="0.72"/>
    <m/>
    <m/>
    <m/>
    <m/>
    <s v="ATENDE"/>
    <s v="ATENDE"/>
    <s v="ATENDE"/>
    <s v="ATENDE"/>
    <s v="C4"/>
    <s v="P6"/>
    <n v="0.77333333333333343"/>
    <n v="5.32"/>
    <n v="3.45"/>
    <n v="3"/>
    <n v="0.6"/>
    <s v="ATENDE"/>
    <s v="ATENDE"/>
    <s v="ATENDE"/>
    <s v="P6"/>
    <n v="1.7899999999999996"/>
    <n v="8.3699999999999992"/>
    <n v="4.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2.666666666666667"/>
    <s v="-"/>
    <n v="10.15"/>
    <n v="0.66"/>
    <m/>
    <m/>
    <m/>
    <m/>
    <s v="ATENDE"/>
    <s v="ATENDE"/>
    <s v="ATENDE"/>
    <s v="ATENDE"/>
    <s v="C4"/>
    <s v="P6"/>
    <n v="0.6399999999999999"/>
    <n v="4.92"/>
    <n v="3.41"/>
    <n v="3"/>
    <n v="0.6"/>
    <s v="ATENDE"/>
    <s v="ATENDE"/>
    <s v="ATENDE"/>
    <s v="P6"/>
    <n v="1.7833333333333332"/>
    <n v="8.35"/>
    <n v="5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8333333333333335"/>
    <s v="-"/>
    <n v="11.78"/>
    <n v="0.51"/>
    <m/>
    <m/>
    <m/>
    <m/>
    <s v="ATENDE"/>
    <s v="ATENDE"/>
    <s v="ATENDE"/>
    <s v="ATENDE"/>
    <s v="C4"/>
    <s v="P6"/>
    <n v="1.54"/>
    <n v="7.62"/>
    <n v="4.5"/>
    <n v="3"/>
    <n v="0.6"/>
    <s v="ATENDE"/>
    <s v="ATENDE"/>
    <s v="ATENDE"/>
    <s v="-"/>
    <e v="#VALUE!"/>
    <n v="9.9499999999999993"/>
    <n v="4.8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200000000000011"/>
    <n v="2.6111111111111112"/>
    <s v="-"/>
    <n v="11.22"/>
    <n v="0.65"/>
    <m/>
    <m/>
    <m/>
    <m/>
    <s v="ATENDE"/>
    <s v="ATENDE"/>
    <s v="ATENDE"/>
    <s v="ATENDE"/>
    <s v="C4"/>
    <s v="P6"/>
    <n v="1.2433333333333336"/>
    <n v="6.73"/>
    <n v="4.75"/>
    <n v="3"/>
    <n v="0.6"/>
    <s v="ATENDE"/>
    <s v="ATENDE"/>
    <s v="ATENDE"/>
    <s v="-"/>
    <e v="#VALUE!"/>
    <n v="9.4700000000000006"/>
    <n v="5.37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m/>
    <m/>
    <m/>
    <m/>
    <m/>
    <m/>
    <m/>
    <m/>
    <n v="39"/>
    <n v="100"/>
    <n v="139"/>
    <n v="0.61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400000000000002"/>
    <n v="2.3888888888888888"/>
    <s v="-"/>
    <n v="12.74"/>
    <n v="0.61"/>
    <m/>
    <m/>
    <m/>
    <m/>
    <s v="ATENDE"/>
    <s v="ATENDE"/>
    <s v="ATENDE"/>
    <s v="ATENDE"/>
    <s v="C4"/>
    <s v="P6"/>
    <n v="0.95"/>
    <n v="5.85"/>
    <n v="3.87"/>
    <n v="3"/>
    <n v="0.6"/>
    <s v="ATENDE"/>
    <s v="ATENDE"/>
    <s v="ATENDE"/>
    <s v="-"/>
    <e v="#VALUE!"/>
    <n v="10.039999999999999"/>
    <n v="6.15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40"/>
    <n v="100"/>
    <n v="140"/>
    <n v="0.6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3999999999999861E-2"/>
    <n v="1.6111111111111112"/>
    <s v="-"/>
    <n v="10.94"/>
    <n v="0.47"/>
    <m/>
    <m/>
    <m/>
    <m/>
    <s v="ATENDE"/>
    <s v="ATENDE"/>
    <s v="ATENDE"/>
    <s v="ATENDE"/>
    <s v="C4"/>
    <s v="P6"/>
    <n v="1.2933333333333334"/>
    <n v="6.88"/>
    <n v="3.81"/>
    <n v="3"/>
    <n v="0.6"/>
    <s v="ATENDE"/>
    <s v="ATENDE"/>
    <s v="ATENDE"/>
    <s v="P6"/>
    <n v="2.1433333333333331"/>
    <n v="9.43"/>
    <n v="4.0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2.5"/>
    <s v="-"/>
    <n v="10.4"/>
    <n v="0.63"/>
    <m/>
    <m/>
    <m/>
    <m/>
    <s v="ATENDE"/>
    <s v="ATENDE"/>
    <s v="ATENDE"/>
    <s v="ATENDE"/>
    <s v="C4"/>
    <s v="P6"/>
    <n v="0.9933333333333334"/>
    <n v="5.98"/>
    <n v="4.2229999999999999"/>
    <n v="3"/>
    <n v="0.6"/>
    <s v="ATENDE"/>
    <s v="ATENDE"/>
    <s v="ATENDE"/>
    <s v="P6"/>
    <n v="2"/>
    <n v="9"/>
    <n v="4.7300000000000004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899999999999983"/>
    <n v="2.1111111111111116"/>
    <s v="-"/>
    <s v="11,79"/>
    <n v="0.56000000000000005"/>
    <m/>
    <m/>
    <m/>
    <m/>
    <s v="ATENDE"/>
    <s v="ATENDE"/>
    <s v="ATENDE"/>
    <s v="ATENDE"/>
    <s v="C4"/>
    <s v="P6"/>
    <n v="0.71333333333333315"/>
    <n v="5.14"/>
    <n v="3.2"/>
    <n v="3"/>
    <n v="0.6"/>
    <s v="ATENDE"/>
    <s v="ATENDE"/>
    <s v="ATENDE"/>
    <s v="P6"/>
    <n v="2.186666666666667"/>
    <s v="9,56"/>
    <n v="5.11000000000000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6"/>
    <n v="1.1633333333333336"/>
    <n v="6.49"/>
    <n v="3.34"/>
    <n v="3"/>
    <n v="0.6"/>
    <s v="ATENDE"/>
    <s v="ATENDE"/>
    <s v="ATENDE"/>
    <s v="-"/>
    <e v="#VALUE!"/>
    <n v="8.6199999999999992"/>
    <n v="3.3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2777777777777777"/>
    <s v="-"/>
    <n v="10.74"/>
    <n v="0.41"/>
    <m/>
    <m/>
    <m/>
    <m/>
    <s v="ATENDE"/>
    <s v="ATENDE"/>
    <s v="ATENDE"/>
    <s v="ATENDE"/>
    <s v="C4"/>
    <s v="P6"/>
    <n v="0.5199999999999998"/>
    <n v="4.5599999999999996"/>
    <n v="2.38"/>
    <n v="3"/>
    <n v="0.6"/>
    <s v="ATENDE"/>
    <s v="ATENDE"/>
    <s v="ATENDE"/>
    <s v="-"/>
    <e v="#VALUE!"/>
    <n v="9.07"/>
    <n v="2.4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2999999999999972E-2"/>
    <n v="1.6666666666666665"/>
    <s v="-"/>
    <n v="10.93"/>
    <n v="0.48"/>
    <m/>
    <m/>
    <m/>
    <m/>
    <s v="ATENDE"/>
    <s v="ATENDE"/>
    <s v="ATENDE"/>
    <s v="ATENDE"/>
    <s v="C4"/>
    <s v="P6"/>
    <n v="0.58999999999999986"/>
    <n v="4.7699999999999996"/>
    <n v="2.7"/>
    <n v="3"/>
    <n v="0.6"/>
    <s v="ATENDE"/>
    <s v="ATENDE"/>
    <s v="ATENDE"/>
    <s v="-"/>
    <e v="#VALUE!"/>
    <n v="8.8699999999999992"/>
    <s v="3,99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s v="Curto I"/>
    <n v="1.2"/>
    <n v="6.5"/>
    <m/>
    <m/>
    <m/>
    <m/>
    <m/>
    <m/>
    <n v="40"/>
    <n v="100"/>
    <n v="140"/>
    <n v="0.6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100000000000013E-2"/>
    <n v="1.3333333333333335"/>
    <s v="-"/>
    <n v="10.210000000000001"/>
    <n v="0.42"/>
    <m/>
    <m/>
    <m/>
    <m/>
    <s v="ATENDE"/>
    <s v="ATENDE"/>
    <s v="ATENDE"/>
    <s v="ATENDE"/>
    <s v="C4"/>
    <s v="P6"/>
    <n v="1.1999999999999997"/>
    <n v="6.6"/>
    <n v="3.38"/>
    <n v="3"/>
    <n v="0.6"/>
    <s v="ATENDE"/>
    <s v="ATENDE"/>
    <s v="ATENDE"/>
    <s v="P6"/>
    <n v="1.8266666666666667"/>
    <n v="8.48"/>
    <n v="3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900000000000004"/>
    <n v="1.8888888888888893"/>
    <s v="-"/>
    <n v="14.19"/>
    <n v="0.52"/>
    <m/>
    <m/>
    <m/>
    <m/>
    <s v="ATENDE"/>
    <s v="ATENDE"/>
    <s v="ATENDE"/>
    <s v="ATENDE"/>
    <s v="C4"/>
    <s v="P6"/>
    <n v="2.0066666666666664"/>
    <n v="9.02"/>
    <n v="6.65"/>
    <n v="3"/>
    <n v="0.6"/>
    <s v="ATENDE"/>
    <s v="ATENDE"/>
    <s v="ATENDE"/>
    <s v="P6"/>
    <n v="2.7266666666666666"/>
    <n v="11.18"/>
    <n v="4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7222222222222223"/>
    <s v="-"/>
    <n v="11.04"/>
    <n v="0.49"/>
    <m/>
    <m/>
    <m/>
    <m/>
    <s v="ATENDE"/>
    <s v="ATENDE"/>
    <s v="ATENDE"/>
    <s v="ATENDE"/>
    <s v="C4"/>
    <s v="P6"/>
    <n v="0.68666666666666654"/>
    <n v="5.0599999999999996"/>
    <n v="2.91"/>
    <n v="3"/>
    <n v="0.6"/>
    <s v="ATENDE"/>
    <s v="ATENDE"/>
    <s v="ATENDE"/>
    <s v="P6"/>
    <n v="1.8366666666666664"/>
    <n v="8.51"/>
    <n v="3.8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999999999999961E-2"/>
    <n v="1.5"/>
    <s v="-"/>
    <n v="10.81"/>
    <n v="0.45"/>
    <m/>
    <m/>
    <m/>
    <m/>
    <s v="ATENDE"/>
    <s v="ATENDE"/>
    <s v="ATENDE"/>
    <s v="ATENDE"/>
    <s v="C4"/>
    <s v="P6"/>
    <n v="2.0466666666666669"/>
    <n v="9.14"/>
    <n v="3.8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8000000000000025E-2"/>
    <n v="2.4444444444444446"/>
    <s v="-"/>
    <n v="10.28"/>
    <n v="0.62"/>
    <m/>
    <m/>
    <m/>
    <m/>
    <s v="ATENDE"/>
    <s v="ATENDE"/>
    <s v="ATENDE"/>
    <s v="ATENDE"/>
    <s v="C4"/>
    <s v="P6"/>
    <n v="1.9033333333333338"/>
    <n v="8.7100000000000009"/>
    <n v="4.4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0555555555555558"/>
    <s v="-"/>
    <n v="11.67"/>
    <n v="0.55000000000000004"/>
    <m/>
    <m/>
    <m/>
    <m/>
    <s v="ATENDE"/>
    <s v="ATENDE"/>
    <s v="ATENDE"/>
    <s v="ATENDE"/>
    <s v="C4"/>
    <s v="P6"/>
    <n v="2.0766666666666667"/>
    <n v="9.23"/>
    <n v="4.7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999999999999927E-2"/>
    <n v="1.1111111111111112"/>
    <s v="-"/>
    <n v="10.43"/>
    <n v="0.38"/>
    <m/>
    <m/>
    <m/>
    <m/>
    <s v="ATENDE"/>
    <s v="ATENDE"/>
    <s v="ATENDE"/>
    <s v="ATENDE"/>
    <s v="C4"/>
    <s v="P6"/>
    <n v="1.7200000000000002"/>
    <n v="8.16"/>
    <n v="4.01"/>
    <n v="3"/>
    <n v="0.6"/>
    <s v="ATENDE"/>
    <s v="ATENDE"/>
    <s v="ATENDE"/>
    <s v="P6"/>
    <n v="1.25"/>
    <n v="6.75"/>
    <n v="2.95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100"/>
    <n v="144"/>
    <n v="0.56000000000000005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1.166666666666667"/>
    <s v="-"/>
    <n v="11.06"/>
    <n v="0.39"/>
    <m/>
    <m/>
    <m/>
    <m/>
    <s v="ATENDE"/>
    <s v="ATENDE"/>
    <s v="ATENDE"/>
    <s v="ATENDE"/>
    <s v="C4"/>
    <s v="P6"/>
    <n v="0.83666666666666667"/>
    <n v="5.51"/>
    <n v="2.96"/>
    <n v="3"/>
    <n v="0.6"/>
    <s v="ATENDE"/>
    <s v="ATENDE"/>
    <s v="ATENDE"/>
    <s v="P6"/>
    <n v="1.8333333333333335"/>
    <n v="8.5"/>
    <n v="2.2599999999999998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Médio II"/>
    <s v="Curto II"/>
    <n v="1.4"/>
    <n v="6.5"/>
    <m/>
    <m/>
    <m/>
    <m/>
    <m/>
    <m/>
    <n v="39"/>
    <n v="100"/>
    <n v="139"/>
    <n v="0.61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5"/>
    <s v="-"/>
    <n v="11.42"/>
    <n v="0.45"/>
    <m/>
    <m/>
    <m/>
    <m/>
    <s v="ATENDE"/>
    <s v="ATENDE"/>
    <s v="ATENDE"/>
    <s v="ATENDE"/>
    <s v="C4"/>
    <s v="P6"/>
    <n v="1.46"/>
    <n v="7.38"/>
    <n v="4.26"/>
    <n v="3"/>
    <n v="0.6"/>
    <s v="ATENDE"/>
    <s v="ATENDE"/>
    <s v="ATENDE"/>
    <s v="P6"/>
    <n v="1.1499999999999999"/>
    <n v="6.45"/>
    <n v="2.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100"/>
    <n v="140"/>
    <n v="0.6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0.11111111111111116"/>
    <s v="-"/>
    <n v="10.96"/>
    <n v="0.2"/>
    <m/>
    <m/>
    <m/>
    <m/>
    <s v="ATENDE"/>
    <s v="ATENDE"/>
    <s v="ATENDE"/>
    <s v="ATENDE"/>
    <s v="C4"/>
    <s v="P6"/>
    <n v="1.3966666666666669"/>
    <n v="7.19"/>
    <n v="1.3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65"/>
    <n v="100"/>
    <n v="165"/>
    <n v="0.35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799999999999993"/>
    <n v="0.11111111111111116"/>
    <s v="-"/>
    <n v="14.18"/>
    <n v="0.2"/>
    <m/>
    <m/>
    <m/>
    <m/>
    <s v="ATENDE"/>
    <s v="ATENDE"/>
    <s v="ATENDE"/>
    <s v="ATENDE"/>
    <s v="C4"/>
    <s v="P6"/>
    <n v="2.3566666666666669"/>
    <n v="10.07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70"/>
    <n v="100"/>
    <n v="170"/>
    <n v="0.30000000000000004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600000000000014"/>
    <n v="2.833333333333333"/>
    <s v="-"/>
    <s v="11,56"/>
    <n v="0.69"/>
    <m/>
    <m/>
    <m/>
    <m/>
    <s v="ATENDE"/>
    <s v="ATENDE"/>
    <s v="ATENDE"/>
    <s v="ATENDE"/>
    <s v="C4"/>
    <s v="P6"/>
    <n v="1.3666666666666667"/>
    <n v="7.1"/>
    <n v="4.98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m/>
    <m/>
    <s v="APEA"/>
    <n v="1"/>
    <m/>
    <s v="Reduzido espaçamento de 50 mts para 25 mts, mantendo os mesmos parâmetros"/>
    <m/>
    <m/>
    <n v="30"/>
    <n v="100"/>
    <n v="130"/>
    <n v="0.7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099999999999985"/>
    <n v="0.72222222222222232"/>
    <s v="-"/>
    <n v="12.11"/>
    <n v="0.3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5.16"/>
    <n v="2.19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00000000000009"/>
    <n v="1.4444444444444446"/>
    <s v="-"/>
    <n v="13.5"/>
    <n v="0.4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9400000000000004"/>
    <n v="3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s v="APEA"/>
    <n v="1"/>
    <m/>
    <s v="Reduzido espaçamento de 72,5 mts para 36.25 mts, mantendo os mesmos parâmetros"/>
    <m/>
    <m/>
    <n v="39"/>
    <n v="150"/>
    <n v="189"/>
    <n v="0.74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2777777777777777"/>
    <s v="-"/>
    <n v="11.34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12"/>
    <n v="2.509999999999999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3333333333333335"/>
    <s v="-"/>
    <n v="10.01"/>
    <n v="0.42"/>
    <m/>
    <m/>
    <m/>
    <m/>
    <s v="ATENDE"/>
    <s v="ATENDE"/>
    <s v="ATENDE"/>
    <s v="ATENDE"/>
    <s v="C4"/>
    <s v="P6"/>
    <n v="1.0366666666666666"/>
    <n v="6.11"/>
    <n v="3.14"/>
    <n v="3"/>
    <n v="0.6"/>
    <s v="ATENDE"/>
    <s v="ATENDE"/>
    <s v="ATENDE"/>
    <s v="P6"/>
    <n v="1.7966666666666669"/>
    <n v="8.39"/>
    <n v="3.2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19999999999999"/>
    <n v="1.8888888888888893"/>
    <s v="-"/>
    <n v="13.92"/>
    <n v="0.52"/>
    <m/>
    <m/>
    <m/>
    <m/>
    <s v="ATENDE"/>
    <s v="ATENDE"/>
    <s v="ATENDE"/>
    <s v="ATENDE"/>
    <s v="C4"/>
    <s v="P6"/>
    <n v="1.7366666666666668"/>
    <n v="8.2100000000000009"/>
    <n v="6.05"/>
    <n v="3"/>
    <n v="0.6"/>
    <s v="ATENDE"/>
    <s v="ATENDE"/>
    <s v="ATENDE"/>
    <s v="P6"/>
    <n v="2.69"/>
    <n v="11.07"/>
    <n v="4.0999999999999996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1.5555555555555558"/>
    <s v="-"/>
    <n v="10.75"/>
    <n v="0.46"/>
    <m/>
    <m/>
    <m/>
    <m/>
    <s v="ATENDE"/>
    <s v="ATENDE"/>
    <s v="ATENDE"/>
    <s v="ATENDE"/>
    <s v="C4"/>
    <s v="P6"/>
    <n v="0.4800000000000002"/>
    <n v="4.4400000000000004"/>
    <n v="2.42"/>
    <n v="3"/>
    <n v="0.6"/>
    <s v="ATENDE"/>
    <s v="ATENDE"/>
    <s v="ATENDE"/>
    <s v="P6"/>
    <n v="1.813333333333333"/>
    <n v="8.44"/>
    <n v="3.6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1111111111111112"/>
    <s v="-"/>
    <n v="10.57"/>
    <n v="0.38"/>
    <m/>
    <m/>
    <m/>
    <m/>
    <s v="ATENDE"/>
    <s v="ATENDE"/>
    <s v="ATENDE"/>
    <s v="ATENDE"/>
    <s v="C4"/>
    <s v="P6"/>
    <n v="1.04"/>
    <n v="6.12"/>
    <n v="2.88"/>
    <n v="3"/>
    <n v="0.6"/>
    <s v="ATENDE"/>
    <s v="ATENDE"/>
    <s v="ATENDE"/>
    <s v="P6"/>
    <n v="1.9833333333333329"/>
    <n v="8.9499999999999993"/>
    <n v="3.0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6111111111111112"/>
    <s v="-"/>
    <n v="10.06"/>
    <n v="0.47"/>
    <m/>
    <m/>
    <m/>
    <m/>
    <s v="ATENDE"/>
    <s v="ATENDE"/>
    <s v="ATENDE"/>
    <s v="ATENDE"/>
    <s v="C4"/>
    <s v="P6"/>
    <n v="0.69000000000000017"/>
    <n v="5.07"/>
    <n v="3.14"/>
    <n v="3"/>
    <n v="0.6"/>
    <s v="ATENDE"/>
    <s v="ATENDE"/>
    <s v="ATENDE"/>
    <s v="P6"/>
    <n v="1.83"/>
    <n v="8.49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"/>
    <s v="-"/>
    <n v="11.31"/>
    <n v="0.36"/>
    <m/>
    <m/>
    <m/>
    <m/>
    <s v="ATENDE"/>
    <s v="ATENDE"/>
    <s v="ATENDE"/>
    <s v="ATENDE"/>
    <s v="C4"/>
    <s v="P6"/>
    <n v="0.41666666666666674"/>
    <n v="4.25"/>
    <n v="1.89"/>
    <n v="3"/>
    <n v="0.6"/>
    <s v="ATENDE"/>
    <s v="ATENDE"/>
    <s v="ATENDE"/>
    <s v="P6"/>
    <n v="2"/>
    <n v="9"/>
    <n v="3.0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000000000000012"/>
    <n v="7.1428571428571397E-2"/>
    <s v="-"/>
    <n v="22.6"/>
    <n v="0.3"/>
    <m/>
    <m/>
    <m/>
    <m/>
    <s v="ATENDE"/>
    <s v="ATENDE"/>
    <s v="ATENDE"/>
    <s v="ATENDE"/>
    <s v="C2"/>
    <s v="P6"/>
    <n v="1.1366666666666667"/>
    <n v="6.41"/>
    <n v="2.19"/>
    <n v="3"/>
    <n v="0.6"/>
    <s v="ATENDE"/>
    <s v="ATENDE"/>
    <s v="ATENDE"/>
    <s v="-"/>
    <e v="#VALUE!"/>
    <s v=" -"/>
    <s v=" -"/>
    <s v="-"/>
    <s v="-"/>
    <s v="-"/>
    <s v="-"/>
    <s v="-"/>
    <x v="0"/>
    <s v=" SL VT 9.1 85W"/>
    <s v="LUM LED SL VT 9.1 85W"/>
    <m/>
    <e v="#N/A"/>
    <n v="2"/>
    <n v="85"/>
    <n v="0"/>
    <n v="14489"/>
    <n v="0"/>
    <n v="0"/>
    <n v="10"/>
    <s v="Curto II"/>
    <m/>
    <s v=""/>
    <s v=""/>
    <m/>
    <m/>
    <m/>
    <m/>
    <m/>
    <m/>
    <n v="85"/>
    <n v="150"/>
    <n v="470"/>
    <n v="0.43333333333333335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0499999999999954E-2"/>
    <n v="0.3214285714285714"/>
    <s v="-"/>
    <n v="20.21"/>
    <n v="0.37"/>
    <m/>
    <m/>
    <m/>
    <m/>
    <s v="ATENDE"/>
    <s v="ATENDE"/>
    <s v="ATENDE"/>
    <s v="ATENDE"/>
    <s v="C2"/>
    <s v="P6"/>
    <n v="0.76"/>
    <n v="5.28"/>
    <n v="1.35"/>
    <n v="3"/>
    <n v="0.6"/>
    <s v="ATENDE"/>
    <s v="ATENDE"/>
    <s v="ATENDE"/>
    <s v="-"/>
    <e v="#VALUE!"/>
    <s v=" -"/>
    <s v=" -"/>
    <s v="-"/>
    <s v="-"/>
    <s v="-"/>
    <s v="-"/>
    <s v="-"/>
    <x v="1"/>
    <s v="SX-INLPP070HF"/>
    <s v="SXINLPP070K40L12CZF7PHF"/>
    <m/>
    <e v="#N/A"/>
    <n v="2"/>
    <n v="70"/>
    <n v="0"/>
    <n v="11970"/>
    <n v="0"/>
    <n v="0"/>
    <n v="8"/>
    <s v="Curto II"/>
    <m/>
    <m/>
    <m/>
    <m/>
    <m/>
    <m/>
    <m/>
    <m/>
    <m/>
    <n v="70"/>
    <n v="150"/>
    <n v="440"/>
    <n v="0.53333333333333333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2000000000000046E-2"/>
    <n v="0.53571428571428559"/>
    <s v="-"/>
    <n v="21.04"/>
    <n v="0.43"/>
    <m/>
    <m/>
    <m/>
    <m/>
    <s v="ATENDE"/>
    <s v="ATENDE"/>
    <s v="ATENDE"/>
    <s v="ATENDE"/>
    <s v="C2"/>
    <s v="P6"/>
    <n v="0.29000000000000004"/>
    <n v="3.87"/>
    <n v="1.33"/>
    <n v="3"/>
    <n v="0.6"/>
    <s v="ATENDE"/>
    <s v="ATENDE"/>
    <s v="ATENDE"/>
    <s v="-"/>
    <e v="#VALUE!"/>
    <s v=" -"/>
    <s v=" -"/>
    <s v="-"/>
    <s v="-"/>
    <s v="-"/>
    <s v="-"/>
    <s v="-"/>
    <x v="2"/>
    <s v="SIGMAGPTLRRSMNDL_80W_56IBBR_x000a_"/>
    <s v="SIGMAGPTLRRSMNDL_80W_56IBBR_x000a_S1-10C1MUN6.5"/>
    <m/>
    <e v="#N/A"/>
    <n v="2"/>
    <n v="80"/>
    <n v="0"/>
    <n v="13209"/>
    <n v="0"/>
    <n v="0"/>
    <n v="5"/>
    <s v="Curto II"/>
    <m/>
    <m/>
    <m/>
    <m/>
    <m/>
    <m/>
    <m/>
    <m/>
    <m/>
    <n v="80"/>
    <n v="150"/>
    <n v="460"/>
    <n v="0.46666666666666667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700000000000001"/>
    <n v="1.1111111111111112"/>
    <s v="-"/>
    <n v="11.37"/>
    <n v="0.38"/>
    <m/>
    <m/>
    <m/>
    <m/>
    <s v="ATENDE"/>
    <s v="ATENDE"/>
    <s v="ATENDE"/>
    <s v="ATENDE"/>
    <s v="C4"/>
    <s v="P6"/>
    <n v="1.3733333333333335"/>
    <n v="7.12"/>
    <n v="3.31"/>
    <n v="3"/>
    <n v="0.6"/>
    <s v="ATENDE"/>
    <s v="ATENDE"/>
    <s v="ATENDE"/>
    <s v="P6"/>
    <n v="2.1999999999999997"/>
    <n v="9.6"/>
    <n v="3.4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699999999999998"/>
    <n v="1.5555555555555558"/>
    <s v="-"/>
    <n v="13.47"/>
    <n v="0.46"/>
    <m/>
    <m/>
    <m/>
    <m/>
    <s v="ATENDE"/>
    <s v="ATENDE"/>
    <s v="ATENDE"/>
    <s v="ATENDE"/>
    <s v="C4"/>
    <s v="P6"/>
    <n v="1.7466666666666666"/>
    <n v="8.24"/>
    <n v="5.8"/>
    <n v="3"/>
    <n v="0.6"/>
    <s v="ATENDE"/>
    <s v="ATENDE"/>
    <s v="ATENDE"/>
    <s v="P6"/>
    <n v="2.6199999999999997"/>
    <n v="10.86"/>
    <n v="3.39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2777777777777777"/>
    <s v="-"/>
    <n v="10.46"/>
    <n v="0.41"/>
    <m/>
    <m/>
    <m/>
    <m/>
    <s v="ATENDE"/>
    <s v="ATENDE"/>
    <s v="ATENDE"/>
    <s v="ATENDE"/>
    <s v="C4"/>
    <s v="P6"/>
    <n v="0.51666666666666661"/>
    <n v="4.55"/>
    <n v="2.29"/>
    <n v="3"/>
    <n v="0.6"/>
    <s v="ATENDE"/>
    <s v="ATENDE"/>
    <s v="ATENDE"/>
    <s v="P6"/>
    <n v="1.7566666666666664"/>
    <n v="8.27"/>
    <n v="3.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36933333333333329"/>
    <n v="3.4444444444444446"/>
    <s v="-"/>
    <n v="10.27"/>
    <n v="0.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2233333333333332"/>
    <n v="6.67"/>
    <n v="4.49"/>
    <n v="3"/>
    <n v="0.6"/>
    <s v="ATENDE"/>
    <s v="ATENDE"/>
    <s v="ATENDE"/>
    <x v="0"/>
    <s v=" SL VT 9.1 17W"/>
    <s v="LUM LED SL VT 9.1 17W"/>
    <m/>
    <e v="#N/A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89600000000000013"/>
    <n v="3.0555555555555554"/>
    <s v="-"/>
    <n v="14.22"/>
    <n v="0.7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7033333333333331"/>
    <n v="8.11"/>
    <n v="3.97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1.7626666666666666"/>
    <n v="2.9444444444444442"/>
    <s v="-"/>
    <n v="20.72"/>
    <n v="0.7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8200000000000003"/>
    <n v="11.46"/>
    <n v="6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0.7777777777777779"/>
    <s v="-"/>
    <n v="11.67"/>
    <n v="0.32"/>
    <m/>
    <m/>
    <m/>
    <m/>
    <s v="ATENDE"/>
    <s v="ATENDE"/>
    <s v="ATENDE"/>
    <s v="ATENDE"/>
    <s v="C4"/>
    <s v="P6"/>
    <n v="2.0933333333333333"/>
    <n v="9.2799999999999994"/>
    <n v="2.67"/>
    <n v="3"/>
    <n v="0.6"/>
    <s v="ATENDE"/>
    <s v="ATENDE"/>
    <s v="ATENDE"/>
    <s v="P6"/>
    <n v="1.17"/>
    <n v="6.51"/>
    <n v="2.64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0.83333333333333348"/>
    <s v="-"/>
    <n v="13.83"/>
    <n v="0.33"/>
    <m/>
    <m/>
    <m/>
    <m/>
    <s v="ATENDE"/>
    <s v="ATENDE"/>
    <s v="ATENDE"/>
    <s v="ATENDE"/>
    <s v="C4"/>
    <s v="P6"/>
    <n v="2.436666666666667"/>
    <n v="10.31"/>
    <n v="1.83"/>
    <n v="3"/>
    <n v="0.6"/>
    <s v="ATENDE"/>
    <s v="ATENDE"/>
    <s v="ATENDE"/>
    <s v="P6"/>
    <n v="1.4366666666666665"/>
    <n v="7.31"/>
    <n v="4.2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000000000000057E-2"/>
    <n v="0.44444444444444464"/>
    <s v="-"/>
    <n v="10.64"/>
    <n v="0.26"/>
    <m/>
    <m/>
    <m/>
    <m/>
    <s v="ATENDE"/>
    <s v="ATENDE"/>
    <s v="ATENDE"/>
    <s v="ATENDE"/>
    <s v="C4"/>
    <s v="P6"/>
    <n v="1.6266666666666665"/>
    <n v="7.88"/>
    <n v="1.84"/>
    <n v="3"/>
    <n v="0.6"/>
    <s v="ATENDE"/>
    <s v="ATENDE"/>
    <s v="ATENDE"/>
    <s v="P6"/>
    <n v="0.27"/>
    <n v="3.81"/>
    <n v="1.2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1000000000000174E-2"/>
    <n v="1"/>
    <s v="-"/>
    <n v="10.71"/>
    <n v="0.36"/>
    <m/>
    <m/>
    <m/>
    <m/>
    <s v="ATENDE"/>
    <s v="ATENDE"/>
    <s v="ATENDE"/>
    <s v="ATENDE"/>
    <s v="C4"/>
    <s v="P6"/>
    <n v="1.65"/>
    <n v="7.95"/>
    <n v="2.64"/>
    <n v="3"/>
    <n v="0.6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"/>
    <n v="1.5555555555555558"/>
    <s v="-"/>
    <n v="12.7"/>
    <n v="0.46"/>
    <m/>
    <m/>
    <m/>
    <m/>
    <s v="ATENDE"/>
    <s v="ATENDE"/>
    <s v="ATENDE"/>
    <s v="ATENDE"/>
    <s v="C4"/>
    <s v="P6"/>
    <n v="1.8900000000000001"/>
    <n v="8.67"/>
    <n v="1.75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0.72222222222222232"/>
    <s v="-"/>
    <n v="11.33"/>
    <n v="0.31"/>
    <m/>
    <m/>
    <m/>
    <m/>
    <s v="ATENDE"/>
    <s v="ATENDE"/>
    <s v="ATENDE"/>
    <s v="ATENDE"/>
    <s v="C4"/>
    <s v="P6"/>
    <n v="1.7533333333333334"/>
    <n v="8.26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1"/>
    <s v="-"/>
    <n v="10.130000000000001"/>
    <n v="0.36"/>
    <m/>
    <m/>
    <m/>
    <m/>
    <s v="ATENDE"/>
    <s v="ATENDE"/>
    <s v="ATENDE"/>
    <s v="ATENDE"/>
    <s v="C4"/>
    <s v="P6"/>
    <n v="1.4300000000000002"/>
    <n v="7.29"/>
    <n v="2.13"/>
    <n v="3"/>
    <n v="0.6"/>
    <s v="ATENDE"/>
    <s v="ATENDE"/>
    <s v="ATENDE"/>
    <s v="P6"/>
    <n v="0.58000000000000007"/>
    <n v="4.7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1.5"/>
    <s v="-"/>
    <n v="11.44"/>
    <n v="0.45"/>
    <m/>
    <m/>
    <m/>
    <m/>
    <s v="ATENDE"/>
    <s v="ATENDE"/>
    <s v="ATENDE"/>
    <s v="ATENDE"/>
    <s v="C4"/>
    <s v="P6"/>
    <n v="1.7866666666666666"/>
    <n v="8.36"/>
    <n v="2.2999999999999998"/>
    <n v="3"/>
    <n v="0.6"/>
    <s v="ATENDE"/>
    <s v="ATENDE"/>
    <s v="ATENDE"/>
    <s v="P6"/>
    <n v="0.55000000000000004"/>
    <n v="4.6500000000000004"/>
    <n v="2.2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800000000000002"/>
    <n v="0.83333333333333348"/>
    <s v="-"/>
    <n v="12.78"/>
    <n v="0.33"/>
    <m/>
    <m/>
    <m/>
    <m/>
    <s v="ATENDE"/>
    <s v="ATENDE"/>
    <s v="ATENDE"/>
    <s v="ATENDE"/>
    <s v="C4"/>
    <s v="P6"/>
    <n v="1.936666666666667"/>
    <n v="8.81"/>
    <n v="2.52"/>
    <n v="3"/>
    <n v="0.6"/>
    <s v="ATENDE"/>
    <s v="ATENDE"/>
    <s v="ATENDE"/>
    <s v="P6"/>
    <n v="0.28666666666666663"/>
    <n v="3.86"/>
    <n v="1.3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2222222222222223"/>
    <s v="-"/>
    <n v="10.51"/>
    <n v="0.4"/>
    <m/>
    <m/>
    <m/>
    <m/>
    <s v="ATENDE"/>
    <s v="ATENDE"/>
    <s v="ATENDE"/>
    <s v="ATENDE"/>
    <s v="C4"/>
    <s v="P6"/>
    <n v="1.9466666666666668"/>
    <n v="8.84"/>
    <n v="3.24"/>
    <n v="3"/>
    <n v="0.6"/>
    <s v="ATENDE"/>
    <s v="ATENDE"/>
    <s v="ATENDE"/>
    <s v="P6"/>
    <n v="1.1366666666666667"/>
    <n v="6.41"/>
    <n v="3.1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8888888888888893"/>
    <s v="-"/>
    <n v="10.01"/>
    <n v="0.52"/>
    <m/>
    <m/>
    <m/>
    <m/>
    <s v="ATENDE"/>
    <s v="ATENDE"/>
    <s v="ATENDE"/>
    <s v="ATENDE"/>
    <s v="C4"/>
    <s v="P6"/>
    <n v="1.8000000000000003"/>
    <n v="8.4"/>
    <n v="3.28"/>
    <n v="3"/>
    <n v="0.6"/>
    <s v="ATENDE"/>
    <s v="ATENDE"/>
    <s v="ATENDE"/>
    <s v="P6"/>
    <n v="0.82666666666666688"/>
    <n v="5.48"/>
    <n v="3.75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P6"/>
    <n v="1.9633333333333334"/>
    <n v="8.89"/>
    <n v="3.51"/>
    <n v="3"/>
    <n v="0.6"/>
    <s v="ATENDE"/>
    <s v="ATENDE"/>
    <s v="ATENDE"/>
    <s v="P6"/>
    <n v="0.55333333333333345"/>
    <n v="4.66"/>
    <n v="2.3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1.9433333333333334"/>
    <n v="8.83"/>
    <n v="3.46"/>
    <n v="3"/>
    <n v="0.6"/>
    <s v="ATENDE"/>
    <s v="ATENDE"/>
    <s v="ATENDE"/>
    <s v="P6"/>
    <n v="1.2399999999999998"/>
    <n v="6.72"/>
    <n v="3.4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2.0555555555555558"/>
    <s v="-"/>
    <n v="10.16"/>
    <n v="0.55000000000000004"/>
    <m/>
    <m/>
    <m/>
    <m/>
    <s v="ATENDE"/>
    <s v="ATENDE"/>
    <s v="ATENDE"/>
    <s v="ATENDE"/>
    <s v="C4"/>
    <s v="P6"/>
    <n v="1.7899999999999996"/>
    <n v="8.3699999999999992"/>
    <n v="3.65"/>
    <n v="3"/>
    <n v="0.6"/>
    <s v="ATENDE"/>
    <s v="ATENDE"/>
    <s v="ATENDE"/>
    <s v="P6"/>
    <n v="0.94666666666666655"/>
    <n v="5.84"/>
    <n v="4.07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.6666666666666665"/>
    <s v="-"/>
    <n v="11.52"/>
    <n v="0.48"/>
    <m/>
    <m/>
    <m/>
    <m/>
    <s v="ATENDE"/>
    <s v="ATENDE"/>
    <s v="ATENDE"/>
    <s v="ATENDE"/>
    <s v="C4"/>
    <s v="P6"/>
    <n v="1.9466666666666668"/>
    <n v="8.84"/>
    <n v="3.93"/>
    <n v="3"/>
    <n v="0.6"/>
    <s v="ATENDE"/>
    <s v="ATENDE"/>
    <s v="ATENDE"/>
    <s v="P6"/>
    <n v="0.67333333333333312"/>
    <n v="5.0199999999999996"/>
    <n v="2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.3333333333333335"/>
    <s v="-"/>
    <n v="10.09"/>
    <n v="0.42"/>
    <m/>
    <m/>
    <m/>
    <m/>
    <s v="ATENDE"/>
    <s v="ATENDE"/>
    <s v="ATENDE"/>
    <s v="ATENDE"/>
    <s v="C4"/>
    <s v="P6"/>
    <n v="1.8233333333333337"/>
    <n v="8.4700000000000006"/>
    <n v="3.27"/>
    <n v="3"/>
    <n v="0.6"/>
    <s v="ATENDE"/>
    <s v="ATENDE"/>
    <s v="ATENDE"/>
    <s v="P6"/>
    <n v="1.1466666666666669"/>
    <n v="6.44"/>
    <n v="3.2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300000000000002"/>
    <n v="1.8333333333333335"/>
    <s v="-"/>
    <n v="14.03"/>
    <n v="0.51"/>
    <m/>
    <m/>
    <m/>
    <m/>
    <s v="ATENDE"/>
    <s v="ATENDE"/>
    <s v="ATENDE"/>
    <s v="ATENDE"/>
    <s v="C4"/>
    <s v="P6"/>
    <n v="2.73"/>
    <n v="11.19"/>
    <n v="4.24"/>
    <n v="3"/>
    <n v="0.6"/>
    <s v="ATENDE"/>
    <s v="ATENDE"/>
    <s v="ATENDE"/>
    <s v="P6"/>
    <n v="1.92"/>
    <n v="8.76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1.6111111111111112"/>
    <s v="-"/>
    <n v="10.9"/>
    <n v="0.47"/>
    <m/>
    <m/>
    <m/>
    <m/>
    <s v="ATENDE"/>
    <s v="ATENDE"/>
    <s v="ATENDE"/>
    <s v="ATENDE"/>
    <s v="C4"/>
    <s v="P6"/>
    <n v="1.8433333333333333"/>
    <n v="8.5299999999999994"/>
    <n v="3.73"/>
    <n v="3"/>
    <n v="0.6"/>
    <s v="ATENDE"/>
    <s v="ATENDE"/>
    <s v="ATENDE"/>
    <s v="P6"/>
    <n v="0.62333333333333329"/>
    <n v="4.87"/>
    <n v="2.7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449999999999991"/>
    <n v="0.24999999999999978"/>
    <s v="-"/>
    <n v="24.2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8733333333333331"/>
    <n v="29.62"/>
    <n v="16.4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00"/>
    <n v="330"/>
    <n v="0.35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0.96428571428571419"/>
    <s v="-"/>
    <n v="20.61"/>
    <n v="0.5500000000000000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65"/>
    <n v="25.95"/>
    <n v="16.190000000000001"/>
    <n v="3"/>
    <n v="0.6"/>
    <s v="ATENDE"/>
    <s v="ATENDE"/>
    <s v="ATENDE"/>
    <x v="1"/>
    <s v="SX-INEVO050HF"/>
    <s v="SXINEVO050K40L12CZF7PHF"/>
    <m/>
    <e v="#N/A"/>
    <n v="2"/>
    <n v="50"/>
    <e v="#N/A"/>
    <n v="8650"/>
    <n v="0"/>
    <n v="0"/>
    <m/>
    <s v="Curto II"/>
    <m/>
    <s v=""/>
    <s v=""/>
    <m/>
    <m/>
    <m/>
    <m/>
    <m/>
    <m/>
    <n v="50"/>
    <n v="100"/>
    <n v="300"/>
    <n v="0.5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6250000000000009"/>
    <n v="0.74999999999999978"/>
    <s v="-"/>
    <n v="23.25"/>
    <n v="0.49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9.0033333333333339"/>
    <n v="30.01"/>
    <n v="19.1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00"/>
    <n v="320"/>
    <n v="0.4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1.1111111111111112"/>
    <s v="-"/>
    <n v="11.12"/>
    <n v="0.38"/>
    <m/>
    <m/>
    <m/>
    <m/>
    <s v="ATENDE"/>
    <s v="ATENDE"/>
    <s v="ATENDE"/>
    <s v="ATENDE"/>
    <s v="C4"/>
    <s v="P6"/>
    <n v="2.2933333333333334"/>
    <n v="9.8800000000000008"/>
    <n v="3.36"/>
    <n v="3"/>
    <n v="0.6"/>
    <s v="ATENDE"/>
    <s v="ATENDE"/>
    <s v="ATENDE"/>
    <s v="P6"/>
    <n v="1.2966666666666664"/>
    <n v="6.89"/>
    <n v="3.1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5555555555555558"/>
    <s v="-"/>
    <n v="13.18"/>
    <n v="0.46"/>
    <m/>
    <m/>
    <m/>
    <m/>
    <s v="ATENDE"/>
    <s v="ATENDE"/>
    <s v="ATENDE"/>
    <s v="ATENDE"/>
    <s v="C4"/>
    <s v="P6"/>
    <n v="2.7833333333333332"/>
    <n v="11.35"/>
    <n v="3.41"/>
    <n v="3"/>
    <n v="0.6"/>
    <s v="ATENDE"/>
    <s v="ATENDE"/>
    <s v="ATENDE"/>
    <s v="P6"/>
    <n v="1.6466666666666669"/>
    <n v="7.94"/>
    <n v="5.55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1.8833333333333333"/>
    <n v="8.65"/>
    <n v="3.02"/>
    <n v="3"/>
    <n v="0.6"/>
    <s v="ATENDE"/>
    <s v="ATENDE"/>
    <s v="ATENDE"/>
    <s v="P6"/>
    <n v="0.44333333333333336"/>
    <n v="4.33"/>
    <n v="2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999999999999911E-2"/>
    <n v="0.50000000000000022"/>
    <s v="-"/>
    <n v="10.25"/>
    <n v="0.27"/>
    <m/>
    <m/>
    <m/>
    <m/>
    <s v="ATENDE"/>
    <s v="ATENDE"/>
    <s v="ATENDE"/>
    <s v="ATENDE"/>
    <s v="C4"/>
    <s v="P6"/>
    <n v="1.7033333333333331"/>
    <n v="8.11"/>
    <n v="1.74"/>
    <n v="3"/>
    <n v="0.6"/>
    <s v="ATENDE"/>
    <s v="ATENDE"/>
    <s v="ATENDE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"/>
    <s v="-"/>
    <n v="11.52"/>
    <n v="0.36"/>
    <m/>
    <m/>
    <m/>
    <m/>
    <s v="ATENDE"/>
    <s v="ATENDE"/>
    <s v="ATENDE"/>
    <s v="ATENDE"/>
    <s v="C4"/>
    <s v="P6"/>
    <n v="2.1133333333333333"/>
    <n v="9.34"/>
    <n v="1.83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400000000000001"/>
    <n v="0.11111111111111116"/>
    <s v="-"/>
    <n v="12.64"/>
    <n v="0.2"/>
    <m/>
    <m/>
    <m/>
    <m/>
    <s v="ATENDE"/>
    <s v="ATENDE"/>
    <s v="ATENDE"/>
    <s v="ATENDE"/>
    <s v="C4"/>
    <s v="P6"/>
    <n v="2.2833333333333332"/>
    <n v="9.85"/>
    <n v="1.88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2777777777777777"/>
    <s v="-"/>
    <n v="11.16"/>
    <n v="0.41"/>
    <m/>
    <m/>
    <m/>
    <m/>
    <s v="ATENDE"/>
    <s v="ATENDE"/>
    <s v="ATENDE"/>
    <s v="ATENDE"/>
    <s v="C4"/>
    <s v="P6"/>
    <n v="2.1233333333333331"/>
    <n v="9.3699999999999992"/>
    <n v="3.49"/>
    <n v="3"/>
    <n v="0.6"/>
    <s v="ATENDE"/>
    <s v="ATENDE"/>
    <s v="ATENDE"/>
    <s v="P6"/>
    <n v="1.1600000000000001"/>
    <n v="6.48"/>
    <n v="3.2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2.0555555555555558"/>
    <s v="-"/>
    <n v="10.61"/>
    <n v="0.55000000000000004"/>
    <m/>
    <m/>
    <m/>
    <m/>
    <s v="ATENDE"/>
    <s v="ATENDE"/>
    <s v="ATENDE"/>
    <s v="ATENDE"/>
    <s v="C4"/>
    <s v="P6"/>
    <n v="1.9600000000000004"/>
    <n v="8.8800000000000008"/>
    <n v="3.53"/>
    <n v="3"/>
    <n v="0.6"/>
    <s v="ATENDE"/>
    <s v="ATENDE"/>
    <s v="ATENDE"/>
    <s v="P6"/>
    <n v="0.78666666666666685"/>
    <n v="5.36"/>
    <n v="3.4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99999999999995"/>
    <n v="1.3888888888888888"/>
    <s v="-"/>
    <n v="11.92"/>
    <n v="0.43"/>
    <m/>
    <m/>
    <m/>
    <m/>
    <s v="ATENDE"/>
    <s v="ATENDE"/>
    <s v="ATENDE"/>
    <s v="ATENDE"/>
    <s v="C4"/>
    <s v="P6"/>
    <n v="2.1333333333333333"/>
    <n v="9.4"/>
    <n v="3.81"/>
    <n v="3"/>
    <n v="0.6"/>
    <s v="ATENDE"/>
    <s v="ATENDE"/>
    <s v="ATENDE"/>
    <s v="P6"/>
    <n v="0.49666666666666681"/>
    <n v="4.49"/>
    <n v="2.27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300000000000004"/>
    <n v="1.4444444444444446"/>
    <s v="-"/>
    <n v="11.73"/>
    <n v="0.44"/>
    <m/>
    <m/>
    <m/>
    <m/>
    <s v="ATENDE"/>
    <s v="ATENDE"/>
    <s v="ATENDE"/>
    <s v="ATENDE"/>
    <s v="C4"/>
    <s v="P6"/>
    <n v="2.3699999999999997"/>
    <n v="10.11"/>
    <n v="4.46"/>
    <n v="3"/>
    <n v="0.6"/>
    <s v="ATENDE"/>
    <s v="ATENDE"/>
    <s v="ATENDE"/>
    <s v="P6"/>
    <n v="0.67666666666666675"/>
    <n v="5.03"/>
    <n v="2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0000000000001"/>
    <n v="2.1666666666666665"/>
    <s v="-"/>
    <n v="11.08"/>
    <n v="0.56999999999999995"/>
    <m/>
    <m/>
    <m/>
    <m/>
    <s v="ATENDE"/>
    <s v="ATENDE"/>
    <s v="ATENDE"/>
    <s v="ATENDE"/>
    <s v="C4"/>
    <s v="P6"/>
    <n v="2.1799999999999997"/>
    <n v="9.5399999999999991"/>
    <n v="4.82"/>
    <n v="3"/>
    <n v="0.6"/>
    <s v="ATENDE"/>
    <s v="ATENDE"/>
    <s v="ATENDE"/>
    <s v="P6"/>
    <n v="0.11333333333333329"/>
    <n v="3.34"/>
    <n v="1.4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8333333333333335"/>
    <s v="-"/>
    <n v="12.23"/>
    <n v="0.51"/>
    <m/>
    <m/>
    <m/>
    <m/>
    <s v="ATENDE"/>
    <s v="ATENDE"/>
    <s v="ATENDE"/>
    <s v="ATENDE"/>
    <s v="C4"/>
    <s v="P6"/>
    <n v="2.0233333333333334"/>
    <n v="9.07"/>
    <n v="4.22"/>
    <n v="3"/>
    <n v="0.6"/>
    <s v="ATENDE"/>
    <s v="ATENDE"/>
    <s v="ATENDE"/>
    <s v="P6"/>
    <n v="0.31666666666666665"/>
    <n v="3.95"/>
    <n v="2.4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1666666666666665"/>
    <s v="-"/>
    <n v="11.4"/>
    <n v="0.56999999999999995"/>
    <m/>
    <m/>
    <m/>
    <m/>
    <s v="ATENDE"/>
    <s v="ATENDE"/>
    <s v="ATENDE"/>
    <s v="ATENDE"/>
    <s v="C4"/>
    <s v="P6"/>
    <n v="2.3733333333333331"/>
    <n v="10.119999999999999"/>
    <n v="6.87"/>
    <n v="3"/>
    <n v="0.6"/>
    <s v="ATENDE"/>
    <s v="ATENDE"/>
    <s v="ATENDE"/>
    <s v="P6"/>
    <n v="0.6399999999999999"/>
    <n v="4.92"/>
    <n v="3.4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800000000000013"/>
    <n v="2.0000000000000004"/>
    <s v="-"/>
    <n v="13.98"/>
    <n v="0.54"/>
    <m/>
    <m/>
    <m/>
    <m/>
    <s v="ATENDE"/>
    <s v="ATENDE"/>
    <s v="ATENDE"/>
    <s v="ATENDE"/>
    <s v="C4"/>
    <s v="P6"/>
    <n v="2.9066666666666667"/>
    <n v="11.72"/>
    <n v="8.59"/>
    <n v="3"/>
    <n v="0.6"/>
    <s v="ATENDE"/>
    <s v="ATENDE"/>
    <s v="ATENDE"/>
    <s v="P6"/>
    <n v="0.29333333333333322"/>
    <n v="3.88"/>
    <n v="1.9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699999999999999"/>
    <n v="2.0000000000000004"/>
    <s v="-"/>
    <n v="13.67"/>
    <n v="0.54"/>
    <m/>
    <m/>
    <m/>
    <m/>
    <s v="ATENDE"/>
    <s v="ATENDE"/>
    <s v="ATENDE"/>
    <s v="ATENDE"/>
    <s v="C4"/>
    <s v="P6"/>
    <n v="2.9333333333333336"/>
    <n v="11.8"/>
    <n v="8.58"/>
    <n v="3"/>
    <n v="0.6"/>
    <s v="ATENDE"/>
    <s v="ATENDE"/>
    <s v="ATENDE"/>
    <s v="P6"/>
    <n v="0.37333333333333329"/>
    <n v="4.12"/>
    <n v="2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50000000000000022"/>
    <s v="-"/>
    <n v="10.65"/>
    <n v="0.27"/>
    <m/>
    <m/>
    <m/>
    <m/>
    <s v="ATENDE"/>
    <s v="ATENDE"/>
    <s v="ATENDE"/>
    <s v="ATENDE"/>
    <s v="C4"/>
    <s v="P6"/>
    <n v="2.0266666666666668"/>
    <n v="9.08"/>
    <n v="2.16"/>
    <n v="3"/>
    <n v="0.6"/>
    <s v="ATENDE"/>
    <s v="ATENDE"/>
    <s v="ATENDE"/>
    <s v="P6"/>
    <n v="1.0500000000000003"/>
    <n v="6.15"/>
    <n v="2.2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300000000000012"/>
    <n v="0.38888888888888884"/>
    <s v="-"/>
    <n v="12.63"/>
    <n v="0.25"/>
    <m/>
    <m/>
    <m/>
    <m/>
    <s v="ATENDE"/>
    <s v="ATENDE"/>
    <s v="ATENDE"/>
    <s v="ATENDE"/>
    <s v="C4"/>
    <s v="P6"/>
    <n v="2.4233333333333333"/>
    <n v="10.27"/>
    <n v="1.33"/>
    <n v="3"/>
    <n v="0.6"/>
    <s v="ATENDE"/>
    <s v="ATENDE"/>
    <s v="ATENDE"/>
    <s v="P6"/>
    <n v="1.3199999999999998"/>
    <n v="6.96"/>
    <n v="3.3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0"/>
    <s v="-"/>
    <n v="11.46"/>
    <n v="0.18"/>
    <m/>
    <m/>
    <m/>
    <m/>
    <s v="ATENDE"/>
    <s v="ATENDE"/>
    <s v="ATENDE"/>
    <s v="ATENDE"/>
    <s v="C4"/>
    <s v="P6"/>
    <n v="1.9066666666666667"/>
    <n v="8.7200000000000006"/>
    <n v="1.23"/>
    <n v="3"/>
    <n v="0.6"/>
    <s v="ATENDE"/>
    <s v="ATENDE"/>
    <s v="ATENDE"/>
    <s v="P6"/>
    <n v="0.66999999999999993"/>
    <n v="5.01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.5555555555555558"/>
    <s v="-"/>
    <n v="10.02"/>
    <n v="0.46"/>
    <m/>
    <m/>
    <m/>
    <m/>
    <s v="ATENDE"/>
    <s v="ATENDE"/>
    <s v="ATENDE"/>
    <s v="ATENDE"/>
    <s v="C4"/>
    <s v="P6"/>
    <n v="1.7966666666666669"/>
    <n v="8.39"/>
    <n v="3.46"/>
    <n v="3"/>
    <n v="0.6"/>
    <s v="ATENDE"/>
    <s v="ATENDE"/>
    <s v="ATENDE"/>
    <s v="P6"/>
    <n v="0.77333333333333343"/>
    <n v="5.32"/>
    <n v="2.8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2.25"/>
    <n v="9.75"/>
    <n v="4.68"/>
    <n v="3"/>
    <n v="0.6"/>
    <s v="ATENDE"/>
    <s v="ATENDE"/>
    <s v="ATENDE"/>
    <s v="P6"/>
    <n v="0.8"/>
    <n v="5.4"/>
    <n v="3.1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500000000000012"/>
    <n v="1.7222222222222223"/>
    <s v="-"/>
    <n v="12.65"/>
    <n v="0.49"/>
    <m/>
    <m/>
    <m/>
    <m/>
    <s v="ATENDE"/>
    <s v="ATENDE"/>
    <s v="ATENDE"/>
    <s v="ATENDE"/>
    <s v="C4"/>
    <s v="P6"/>
    <n v="2.4466666666666668"/>
    <n v="10.34"/>
    <n v="5.0599999999999996"/>
    <n v="3"/>
    <n v="0.6"/>
    <s v="ATENDE"/>
    <s v="ATENDE"/>
    <s v="ATENDE"/>
    <s v="P6"/>
    <n v="0.49666666666666681"/>
    <n v="4.49"/>
    <n v="2.4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0.7777777777777779"/>
    <s v="-"/>
    <n v="10.99"/>
    <n v="0.32"/>
    <m/>
    <m/>
    <m/>
    <m/>
    <s v="ATENDE"/>
    <s v="ATENDE"/>
    <s v="ATENDE"/>
    <s v="ATENDE"/>
    <s v="C4"/>
    <s v="P6"/>
    <n v="2.5433333333333334"/>
    <n v="10.63"/>
    <n v="3.7"/>
    <n v="3"/>
    <n v="0.6"/>
    <s v="ATENDE"/>
    <s v="ATENDE"/>
    <s v="ATENDE"/>
    <s v="P6"/>
    <n v="0.12666666666666671"/>
    <n v="3.38"/>
    <n v="2.009999999999999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1.5555555555555558"/>
    <s v="-"/>
    <n v="12.93"/>
    <n v="0.46"/>
    <m/>
    <m/>
    <m/>
    <m/>
    <s v="ATENDE"/>
    <s v="ATENDE"/>
    <s v="ATENDE"/>
    <s v="ATENDE"/>
    <s v="C4"/>
    <s v="P6"/>
    <n v="2.9933333333333336"/>
    <n v="11.98"/>
    <n v="3.59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1.0555555555555558"/>
    <s v="-"/>
    <n v="13.83"/>
    <n v="0.37"/>
    <m/>
    <m/>
    <m/>
    <m/>
    <s v="ATENDE"/>
    <s v="ATENDE"/>
    <s v="ATENDE"/>
    <s v="ATENDE"/>
    <s v="C4"/>
    <s v="P6"/>
    <n v="2.9600000000000004"/>
    <n v="11.88"/>
    <n v="3.88"/>
    <n v="3"/>
    <n v="0.6"/>
    <s v="ATENDE"/>
    <s v="ATENDE"/>
    <s v="ATENDE"/>
    <s v="P6"/>
    <n v="0.12333333333333329"/>
    <n v="3.37"/>
    <n v="1.76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5"/>
    <s v="Curto II"/>
    <m/>
    <s v=""/>
    <s v=""/>
    <m/>
    <m/>
    <m/>
    <m/>
    <m/>
    <m/>
    <n v="60"/>
    <n v="100"/>
    <n v="160"/>
    <n v="0.4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1.0533333333333332"/>
    <n v="6.16"/>
    <n v="2.8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399999999999996"/>
    <n v="1.2777777777777777"/>
    <s v="-"/>
    <n v="14.54"/>
    <n v="0.41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73"/>
    <n v="8.19"/>
    <n v="5.3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88888888888888906"/>
    <s v="-"/>
    <n v="11.18"/>
    <n v="0.34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44666666666666655"/>
    <n v="4.34"/>
    <n v="1.8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5555555555555558"/>
    <s v="-"/>
    <n v="10.119999999999999"/>
    <n v="0.28000000000000003"/>
    <m/>
    <m/>
    <m/>
    <m/>
    <s v="ATENDE"/>
    <s v="ATENDE"/>
    <s v="ATENDE"/>
    <s v="ATENDE"/>
    <s v="C4"/>
    <s v="P6"/>
    <n v="2.6766666666666663"/>
    <n v="11.03"/>
    <n v="2.74"/>
    <n v="3"/>
    <n v="0.6"/>
    <s v="ATENDE"/>
    <s v="ATENDE"/>
    <s v="ATENDE"/>
    <s v="P6"/>
    <n v="0.56333333333333346"/>
    <n v="4.6900000000000004"/>
    <n v="1.94"/>
    <n v="3"/>
    <n v="0.6"/>
    <s v="ATENDE"/>
    <s v="ATENDE"/>
    <s v="ATENDE"/>
    <x v="0"/>
    <s v=" SL VT 9.1 52W"/>
    <s v="LUM LED SL VT 9.1 52W"/>
    <m/>
    <n v="0"/>
    <n v="0"/>
    <n v="52"/>
    <n v="0"/>
    <n v="8960.18"/>
    <n v="0"/>
    <n v="0"/>
    <m/>
    <s v="Curto I"/>
    <m/>
    <s v=""/>
    <s v=""/>
    <m/>
    <m/>
    <m/>
    <m/>
    <m/>
    <m/>
    <n v="52"/>
    <n v="100"/>
    <n v="0"/>
    <n v="0.48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9700000000000006"/>
    <n v="1.2222222222222223"/>
    <s v="-"/>
    <n v="11.97"/>
    <n v="0.4"/>
    <m/>
    <m/>
    <m/>
    <m/>
    <s v="ATENDE"/>
    <s v="ATENDE"/>
    <s v="ATENDE"/>
    <s v="ATENDE"/>
    <s v="C4"/>
    <s v="P6"/>
    <n v="3.3233333333333333"/>
    <n v="12.97"/>
    <n v="2.34"/>
    <n v="3"/>
    <n v="0.6"/>
    <s v="ATENDE"/>
    <s v="ATENDE"/>
    <s v="ATENDE"/>
    <s v="P6"/>
    <n v="0.6100000000000001"/>
    <n v="4.83"/>
    <n v="2.61"/>
    <n v="3"/>
    <n v="0.6"/>
    <s v="ATENDE"/>
    <s v="ATENDE"/>
    <s v="ATENDE"/>
    <x v="1"/>
    <s v="SX-INEVO050HF"/>
    <s v="SXINEVO050K40L12CZF7PHF"/>
    <m/>
    <n v="0"/>
    <n v="0"/>
    <n v="50"/>
    <n v="0"/>
    <n v="8650"/>
    <n v="0"/>
    <n v="0"/>
    <m/>
    <s v="Curto I"/>
    <m/>
    <s v=""/>
    <s v=""/>
    <m/>
    <m/>
    <m/>
    <m/>
    <m/>
    <m/>
    <n v="50"/>
    <n v="100"/>
    <n v="0"/>
    <n v="0.5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0.38888888888888884"/>
    <s v="-"/>
    <n v="10.56"/>
    <n v="0.25"/>
    <m/>
    <m/>
    <m/>
    <m/>
    <s v="ATENDE"/>
    <s v="ATENDE"/>
    <s v="ATENDE"/>
    <s v="ATENDE"/>
    <s v="C4"/>
    <s v="P6"/>
    <n v="2.8466666666666662"/>
    <n v="11.54"/>
    <n v="1.94"/>
    <n v="3"/>
    <n v="0.6"/>
    <s v="ATENDE"/>
    <s v="ATENDE"/>
    <s v="ATENDE"/>
    <s v="P6"/>
    <n v="0.15999999999999992"/>
    <n v="3.48"/>
    <n v="1.46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n v="5"/>
    <s v="Curto I"/>
    <m/>
    <s v=""/>
    <s v=""/>
    <m/>
    <m/>
    <m/>
    <m/>
    <m/>
    <m/>
    <n v="50"/>
    <n v="100"/>
    <n v="0"/>
    <n v="0.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2.0433333333333334"/>
    <n v="9.1300000000000008"/>
    <n v="3.05"/>
    <n v="3"/>
    <n v="0.6"/>
    <s v="ATENDE"/>
    <s v="ATENDE"/>
    <s v="ATENDE"/>
    <s v="P6"/>
    <n v="0.99"/>
    <n v="5.97"/>
    <n v="2.8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00000000000007"/>
    <n v="1.4444444444444446"/>
    <s v="-"/>
    <n v="14.55"/>
    <n v="0.44"/>
    <m/>
    <m/>
    <m/>
    <m/>
    <s v="ATENDE"/>
    <s v="ATENDE"/>
    <s v="ATENDE"/>
    <s v="ATENDE"/>
    <s v="C4"/>
    <s v="P6"/>
    <n v="3.0466666666666669"/>
    <n v="12.14"/>
    <n v="3.4"/>
    <n v="3"/>
    <n v="0.6"/>
    <s v="ATENDE"/>
    <s v="ATENDE"/>
    <s v="ATENDE"/>
    <s v="P6"/>
    <n v="1.6133333333333333"/>
    <n v="7.84"/>
    <n v="5.2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94444444444444442"/>
    <s v="-"/>
    <n v="11.14"/>
    <n v="0.35"/>
    <m/>
    <m/>
    <m/>
    <m/>
    <s v="ATENDE"/>
    <s v="ATENDE"/>
    <s v="ATENDE"/>
    <s v="ATENDE"/>
    <s v="C4"/>
    <s v="P6"/>
    <n v="2.0833333333333335"/>
    <n v="9.25"/>
    <n v="3.04"/>
    <n v="3"/>
    <n v="0.6"/>
    <s v="ATENDE"/>
    <s v="ATENDE"/>
    <s v="ATENDE"/>
    <s v="P6"/>
    <n v="0.35666666666666669"/>
    <n v="4.07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2.2233333333333332"/>
    <n v="9.67"/>
    <n v="3.07"/>
    <n v="3"/>
    <n v="0.6"/>
    <s v="ATENDE"/>
    <s v="ATENDE"/>
    <s v="ATENDE"/>
    <s v="P6"/>
    <n v="1.29"/>
    <n v="6.87"/>
    <n v="3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699999999999997"/>
    <n v="1.2222222222222223"/>
    <s v="-"/>
    <n v="13.37"/>
    <n v="0.4"/>
    <m/>
    <m/>
    <m/>
    <m/>
    <s v="ATENDE"/>
    <s v="ATENDE"/>
    <s v="ATENDE"/>
    <s v="ATENDE"/>
    <s v="C4"/>
    <s v="P6"/>
    <n v="2.6566666666666667"/>
    <n v="10.97"/>
    <n v="2.73"/>
    <n v="3"/>
    <n v="0.6"/>
    <s v="ATENDE"/>
    <s v="ATENDE"/>
    <s v="ATENDE"/>
    <s v="P6"/>
    <n v="1.6266666666666665"/>
    <n v="7.88"/>
    <n v="5.1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83333333333333348"/>
    <s v="-"/>
    <n v="10.32"/>
    <n v="0.33"/>
    <m/>
    <m/>
    <m/>
    <m/>
    <s v="ATENDE"/>
    <s v="ATENDE"/>
    <s v="ATENDE"/>
    <s v="ATENDE"/>
    <s v="C4"/>
    <s v="P6"/>
    <n v="1.7866666666666666"/>
    <n v="8.36"/>
    <n v="2.4900000000000002"/>
    <n v="3"/>
    <n v="0.6"/>
    <s v="ATENDE"/>
    <s v="ATENDE"/>
    <s v="ATENDE"/>
    <s v="P6"/>
    <n v="0.41999999999999993"/>
    <n v="4.26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66666666666666674"/>
    <s v="-"/>
    <n v="11.32"/>
    <n v="0.3"/>
    <m/>
    <m/>
    <m/>
    <m/>
    <s v="ATENDE"/>
    <s v="ATENDE"/>
    <s v="ATENDE"/>
    <s v="ATENDE"/>
    <s v="C4"/>
    <s v="P6"/>
    <n v="2.2266666666666666"/>
    <n v="9.68"/>
    <n v="2.62"/>
    <n v="3"/>
    <n v="0.6"/>
    <s v="ATENDE"/>
    <s v="ATENDE"/>
    <s v="ATENDE"/>
    <s v="P6"/>
    <n v="1.2533333333333334"/>
    <n v="6.76"/>
    <n v="2.5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m/>
    <m/>
    <m/>
    <m/>
    <s v="ATENDE"/>
    <s v="ATENDE"/>
    <s v="ATENDE"/>
    <s v="ATENDE"/>
    <s v="C4"/>
    <s v="P6"/>
    <n v="2.66"/>
    <n v="10.98"/>
    <n v="1.92"/>
    <n v="3"/>
    <n v="0.6"/>
    <s v="ATENDE"/>
    <s v="ATENDE"/>
    <s v="ATENDE"/>
    <s v="P6"/>
    <n v="1.5766666666666667"/>
    <n v="7.73"/>
    <n v="4.1500000000000004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0.16666666666666674"/>
    <s v="-"/>
    <n v="10.34"/>
    <n v="0.21"/>
    <m/>
    <m/>
    <m/>
    <m/>
    <s v="ATENDE"/>
    <s v="ATENDE"/>
    <s v="ATENDE"/>
    <s v="ATENDE"/>
    <s v="C4"/>
    <s v="P6"/>
    <n v="1.7833333333333332"/>
    <n v="8.35"/>
    <n v="1.66"/>
    <n v="3"/>
    <n v="0.6"/>
    <s v="ATENDE"/>
    <s v="ATENDE"/>
    <s v="ATENDE"/>
    <s v="P6"/>
    <n v="0.37666666666666671"/>
    <n v="4.13"/>
    <n v="1.2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1333333333333249E-2"/>
    <n v="0.47368421052631593"/>
    <s v="-"/>
    <n v="32.14"/>
    <n v="0.56000000000000005"/>
    <m/>
    <m/>
    <m/>
    <m/>
    <s v="ATENDE"/>
    <s v="ATENDE"/>
    <s v="ATENDE"/>
    <s v="ATENDE"/>
    <s v="C1"/>
    <s v="P5"/>
    <n v="2.7619999999999996"/>
    <n v="18.809999999999999"/>
    <n v="9.34"/>
    <n v="5"/>
    <n v="1"/>
    <s v="ATENDE"/>
    <s v="ATENDE"/>
    <s v="ATENDE"/>
    <s v="P5"/>
    <n v="2.5680000000000001"/>
    <n v="17.84"/>
    <n v="8.36"/>
    <n v="5"/>
    <n v="1"/>
    <s v="ATENDE"/>
    <s v="ATENDE"/>
    <s v="ATENDE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50"/>
    <n v="235"/>
    <n v="0.43333333333333335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1.7333333333333423E-2"/>
    <n v="0.39473684210526327"/>
    <s v="-"/>
    <n v="30.52"/>
    <n v="0.53"/>
    <m/>
    <m/>
    <m/>
    <m/>
    <s v="ATENDE"/>
    <s v="ATENDE"/>
    <s v="ATENDE"/>
    <s v="ATENDE"/>
    <s v="C1"/>
    <s v="P5"/>
    <n v="2.8119999999999998"/>
    <n v="19.059999999999999"/>
    <n v="7.73"/>
    <n v="5"/>
    <n v="1"/>
    <s v="ATENDE"/>
    <s v="ATENDE"/>
    <s v="ATENDE"/>
    <s v="P5"/>
    <n v="2.6100000000000003"/>
    <n v="18.05"/>
    <n v="6.94"/>
    <n v="5"/>
    <n v="1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50"/>
    <n v="220"/>
    <n v="0.53333333333333333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3333333333331918E-3"/>
    <n v="0.34210526315789469"/>
    <s v="-"/>
    <n v="30.22"/>
    <n v="0.51"/>
    <m/>
    <m/>
    <m/>
    <m/>
    <s v="ATENDE"/>
    <s v="ATENDE"/>
    <s v="ATENDE"/>
    <s v="ATENDE"/>
    <s v="C1"/>
    <s v="P5"/>
    <n v="2.6799999999999997"/>
    <n v="18.399999999999999"/>
    <n v="7.75"/>
    <n v="5"/>
    <n v="1"/>
    <s v="ATENDE"/>
    <s v="ATENDE"/>
    <s v="ATENDE"/>
    <s v="P5"/>
    <n v="2.4700000000000002"/>
    <n v="17.350000000000001"/>
    <n v="6.99"/>
    <n v="5"/>
    <n v="1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Curto II"/>
    <m/>
    <s v=""/>
    <s v=""/>
    <m/>
    <m/>
    <m/>
    <m/>
    <m/>
    <m/>
    <n v="80"/>
    <n v="150"/>
    <n v="230"/>
    <n v="0.46666666666666667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1666666666666665"/>
    <s v="-"/>
    <n v="12.1"/>
    <n v="0.56999999999999995"/>
    <m/>
    <m/>
    <m/>
    <m/>
    <s v="ATENDE"/>
    <s v="ATENDE"/>
    <s v="ATENDE"/>
    <s v="ATENDE"/>
    <s v="C4"/>
    <s v="P6"/>
    <n v="2.58"/>
    <n v="10.74"/>
    <n v="6.09"/>
    <n v="3"/>
    <n v="0.6"/>
    <s v="ATENDE"/>
    <s v="ATENDE"/>
    <s v="ATENDE"/>
    <s v="P6"/>
    <n v="1.19"/>
    <n v="6.57"/>
    <n v="4.1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300000000000003"/>
    <n v="2.9444444444444442"/>
    <s v="-"/>
    <n v="11.63"/>
    <n v="0.71"/>
    <m/>
    <m/>
    <m/>
    <m/>
    <s v="ATENDE"/>
    <s v="ATENDE"/>
    <s v="ATENDE"/>
    <s v="ATENDE"/>
    <s v="C4"/>
    <s v="P6"/>
    <n v="2.3666666666666667"/>
    <n v="10.1"/>
    <n v="6.8"/>
    <n v="3"/>
    <n v="0.6"/>
    <s v="ATENDE"/>
    <s v="ATENDE"/>
    <s v="ATENDE"/>
    <s v="P6"/>
    <n v="0.7566666666666666"/>
    <n v="5.27"/>
    <n v="3.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500000000000002"/>
    <n v="2.6111111111111112"/>
    <s v="-"/>
    <n v="11.45"/>
    <n v="0.65"/>
    <m/>
    <m/>
    <m/>
    <m/>
    <s v="ATENDE"/>
    <s v="ATENDE"/>
    <s v="ATENDE"/>
    <s v="ATENDE"/>
    <s v="C4"/>
    <s v="P6"/>
    <n v="2.3533333333333335"/>
    <n v="10.06"/>
    <n v="6.77"/>
    <n v="3"/>
    <n v="0.6"/>
    <s v="ATENDE"/>
    <s v="ATENDE"/>
    <s v="ATENDE"/>
    <s v="P6"/>
    <n v="0.66000000000000014"/>
    <n v="4.9800000000000004"/>
    <n v="3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999999999999957E-2"/>
    <n v="1.166666666666667"/>
    <s v="-"/>
    <n v="10.77"/>
    <n v="0.39"/>
    <m/>
    <m/>
    <m/>
    <m/>
    <s v="ATENDE"/>
    <s v="ATENDE"/>
    <s v="ATENDE"/>
    <s v="ATENDE"/>
    <s v="C4"/>
    <s v="P6"/>
    <n v="2.0700000000000003"/>
    <n v="9.2100000000000009"/>
    <n v="3.24"/>
    <n v="3"/>
    <n v="0.6"/>
    <s v="ATENDE"/>
    <s v="ATENDE"/>
    <s v="ATENDE"/>
    <s v="P6"/>
    <n v="1.0833333333333335"/>
    <n v="6.25"/>
    <n v="3.0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7777777777777777"/>
    <s v="-"/>
    <n v="10.24"/>
    <n v="0.5"/>
    <m/>
    <m/>
    <m/>
    <m/>
    <s v="ATENDE"/>
    <s v="ATENDE"/>
    <s v="ATENDE"/>
    <s v="ATENDE"/>
    <s v="C4"/>
    <s v="P6"/>
    <n v="1.92"/>
    <n v="8.76"/>
    <n v="3.17"/>
    <n v="3"/>
    <n v="0.6"/>
    <s v="ATENDE"/>
    <s v="ATENDE"/>
    <s v="ATENDE"/>
    <s v="P6"/>
    <n v="0.72333333333333338"/>
    <n v="5.17"/>
    <n v="3.37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1111111111111112"/>
    <s v="-"/>
    <n v="11.5"/>
    <n v="0.38"/>
    <m/>
    <m/>
    <m/>
    <m/>
    <s v="ATENDE"/>
    <s v="ATENDE"/>
    <s v="ATENDE"/>
    <s v="ATENDE"/>
    <s v="C4"/>
    <s v="P6"/>
    <n v="2.0933333333333333"/>
    <n v="9.2799999999999994"/>
    <n v="3.37"/>
    <n v="3"/>
    <n v="0.6"/>
    <s v="ATENDE"/>
    <s v="ATENDE"/>
    <s v="ATENDE"/>
    <s v="P6"/>
    <n v="0.44333333333333336"/>
    <n v="4.33"/>
    <n v="2.06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6"/>
    <n v="5.05"/>
    <n v="18.149999999999999"/>
    <n v="10.32"/>
    <n v="3"/>
    <n v="0.6"/>
    <s v="ATENDE"/>
    <s v="ATENDE"/>
    <s v="ATENDE"/>
    <s v="P6"/>
    <n v="2.0099999999999998"/>
    <n v="9.0299999999999994"/>
    <n v="3.72"/>
    <n v="3"/>
    <n v="0.6"/>
    <s v="ATENDE"/>
    <s v="ATENDE"/>
    <s v="ATENDE"/>
    <x v="0"/>
    <s v=" SL VT 9.1 65W"/>
    <s v="LUM LED SL VT 9.1 65W"/>
    <m/>
    <e v="#N/A"/>
    <n v="0"/>
    <n v="65"/>
    <n v="0"/>
    <n v="10496"/>
    <n v="0"/>
    <n v="0"/>
    <m/>
    <s v="Curto I"/>
    <m/>
    <s v=""/>
    <s v=""/>
    <m/>
    <m/>
    <m/>
    <m/>
    <m/>
    <m/>
    <n v="65"/>
    <n v="100"/>
    <n v="0"/>
    <n v="0.35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14733333333333332"/>
    <n v="2.5555555555555558"/>
    <s v="-"/>
    <n v="17.21"/>
    <n v="0.64"/>
    <m/>
    <m/>
    <m/>
    <m/>
    <s v="ATENDE"/>
    <s v="ATENDE"/>
    <s v="ATENDE"/>
    <s v="ATENDE"/>
    <s v="C3"/>
    <s v="P6"/>
    <n v="4.6533333333333333"/>
    <n v="16.96"/>
    <n v="9.23"/>
    <n v="3"/>
    <n v="0.6"/>
    <s v="ATENDE"/>
    <s v="ATENDE"/>
    <s v="ATENDE"/>
    <s v="P6"/>
    <n v="1.6266666666666665"/>
    <n v="7.88"/>
    <n v="4.57"/>
    <n v="3"/>
    <n v="0.6"/>
    <s v="ATENDE"/>
    <s v="ATENDE"/>
    <s v="ATENDE"/>
    <x v="1"/>
    <s v="SX-INEVO050HF"/>
    <s v="SXINEVO050K40L12CZF7PHF"/>
    <m/>
    <e v="#N/A"/>
    <n v="0"/>
    <n v="50"/>
    <e v="#N/A"/>
    <n v="8650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5.3333333333334121E-3"/>
    <n v="1.5"/>
    <s v="-"/>
    <n v="15.08"/>
    <n v="0.45"/>
    <m/>
    <m/>
    <m/>
    <m/>
    <s v="ATENDE"/>
    <s v="ATENDE"/>
    <s v="ATENDE"/>
    <s v="ATENDE"/>
    <s v="C3"/>
    <s v="P6"/>
    <n v="4.3566666666666665"/>
    <n v="16.07"/>
    <n v="9.4600000000000009"/>
    <n v="3"/>
    <n v="0.6"/>
    <s v="ATENDE"/>
    <s v="ATENDE"/>
    <s v="ATENDE"/>
    <s v="P6"/>
    <n v="0.39333333333333331"/>
    <n v="4.18"/>
    <n v="2.09"/>
    <n v="3"/>
    <n v="0.6"/>
    <s v="ATENDE"/>
    <s v="ATENDE"/>
    <s v="ATENDE"/>
    <x v="2"/>
    <s v="SIGSAGPTLRRSSNDL_50W_61IBBRS_x000a_"/>
    <s v="SIGSAGPTLRRSSNDL_50W_61IBBRS_x000a_1-10C1MUN6.5"/>
    <m/>
    <e v="#N/A"/>
    <n v="0"/>
    <n v="50"/>
    <e v="#N/A"/>
    <n v="8163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5555555555555558"/>
    <s v="-"/>
    <n v="7.85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9166666666666665"/>
    <n v="11.75"/>
    <n v="4.519999999999999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100"/>
    <n v="256"/>
    <n v="0.72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.61111111111111116"/>
    <s v="-"/>
    <n v="10.029999999999999"/>
    <n v="0.2899999999999999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1266666666666669"/>
    <n v="9.3800000000000008"/>
    <n v="4.05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1.008"/>
    <n v="1.1111111111111112"/>
    <s v="-"/>
    <n v="15.06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7866666666666662"/>
    <n v="14.36"/>
    <n v="6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2777777777777777"/>
    <s v="-"/>
    <n v="10.47"/>
    <n v="0.59"/>
    <m/>
    <m/>
    <m/>
    <m/>
    <s v="ATENDE"/>
    <s v="ATENDE"/>
    <s v="ATENDE"/>
    <s v="ATENDE"/>
    <s v="C4"/>
    <s v="P6"/>
    <n v="1.8766666666666669"/>
    <n v="8.6300000000000008"/>
    <n v="4.7"/>
    <n v="3"/>
    <n v="0.6"/>
    <s v="ATENDE"/>
    <s v="ATENDE"/>
    <s v="ATENDE"/>
    <s v="P6"/>
    <n v="1.1800000000000002"/>
    <n v="6.5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3.1111111111111116"/>
    <s v="-"/>
    <n v="10.1"/>
    <n v="0.74"/>
    <m/>
    <m/>
    <m/>
    <m/>
    <s v="ATENDE"/>
    <s v="ATENDE"/>
    <s v="ATENDE"/>
    <s v="ATENDE"/>
    <s v="C4"/>
    <s v="P6"/>
    <n v="1.6633333333333336"/>
    <n v="7.99"/>
    <n v="4.87"/>
    <n v="3"/>
    <n v="0.6"/>
    <s v="ATENDE"/>
    <s v="ATENDE"/>
    <s v="ATENDE"/>
    <s v="P6"/>
    <n v="0.86333333333333329"/>
    <n v="5.59"/>
    <n v="3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7777777777777781"/>
    <s v="-"/>
    <n v="10.01"/>
    <n v="0.68"/>
    <m/>
    <m/>
    <m/>
    <m/>
    <s v="ATENDE"/>
    <s v="ATENDE"/>
    <s v="ATENDE"/>
    <s v="ATENDE"/>
    <s v="C4"/>
    <s v="P6"/>
    <n v="1.6666666666666665"/>
    <n v="8"/>
    <n v="5.21"/>
    <n v="3"/>
    <n v="0.6"/>
    <s v="ATENDE"/>
    <s v="ATENDE"/>
    <s v="ATENDE"/>
    <s v="P6"/>
    <n v="0.70666666666666678"/>
    <n v="5.12"/>
    <n v="3.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6800000000000006"/>
    <n v="0.66666666666666674"/>
    <s v="-"/>
    <n v="11.76"/>
    <n v="0.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40333333333333332"/>
    <n v="4.21"/>
    <n v="2.21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n v="10"/>
    <s v="Curto II"/>
    <m/>
    <s v=""/>
    <s v=""/>
    <m/>
    <m/>
    <m/>
    <m/>
    <m/>
    <m/>
    <n v="28"/>
    <n v="150"/>
    <n v="356"/>
    <n v="0.81333333333333335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1.166666666666667"/>
    <s v="-"/>
    <n v="9.2200000000000006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6.6666666666665986E-3"/>
    <n v="3.02"/>
    <n v="1.66"/>
    <n v="3"/>
    <n v="0.6"/>
    <s v="ATENDE"/>
    <s v="ATENDE"/>
    <s v="ATENDE"/>
    <x v="1"/>
    <s v="SX-INEVO020HF"/>
    <s v="SXINEVO020K40L12CZF7PHF"/>
    <m/>
    <n v="0"/>
    <n v="2"/>
    <n v="22.5"/>
    <e v="#N/A"/>
    <n v="3825"/>
    <n v="0"/>
    <n v="0"/>
    <n v="10"/>
    <s v="Curto II"/>
    <m/>
    <s v=""/>
    <s v=""/>
    <m/>
    <m/>
    <m/>
    <m/>
    <m/>
    <m/>
    <n v="22.5"/>
    <n v="150"/>
    <n v="345"/>
    <n v="0.85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919999999999999"/>
    <n v="1.3333333333333335"/>
    <s v="-"/>
    <n v="14.19"/>
    <n v="0.4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2333333333333347"/>
    <n v="3.97"/>
    <n v="2.5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m/>
    <s v=""/>
    <s v=""/>
    <m/>
    <m/>
    <m/>
    <m/>
    <m/>
    <m/>
    <n v="30"/>
    <n v="150"/>
    <n v="360"/>
    <n v="0.8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466666666666667"/>
    <n v="0.2777777777777779"/>
    <s v="-"/>
    <n v="10.01"/>
    <n v="0.2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8333333333333353"/>
    <n v="4.1500000000000004"/>
    <n v="1.4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4121E-3"/>
    <n v="0.22222222222222232"/>
    <s v="-"/>
    <n v="7.5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0000000000000027E-2"/>
    <n v="3.09"/>
    <n v="1.58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n v="5"/>
    <s v="Curto II"/>
    <m/>
    <s v=""/>
    <s v=""/>
    <m/>
    <m/>
    <m/>
    <m/>
    <m/>
    <m/>
    <n v="22.5"/>
    <n v="100"/>
    <n v="122.5"/>
    <n v="0.77500000000000002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9466666666666668"/>
    <n v="0.33333333333333326"/>
    <s v="-"/>
    <n v="11.96"/>
    <n v="0.2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9333333333333322"/>
    <n v="3.88"/>
    <n v="1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9499999999999997"/>
    <n v="8.85"/>
    <n v="3.02"/>
    <n v="3"/>
    <n v="0.6"/>
    <s v="ATENDE"/>
    <s v="ATENDE"/>
    <s v="ATENDE"/>
    <s v="P6"/>
    <n v="1.4066666666666667"/>
    <n v="7.22"/>
    <n v="3.2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2.2866666666666666"/>
    <n v="9.86"/>
    <n v="2.61"/>
    <n v="3"/>
    <n v="0.6"/>
    <s v="ATENDE"/>
    <s v="ATENDE"/>
    <s v="ATENDE"/>
    <s v="P6"/>
    <n v="1.8033333333333332"/>
    <n v="8.41"/>
    <n v="5.7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1.5066666666666664"/>
    <n v="7.52"/>
    <n v="2.52"/>
    <n v="3"/>
    <n v="0.6"/>
    <s v="ATENDE"/>
    <s v="ATENDE"/>
    <s v="ATENDE"/>
    <s v="P6"/>
    <n v="0.57333333333333325"/>
    <n v="4.72"/>
    <n v="2.25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2.5"/>
    <s v="-"/>
    <n v="11.8"/>
    <n v="0.63"/>
    <m/>
    <m/>
    <m/>
    <m/>
    <s v="ATENDE"/>
    <s v="ATENDE"/>
    <s v="ATENDE"/>
    <s v="ATENDE"/>
    <s v="C4"/>
    <s v="P6"/>
    <n v="1.65"/>
    <n v="7.95"/>
    <n v="4.0999999999999996"/>
    <n v="3"/>
    <n v="0.6"/>
    <s v="ATENDE"/>
    <s v="ATENDE"/>
    <s v="ATENDE"/>
    <s v="P6"/>
    <n v="1.48"/>
    <n v="7.44"/>
    <n v="4.9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3"/>
    <n v="3.3333333333333339"/>
    <s v="-"/>
    <n v="11.23"/>
    <n v="0.78"/>
    <m/>
    <m/>
    <m/>
    <m/>
    <s v="ATENDE"/>
    <s v="ATENDE"/>
    <s v="ATENDE"/>
    <s v="ATENDE"/>
    <s v="C4"/>
    <s v="P6"/>
    <n v="1.46"/>
    <n v="7.38"/>
    <n v="3.48"/>
    <n v="3"/>
    <n v="0.6"/>
    <s v="ATENDE"/>
    <s v="ATENDE"/>
    <s v="ATENDE"/>
    <s v="P6"/>
    <n v="1.1733333333333333"/>
    <n v="6.52"/>
    <n v="3.72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3"/>
    <s v="-"/>
    <n v="12.9"/>
    <n v="0.72"/>
    <m/>
    <m/>
    <m/>
    <m/>
    <s v="ATENDE"/>
    <s v="ATENDE"/>
    <s v="ATENDE"/>
    <s v="ATENDE"/>
    <s v="C4"/>
    <s v="P6"/>
    <n v="1.6266666666666665"/>
    <n v="7.88"/>
    <n v="4.09"/>
    <n v="3"/>
    <n v="0.6"/>
    <s v="ATENDE"/>
    <s v="ATENDE"/>
    <s v="ATENDE"/>
    <s v="P6"/>
    <n v="0.90666666666666651"/>
    <n v="5.72"/>
    <n v="3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0.7777777777777779"/>
    <s v="-"/>
    <n v="11.06"/>
    <n v="0.32"/>
    <m/>
    <m/>
    <m/>
    <m/>
    <s v="ATENDE"/>
    <s v="ATENDE"/>
    <s v="ATENDE"/>
    <s v="ATENDE"/>
    <s v="C4"/>
    <s v="P6"/>
    <n v="2.09"/>
    <n v="9.27"/>
    <n v="2.67"/>
    <n v="3"/>
    <n v="0.6"/>
    <s v="ATENDE"/>
    <s v="ATENDE"/>
    <s v="ATENDE"/>
    <s v="P6"/>
    <n v="1.2433333333333336"/>
    <n v="6.73"/>
    <n v="2.7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099999999999994"/>
    <n v="0.83333333333333348"/>
    <s v="-"/>
    <n v="13.11"/>
    <n v="0.33"/>
    <m/>
    <m/>
    <m/>
    <m/>
    <s v="ATENDE"/>
    <s v="ATENDE"/>
    <s v="ATENDE"/>
    <s v="ATENDE"/>
    <s v="C4"/>
    <s v="P6"/>
    <n v="2.4866666666666668"/>
    <n v="10.46"/>
    <n v="2.04"/>
    <n v="3"/>
    <n v="0.6"/>
    <s v="ATENDE"/>
    <s v="ATENDE"/>
    <s v="ATENDE"/>
    <s v="P6"/>
    <n v="1.5733333333333333"/>
    <n v="7.72"/>
    <n v="4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0.38888888888888884"/>
    <s v="-"/>
    <n v="10.130000000000001"/>
    <n v="0.25"/>
    <m/>
    <m/>
    <m/>
    <m/>
    <s v="ATENDE"/>
    <s v="ATENDE"/>
    <s v="ATENDE"/>
    <s v="ATENDE"/>
    <s v="C4"/>
    <s v="P6"/>
    <n v="1.6566666666666667"/>
    <n v="7.97"/>
    <n v="1.87"/>
    <n v="3"/>
    <n v="0.6"/>
    <s v="ATENDE"/>
    <s v="ATENDE"/>
    <s v="ATENDE"/>
    <s v="P6"/>
    <n v="0.3899999999999999"/>
    <n v="4.17"/>
    <n v="1.4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2.1666666666666665"/>
    <s v="-"/>
    <n v="10.119999999999999"/>
    <n v="0.56999999999999995"/>
    <m/>
    <m/>
    <m/>
    <m/>
    <s v="ATENDE"/>
    <s v="ATENDE"/>
    <s v="ATENDE"/>
    <s v="ATENDE"/>
    <s v="C4"/>
    <s v="P6"/>
    <n v="1.83"/>
    <n v="8.49"/>
    <n v="4.42"/>
    <n v="3"/>
    <n v="0.6"/>
    <s v="ATENDE"/>
    <s v="ATENDE"/>
    <s v="ATENDE"/>
    <s v="P6"/>
    <n v="1.0699999999999998"/>
    <n v="6.21"/>
    <n v="3.7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2.7222222222222228"/>
    <s v="-"/>
    <n v="11.44"/>
    <n v="0.67"/>
    <m/>
    <m/>
    <m/>
    <m/>
    <s v="ATENDE"/>
    <s v="ATENDE"/>
    <s v="ATENDE"/>
    <s v="ATENDE"/>
    <s v="C4"/>
    <s v="P6"/>
    <n v="2.3000000000000003"/>
    <n v="9.9"/>
    <n v="5.69"/>
    <n v="3"/>
    <n v="0.6"/>
    <s v="ATENDE"/>
    <s v="ATENDE"/>
    <s v="ATENDE"/>
    <s v="P6"/>
    <n v="1.1933333333333334"/>
    <n v="6.58"/>
    <n v="4.37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600000000000004"/>
    <n v="2.3333333333333335"/>
    <s v="-"/>
    <n v="12.96"/>
    <n v="0.6"/>
    <m/>
    <m/>
    <m/>
    <m/>
    <s v="ATENDE"/>
    <s v="ATENDE"/>
    <s v="ATENDE"/>
    <s v="ATENDE"/>
    <s v="C4"/>
    <s v="P6"/>
    <n v="2.5066666666666664"/>
    <n v="10.52"/>
    <n v="6.6"/>
    <n v="3"/>
    <n v="0.6"/>
    <s v="ATENDE"/>
    <s v="ATENDE"/>
    <s v="ATENDE"/>
    <s v="P6"/>
    <n v="0.88333333333333353"/>
    <n v="5.65"/>
    <n v="3.7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3333333333333335"/>
    <s v="-"/>
    <n v="8.27"/>
    <n v="0.42"/>
    <m/>
    <m/>
    <m/>
    <m/>
    <s v="ATENDE"/>
    <s v="ATENDE"/>
    <s v="ATENDE"/>
    <s v="ATENDE"/>
    <s v="C5"/>
    <s v="P6"/>
    <n v="1.3133333333333335"/>
    <n v="6.94"/>
    <n v="2.5299999999999998"/>
    <n v="3"/>
    <n v="0.6"/>
    <s v="ATENDE"/>
    <s v="ATENDE"/>
    <s v="ATENDE"/>
    <s v="P6"/>
    <n v="0.69333333333333336"/>
    <n v="5.08"/>
    <n v="2.4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555555555555558"/>
    <s v="-"/>
    <n v="7.98"/>
    <n v="0.46"/>
    <m/>
    <m/>
    <m/>
    <m/>
    <s v="ATENDE"/>
    <s v="ATENDE"/>
    <s v="ATENDE"/>
    <s v="ATENDE"/>
    <s v="C5"/>
    <s v="P6"/>
    <n v="1.1600000000000001"/>
    <n v="6.48"/>
    <n v="1.89"/>
    <n v="3"/>
    <n v="0.6"/>
    <s v="ATENDE"/>
    <s v="ATENDE"/>
    <s v="ATENDE"/>
    <s v="P6"/>
    <n v="0.43666666666666654"/>
    <n v="4.3099999999999996"/>
    <n v="2.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1.9444444444444446"/>
    <s v="-"/>
    <n v="7.89"/>
    <n v="0.53"/>
    <m/>
    <m/>
    <m/>
    <m/>
    <s v="ATENDE"/>
    <s v="ATENDE"/>
    <s v="ATENDE"/>
    <s v="ATENDE"/>
    <s v="C5"/>
    <s v="P6"/>
    <n v="1.1533333333333333"/>
    <n v="6.46"/>
    <n v="2.96"/>
    <n v="3"/>
    <n v="0.6"/>
    <s v="ATENDE"/>
    <s v="ATENDE"/>
    <s v="ATENDE"/>
    <s v="P6"/>
    <n v="0.31666666666666665"/>
    <n v="3.95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28571428571428559"/>
    <s v="-"/>
    <n v="22.11"/>
    <n v="0.3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7866666666666666"/>
    <n v="8.36"/>
    <n v="2.83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m/>
    <s v="Longo I"/>
    <m/>
    <s v=""/>
    <s v=""/>
    <m/>
    <m/>
    <m/>
    <m/>
    <m/>
    <m/>
    <n v="72"/>
    <n v="100"/>
    <n v="344"/>
    <n v="0.28000000000000003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700000000000005"/>
    <n v="0.64285714285714279"/>
    <s v="-"/>
    <n v="23.54"/>
    <n v="0.4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"/>
    <n v="8.6999999999999993"/>
    <n v="3.08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Longo I"/>
    <m/>
    <s v=""/>
    <s v=""/>
    <m/>
    <m/>
    <m/>
    <m/>
    <m/>
    <m/>
    <n v="70"/>
    <n v="100"/>
    <n v="340"/>
    <n v="0.30000000000000004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400000000000003E-2"/>
    <n v="1"/>
    <s v="-"/>
    <n v="20.68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87999999999999989"/>
    <n v="5.64"/>
    <n v="2.3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Longo I"/>
    <m/>
    <s v=""/>
    <s v=""/>
    <m/>
    <m/>
    <m/>
    <m/>
    <m/>
    <m/>
    <n v="68"/>
    <n v="100"/>
    <n v="336"/>
    <n v="0.31999999999999995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6"/>
    <n v="2.3366666666666664"/>
    <n v="10.01"/>
    <n v="3.68"/>
    <n v="3"/>
    <n v="0.6"/>
    <s v="ATENDE"/>
    <s v="ATENDE"/>
    <s v="ATENDE"/>
    <s v="P6"/>
    <n v="1.3599999999999999"/>
    <n v="7.08"/>
    <n v="3.4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499999999999998"/>
    <n v="1.7222222222222223"/>
    <s v="-"/>
    <n v="13.55"/>
    <n v="0.49"/>
    <m/>
    <m/>
    <m/>
    <m/>
    <s v="ATENDE"/>
    <s v="ATENDE"/>
    <s v="ATENDE"/>
    <s v="ATENDE"/>
    <s v="C4"/>
    <s v="P6"/>
    <n v="2.8166666666666664"/>
    <n v="11.45"/>
    <n v="4.03"/>
    <n v="3"/>
    <n v="0.6"/>
    <s v="ATENDE"/>
    <s v="ATENDE"/>
    <s v="ATENDE"/>
    <s v="P6"/>
    <n v="1.7200000000000002"/>
    <n v="8.16"/>
    <n v="5.9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3888888888888888"/>
    <s v="-"/>
    <n v="10.48"/>
    <n v="0.43"/>
    <m/>
    <m/>
    <m/>
    <m/>
    <s v="ATENDE"/>
    <s v="ATENDE"/>
    <s v="ATENDE"/>
    <s v="ATENDE"/>
    <s v="C4"/>
    <s v="P6"/>
    <n v="1.9066666666666667"/>
    <n v="8.7200000000000006"/>
    <n v="3.51"/>
    <n v="3"/>
    <n v="0.6"/>
    <s v="ATENDE"/>
    <s v="ATENDE"/>
    <s v="ATENDE"/>
    <s v="P6"/>
    <n v="0.48333333333333339"/>
    <n v="4.45"/>
    <n v="2.3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0.72222222222222232"/>
    <s v="-"/>
    <n v="10.1"/>
    <n v="0.31"/>
    <m/>
    <m/>
    <m/>
    <m/>
    <s v="ATENDE"/>
    <s v="ATENDE"/>
    <s v="ATENDE"/>
    <s v="ATENDE"/>
    <s v="C4"/>
    <s v="P6"/>
    <n v="1.8399999999999999"/>
    <n v="8.52"/>
    <n v="2.41"/>
    <n v="3"/>
    <n v="0.6"/>
    <s v="ATENDE"/>
    <s v="ATENDE"/>
    <s v="ATENDE"/>
    <s v="P6"/>
    <n v="1.1466666666666669"/>
    <n v="6.44"/>
    <n v="2.52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700000000000006"/>
    <n v="0.7777777777777779"/>
    <s v="-"/>
    <n v="11.97"/>
    <n v="0.32"/>
    <m/>
    <m/>
    <m/>
    <m/>
    <s v="ATENDE"/>
    <s v="ATENDE"/>
    <s v="ATENDE"/>
    <s v="ATENDE"/>
    <s v="C4"/>
    <s v="P6"/>
    <n v="2.2166666666666668"/>
    <n v="9.65"/>
    <n v="1.86"/>
    <n v="3"/>
    <n v="0.6"/>
    <s v="ATENDE"/>
    <s v="ATENDE"/>
    <s v="ATENDE"/>
    <s v="P6"/>
    <n v="1.4933333333333336"/>
    <n v="7.48"/>
    <n v="4.18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0.33333333333333326"/>
    <s v="-"/>
    <n v="11.01"/>
    <n v="0.24"/>
    <m/>
    <m/>
    <m/>
    <m/>
    <s v="ATENDE"/>
    <s v="ATENDE"/>
    <s v="ATENDE"/>
    <s v="ATENDE"/>
    <s v="C4"/>
    <s v="P6"/>
    <n v="2.0266666666666668"/>
    <n v="9.08"/>
    <n v="2.34"/>
    <n v="3"/>
    <n v="0.6"/>
    <s v="ATENDE"/>
    <s v="ATENDE"/>
    <s v="ATENDE"/>
    <s v="P6"/>
    <n v="0.5199999999999998"/>
    <n v="4.5599999999999996"/>
    <n v="1.3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2.2866666666666666"/>
    <n v="9.86"/>
    <n v="3.64"/>
    <n v="3"/>
    <n v="0.6"/>
    <s v="ATENDE"/>
    <s v="ATENDE"/>
    <s v="ATENDE"/>
    <s v="P6"/>
    <n v="1.5066666666666664"/>
    <n v="7.52"/>
    <n v="3.6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999999999999988"/>
    <n v="1.7222222222222223"/>
    <s v="-"/>
    <n v="13.6"/>
    <n v="0.49"/>
    <m/>
    <m/>
    <m/>
    <m/>
    <s v="ATENDE"/>
    <s v="ATENDE"/>
    <s v="ATENDE"/>
    <s v="ATENDE"/>
    <s v="C4"/>
    <s v="P6"/>
    <n v="2.7433333333333336"/>
    <n v="11.23"/>
    <n v="3.92"/>
    <n v="3"/>
    <n v="0.6"/>
    <s v="ATENDE"/>
    <s v="ATENDE"/>
    <s v="ATENDE"/>
    <s v="P6"/>
    <n v="1.9299999999999997"/>
    <n v="8.7899999999999991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85"/>
    <n v="8.5500000000000007"/>
    <n v="3.45"/>
    <n v="3"/>
    <n v="0.6"/>
    <s v="ATENDE"/>
    <s v="ATENDE"/>
    <s v="ATENDE"/>
    <s v="P6"/>
    <n v="0.64666666666666672"/>
    <n v="4.9400000000000004"/>
    <n v="2.7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99999999999992E-2"/>
    <n v="1.4444444444444446"/>
    <s v="-"/>
    <n v="10.35"/>
    <n v="0.44"/>
    <m/>
    <m/>
    <m/>
    <m/>
    <s v="ATENDE"/>
    <s v="ATENDE"/>
    <s v="ATENDE"/>
    <s v="ATENDE"/>
    <s v="C4"/>
    <s v="P6"/>
    <n v="1.9766666666666666"/>
    <n v="8.93"/>
    <n v="3.6"/>
    <n v="3"/>
    <n v="0.6"/>
    <s v="ATENDE"/>
    <s v="ATENDE"/>
    <s v="ATENDE"/>
    <s v="-"/>
    <e v="#VALUE!"/>
    <n v="6.52"/>
    <n v="3.4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999999999999995"/>
    <n v="2.1111111111111116"/>
    <s v="-"/>
    <n v="14.4"/>
    <n v="0.56000000000000005"/>
    <m/>
    <m/>
    <m/>
    <m/>
    <s v="ATENDE"/>
    <s v="ATENDE"/>
    <s v="ATENDE"/>
    <s v="ATENDE"/>
    <s v="C4"/>
    <s v="P6"/>
    <n v="2.9633333333333334"/>
    <n v="11.89"/>
    <n v="5"/>
    <n v="3"/>
    <n v="0.6"/>
    <s v="ATENDE"/>
    <s v="ATENDE"/>
    <s v="ATENDE"/>
    <s v="-"/>
    <e v="#VALUE!"/>
    <n v="8.84"/>
    <n v="6.59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7777777777777777"/>
    <s v="-"/>
    <n v="11.16"/>
    <n v="0.5"/>
    <m/>
    <m/>
    <m/>
    <m/>
    <s v="ATENDE"/>
    <s v="ATENDE"/>
    <s v="ATENDE"/>
    <s v="ATENDE"/>
    <s v="C4"/>
    <s v="P6"/>
    <n v="2.0166666666666671"/>
    <n v="9.0500000000000007"/>
    <n v="4.3099999999999996"/>
    <n v="3"/>
    <n v="0.6"/>
    <s v="ATENDE"/>
    <s v="ATENDE"/>
    <s v="ATENDE"/>
    <s v="-"/>
    <e v="#VALUE!"/>
    <n v="4.87"/>
    <n v="2.81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6111111111111112"/>
    <s v="-"/>
    <n v="11.04"/>
    <n v="0.47"/>
    <m/>
    <m/>
    <m/>
    <m/>
    <s v="ATENDE"/>
    <s v="ATENDE"/>
    <s v="ATENDE"/>
    <s v="ATENDE"/>
    <s v="C4"/>
    <s v="P6"/>
    <n v="2.2733333333333334"/>
    <n v="9.82"/>
    <n v="4.66"/>
    <n v="3"/>
    <n v="0.6"/>
    <s v="ATENDE"/>
    <s v="ATENDE"/>
    <s v="ATENDE"/>
    <s v="P6"/>
    <n v="2.2799999999999998"/>
    <n v="9.84"/>
    <n v="5.39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2777777777777777"/>
    <s v="-"/>
    <n v="13.01"/>
    <n v="0.59"/>
    <m/>
    <m/>
    <m/>
    <m/>
    <s v="ATENDE"/>
    <s v="ATENDE"/>
    <s v="ATENDE"/>
    <s v="ATENDE"/>
    <s v="C4"/>
    <s v="P6"/>
    <n v="2.83"/>
    <n v="11.49"/>
    <n v="6.63"/>
    <n v="3"/>
    <n v="0.6"/>
    <s v="ATENDE"/>
    <s v="ATENDE"/>
    <s v="ATENDE"/>
    <s v="P6"/>
    <n v="2.9266666666666663"/>
    <n v="11.78"/>
    <n v="8.6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2.3888888888888888"/>
    <s v="-"/>
    <n v="10.53"/>
    <n v="0.61"/>
    <m/>
    <m/>
    <m/>
    <m/>
    <s v="ATENDE"/>
    <s v="ATENDE"/>
    <s v="ATENDE"/>
    <s v="ATENDE"/>
    <s v="C4"/>
    <s v="P6"/>
    <n v="1.9299999999999997"/>
    <n v="8.7899999999999991"/>
    <n v="5.34"/>
    <n v="3"/>
    <n v="0.6"/>
    <s v="ATENDE"/>
    <s v="ATENDE"/>
    <s v="ATENDE"/>
    <s v="P6"/>
    <n v="1.8699999999999997"/>
    <n v="8.61"/>
    <n v="6.2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3888888888888888"/>
    <s v="-"/>
    <n v="8.5299999999999994"/>
    <n v="0.43"/>
    <m/>
    <m/>
    <m/>
    <m/>
    <s v="ATENDE"/>
    <s v="ATENDE"/>
    <s v="ATENDE"/>
    <s v="ATENDE"/>
    <s v="C5"/>
    <s v="P6"/>
    <n v="0.90000000000000013"/>
    <n v="5.7"/>
    <n v="2.88"/>
    <n v="3"/>
    <n v="0.6"/>
    <s v="ATENDE"/>
    <s v="ATENDE"/>
    <s v="ATENDE"/>
    <s v="-"/>
    <e v="#VALUE!"/>
    <n v="7.2"/>
    <n v="2.81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6666666666666665"/>
    <s v="-"/>
    <n v="8.23"/>
    <n v="0.48"/>
    <m/>
    <m/>
    <m/>
    <m/>
    <s v="ATENDE"/>
    <s v="ATENDE"/>
    <s v="ATENDE"/>
    <s v="ATENDE"/>
    <s v="C5"/>
    <s v="P6"/>
    <n v="0.66000000000000014"/>
    <n v="4.9800000000000004"/>
    <n v="3.07"/>
    <n v="3"/>
    <n v="0.6"/>
    <s v="ATENDE"/>
    <s v="ATENDE"/>
    <s v="ATENDE"/>
    <s v="-"/>
    <e v="#VALUE!"/>
    <n v="6.73"/>
    <n v="2.2999999999999998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2.0000000000000004"/>
    <s v="-"/>
    <n v="8.17"/>
    <n v="0.54"/>
    <m/>
    <m/>
    <m/>
    <m/>
    <s v="ATENDE"/>
    <s v="ATENDE"/>
    <s v="ATENDE"/>
    <s v="ATENDE"/>
    <s v="C5"/>
    <s v="P6"/>
    <n v="0.5066666666666666"/>
    <n v="4.5199999999999996"/>
    <n v="3.35"/>
    <n v="3"/>
    <n v="0.6"/>
    <s v="ATENDE"/>
    <s v="ATENDE"/>
    <s v="ATENDE"/>
    <s v="-"/>
    <e v="#VALUE!"/>
    <n v="6.7"/>
    <n v="3.3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2.0000000000000004"/>
    <s v="-"/>
    <n v="8.2100000000000009"/>
    <n v="0.54"/>
    <m/>
    <m/>
    <m/>
    <m/>
    <s v="ATENDE"/>
    <s v="ATENDE"/>
    <s v="ATENDE"/>
    <s v="ATENDE"/>
    <s v="C5"/>
    <s v="P6"/>
    <n v="1.3033333333333332"/>
    <n v="6.91"/>
    <n v="3.6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133333333333351"/>
    <n v="3.1111111111111116"/>
    <s v="-"/>
    <n v="10.210000000000001"/>
    <n v="0.74"/>
    <m/>
    <m/>
    <m/>
    <m/>
    <s v="ATENDE"/>
    <s v="ATENDE"/>
    <s v="ATENDE"/>
    <s v="ATENDE"/>
    <s v="C5"/>
    <s v="P6"/>
    <n v="1.69"/>
    <n v="8.07"/>
    <n v="5.05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933333333333327"/>
    <n v="2.7777777777777781"/>
    <s v="-"/>
    <n v="10.119999999999999"/>
    <n v="0.68"/>
    <m/>
    <m/>
    <m/>
    <m/>
    <s v="ATENDE"/>
    <s v="ATENDE"/>
    <s v="ATENDE"/>
    <s v="ATENDE"/>
    <s v="C5"/>
    <s v="P6"/>
    <n v="1.6966666666666668"/>
    <n v="8.09"/>
    <n v="5.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1.3333333333333335"/>
    <s v="-"/>
    <n v="11.67"/>
    <n v="0.42"/>
    <m/>
    <m/>
    <m/>
    <m/>
    <s v="ATENDE"/>
    <s v="ATENDE"/>
    <s v="ATENDE"/>
    <s v="ATENDE"/>
    <s v="C4"/>
    <s v="P6"/>
    <n v="2.186666666666667"/>
    <n v="9.56"/>
    <n v="3.7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2.1666666666666665"/>
    <s v="-"/>
    <n v="11.1"/>
    <n v="0.56999999999999995"/>
    <m/>
    <m/>
    <m/>
    <m/>
    <s v="ATENDE"/>
    <s v="ATENDE"/>
    <s v="ATENDE"/>
    <s v="ATENDE"/>
    <s v="C4"/>
    <s v="P6"/>
    <n v="2.0099999999999998"/>
    <n v="9.0299999999999994"/>
    <n v="3.9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1.6666666666666665"/>
    <s v="-"/>
    <n v="12.52"/>
    <n v="0.48"/>
    <m/>
    <m/>
    <m/>
    <m/>
    <s v="ATENDE"/>
    <s v="ATENDE"/>
    <s v="ATENDE"/>
    <s v="ATENDE"/>
    <s v="C4"/>
    <s v="P6"/>
    <n v="2.1799999999999997"/>
    <n v="9.5399999999999991"/>
    <n v="4.25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999999999999899E-2"/>
    <n v="1.1111111111111112"/>
    <s v="-"/>
    <n v="10.11"/>
    <n v="0.38"/>
    <m/>
    <m/>
    <m/>
    <m/>
    <s v="ATENDE"/>
    <s v="ATENDE"/>
    <s v="ATENDE"/>
    <s v="ATENDE"/>
    <s v="C4"/>
    <s v="P6"/>
    <n v="0.42333333333333312"/>
    <n v="4.2699999999999996"/>
    <n v="2.14"/>
    <n v="3"/>
    <n v="0.6"/>
    <s v="ATENDE"/>
    <s v="ATENDE"/>
    <s v="ATENDE"/>
    <s v="-"/>
    <e v="#VALUE!"/>
    <n v="8.1199999999999992"/>
    <n v="3.07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5"/>
    <s v="-"/>
    <n v="12.43"/>
    <n v="0.45"/>
    <m/>
    <m/>
    <m/>
    <m/>
    <s v="ATENDE"/>
    <s v="ATENDE"/>
    <s v="ATENDE"/>
    <s v="ATENDE"/>
    <s v="C4"/>
    <s v="P6"/>
    <n v="0.12666666666666671"/>
    <n v="3.38"/>
    <n v="1.21"/>
    <n v="3"/>
    <n v="0.6"/>
    <s v="ATENDE"/>
    <s v="ATENDE"/>
    <s v="ATENDE"/>
    <s v="-"/>
    <e v="#VALUE!"/>
    <n v="9.15"/>
    <n v="2.31"/>
    <s v="-"/>
    <s v="-"/>
    <s v="-"/>
    <s v="-"/>
    <s v="-"/>
    <x v="1"/>
    <s v="SX-INEVO030HF"/>
    <s v="SXINEVO030K40L12CZF7PHF"/>
    <m/>
    <e v="#N/A"/>
    <n v="1"/>
    <n v="31"/>
    <e v="#N/A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1.7777777777777777"/>
    <s v="-"/>
    <n v="12.17"/>
    <n v="0.5"/>
    <m/>
    <m/>
    <m/>
    <m/>
    <s v="ATENDE"/>
    <s v="ATENDE"/>
    <s v="ATENDE"/>
    <s v="ATENDE"/>
    <s v="C4"/>
    <s v="P6"/>
    <n v="0.19666666666666655"/>
    <n v="3.59"/>
    <n v="1.83"/>
    <n v="3"/>
    <n v="0.6"/>
    <s v="ATENDE"/>
    <s v="ATENDE"/>
    <s v="ATENDE"/>
    <s v="-"/>
    <e v="#VALUE!"/>
    <n v="9.36"/>
    <n v="4.1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I"/>
    <n v="2.4"/>
    <n v="7.5"/>
    <m/>
    <m/>
    <m/>
    <m/>
    <m/>
    <m/>
    <n v="30"/>
    <n v="100"/>
    <n v="130"/>
    <n v="0.7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2.29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5"/>
    <n v="2.2777777777777777"/>
    <s v="-"/>
    <n v="11.25"/>
    <n v="0.59"/>
    <m/>
    <m/>
    <m/>
    <m/>
    <s v="ATENDE"/>
    <s v="ATENDE"/>
    <s v="ATENDE"/>
    <s v="ATENDE"/>
    <s v="C4"/>
    <s v="P6"/>
    <n v="1.3033333333333332"/>
    <n v="6.91"/>
    <n v="4.2"/>
    <n v="3"/>
    <n v="0.6"/>
    <s v="ATENDE"/>
    <s v="ATENDE"/>
    <s v="ATENDE"/>
    <s v="-"/>
    <e v="#VALUE!"/>
    <n v="4.71"/>
    <n v="2.319999999999999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Longo I"/>
    <m/>
    <s v=""/>
    <s v=""/>
    <m/>
    <m/>
    <m/>
    <m/>
    <m/>
    <m/>
    <n v="44"/>
    <n v="50"/>
    <n v="94"/>
    <n v="0.12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2.9444444444444442"/>
    <s v="-"/>
    <n v="10.85"/>
    <n v="0.71"/>
    <m/>
    <m/>
    <m/>
    <m/>
    <s v="ATENDE"/>
    <s v="ATENDE"/>
    <s v="ATENDE"/>
    <s v="ATENDE"/>
    <s v="C4"/>
    <s v="P6"/>
    <n v="1.0933333333333333"/>
    <n v="6.28"/>
    <n v="3.62"/>
    <n v="3"/>
    <n v="0.6"/>
    <s v="ATENDE"/>
    <s v="ATENDE"/>
    <s v="ATENDE"/>
    <s v="-"/>
    <e v="#VALUE!"/>
    <n v="3.18"/>
    <n v="1.36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Longo I"/>
    <m/>
    <s v=""/>
    <s v=""/>
    <m/>
    <m/>
    <m/>
    <m/>
    <m/>
    <m/>
    <n v="39"/>
    <n v="50"/>
    <n v="89"/>
    <n v="0.21999999999999997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3"/>
    <s v="-"/>
    <n v="12.86"/>
    <n v="0.72"/>
    <m/>
    <m/>
    <m/>
    <m/>
    <s v="ATENDE"/>
    <s v="ATENDE"/>
    <s v="ATENDE"/>
    <s v="ATENDE"/>
    <s v="C4"/>
    <s v="P6"/>
    <n v="1.2533333333333334"/>
    <n v="6.76"/>
    <n v="4.2699999999999996"/>
    <n v="3"/>
    <n v="0.6"/>
    <s v="ATENDE"/>
    <s v="ATENDE"/>
    <s v="ATENDE"/>
    <s v="-"/>
    <e v="#VALUE!"/>
    <n v="5.41"/>
    <n v="3.0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Longo I"/>
    <m/>
    <s v=""/>
    <s v=""/>
    <m/>
    <m/>
    <m/>
    <m/>
    <m/>
    <m/>
    <n v="40"/>
    <n v="50"/>
    <n v="90"/>
    <n v="0.1999999999999999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1.7222222222222223"/>
    <s v="-"/>
    <n v="11.8"/>
    <n v="0.49"/>
    <m/>
    <m/>
    <m/>
    <m/>
    <s v="ATENDE"/>
    <s v="ATENDE"/>
    <s v="ATENDE"/>
    <s v="ATENDE"/>
    <s v="C4"/>
    <s v="P6"/>
    <n v="0.51666666666666661"/>
    <n v="4.55"/>
    <n v="2.98"/>
    <n v="3"/>
    <n v="0.6"/>
    <s v="ATENDE"/>
    <s v="ATENDE"/>
    <s v="ATENDE"/>
    <s v="P6"/>
    <n v="3.1266666666666669"/>
    <n v="12.38"/>
    <n v="6.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70"/>
    <n v="98"/>
    <n v="0.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99999999999994"/>
    <n v="1.6111111111111112"/>
    <s v="-"/>
    <n v="14.36"/>
    <n v="0.47"/>
    <m/>
    <m/>
    <m/>
    <m/>
    <s v="ATENDE"/>
    <s v="ATENDE"/>
    <s v="ATENDE"/>
    <s v="ATENDE"/>
    <s v="C4"/>
    <s v="P6"/>
    <n v="7.6666666666666661E-2"/>
    <n v="3.23"/>
    <n v="1.54"/>
    <n v="3"/>
    <n v="0.6"/>
    <s v="ATENDE"/>
    <s v="ATENDE"/>
    <s v="ATENDE"/>
    <s v="P6"/>
    <n v="3.9666666666666668"/>
    <n v="14.9"/>
    <n v="10.2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5555555555555558"/>
    <s v="-"/>
    <n v="13.95"/>
    <n v="0.46"/>
    <m/>
    <m/>
    <m/>
    <m/>
    <s v="ATENDE"/>
    <s v="ATENDE"/>
    <s v="ATENDE"/>
    <s v="ATENDE"/>
    <s v="C4"/>
    <s v="P6"/>
    <n v="0.21666666666666656"/>
    <n v="3.65"/>
    <n v="2"/>
    <n v="3"/>
    <n v="0.6"/>
    <s v="ATENDE"/>
    <s v="ATENDE"/>
    <s v="ATENDE"/>
    <s v="P6"/>
    <n v="3.9733333333333336"/>
    <n v="14.92"/>
    <n v="10.0299999999999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5555555555555558"/>
    <s v="-"/>
    <n v="11.18"/>
    <n v="0.28000000000000003"/>
    <m/>
    <m/>
    <m/>
    <m/>
    <s v="ATENDE"/>
    <s v="ATENDE"/>
    <s v="ATENDE"/>
    <s v="ATENDE"/>
    <s v="C4"/>
    <s v="P6"/>
    <n v="0.96666666666666679"/>
    <n v="5.9"/>
    <n v="2.2400000000000002"/>
    <n v="3"/>
    <n v="0.6"/>
    <s v="ATENDE"/>
    <s v="ATENDE"/>
    <s v="ATENDE"/>
    <s v="-"/>
    <e v="#VALUE!"/>
    <n v="9.17"/>
    <n v="2.2000000000000002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2"/>
    <n v="0.50000000000000022"/>
    <s v="-"/>
    <n v="10.6"/>
    <n v="0.27"/>
    <m/>
    <m/>
    <m/>
    <m/>
    <s v="ATENDE"/>
    <s v="ATENDE"/>
    <s v="ATENDE"/>
    <s v="ATENDE"/>
    <s v="C4"/>
    <s v="P6"/>
    <n v="0.51333333333333342"/>
    <n v="4.54"/>
    <n v="1.75"/>
    <n v="3"/>
    <n v="0.6"/>
    <s v="ATENDE"/>
    <s v="ATENDE"/>
    <s v="ATENDE"/>
    <s v="-"/>
    <e v="#VALUE!"/>
    <n v="8.6199999999999992"/>
    <n v="1.27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5.555555555555558E-2"/>
    <s v="-"/>
    <n v="11.52"/>
    <n v="0.19"/>
    <m/>
    <m/>
    <m/>
    <m/>
    <s v="ATENDE"/>
    <s v="ATENDE"/>
    <s v="ATENDE"/>
    <s v="ATENDE"/>
    <s v="C4"/>
    <s v="P6"/>
    <n v="0.41666666666666674"/>
    <n v="4.25"/>
    <n v="1.22"/>
    <n v="3"/>
    <n v="0.6"/>
    <s v="ATENDE"/>
    <s v="ATENDE"/>
    <s v="ATENDE"/>
    <s v="-"/>
    <e v="#VALUE!"/>
    <n v="8.67"/>
    <n v="1.58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Curto II"/>
    <n v="1.4"/>
    <n v="6.5"/>
    <m/>
    <m/>
    <m/>
    <m/>
    <m/>
    <m/>
    <n v="40"/>
    <n v="150"/>
    <n v="190"/>
    <n v="0.73333333333333339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1.9444444444444446"/>
    <s v="-"/>
    <n v="10.1"/>
    <n v="0.53"/>
    <m/>
    <m/>
    <m/>
    <m/>
    <s v="ATENDE"/>
    <s v="ATENDE"/>
    <s v="ATENDE"/>
    <s v="ATENDE"/>
    <s v="C4"/>
    <s v="P6"/>
    <n v="1.1000000000000001"/>
    <n v="6.3"/>
    <n v="3.76"/>
    <n v="3"/>
    <n v="0.6"/>
    <s v="ATENDE"/>
    <s v="ATENDE"/>
    <s v="ATENDE"/>
    <s v="P6"/>
    <n v="1.813333333333333"/>
    <n v="8.4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2.5555555555555558"/>
    <s v="-"/>
    <n v="11.42"/>
    <n v="0.64"/>
    <m/>
    <m/>
    <m/>
    <m/>
    <s v="ATENDE"/>
    <s v="ATENDE"/>
    <s v="ATENDE"/>
    <s v="ATENDE"/>
    <s v="C4"/>
    <s v="P6"/>
    <n v="1.2333333333333334"/>
    <n v="6.7"/>
    <n v="4.97"/>
    <n v="3"/>
    <n v="0.6"/>
    <s v="ATENDE"/>
    <s v="ATENDE"/>
    <s v="ATENDE"/>
    <s v="P6"/>
    <n v="2.2766666666666668"/>
    <n v="9.83"/>
    <n v="5.39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2.1666666666666665"/>
    <s v="-"/>
    <n v="12.89"/>
    <n v="0.56999999999999995"/>
    <m/>
    <m/>
    <m/>
    <m/>
    <s v="ATENDE"/>
    <s v="ATENDE"/>
    <s v="ATENDE"/>
    <s v="ATENDE"/>
    <s v="C4"/>
    <s v="P6"/>
    <n v="0.91333333333333333"/>
    <n v="5.74"/>
    <n v="3.9"/>
    <n v="3"/>
    <n v="0.6"/>
    <s v="ATENDE"/>
    <s v="ATENDE"/>
    <s v="ATENDE"/>
    <s v="P6"/>
    <n v="2.48"/>
    <n v="10.44"/>
    <n v="6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200000000000015"/>
    <n v="1.166666666666667"/>
    <s v="-"/>
    <n v="11.72"/>
    <n v="0.39"/>
    <m/>
    <m/>
    <m/>
    <m/>
    <s v="ATENDE"/>
    <s v="ATENDE"/>
    <s v="ATENDE"/>
    <s v="ATENDE"/>
    <s v="C4"/>
    <s v="-"/>
    <e v="#VALUE!"/>
    <n v="11.27"/>
    <n v="4.03"/>
    <s v="-"/>
    <s v="-"/>
    <s v="-"/>
    <s v="-"/>
    <s v="-"/>
    <s v="P6"/>
    <s v="-"/>
    <s v="-"/>
    <s v="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"/>
    <m/>
    <s v=""/>
    <s v=""/>
    <m/>
    <m/>
    <m/>
    <m/>
    <m/>
    <m/>
    <n v="44"/>
    <n v="100"/>
    <n v="144"/>
    <n v="0.56000000000000005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2.1111111111111116"/>
    <s v="-"/>
    <n v="11.09"/>
    <n v="0.56000000000000005"/>
    <m/>
    <m/>
    <m/>
    <m/>
    <s v="ATENDE"/>
    <s v="ATENDE"/>
    <s v="ATENDE"/>
    <s v="ATENDE"/>
    <s v="C4"/>
    <s v="-"/>
    <e v="#VALUE!"/>
    <n v="10.79"/>
    <n v="4.29"/>
    <s v="-"/>
    <s v="-"/>
    <s v="-"/>
    <s v="-"/>
    <s v="-"/>
    <s v="P6"/>
    <s v="-"/>
    <s v="-"/>
    <s v="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"/>
    <m/>
    <s v=""/>
    <s v=""/>
    <m/>
    <m/>
    <m/>
    <m/>
    <m/>
    <m/>
    <n v="39"/>
    <n v="100"/>
    <n v="139"/>
    <n v="0.61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166666666666667"/>
    <s v="-"/>
    <n v="12.23"/>
    <n v="0.39"/>
    <m/>
    <m/>
    <m/>
    <m/>
    <s v="ATENDE"/>
    <s v="ATENDE"/>
    <s v="ATENDE"/>
    <s v="ATENDE"/>
    <s v="C4"/>
    <s v="-"/>
    <e v="#VALUE!"/>
    <n v="11.64"/>
    <n v="4.59"/>
    <s v="-"/>
    <s v="-"/>
    <s v="-"/>
    <s v="-"/>
    <s v="-"/>
    <s v="P6"/>
    <s v="-"/>
    <s v="-"/>
    <s v="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"/>
    <m/>
    <s v=""/>
    <s v=""/>
    <m/>
    <m/>
    <m/>
    <m/>
    <m/>
    <m/>
    <n v="40"/>
    <n v="100"/>
    <n v="140"/>
    <n v="0.6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0"/>
    <s v="-"/>
    <n v="10.53"/>
    <n v="0.18"/>
    <m/>
    <m/>
    <m/>
    <m/>
    <s v="ATENDE"/>
    <s v="ATENDE"/>
    <s v="ATENDE"/>
    <s v="ATENDE"/>
    <s v="C4"/>
    <s v="P6"/>
    <n v="1.5066666666666664"/>
    <n v="7.52"/>
    <n v="1.27"/>
    <n v="3"/>
    <n v="0.6"/>
    <s v="ATENDE"/>
    <s v="ATENDE"/>
    <s v="ATENDE"/>
    <s v="P6"/>
    <n v="1.5"/>
    <n v="7.5"/>
    <n v="1.24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5.555555555555558E-2"/>
    <s v="-"/>
    <n v="12.9"/>
    <n v="0.19"/>
    <m/>
    <m/>
    <m/>
    <m/>
    <s v="ATENDE"/>
    <s v="ATENDE"/>
    <s v="ATENDE"/>
    <s v="ATENDE"/>
    <s v="C4"/>
    <s v="P6"/>
    <n v="1.83"/>
    <n v="8.49"/>
    <n v="2.0699999999999998"/>
    <n v="3"/>
    <n v="0.6"/>
    <s v="ATENDE"/>
    <s v="ATENDE"/>
    <s v="ATENDE"/>
    <s v="P6"/>
    <n v="2.9766666666666666"/>
    <n v="11.93"/>
    <n v="1.59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s v=""/>
    <s v=""/>
    <m/>
    <m/>
    <m/>
    <m/>
    <m/>
    <m/>
    <n v="70"/>
    <n v="100"/>
    <n v="170"/>
    <n v="0.30000000000000004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3"/>
    <s v="-"/>
    <n v="10.56"/>
    <n v="0.72"/>
    <m/>
    <m/>
    <m/>
    <m/>
    <s v="ATENDE"/>
    <s v="ATENDE"/>
    <s v="ATENDE"/>
    <s v="ATENDE"/>
    <s v="C4"/>
    <s v="P6"/>
    <n v="0.98333333333333339"/>
    <n v="5.95"/>
    <n v="4.54"/>
    <n v="3"/>
    <n v="0.6"/>
    <s v="ATENDE"/>
    <s v="ATENDE"/>
    <s v="ATENDE"/>
    <s v="P6"/>
    <n v="1.8800000000000003"/>
    <n v="8.6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m/>
    <s v=""/>
    <s v=""/>
    <s v="APEA"/>
    <n v="1"/>
    <m/>
    <s v="Redução pela metade da distância entre postes. 52,10 para 26.05"/>
    <m/>
    <m/>
    <n v="30"/>
    <n v="100"/>
    <n v="130"/>
    <n v="0.7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6666666666666616E-2"/>
    <n v="0.16666666666666674"/>
    <s v="-"/>
    <n v="15.4"/>
    <n v="0.21"/>
    <m/>
    <m/>
    <m/>
    <m/>
    <s v="ATENDE"/>
    <s v="ATENDE"/>
    <s v="ATENDE"/>
    <s v="ATENDE"/>
    <s v="C3"/>
    <s v="P6"/>
    <n v="1.9733333333333332"/>
    <n v="8.92"/>
    <n v="2.06"/>
    <n v="3"/>
    <n v="0.6"/>
    <s v="ATENDE"/>
    <s v="ATENDE"/>
    <s v="ATENDE"/>
    <s v="P6"/>
    <n v="2.6666666666666665"/>
    <n v="11"/>
    <n v="1.7"/>
    <n v="3"/>
    <n v="0.6"/>
    <s v="ATENDE"/>
    <s v="ATENDE"/>
    <s v="ATENDE"/>
    <x v="0"/>
    <s v=" SL VT 9.1 72W"/>
    <s v="LUM LED SL VT 9.1 72W"/>
    <m/>
    <e v="#N/A"/>
    <n v="1"/>
    <n v="72"/>
    <e v="#N/A"/>
    <n v="12107"/>
    <n v="0"/>
    <n v="0"/>
    <n v="5"/>
    <s v="Curto II"/>
    <m/>
    <m/>
    <m/>
    <m/>
    <m/>
    <m/>
    <m/>
    <m/>
    <m/>
    <n v="72"/>
    <n v="100"/>
    <n v="172"/>
    <n v="0.28000000000000003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99999999999997"/>
    <n v="0.11111111111111116"/>
    <s v="-"/>
    <n v="18.18"/>
    <n v="0.2"/>
    <m/>
    <m/>
    <m/>
    <m/>
    <s v="ATENDE"/>
    <s v="ATENDE"/>
    <s v="ATENDE"/>
    <s v="ATENDE"/>
    <s v="C3"/>
    <s v="P6"/>
    <n v="2.4133333333333336"/>
    <n v="10.24"/>
    <n v="2.63"/>
    <n v="3"/>
    <n v="0.6"/>
    <s v="ATENDE"/>
    <s v="ATENDE"/>
    <s v="ATENDE"/>
    <s v="P6"/>
    <n v="3.7800000000000002"/>
    <n v="14.34"/>
    <n v="1.71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m/>
    <m/>
    <m/>
    <m/>
    <m/>
    <m/>
    <m/>
    <m/>
    <n v="70"/>
    <n v="100"/>
    <n v="170"/>
    <n v="0.30000000000000004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2199999999999989"/>
    <n v="0.2777777777777779"/>
    <s v="-"/>
    <n v="16.829999999999998"/>
    <n v="0.23"/>
    <m/>
    <m/>
    <m/>
    <m/>
    <s v="ATENDE"/>
    <s v="ATENDE"/>
    <s v="ATENDE"/>
    <s v="ATENDE"/>
    <s v="C3"/>
    <s v="P6"/>
    <n v="3.6366666666666667"/>
    <n v="13.91"/>
    <n v="4.1100000000000003"/>
    <n v="3"/>
    <n v="0.6"/>
    <s v="ATENDE"/>
    <s v="ATENDE"/>
    <s v="ATENDE"/>
    <s v="P6"/>
    <n v="1.7799999999999998"/>
    <n v="8.34"/>
    <n v="2.35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n v="0"/>
    <n v="13859"/>
    <n v="0"/>
    <n v="0"/>
    <m/>
    <s v="Curto II"/>
    <s v="Longo II"/>
    <n v="3.5"/>
    <n v="8.5"/>
    <m/>
    <m/>
    <m/>
    <m/>
    <m/>
    <m/>
    <n v="90"/>
    <n v="100"/>
    <n v="190"/>
    <n v="9.9999999999999978E-2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2.1111111111111116"/>
    <s v="-"/>
    <n v="10.98"/>
    <n v="0.56000000000000005"/>
    <m/>
    <m/>
    <m/>
    <m/>
    <s v="ATENDE"/>
    <s v="ATENDE"/>
    <s v="ATENDE"/>
    <s v="ATENDE"/>
    <s v="C4"/>
    <s v="P6"/>
    <n v="2.8200000000000003"/>
    <n v="11.46"/>
    <n v="7.2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250"/>
    <n v="278"/>
    <n v="0.88800000000000001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99999999999998"/>
    <n v="2.1666666666666665"/>
    <s v="-"/>
    <n v="13.51"/>
    <n v="0.56999999999999995"/>
    <m/>
    <m/>
    <m/>
    <m/>
    <s v="ATENDE"/>
    <s v="ATENDE"/>
    <s v="ATENDE"/>
    <s v="ATENDE"/>
    <s v="C4"/>
    <s v="P6"/>
    <n v="3.6366666666666667"/>
    <n v="13.91"/>
    <n v="10.4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250"/>
    <n v="281"/>
    <n v="0.876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0555555555555558"/>
    <s v="-"/>
    <n v="13.14"/>
    <n v="0.55000000000000004"/>
    <m/>
    <m/>
    <m/>
    <m/>
    <s v="ATENDE"/>
    <s v="ATENDE"/>
    <s v="ATENDE"/>
    <s v="ATENDE"/>
    <s v="C4"/>
    <s v="P6"/>
    <n v="3.6433333333333335"/>
    <n v="13.93"/>
    <n v="10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250"/>
    <n v="280"/>
    <n v="0.88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0555555555555558"/>
    <s v="-"/>
    <n v="10.46"/>
    <n v="0.37"/>
    <m/>
    <m/>
    <m/>
    <m/>
    <s v="ATENDE"/>
    <s v="ATENDE"/>
    <s v="ATENDE"/>
    <s v="ATENDE"/>
    <s v="C4"/>
    <s v="P6"/>
    <n v="1.1266666666666665"/>
    <n v="6.38"/>
    <n v="3.02"/>
    <n v="3"/>
    <n v="0.6"/>
    <s v="ATENDE"/>
    <s v="ATENDE"/>
    <s v="ATENDE"/>
    <s v="P6"/>
    <n v="2.1166666666666667"/>
    <n v="9.35"/>
    <n v="3.1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P6"/>
    <n v="0.69000000000000017"/>
    <n v="5.07"/>
    <n v="2.63"/>
    <n v="3"/>
    <n v="0.6"/>
    <s v="ATENDE"/>
    <s v="ATENDE"/>
    <s v="ATENDE"/>
    <s v="P6"/>
    <n v="2.0666666666666664"/>
    <n v="9.1999999999999993"/>
    <n v="2.3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Curto I"/>
    <n v="1.2"/>
    <n v="6.5"/>
    <m/>
    <m/>
    <m/>
    <m/>
    <m/>
    <m/>
    <n v="39"/>
    <n v="100"/>
    <n v="139"/>
    <n v="0.61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94444444444444442"/>
    <s v="-"/>
    <n v="11.18"/>
    <n v="0.35"/>
    <m/>
    <m/>
    <m/>
    <m/>
    <s v="ATENDE"/>
    <s v="ATENDE"/>
    <s v="ATENDE"/>
    <s v="ATENDE"/>
    <s v="C4"/>
    <s v="P6"/>
    <n v="0.52333333333333343"/>
    <n v="4.57"/>
    <n v="2.13"/>
    <n v="3"/>
    <n v="0.6"/>
    <s v="ATENDE"/>
    <s v="ATENDE"/>
    <s v="ATENDE"/>
    <s v="P6"/>
    <n v="2.1799999999999997"/>
    <n v="9.5399999999999991"/>
    <n v="3.1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5"/>
    <s v="-"/>
    <n v="10.74"/>
    <n v="0.45"/>
    <m/>
    <m/>
    <m/>
    <m/>
    <s v="ATENDE"/>
    <s v="ATENDE"/>
    <s v="ATENDE"/>
    <s v="ATENDE"/>
    <s v="C4"/>
    <s v="P6"/>
    <n v="0.90666666666666651"/>
    <n v="5.72"/>
    <n v="2.91"/>
    <n v="3"/>
    <n v="0.6"/>
    <s v="ATENDE"/>
    <s v="ATENDE"/>
    <s v="ATENDE"/>
    <s v="-"/>
    <e v="#VALUE!"/>
    <n v="8.1"/>
    <n v="3.17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9444444444444446"/>
    <s v="-"/>
    <n v="10.34"/>
    <n v="0.53"/>
    <m/>
    <m/>
    <m/>
    <m/>
    <s v="ATENDE"/>
    <s v="ATENDE"/>
    <s v="ATENDE"/>
    <s v="ATENDE"/>
    <s v="C4"/>
    <s v="P6"/>
    <n v="0.5199999999999998"/>
    <n v="4.5599999999999996"/>
    <n v="2.73"/>
    <n v="3"/>
    <n v="0.6"/>
    <s v="ATENDE"/>
    <s v="ATENDE"/>
    <s v="ATENDE"/>
    <s v="-"/>
    <e v="#VALUE!"/>
    <n v="7.3"/>
    <n v="2.0499999999999998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2.2222222222222223"/>
    <s v="-"/>
    <n v="10.17"/>
    <n v="0.57999999999999996"/>
    <m/>
    <m/>
    <m/>
    <m/>
    <s v="ATENDE"/>
    <s v="ATENDE"/>
    <s v="ATENDE"/>
    <s v="ATENDE"/>
    <s v="C4"/>
    <s v="P6"/>
    <n v="0.44000000000000017"/>
    <n v="4.32"/>
    <n v="2.95"/>
    <n v="3"/>
    <n v="0.6"/>
    <s v="ATENDE"/>
    <s v="ATENDE"/>
    <s v="ATENDE"/>
    <s v="-"/>
    <e v="#VALUE!"/>
    <n v="7.44"/>
    <n v="3.64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3.666666666666667"/>
    <s v="-"/>
    <n v="10.3"/>
    <n v="0.84"/>
    <m/>
    <m/>
    <m/>
    <m/>
    <s v="ATENDE"/>
    <s v="ATENDE"/>
    <s v="ATENDE"/>
    <s v="ATENDE"/>
    <s v="C5"/>
    <s v="-"/>
    <e v="#VALUE!"/>
    <n v="6.52"/>
    <n v="5.08"/>
    <s v="-"/>
    <s v="-"/>
    <s v="-"/>
    <s v="-"/>
    <s v="-"/>
    <s v="-"/>
    <e v="#VALUE!"/>
    <n v="7.08"/>
    <n v="4.9800000000000004"/>
    <s v="-"/>
    <s v="-"/>
    <s v="-"/>
    <s v="-"/>
    <s v="-"/>
    <x v="0"/>
    <s v=" SL VT 9.1 17W"/>
    <s v="LUM LED SL VT 9.1 17W"/>
    <m/>
    <e v="#N/A"/>
    <n v="1"/>
    <n v="17"/>
    <n v="0"/>
    <n v="2929.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0800000000000014"/>
    <n v="3.7777777777777777"/>
    <s v="-"/>
    <n v="14.31"/>
    <n v="0.86"/>
    <m/>
    <m/>
    <m/>
    <m/>
    <s v="ATENDE"/>
    <s v="ATENDE"/>
    <s v="ATENDE"/>
    <s v="ATENDE"/>
    <s v="C5"/>
    <s v="-"/>
    <e v="#VALUE!"/>
    <n v="8.09"/>
    <n v="5.27"/>
    <s v="-"/>
    <s v="-"/>
    <s v="-"/>
    <s v="-"/>
    <s v="-"/>
    <s v="-"/>
    <e v="#VALUE!"/>
    <n v="9.1199999999999992"/>
    <n v="5.75"/>
    <s v="-"/>
    <s v="-"/>
    <s v="-"/>
    <s v="-"/>
    <s v="-"/>
    <x v="1"/>
    <s v="SX-INEVO020HF"/>
    <s v="SXINEVO020K40L12CZF7PHF"/>
    <m/>
    <e v="#N/A"/>
    <n v="1"/>
    <n v="22.5"/>
    <n v="0"/>
    <n v="3825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80000000000003"/>
    <n v="3.3888888888888893"/>
    <s v="-"/>
    <n v="21.21"/>
    <n v="0.79"/>
    <m/>
    <m/>
    <m/>
    <m/>
    <s v="ATENDE"/>
    <s v="ATENDE"/>
    <s v="ATENDE"/>
    <s v="ATENDE"/>
    <s v="C5"/>
    <s v="-"/>
    <e v="#VALUE!"/>
    <n v="10.54"/>
    <n v="7.09"/>
    <s v="-"/>
    <s v="-"/>
    <s v="-"/>
    <s v="-"/>
    <s v="-"/>
    <s v="-"/>
    <e v="#VALUE!"/>
    <n v="13.39"/>
    <n v="9.09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1"/>
    <s v="-"/>
    <n v="10.98"/>
    <n v="0.36"/>
    <m/>
    <m/>
    <m/>
    <m/>
    <s v="ATENDE"/>
    <s v="ATENDE"/>
    <s v="ATENDE"/>
    <s v="ATENDE"/>
    <s v="C4"/>
    <s v="P6"/>
    <n v="1.3000000000000003"/>
    <n v="6.9"/>
    <n v="3.09"/>
    <n v="3"/>
    <n v="0.6"/>
    <s v="ATENDE"/>
    <s v="ATENDE"/>
    <s v="ATENDE"/>
    <s v="P6"/>
    <n v="2.1466666666666665"/>
    <n v="9.44"/>
    <n v="3.1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00000000000005"/>
    <n v="1.3888888888888888"/>
    <s v="-"/>
    <n v="13.02"/>
    <n v="0.43"/>
    <m/>
    <m/>
    <m/>
    <m/>
    <s v="ATENDE"/>
    <s v="ATENDE"/>
    <s v="ATENDE"/>
    <s v="ATENDE"/>
    <s v="C4"/>
    <s v="P6"/>
    <n v="1.6600000000000001"/>
    <n v="7.98"/>
    <n v="5.39"/>
    <n v="3"/>
    <n v="0.6"/>
    <s v="ATENDE"/>
    <s v="ATENDE"/>
    <s v="ATENDE"/>
    <s v="P6"/>
    <n v="2.58"/>
    <n v="10.74"/>
    <n v="2.9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"/>
    <s v="-"/>
    <n v="10.09"/>
    <n v="0.36"/>
    <m/>
    <m/>
    <m/>
    <m/>
    <s v="ATENDE"/>
    <s v="ATENDE"/>
    <s v="ATENDE"/>
    <s v="ATENDE"/>
    <s v="C4"/>
    <s v="P6"/>
    <n v="0.46666666666666679"/>
    <n v="4.4000000000000004"/>
    <n v="2.04"/>
    <n v="3"/>
    <n v="0.6"/>
    <s v="ATENDE"/>
    <s v="ATENDE"/>
    <s v="ATENDE"/>
    <s v="P6"/>
    <n v="1.7266666666666666"/>
    <n v="8.18"/>
    <n v="2.6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00000000000002"/>
    <n v="1.6111111111111112"/>
    <s v="-"/>
    <n v="11.51"/>
    <n v="0.47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32"/>
    <n v="1.76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2.2222222222222223"/>
    <s v="-"/>
    <n v="10.06"/>
    <n v="0.57999999999999996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79"/>
    <n v="2.29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n v="7"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2.1666666666666665"/>
    <s v="-"/>
    <n v="10.18"/>
    <n v="0.56999999999999995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97"/>
    <n v="3.0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10"/>
    <s v="Médio II"/>
    <m/>
    <s v=""/>
    <s v=""/>
    <m/>
    <m/>
    <m/>
    <m/>
    <m/>
    <m/>
    <n v="30"/>
    <n v="70"/>
    <n v="100"/>
    <n v="0.5714285714285714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1.4444444444444446"/>
    <s v="-"/>
    <n v="11.01"/>
    <n v="0.44"/>
    <m/>
    <m/>
    <m/>
    <m/>
    <s v="ATENDE"/>
    <s v="ATENDE"/>
    <s v="ATENDE"/>
    <s v="ATENDE"/>
    <s v="C4"/>
    <s v="-"/>
    <e v="#VALUE!"/>
    <n v="7.49"/>
    <n v="3.9"/>
    <s v="-"/>
    <s v="-"/>
    <s v="-"/>
    <s v="-"/>
    <s v="-"/>
    <s v="-"/>
    <e v="#VALUE!"/>
    <n v="9.3699999999999992"/>
    <n v="3.94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5"/>
    <n v="1.7222222222222223"/>
    <s v="-"/>
    <n v="13.75"/>
    <n v="0.49"/>
    <m/>
    <m/>
    <m/>
    <m/>
    <s v="ATENDE"/>
    <s v="ATENDE"/>
    <s v="ATENDE"/>
    <s v="ATENDE"/>
    <s v="C4"/>
    <s v="-"/>
    <e v="#VALUE!"/>
    <n v="8.59"/>
    <n v="6.25"/>
    <s v="-"/>
    <s v="-"/>
    <s v="-"/>
    <s v="-"/>
    <s v="-"/>
    <s v="-"/>
    <e v="#VALUE!"/>
    <n v="11.09"/>
    <n v="3.9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4444444444444446"/>
    <s v="-"/>
    <n v="10.68"/>
    <n v="0.44"/>
    <m/>
    <m/>
    <m/>
    <m/>
    <s v="ATENDE"/>
    <s v="ATENDE"/>
    <s v="ATENDE"/>
    <s v="ATENDE"/>
    <s v="C4"/>
    <s v="-"/>
    <e v="#VALUE!"/>
    <n v="4.78"/>
    <n v="2.56"/>
    <s v="-"/>
    <s v="-"/>
    <s v="-"/>
    <s v="-"/>
    <s v="-"/>
    <s v="-"/>
    <e v="#VALUE!"/>
    <n v="8.4499999999999993"/>
    <n v="3.5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5555555555555558"/>
    <s v="-"/>
    <n v="11.32"/>
    <n v="0.28000000000000003"/>
    <m/>
    <m/>
    <m/>
    <m/>
    <s v="ATENDE"/>
    <s v="ATENDE"/>
    <s v="ATENDE"/>
    <s v="ATENDE"/>
    <s v="C4"/>
    <s v="P6"/>
    <n v="0.7699999999999998"/>
    <n v="5.31"/>
    <n v="1.883"/>
    <n v="3"/>
    <n v="0.6"/>
    <s v="ATENDE"/>
    <s v="ATENDE"/>
    <s v="ATENDE"/>
    <s v="P6"/>
    <n v="2.0533333333333332"/>
    <n v="9.16"/>
    <n v="2.2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299999999999997"/>
    <n v="0.44444444444444464"/>
    <s v="-"/>
    <n v="13.43"/>
    <n v="0.26"/>
    <m/>
    <m/>
    <m/>
    <m/>
    <s v="ATENDE"/>
    <s v="ATENDE"/>
    <s v="ATENDE"/>
    <s v="ATENDE"/>
    <s v="C4"/>
    <s v="P6"/>
    <n v="0.88333333333333353"/>
    <n v="5.65"/>
    <n v="2.39"/>
    <n v="3"/>
    <n v="0.6"/>
    <s v="ATENDE"/>
    <s v="ATENDE"/>
    <s v="ATENDE"/>
    <s v="P6"/>
    <n v="2.3966666666666665"/>
    <n v="10.19"/>
    <n v="1.2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0"/>
    <s v="-"/>
    <n v="10.24"/>
    <n v="0.18"/>
    <m/>
    <m/>
    <m/>
    <m/>
    <s v="ATENDE"/>
    <s v="ATENDE"/>
    <s v="ATENDE"/>
    <s v="ATENDE"/>
    <s v="C4"/>
    <s v="P6"/>
    <n v="0.13000000000000012"/>
    <n v="3.39"/>
    <n v="0.99"/>
    <n v="3"/>
    <n v="0.6"/>
    <s v="ATENDE"/>
    <s v="ATENDE"/>
    <s v="ATENDE"/>
    <s v="P6"/>
    <n v="1.4366666666666665"/>
    <n v="7.31"/>
    <n v="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3"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99999999999998"/>
    <n v="1.1111111111111112"/>
    <s v="-"/>
    <n v="11.07"/>
    <n v="0.38"/>
    <m/>
    <m/>
    <m/>
    <m/>
    <s v="ATENDE"/>
    <s v="ATENDE"/>
    <s v="ATENDE"/>
    <s v="ATENDE"/>
    <s v="C4"/>
    <s v="P6"/>
    <n v="0.84999999999999987"/>
    <n v="5.55"/>
    <n v="2.68"/>
    <n v="3"/>
    <n v="0.6"/>
    <s v="ATENDE"/>
    <s v="ATENDE"/>
    <s v="ATENDE"/>
    <s v="-"/>
    <e v="#VALUE!"/>
    <n v="10.51"/>
    <n v="3.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8888888888888893"/>
    <s v="-"/>
    <n v="10.51"/>
    <n v="0.52"/>
    <m/>
    <m/>
    <m/>
    <m/>
    <s v="ATENDE"/>
    <s v="ATENDE"/>
    <s v="ATENDE"/>
    <s v="ATENDE"/>
    <s v="C4"/>
    <s v="P6"/>
    <n v="0.38666666666666671"/>
    <n v="4.16"/>
    <n v="1.98"/>
    <n v="3"/>
    <n v="0.6"/>
    <s v="ATENDE"/>
    <s v="ATENDE"/>
    <s v="ATENDE"/>
    <s v="-"/>
    <e v="#VALUE!"/>
    <n v="10.08"/>
    <n v="3.73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99999999999993"/>
    <n v="0.94444444444444442"/>
    <s v="-"/>
    <n v="11.68"/>
    <n v="0.35"/>
    <m/>
    <m/>
    <m/>
    <m/>
    <s v="ATENDE"/>
    <s v="ATENDE"/>
    <s v="ATENDE"/>
    <s v="ATENDE"/>
    <s v="C4"/>
    <s v="P6"/>
    <n v="0.14666666666666672"/>
    <n v="3.44"/>
    <n v="1.31"/>
    <n v="3"/>
    <n v="0.6"/>
    <s v="ATENDE"/>
    <s v="ATENDE"/>
    <s v="ATENDE"/>
    <s v="-"/>
    <e v="#VALUE!"/>
    <n v="10.86"/>
    <n v="3.87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0.44444444444444464"/>
    <s v="-"/>
    <n v="12.43"/>
    <n v="0.26"/>
    <m/>
    <m/>
    <m/>
    <m/>
    <s v="ATENDE"/>
    <s v="ATENDE"/>
    <s v="ATENDE"/>
    <s v="ATENDE"/>
    <s v="C4"/>
    <s v="-"/>
    <e v="#VALUE!"/>
    <n v="7.13"/>
    <n v="1.96"/>
    <s v="-"/>
    <s v="-"/>
    <s v="-"/>
    <s v="-"/>
    <s v="-"/>
    <s v="-"/>
    <e v="#VALUE!"/>
    <n v="10.65"/>
    <n v="3.63"/>
    <s v="-"/>
    <s v="-"/>
    <s v="-"/>
    <s v="-"/>
    <s v="-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0000000000000022"/>
    <s v="-"/>
    <n v="11.14"/>
    <n v="0.27"/>
    <m/>
    <m/>
    <m/>
    <m/>
    <s v="ATENDE"/>
    <s v="ATENDE"/>
    <s v="ATENDE"/>
    <s v="ATENDE"/>
    <s v="C4"/>
    <s v="-"/>
    <e v="#VALUE!"/>
    <n v="6.47"/>
    <n v="3.1"/>
    <s v="-"/>
    <s v="-"/>
    <s v="-"/>
    <s v="-"/>
    <s v="-"/>
    <s v="-"/>
    <e v="#VALUE!"/>
    <n v="9.84"/>
    <n v="1.3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"/>
    <s v="-"/>
    <n v="10.14"/>
    <n v="0.18"/>
    <m/>
    <m/>
    <m/>
    <m/>
    <s v="ATENDE"/>
    <s v="ATENDE"/>
    <s v="ATENDE"/>
    <s v="ATENDE"/>
    <s v="C4"/>
    <s v="-"/>
    <e v="#VALUE!"/>
    <n v="4.68"/>
    <n v="1.64"/>
    <s v="-"/>
    <s v="-"/>
    <s v="-"/>
    <s v="-"/>
    <s v="-"/>
    <s v="-"/>
    <e v="#VALUE!"/>
    <n v="8.44"/>
    <n v="1.18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1.0555555555555558"/>
    <s v="-"/>
    <n v="10.97"/>
    <n v="0.3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3999999999999986"/>
    <n v="5.52"/>
    <n v="2.47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1.5555555555555558"/>
    <s v="-"/>
    <n v="13.01"/>
    <n v="0.4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"/>
    <n v="6"/>
    <n v="3.2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72"/>
    <n v="5.16"/>
    <n v="3.1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/A"/>
    <n v="8163"/>
    <n v="0"/>
    <n v="0"/>
    <n v="10"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9.2666666666666675E-2"/>
    <n v="2.6315789473684292E-2"/>
    <s v="-"/>
    <n v="32.78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0"/>
    <s v=" SL VT 9.3 200W"/>
    <s v="LUM LED SL VT 9.3 200W"/>
    <m/>
    <e v="#N/A"/>
    <n v="1"/>
    <n v="200"/>
    <e v="#N/A"/>
    <n v="32740.2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3666666666666734E-2"/>
    <n v="-2.6315789473684181E-2"/>
    <s v="-"/>
    <n v="31.01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1"/>
    <s v="SX-INLPP090HF"/>
    <s v="SXINLPP090K40L12CZF7PHF"/>
    <m/>
    <e v="#N/A"/>
    <n v="1"/>
    <n v="90"/>
    <e v="#N/A"/>
    <n v="15476"/>
    <n v="0"/>
    <n v="0"/>
    <n v="10"/>
    <s v="Curto II"/>
    <s v="Médio I"/>
    <n v="1.8"/>
    <n v="7"/>
    <s v="ABS-L2"/>
    <m/>
    <n v="2"/>
    <s v="Adição de braço segundo nível (Leve II) + 1 Luminária SX de 79W com ângulo de 10º"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4333333333333345E-2"/>
    <n v="0.8157894736842104"/>
    <s v="-"/>
    <n v="31.63"/>
    <n v="0.6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e v="#N/A"/>
    <n v="1"/>
    <n v="100"/>
    <n v="0"/>
    <n v="15162"/>
    <n v="0"/>
    <n v="0"/>
    <m/>
    <s v="Curto II"/>
    <m/>
    <m/>
    <m/>
    <s v="APEA"/>
    <n v="1"/>
    <m/>
    <s v="Redução do distanciamento entre postes de 44.40 para 22.40"/>
    <m/>
    <m/>
    <n v="30"/>
    <n v="70"/>
    <n v="100"/>
    <n v="0.5714285714285714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1199999999999988"/>
    <n v="1.3888888888888888"/>
    <s v="-"/>
    <n v="12.09"/>
    <n v="0.43"/>
    <m/>
    <m/>
    <m/>
    <m/>
    <s v="ATENDE"/>
    <s v="ATENDE"/>
    <s v="ATENDE"/>
    <s v="ATENDE"/>
    <s v="C5"/>
    <s v="P4"/>
    <n v="9.3333333333334156E-3"/>
    <n v="7.57"/>
    <n v="4.26"/>
    <n v="7.5"/>
    <n v="1.5"/>
    <s v="ATENDE"/>
    <s v="ATENDE"/>
    <s v="ATENDE"/>
    <s v="P4"/>
    <n v="1.8666666666666609E-2"/>
    <n v="7.64"/>
    <n v="3.88"/>
    <n v="7.5"/>
    <n v="1.5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Longo I"/>
    <m/>
    <s v=""/>
    <s v=""/>
    <m/>
    <m/>
    <m/>
    <m/>
    <m/>
    <m/>
    <n v="52"/>
    <n v="50"/>
    <n v="102"/>
    <n v="-4.0000000000000036E-2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9466666666666672"/>
    <n v="1.8888888888888893"/>
    <s v="-"/>
    <n v="14.21"/>
    <n v="0.52"/>
    <m/>
    <m/>
    <m/>
    <m/>
    <s v="ATENDE"/>
    <s v="ATENDE"/>
    <s v="ATENDE"/>
    <s v="ATENDE"/>
    <s v="C5"/>
    <s v="P4"/>
    <n v="0.17199999999999993"/>
    <n v="8.7899999999999991"/>
    <n v="6.79"/>
    <n v="7.5"/>
    <n v="1.5"/>
    <s v="ATENDE"/>
    <s v="ATENDE"/>
    <s v="ATENDE"/>
    <s v="P4"/>
    <n v="6.800000000000006E-2"/>
    <n v="8.01"/>
    <n v="3.82"/>
    <n v="7.5"/>
    <n v="1.5"/>
    <s v="ATENDE"/>
    <s v="ATENDE"/>
    <s v="ATENDE"/>
    <x v="1"/>
    <s v="SX-INEVO050HF"/>
    <s v="SXINEVO050K40L12CZF7PHF"/>
    <m/>
    <e v="#N/A"/>
    <n v="1"/>
    <n v="50"/>
    <e v="#N/A"/>
    <n v="8650"/>
    <e v="#N/A"/>
    <n v="0"/>
    <n v="5"/>
    <s v="Longo I"/>
    <m/>
    <s v=""/>
    <s v=""/>
    <m/>
    <m/>
    <m/>
    <m/>
    <m/>
    <m/>
    <n v="50"/>
    <n v="50"/>
    <n v="100"/>
    <n v="0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733333333333333"/>
    <n v="1.8333333333333335"/>
    <s v="-"/>
    <n v="15.55"/>
    <n v="0.51"/>
    <m/>
    <m/>
    <m/>
    <m/>
    <s v="ATENDE"/>
    <s v="ATENDE"/>
    <s v="ATENDE"/>
    <s v="ATENDE"/>
    <s v="C5"/>
    <s v="P4"/>
    <n v="0.13066666666666671"/>
    <n v="8.48"/>
    <n v="6.27"/>
    <n v="7.5"/>
    <n v="1.5"/>
    <s v="ATENDE"/>
    <s v="ATENDE"/>
    <s v="ATENDE"/>
    <s v="P4"/>
    <n v="5.8666666666666645E-2"/>
    <n v="7.94"/>
    <n v="4.07"/>
    <n v="7.5"/>
    <n v="1.5"/>
    <s v="ATENDE"/>
    <s v="ATENDE"/>
    <s v="ATENDE"/>
    <x v="2"/>
    <s v="SIGSAGPTLRRSSNDL_60W_73IBBRS_x000a_"/>
    <s v="SIGSAGPTLRRSSNDL_60W_73IBBRS_x000a_1-10C1MUN6.5"/>
    <m/>
    <e v="#N/A"/>
    <n v="1"/>
    <n v="60"/>
    <e v="#N/A"/>
    <n v="9453"/>
    <e v="#N/A"/>
    <n v="0"/>
    <m/>
    <s v="Longo I"/>
    <m/>
    <s v=""/>
    <s v=""/>
    <m/>
    <m/>
    <m/>
    <m/>
    <m/>
    <m/>
    <n v="60"/>
    <n v="50"/>
    <n v="110"/>
    <n v="-0.19999999999999996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2222222222222223"/>
    <s v="-"/>
    <n v="11.31"/>
    <n v="0.4"/>
    <m/>
    <m/>
    <m/>
    <m/>
    <s v="ATENDE"/>
    <s v="ATENDE"/>
    <s v="ATENDE"/>
    <s v="ATENDE"/>
    <s v="C4"/>
    <s v="P6"/>
    <n v="2.7766666666666668"/>
    <n v="11.33"/>
    <n v="4.19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99999999999996"/>
    <n v="1.6111111111111112"/>
    <s v="-"/>
    <n v="14.56"/>
    <n v="0.47"/>
    <m/>
    <m/>
    <m/>
    <m/>
    <s v="ATENDE"/>
    <s v="ATENDE"/>
    <s v="ATENDE"/>
    <s v="ATENDE"/>
    <s v="C4"/>
    <s v="P6"/>
    <n v="3.746666666666667"/>
    <n v="14.24"/>
    <n v="5.27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60HF"/>
    <s v="SXINEVO060K40L12CZF7PHF"/>
    <m/>
    <e v="#N/A"/>
    <n v="1"/>
    <n v="60"/>
    <n v="0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700000000000007"/>
    <n v="1.1111111111111112"/>
    <s v="-"/>
    <n v="12.07"/>
    <n v="0.38"/>
    <m/>
    <m/>
    <m/>
    <m/>
    <s v="ATENDE"/>
    <s v="ATENDE"/>
    <s v="ATENDE"/>
    <s v="ATENDE"/>
    <s v="C4"/>
    <s v="P6"/>
    <n v="3.2166666666666668"/>
    <n v="12.65"/>
    <n v="5.62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0.94444444444444442"/>
    <s v="-"/>
    <n v="7.67"/>
    <n v="0.35"/>
    <m/>
    <m/>
    <m/>
    <m/>
    <s v="ATENDE"/>
    <s v="ATENDE"/>
    <s v="ATENDE"/>
    <s v="ATENDE"/>
    <s v="C5"/>
    <s v="P6"/>
    <n v="0.36666666666666647"/>
    <n v="4.0999999999999996"/>
    <n v="1.8"/>
    <n v="3"/>
    <n v="0.6"/>
    <s v="ATENDE"/>
    <s v="ATENDE"/>
    <s v="ATENDE"/>
    <s v="P6"/>
    <n v="1.0466666666666664"/>
    <n v="6.14"/>
    <n v="1.9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88888888888888906"/>
    <s v="-"/>
    <n v="9.52"/>
    <n v="0.34"/>
    <m/>
    <m/>
    <m/>
    <m/>
    <s v="ATENDE"/>
    <s v="ATENDE"/>
    <s v="ATENDE"/>
    <s v="ATENDE"/>
    <s v="C5"/>
    <s v="P6"/>
    <n v="0.31666666666666665"/>
    <n v="3.95"/>
    <n v="1.53"/>
    <n v="3"/>
    <n v="0.6"/>
    <s v="ATENDE"/>
    <s v="ATENDE"/>
    <s v="ATENDE"/>
    <s v="P6"/>
    <n v="1.3366666666666664"/>
    <n v="7.01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3888888888888888"/>
    <s v="-"/>
    <n v="9.34"/>
    <n v="0.43"/>
    <m/>
    <m/>
    <m/>
    <m/>
    <s v="ATENDE"/>
    <s v="ATENDE"/>
    <s v="ATENDE"/>
    <s v="ATENDE"/>
    <s v="C5"/>
    <s v="P6"/>
    <n v="0.26333333333333342"/>
    <n v="3.79"/>
    <n v="2.2799999999999998"/>
    <n v="3"/>
    <n v="0.6"/>
    <s v="ATENDE"/>
    <s v="ATENDE"/>
    <s v="ATENDE"/>
    <s v="P6"/>
    <n v="1.3666666666666667"/>
    <n v="7.1"/>
    <n v="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5"/>
    <s v="-"/>
    <n v="10.57"/>
    <n v="0.45"/>
    <m/>
    <m/>
    <m/>
    <m/>
    <s v="ATENDE"/>
    <s v="ATENDE"/>
    <s v="ATENDE"/>
    <s v="ATENDE"/>
    <s v="C4"/>
    <s v="P6"/>
    <n v="1.2200000000000002"/>
    <n v="6.66"/>
    <n v="3.59"/>
    <n v="3"/>
    <n v="0.6"/>
    <s v="ATENDE"/>
    <s v="ATENDE"/>
    <s v="ATENDE"/>
    <s v="P6"/>
    <n v="2.0399999999999996"/>
    <n v="9.1199999999999992"/>
    <n v="3.79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2.2777777777777777"/>
    <s v="-"/>
    <n v="10.050000000000001"/>
    <n v="0.59"/>
    <m/>
    <m/>
    <m/>
    <m/>
    <s v="ATENDE"/>
    <s v="ATENDE"/>
    <s v="ATENDE"/>
    <s v="ATENDE"/>
    <s v="C4"/>
    <s v="P6"/>
    <n v="0.92666666666666675"/>
    <n v="5.78"/>
    <n v="4.12"/>
    <n v="3"/>
    <n v="0.6"/>
    <s v="ATENDE"/>
    <s v="ATENDE"/>
    <s v="ATENDE"/>
    <s v="P6"/>
    <n v="1.9"/>
    <n v="8.6999999999999993"/>
    <n v="4.30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800000000000009"/>
    <n v="1.6666666666666665"/>
    <s v="-"/>
    <n v="13.48"/>
    <n v="0.48"/>
    <m/>
    <m/>
    <m/>
    <m/>
    <s v="ATENDE"/>
    <s v="ATENDE"/>
    <s v="ATENDE"/>
    <s v="ATENDE"/>
    <s v="C4"/>
    <s v="P6"/>
    <n v="0.81333333333333346"/>
    <n v="5.44"/>
    <n v="3.11"/>
    <n v="3"/>
    <n v="0.6"/>
    <s v="ATENDE"/>
    <s v="ATENDE"/>
    <s v="ATENDE"/>
    <s v="P6"/>
    <n v="2.8066666666666666"/>
    <n v="11.42"/>
    <n v="6.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6000000000000068E-2"/>
    <n v="1.5357142857142851"/>
    <s v="-"/>
    <n v="21.52"/>
    <n v="0.71"/>
    <m/>
    <m/>
    <m/>
    <m/>
    <s v="ATENDE"/>
    <s v="ATENDE"/>
    <s v="ATENDE"/>
    <s v="ATENDE"/>
    <s v="C2"/>
    <s v="P6"/>
    <n v="5.4966666666666661"/>
    <n v="19.489999999999998"/>
    <n v="8.64"/>
    <n v="3"/>
    <n v="0.6"/>
    <s v="ATENDE"/>
    <s v="ATENDE"/>
    <s v="ATENDE"/>
    <s v="P6"/>
    <n v="5.5"/>
    <n v="19.5"/>
    <n v="8.65"/>
    <n v="3"/>
    <n v="0.6"/>
    <s v="ATENDE"/>
    <s v="ATENDE"/>
    <s v="ATENDE"/>
    <x v="0"/>
    <s v=" SL VT 9.1 72W"/>
    <s v="LUM LED SL VT 9.1 72W"/>
    <m/>
    <e v="#N/A"/>
    <n v="1"/>
    <n v="72"/>
    <n v="0"/>
    <n v="12107"/>
    <n v="0"/>
    <n v="0"/>
    <m/>
    <s v="Longo I"/>
    <m/>
    <s v=""/>
    <s v=""/>
    <m/>
    <m/>
    <m/>
    <m/>
    <m/>
    <m/>
    <n v="72"/>
    <n v="99"/>
    <n v="171"/>
    <n v="0.27272727272727271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299999999999988"/>
    <n v="1.6785714285714284"/>
    <s v="-"/>
    <n v="24.86"/>
    <n v="0.75"/>
    <m/>
    <m/>
    <m/>
    <m/>
    <s v="ATENDE"/>
    <s v="ATENDE"/>
    <s v="ATENDE"/>
    <s v="ATENDE"/>
    <s v="C2"/>
    <s v="P6"/>
    <n v="6.1733333333333329"/>
    <n v="21.52"/>
    <n v="9.9600000000000009"/>
    <n v="3"/>
    <n v="0.6"/>
    <s v="ATENDE"/>
    <s v="ATENDE"/>
    <s v="ATENDE"/>
    <s v="P6"/>
    <n v="6.1733333333333329"/>
    <n v="21.52"/>
    <n v="8.92"/>
    <n v="3"/>
    <n v="0.6"/>
    <s v="ATENDE"/>
    <s v="ATENDE"/>
    <s v="ATENDE"/>
    <x v="1"/>
    <s v="SX-INLPP070HF"/>
    <s v="SXINLPP070K40L12CZF7PHF"/>
    <m/>
    <e v="#N/A"/>
    <n v="1"/>
    <n v="70"/>
    <e v="#N/A"/>
    <n v="11970"/>
    <e v="#N/A"/>
    <n v="0"/>
    <m/>
    <s v="Longo I"/>
    <m/>
    <s v=""/>
    <s v=""/>
    <m/>
    <m/>
    <m/>
    <m/>
    <m/>
    <m/>
    <n v="70"/>
    <n v="99"/>
    <n v="169"/>
    <n v="0.29292929292929293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1.0357142857142851"/>
    <s v="-"/>
    <s v="21,27"/>
    <n v="0.56999999999999995"/>
    <m/>
    <m/>
    <m/>
    <m/>
    <s v="ATENDE"/>
    <s v="ATENDE"/>
    <s v="ATENDE"/>
    <s v="ATENDE"/>
    <s v="C2"/>
    <s v="P6"/>
    <n v="7.3433333333333337"/>
    <n v="25.03"/>
    <n v="7.27"/>
    <n v="3"/>
    <n v="0.6"/>
    <s v="ATENDE"/>
    <s v="ATENDE"/>
    <s v="ATENDE"/>
    <s v="P6"/>
    <n v="7.3533333333333335"/>
    <n v="25.06"/>
    <n v="7.28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e v="#N/A"/>
    <n v="13859"/>
    <e v="#N/A"/>
    <n v="0"/>
    <m/>
    <s v="Longo I"/>
    <m/>
    <s v=""/>
    <s v=""/>
    <m/>
    <m/>
    <m/>
    <m/>
    <m/>
    <m/>
    <n v="90"/>
    <n v="99"/>
    <n v="189"/>
    <n v="9.0909090909090939E-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60399999999999987"/>
    <n v="1.1111111111111112"/>
    <s v="-"/>
    <n v="12.03"/>
    <n v="0.3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2000000000000006"/>
    <n v="3.96"/>
    <n v="2.68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n v="10"/>
    <s v="Curto II"/>
    <m/>
    <s v=""/>
    <s v=""/>
    <m/>
    <m/>
    <m/>
    <m/>
    <m/>
    <m/>
    <n v="28"/>
    <n v="100"/>
    <n v="256"/>
    <n v="0.7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0000000000000004"/>
    <s v="-"/>
    <n v="9.15"/>
    <n v="0.5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20999999999999996"/>
    <n v="3.63"/>
    <n v="2.87"/>
    <n v="3"/>
    <n v="0.6"/>
    <s v="ATENDE"/>
    <s v="ATENDE"/>
    <s v="ATENDE"/>
    <x v="1"/>
    <s v="SX-INEVO020HF"/>
    <s v="SXINEVO020K40L12CZF7PHF"/>
    <m/>
    <e v="#N/A"/>
    <n v="2"/>
    <n v="22.5"/>
    <n v="0"/>
    <n v="3825"/>
    <n v="0"/>
    <n v="0"/>
    <n v="10"/>
    <s v="Curto II"/>
    <s v="Longo II"/>
    <n v="3.5"/>
    <n v="8.5"/>
    <m/>
    <m/>
    <m/>
    <m/>
    <m/>
    <m/>
    <n v="22.5"/>
    <n v="100"/>
    <n v="245"/>
    <n v="0.7750000000000000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6266666666666669"/>
    <n v="1.3888888888888888"/>
    <s v="-"/>
    <n v="13.97"/>
    <n v="0.43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4999999999999987"/>
    <n v="4.05"/>
    <n v="2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s v="Médio I"/>
    <n v="1.8"/>
    <n v="7"/>
    <m/>
    <m/>
    <m/>
    <m/>
    <m/>
    <m/>
    <n v="30"/>
    <n v="100"/>
    <n v="260"/>
    <n v="0.7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1.3333333333333197E-2"/>
    <n v="0.22222222222222232"/>
    <s v="-"/>
    <n v="15.2"/>
    <n v="0.22"/>
    <m/>
    <m/>
    <m/>
    <m/>
    <s v="ATENDE"/>
    <s v="ATENDE"/>
    <s v="ATENDE"/>
    <s v="ATENDE"/>
    <s v="C3"/>
    <s v="P6"/>
    <n v="1.3433333333333333"/>
    <n v="7.03"/>
    <n v="1.86"/>
    <n v="3"/>
    <n v="0.6"/>
    <s v="ATENDE"/>
    <s v="ATENDE"/>
    <s v="ATENDE"/>
    <s v="P6"/>
    <n v="3.7966666666666669"/>
    <n v="14.39"/>
    <n v="4.5599999999999996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"/>
    <m/>
    <s v=""/>
    <s v=""/>
    <m/>
    <m/>
    <m/>
    <m/>
    <m/>
    <m/>
    <n v="65"/>
    <n v="99"/>
    <n v="164"/>
    <n v="0.34343434343434343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066666666666663"/>
    <n v="0.33333333333333326"/>
    <s v="-"/>
    <n v="19.36"/>
    <n v="0.24"/>
    <m/>
    <m/>
    <m/>
    <m/>
    <s v="ATENDE"/>
    <s v="ATENDE"/>
    <s v="ATENDE"/>
    <s v="ATENDE"/>
    <s v="C3"/>
    <s v="P6"/>
    <n v="1.8399999999999999"/>
    <n v="8.52"/>
    <n v="2.61"/>
    <n v="3"/>
    <n v="0.6"/>
    <s v="ATENDE"/>
    <s v="ATENDE"/>
    <s v="ATENDE"/>
    <s v="P6"/>
    <n v="5.7433333333333332"/>
    <n v="20.23"/>
    <n v="5.5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"/>
    <m/>
    <s v=""/>
    <s v=""/>
    <m/>
    <m/>
    <m/>
    <m/>
    <m/>
    <m/>
    <n v="70"/>
    <n v="99"/>
    <n v="169"/>
    <n v="0.29292929292929293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000000000000085E-2"/>
    <n v="-5.5555555555555469E-2"/>
    <s v="-"/>
    <n v="16.440000000000001"/>
    <n v="0.17"/>
    <m/>
    <m/>
    <m/>
    <m/>
    <s v="ATENDE"/>
    <s v="ATENDE"/>
    <s v="ATENDIMENTO LIMIAR"/>
    <s v="ATENDE"/>
    <s v="C3"/>
    <s v="P6"/>
    <n v="1.2066666666666666"/>
    <n v="6.62"/>
    <n v="2.75"/>
    <n v="3"/>
    <n v="0.6"/>
    <s v="ATENDE"/>
    <s v="ATENDE"/>
    <s v="ATENDE"/>
    <s v="P6"/>
    <n v="4.0466666666666669"/>
    <n v="15.14"/>
    <n v="1.7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n v="0"/>
    <n v="10884"/>
    <n v="0"/>
    <n v="0"/>
    <n v="5"/>
    <s v="Curto I"/>
    <m/>
    <s v=""/>
    <s v=""/>
    <m/>
    <m/>
    <m/>
    <m/>
    <m/>
    <m/>
    <n v="68"/>
    <n v="99"/>
    <n v="167"/>
    <n v="0.31313131313131315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500000000000001"/>
    <n v="1.2222222222222223"/>
    <s v="-"/>
    <n v="11.35"/>
    <n v="0.4"/>
    <m/>
    <m/>
    <m/>
    <m/>
    <s v="ATENDE"/>
    <s v="ATENDE"/>
    <s v="ATENDE"/>
    <s v="ATENDE"/>
    <s v="C4"/>
    <s v="P6"/>
    <n v="0.82666666666666688"/>
    <n v="5.48"/>
    <n v="2.98"/>
    <n v="3"/>
    <n v="0.6"/>
    <s v="ATENDE"/>
    <s v="ATENDE"/>
    <s v="ATENDE"/>
    <s v="P6"/>
    <n v="3.33"/>
    <n v="12.99"/>
    <n v="4.900000000000000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399999999999986"/>
    <n v="2.2222222222222223"/>
    <s v="-"/>
    <n v="13.44"/>
    <n v="0.57999999999999996"/>
    <m/>
    <m/>
    <m/>
    <m/>
    <s v="ATENDE"/>
    <s v="ATENDE"/>
    <s v="ATENDE"/>
    <s v="ATENDE"/>
    <s v="C4"/>
    <s v="P6"/>
    <n v="0.91000000000000014"/>
    <n v="5.73"/>
    <n v="3.43"/>
    <n v="3"/>
    <n v="0.6"/>
    <s v="ATENDE"/>
    <s v="ATENDE"/>
    <s v="ATENDE"/>
    <s v="P6"/>
    <n v="4.5066666666666668"/>
    <n v="16.5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99999999999994"/>
    <n v="1.4444444444444446"/>
    <s v="-"/>
    <n v="11.84"/>
    <n v="0.44"/>
    <m/>
    <m/>
    <m/>
    <m/>
    <s v="ATENDE"/>
    <s v="ATENDE"/>
    <s v="ATENDE"/>
    <s v="ATENDE"/>
    <s v="C4"/>
    <s v="P6"/>
    <n v="0.37000000000000011"/>
    <n v="4.1100000000000003"/>
    <n v="2.52"/>
    <n v="3"/>
    <n v="0.6"/>
    <s v="ATENDE"/>
    <s v="ATENDE"/>
    <s v="ATENDE"/>
    <s v="P6"/>
    <n v="3.6566666666666672"/>
    <n v="13.97"/>
    <n v="6.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0.16666666666666674"/>
    <s v="-"/>
    <n v="10.050000000000001"/>
    <n v="0.21"/>
    <m/>
    <m/>
    <m/>
    <m/>
    <s v="ATENDE"/>
    <s v="ATENDE"/>
    <s v="ATENDE"/>
    <s v="ATENDE"/>
    <s v="C4"/>
    <s v="P6"/>
    <n v="1.0699999999999998"/>
    <n v="6.21"/>
    <n v="1.84"/>
    <n v="3"/>
    <n v="0.6"/>
    <s v="ATENDE"/>
    <s v="ATENDE"/>
    <s v="ATENDE"/>
    <s v="P6"/>
    <n v="1.6233333333333335"/>
    <n v="7.87"/>
    <n v="1.5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22222222222222232"/>
    <s v="-"/>
    <n v="10.65"/>
    <n v="0.22"/>
    <m/>
    <m/>
    <m/>
    <m/>
    <s v="ATENDE"/>
    <s v="ATENDE"/>
    <s v="ATENDE"/>
    <s v="ATENDE"/>
    <s v="C4"/>
    <s v="P6"/>
    <n v="1.8933333333333331"/>
    <n v="8.68"/>
    <n v="4.43"/>
    <n v="3"/>
    <n v="0.6"/>
    <s v="ATENDE"/>
    <s v="ATENDE"/>
    <s v="ATENDE"/>
    <s v="P6"/>
    <n v="1.1766666666666667"/>
    <n v="6.53"/>
    <n v="1.0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0.2777777777777779"/>
    <s v="-"/>
    <n v="10.17"/>
    <n v="0.23"/>
    <m/>
    <m/>
    <m/>
    <m/>
    <s v="ATENDE"/>
    <s v="ATENDE"/>
    <s v="ATENDE"/>
    <s v="ATENDE"/>
    <s v="C4"/>
    <s v="P6"/>
    <n v="1.1133333333333333"/>
    <n v="6.34"/>
    <n v="1.77"/>
    <n v="3"/>
    <n v="0.6"/>
    <s v="ATENDE"/>
    <s v="ATENDE"/>
    <s v="ATENDE"/>
    <s v="P6"/>
    <n v="1.0699999999999998"/>
    <n v="6.21"/>
    <n v="1.64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3000000000000131E-2"/>
    <n v="0.7777777777777779"/>
    <s v="-"/>
    <n v="10.23"/>
    <n v="0.32"/>
    <m/>
    <m/>
    <m/>
    <m/>
    <s v="ATENDE"/>
    <s v="ATENDE"/>
    <s v="ATENDE"/>
    <s v="ATENDE"/>
    <s v="C4"/>
    <s v="P6"/>
    <n v="1.1733333333333333"/>
    <n v="6.52"/>
    <n v="2.62"/>
    <n v="3"/>
    <n v="0.6"/>
    <s v="ATENDE"/>
    <s v="ATENDE"/>
    <s v="ATENDE"/>
    <s v="P6"/>
    <n v="1.8766666666666669"/>
    <n v="8.6300000000000008"/>
    <n v="2.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199999999999997"/>
    <n v="0.88888888888888906"/>
    <s v="-"/>
    <n v="12.12"/>
    <n v="0.34"/>
    <m/>
    <m/>
    <m/>
    <m/>
    <s v="ATENDE"/>
    <s v="ATENDE"/>
    <s v="ATENDE"/>
    <s v="ATENDE"/>
    <s v="C4"/>
    <s v="P6"/>
    <n v="1.5233333333333334"/>
    <n v="7.57"/>
    <n v="4.37"/>
    <n v="3"/>
    <n v="0.6"/>
    <s v="ATENDE"/>
    <s v="ATENDE"/>
    <s v="ATENDE"/>
    <s v="P6"/>
    <n v="2.2566666666666664"/>
    <n v="9.77"/>
    <n v="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44444444444444464"/>
    <s v="-"/>
    <n v="11.14"/>
    <n v="0.26"/>
    <m/>
    <m/>
    <m/>
    <m/>
    <s v="ATENDE"/>
    <s v="ATENDE"/>
    <s v="ATENDE"/>
    <s v="ATENDE"/>
    <s v="C4"/>
    <s v="P6"/>
    <n v="0.54"/>
    <n v="4.62"/>
    <n v="1.49"/>
    <n v="3"/>
    <n v="0.6"/>
    <s v="ATENDE"/>
    <s v="ATENDE"/>
    <s v="ATENDE"/>
    <s v="P6"/>
    <n v="2.0666666666666664"/>
    <n v="9.1999999999999993"/>
    <n v="2.52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2.0555555555555558"/>
    <s v="-"/>
    <n v="9.4499999999999993"/>
    <n v="0.55000000000000004"/>
    <m/>
    <m/>
    <m/>
    <m/>
    <s v="ATENDE"/>
    <s v="ATENDE"/>
    <s v="ATENDE"/>
    <s v="ATENDE"/>
    <s v="C5"/>
    <s v="P6"/>
    <n v="0.9933333333333334"/>
    <n v="5.98"/>
    <n v="3.55"/>
    <n v="3"/>
    <n v="0.6"/>
    <s v="ATENDE"/>
    <s v="ATENDE"/>
    <s v="ATENDE"/>
    <s v="P6"/>
    <n v="0.7699999999999998"/>
    <n v="5.31"/>
    <n v="2.8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2.7222222222222228"/>
    <s v="-"/>
    <n v="8.33"/>
    <n v="0.67"/>
    <m/>
    <m/>
    <m/>
    <m/>
    <s v="ATENDE"/>
    <s v="ATENDE"/>
    <s v="ATENDE"/>
    <s v="ATENDE"/>
    <s v="C5"/>
    <s v="P6"/>
    <n v="0.50333333333333319"/>
    <n v="4.51"/>
    <n v="2.27"/>
    <n v="3"/>
    <n v="0.6"/>
    <s v="ATENDE"/>
    <s v="ATENDE"/>
    <s v="ATENDE"/>
    <s v="P6"/>
    <n v="0.30000000000000004"/>
    <n v="3.9"/>
    <n v="1.78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3466666666666671"/>
    <n v="2.7777777777777781"/>
    <s v="-"/>
    <n v="12.26"/>
    <n v="0.68"/>
    <m/>
    <m/>
    <m/>
    <m/>
    <s v="ATENDE"/>
    <s v="ATENDE"/>
    <s v="ATENDE"/>
    <s v="ATENDE"/>
    <s v="C5"/>
    <s v="P6"/>
    <n v="0.96"/>
    <n v="5.88"/>
    <n v="3.36"/>
    <n v="3"/>
    <n v="0.6"/>
    <s v="ATENDE"/>
    <s v="ATENDE"/>
    <s v="ATENDE"/>
    <s v="P6"/>
    <n v="1.0066666666666664"/>
    <n v="6.02"/>
    <n v="3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1.166666666666667"/>
    <s v="-"/>
    <n v="11.09"/>
    <n v="0.39"/>
    <m/>
    <m/>
    <m/>
    <m/>
    <s v="ATENDE"/>
    <s v="ATENDE"/>
    <s v="ATENDE"/>
    <s v="ATENDE"/>
    <s v="C4"/>
    <s v="P6"/>
    <n v="1.23"/>
    <n v="6.69"/>
    <n v="3.26"/>
    <n v="3"/>
    <n v="0.6"/>
    <s v="ATENDE"/>
    <s v="ATENDE"/>
    <s v="ATENDE"/>
    <s v="P6"/>
    <n v="2.4166666666666665"/>
    <n v="10.25"/>
    <n v="3.6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1.9444444444444446"/>
    <s v="-"/>
    <n v="13.14"/>
    <n v="0.53"/>
    <m/>
    <m/>
    <m/>
    <m/>
    <s v="ATENDE"/>
    <s v="ATENDE"/>
    <s v="ATENDE"/>
    <s v="ATENDE"/>
    <s v="C4"/>
    <s v="P6"/>
    <n v="1.5500000000000003"/>
    <n v="7.65"/>
    <n v="5.56"/>
    <n v="3"/>
    <n v="0.6"/>
    <s v="ATENDE"/>
    <s v="ATENDE"/>
    <s v="ATENDE"/>
    <s v="P6"/>
    <n v="2.9566666666666666"/>
    <n v="11.87"/>
    <n v="4.13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00000000000006"/>
    <n v="1.1111111111111112"/>
    <s v="-"/>
    <n v="11.91"/>
    <n v="0.38"/>
    <m/>
    <m/>
    <m/>
    <m/>
    <s v="ATENDE"/>
    <s v="ATENDE"/>
    <s v="ATENDE"/>
    <s v="ATENDE"/>
    <s v="C4"/>
    <s v="P6"/>
    <n v="0.49"/>
    <n v="4.47"/>
    <n v="2.2200000000000002"/>
    <n v="3"/>
    <n v="0.6"/>
    <s v="ATENDE"/>
    <s v="ATENDE"/>
    <s v="ATENDE"/>
    <s v="P6"/>
    <n v="2.7233333333333332"/>
    <n v="11.17"/>
    <n v="4.7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1.166666666666667"/>
    <s v="-"/>
    <n v="10.91"/>
    <n v="0.39"/>
    <m/>
    <m/>
    <m/>
    <m/>
    <s v="ATENDE"/>
    <s v="ATENDE"/>
    <s v="ATENDE"/>
    <s v="ATENDE"/>
    <s v="C4"/>
    <s v="P6"/>
    <n v="1.1800000000000002"/>
    <n v="6.54"/>
    <n v="3.17"/>
    <n v="3"/>
    <n v="0.6"/>
    <s v="ATENDE"/>
    <s v="ATENDE"/>
    <s v="ATENDE"/>
    <s v="P6"/>
    <n v="2.313333333333333"/>
    <n v="9.94"/>
    <n v="3.2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9000000000000146E-2"/>
    <n v="1.7222222222222223"/>
    <s v="-"/>
    <n v="10.39"/>
    <n v="0.49"/>
    <m/>
    <m/>
    <m/>
    <m/>
    <s v="ATENDE"/>
    <s v="ATENDE"/>
    <s v="ATENDE"/>
    <s v="ATENDE"/>
    <s v="C4"/>
    <s v="P6"/>
    <n v="0.84333333333333349"/>
    <n v="5.53"/>
    <n v="3.65"/>
    <n v="3"/>
    <n v="0.6"/>
    <s v="ATENDE"/>
    <s v="ATENDE"/>
    <s v="ATENDE"/>
    <s v="P6"/>
    <n v="1.8166666666666664"/>
    <n v="8.4499999999999993"/>
    <n v="3.1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1.2222222222222223"/>
    <s v="-"/>
    <n v="11.71"/>
    <n v="0.4"/>
    <m/>
    <m/>
    <m/>
    <m/>
    <s v="ATENDE"/>
    <s v="ATENDE"/>
    <s v="ATENDE"/>
    <s v="ATENDE"/>
    <s v="C4"/>
    <s v="P6"/>
    <n v="0.55999999999999983"/>
    <n v="4.68"/>
    <n v="2.27"/>
    <n v="3"/>
    <n v="0.6"/>
    <s v="ATENDE"/>
    <s v="ATENDE"/>
    <s v="ATENDE"/>
    <s v="P6"/>
    <n v="1.9733333333333332"/>
    <n v="8.92"/>
    <n v="3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4"/>
    <n v="0.14933333333333332"/>
    <n v="8.6199999999999992"/>
    <n v="3.38"/>
    <n v="7.5"/>
    <n v="1.5"/>
    <s v="ATENDE"/>
    <s v="ATENDE"/>
    <s v="ATENDE"/>
    <s v="P4"/>
    <e v="#VALUE!"/>
    <s v=" -"/>
    <s v=" -"/>
    <n v="7.5"/>
    <n v="1.5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500000000000004"/>
    <n v="1.8888888888888893"/>
    <s v="-"/>
    <n v="14.15"/>
    <n v="0.52"/>
    <m/>
    <m/>
    <m/>
    <m/>
    <s v="ATENDE"/>
    <s v="ATENDE"/>
    <s v="ATENDE"/>
    <s v="ATENDE"/>
    <s v="C4"/>
    <s v="P4"/>
    <n v="0.52133333333333343"/>
    <n v="11.41"/>
    <n v="4.49"/>
    <n v="7.5"/>
    <n v="1.5"/>
    <s v="ATENDE"/>
    <s v="ATENDE"/>
    <s v="ATENDE"/>
    <s v="P4"/>
    <e v="#VALUE!"/>
    <s v=" -"/>
    <s v=" -"/>
    <n v="7.5"/>
    <n v="1.5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1.6666666666666665"/>
    <s v="-"/>
    <n v="10.99"/>
    <n v="0.48"/>
    <m/>
    <m/>
    <m/>
    <m/>
    <s v="ATENDE"/>
    <s v="ATENDE"/>
    <s v="ATENDE"/>
    <s v="ATENDE"/>
    <s v="C4"/>
    <s v="P4"/>
    <n v="0.15866666666666651"/>
    <n v="8.69"/>
    <n v="3.92"/>
    <n v="7.5"/>
    <n v="1.5"/>
    <s v="ATENDE"/>
    <s v="ATENDE"/>
    <s v="ATENDE"/>
    <s v="P4"/>
    <e v="#VALUE!"/>
    <s v=" -"/>
    <s v=" -"/>
    <n v="7.5"/>
    <n v="1.5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85W"/>
    <s v="LUM LED SL VT 9.1 85W"/>
    <m/>
    <n v="0"/>
    <n v="1"/>
    <n v="85"/>
    <n v="0"/>
    <n v="1448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LPP080HF"/>
    <s v="SXINLPP080K40L12CZF7PHF"/>
    <m/>
    <e v="#N/A"/>
    <n v="1"/>
    <n v="79"/>
    <n v="0"/>
    <n v="1335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933333333333322"/>
    <n v="1.1111111111111112"/>
    <s v="-"/>
    <n v="9.67"/>
    <n v="0.38"/>
    <m/>
    <m/>
    <m/>
    <m/>
    <s v="ATENDE"/>
    <s v="ATENDE"/>
    <s v="ATENDE"/>
    <s v="ATENDE"/>
    <s v="C5"/>
    <s v="-"/>
    <e v="#VALUE!"/>
    <n v="6.59"/>
    <n v="1.99"/>
    <s v="-"/>
    <s v="-"/>
    <s v="-"/>
    <s v="-"/>
    <s v="-"/>
    <s v="-"/>
    <e v="#VALUE!"/>
    <n v="3"/>
    <n v="1.55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933333333333322"/>
    <n v="1.9444444444444446"/>
    <s v="-"/>
    <n v="13.42"/>
    <n v="0.53"/>
    <m/>
    <m/>
    <m/>
    <m/>
    <s v="ATENDE"/>
    <s v="ATENDE"/>
    <s v="ATENDE"/>
    <s v="ATENDE"/>
    <s v="C5"/>
    <s v="-"/>
    <e v="#VALUE!"/>
    <n v="7.94"/>
    <n v="0.97"/>
    <s v="-"/>
    <s v="-"/>
    <s v="-"/>
    <s v="-"/>
    <s v="-"/>
    <s v="-"/>
    <e v="#VALUE!"/>
    <n v="3.42"/>
    <n v="1.22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2000000000000015"/>
    <n v="1.5555555555555558"/>
    <s v="-"/>
    <n v="14.4"/>
    <n v="0.46"/>
    <m/>
    <m/>
    <m/>
    <m/>
    <s v="ATENDE"/>
    <s v="ATENDE"/>
    <s v="ATENDE"/>
    <s v="ATENDE"/>
    <s v="C5"/>
    <s v="-"/>
    <e v="#VALUE!"/>
    <n v="8.17"/>
    <n v="1.1499999999999999"/>
    <s v="-"/>
    <s v="-"/>
    <s v="-"/>
    <s v="-"/>
    <s v="-"/>
    <s v="-"/>
    <e v="#VALUE!"/>
    <n v="3.56"/>
    <n v="1.87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38888888888888884"/>
    <s v="-"/>
    <n v="7.85"/>
    <n v="0.25"/>
    <m/>
    <m/>
    <m/>
    <m/>
    <s v="ATENDE"/>
    <s v="ATENDE"/>
    <s v="ATENDE"/>
    <s v="ATENDE"/>
    <s v="C5"/>
    <s v="P6"/>
    <n v="0.72333333333333338"/>
    <n v="5.17"/>
    <n v="0.91"/>
    <n v="3"/>
    <n v="0.6"/>
    <s v="ATENDE"/>
    <s v="ATENDE"/>
    <s v="ATENDE"/>
    <s v="P6"/>
    <n v="0.28333333333333344"/>
    <n v="3.85"/>
    <n v="1.0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533333333333335"/>
    <n v="0.61111111111111116"/>
    <s v="-"/>
    <n v="8.89"/>
    <n v="0.28999999999999998"/>
    <m/>
    <m/>
    <m/>
    <m/>
    <s v="ATENDE"/>
    <s v="ATENDE"/>
    <s v="ATENDE"/>
    <s v="ATENDE"/>
    <s v="C5"/>
    <s v="P6"/>
    <n v="0.96333333333333315"/>
    <n v="5.89"/>
    <n v="0.88"/>
    <n v="3"/>
    <n v="0.6"/>
    <s v="ATENDE"/>
    <s v="ATENDE"/>
    <s v="ATENDE"/>
    <s v="P6"/>
    <n v="0.28666666666666663"/>
    <n v="3.86"/>
    <n v="1.33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"/>
    <s v="-"/>
    <n v="10.029999999999999"/>
    <n v="0.18"/>
    <m/>
    <m/>
    <m/>
    <m/>
    <s v="ATENDE"/>
    <s v="ATENDE"/>
    <s v="ATENDE"/>
    <s v="ATENDE"/>
    <s v="C5"/>
    <s v="P6"/>
    <n v="1.08"/>
    <n v="6.24"/>
    <n v="0.97"/>
    <n v="3"/>
    <n v="0.6"/>
    <s v="ATENDE"/>
    <s v="ATENDE"/>
    <s v="ATENDE"/>
    <s v="P6"/>
    <n v="8.666666666666667E-2"/>
    <n v="3.26"/>
    <n v="0.7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1111111111111116"/>
    <s v="-"/>
    <n v="7.81"/>
    <n v="0.2"/>
    <m/>
    <m/>
    <m/>
    <m/>
    <s v="ATENDE"/>
    <s v="ATENDE"/>
    <s v="ATENDE"/>
    <s v="ATENDE"/>
    <s v="C5"/>
    <s v="P6"/>
    <n v="0.77333333333333343"/>
    <n v="5.32"/>
    <n v="0.61"/>
    <n v="3"/>
    <n v="0.6"/>
    <s v="ATENDE"/>
    <s v="ATENDE"/>
    <s v="ATENDE"/>
    <s v="P6"/>
    <n v="0.10666666666666669"/>
    <n v="3.32"/>
    <n v="0.7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0.5555555555555558"/>
    <s v="-"/>
    <n v="8.24"/>
    <n v="0.28000000000000003"/>
    <m/>
    <m/>
    <m/>
    <m/>
    <s v="ATENDE"/>
    <s v="ATENDE"/>
    <s v="ATENDE"/>
    <s v="ATENDE"/>
    <s v="C5"/>
    <s v="P6"/>
    <n v="0.49666666666666681"/>
    <n v="4.49"/>
    <n v="0.77"/>
    <n v="3"/>
    <n v="0.6"/>
    <s v="ATENDE"/>
    <s v="ATENDE"/>
    <s v="ATENDE"/>
    <s v="P6"/>
    <n v="0.71"/>
    <n v="5.13"/>
    <n v="2.2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0.16666666666666674"/>
    <s v="-"/>
    <n v="9.4499999999999993"/>
    <n v="0.21"/>
    <m/>
    <m/>
    <m/>
    <m/>
    <s v="ATENDE"/>
    <s v="ATENDE"/>
    <s v="ATENDE"/>
    <s v="ATENDE"/>
    <s v="C5"/>
    <s v="P6"/>
    <n v="0.58666666666666667"/>
    <n v="4.76"/>
    <n v="0.9"/>
    <n v="3"/>
    <n v="0.6"/>
    <s v="ATENDE"/>
    <s v="ATENDE"/>
    <s v="ATENDE"/>
    <s v="P6"/>
    <n v="0.53666666666666685"/>
    <n v="4.6100000000000003"/>
    <n v="1.2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n v="10.046666666666667"/>
    <n v="33.14"/>
    <n v="11.9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65W"/>
    <s v="LUM LED SL VT 9.1 65W"/>
    <m/>
    <e v="#N/A"/>
    <n v="3"/>
    <n v="65"/>
    <n v="0"/>
    <n v="10496"/>
    <n v="0"/>
    <n v="0"/>
    <n v="10"/>
    <s v="Curto I"/>
    <m/>
    <s v=""/>
    <s v=""/>
    <m/>
    <m/>
    <m/>
    <m/>
    <m/>
    <m/>
    <n v="65"/>
    <n v="50"/>
    <n v="345"/>
    <n v="-0.30000000000000004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n v="8.39"/>
    <n v="28.17"/>
    <n v="9.2200000000000006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EVO050HF"/>
    <s v="SXINEVO050K40L12CZF7PHF"/>
    <m/>
    <e v="#N/A"/>
    <n v="3"/>
    <n v="50"/>
    <n v="0"/>
    <n v="8650"/>
    <n v="0"/>
    <n v="0"/>
    <n v="10"/>
    <s v="Curto I"/>
    <m/>
    <s v=""/>
    <s v=""/>
    <m/>
    <m/>
    <m/>
    <m/>
    <m/>
    <m/>
    <n v="50"/>
    <n v="50"/>
    <n v="300"/>
    <n v="0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n v="9.6533333333333342"/>
    <n v="31.96"/>
    <n v="9.57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_60W_73IBBRS_x000a_"/>
    <s v="SIGSAGPTLRRSSNDL_60W_73IBBRS_x000a_1-10C1MUN6.5"/>
    <m/>
    <n v="0"/>
    <n v="3"/>
    <n v="60"/>
    <e v="#N/A"/>
    <n v="9453"/>
    <n v="0"/>
    <n v="0"/>
    <n v="10"/>
    <s v="Curto I"/>
    <m/>
    <s v=""/>
    <s v=""/>
    <m/>
    <m/>
    <m/>
    <m/>
    <m/>
    <m/>
    <n v="60"/>
    <n v="50"/>
    <n v="330"/>
    <n v="-0.19999999999999996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2839999999999998"/>
    <n v="2.5555555555555558"/>
    <s v="-"/>
    <n v="17.13"/>
    <n v="0.64"/>
    <m/>
    <m/>
    <m/>
    <m/>
    <s v="ATENDE"/>
    <s v="ATENDE"/>
    <s v="ATENDE"/>
    <s v="ATENDE"/>
    <s v="C5"/>
    <s v="P6"/>
    <n v="0.49"/>
    <n v="4.47"/>
    <n v="1.81"/>
    <n v="3"/>
    <n v="0.6"/>
    <s v="ATENDE"/>
    <s v="ATENDE"/>
    <s v="ATENDE"/>
    <s v="P6"/>
    <n v="0.32333333333333347"/>
    <n v="3.97"/>
    <n v="2.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Curto II"/>
    <m/>
    <s v=""/>
    <s v=""/>
    <m/>
    <m/>
    <m/>
    <m/>
    <m/>
    <m/>
    <n v="28"/>
    <n v="250"/>
    <n v="278"/>
    <n v="0.88800000000000001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680000000000002"/>
    <n v="3.4444444444444446"/>
    <s v="-"/>
    <n v="20.76"/>
    <n v="0.8"/>
    <m/>
    <m/>
    <m/>
    <m/>
    <s v="ATENDE"/>
    <s v="ATENDE"/>
    <s v="ATENDE"/>
    <s v="ATENDE"/>
    <s v="C5"/>
    <s v="P6"/>
    <n v="4.3333333333333224E-2"/>
    <n v="3.13"/>
    <n v="0.86"/>
    <n v="3"/>
    <n v="0.6"/>
    <s v="ATENDE"/>
    <s v="ATENDE"/>
    <s v="ATENDE"/>
    <s v="P6"/>
    <n v="0.21666666666666656"/>
    <n v="3.65"/>
    <n v="2.1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8"/>
    <s v="Curto II"/>
    <m/>
    <s v=""/>
    <s v=""/>
    <m/>
    <m/>
    <m/>
    <m/>
    <m/>
    <m/>
    <n v="31"/>
    <n v="250"/>
    <n v="281"/>
    <n v="0.876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13333333333335"/>
    <n v="3.0555555555555554"/>
    <s v="-"/>
    <n v="21.16"/>
    <n v="0.73"/>
    <m/>
    <m/>
    <m/>
    <m/>
    <s v="ATENDE"/>
    <s v="ATENDE"/>
    <s v="ATENDE"/>
    <s v="ATENDE"/>
    <s v="C5"/>
    <s v="P6"/>
    <n v="0.7699999999999998"/>
    <n v="5.31"/>
    <n v="2.74"/>
    <n v="3"/>
    <n v="0.6"/>
    <s v="ATENDE"/>
    <s v="ATENDE"/>
    <s v="ATENDE"/>
    <s v="P6"/>
    <n v="1.3333333333333419E-2"/>
    <n v="3.04"/>
    <n v="1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5"/>
    <s v="Curto II"/>
    <m/>
    <s v=""/>
    <s v=""/>
    <m/>
    <m/>
    <m/>
    <m/>
    <m/>
    <m/>
    <n v="30"/>
    <n v="250"/>
    <n v="280"/>
    <n v="0.88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1.5714285714285712"/>
    <s v="-"/>
    <n v="20.61"/>
    <n v="0.72"/>
    <m/>
    <m/>
    <m/>
    <m/>
    <s v="ATENDE"/>
    <s v="ATENDE"/>
    <s v="ATENDE"/>
    <s v="ATENDE"/>
    <s v="C2"/>
    <s v="P5"/>
    <n v="1.8760000000000003"/>
    <n v="14.38"/>
    <n v="10.66"/>
    <n v="5"/>
    <n v="1"/>
    <s v="ATENDE"/>
    <s v="ATENDE"/>
    <s v="ATENDE"/>
    <s v="-"/>
    <e v="#VALUE!"/>
    <m/>
    <m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6"/>
    <n v="1.8928571428571428"/>
    <s v="-"/>
    <n v="24.92"/>
    <n v="0.81"/>
    <m/>
    <m/>
    <m/>
    <m/>
    <s v="ATENDE"/>
    <s v="ATENDE"/>
    <s v="ATENDE"/>
    <s v="ATENDE"/>
    <s v="C2"/>
    <s v="P5"/>
    <n v="2.0179999999999998"/>
    <n v="15.09"/>
    <n v="11.75"/>
    <n v="5"/>
    <n v="1"/>
    <s v="ATENDE"/>
    <s v="ATENDE"/>
    <s v="ATENDE"/>
    <s v="-"/>
    <e v="#VALUE!"/>
    <m/>
    <m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50"/>
    <n v="81"/>
    <n v="0.38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799999999999997"/>
    <n v="1.714285714285714"/>
    <s v="-"/>
    <n v="24.36"/>
    <n v="0.76"/>
    <m/>
    <m/>
    <m/>
    <m/>
    <s v="ATENDE"/>
    <s v="ATENDE"/>
    <s v="ATENDE"/>
    <s v="ATENDE"/>
    <s v="C2"/>
    <s v="P5"/>
    <n v="2.0960000000000001"/>
    <n v="15.48"/>
    <n v="11.5"/>
    <n v="5"/>
    <n v="1"/>
    <s v="ATENDE"/>
    <s v="ATENDE"/>
    <s v="ATENDE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50"/>
    <n v="80"/>
    <n v="0.4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0.22222222222222232"/>
    <s v="-"/>
    <n v="8.19"/>
    <n v="0.22"/>
    <m/>
    <m/>
    <m/>
    <m/>
    <s v="ATENDE"/>
    <s v="ATENDE"/>
    <s v="ATENDE"/>
    <s v="ATENDE"/>
    <s v="C5"/>
    <s v="P6"/>
    <n v="1.2833333333333332"/>
    <n v="6.85"/>
    <n v="1.27"/>
    <n v="3"/>
    <n v="0.6"/>
    <s v="ATENDE"/>
    <s v="ATENDE"/>
    <s v="ATENDE"/>
    <s v="P6"/>
    <n v="0.6100000000000001"/>
    <n v="4.83"/>
    <n v="1.4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-5.5555555555555469E-2"/>
    <s v="-"/>
    <n v="7.79"/>
    <n v="0.17"/>
    <m/>
    <m/>
    <m/>
    <m/>
    <s v="ATENDE"/>
    <s v="ATENDE"/>
    <s v="ATENDIMENTO LIMIAR"/>
    <s v="ATENDE"/>
    <s v="C5"/>
    <s v="P6"/>
    <n v="1.1666666666666665"/>
    <n v="6.5"/>
    <n v="0.61"/>
    <n v="3"/>
    <n v="0.6"/>
    <s v="ATENDE"/>
    <s v="ATENDE"/>
    <s v="ATENDE"/>
    <s v="P6"/>
    <n v="0.34666666666666668"/>
    <n v="4.04"/>
    <n v="1.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5333333333333483E-2"/>
    <n v="-5.5555555555555469E-2"/>
    <s v="-"/>
    <n v="8.14"/>
    <n v="0.17"/>
    <m/>
    <m/>
    <m/>
    <m/>
    <s v="ATENDE"/>
    <s v="ATENDE"/>
    <s v="ATENDIMENTO LIMIAR"/>
    <s v="ATENDE"/>
    <s v="C5"/>
    <s v="P6"/>
    <n v="0.53666666666666685"/>
    <n v="4.6100000000000003"/>
    <n v="0.89"/>
    <n v="3"/>
    <n v="0.6"/>
    <s v="ATENDE"/>
    <s v="ATENDE"/>
    <s v="ATENDE"/>
    <s v="P6"/>
    <n v="0.89333333333333331"/>
    <n v="5.6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0555555555555558"/>
    <s v="-"/>
    <n v="10.24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0.84999999999999987"/>
    <n v="5.55"/>
    <n v="2.6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2700000000000005"/>
    <n v="1.3333333333333335"/>
    <s v="-"/>
    <n v="14.27"/>
    <n v="0.42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3833333333333333"/>
    <n v="7.15"/>
    <n v="4.8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0.83333333333333348"/>
    <s v="-"/>
    <n v="10.85"/>
    <n v="0.33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20666666666666678"/>
    <n v="3.62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2222222222222223"/>
    <s v="-"/>
    <n v="11.1"/>
    <n v="0.4"/>
    <m/>
    <m/>
    <m/>
    <m/>
    <s v="ATENDE"/>
    <s v="ATENDE"/>
    <s v="ATENDE"/>
    <s v="ATENDE"/>
    <s v="C4"/>
    <s v="P6"/>
    <n v="2.09"/>
    <n v="9.27"/>
    <n v="3.47"/>
    <n v="3"/>
    <n v="0.6"/>
    <s v="ATENDE"/>
    <s v="ATENDE"/>
    <s v="ATENDE"/>
    <s v="P6"/>
    <n v="1.04"/>
    <n v="6.12"/>
    <n v="3.13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2.0000000000000004"/>
    <s v="-"/>
    <n v="10.55"/>
    <n v="0.54"/>
    <m/>
    <m/>
    <m/>
    <m/>
    <s v="ATENDE"/>
    <s v="ATENDE"/>
    <s v="ATENDE"/>
    <s v="ATENDE"/>
    <s v="C4"/>
    <s v="P6"/>
    <n v="1.92"/>
    <n v="8.76"/>
    <n v="3.47"/>
    <n v="3"/>
    <n v="0.6"/>
    <s v="ATENDE"/>
    <s v="ATENDE"/>
    <s v="ATENDE"/>
    <s v="P6"/>
    <n v="0.62999999999999989"/>
    <n v="4.8899999999999997"/>
    <n v="2.93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3888888888888888"/>
    <s v="-"/>
    <n v="11.78"/>
    <n v="0.43"/>
    <m/>
    <m/>
    <m/>
    <m/>
    <s v="ATENDE"/>
    <s v="ATENDE"/>
    <s v="ATENDE"/>
    <s v="ATENDE"/>
    <s v="C4"/>
    <s v="P6"/>
    <n v="2.0833333333333335"/>
    <n v="9.25"/>
    <n v="3.75"/>
    <n v="3"/>
    <n v="0.6"/>
    <s v="ATENDE"/>
    <s v="ATENDE"/>
    <s v="ATENDE"/>
    <s v="P6"/>
    <n v="0.34999999999999987"/>
    <n v="4.05"/>
    <n v="2.00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6.7500000000000115E-2"/>
    <n v="1.4999999999999996"/>
    <s v="-"/>
    <n v="21.35"/>
    <n v="0.7"/>
    <m/>
    <m/>
    <m/>
    <m/>
    <s v="ATENDE"/>
    <s v="ATENDE"/>
    <s v="ATENDE"/>
    <s v="ATENDE"/>
    <s v="C2"/>
    <s v="P5"/>
    <n v="2.41"/>
    <n v="17.05"/>
    <n v="10.93"/>
    <n v="5"/>
    <n v="1"/>
    <s v="ATENDE"/>
    <s v="ATENDE"/>
    <s v="ATENDE"/>
    <s v="P5"/>
    <n v="1.242"/>
    <n v="11.21"/>
    <n v="10.47"/>
    <n v="5"/>
    <n v="1"/>
    <s v="ATENDE"/>
    <s v="ATENDE"/>
    <s v="ATENDE"/>
    <x v="0"/>
    <s v=" SL VT 9.1 44W"/>
    <s v="LUM LED SL VT 9.1 44W"/>
    <m/>
    <e v="#N/A"/>
    <n v="3"/>
    <n v="44"/>
    <n v="0"/>
    <n v="7657.99"/>
    <n v="0"/>
    <n v="0"/>
    <m/>
    <s v="Curto I"/>
    <m/>
    <s v=""/>
    <s v=""/>
    <m/>
    <m/>
    <m/>
    <m/>
    <m/>
    <m/>
    <n v="44"/>
    <n v="50"/>
    <n v="282"/>
    <n v="0.12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43000000000000016"/>
    <n v="1.714285714285714"/>
    <s v="-"/>
    <n v="28.6"/>
    <n v="0.76"/>
    <m/>
    <m/>
    <m/>
    <m/>
    <s v="ATENDE"/>
    <s v="ATENDE"/>
    <s v="ATENDE"/>
    <s v="ATENDE"/>
    <s v="C2"/>
    <s v="P5"/>
    <n v="2.9799999999999995"/>
    <n v="19.899999999999999"/>
    <n v="10.497999999999999"/>
    <n v="5"/>
    <n v="1"/>
    <s v="ATENDE"/>
    <s v="ATENDE"/>
    <s v="ATENDE"/>
    <s v="P5"/>
    <n v="2.1120000000000001"/>
    <n v="15.56"/>
    <n v="12.95"/>
    <n v="5"/>
    <n v="1"/>
    <s v="ATENDE"/>
    <s v="ATENDE"/>
    <s v="ATENDE"/>
    <x v="1"/>
    <s v="SX-INEVO050HF"/>
    <s v="SXINEVO050K40L12CZF7PHF"/>
    <m/>
    <e v="#N/A"/>
    <n v="3"/>
    <n v="50"/>
    <e v="#N/A"/>
    <n v="8650"/>
    <e v="#N/A"/>
    <n v="0"/>
    <m/>
    <s v="Curto I"/>
    <m/>
    <s v=""/>
    <s v=""/>
    <m/>
    <m/>
    <m/>
    <m/>
    <m/>
    <m/>
    <n v="50"/>
    <n v="50"/>
    <n v="300"/>
    <n v="0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7.1499999999999897E-2"/>
    <n v="1.3571428571428572"/>
    <s v="-"/>
    <n v="21.43"/>
    <n v="0.66"/>
    <m/>
    <m/>
    <m/>
    <m/>
    <s v="ATENDE"/>
    <s v="ATENDE"/>
    <s v="ATENDE"/>
    <s v="ATENDE"/>
    <s v="C2"/>
    <s v="P5"/>
    <n v="2.1859999999999999"/>
    <n v="15.93"/>
    <n v="9.4499999999999993"/>
    <n v="5"/>
    <n v="1"/>
    <s v="ATENDE"/>
    <s v="ATENDE"/>
    <s v="ATENDE"/>
    <s v="P5"/>
    <n v="1.0880000000000001"/>
    <n v="10.44"/>
    <n v="8"/>
    <n v="5"/>
    <n v="1"/>
    <s v="ATENDE"/>
    <s v="ATENDE"/>
    <s v="ATENDE"/>
    <x v="2"/>
    <s v="SIGSAGPTLRRSSNDL_40W_50IBBRS_x000a_"/>
    <s v="SIGSAGPTLRRSSNDL_40W_50IBBRS_x000a_1-10C1MUN6.5"/>
    <m/>
    <e v="#N/A"/>
    <n v="3"/>
    <n v="40"/>
    <e v="#N/A"/>
    <n v="6641"/>
    <e v="#N/A"/>
    <n v="0"/>
    <m/>
    <s v="Curto I"/>
    <m/>
    <s v=""/>
    <s v=""/>
    <m/>
    <m/>
    <m/>
    <m/>
    <m/>
    <m/>
    <n v="40"/>
    <n v="50"/>
    <n v="270"/>
    <n v="0.19999999999999996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14066666666666672"/>
    <n v="2.1666666666666665"/>
    <s v="-"/>
    <n v="17.11"/>
    <n v="0.56999999999999995"/>
    <m/>
    <m/>
    <m/>
    <m/>
    <s v="ATENDE"/>
    <s v="ATENDE"/>
    <s v="ATENDE"/>
    <s v="ATENDE"/>
    <s v="C3"/>
    <s v="P5"/>
    <n v="1.8780000000000001"/>
    <n v="14.39"/>
    <n v="8.3699999999999992"/>
    <n v="5"/>
    <n v="1"/>
    <s v="ATENDE"/>
    <s v="ATENDE"/>
    <s v="ATENDE"/>
    <s v="P5"/>
    <n v="0.79800000000000004"/>
    <n v="8.99"/>
    <n v="5.22"/>
    <n v="5"/>
    <n v="1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99"/>
    <n v="143"/>
    <n v="0.55555555555555558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8.2000000000000073E-2"/>
    <n v="2.9444444444444442"/>
    <s v="-"/>
    <n v="16.23"/>
    <n v="0.71"/>
    <m/>
    <m/>
    <m/>
    <m/>
    <s v="ATENDE"/>
    <s v="ATENDE"/>
    <s v="ATENDE"/>
    <s v="ATENDE"/>
    <s v="C3"/>
    <s v="P5"/>
    <n v="1.75"/>
    <n v="13.75"/>
    <n v="9.99"/>
    <n v="5"/>
    <n v="1"/>
    <s v="ATENDE"/>
    <s v="ATENDE"/>
    <s v="ATENDE"/>
    <s v="P5"/>
    <n v="0.57200000000000006"/>
    <n v="7.86"/>
    <n v="4.79"/>
    <n v="5"/>
    <n v="1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99"/>
    <n v="138"/>
    <n v="0.60606060606060608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27533333333333321"/>
    <n v="3.2222222222222223"/>
    <s v="-"/>
    <n v="19.13"/>
    <n v="0.76"/>
    <m/>
    <m/>
    <m/>
    <m/>
    <s v="ATENDE"/>
    <s v="ATENDE"/>
    <s v="ATENDE"/>
    <s v="ATENDE"/>
    <s v="C3"/>
    <s v="P5"/>
    <n v="1.92"/>
    <n v="14.6"/>
    <n v="10.55"/>
    <n v="5"/>
    <n v="1"/>
    <s v="ATENDE"/>
    <s v="ATENDE"/>
    <s v="ATENDE"/>
    <s v="P5"/>
    <n v="0.51600000000000001"/>
    <n v="7.58"/>
    <n v="4.6900000000000004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99"/>
    <n v="139"/>
    <n v="0.59595959595959602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54700000000000015"/>
    <n v="0.2777777777777779"/>
    <s v="-"/>
    <n v="15.47"/>
    <n v="0.23"/>
    <m/>
    <m/>
    <m/>
    <m/>
    <s v="ATENDE"/>
    <s v="ATENDE"/>
    <s v="ATENDE"/>
    <s v="ATENDE"/>
    <s v="C4"/>
    <s v="P6"/>
    <n v="7.48"/>
    <n v="25.44"/>
    <n v="6.76"/>
    <n v="3"/>
    <n v="0.6"/>
    <s v="ATENDE"/>
    <s v="ATENDE"/>
    <s v="ATENDE"/>
    <s v="P6"/>
    <n v="0.15999999999999992"/>
    <n v="3.48"/>
    <n v="1.05"/>
    <n v="3"/>
    <n v="0.6"/>
    <s v="ATENDE"/>
    <s v="ATENDE"/>
    <s v="ATENDE"/>
    <x v="0"/>
    <s v=" SL VT 9.1 28W"/>
    <s v="LUM LED SL VT 9.1 28W"/>
    <m/>
    <e v="#N/A"/>
    <n v="4"/>
    <n v="28"/>
    <n v="0"/>
    <n v="4927.3500000000004"/>
    <n v="0"/>
    <n v="0"/>
    <n v="5"/>
    <s v="Curto I"/>
    <m/>
    <s v=""/>
    <s v=""/>
    <m/>
    <m/>
    <m/>
    <m/>
    <m/>
    <m/>
    <n v="28"/>
    <n v="250"/>
    <n v="1112"/>
    <n v="0.88800000000000001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13100000000000001"/>
    <n v="0.94444444444444442"/>
    <s v="-"/>
    <n v="11.31"/>
    <n v="0.35"/>
    <m/>
    <m/>
    <m/>
    <m/>
    <s v="ATENDE"/>
    <s v="ATENDE"/>
    <s v="ATENDE"/>
    <s v="ATENDE"/>
    <s v="C4"/>
    <s v="P6"/>
    <n v="5.0199999999999996"/>
    <n v="18.059999999999999"/>
    <n v="5.94"/>
    <n v="3"/>
    <n v="0.6"/>
    <s v="ATENDE"/>
    <s v="ATENDE"/>
    <s v="ATENDE"/>
    <s v="P6"/>
    <n v="8.3333333333333259E-2"/>
    <n v="3.25"/>
    <n v="1.36"/>
    <n v="3"/>
    <n v="0.6"/>
    <s v="ATENDE"/>
    <s v="ATENDE"/>
    <s v="ATENDE"/>
    <x v="1"/>
    <s v="SX-INEVO020HF"/>
    <s v="SXINEVO020K40L12CZF7PHF"/>
    <m/>
    <e v="#N/A"/>
    <n v="4"/>
    <n v="22.5"/>
    <n v="0"/>
    <n v="3825"/>
    <n v="0"/>
    <n v="0"/>
    <n v="10"/>
    <s v="Curto I"/>
    <m/>
    <s v=""/>
    <s v=""/>
    <m/>
    <m/>
    <m/>
    <m/>
    <m/>
    <m/>
    <n v="22.5"/>
    <n v="250"/>
    <n v="1090"/>
    <n v="0.91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73"/>
    <n v="0.83333333333333348"/>
    <s v="-"/>
    <n v="17.3"/>
    <n v="0.33"/>
    <m/>
    <m/>
    <m/>
    <m/>
    <s v="ATENDE"/>
    <s v="ATENDE"/>
    <s v="ATENDE"/>
    <s v="ATENDE"/>
    <s v="C4"/>
    <s v="P6"/>
    <n v="8.2200000000000006"/>
    <n v="27.66"/>
    <n v="10.119999999999999"/>
    <n v="3"/>
    <n v="0.6"/>
    <s v="ATENDE"/>
    <s v="ATENDE"/>
    <s v="ATENDE"/>
    <s v="P6"/>
    <n v="0.59999999999999987"/>
    <n v="4.8"/>
    <n v="1.3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/A"/>
    <n v="5266"/>
    <n v="0"/>
    <n v="0"/>
    <n v="10"/>
    <s v="Curto I"/>
    <m/>
    <s v=""/>
    <s v=""/>
    <m/>
    <m/>
    <m/>
    <m/>
    <m/>
    <m/>
    <n v="30"/>
    <n v="250"/>
    <n v="1120"/>
    <n v="0.88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8333333333333335"/>
    <s v="-"/>
    <n v="9.4700000000000006"/>
    <n v="0.51"/>
    <m/>
    <m/>
    <m/>
    <m/>
    <s v="ATENDE"/>
    <s v="ATENDE"/>
    <s v="ATENDE"/>
    <s v="ATENDE"/>
    <s v="C5"/>
    <s v="P6"/>
    <n v="0.44333333333333336"/>
    <n v="4.33"/>
    <n v="2.14"/>
    <n v="3"/>
    <n v="0.6"/>
    <s v="ATENDE"/>
    <s v="ATENDE"/>
    <s v="ATENDE"/>
    <s v="P6"/>
    <n v="0.1100000000000001"/>
    <n v="3.33"/>
    <n v="2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9444444444444442"/>
    <s v="-"/>
    <n v="11.39"/>
    <n v="0.71"/>
    <m/>
    <m/>
    <m/>
    <m/>
    <s v="ATENDE"/>
    <s v="ATENDE"/>
    <s v="ATENDE"/>
    <s v="ATENDE"/>
    <s v="C5"/>
    <s v="P6"/>
    <n v="0.11333333333333329"/>
    <n v="3.34"/>
    <n v="0.7"/>
    <n v="3"/>
    <n v="0.6"/>
    <s v="ATENDE"/>
    <s v="ATENDE"/>
    <s v="ATENDE"/>
    <s v="P6"/>
    <n v="0.28666666666666663"/>
    <n v="3.86"/>
    <n v="2.29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7222222222222228"/>
    <s v="-"/>
    <n v="11.39"/>
    <n v="0.67"/>
    <m/>
    <m/>
    <m/>
    <m/>
    <s v="ATENDE"/>
    <s v="ATENDE"/>
    <s v="ATENDE"/>
    <s v="ATENDE"/>
    <s v="C5"/>
    <s v="P6"/>
    <n v="0.4800000000000002"/>
    <n v="4.4400000000000004"/>
    <n v="1.86"/>
    <n v="3"/>
    <n v="0.6"/>
    <s v="ATENDE"/>
    <s v="ATENDE"/>
    <s v="ATENDE"/>
    <s v="P6"/>
    <n v="0.19999999999999996"/>
    <n v="3.6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6111111111111112"/>
    <s v="-"/>
    <n v="12.43"/>
    <n v="0.47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-7.9999999999998961E-3"/>
    <n v="7.44"/>
    <n v="4.5199999999999996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36499999999999999"/>
    <n v="1.8333333333333335"/>
    <s v="-"/>
    <n v="13.6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0266666666666655"/>
    <n v="9.02"/>
    <n v="6.5"/>
    <n v="7.5"/>
    <n v="1.5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43500000000000005"/>
    <n v="1.8333333333333335"/>
    <s v="-"/>
    <n v="14.3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14399999999999991"/>
    <n v="8.58"/>
    <n v="6.51"/>
    <n v="7.5"/>
    <n v="1.5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74200000000000021"/>
    <n v="1"/>
    <s v="-"/>
    <n v="17.420000000000002"/>
    <n v="0.3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6.2666666666666648E-2"/>
    <n v="7.97"/>
    <n v="3.27"/>
    <n v="7.5"/>
    <n v="1.5"/>
    <s v="ATENDE"/>
    <s v="ATENDE"/>
    <s v="ATENDE"/>
    <x v="0"/>
    <s v=" SL VT 9.1 72W"/>
    <s v="LUM LED SL VT 9.1 72W"/>
    <m/>
    <n v="0"/>
    <n v="1"/>
    <n v="72"/>
    <n v="0"/>
    <n v="12107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85899999999999999"/>
    <n v="1.5555555555555558"/>
    <s v="-"/>
    <n v="18.59"/>
    <n v="0.4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48"/>
    <n v="9.36"/>
    <n v="4.6100000000000003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1"/>
    <n v="1.8888888888888893"/>
    <s v="-"/>
    <n v="20"/>
    <n v="0.52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5.4666666666666641E-2"/>
    <n v="7.91"/>
    <n v="5.24"/>
    <n v="7.5"/>
    <n v="1.5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0.10714285714285698"/>
    <s v="-"/>
    <n v="21.27"/>
    <n v="0.31"/>
    <m/>
    <m/>
    <m/>
    <m/>
    <s v="ATENDE"/>
    <s v="ATENDE"/>
    <s v="ATENDE"/>
    <s v="ATENDE"/>
    <s v="C2"/>
    <s v="P6"/>
    <n v="8.73"/>
    <n v="29.19"/>
    <n v="15.92"/>
    <n v="3"/>
    <n v="0.6"/>
    <s v="ATENDE"/>
    <s v="ATENDE"/>
    <s v="ATENDE"/>
    <s v="P6"/>
    <n v="1.9033333333333338"/>
    <n v="8.7100000000000009"/>
    <n v="3.93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7049999999999996"/>
    <n v="0.3214285714285714"/>
    <s v="-"/>
    <n v="25.41"/>
    <n v="0.37"/>
    <m/>
    <m/>
    <m/>
    <m/>
    <s v="ATENDE"/>
    <s v="ATENDE"/>
    <s v="ATENDE"/>
    <s v="ATENDE"/>
    <s v="C2"/>
    <s v="P6"/>
    <n v="12.016666666666666"/>
    <n v="39.049999999999997"/>
    <n v="21.15"/>
    <n v="3"/>
    <n v="0.6"/>
    <s v="ATENDE"/>
    <s v="ATENDE"/>
    <s v="ATENDE"/>
    <s v="P6"/>
    <n v="2.1833333333333336"/>
    <n v="9.5500000000000007"/>
    <n v="4.76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4500000000000028E-2"/>
    <n v="0.5714285714285714"/>
    <s v="-"/>
    <n v="21.89"/>
    <n v="0.44"/>
    <m/>
    <m/>
    <m/>
    <m/>
    <s v="ATENDE"/>
    <s v="ATENDE"/>
    <s v="ATENDE"/>
    <s v="ATENDE"/>
    <s v="C2"/>
    <s v="P6"/>
    <n v="9.7866666666666671"/>
    <n v="32.36"/>
    <n v="21.61"/>
    <n v="3"/>
    <n v="0.6"/>
    <s v="ATENDE"/>
    <s v="ATENDE"/>
    <s v="ATENDE"/>
    <s v="P6"/>
    <n v="1"/>
    <n v="6"/>
    <n v="4"/>
    <n v="3"/>
    <n v="0.6"/>
    <s v="ATENDE"/>
    <s v="ATENDE"/>
    <s v="ATENDE"/>
    <x v="2"/>
    <s v="SIGSAGPTLRRSSNDL_68W_83IBBRS_x000a_"/>
    <s v="SIGSAGPTLRRSSNDL_68W_83IBBRS_x000a_1-10C1MUN6.5"/>
    <m/>
    <e v="#N/A"/>
    <n v="1"/>
    <n v="68"/>
    <n v="0"/>
    <n v="10884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26666666666667"/>
    <n v="0.44444444444444464"/>
    <s v="-"/>
    <n v="8.42"/>
    <n v="0.26"/>
    <m/>
    <m/>
    <m/>
    <m/>
    <s v="ATENDE"/>
    <s v="ATENDE"/>
    <s v="ATENDE"/>
    <s v="ATENDE"/>
    <s v="C5"/>
    <s v="P6"/>
    <n v="1.56"/>
    <n v="7.68"/>
    <n v="1.72"/>
    <n v="3"/>
    <n v="0.6"/>
    <s v="ATENDE"/>
    <s v="ATENDE"/>
    <s v="ATENDE"/>
    <s v="P6"/>
    <n v="0.47"/>
    <n v="4.41"/>
    <n v="1.6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0.33333333333333326"/>
    <s v="-"/>
    <n v="7.98"/>
    <n v="0.24"/>
    <m/>
    <m/>
    <m/>
    <m/>
    <s v="ATENDE"/>
    <s v="ATENDE"/>
    <s v="ATENDE"/>
    <s v="ATENDE"/>
    <s v="C5"/>
    <s v="P6"/>
    <n v="1.4433333333333334"/>
    <n v="7.33"/>
    <n v="1.03"/>
    <n v="3"/>
    <n v="0.6"/>
    <s v="ATENDE"/>
    <s v="ATENDE"/>
    <s v="ATENDE"/>
    <s v="P6"/>
    <n v="0.11333333333333329"/>
    <n v="3.34"/>
    <n v="1.1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0"/>
    <s v="-"/>
    <n v="8.8800000000000008"/>
    <n v="0.18"/>
    <m/>
    <m/>
    <m/>
    <m/>
    <s v="ATENDE"/>
    <s v="ATENDE"/>
    <s v="ATENDE"/>
    <s v="ATENDE"/>
    <s v="C5"/>
    <s v="P6"/>
    <n v="0.94666666666666655"/>
    <n v="5.84"/>
    <n v="1.1000000000000001"/>
    <n v="3"/>
    <n v="0.6"/>
    <s v="ATENDE"/>
    <s v="ATENDE"/>
    <s v="ATENDE"/>
    <s v="P6"/>
    <n v="0.47666666666666657"/>
    <n v="4.43"/>
    <n v="1.1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1111111111111112"/>
    <s v="-"/>
    <n v="10.75"/>
    <n v="0.38"/>
    <m/>
    <m/>
    <m/>
    <m/>
    <s v="ATENDE"/>
    <s v="ATENDE"/>
    <s v="ATENDE"/>
    <s v="ATENDE"/>
    <s v="C5"/>
    <s v="P4"/>
    <n v="0.19999999999999996"/>
    <n v="9"/>
    <n v="3.15"/>
    <n v="7.5"/>
    <n v="1.5"/>
    <s v="ATENDE"/>
    <s v="ATENDE"/>
    <s v="ATENDE"/>
    <s v="-"/>
    <e v="#VALUE!"/>
    <n v="6.34"/>
    <n v="3.0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2222222222222223"/>
    <s v="-"/>
    <n v="8.7200000000000006"/>
    <n v="0.4"/>
    <m/>
    <m/>
    <m/>
    <m/>
    <s v="ATENDE"/>
    <s v="ATENDE"/>
    <s v="ATENDE"/>
    <s v="ATENDE"/>
    <s v="C5"/>
    <s v="P6"/>
    <n v="1.2600000000000002"/>
    <n v="6.78"/>
    <n v="1.54"/>
    <n v="3"/>
    <n v="0.6"/>
    <s v="ATENDE"/>
    <s v="ATENDE"/>
    <s v="ATENDE"/>
    <s v="P6"/>
    <n v="0.39666666666666672"/>
    <n v="4.1900000000000004"/>
    <n v="2.00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533333333333331"/>
    <n v="1.7222222222222223"/>
    <s v="-"/>
    <n v="8.59"/>
    <n v="0.49"/>
    <m/>
    <m/>
    <m/>
    <m/>
    <s v="ATENDE"/>
    <s v="ATENDE"/>
    <s v="ATENDE"/>
    <s v="ATENDE"/>
    <s v="C5"/>
    <s v="P6"/>
    <n v="1.2666666666666666"/>
    <n v="6.8"/>
    <n v="2.83"/>
    <n v="3"/>
    <n v="0.6"/>
    <s v="ATENDE"/>
    <s v="ATENDE"/>
    <s v="ATENDE"/>
    <s v="P6"/>
    <n v="0.30666666666666664"/>
    <n v="3.92"/>
    <n v="2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3333333333333335"/>
    <s v="-"/>
    <n v="11.5"/>
    <n v="0.42"/>
    <m/>
    <m/>
    <m/>
    <m/>
    <s v="ATENDE"/>
    <s v="ATENDE"/>
    <s v="ATENDE"/>
    <s v="ATENDE"/>
    <s v="C4"/>
    <s v="P6"/>
    <n v="2.27"/>
    <n v="9.81"/>
    <n v="4.0199999999999996"/>
    <n v="3"/>
    <n v="0.6"/>
    <s v="ATENDE"/>
    <s v="ATENDE"/>
    <s v="ATENDE"/>
    <s v="P6"/>
    <n v="1.0433333333333334"/>
    <n v="6.13"/>
    <n v="3.4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2222222222222223"/>
    <s v="-"/>
    <n v="10.91"/>
    <n v="0.5799999999999999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0.57333333333333325"/>
    <n v="4.72"/>
    <n v="2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599999999999996"/>
    <n v="1.5"/>
    <s v="-"/>
    <n v="12.06"/>
    <n v="0.45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28666666666666663"/>
    <n v="3.8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1.5555555555555558"/>
    <s v="-"/>
    <n v="7.57"/>
    <n v="0.46"/>
    <m/>
    <m/>
    <m/>
    <m/>
    <s v="ATENDE"/>
    <s v="ATENDE"/>
    <s v="ATENDE"/>
    <s v="ATENDE"/>
    <s v="C5"/>
    <s v="P6"/>
    <n v="0.84999999999999987"/>
    <n v="5.55"/>
    <n v="2.56"/>
    <n v="3"/>
    <n v="0.6"/>
    <s v="ATENDE"/>
    <s v="ATENDE"/>
    <s v="ATENDE"/>
    <s v="P6"/>
    <n v="0.26333333333333342"/>
    <n v="3.79"/>
    <n v="2.1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066666666666682"/>
    <n v="2.5555555555555558"/>
    <s v="-"/>
    <n v="9.3800000000000008"/>
    <n v="0.64"/>
    <m/>
    <m/>
    <m/>
    <m/>
    <s v="ATENDE"/>
    <s v="ATENDE"/>
    <s v="ATENDE"/>
    <s v="ATENDE"/>
    <s v="C5"/>
    <s v="P6"/>
    <n v="1.0633333333333335"/>
    <n v="6.19"/>
    <n v="2.2799999999999998"/>
    <n v="3"/>
    <n v="0.6"/>
    <s v="ATENDE"/>
    <s v="ATENDE"/>
    <s v="ATENDE"/>
    <s v="P6"/>
    <n v="0.13666666666666671"/>
    <n v="3.41"/>
    <n v="1.6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533333333333316"/>
    <n v="2.2777777777777777"/>
    <s v="-"/>
    <n v="9.19"/>
    <n v="0.59"/>
    <m/>
    <m/>
    <m/>
    <m/>
    <s v="ATENDE"/>
    <s v="ATENDE"/>
    <s v="ATENDE"/>
    <s v="ATENDE"/>
    <s v="C5"/>
    <s v="P6"/>
    <n v="1.1366666666666667"/>
    <n v="6.41"/>
    <n v="3.44"/>
    <n v="3"/>
    <n v="0.6"/>
    <s v="ATENDE"/>
    <s v="ATENDE"/>
    <s v="ATENDE"/>
    <s v="P6"/>
    <n v="0.13666666666666671"/>
    <n v="3.41"/>
    <n v="2.1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1666666666666665"/>
    <s v="-"/>
    <n v="8.32"/>
    <n v="0.56999999999999995"/>
    <m/>
    <m/>
    <m/>
    <m/>
    <s v="ATENDE"/>
    <s v="ATENDE"/>
    <s v="ATENDE"/>
    <s v="ATENDE"/>
    <s v="C5"/>
    <s v="P6"/>
    <n v="0.43666666666666654"/>
    <n v="4.3099999999999996"/>
    <n v="2.52"/>
    <n v="3"/>
    <n v="0.6"/>
    <s v="ATENDE"/>
    <s v="ATENDE"/>
    <s v="ATENDE"/>
    <s v="P6"/>
    <n v="8.0000000000000071E-2"/>
    <n v="3.24"/>
    <n v="1.9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2.8888888888888888"/>
    <s v="-"/>
    <n v="7.79"/>
    <n v="0.7"/>
    <m/>
    <m/>
    <m/>
    <m/>
    <s v="ATENDE"/>
    <s v="ATENDE"/>
    <s v="ATENDE"/>
    <s v="ATENDE"/>
    <s v="C5"/>
    <s v="P6"/>
    <n v="6.6666666666665986E-3"/>
    <n v="3.02"/>
    <n v="1.3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3.5"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4666666666666606E-2"/>
    <n v="2.7222222222222228"/>
    <s v="-"/>
    <n v="7.61"/>
    <n v="0.67"/>
    <m/>
    <m/>
    <m/>
    <m/>
    <s v="ATENDE"/>
    <s v="ATENDE"/>
    <s v="ATENDE"/>
    <s v="ATENDE"/>
    <s v="C5"/>
    <s v="P6"/>
    <n v="0.16333333333333333"/>
    <n v="3.49"/>
    <n v="2.12"/>
    <n v="3"/>
    <n v="0.6"/>
    <s v="ATENDE"/>
    <s v="ATENDE"/>
    <s v="ATENDE"/>
    <s v="P6"/>
    <n v="2.3333333333333206E-2"/>
    <n v="3.07"/>
    <n v="1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s v="Longo II"/>
    <n v="3.5"/>
    <n v="8.5"/>
    <m/>
    <m/>
    <m/>
    <m/>
    <m/>
    <m/>
    <n v="46.5"/>
    <n v="150"/>
    <n v="196.5"/>
    <n v="0.69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2.0000000000000004"/>
    <s v="-"/>
    <n v="10.48"/>
    <n v="0.54"/>
    <m/>
    <m/>
    <m/>
    <m/>
    <s v="ATENDE"/>
    <s v="ATENDE"/>
    <s v="ATENDE"/>
    <s v="ATENDE"/>
    <s v="C4"/>
    <s v="P6"/>
    <n v="1.9666666666666668"/>
    <n v="8.9"/>
    <n v="4.93"/>
    <n v="3"/>
    <n v="0.6"/>
    <s v="ATENDE"/>
    <s v="ATENDE"/>
    <s v="ATENDE"/>
    <s v="-"/>
    <e v="#VALUE!"/>
    <n v="6.16"/>
    <n v="3.9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9444444444444442"/>
    <s v="-"/>
    <n v="13.01"/>
    <n v="0.71"/>
    <m/>
    <m/>
    <m/>
    <m/>
    <s v="ATENDE"/>
    <s v="ATENDE"/>
    <s v="ATENDE"/>
    <s v="ATENDE"/>
    <s v="C4"/>
    <s v="P6"/>
    <n v="2.4433333333333334"/>
    <n v="10.33"/>
    <n v="7.05"/>
    <n v="3"/>
    <n v="0.6"/>
    <s v="ATENDE"/>
    <s v="ATENDE"/>
    <s v="ATENDE"/>
    <s v="-"/>
    <e v="#VALUE!"/>
    <n v="6.32"/>
    <n v="3.9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100000000000014"/>
    <n v="2.6111111111111112"/>
    <s v="-"/>
    <n v="12.81"/>
    <n v="0.65"/>
    <m/>
    <m/>
    <m/>
    <m/>
    <s v="ATENDE"/>
    <s v="ATENDE"/>
    <s v="ATENDE"/>
    <s v="ATENDE"/>
    <s v="C4"/>
    <s v="P6"/>
    <n v="2.4566666666666666"/>
    <n v="10.37"/>
    <n v="7.04"/>
    <n v="3"/>
    <n v="0.6"/>
    <s v="ATENDE"/>
    <s v="ATENDE"/>
    <s v="ATENDE"/>
    <s v="-"/>
    <e v="#VALUE!"/>
    <n v="5.9"/>
    <n v="4.0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99999999999998"/>
    <n v="0.44444444444444464"/>
    <s v="-"/>
    <n v="12.32"/>
    <n v="0.26"/>
    <m/>
    <m/>
    <m/>
    <m/>
    <s v="ATENDE"/>
    <s v="ATENDE"/>
    <s v="ATENDE"/>
    <s v="ATENDE"/>
    <s v="C4"/>
    <s v="P6"/>
    <n v="2.2966666666666669"/>
    <n v="9.89"/>
    <n v="3.22"/>
    <n v="3"/>
    <n v="0.6"/>
    <s v="ATENDE"/>
    <s v="ATENDE"/>
    <s v="ATENDE"/>
    <s v="P6"/>
    <n v="1.7266666666666666"/>
    <n v="8.18"/>
    <n v="2.2200000000000002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50"/>
    <n v="215"/>
    <n v="0.56666666666666665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0.16666666666666674"/>
    <s v="-"/>
    <n v="11.02"/>
    <n v="0.21"/>
    <m/>
    <m/>
    <m/>
    <m/>
    <s v="ATENDE"/>
    <s v="ATENDE"/>
    <s v="ATENDE"/>
    <s v="ATENDE"/>
    <s v="C4"/>
    <s v="P6"/>
    <n v="2.0033333333333334"/>
    <n v="9.01"/>
    <n v="1.08"/>
    <n v="3"/>
    <n v="0.6"/>
    <s v="ATENDE"/>
    <s v="ATENDE"/>
    <s v="ATENDE"/>
    <s v="P6"/>
    <n v="1.5133333333333332"/>
    <n v="7.54"/>
    <n v="3.2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0.16666666666666674"/>
    <s v="-"/>
    <n v="10"/>
    <n v="0.21"/>
    <m/>
    <m/>
    <m/>
    <m/>
    <s v="ATENDE"/>
    <s v="ATENDE"/>
    <s v="ATENDE"/>
    <s v="ATENDE"/>
    <s v="C4"/>
    <s v="P6"/>
    <n v="0.96333333333333315"/>
    <n v="5.89"/>
    <n v="1.5"/>
    <n v="3"/>
    <n v="0.6"/>
    <s v="ATENDE"/>
    <s v="ATENDE"/>
    <s v="ATENDE"/>
    <s v="P6"/>
    <n v="1.3933333333333331"/>
    <n v="7.18"/>
    <n v="1.8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72222222222222232"/>
    <s v="-"/>
    <n v="10.32"/>
    <n v="0.31"/>
    <m/>
    <m/>
    <m/>
    <m/>
    <s v="ATENDE"/>
    <s v="ATENDE"/>
    <s v="ATENDE"/>
    <s v="ATENDE"/>
    <s v="C4"/>
    <s v="P6"/>
    <n v="1.8000000000000003"/>
    <n v="8.4"/>
    <n v="2.4"/>
    <n v="3"/>
    <n v="0.6"/>
    <s v="ATENDE"/>
    <s v="ATENDE"/>
    <s v="ATENDE"/>
    <s v="P6"/>
    <n v="0.98666666666666658"/>
    <n v="5.96"/>
    <n v="2.4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00000000000005"/>
    <n v="0.72222222222222232"/>
    <s v="-"/>
    <n v="14.35"/>
    <n v="0.31"/>
    <m/>
    <m/>
    <m/>
    <m/>
    <s v="ATENDE"/>
    <s v="ATENDE"/>
    <s v="ATENDE"/>
    <s v="ATENDE"/>
    <s v="C4"/>
    <s v="P6"/>
    <n v="2.6533333333333338"/>
    <n v="10.96"/>
    <n v="1.88"/>
    <n v="3"/>
    <n v="0.6"/>
    <s v="ATENDE"/>
    <s v="ATENDE"/>
    <s v="ATENDE"/>
    <s v="P6"/>
    <n v="1.6233333333333335"/>
    <n v="7.87"/>
    <n v="4.4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2777777777777779"/>
    <s v="-"/>
    <n v="11.03"/>
    <n v="0.23"/>
    <m/>
    <m/>
    <m/>
    <m/>
    <s v="ATENDE"/>
    <s v="ATENDE"/>
    <s v="ATENDE"/>
    <s v="ATENDE"/>
    <s v="C4"/>
    <s v="P6"/>
    <n v="1.7866666666666666"/>
    <n v="8.36"/>
    <n v="1.81"/>
    <n v="3"/>
    <n v="0.6"/>
    <s v="ATENDE"/>
    <s v="ATENDE"/>
    <s v="ATENDE"/>
    <s v="P6"/>
    <n v="0.37666666666666671"/>
    <n v="4.13"/>
    <n v="1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5555555555555558"/>
    <s v="-"/>
    <n v="10.06"/>
    <n v="0.46"/>
    <m/>
    <m/>
    <m/>
    <m/>
    <s v="ATENDE"/>
    <s v="ATENDE"/>
    <s v="ATENDE"/>
    <s v="ATENDE"/>
    <s v="C4"/>
    <s v="P6"/>
    <n v="1.67"/>
    <n v="8.01"/>
    <n v="3.26"/>
    <n v="3"/>
    <n v="0.6"/>
    <s v="ATENDE"/>
    <s v="ATENDE"/>
    <s v="ATENDE"/>
    <s v="P6"/>
    <n v="0.93666666666666654"/>
    <n v="5.81"/>
    <n v="3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2.3333333333333335"/>
    <s v="-"/>
    <n v="11.39"/>
    <n v="0.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1.02"/>
    <n v="6.06"/>
    <n v="3.94"/>
    <n v="3"/>
    <n v="0.6"/>
    <s v="ATENDE"/>
    <s v="ATENDE"/>
    <s v="ATENDE"/>
    <x v="1"/>
    <s v="SX-INEVO040HF"/>
    <s v="SXINEVO040K40L12CZF7PHF"/>
    <m/>
    <n v="0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00000000000003"/>
    <n v="1.8333333333333335"/>
    <s v="-"/>
    <n v="12.84"/>
    <n v="0.51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71"/>
    <n v="5.13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5000000000000639E-3"/>
    <n v="0.67857142857142838"/>
    <s v="-"/>
    <n v="20.190000000000001"/>
    <n v="0.47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6466666666666669"/>
    <n v="7.94"/>
    <n v="5.12"/>
    <n v="3"/>
    <n v="0.6"/>
    <s v="ATENDE"/>
    <s v="ATENDE"/>
    <s v="ATENDE"/>
    <x v="0"/>
    <s v=" SL VT 9.1 17W"/>
    <s v=" SL VT 9.1 44W"/>
    <m/>
    <e v="#N/A"/>
    <n v="2"/>
    <n v="17"/>
    <n v="0"/>
    <n v="2929.66"/>
    <n v="0"/>
    <n v="0"/>
    <m/>
    <s v="Médio II"/>
    <m/>
    <s v=""/>
    <s v=""/>
    <m/>
    <m/>
    <m/>
    <m/>
    <m/>
    <m/>
    <n v="17"/>
    <n v="150"/>
    <n v="334"/>
    <n v="0.88666666666666671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2799999999999985"/>
    <n v="1.0714285714285712"/>
    <s v="-"/>
    <n v="26.56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8833333333333333"/>
    <n v="8.65"/>
    <n v="4.21"/>
    <n v="3"/>
    <n v="0.6"/>
    <s v="ATENDE"/>
    <s v="ATENDE"/>
    <s v="ATENDE"/>
    <x v="1"/>
    <s v="SX-INEVO020HF"/>
    <s v="SX-INEVO050HF"/>
    <m/>
    <e v="#N/A"/>
    <n v="2"/>
    <n v="22.5"/>
    <e v="#N/A"/>
    <n v="3825"/>
    <e v="#N/A"/>
    <n v="0"/>
    <m/>
    <s v="Médio II"/>
    <m/>
    <s v=""/>
    <s v=""/>
    <m/>
    <m/>
    <m/>
    <m/>
    <m/>
    <m/>
    <n v="22.5"/>
    <n v="150"/>
    <n v="345"/>
    <n v="0.85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4499999999999966E-2"/>
    <n v="0.60714285714285698"/>
    <s v="-"/>
    <n v="20.49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45333333333333337"/>
    <n v="4.3600000000000003"/>
    <n v="2.06"/>
    <n v="3"/>
    <n v="0.6"/>
    <s v="ATENDE"/>
    <s v="ATENDE"/>
    <s v="ATENDE"/>
    <x v="2"/>
    <s v="SIGSAGPTLRRSSNDL_30W_38IBBRS_x000a_"/>
    <s v="SIGSAGPTLRRSSNDL_40W_50IBBRS_x000a_"/>
    <m/>
    <e v="#N/A"/>
    <n v="2"/>
    <n v="30"/>
    <e v="#N/A"/>
    <n v="5266"/>
    <e v="#N/A"/>
    <n v="0"/>
    <m/>
    <s v="Médio II"/>
    <m/>
    <s v=""/>
    <s v=""/>
    <m/>
    <m/>
    <m/>
    <m/>
    <m/>
    <m/>
    <n v="30"/>
    <n v="150"/>
    <n v="360"/>
    <n v="0.8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5555555555555558"/>
    <s v="-"/>
    <n v="10.51"/>
    <n v="0.46"/>
    <m/>
    <m/>
    <m/>
    <m/>
    <s v="ATENDE"/>
    <s v="ATENDE"/>
    <s v="ATENDE"/>
    <s v="ATENDE"/>
    <s v="C4"/>
    <s v="P6"/>
    <n v="1.9233333333333333"/>
    <n v="8.77"/>
    <n v="3.82"/>
    <n v="3"/>
    <n v="0.6"/>
    <s v="ATENDE"/>
    <s v="ATENDE"/>
    <s v="ATENDE"/>
    <s v="P6"/>
    <n v="1.3266666666666667"/>
    <n v="6.98"/>
    <n v="3.8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2.4444444444444446"/>
    <s v="-"/>
    <n v="10"/>
    <n v="0.62"/>
    <m/>
    <m/>
    <m/>
    <m/>
    <s v="ATENDE"/>
    <s v="ATENDE"/>
    <s v="ATENDE"/>
    <s v="ATENDE"/>
    <s v="C4"/>
    <s v="P6"/>
    <n v="1.7799999999999998"/>
    <n v="8.34"/>
    <n v="4.4000000000000004"/>
    <n v="3"/>
    <n v="0.6"/>
    <s v="ATENDE"/>
    <s v="ATENDE"/>
    <s v="ATENDE"/>
    <s v="P6"/>
    <n v="1.08"/>
    <n v="6.24"/>
    <n v="4.59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2222222222222223"/>
    <s v="-"/>
    <n v="11.4"/>
    <n v="0.57999999999999996"/>
    <m/>
    <m/>
    <m/>
    <m/>
    <s v="ATENDE"/>
    <s v="ATENDE"/>
    <s v="ATENDE"/>
    <s v="ATENDE"/>
    <s v="C4"/>
    <s v="P6"/>
    <n v="1.9433333333333334"/>
    <n v="8.83"/>
    <n v="4.76"/>
    <n v="3"/>
    <n v="0.6"/>
    <s v="ATENDE"/>
    <s v="ATENDE"/>
    <s v="ATENDE"/>
    <s v="P6"/>
    <n v="0.82666666666666688"/>
    <n v="5.48"/>
    <n v="3.5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1.166666666666667"/>
    <s v="-"/>
    <n v="8.76"/>
    <n v="0.39"/>
    <m/>
    <m/>
    <m/>
    <m/>
    <s v="ATENDE"/>
    <s v="ATENDE"/>
    <s v="ATENDE"/>
    <s v="ATENDE"/>
    <s v="C5"/>
    <s v="P6"/>
    <n v="1.19"/>
    <n v="6.57"/>
    <n v="2.0299999999999998"/>
    <n v="3"/>
    <n v="0.6"/>
    <s v="ATENDE"/>
    <s v="ATENDE"/>
    <s v="ATENDE"/>
    <s v="P6"/>
    <n v="0.39666666666666672"/>
    <n v="4.1900000000000004"/>
    <n v="1.6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4444444444444446"/>
    <s v="-"/>
    <n v="10.75"/>
    <n v="0.44"/>
    <m/>
    <m/>
    <m/>
    <m/>
    <s v="ATENDE"/>
    <s v="ATENDE"/>
    <s v="ATENDE"/>
    <s v="ATENDE"/>
    <s v="C5"/>
    <s v="P6"/>
    <n v="0.42666666666666675"/>
    <n v="4.28"/>
    <n v="1.08"/>
    <n v="3"/>
    <n v="0.6"/>
    <s v="ATENDE"/>
    <s v="ATENDE"/>
    <s v="ATENDE"/>
    <s v="P6"/>
    <n v="1.3833333333333333"/>
    <n v="7.15"/>
    <n v="4.11000000000000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333333333333339"/>
    <n v="1.3888888888888888"/>
    <s v="-"/>
    <n v="9.25"/>
    <n v="0.43"/>
    <m/>
    <m/>
    <m/>
    <m/>
    <s v="ATENDE"/>
    <s v="ATENDE"/>
    <s v="ATENDE"/>
    <s v="ATENDE"/>
    <s v="C5"/>
    <s v="P6"/>
    <n v="0.20666666666666678"/>
    <n v="3.62"/>
    <n v="1.3"/>
    <n v="3"/>
    <n v="0.6"/>
    <s v="ATENDE"/>
    <s v="ATENDE"/>
    <s v="ATENDE"/>
    <s v="P6"/>
    <n v="0.8"/>
    <n v="5.4"/>
    <n v="3.0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6666666666666665"/>
    <s v="-"/>
    <n v="10.34"/>
    <n v="0.48"/>
    <m/>
    <m/>
    <m/>
    <m/>
    <s v="ATENDE"/>
    <s v="ATENDE"/>
    <s v="ATENDE"/>
    <s v="ATENDE"/>
    <s v="C4"/>
    <s v="P6"/>
    <n v="1.9966666666666666"/>
    <n v="8.99"/>
    <n v="4.29"/>
    <n v="3"/>
    <n v="0.6"/>
    <s v="ATENDE"/>
    <s v="ATENDE"/>
    <s v="ATENDE"/>
    <s v="P6"/>
    <n v="0.70666666666666678"/>
    <n v="5.12"/>
    <n v="3.0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599999999999993"/>
    <n v="2.3888888888888888"/>
    <s v="-"/>
    <n v="11.66"/>
    <n v="0.61"/>
    <m/>
    <m/>
    <m/>
    <m/>
    <s v="ATENDE"/>
    <s v="ATENDE"/>
    <s v="ATENDE"/>
    <s v="ATENDE"/>
    <s v="C4"/>
    <s v="P6"/>
    <n v="2.4833333333333329"/>
    <n v="10.45"/>
    <n v="5.79"/>
    <n v="3"/>
    <n v="0.6"/>
    <s v="ATENDE"/>
    <s v="ATENDE"/>
    <s v="ATENDE"/>
    <s v="P6"/>
    <n v="0.68333333333333335"/>
    <n v="5.05"/>
    <n v="2.9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.6666666666666665"/>
    <s v="-"/>
    <n v="12.89"/>
    <n v="0.48"/>
    <m/>
    <m/>
    <m/>
    <m/>
    <s v="ATENDE"/>
    <s v="ATENDE"/>
    <s v="ATENDE"/>
    <s v="ATENDE"/>
    <s v="C4"/>
    <s v="P6"/>
    <n v="2.6933333333333334"/>
    <n v="11.08"/>
    <n v="6.4"/>
    <n v="3"/>
    <n v="0.6"/>
    <s v="ATENDE"/>
    <s v="ATENDE"/>
    <s v="ATENDE"/>
    <s v="P6"/>
    <n v="0.37666666666666671"/>
    <n v="4.13"/>
    <n v="2.3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7499999999999885E-2"/>
    <n v="1.0357142857142851"/>
    <s v="-"/>
    <n v="21.15"/>
    <n v="0.56999999999999995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74400000000000022"/>
    <n v="8.7200000000000006"/>
    <n v="5.73"/>
    <n v="5"/>
    <n v="1"/>
    <s v="ATENDE"/>
    <s v="ATENDE"/>
    <s v="ATENDE"/>
    <x v="0"/>
    <s v=" SL VT 9.1 52W"/>
    <s v="LUM LED SL VT 9.1 52W"/>
    <m/>
    <e v="#N/A"/>
    <n v="2"/>
    <n v="52"/>
    <n v="0"/>
    <n v="8960.18"/>
    <n v="0"/>
    <n v="0"/>
    <n v="10"/>
    <s v="Longo I"/>
    <m/>
    <s v=""/>
    <s v=""/>
    <m/>
    <m/>
    <m/>
    <m/>
    <m/>
    <m/>
    <n v="52"/>
    <n v="50"/>
    <n v="204"/>
    <n v="-4.0000000000000036E-2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15"/>
    <n v="1.3571428571428572"/>
    <s v="-"/>
    <n v="23.83"/>
    <n v="0.6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98399999999999999"/>
    <n v="9.92"/>
    <n v="6.02"/>
    <n v="5"/>
    <n v="1"/>
    <s v="ATENDE"/>
    <s v="ATENDE"/>
    <s v="ATENDE"/>
    <x v="1"/>
    <s v="SX-INEVO050HF"/>
    <s v="SXINEVO050K40L12CZF7PHF"/>
    <m/>
    <e v="#N/A"/>
    <n v="2"/>
    <n v="50"/>
    <e v="#N/A"/>
    <n v="8650"/>
    <e v="#N/A"/>
    <n v="0"/>
    <n v="10"/>
    <s v="Longo I"/>
    <m/>
    <s v=""/>
    <s v=""/>
    <m/>
    <m/>
    <m/>
    <m/>
    <m/>
    <m/>
    <n v="50"/>
    <n v="50"/>
    <n v="200"/>
    <n v="0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7949999999999995"/>
    <n v="1.0714285714285712"/>
    <s v="-"/>
    <n v="27.59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6100000000000001"/>
    <n v="8.0500000000000007"/>
    <n v="4.28"/>
    <n v="5"/>
    <n v="1"/>
    <s v="ATENDE"/>
    <s v="ATENDE"/>
    <s v="ATENDE"/>
    <x v="2"/>
    <s v="SIGSAGPTLRRSSNDL_60W_73IBBRS_x000a_"/>
    <s v="SIGSAGPTLRRSSNDL_60W_73IBBRS_x000a_1-10C1MUN6.5"/>
    <m/>
    <n v="0"/>
    <n v="2"/>
    <n v="60"/>
    <e v="#N/A"/>
    <n v="9453"/>
    <e v="#N/A"/>
    <n v="0"/>
    <n v="10"/>
    <s v="Longo I"/>
    <m/>
    <s v=""/>
    <s v=""/>
    <m/>
    <m/>
    <m/>
    <m/>
    <m/>
    <m/>
    <n v="60"/>
    <n v="50"/>
    <n v="220"/>
    <n v="-0.19999999999999996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399999999999999"/>
    <n v="1.8888888888888893"/>
    <s v="-"/>
    <n v="12.44"/>
    <n v="0.52"/>
    <m/>
    <m/>
    <m/>
    <m/>
    <s v="ATENDE"/>
    <s v="ATENDE"/>
    <s v="ATENDE"/>
    <s v="ATENDE"/>
    <s v="C4"/>
    <s v="P6"/>
    <n v="2.2033333333333331"/>
    <n v="9.61"/>
    <n v="4.95"/>
    <n v="3"/>
    <n v="0.6"/>
    <s v="ATENDE"/>
    <s v="ATENDE"/>
    <s v="ATENDE"/>
    <s v="P6"/>
    <n v="1.37"/>
    <n v="7.11"/>
    <n v="4.150000000000000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000000000000037E-2"/>
    <n v="2.833333333333333"/>
    <s v="-"/>
    <n v="10.42"/>
    <n v="0.69"/>
    <m/>
    <m/>
    <m/>
    <m/>
    <s v="ATENDE"/>
    <s v="ATENDE"/>
    <s v="ATENDE"/>
    <s v="ATENDE"/>
    <s v="C4"/>
    <s v="P6"/>
    <n v="1.5533333333333332"/>
    <n v="7.66"/>
    <n v="4.28"/>
    <n v="3"/>
    <n v="0.6"/>
    <s v="ATENDE"/>
    <s v="ATENDE"/>
    <s v="ATENDE"/>
    <s v="P6"/>
    <n v="0.73666666666666658"/>
    <n v="5.21"/>
    <n v="2.76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699999999999991"/>
    <n v="2.666666666666667"/>
    <s v="-"/>
    <n v="15.27"/>
    <n v="0.66"/>
    <m/>
    <m/>
    <m/>
    <m/>
    <s v="ATENDE"/>
    <s v="ATENDE"/>
    <s v="ATENDE"/>
    <s v="ATENDE"/>
    <s v="C4"/>
    <s v="P6"/>
    <n v="2.6999999999999997"/>
    <n v="11.1"/>
    <n v="6.87"/>
    <n v="3"/>
    <n v="0.6"/>
    <s v="ATENDE"/>
    <s v="ATENDE"/>
    <s v="ATENDE"/>
    <s v="P6"/>
    <n v="1.2666666666666666"/>
    <n v="6.8"/>
    <n v="4.2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99999999999992"/>
    <n v="1.3333333333333335"/>
    <s v="-"/>
    <n v="11.6"/>
    <n v="0.42"/>
    <m/>
    <m/>
    <m/>
    <m/>
    <s v="ATENDE"/>
    <s v="ATENDE"/>
    <s v="ATENDE"/>
    <s v="ATENDE"/>
    <s v="C4"/>
    <s v="P6"/>
    <n v="2.3733333333333331"/>
    <n v="10.119999999999999"/>
    <n v="4.21"/>
    <n v="3"/>
    <n v="0.6"/>
    <s v="ATENDE"/>
    <s v="ATENDE"/>
    <s v="ATENDE"/>
    <s v="P6"/>
    <n v="0.91000000000000014"/>
    <n v="5.73"/>
    <n v="3.2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2.2222222222222223"/>
    <s v="-"/>
    <n v="10.99"/>
    <n v="0.57999999999999996"/>
    <m/>
    <m/>
    <m/>
    <m/>
    <s v="ATENDE"/>
    <s v="ATENDE"/>
    <s v="ATENDE"/>
    <s v="ATENDE"/>
    <s v="C4"/>
    <s v="P6"/>
    <n v="2.1966666666666668"/>
    <n v="9.59"/>
    <n v="4.63"/>
    <n v="3"/>
    <n v="0.6"/>
    <s v="ATENDE"/>
    <s v="ATENDE"/>
    <s v="ATENDE"/>
    <s v="P6"/>
    <n v="0.40000000000000013"/>
    <n v="4.2"/>
    <n v="2.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300000000000008"/>
    <n v="1.5"/>
    <s v="-"/>
    <n v="12.13"/>
    <n v="0.45"/>
    <m/>
    <m/>
    <m/>
    <m/>
    <s v="ATENDE"/>
    <s v="ATENDE"/>
    <s v="ATENDE"/>
    <s v="ATENDE"/>
    <s v="C4"/>
    <s v="P6"/>
    <n v="2.3800000000000003"/>
    <n v="10.14"/>
    <n v="5"/>
    <n v="3"/>
    <n v="0.6"/>
    <s v="ATENDE"/>
    <s v="ATENDE"/>
    <s v="ATENDE"/>
    <s v="P6"/>
    <n v="0.14666666666666672"/>
    <n v="3.44"/>
    <n v="1.6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0.88888888888888906"/>
    <s v="-"/>
    <n v="18.25"/>
    <n v="0.34"/>
    <m/>
    <m/>
    <m/>
    <m/>
    <s v="ATENDE"/>
    <s v="ATENDE"/>
    <s v="ATENDE"/>
    <s v="ATENDE"/>
    <s v="C3"/>
    <s v="P6"/>
    <n v="3.0700000000000003"/>
    <n v="12.21"/>
    <n v="5.71"/>
    <n v="3"/>
    <n v="0.6"/>
    <s v="ATENDE"/>
    <s v="ATENDE"/>
    <s v="ATENDE"/>
    <s v="P6"/>
    <n v="1.7833333333333332"/>
    <n v="8.35"/>
    <n v="2.430000000000000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666666666666679E-2"/>
    <n v="1.6666666666666665"/>
    <s v="-"/>
    <n v="16.45"/>
    <n v="0.48"/>
    <m/>
    <m/>
    <m/>
    <m/>
    <s v="ATENDE"/>
    <s v="ATENDE"/>
    <s v="ATENDE"/>
    <s v="ATENDE"/>
    <s v="C3"/>
    <s v="P6"/>
    <n v="2.44"/>
    <n v="10.32"/>
    <n v="2.39"/>
    <n v="3"/>
    <n v="0.6"/>
    <s v="ATENDE"/>
    <s v="ATENDE"/>
    <s v="ATENDE"/>
    <s v="P6"/>
    <n v="1.4366666666666665"/>
    <n v="7.31"/>
    <n v="3.4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33333333333337"/>
    <n v="1.5555555555555558"/>
    <s v="-"/>
    <n v="18.170000000000002"/>
    <n v="0.46"/>
    <m/>
    <m/>
    <m/>
    <m/>
    <s v="ATENDE"/>
    <s v="ATENDE"/>
    <s v="ATENDE"/>
    <s v="ATENDE"/>
    <s v="C3"/>
    <s v="P6"/>
    <n v="2.8633333333333333"/>
    <n v="11.59"/>
    <n v="4"/>
    <n v="3"/>
    <n v="0.6"/>
    <s v="ATENDE"/>
    <s v="ATENDE"/>
    <s v="ATENDE"/>
    <s v="P6"/>
    <n v="0.87000000000000011"/>
    <n v="5.61"/>
    <n v="1.87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.44444444444444464"/>
    <s v="-"/>
    <n v="11.64"/>
    <n v="0.26"/>
    <m/>
    <m/>
    <m/>
    <m/>
    <s v="ATENDE"/>
    <s v="ATENDE"/>
    <s v="ATENDE"/>
    <s v="ATENDE"/>
    <s v="C4"/>
    <s v="P6"/>
    <n v="2.1333333333333333"/>
    <n v="9.4"/>
    <n v="2.2000000000000002"/>
    <n v="3"/>
    <n v="0.6"/>
    <s v="ATENDE"/>
    <s v="ATENDE"/>
    <s v="ATENDE"/>
    <s v="P6"/>
    <n v="0.58000000000000007"/>
    <n v="4.74"/>
    <n v="1.8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.44444444444444464"/>
    <s v="-"/>
    <n v="10.97"/>
    <n v="0.26"/>
    <m/>
    <m/>
    <m/>
    <m/>
    <s v="ATENDE"/>
    <s v="ATENDE"/>
    <s v="ATENDE"/>
    <s v="ATENDE"/>
    <s v="C4"/>
    <s v="P6"/>
    <n v="1.9299999999999997"/>
    <n v="8.7899999999999991"/>
    <n v="1.22"/>
    <n v="3"/>
    <n v="0.6"/>
    <s v="ATENDE"/>
    <s v="ATENDE"/>
    <s v="ATENDE"/>
    <s v="P6"/>
    <n v="3.3333333333331883E-3"/>
    <n v="3.01"/>
    <n v="1.06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0.33333333333333326"/>
    <s v="-"/>
    <n v="11.49"/>
    <n v="0.24"/>
    <m/>
    <m/>
    <m/>
    <m/>
    <s v="ATENDE"/>
    <s v="ATENDE"/>
    <s v="ATENDE"/>
    <s v="ATENDE"/>
    <s v="C4"/>
    <s v="P6"/>
    <n v="1.8866666666666667"/>
    <n v="8.66"/>
    <n v="1.98"/>
    <n v="3"/>
    <n v="0.6"/>
    <s v="ATENDE"/>
    <s v="ATENDE"/>
    <s v="ATENDE"/>
    <s v="P6"/>
    <n v="0.12333333333333329"/>
    <n v="3.37"/>
    <n v="1.10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s v="Curto II"/>
    <n v="1.4"/>
    <n v="6.5"/>
    <m/>
    <m/>
    <m/>
    <m/>
    <m/>
    <m/>
    <n v="40"/>
    <n v="100"/>
    <n v="140"/>
    <n v="0.6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0999999999999925E-2"/>
    <n v="0.36842105263157898"/>
    <s v="-"/>
    <n v="31.23"/>
    <n v="0.5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2.0659999999999998"/>
    <n v="15.33"/>
    <n v="10.77"/>
    <n v="5"/>
    <n v="1"/>
    <s v="ATENDE"/>
    <s v="ATENDE"/>
    <s v="ATENDE"/>
    <x v="0"/>
    <s v=" SL VT 9.6 190W"/>
    <s v="LUM LED SL VT 9.6 190W"/>
    <m/>
    <e v="#N/A"/>
    <n v="2"/>
    <n v="190"/>
    <n v="0"/>
    <n v="28644.799999999999"/>
    <n v="0"/>
    <n v="0"/>
    <n v="10"/>
    <s v="Médio II"/>
    <s v="Longo II"/>
    <m/>
    <m/>
    <m/>
    <m/>
    <m/>
    <m/>
    <m/>
    <m/>
    <n v="190"/>
    <n v="50"/>
    <n v="480"/>
    <n v="-2.8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666666666666659E-2"/>
    <n v="0.63157894736842102"/>
    <s v="-"/>
    <n v="32.24"/>
    <n v="0.6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7320000000000002"/>
    <n v="13.66"/>
    <n v="10.8"/>
    <n v="5"/>
    <n v="1"/>
    <s v="ATENDE"/>
    <s v="ATENDE"/>
    <s v="ATENDE"/>
    <x v="1"/>
    <s v="SX-INLPP090HF"/>
    <s v="SXINLPP090K40L12CZF7PHF"/>
    <m/>
    <e v="#N/A"/>
    <n v="2"/>
    <n v="90"/>
    <n v="0"/>
    <n v="15476"/>
    <n v="0"/>
    <n v="0"/>
    <n v="10"/>
    <s v="Médio II"/>
    <m/>
    <m/>
    <m/>
    <s v="APES-2"/>
    <n v="1"/>
    <m/>
    <s v="Redução do distanciamento entre postes de 31.5para 15,75."/>
    <m/>
    <m/>
    <n v="90"/>
    <n v="50"/>
    <n v="280"/>
    <n v="-0.8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8599999999999994"/>
    <n v="0.26315789473684204"/>
    <s v="-"/>
    <n v="35.58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3359999999999999"/>
    <n v="11.68"/>
    <n v="8.76"/>
    <n v="5"/>
    <n v="1"/>
    <s v="ATENDE"/>
    <s v="ATENDE"/>
    <s v="ATENDE"/>
    <x v="2"/>
    <s v="TAUMAGPTLRRTMNDL183W_95IBB"/>
    <s v="TAUMAGPTLRRTMNDL183W_95IBB_x000a_RS1-10C1MUN6.5"/>
    <m/>
    <e v="#N/A"/>
    <n v="2"/>
    <n v="183"/>
    <n v="0"/>
    <n v="30866"/>
    <n v="0"/>
    <n v="0"/>
    <n v="10"/>
    <s v="Médio II"/>
    <m/>
    <m/>
    <m/>
    <m/>
    <m/>
    <m/>
    <m/>
    <m/>
    <m/>
    <n v="183"/>
    <n v="50"/>
    <n v="466"/>
    <n v="-2.66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649999999999983"/>
    <n v="0.4285714285714286"/>
    <s v="-"/>
    <n v="22.33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499999999999997"/>
    <n v="8.85"/>
    <n v="5.49"/>
    <n v="3"/>
    <n v="0.6"/>
    <s v="ATENDE"/>
    <s v="ATENDE"/>
    <s v="ATENDE"/>
    <x v="0"/>
    <s v=" SL VT 9.1 140W"/>
    <s v="LUM LED SL VT 9.1 140W"/>
    <m/>
    <n v="0"/>
    <n v="1"/>
    <n v="140"/>
    <n v="0"/>
    <n v="22440"/>
    <n v="0"/>
    <n v="0"/>
    <n v="10"/>
    <s v="Curto II"/>
    <m/>
    <s v=""/>
    <s v=""/>
    <m/>
    <m/>
    <m/>
    <m/>
    <m/>
    <m/>
    <n v="140"/>
    <n v="250"/>
    <n v="390"/>
    <n v="0.43999999999999995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8.4999999999999964E-2"/>
    <n v="0.21428571428571419"/>
    <s v="-"/>
    <n v="21.7"/>
    <n v="0.3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3900000000000001"/>
    <n v="7.17"/>
    <n v="4.2699999999999996"/>
    <n v="3"/>
    <n v="0.6"/>
    <s v="ATENDE"/>
    <s v="ATENDE"/>
    <s v="ATENDE"/>
    <x v="1"/>
    <s v="SX-INLPP150HF"/>
    <s v="SXINLPP150K40L12CZF7PHF"/>
    <m/>
    <n v="0"/>
    <n v="1"/>
    <n v="137"/>
    <n v="0"/>
    <n v="23817"/>
    <n v="0"/>
    <n v="0"/>
    <n v="10"/>
    <s v="Curto II"/>
    <m/>
    <s v=""/>
    <s v=""/>
    <m/>
    <m/>
    <m/>
    <m/>
    <m/>
    <m/>
    <n v="137"/>
    <n v="250"/>
    <n v="387"/>
    <n v="0.45199999999999996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5.600000000000005E-2"/>
    <n v="0.4285714285714286"/>
    <s v="-"/>
    <n v="21.12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73333333333333339"/>
    <n v="5.2"/>
    <n v="3.34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/A"/>
    <n v="23000"/>
    <n v="0"/>
    <n v="0"/>
    <m/>
    <s v="Curto II"/>
    <m/>
    <s v=""/>
    <s v=""/>
    <m/>
    <m/>
    <m/>
    <m/>
    <m/>
    <m/>
    <n v="150"/>
    <n v="250"/>
    <n v="400"/>
    <n v="0.4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5555555555555558"/>
    <s v="-"/>
    <n v="11.03"/>
    <n v="0.28000000000000003"/>
    <m/>
    <m/>
    <m/>
    <m/>
    <s v="ATENDE"/>
    <s v="ATENDE"/>
    <s v="ATENDE"/>
    <s v="ATENDE"/>
    <s v="C4"/>
    <s v="P6"/>
    <n v="2.0066666666666664"/>
    <n v="9.02"/>
    <n v="2.3199999999999998"/>
    <n v="3"/>
    <n v="0.6"/>
    <s v="ATENDE"/>
    <s v="ATENDE"/>
    <s v="ATENDE"/>
    <s v="P6"/>
    <n v="1.1966666666666668"/>
    <n v="6.59"/>
    <n v="2.46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0.50000000000000022"/>
    <s v="-"/>
    <n v="13.07"/>
    <n v="0.27"/>
    <m/>
    <m/>
    <m/>
    <m/>
    <s v="ATENDE"/>
    <s v="ATENDE"/>
    <s v="ATENDE"/>
    <s v="ATENDE"/>
    <s v="C4"/>
    <s v="P6"/>
    <n v="2.36"/>
    <n v="10.08"/>
    <n v="1.49"/>
    <n v="3"/>
    <n v="0.6"/>
    <s v="ATENDE"/>
    <s v="ATENDE"/>
    <s v="ATENDE"/>
    <s v="P6"/>
    <n v="1.5100000000000002"/>
    <n v="7.53"/>
    <n v="3.8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0.11111111111111116"/>
    <s v="-"/>
    <n v="10.08"/>
    <n v="0.2"/>
    <m/>
    <m/>
    <m/>
    <m/>
    <s v="ATENDE"/>
    <s v="ATENDE"/>
    <s v="ATENDE"/>
    <s v="ATENDE"/>
    <s v="C4"/>
    <s v="P6"/>
    <n v="1.56"/>
    <n v="7.68"/>
    <n v="1.4"/>
    <n v="3"/>
    <n v="0.6"/>
    <s v="ATENDE"/>
    <s v="ATENDE"/>
    <s v="ATENDE"/>
    <s v="P6"/>
    <n v="0.34333333333333349"/>
    <n v="4.03"/>
    <n v="1.11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1.4"/>
    <n v="7.2"/>
    <n v="2.38"/>
    <n v="3"/>
    <n v="0.6"/>
    <s v="ATENDE"/>
    <s v="ATENDE"/>
    <s v="ATENDE"/>
    <s v="P6"/>
    <n v="0.7433333333333334"/>
    <n v="5.23"/>
    <n v="2.2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1.1966666666666668"/>
    <n v="6.59"/>
    <n v="1.45"/>
    <n v="3"/>
    <n v="0.6"/>
    <s v="ATENDE"/>
    <s v="ATENDE"/>
    <s v="ATENDE"/>
    <s v="P6"/>
    <n v="0.44000000000000017"/>
    <n v="4.32"/>
    <n v="2.06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1.2133333333333334"/>
    <n v="6.64"/>
    <n v="2.75"/>
    <n v="3"/>
    <n v="0.6"/>
    <s v="ATENDE"/>
    <s v="ATENDE"/>
    <s v="ATENDE"/>
    <s v="P6"/>
    <n v="0.33999999999999986"/>
    <n v="4.0199999999999996"/>
    <n v="2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0.5555555555555558"/>
    <s v="-"/>
    <n v="8.09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6666666666666674"/>
    <s v="-"/>
    <n v="7.8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533333333333343E-2"/>
    <n v="0.72222222222222232"/>
    <s v="-"/>
    <n v="7.69"/>
    <n v="0.3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0.88888888888888906"/>
    <s v="-"/>
    <n v="10.09"/>
    <n v="0.34"/>
    <m/>
    <m/>
    <m/>
    <m/>
    <s v="ATENDE"/>
    <s v="ATENDE"/>
    <s v="ATENDE"/>
    <s v="ATENDE"/>
    <s v="C4"/>
    <s v="P6"/>
    <n v="1.8766666666666669"/>
    <n v="8.6300000000000008"/>
    <n v="2.63"/>
    <n v="3"/>
    <n v="0.6"/>
    <s v="ATENDE"/>
    <s v="ATENDE"/>
    <s v="ATENDE"/>
    <s v="P6"/>
    <n v="0.95333333333333337"/>
    <n v="5.86"/>
    <n v="2.5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500000000000003"/>
    <n v="1.0555555555555558"/>
    <s v="-"/>
    <n v="14.05"/>
    <n v="0.37"/>
    <m/>
    <m/>
    <m/>
    <m/>
    <s v="ATENDE"/>
    <s v="ATENDE"/>
    <s v="ATENDE"/>
    <s v="ATENDE"/>
    <s v="C4"/>
    <s v="P6"/>
    <n v="2.8033333333333332"/>
    <n v="11.41"/>
    <n v="2.4700000000000002"/>
    <n v="3"/>
    <n v="0.6"/>
    <s v="ATENDE"/>
    <s v="ATENDE"/>
    <s v="ATENDE"/>
    <s v="P6"/>
    <n v="1.58"/>
    <n v="7.74"/>
    <n v="4.8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7999999999999847E-2"/>
    <n v="0.5555555555555558"/>
    <s v="-"/>
    <n v="10.78"/>
    <n v="0.28000000000000003"/>
    <m/>
    <m/>
    <m/>
    <m/>
    <s v="ATENDE"/>
    <s v="ATENDE"/>
    <s v="ATENDE"/>
    <s v="ATENDE"/>
    <s v="C4"/>
    <s v="P6"/>
    <n v="1.9"/>
    <n v="8.6999999999999993"/>
    <n v="2.27"/>
    <n v="3"/>
    <n v="0.6"/>
    <s v="ATENDE"/>
    <s v="ATENDE"/>
    <s v="ATENDE"/>
    <s v="P6"/>
    <n v="0.35333333333333328"/>
    <n v="4.0599999999999996"/>
    <n v="1.5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2777777777777777"/>
    <s v="-"/>
    <n v="11.42"/>
    <n v="0.41"/>
    <m/>
    <m/>
    <m/>
    <m/>
    <s v="ATENDE"/>
    <s v="ATENDE"/>
    <s v="ATENDE"/>
    <s v="ATENDE"/>
    <s v="C4"/>
    <s v="P6"/>
    <n v="2.1166666666666667"/>
    <n v="9.35"/>
    <n v="3.56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5999999999999854E-2"/>
    <n v="2.0000000000000004"/>
    <s v="-"/>
    <n v="10.86"/>
    <n v="0.54"/>
    <m/>
    <m/>
    <m/>
    <m/>
    <s v="ATENDE"/>
    <s v="ATENDE"/>
    <s v="ATENDE"/>
    <s v="ATENDE"/>
    <s v="C4"/>
    <s v="P6"/>
    <n v="1.9466666666666668"/>
    <n v="8.84"/>
    <n v="3.6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1.5"/>
    <s v="-"/>
    <n v="12.25"/>
    <n v="0.45"/>
    <m/>
    <m/>
    <m/>
    <m/>
    <s v="ATENDE"/>
    <s v="ATENDE"/>
    <s v="ATENDE"/>
    <s v="ATENDE"/>
    <s v="C4"/>
    <s v="P6"/>
    <n v="2.1133333333333333"/>
    <n v="9.34"/>
    <n v="3.89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99999999999999"/>
    <n v="2.3333333333333335"/>
    <s v="-"/>
    <n v="11.15"/>
    <n v="0.6"/>
    <m/>
    <m/>
    <m/>
    <m/>
    <s v="ATENDE"/>
    <s v="ATENDE"/>
    <s v="ATENDE"/>
    <s v="ATENDE"/>
    <s v="C4"/>
    <s v="P6"/>
    <n v="1.2833333333333332"/>
    <n v="6.85"/>
    <n v="4.55"/>
    <n v="3"/>
    <n v="0.6"/>
    <s v="ATENDE"/>
    <s v="ATENDE"/>
    <s v="ATENDE"/>
    <s v="-"/>
    <e v="#VALUE!"/>
    <n v="8.07"/>
    <n v="5.41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250"/>
    <n v="278"/>
    <n v="0.88800000000000001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200000000000012"/>
    <n v="3"/>
    <s v="-"/>
    <n v="13.82"/>
    <n v="0.72"/>
    <m/>
    <m/>
    <m/>
    <m/>
    <s v="ATENDE"/>
    <s v="ATENDE"/>
    <s v="ATENDE"/>
    <s v="ATENDE"/>
    <s v="C4"/>
    <s v="P6"/>
    <n v="1.4166666666666665"/>
    <n v="7.25"/>
    <n v="4.63"/>
    <n v="3"/>
    <n v="0.6"/>
    <s v="ATENDE"/>
    <s v="ATENDE"/>
    <s v="ATENDE"/>
    <s v="-"/>
    <e v="#VALUE!"/>
    <n v="9.4600000000000009"/>
    <n v="6.5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250"/>
    <n v="281"/>
    <n v="0.876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100000000000001"/>
    <n v="2.833333333333333"/>
    <s v="-"/>
    <n v="13.81"/>
    <n v="0.69"/>
    <m/>
    <m/>
    <m/>
    <m/>
    <s v="ATENDE"/>
    <s v="ATENDE"/>
    <s v="ATENDE"/>
    <s v="ATENDE"/>
    <s v="C4"/>
    <s v="P6"/>
    <n v="1.58"/>
    <n v="7.74"/>
    <n v="5.51"/>
    <n v="3"/>
    <n v="0.6"/>
    <s v="ATENDE"/>
    <s v="ATENDE"/>
    <s v="ATENDE"/>
    <s v="-"/>
    <e v="#VALUE!"/>
    <n v="8.5500000000000007"/>
    <n v="6.2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Médio II"/>
    <m/>
    <s v=""/>
    <s v=""/>
    <m/>
    <m/>
    <m/>
    <m/>
    <m/>
    <m/>
    <n v="30"/>
    <n v="250"/>
    <n v="280"/>
    <n v="0.88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9333333333333478E-2"/>
    <n v="0.18421052631578938"/>
    <s v="-"/>
    <n v="32.380000000000003"/>
    <n v="0.45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2.3533333333333335"/>
    <n v="10.06"/>
    <n v="4.41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s v=""/>
    <s v=""/>
    <m/>
    <m/>
    <m/>
    <m/>
    <m/>
    <m/>
    <n v="140"/>
    <n v="50"/>
    <n v="380"/>
    <n v="-1.7999999999999998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8999999999999932E-2"/>
    <n v="0"/>
    <s v="-"/>
    <n v="31.47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466666666666666"/>
    <n v="8.24"/>
    <n v="3.9"/>
    <n v="3"/>
    <n v="0.6"/>
    <s v="ATENDE"/>
    <s v="ATENDE"/>
    <s v="ATENDE"/>
    <x v="1"/>
    <s v="SX-INLPP150HF"/>
    <s v="SXINLPP150K40L12CZF7PHF"/>
    <m/>
    <e v="#N/A"/>
    <n v="2"/>
    <n v="137"/>
    <n v="0"/>
    <n v="23817"/>
    <n v="0"/>
    <n v="0"/>
    <n v="10"/>
    <s v="Médio II"/>
    <m/>
    <s v=""/>
    <s v=""/>
    <m/>
    <m/>
    <m/>
    <m/>
    <m/>
    <m/>
    <n v="137"/>
    <n v="50"/>
    <n v="374"/>
    <n v="-1.7400000000000002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3333333333333446E-2"/>
    <n v="0.34210526315789469"/>
    <s v="-"/>
    <n v="31.3"/>
    <n v="0.51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566666666666664"/>
    <n v="8.27"/>
    <n v="4.1500000000000004"/>
    <n v="3"/>
    <n v="0.6"/>
    <s v="ATENDE"/>
    <s v="ATENDE"/>
    <s v="ATENDE"/>
    <x v="2"/>
    <s v="SIGMAGPTLRRSMNDL150W102IBBR_x000a_"/>
    <s v="SIGMAGPTLRRSMNDL150W102IBBR_x000a_S1-10C1MUN6.5"/>
    <m/>
    <e v="#N/A"/>
    <n v="2"/>
    <n v="150"/>
    <n v="0"/>
    <n v="23000"/>
    <n v="0"/>
    <n v="0"/>
    <n v="10"/>
    <s v="Médio II"/>
    <m/>
    <s v=""/>
    <s v=""/>
    <m/>
    <m/>
    <m/>
    <m/>
    <m/>
    <m/>
    <n v="150"/>
    <n v="50"/>
    <n v="400"/>
    <n v="-2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999999999999918E-2"/>
    <n v="1.6666666666666665"/>
    <s v="-"/>
    <n v="10.33"/>
    <n v="0.48"/>
    <m/>
    <m/>
    <m/>
    <m/>
    <s v="ATENDE"/>
    <s v="ATENDE"/>
    <s v="ATENDE"/>
    <s v="ATENDE"/>
    <s v="C4"/>
    <s v="-"/>
    <e v="#VALUE!"/>
    <n v="8.2200000000000006"/>
    <n v="3.52"/>
    <s v="-"/>
    <s v="-"/>
    <s v="-"/>
    <s v="-"/>
    <s v="-"/>
    <s v="P6"/>
    <n v="0.99"/>
    <n v="5.97"/>
    <n v="3.1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-"/>
    <e v="#VALUE!"/>
    <n v="9.52"/>
    <n v="4.7300000000000004"/>
    <s v="-"/>
    <s v="-"/>
    <s v="-"/>
    <s v="-"/>
    <s v="-"/>
    <s v="P6"/>
    <n v="1.0733333333333333"/>
    <n v="6.22"/>
    <n v="3.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9444444444444446"/>
    <s v="-"/>
    <n v="13.18"/>
    <n v="0.53"/>
    <m/>
    <m/>
    <m/>
    <m/>
    <s v="ATENDE"/>
    <s v="ATENDE"/>
    <s v="ATENDE"/>
    <s v="ATENDE"/>
    <s v="C4"/>
    <s v="-"/>
    <e v="#VALUE!"/>
    <n v="10.039999999999999"/>
    <n v="5.12"/>
    <s v="-"/>
    <s v="-"/>
    <s v="-"/>
    <s v="-"/>
    <s v="-"/>
    <s v="P6"/>
    <n v="0.75333333333333319"/>
    <n v="5.26"/>
    <n v="3.0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000000000000039E-2"/>
    <n v="1.2777777777777777"/>
    <s v="-"/>
    <n v="10.44"/>
    <n v="0.41"/>
    <m/>
    <m/>
    <m/>
    <m/>
    <s v="ATENDE"/>
    <s v="ATENDE"/>
    <s v="ATENDE"/>
    <s v="ATENDE"/>
    <s v="C4"/>
    <s v="-"/>
    <e v="#VALUE!"/>
    <n v="13.02"/>
    <n v="5.22"/>
    <s v="-"/>
    <s v="-"/>
    <s v="-"/>
    <s v="-"/>
    <s v="-"/>
    <s v="-"/>
    <e v="#VALUE!"/>
    <n v="4.3099999999999996"/>
    <n v="2.6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4999999999999996"/>
    <n v="2.1111111111111116"/>
    <s v="-"/>
    <n v="14.5"/>
    <n v="0.56000000000000005"/>
    <m/>
    <m/>
    <m/>
    <m/>
    <s v="ATENDE"/>
    <s v="ATENDE"/>
    <s v="ATENDE"/>
    <s v="ATENDE"/>
    <s v="C4"/>
    <s v="-"/>
    <e v="#VALUE!"/>
    <n v="17.920000000000002"/>
    <n v="9.0500000000000007"/>
    <s v="-"/>
    <s v="-"/>
    <s v="-"/>
    <s v="-"/>
    <s v="-"/>
    <s v="-"/>
    <e v="#VALUE!"/>
    <n v="4.82"/>
    <n v="2.44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1.6111111111111112"/>
    <s v="-"/>
    <n v="10.73"/>
    <n v="0.47"/>
    <m/>
    <m/>
    <m/>
    <m/>
    <s v="ATENDE"/>
    <s v="ATENDE"/>
    <s v="ATENDE"/>
    <s v="ATENDE"/>
    <s v="C4"/>
    <s v="-"/>
    <e v="#VALUE!"/>
    <n v="13.45"/>
    <n v="6.59"/>
    <s v="-"/>
    <s v="-"/>
    <s v="-"/>
    <s v="-"/>
    <s v="-"/>
    <s v="-"/>
    <e v="#VALUE!"/>
    <n v="3.3"/>
    <n v="2.1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"/>
    <s v="-"/>
    <n v="10.02"/>
    <n v="0.36"/>
    <m/>
    <m/>
    <m/>
    <m/>
    <s v="ATENDE"/>
    <s v="ATENDE"/>
    <s v="ATENDE"/>
    <s v="ATENDE"/>
    <s v="C4"/>
    <s v="P6"/>
    <n v="1.8466666666666662"/>
    <n v="8.5399999999999991"/>
    <n v="2.83"/>
    <n v="3"/>
    <n v="0.6"/>
    <s v="ATENDE"/>
    <s v="ATENDE"/>
    <s v="ATENDE"/>
    <s v="P6"/>
    <n v="0.68333333333333335"/>
    <n v="5.05"/>
    <n v="2.430000000000000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3333333333333335"/>
    <s v="-"/>
    <n v="13.95"/>
    <n v="0.42"/>
    <m/>
    <m/>
    <m/>
    <m/>
    <s v="ATENDE"/>
    <s v="ATENDE"/>
    <s v="ATENDE"/>
    <s v="ATENDE"/>
    <s v="C4"/>
    <s v="P6"/>
    <n v="2.7266666666666666"/>
    <n v="11.18"/>
    <n v="2.86"/>
    <n v="3"/>
    <n v="0.6"/>
    <s v="ATENDE"/>
    <s v="ATENDE"/>
    <s v="ATENDE"/>
    <s v="P6"/>
    <n v="1.1033333333333331"/>
    <n v="6.31"/>
    <n v="4.24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0.72222222222222232"/>
    <s v="-"/>
    <n v="10.51"/>
    <n v="0.31"/>
    <m/>
    <m/>
    <m/>
    <m/>
    <s v="ATENDE"/>
    <s v="ATENDE"/>
    <s v="ATENDE"/>
    <s v="ATENDE"/>
    <s v="C4"/>
    <s v="P6"/>
    <n v="1.8399999999999999"/>
    <n v="8.52"/>
    <n v="2.66"/>
    <n v="3"/>
    <n v="0.6"/>
    <s v="ATENDE"/>
    <s v="ATENDE"/>
    <s v="ATENDE"/>
    <s v="P6"/>
    <n v="2.6666666666666616E-2"/>
    <n v="3.0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1.2222222222222223"/>
    <s v="-"/>
    <n v="10.85"/>
    <n v="0.4"/>
    <m/>
    <m/>
    <m/>
    <m/>
    <s v="ATENDE"/>
    <s v="ATENDE"/>
    <s v="ATENDE"/>
    <s v="ATENDE"/>
    <s v="C4"/>
    <s v="P6"/>
    <n v="2.2333333333333329"/>
    <n v="9.6999999999999993"/>
    <n v="3.58"/>
    <n v="3"/>
    <n v="0.6"/>
    <s v="ATENDE"/>
    <s v="ATENDE"/>
    <s v="ATENDE"/>
    <s v="P6"/>
    <n v="1.0666666666666669"/>
    <n v="6.2"/>
    <n v="3.21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1000000000000139E-2"/>
    <n v="2.0000000000000004"/>
    <s v="-"/>
    <n v="10.31"/>
    <n v="0.54"/>
    <m/>
    <m/>
    <m/>
    <m/>
    <s v="ATENDE"/>
    <s v="ATENDE"/>
    <s v="ATENDE"/>
    <s v="ATENDE"/>
    <s v="C4"/>
    <s v="P6"/>
    <n v="2.0866666666666664"/>
    <n v="9.26"/>
    <n v="3.76"/>
    <n v="3"/>
    <n v="0.6"/>
    <s v="ATENDE"/>
    <s v="ATENDE"/>
    <s v="ATENDE"/>
    <s v="P6"/>
    <n v="0.67999999999999994"/>
    <n v="5.04"/>
    <n v="3.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1.2222222222222223"/>
    <s v="-"/>
    <n v="11.49"/>
    <n v="0.4"/>
    <m/>
    <m/>
    <m/>
    <m/>
    <s v="ATENDE"/>
    <s v="ATENDE"/>
    <s v="ATENDE"/>
    <s v="ATENDE"/>
    <s v="C4"/>
    <s v="P6"/>
    <n v="2.2766666666666668"/>
    <n v="9.83"/>
    <n v="3.99"/>
    <n v="3"/>
    <n v="0.6"/>
    <s v="ATENDE"/>
    <s v="ATENDE"/>
    <s v="ATENDE"/>
    <s v="P6"/>
    <n v="0.3899999999999999"/>
    <n v="4.17"/>
    <n v="2.2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66666666666666674"/>
    <s v="-"/>
    <n v="10.119999999999999"/>
    <n v="0.3"/>
    <m/>
    <m/>
    <m/>
    <m/>
    <s v="ATENDE"/>
    <s v="ATENDE"/>
    <s v="ATENDE"/>
    <s v="ATENDE"/>
    <s v="C4"/>
    <s v="P6"/>
    <n v="1.75"/>
    <n v="8.25"/>
    <n v="2.27"/>
    <n v="3"/>
    <n v="0.6"/>
    <s v="ATENDE"/>
    <s v="ATENDE"/>
    <s v="ATENDE"/>
    <s v="P6"/>
    <n v="0.95"/>
    <n v="5.85"/>
    <n v="2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900000000000003"/>
    <n v="0.5555555555555558"/>
    <s v="-"/>
    <n v="14.09"/>
    <n v="0.28000000000000003"/>
    <m/>
    <m/>
    <m/>
    <m/>
    <s v="ATENDE"/>
    <s v="ATENDE"/>
    <s v="ATENDE"/>
    <s v="ATENDE"/>
    <s v="C4"/>
    <s v="P6"/>
    <n v="2.5866666666666664"/>
    <n v="10.76"/>
    <n v="1.66"/>
    <n v="3"/>
    <n v="0.6"/>
    <s v="ATENDE"/>
    <s v="ATENDE"/>
    <s v="ATENDE"/>
    <s v="P6"/>
    <n v="1.5766666666666667"/>
    <n v="7.73"/>
    <n v="4.13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0.16666666666666674"/>
    <s v="-"/>
    <n v="10.82"/>
    <n v="0.21"/>
    <m/>
    <m/>
    <m/>
    <m/>
    <s v="ATENDE"/>
    <s v="ATENDE"/>
    <s v="ATENDE"/>
    <s v="ATENDE"/>
    <s v="C4"/>
    <s v="P6"/>
    <n v="1.7333333333333329"/>
    <n v="8.1999999999999993"/>
    <n v="1.59"/>
    <n v="3"/>
    <n v="0.6"/>
    <s v="ATENDE"/>
    <s v="ATENDE"/>
    <s v="ATENDE"/>
    <s v="P6"/>
    <n v="0.34999999999999987"/>
    <n v="4.05"/>
    <n v="1.1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1.3333333333333335"/>
    <s v="-"/>
    <n v="9.52"/>
    <n v="0.42"/>
    <m/>
    <m/>
    <m/>
    <m/>
    <s v="ATENDE"/>
    <s v="ATENDE"/>
    <s v="ATENDE"/>
    <s v="ATENDE"/>
    <s v="C5"/>
    <s v="P6"/>
    <n v="1.4933333333333336"/>
    <n v="7.48"/>
    <n v="2.92"/>
    <n v="3"/>
    <n v="0.6"/>
    <s v="ATENDE"/>
    <s v="ATENDE"/>
    <s v="ATENDE"/>
    <s v="P6"/>
    <n v="0.3600000000000001"/>
    <n v="4.08"/>
    <n v="2.069999999999999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199999999999995"/>
    <n v="1.7222222222222223"/>
    <s v="-"/>
    <n v="8.94"/>
    <n v="0.49"/>
    <m/>
    <m/>
    <m/>
    <m/>
    <s v="ATENDE"/>
    <s v="ATENDE"/>
    <s v="ATENDE"/>
    <s v="ATENDE"/>
    <s v="C5"/>
    <s v="P6"/>
    <n v="0.96333333333333315"/>
    <n v="5.89"/>
    <n v="1.1399999999999999"/>
    <n v="3"/>
    <n v="0.6"/>
    <s v="ATENDE"/>
    <s v="ATENDE"/>
    <s v="ATENDE"/>
    <s v="P6"/>
    <n v="0.35333333333333328"/>
    <n v="4.0599999999999996"/>
    <n v="2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5"/>
    <s v="Curto II"/>
    <m/>
    <s v=""/>
    <s v=""/>
    <m/>
    <m/>
    <m/>
    <m/>
    <m/>
    <m/>
    <n v="31"/>
    <n v="150"/>
    <n v="181"/>
    <n v="0.79333333333333333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933333333333335"/>
    <n v="2.0000000000000004"/>
    <s v="-"/>
    <n v="8.92"/>
    <n v="0.54"/>
    <m/>
    <m/>
    <m/>
    <m/>
    <s v="ATENDE"/>
    <s v="ATENDE"/>
    <s v="ATENDE"/>
    <s v="ATENDE"/>
    <s v="C5"/>
    <s v="P6"/>
    <n v="1.29"/>
    <n v="6.87"/>
    <n v="3.37"/>
    <n v="3"/>
    <n v="0.6"/>
    <s v="ATENDE"/>
    <s v="ATENDE"/>
    <s v="ATENDE"/>
    <s v="P6"/>
    <n v="0"/>
    <n v="3"/>
    <n v="1.7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0.94444444444444442"/>
    <s v="-"/>
    <n v="10.55"/>
    <n v="0.35"/>
    <m/>
    <m/>
    <m/>
    <m/>
    <s v="ATENDE"/>
    <s v="ATENDE"/>
    <s v="ATENDE"/>
    <s v="ATENDE"/>
    <s v="C4"/>
    <s v="P6"/>
    <n v="1.9866666666666668"/>
    <n v="8.9600000000000009"/>
    <n v="2.98"/>
    <n v="3"/>
    <n v="0.6"/>
    <s v="ATENDE"/>
    <s v="ATENDE"/>
    <s v="ATENDE"/>
    <s v="P6"/>
    <n v="0.68666666666666654"/>
    <n v="5.0599999999999996"/>
    <n v="2.4700000000000002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1.6111111111111112"/>
    <s v="-"/>
    <n v="10"/>
    <n v="0.47"/>
    <m/>
    <m/>
    <m/>
    <m/>
    <s v="ATENDE"/>
    <s v="ATENDE"/>
    <s v="ATENDE"/>
    <s v="ATENDE"/>
    <s v="C4"/>
    <s v="P6"/>
    <n v="1.8166666666666664"/>
    <n v="8.4499999999999993"/>
    <n v="2.64"/>
    <n v="3"/>
    <n v="0.6"/>
    <s v="ATENDE"/>
    <s v="ATENDE"/>
    <s v="ATENDE"/>
    <s v="P6"/>
    <n v="0.20999999999999996"/>
    <n v="3.63"/>
    <n v="1.88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1.0555555555555558"/>
    <s v="-"/>
    <n v="11.02"/>
    <n v="0.37"/>
    <m/>
    <m/>
    <m/>
    <m/>
    <s v="ATENDE"/>
    <s v="ATENDE"/>
    <s v="ATENDE"/>
    <s v="ATENDE"/>
    <s v="C4"/>
    <s v="P6"/>
    <n v="1.6633333333333336"/>
    <n v="7.99"/>
    <n v="2.09"/>
    <n v="3"/>
    <n v="0.6"/>
    <s v="ATENDE"/>
    <s v="ATENDE"/>
    <s v="ATENDE"/>
    <s v="P6"/>
    <n v="0.35666666666666669"/>
    <n v="4.07"/>
    <n v="2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999999999999996"/>
    <n v="0.16666666666666674"/>
    <s v="-"/>
    <n v="12"/>
    <n v="0.21"/>
    <m/>
    <m/>
    <m/>
    <m/>
    <s v="ATENDE"/>
    <s v="ATENDE"/>
    <s v="ATENDE"/>
    <s v="ATENDE"/>
    <s v="C4"/>
    <s v="P6"/>
    <n v="2.686666666666667"/>
    <n v="11.06"/>
    <n v="1.88"/>
    <n v="3"/>
    <n v="0.6"/>
    <s v="ATENDE"/>
    <s v="ATENDE"/>
    <s v="ATENDE"/>
    <s v="P6"/>
    <n v="0.9933333333333334"/>
    <n v="5.98"/>
    <n v="1.46"/>
    <n v="3"/>
    <n v="0.6"/>
    <s v="ATENDE"/>
    <s v="ATENDE"/>
    <s v="ATENDE"/>
    <x v="0"/>
    <s v=" SL VT 9.1 65W"/>
    <s v="LUM LED SL VT 9.1 65W"/>
    <m/>
    <n v="0"/>
    <n v="1"/>
    <n v="65"/>
    <n v="0"/>
    <n v="10496"/>
    <n v="0"/>
    <n v="0"/>
    <n v="5"/>
    <s v="Curto I"/>
    <m/>
    <s v=""/>
    <s v=""/>
    <m/>
    <m/>
    <m/>
    <m/>
    <m/>
    <m/>
    <n v="65"/>
    <n v="100"/>
    <n v="165"/>
    <n v="0.35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5.555555555555558E-2"/>
    <s v="-"/>
    <n v="10.199999999999999"/>
    <n v="0.19"/>
    <m/>
    <m/>
    <m/>
    <m/>
    <s v="ATENDE"/>
    <s v="ATENDE"/>
    <s v="ATENDE"/>
    <s v="ATENDE"/>
    <s v="C4"/>
    <s v="P6"/>
    <n v="1.0833333333333335"/>
    <n v="6.25"/>
    <n v="0.83"/>
    <n v="3"/>
    <n v="0.6"/>
    <s v="ATENDE"/>
    <s v="ATENDE"/>
    <s v="ATENDE"/>
    <s v="P6"/>
    <n v="1.6799999999999997"/>
    <n v="8.0399999999999991"/>
    <n v="3.6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s v="Longo I"/>
    <n v="2.8"/>
    <n v="8"/>
    <m/>
    <m/>
    <m/>
    <m/>
    <m/>
    <m/>
    <n v="50"/>
    <n v="100"/>
    <n v="150"/>
    <n v="0.5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"/>
    <s v="-"/>
    <n v="11.64"/>
    <n v="0.18"/>
    <m/>
    <m/>
    <m/>
    <m/>
    <s v="ATENDE"/>
    <s v="ATENDE"/>
    <s v="ATENDE"/>
    <s v="ATENDE"/>
    <s v="C4"/>
    <s v="P6"/>
    <n v="1.3166666666666669"/>
    <n v="6.95"/>
    <n v="1.38"/>
    <n v="3"/>
    <n v="0.6"/>
    <s v="ATENDE"/>
    <s v="ATENDE"/>
    <s v="ATENDE"/>
    <s v="P6"/>
    <n v="1.5033333333333334"/>
    <n v="7.51"/>
    <n v="1.99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"/>
    <s v="Longo I"/>
    <n v="2.8"/>
    <n v="8"/>
    <m/>
    <m/>
    <m/>
    <m/>
    <m/>
    <m/>
    <n v="60"/>
    <n v="100"/>
    <n v="160"/>
    <n v="0.4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2666666666666631E-2"/>
    <n v="0.94444444444444442"/>
    <s v="-"/>
    <n v="7.82"/>
    <n v="0.35"/>
    <m/>
    <m/>
    <m/>
    <m/>
    <s v="ATENDE"/>
    <s v="ATENDE"/>
    <s v="ATENDE"/>
    <s v="ATENDE"/>
    <s v="C5"/>
    <s v="P6"/>
    <n v="1.1466666666666669"/>
    <n v="6.44"/>
    <n v="2.25"/>
    <n v="3"/>
    <n v="0.6"/>
    <s v="ATENDE"/>
    <s v="ATENDE"/>
    <s v="ATENDE"/>
    <s v="P6"/>
    <n v="0.93666666666666654"/>
    <n v="5.81"/>
    <n v="2.5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0.88888888888888906"/>
    <s v="-"/>
    <n v="9.75"/>
    <n v="0.34"/>
    <m/>
    <m/>
    <m/>
    <m/>
    <s v="ATENDE"/>
    <s v="ATENDE"/>
    <s v="ATENDE"/>
    <s v="ATENDE"/>
    <s v="C5"/>
    <s v="P6"/>
    <n v="1.5166666666666666"/>
    <n v="7.55"/>
    <n v="1.83"/>
    <n v="3"/>
    <n v="0.6"/>
    <s v="ATENDE"/>
    <s v="ATENDE"/>
    <s v="ATENDE"/>
    <s v="P6"/>
    <n v="1.3166666666666669"/>
    <n v="6.95"/>
    <n v="3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1.3888888888888888"/>
    <s v="-"/>
    <n v="9.7100000000000009"/>
    <n v="0.43"/>
    <m/>
    <m/>
    <m/>
    <m/>
    <s v="ATENDE"/>
    <s v="ATENDE"/>
    <s v="ATENDE"/>
    <s v="ATENDE"/>
    <s v="C5"/>
    <s v="P6"/>
    <n v="1.5100000000000002"/>
    <n v="7.53"/>
    <n v="3.2"/>
    <n v="3"/>
    <n v="0.6"/>
    <s v="ATENDE"/>
    <s v="ATENDE"/>
    <s v="ATENDE"/>
    <s v="P6"/>
    <n v="1.0833333333333335"/>
    <n v="6.25"/>
    <n v="3.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0.5555555555555558"/>
    <s v="-"/>
    <n v="10.75"/>
    <n v="0.28000000000000003"/>
    <m/>
    <m/>
    <m/>
    <m/>
    <s v="ATENDE"/>
    <s v="ATENDE"/>
    <s v="ATENDE"/>
    <s v="ATENDE"/>
    <s v="C4"/>
    <s v="P6"/>
    <n v="1.8066666666666666"/>
    <n v="8.42"/>
    <n v="1.51"/>
    <n v="3"/>
    <n v="0.6"/>
    <s v="ATENDE"/>
    <s v="ATENDE"/>
    <s v="ATENDE"/>
    <s v="-"/>
    <e v="#VALUE!"/>
    <n v="3.39"/>
    <n v="1.2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5"/>
    <s v="Curto I"/>
    <m/>
    <s v=""/>
    <s v=""/>
    <m/>
    <m/>
    <m/>
    <m/>
    <m/>
    <m/>
    <n v="44"/>
    <n v="100"/>
    <n v="144"/>
    <n v="0.56000000000000005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109999999999999"/>
    <n v="0.38888888888888884"/>
    <s v="-"/>
    <n v="15.11"/>
    <n v="0.25"/>
    <m/>
    <m/>
    <m/>
    <m/>
    <s v="ATENDE"/>
    <s v="ATENDE"/>
    <s v="ATENDE"/>
    <s v="ATENDE"/>
    <s v="C4"/>
    <s v="P6"/>
    <n v="2.7899999999999996"/>
    <n v="11.37"/>
    <n v="0.64"/>
    <n v="3"/>
    <n v="0.6"/>
    <s v="ATENDE"/>
    <s v="ATENDE"/>
    <s v="ATENDE"/>
    <s v="-"/>
    <e v="#VALUE!"/>
    <n v="3.2"/>
    <n v="0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2"/>
    <s v="Curto I"/>
    <m/>
    <s v=""/>
    <s v=""/>
    <m/>
    <m/>
    <m/>
    <m/>
    <m/>
    <m/>
    <n v="50"/>
    <n v="100"/>
    <n v="150"/>
    <n v="0.5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5.555555555555558E-2"/>
    <s v="-"/>
    <n v="11.38"/>
    <n v="0.19"/>
    <m/>
    <m/>
    <m/>
    <m/>
    <s v="ATENDE"/>
    <s v="ATENDE"/>
    <s v="ATENDE"/>
    <s v="ATENDE"/>
    <s v="C4"/>
    <s v="P6"/>
    <n v="1.1533333333333333"/>
    <n v="6.46"/>
    <n v="0.68"/>
    <n v="3"/>
    <n v="0.6"/>
    <s v="ATENDE"/>
    <s v="ATENDE"/>
    <s v="ATENDE"/>
    <s v="-"/>
    <e v="#VALUE!"/>
    <n v="3.17"/>
    <n v="0.6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6"/>
    <s v="Curto I"/>
    <s v="Curto II"/>
    <n v="1.4"/>
    <n v="6.5"/>
    <m/>
    <m/>
    <m/>
    <m/>
    <m/>
    <m/>
    <n v="40"/>
    <n v="100"/>
    <n v="140"/>
    <n v="0.6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666666666666661"/>
    <n v="1.3333333333333335"/>
    <s v="-"/>
    <n v="9.5"/>
    <n v="0.42"/>
    <m/>
    <m/>
    <m/>
    <m/>
    <s v="ATENDE"/>
    <s v="ATENDE"/>
    <s v="ATENDE"/>
    <s v="ATENDE"/>
    <s v="C5"/>
    <s v="P6"/>
    <n v="1.2533333333333334"/>
    <n v="6.76"/>
    <n v="2.33"/>
    <n v="3"/>
    <n v="0.6"/>
    <s v="ATENDE"/>
    <s v="ATENDE"/>
    <s v="ATENDE"/>
    <s v="P6"/>
    <n v="0.44666666666666655"/>
    <n v="4.3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5"/>
    <n v="150"/>
    <n v="185"/>
    <n v="0.76666666666666661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266666666666657"/>
    <n v="1.6666666666666665"/>
    <s v="-"/>
    <n v="9.17"/>
    <n v="0.48"/>
    <m/>
    <m/>
    <m/>
    <m/>
    <s v="ATENDE"/>
    <s v="ATENDE"/>
    <s v="ATENDE"/>
    <s v="ATENDE"/>
    <s v="C5"/>
    <s v="P6"/>
    <n v="1.0100000000000002"/>
    <n v="6.03"/>
    <n v="1.17"/>
    <n v="3"/>
    <n v="0.6"/>
    <s v="ATENDE"/>
    <s v="ATENDE"/>
    <s v="ATENDE"/>
    <s v="P6"/>
    <n v="0.10333333333333328"/>
    <n v="3.31"/>
    <n v="1.2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150"/>
    <n v="181"/>
    <n v="0.79333333333333333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2.0555555555555558"/>
    <s v="-"/>
    <n v="9.01"/>
    <n v="0.55000000000000004"/>
    <m/>
    <m/>
    <m/>
    <m/>
    <s v="ATENDE"/>
    <s v="ATENDE"/>
    <s v="ATENDE"/>
    <s v="ATENDE"/>
    <s v="C5"/>
    <s v="P6"/>
    <n v="1.0766666666666667"/>
    <n v="6.23"/>
    <n v="2.59"/>
    <n v="3"/>
    <n v="0.6"/>
    <s v="ATENDE"/>
    <s v="ATENDE"/>
    <s v="ATENDE"/>
    <s v="P6"/>
    <n v="8.3333333333333259E-2"/>
    <n v="3.25"/>
    <n v="1.6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/A"/>
    <n v="5266"/>
    <e v="#N/A"/>
    <n v="0"/>
    <m/>
    <s v="Médio II"/>
    <m/>
    <s v=""/>
    <s v=""/>
    <m/>
    <m/>
    <m/>
    <m/>
    <m/>
    <m/>
    <n v="30"/>
    <n v="150"/>
    <n v="180"/>
    <n v="0.8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"/>
    <s v="-"/>
    <n v="7.63"/>
    <n v="0.18"/>
    <m/>
    <m/>
    <m/>
    <m/>
    <s v="ATENDE"/>
    <s v="ATENDE"/>
    <s v="ATENDE"/>
    <s v="ATENDE"/>
    <s v="C5"/>
    <s v="P6"/>
    <n v="1.0233333333333334"/>
    <n v="6.07"/>
    <n v="0.81"/>
    <n v="3"/>
    <n v="0.6"/>
    <s v="ATENDE"/>
    <s v="ATENDE"/>
    <s v="ATENDE"/>
    <s v="P6"/>
    <n v="0.55666666666666664"/>
    <n v="4.67"/>
    <n v="1.090000000000000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5.555555555555558E-2"/>
    <s v="-"/>
    <n v="8.65"/>
    <n v="0.19"/>
    <m/>
    <m/>
    <m/>
    <m/>
    <s v="ATENDE"/>
    <s v="ATENDE"/>
    <s v="ATENDE"/>
    <s v="ATENDE"/>
    <s v="C5"/>
    <s v="P6"/>
    <n v="1.3433333333333333"/>
    <n v="7.03"/>
    <n v="0.82"/>
    <n v="3"/>
    <n v="0.6"/>
    <s v="ATENDE"/>
    <s v="ATENDE"/>
    <s v="ATENDE"/>
    <s v="P6"/>
    <n v="0.64666666666666672"/>
    <n v="4.9400000000000004"/>
    <n v="1.4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199999999999998"/>
    <n v="-5.5555555555555469E-2"/>
    <s v="-"/>
    <n v="9.24"/>
    <n v="0.17"/>
    <m/>
    <m/>
    <m/>
    <m/>
    <s v="ATENDE"/>
    <s v="ATENDE"/>
    <s v="ATENDIMENTO LIMIAR"/>
    <s v="ATENDE"/>
    <s v="C5"/>
    <s v="P6"/>
    <n v="0.90333333333333332"/>
    <n v="5.71"/>
    <n v="1.1000000000000001"/>
    <n v="3"/>
    <n v="0.6"/>
    <s v="ATENDE"/>
    <s v="ATENDE"/>
    <s v="ATENDE"/>
    <s v="P6"/>
    <n v="0.97333333333333338"/>
    <n v="5.92"/>
    <n v="1.3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1.6666666666666665"/>
    <s v="-"/>
    <n v="10.96"/>
    <n v="0.48"/>
    <m/>
    <m/>
    <m/>
    <m/>
    <s v="ATENDE"/>
    <s v="ATENDE"/>
    <s v="ATENDE"/>
    <s v="ATENDE"/>
    <s v="C4"/>
    <s v="P6"/>
    <n v="2.7100000000000004"/>
    <n v="11.13"/>
    <n v="5.34"/>
    <n v="3"/>
    <n v="0.6"/>
    <s v="ATENDE"/>
    <s v="ATENDE"/>
    <s v="ATENDE"/>
    <s v="P6"/>
    <n v="0.93333333333333335"/>
    <n v="5.8"/>
    <n v="3.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3333333333333335"/>
    <s v="-"/>
    <n v="10.47"/>
    <n v="0.6"/>
    <m/>
    <m/>
    <m/>
    <m/>
    <s v="ATENDE"/>
    <s v="ATENDE"/>
    <s v="ATENDE"/>
    <s v="ATENDE"/>
    <s v="C4"/>
    <s v="P6"/>
    <n v="2.5866666666666664"/>
    <n v="10.76"/>
    <n v="5.76"/>
    <n v="3"/>
    <n v="0.6"/>
    <s v="ATENDE"/>
    <s v="ATENDE"/>
    <s v="ATENDE"/>
    <s v="P6"/>
    <n v="0.51"/>
    <n v="4.53"/>
    <n v="3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200000000000002E-2"/>
    <n v="2.1666666666666665"/>
    <s v="-"/>
    <n v="10.220000000000001"/>
    <n v="0.56999999999999995"/>
    <m/>
    <m/>
    <m/>
    <m/>
    <s v="ATENDE"/>
    <s v="ATENDE"/>
    <s v="ATENDE"/>
    <s v="ATENDE"/>
    <s v="C4"/>
    <s v="P6"/>
    <n v="2.5733333333333337"/>
    <n v="10.72"/>
    <n v="6.32"/>
    <n v="3"/>
    <n v="0.6"/>
    <s v="ATENDE"/>
    <s v="ATENDE"/>
    <s v="ATENDE"/>
    <s v="P6"/>
    <n v="0.44333333333333336"/>
    <n v="4.33"/>
    <n v="3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166666666666667"/>
    <s v="-"/>
    <n v="8.83"/>
    <n v="0.39"/>
    <m/>
    <m/>
    <m/>
    <m/>
    <s v="ATENDE"/>
    <s v="ATENDE"/>
    <s v="ATENDE"/>
    <s v="ATENDE"/>
    <s v="C5"/>
    <s v="P6"/>
    <n v="1.2399999999999998"/>
    <n v="6.72"/>
    <n v="2.54"/>
    <n v="3"/>
    <n v="0.6"/>
    <s v="ATENDE"/>
    <s v="ATENDE"/>
    <s v="ATENDE"/>
    <s v="P6"/>
    <n v="1.0733333333333333"/>
    <n v="6.22"/>
    <n v="2.9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2222222222222223"/>
    <s v="-"/>
    <n v="8.5299999999999994"/>
    <n v="0.4"/>
    <m/>
    <m/>
    <m/>
    <m/>
    <s v="ATENDE"/>
    <s v="ATENDE"/>
    <s v="ATENDE"/>
    <s v="ATENDE"/>
    <s v="C5"/>
    <s v="P6"/>
    <n v="1.0333333333333332"/>
    <n v="6.1"/>
    <n v="1.77"/>
    <n v="3"/>
    <n v="0.6"/>
    <s v="ATENDE"/>
    <s v="ATENDE"/>
    <s v="ATENDE"/>
    <s v="P6"/>
    <n v="0.84999999999999987"/>
    <n v="5.55"/>
    <n v="3.2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200000000000012"/>
    <n v="1.7222222222222223"/>
    <s v="-"/>
    <n v="8.49"/>
    <n v="0.49"/>
    <m/>
    <m/>
    <m/>
    <m/>
    <s v="ATENDE"/>
    <s v="ATENDE"/>
    <s v="ATENDE"/>
    <s v="ATENDE"/>
    <s v="C5"/>
    <s v="P6"/>
    <n v="1.0500000000000003"/>
    <n v="6.15"/>
    <n v="2.95"/>
    <n v="3"/>
    <n v="0.6"/>
    <s v="ATENDE"/>
    <s v="ATENDE"/>
    <s v="ATENDE"/>
    <s v="P6"/>
    <n v="0.66999999999999993"/>
    <n v="5.01"/>
    <n v="3.5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0.72222222222222232"/>
    <s v="-"/>
    <n v="8.3699999999999992"/>
    <n v="0.31"/>
    <m/>
    <m/>
    <m/>
    <m/>
    <s v="ATENDE"/>
    <s v="ATENDE"/>
    <s v="ATENDE"/>
    <s v="ATENDE"/>
    <s v="C5"/>
    <s v="P6"/>
    <n v="1.1066666666666669"/>
    <n v="6.32"/>
    <n v="1.57"/>
    <n v="3"/>
    <n v="0.6"/>
    <s v="ATENDE"/>
    <s v="ATENDE"/>
    <s v="ATENDE"/>
    <s v="P6"/>
    <n v="0.70666666666666678"/>
    <n v="5.12"/>
    <n v="1.9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44444444444444464"/>
    <s v="-"/>
    <n v="8.07"/>
    <n v="0.26"/>
    <m/>
    <m/>
    <m/>
    <m/>
    <s v="ATENDE"/>
    <s v="ATENDE"/>
    <s v="ATENDE"/>
    <s v="ATENDE"/>
    <s v="C5"/>
    <s v="P6"/>
    <n v="0.90333333333333332"/>
    <n v="5.71"/>
    <n v="0.65"/>
    <n v="3"/>
    <n v="0.6"/>
    <s v="ATENDE"/>
    <s v="ATENDE"/>
    <s v="ATENDE"/>
    <s v="P6"/>
    <n v="0.44000000000000017"/>
    <n v="4.32"/>
    <n v="1.6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133333333333324E-2"/>
    <n v="1"/>
    <s v="-"/>
    <n v="7.96"/>
    <n v="0.36"/>
    <m/>
    <m/>
    <m/>
    <m/>
    <s v="ATENDE"/>
    <s v="ATENDE"/>
    <s v="ATENDE"/>
    <s v="ATENDE"/>
    <s v="C5"/>
    <s v="P6"/>
    <n v="0.93666666666666654"/>
    <n v="5.81"/>
    <n v="1.76"/>
    <n v="3"/>
    <n v="0.6"/>
    <s v="ATENDE"/>
    <s v="ATENDE"/>
    <s v="ATENDE"/>
    <s v="P6"/>
    <n v="0.32333333333333347"/>
    <n v="3.97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0.17599999999999993"/>
    <n v="3.1111111111111116"/>
    <s v="-"/>
    <n v="11.76"/>
    <n v="0.74"/>
    <m/>
    <m/>
    <m/>
    <m/>
    <s v="ATENDE"/>
    <s v="ATENDE"/>
    <s v="ATENDE"/>
    <s v="ATENDE"/>
    <s v="C4"/>
    <s v="P6"/>
    <n v="2.73"/>
    <n v="11.19"/>
    <n v="4.6100000000000003"/>
    <n v="3"/>
    <n v="0.6"/>
    <s v="ATENDE"/>
    <s v="ATENDE"/>
    <s v="ATENDE"/>
    <s v="P6"/>
    <n v="2.7333333333333329"/>
    <n v="11.2"/>
    <n v="4.5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250"/>
    <n v="294"/>
    <n v="0.8240000000000000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2.9444444444444442"/>
    <s v="-"/>
    <n v="10.32"/>
    <n v="0.71"/>
    <m/>
    <m/>
    <m/>
    <m/>
    <s v="ATENDE"/>
    <s v="ATENDE"/>
    <s v="ATENDE"/>
    <s v="ATENDE"/>
    <s v="C4"/>
    <s v="P6"/>
    <n v="2.2833333333333332"/>
    <n v="9.85"/>
    <n v="5.89"/>
    <n v="3"/>
    <n v="0.6"/>
    <s v="ATENDE"/>
    <s v="ATENDE"/>
    <s v="ATENDE"/>
    <s v="P6"/>
    <n v="2.2833333333333332"/>
    <n v="9.85"/>
    <n v="5.7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250"/>
    <n v="289"/>
    <n v="0.8439999999999999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7.8999999999999959E-2"/>
    <n v="3.5000000000000009"/>
    <s v="-"/>
    <n v="10.79"/>
    <n v="0.81"/>
    <m/>
    <m/>
    <m/>
    <m/>
    <s v="ATENDE"/>
    <s v="ATENDE"/>
    <s v="ATENDE"/>
    <s v="ATENDE"/>
    <s v="C4"/>
    <s v="P6"/>
    <n v="3.5866666666666669"/>
    <n v="13.76"/>
    <n v="8.02"/>
    <n v="3"/>
    <n v="0.6"/>
    <s v="ATENDE"/>
    <s v="ATENDE"/>
    <s v="ATENDE"/>
    <s v="P6"/>
    <n v="3.58"/>
    <n v="13.74"/>
    <n v="7.88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250"/>
    <n v="300"/>
    <n v="0.8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0.22222222222222232"/>
    <s v="-"/>
    <n v="8.7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"/>
    <s v="Curto II"/>
    <n v="1.4"/>
    <n v="6.5"/>
    <m/>
    <m/>
    <m/>
    <m/>
    <m/>
    <m/>
    <n v="35"/>
    <n v="70"/>
    <n v="105"/>
    <n v="0.5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0666666666666655E-2"/>
    <n v="0"/>
    <s v="-"/>
    <n v="8.0299999999999994"/>
    <n v="0.18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"/>
    <s v="Médio I"/>
    <n v="1.8"/>
    <n v="7"/>
    <m/>
    <m/>
    <m/>
    <m/>
    <m/>
    <m/>
    <n v="31"/>
    <n v="70"/>
    <n v="101"/>
    <n v="0.55714285714285716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0.16666666666666674"/>
    <s v="-"/>
    <n v="8.3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s v="Curto II"/>
    <n v="1.4"/>
    <n v="6.5"/>
    <m/>
    <m/>
    <m/>
    <m/>
    <m/>
    <m/>
    <n v="30"/>
    <n v="70"/>
    <n v="100"/>
    <n v="0.5714285714285714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100000000000013"/>
    <n v="1.8888888888888893"/>
    <s v="-"/>
    <n v="12.71"/>
    <n v="0.52"/>
    <m/>
    <m/>
    <m/>
    <m/>
    <s v="ATENDE"/>
    <s v="ATENDE"/>
    <s v="ATENDE"/>
    <s v="ATENDE"/>
    <s v="C4"/>
    <s v="P6"/>
    <n v="3.1833333333333336"/>
    <n v="12.55"/>
    <n v="6.82"/>
    <n v="3"/>
    <n v="0.6"/>
    <s v="ATENDE"/>
    <s v="ATENDE"/>
    <s v="ATENDE"/>
    <s v="P6"/>
    <n v="0.82000000000000006"/>
    <n v="5.46"/>
    <n v="3.4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4444444444444446"/>
    <s v="-"/>
    <n v="12.1"/>
    <n v="0.62"/>
    <m/>
    <m/>
    <m/>
    <m/>
    <s v="ATENDE"/>
    <s v="ATENDE"/>
    <s v="ATENDE"/>
    <s v="ATENDE"/>
    <s v="C4"/>
    <s v="P6"/>
    <n v="2.9966666666666666"/>
    <n v="11.99"/>
    <n v="7.78"/>
    <n v="3"/>
    <n v="0.6"/>
    <s v="ATENDE"/>
    <s v="ATENDE"/>
    <s v="ATENDE"/>
    <s v="P6"/>
    <n v="0.30333333333333345"/>
    <n v="3.91"/>
    <n v="1.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00000000000005"/>
    <n v="2.1666666666666665"/>
    <s v="-"/>
    <n v="11.83"/>
    <n v="0.56999999999999995"/>
    <m/>
    <m/>
    <m/>
    <m/>
    <s v="ATENDE"/>
    <s v="ATENDE"/>
    <s v="ATENDE"/>
    <s v="ATENDE"/>
    <s v="C4"/>
    <s v="P6"/>
    <n v="2.9833333333333329"/>
    <n v="11.95"/>
    <n v="7.78"/>
    <n v="3"/>
    <n v="0.6"/>
    <s v="ATENDE"/>
    <s v="ATENDE"/>
    <s v="ATENDE"/>
    <s v="P6"/>
    <n v="0.33333333333333326"/>
    <n v="4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799999999999991"/>
    <n v="0.72222222222222232"/>
    <s v="-"/>
    <n v="17.22"/>
    <n v="0.31"/>
    <m/>
    <m/>
    <m/>
    <m/>
    <s v="ATENDE"/>
    <s v="ATENDE"/>
    <s v="ATENDE"/>
    <s v="ATENDE"/>
    <s v="C3"/>
    <s v="P6"/>
    <n v="2.02"/>
    <n v="9.06"/>
    <n v="1.29"/>
    <n v="3"/>
    <n v="0.6"/>
    <s v="ATENDE"/>
    <s v="ATENDE"/>
    <s v="ATENDE"/>
    <s v="P6"/>
    <n v="0.46666666666666679"/>
    <n v="4.4000000000000004"/>
    <n v="2.4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n v="5"/>
    <s v="Curto II"/>
    <m/>
    <s v=""/>
    <s v=""/>
    <m/>
    <m/>
    <m/>
    <m/>
    <m/>
    <m/>
    <n v="44"/>
    <n v="99"/>
    <n v="143"/>
    <n v="0.55555555555555558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58266666666666667"/>
    <n v="1"/>
    <s v="-"/>
    <n v="23.74"/>
    <n v="0.36"/>
    <m/>
    <m/>
    <m/>
    <m/>
    <s v="ATENDE"/>
    <s v="ATENDE"/>
    <s v="ATENDE"/>
    <s v="ATENDE"/>
    <s v="C3"/>
    <s v="P6"/>
    <n v="2.39"/>
    <n v="10.17"/>
    <n v="0.66"/>
    <n v="3"/>
    <n v="0.6"/>
    <s v="ATENDE"/>
    <s v="ATENDE"/>
    <s v="ATENDE"/>
    <s v="P6"/>
    <n v="0.56666666666666665"/>
    <n v="4.7"/>
    <n v="1.96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n v="5"/>
    <s v="Curto II"/>
    <m/>
    <s v=""/>
    <s v=""/>
    <m/>
    <m/>
    <m/>
    <m/>
    <m/>
    <m/>
    <n v="50"/>
    <n v="99"/>
    <n v="149"/>
    <n v="0.49494949494949492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3833333333333333"/>
    <n v="0.5555555555555558"/>
    <s v="-"/>
    <n v="20.75"/>
    <n v="0.28000000000000003"/>
    <m/>
    <m/>
    <m/>
    <m/>
    <s v="ATENDE"/>
    <s v="ATENDE"/>
    <s v="ATENDE"/>
    <s v="ATENDE"/>
    <s v="C3"/>
    <s v="P6"/>
    <n v="2.2066666666666666"/>
    <n v="9.6199999999999992"/>
    <n v="0.89"/>
    <n v="3"/>
    <n v="0.6"/>
    <s v="ATENDE"/>
    <s v="ATENDE"/>
    <s v="ATENDE"/>
    <s v="P6"/>
    <n v="4.0000000000000036E-2"/>
    <n v="3.12"/>
    <n v="1.110000000000000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n v="8"/>
    <s v="Curto II"/>
    <m/>
    <s v=""/>
    <s v=""/>
    <m/>
    <m/>
    <m/>
    <m/>
    <m/>
    <m/>
    <n v="50"/>
    <n v="99"/>
    <n v="149"/>
    <n v="0.49494949494949492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866666666666672"/>
    <n v="0.94444444444444442"/>
    <s v="-"/>
    <n v="17.23"/>
    <n v="0.35"/>
    <m/>
    <m/>
    <m/>
    <m/>
    <s v="ATENDE"/>
    <s v="ATENDE"/>
    <s v="ATENDE"/>
    <s v="ATENDE"/>
    <s v="C3"/>
    <s v="P6"/>
    <n v="3.9266666666666667"/>
    <n v="14.78"/>
    <n v="7.86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8666666666666618E-2"/>
    <n v="2.5"/>
    <s v="-"/>
    <n v="15.43"/>
    <n v="0.63"/>
    <m/>
    <m/>
    <m/>
    <m/>
    <s v="ATENDE"/>
    <s v="ATENDE"/>
    <s v="ATENDE"/>
    <s v="ATENDE"/>
    <s v="C3"/>
    <s v="P6"/>
    <n v="3.49"/>
    <n v="13.47"/>
    <n v="5.51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186666666666667"/>
    <n v="1.7777777777777777"/>
    <s v="-"/>
    <n v="16.78"/>
    <n v="0.5"/>
    <m/>
    <m/>
    <m/>
    <m/>
    <s v="ATENDE"/>
    <s v="ATENDE"/>
    <s v="ATENDE"/>
    <s v="ATENDE"/>
    <s v="C3"/>
    <s v="P6"/>
    <n v="3.9733333333333336"/>
    <n v="14.92"/>
    <n v="7.17"/>
    <n v="3"/>
    <n v="0.6"/>
    <s v="ATENDE"/>
    <s v="ATENDE"/>
    <s v="ATENDE"/>
    <s v="-"/>
    <e v="#VALUE!"/>
    <m/>
    <m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0000000000001172E-3"/>
    <n v="1.4444444444444446"/>
    <s v="-"/>
    <n v="10.07"/>
    <n v="0.44"/>
    <m/>
    <m/>
    <m/>
    <m/>
    <s v="ATENDE"/>
    <s v="ATENDE"/>
    <s v="ATENDE"/>
    <s v="ATENDE"/>
    <s v="C4"/>
    <s v="P6"/>
    <n v="2.35"/>
    <n v="10.050000000000001"/>
    <n v="4.0199999999999996"/>
    <n v="3"/>
    <n v="0.6"/>
    <s v="ATENDE"/>
    <s v="ATENDE"/>
    <s v="ATENDE"/>
    <s v="P6"/>
    <n v="0.93333333333333335"/>
    <n v="5.8"/>
    <n v="3.3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70"/>
    <n v="114"/>
    <n v="0.37142857142857144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199999999999991"/>
    <n v="2.4444444444444446"/>
    <s v="-"/>
    <n v="14.02"/>
    <n v="0.62"/>
    <m/>
    <m/>
    <m/>
    <m/>
    <s v="ATENDE"/>
    <s v="ATENDE"/>
    <s v="ATENDE"/>
    <s v="ATENDE"/>
    <s v="C4"/>
    <s v="P6"/>
    <n v="3.5633333333333335"/>
    <n v="13.69"/>
    <n v="6.15"/>
    <n v="3"/>
    <n v="0.6"/>
    <s v="ATENDE"/>
    <s v="ATENDE"/>
    <s v="ATENDE"/>
    <s v="P6"/>
    <n v="1.5233333333333334"/>
    <n v="7.57"/>
    <n v="5.7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1.6111111111111112"/>
    <s v="-"/>
    <n v="10.56"/>
    <n v="0.47"/>
    <m/>
    <m/>
    <m/>
    <m/>
    <s v="ATENDE"/>
    <s v="ATENDE"/>
    <s v="ATENDE"/>
    <s v="ATENDE"/>
    <s v="C4"/>
    <s v="P6"/>
    <n v="2.5166666666666671"/>
    <n v="10.55"/>
    <n v="5.12"/>
    <n v="3"/>
    <n v="0.6"/>
    <s v="ATENDE"/>
    <s v="ATENDE"/>
    <s v="ATENDE"/>
    <s v="P6"/>
    <n v="0.29000000000000004"/>
    <n v="3.87"/>
    <n v="2.2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1.2222222222222223"/>
    <s v="-"/>
    <n v="9.2899999999999991"/>
    <n v="0.4"/>
    <m/>
    <m/>
    <m/>
    <m/>
    <s v="ATENDE"/>
    <s v="ATENDE"/>
    <s v="ATENDE"/>
    <s v="ATENDE"/>
    <s v="C5"/>
    <s v="P6"/>
    <n v="1.3366666666666664"/>
    <n v="7.01"/>
    <n v="2.42"/>
    <n v="3"/>
    <n v="0.6"/>
    <s v="ATENDE"/>
    <s v="ATENDE"/>
    <s v="ATENDE"/>
    <s v="P6"/>
    <n v="0.68333333333333335"/>
    <n v="5.05"/>
    <n v="2.2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333333333333313"/>
    <n v="1.3888888888888888"/>
    <s v="-"/>
    <n v="8.9499999999999993"/>
    <n v="0.43"/>
    <m/>
    <m/>
    <m/>
    <m/>
    <s v="ATENDE"/>
    <s v="ATENDE"/>
    <s v="ATENDE"/>
    <s v="ATENDE"/>
    <s v="C5"/>
    <s v="P6"/>
    <n v="1.1133333333333333"/>
    <n v="6.34"/>
    <n v="1.44"/>
    <n v="3"/>
    <n v="0.6"/>
    <s v="ATENDE"/>
    <s v="ATENDE"/>
    <s v="ATENDE"/>
    <s v="P6"/>
    <n v="0.36333333333333329"/>
    <n v="4.09"/>
    <n v="1.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8333333333333335"/>
    <s v="-"/>
    <n v="8.83"/>
    <n v="0.51"/>
    <m/>
    <m/>
    <m/>
    <m/>
    <s v="ATENDE"/>
    <s v="ATENDE"/>
    <s v="ATENDE"/>
    <s v="ATENDE"/>
    <s v="C5"/>
    <s v="P6"/>
    <n v="1.1466666666666669"/>
    <n v="6.44"/>
    <n v="2.76"/>
    <n v="3"/>
    <n v="0.6"/>
    <s v="ATENDE"/>
    <s v="ATENDE"/>
    <s v="ATENDE"/>
    <s v="P6"/>
    <n v="0.28666666666666663"/>
    <n v="3.86"/>
    <n v="2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2777777777777777"/>
    <s v="-"/>
    <n v="8.27"/>
    <n v="0.4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"/>
    <s v="-"/>
    <n v="7.98"/>
    <n v="0.45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n v="0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4666666666666641E-2"/>
    <n v="1.8888888888888893"/>
    <s v="-"/>
    <n v="7.91"/>
    <n v="0.5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2.1111111111111116"/>
    <s v="-"/>
    <n v="11.38"/>
    <n v="0.56000000000000005"/>
    <m/>
    <m/>
    <m/>
    <m/>
    <s v="ATENDE"/>
    <s v="ATENDE"/>
    <s v="ATENDE"/>
    <s v="ATENDE"/>
    <s v="C4"/>
    <s v="P6"/>
    <n v="2.2933333333333334"/>
    <n v="9.8800000000000008"/>
    <n v="5.25"/>
    <n v="3"/>
    <n v="0.6"/>
    <s v="ATENDE"/>
    <s v="ATENDE"/>
    <s v="ATENDE"/>
    <s v="-"/>
    <e v="#VALUE!"/>
    <n v="4.83"/>
    <n v="3.4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2.9444444444444442"/>
    <s v="-"/>
    <n v="10.82"/>
    <n v="0.71"/>
    <m/>
    <m/>
    <m/>
    <m/>
    <s v="ATENDE"/>
    <s v="ATENDE"/>
    <s v="ATENDE"/>
    <s v="ATENDE"/>
    <s v="C4"/>
    <s v="P6"/>
    <n v="2.15"/>
    <n v="9.4499999999999993"/>
    <n v="5.81"/>
    <n v="3"/>
    <n v="0.6"/>
    <s v="ATENDE"/>
    <s v="ATENDE"/>
    <s v="ATENDE"/>
    <s v="-"/>
    <e v="#VALUE!"/>
    <n v="3.3"/>
    <n v="1.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2.9444444444444442"/>
    <s v="-"/>
    <n v="12.17"/>
    <n v="0.71"/>
    <m/>
    <m/>
    <m/>
    <m/>
    <s v="ATENDE"/>
    <s v="ATENDE"/>
    <s v="ATENDE"/>
    <s v="ATENDE"/>
    <s v="C4"/>
    <s v="P6"/>
    <n v="2.0399999999999996"/>
    <n v="9.1199999999999992"/>
    <n v="6.08"/>
    <n v="3"/>
    <n v="0.6"/>
    <s v="ATENDE"/>
    <s v="ATENDE"/>
    <s v="ATENDE"/>
    <s v="-"/>
    <e v="#VALUE!"/>
    <n v="3.81"/>
    <n v="2.9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50"/>
    <n v="190"/>
    <n v="0.73333333333333339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5.555555555555558E-2"/>
    <s v="-"/>
    <n v="9.15"/>
    <n v="0.19"/>
    <m/>
    <m/>
    <m/>
    <m/>
    <s v="ATENDE"/>
    <s v="ATENDE"/>
    <s v="ATENDE"/>
    <s v="ATENDE"/>
    <s v="C5"/>
    <s v="P6"/>
    <n v="1.4833333333333334"/>
    <n v="7.45"/>
    <n v="0.97"/>
    <n v="3"/>
    <n v="0.6"/>
    <s v="ATENDE"/>
    <s v="ATENDE"/>
    <s v="ATENDE"/>
    <s v="-"/>
    <e v="#VALUE!"/>
    <n v="3.87"/>
    <n v="0.94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70"/>
    <n v="105"/>
    <n v="0.5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0.22222222222222232"/>
    <s v="-"/>
    <n v="10.3"/>
    <n v="0.22"/>
    <m/>
    <m/>
    <m/>
    <m/>
    <s v="ATENDE"/>
    <s v="ATENDE"/>
    <s v="ATENDE"/>
    <s v="ATENDE"/>
    <s v="C5"/>
    <s v="P6"/>
    <n v="1.8766666666666669"/>
    <n v="8.6300000000000008"/>
    <n v="0.97"/>
    <n v="3"/>
    <n v="0.6"/>
    <s v="ATENDE"/>
    <s v="ATENDE"/>
    <s v="ATENDE"/>
    <s v="-"/>
    <e v="#VALUE!"/>
    <n v="3.65"/>
    <n v="1.12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70"/>
    <n v="109"/>
    <n v="0.44285714285714284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0"/>
    <s v="-"/>
    <n v="8.56"/>
    <n v="0.18"/>
    <m/>
    <m/>
    <m/>
    <m/>
    <s v="ATENDE"/>
    <s v="ATENDE"/>
    <s v="ATENDE"/>
    <s v="ATENDE"/>
    <s v="C5"/>
    <s v="P6"/>
    <n v="1.2033333333333336"/>
    <n v="6.61"/>
    <n v="0.9"/>
    <n v="3"/>
    <n v="0.6"/>
    <s v="ATENDE"/>
    <s v="ATENDE"/>
    <s v="ATENDE"/>
    <s v="-"/>
    <e v="#VALUE!"/>
    <n v="3.16"/>
    <n v="1.23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2"/>
    <s v="Curto II"/>
    <m/>
    <s v=""/>
    <s v=""/>
    <m/>
    <m/>
    <m/>
    <m/>
    <m/>
    <m/>
    <n v="30"/>
    <n v="70"/>
    <n v="100"/>
    <n v="0.5714285714285714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666666666666667E-2"/>
    <n v="1.9444444444444446"/>
    <s v="-"/>
    <n v="8.15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e v="#N/A"/>
    <n v="2"/>
    <n v="28"/>
    <e v="#N/A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3.1111111111111116"/>
    <s v="-"/>
    <n v="10.15"/>
    <n v="0.7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2.8888888888888888"/>
    <s v="-"/>
    <n v="10.15"/>
    <n v="0.7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2.4000000000000021E-2"/>
    <n v="2.3333333333333335"/>
    <s v="-"/>
    <n v="15.36"/>
    <n v="0.6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4.7233333333333336"/>
    <n v="17.170000000000002"/>
    <n v="12.46"/>
    <n v="3"/>
    <n v="0.6"/>
    <s v="ATENDE"/>
    <s v="ATENDE"/>
    <s v="ATENDE"/>
    <x v="0"/>
    <s v=" SL VT 9.1 35W"/>
    <s v="LUM LED SL VT 9.1 35W"/>
    <m/>
    <e v="#N/A"/>
    <n v="2"/>
    <n v="35"/>
    <n v="0"/>
    <n v="5955.62"/>
    <n v="0"/>
    <n v="0"/>
    <m/>
    <s v="Médio II"/>
    <m/>
    <s v=""/>
    <s v=""/>
    <m/>
    <m/>
    <m/>
    <m/>
    <m/>
    <m/>
    <n v="35"/>
    <n v="99"/>
    <n v="268"/>
    <n v="0.64646464646464641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1246666666666667"/>
    <n v="2.6111111111111112"/>
    <s v="-"/>
    <n v="16.87"/>
    <n v="0.65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5.32"/>
    <n v="18.96"/>
    <n v="15.05"/>
    <n v="3"/>
    <n v="0.6"/>
    <s v="ATENDE"/>
    <s v="ATENDE"/>
    <s v="ATENDE"/>
    <x v="1"/>
    <s v="SX-INEVO040HF"/>
    <s v="SXINEVO040K40L12CZF7PHF"/>
    <m/>
    <e v="#N/A"/>
    <n v="2"/>
    <n v="39"/>
    <e v="#N/A"/>
    <n v="6552"/>
    <e v="#N/A"/>
    <n v="0"/>
    <m/>
    <s v="Médio II"/>
    <m/>
    <s v=""/>
    <s v=""/>
    <m/>
    <m/>
    <m/>
    <m/>
    <m/>
    <m/>
    <n v="39"/>
    <n v="99"/>
    <n v="276"/>
    <n v="0.60606060606060608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2546666666666666"/>
    <n v="1.8333333333333335"/>
    <s v="-"/>
    <n v="18.82"/>
    <n v="0.51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6.3299999999999992"/>
    <n v="21.99"/>
    <n v="17.03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e v="#N/A"/>
    <n v="6641"/>
    <e v="#N/A"/>
    <n v="0"/>
    <m/>
    <s v="Médio II"/>
    <m/>
    <s v=""/>
    <s v=""/>
    <m/>
    <m/>
    <m/>
    <m/>
    <m/>
    <m/>
    <n v="40"/>
    <n v="99"/>
    <n v="278"/>
    <n v="0.59595959595959602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133333333333335"/>
    <n v="0.33333333333333326"/>
    <s v="-"/>
    <n v="8.86"/>
    <n v="0.24"/>
    <m/>
    <m/>
    <m/>
    <m/>
    <s v="ATENDE"/>
    <s v="ATENDE"/>
    <s v="ATENDE"/>
    <s v="ATENDE"/>
    <s v="C5"/>
    <s v="P6"/>
    <n v="1.6266666666666665"/>
    <n v="7.88"/>
    <n v="1.58"/>
    <n v="3"/>
    <n v="0.6"/>
    <s v="ATENDE"/>
    <s v="ATENDE"/>
    <s v="ATENDE"/>
    <s v="-"/>
    <e v="#VALUE!"/>
    <n v="3.59"/>
    <n v="1.2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11111111111111116"/>
    <s v="-"/>
    <n v="8.3000000000000007"/>
    <n v="0.2"/>
    <m/>
    <m/>
    <m/>
    <m/>
    <s v="ATENDE"/>
    <s v="ATENDE"/>
    <s v="ATENDE"/>
    <s v="ATENDE"/>
    <s v="C5"/>
    <s v="P6"/>
    <n v="1.33"/>
    <n v="6.99"/>
    <n v="0.62"/>
    <n v="3"/>
    <n v="0.6"/>
    <s v="ATENDE"/>
    <s v="ATENDE"/>
    <s v="ATENDE"/>
    <s v="-"/>
    <e v="#VALUE!"/>
    <n v="3.08"/>
    <n v="1.15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3.5"/>
    <s v="Curto II"/>
    <m/>
    <s v=""/>
    <s v=""/>
    <m/>
    <m/>
    <m/>
    <m/>
    <m/>
    <m/>
    <n v="39"/>
    <n v="100"/>
    <n v="139"/>
    <n v="0.61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0.22222222222222232"/>
    <s v="-"/>
    <n v="8.9600000000000009"/>
    <n v="0.22"/>
    <m/>
    <m/>
    <m/>
    <m/>
    <s v="ATENDE"/>
    <s v="ATENDE"/>
    <s v="ATENDE"/>
    <s v="ATENDE"/>
    <s v="C5"/>
    <s v="P6"/>
    <n v="1.0100000000000002"/>
    <n v="6.03"/>
    <n v="1.28"/>
    <n v="3"/>
    <n v="0.6"/>
    <s v="ATENDE"/>
    <s v="ATENDE"/>
    <s v="ATENDE"/>
    <s v="-"/>
    <e v="#VALUE!"/>
    <n v="3.56"/>
    <n v="1.04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0.83333333333333348"/>
    <s v="-"/>
    <n v="10.48"/>
    <n v="0.33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-"/>
    <e v="#VALUE!"/>
    <n v="6.97"/>
    <n v="2.93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199999999999999"/>
    <n v="1.0555555555555558"/>
    <s v="-"/>
    <n v="12.42"/>
    <n v="0.37"/>
    <m/>
    <m/>
    <m/>
    <m/>
    <s v="ATENDE"/>
    <s v="ATENDE"/>
    <s v="ATENDE"/>
    <s v="ATENDE"/>
    <s v="C4"/>
    <s v="P6"/>
    <n v="2.34"/>
    <n v="10.02"/>
    <n v="2.3199999999999998"/>
    <n v="3"/>
    <n v="0.6"/>
    <s v="ATENDE"/>
    <s v="ATENDE"/>
    <s v="ATENDE"/>
    <s v="-"/>
    <e v="#VALUE!"/>
    <n v="8.17"/>
    <n v="5.059999999999999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0.61111111111111116"/>
    <s v="-"/>
    <n v="11.43"/>
    <n v="0.28999999999999998"/>
    <m/>
    <m/>
    <m/>
    <m/>
    <s v="ATENDE"/>
    <s v="ATENDE"/>
    <s v="ATENDE"/>
    <s v="ATENDE"/>
    <s v="C4"/>
    <s v="P6"/>
    <n v="2.1433333333333331"/>
    <n v="9.43"/>
    <n v="2.92"/>
    <n v="3"/>
    <n v="0.6"/>
    <s v="ATENDE"/>
    <s v="ATENDE"/>
    <s v="ATENDE"/>
    <s v="-"/>
    <e v="#VALUE!"/>
    <n v="5.09"/>
    <n v="1.91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ela dinâ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15" firstHeaderRow="1" firstDataRow="1" firstDataCol="1"/>
  <pivotFields count="114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84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 r="1">
      <x v="3"/>
    </i>
    <i t="grand">
      <x/>
    </i>
  </rowItems>
  <colItems count="1">
    <i/>
  </colItems>
  <dataFields count="1">
    <dataField name="Média de  Potência simulada - IP Principal (W)" fld="9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43" firstHeaderRow="1" firstDataRow="1" firstDataCol="1"/>
  <pivotFields count="1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</pivotFields>
  <rowFields count="2">
    <field x="7"/>
    <field x="8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 Potência simulada - IP Principal (W)" fld="90" subtotal="average" baseField="7" baseItem="0" numFmtId="1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114"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</pivotFields>
  <rowFields count="2">
    <field x="5"/>
    <field x="8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 Potência simulada - IP Principal (W)" fld="90" subtotal="average" baseField="5" baseItem="0" numFmtId="1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3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M396" firstHeaderRow="1" firstDataRow="1" firstDataCol="12" rowPageCount="1" colPageCount="1"/>
  <pivotFields count="15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5"/>
        <item x="4"/>
        <item x="2"/>
        <item x="0"/>
        <item x="1"/>
        <item x="3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x="1"/>
        <item x="2"/>
        <item x="4"/>
        <item x="0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2"/>
        <item x="0"/>
        <item x="1"/>
        <item m="1"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9">
        <item m="1" x="76"/>
        <item m="1" x="59"/>
        <item m="1" x="47"/>
        <item m="1" x="50"/>
        <item m="1" x="64"/>
        <item m="1" x="62"/>
        <item m="1" x="67"/>
        <item m="1" x="55"/>
        <item m="1" x="51"/>
        <item m="1" x="49"/>
        <item m="1" x="74"/>
        <item m="1" x="73"/>
        <item m="1" x="69"/>
        <item m="1" x="77"/>
        <item m="1" x="46"/>
        <item m="1" x="52"/>
        <item m="1" x="45"/>
        <item m="1" x="65"/>
        <item m="1" x="71"/>
        <item m="1" x="48"/>
        <item m="1" x="57"/>
        <item m="1" x="58"/>
        <item m="1" x="63"/>
        <item m="1" x="61"/>
        <item m="1" x="53"/>
        <item m="1" x="60"/>
        <item m="1" x="72"/>
        <item m="1" x="56"/>
        <item m="1" x="75"/>
        <item x="3"/>
        <item x="4"/>
        <item x="5"/>
        <item x="6"/>
        <item x="9"/>
        <item x="7"/>
        <item x="8"/>
        <item x="10"/>
        <item x="11"/>
        <item x="12"/>
        <item x="13"/>
        <item x="16"/>
        <item x="27"/>
        <item x="17"/>
        <item x="37"/>
        <item x="18"/>
        <item x="21"/>
        <item x="22"/>
        <item x="23"/>
        <item x="0"/>
        <item x="1"/>
        <item x="2"/>
        <item x="19"/>
        <item x="34"/>
        <item x="31"/>
        <item x="29"/>
        <item m="1" x="54"/>
        <item m="1" x="66"/>
        <item m="1" x="68"/>
        <item m="1" x="70"/>
        <item m="1" x="78"/>
        <item x="35"/>
        <item x="41"/>
        <item x="40"/>
        <item m="1" x="43"/>
        <item m="1" x="44"/>
        <item x="26"/>
        <item x="15"/>
        <item x="20"/>
        <item x="14"/>
        <item x="28"/>
        <item m="1" x="42"/>
        <item x="30"/>
        <item x="32"/>
        <item x="33"/>
        <item x="36"/>
        <item x="39"/>
        <item x="24"/>
        <item x="25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4">
        <item x="3"/>
        <item x="15"/>
        <item x="10"/>
        <item x="14"/>
        <item x="16"/>
        <item x="17"/>
        <item x="1"/>
        <item x="2"/>
        <item x="4"/>
        <item x="7"/>
        <item x="5"/>
        <item x="6"/>
        <item x="8"/>
        <item x="9"/>
        <item x="13"/>
        <item x="22"/>
        <item x="30"/>
        <item x="18"/>
        <item x="0"/>
        <item x="27"/>
        <item x="26"/>
        <item x="24"/>
        <item x="28"/>
        <item x="33"/>
        <item x="12"/>
        <item x="21"/>
        <item x="11"/>
        <item x="23"/>
        <item x="25"/>
        <item x="29"/>
        <item x="32"/>
        <item x="19"/>
        <item x="2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1"/>
        <item x="2"/>
        <item x="3"/>
        <item x="0"/>
        <item x="4"/>
        <item m="1"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0"/>
        <item x="6"/>
        <item x="3"/>
        <item x="4"/>
        <item x="2"/>
        <item x="1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m="1" x="5"/>
        <item m="1" x="6"/>
        <item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x="2"/>
        <item x="3"/>
        <item x="4"/>
        <item x="5"/>
        <item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0"/>
        <item x="2"/>
        <item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2"/>
    <field x="3"/>
    <field x="4"/>
    <field x="5"/>
    <field x="6"/>
    <field x="7"/>
    <field x="8"/>
    <field x="9"/>
    <field x="10"/>
    <field x="11"/>
    <field x="12"/>
    <field x="13"/>
  </rowFields>
  <rowItems count="393">
    <i>
      <x/>
      <x/>
      <x/>
      <x v="31"/>
      <x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2">
      <x v="1"/>
      <x v="32"/>
      <x v="8"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2">
      <x v="2"/>
      <x v="30"/>
      <x v="7"/>
      <x/>
      <x/>
      <x/>
      <x/>
      <x/>
      <x v="1"/>
      <x/>
    </i>
    <i r="6">
      <x v="2"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1">
      <x v="1"/>
      <x/>
      <x v="31"/>
      <x/>
      <x/>
      <x/>
      <x/>
      <x/>
      <x/>
      <x v="1"/>
      <x/>
    </i>
    <i r="3">
      <x v="35"/>
      <x v="11"/>
      <x v="1"/>
      <x/>
      <x/>
      <x/>
      <x/>
      <x v="1"/>
      <x/>
    </i>
    <i r="2">
      <x v="1"/>
      <x v="29"/>
      <x v="6"/>
      <x/>
      <x/>
      <x/>
      <x/>
      <x/>
      <x v="1"/>
      <x/>
    </i>
    <i r="3">
      <x v="32"/>
      <x v="8"/>
      <x/>
      <x/>
      <x/>
      <x/>
      <x/>
      <x v="1"/>
      <x/>
    </i>
    <i r="3">
      <x v="33"/>
      <x v="9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0"/>
      <x v="7"/>
      <x/>
      <x/>
      <x/>
      <x/>
      <x/>
      <x v="1"/>
      <x/>
    </i>
    <i r="3">
      <x v="37"/>
      <x v="13"/>
      <x v="1"/>
      <x/>
      <x/>
      <x/>
      <x/>
      <x v="1"/>
      <x/>
    </i>
    <i>
      <x v="1"/>
      <x/>
      <x/>
      <x v="31"/>
      <x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5"/>
      <x v="11"/>
      <x v="1"/>
      <x/>
      <x/>
      <x/>
      <x/>
      <x v="1"/>
      <x/>
    </i>
    <i r="6">
      <x v="4"/>
      <x/>
      <x/>
      <x/>
      <x v="1"/>
      <x/>
    </i>
    <i r="6">
      <x v="6"/>
      <x/>
      <x v="1"/>
      <x/>
      <x v="1"/>
      <x/>
    </i>
    <i r="3">
      <x v="39"/>
      <x v="13"/>
      <x v="1"/>
      <x/>
      <x/>
      <x/>
      <x/>
      <x v="1"/>
      <x/>
    </i>
    <i r="6">
      <x v="4"/>
      <x/>
      <x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5">
      <x v="4"/>
      <x/>
      <x/>
      <x/>
      <x/>
      <x v="1"/>
      <x/>
    </i>
    <i r="3">
      <x v="32"/>
      <x v="8"/>
      <x v="1"/>
      <x/>
      <x/>
      <x/>
      <x/>
      <x v="1"/>
      <x/>
    </i>
    <i r="6">
      <x v="2"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4"/>
      <x v="10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3">
      <x v="37"/>
      <x v="13"/>
      <x v="1"/>
      <x v="4"/>
      <x/>
      <x/>
      <x/>
      <x v="1"/>
      <x/>
    </i>
    <i r="6">
      <x v="5"/>
      <x/>
      <x/>
      <x/>
      <x v="1"/>
      <x/>
    </i>
    <i r="3">
      <x v="40"/>
      <x v="14"/>
      <x v="1"/>
      <x/>
      <x/>
      <x/>
      <x/>
      <x v="1"/>
      <x/>
    </i>
    <i r="8">
      <x v="1"/>
      <x/>
      <x v="1"/>
      <x/>
    </i>
    <i r="1">
      <x v="1"/>
      <x/>
      <x v="31"/>
      <x/>
      <x v="1"/>
      <x/>
      <x/>
      <x/>
      <x/>
      <x v="1"/>
      <x/>
    </i>
    <i r="3">
      <x v="35"/>
      <x v="11"/>
      <x v="1"/>
      <x/>
      <x/>
      <x/>
      <x/>
      <x v="1"/>
      <x/>
    </i>
    <i r="6">
      <x v="1"/>
      <x/>
      <x/>
      <x/>
      <x v="1"/>
      <x/>
    </i>
    <i r="5">
      <x v="2"/>
      <x/>
      <x/>
      <x/>
      <x/>
      <x v="1"/>
      <x/>
    </i>
    <i r="3">
      <x v="39"/>
      <x v="13"/>
      <x v="1"/>
      <x/>
      <x/>
      <x/>
      <x/>
      <x v="1"/>
      <x/>
    </i>
    <i r="6">
      <x v="3"/>
      <x/>
      <x/>
      <x/>
      <x v="1"/>
      <x/>
    </i>
    <i r="6">
      <x v="4"/>
      <x/>
      <x/>
      <x/>
      <x v="1"/>
      <x/>
    </i>
    <i r="3">
      <x v="67"/>
      <x v="4"/>
      <x v="1"/>
      <x/>
      <x/>
      <x/>
      <x/>
      <x v="1"/>
      <x/>
    </i>
    <i r="2">
      <x v="1"/>
      <x v="32"/>
      <x v="8"/>
      <x v="1"/>
      <x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3">
      <x v="36"/>
      <x v="12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0"/>
      <x v="7"/>
      <x v="1"/>
      <x/>
      <x/>
      <x/>
      <x/>
      <x v="1"/>
      <x/>
    </i>
    <i r="3">
      <x v="34"/>
      <x v="10"/>
      <x v="1"/>
      <x/>
      <x/>
      <x/>
      <x/>
      <x v="1"/>
      <x/>
    </i>
    <i r="7">
      <x v="4"/>
      <x/>
      <x/>
      <x/>
      <x/>
    </i>
    <i r="5">
      <x v="2"/>
      <x/>
      <x/>
      <x/>
      <x/>
      <x v="1"/>
      <x/>
    </i>
    <i r="3">
      <x v="37"/>
      <x v="13"/>
      <x v="1"/>
      <x/>
      <x/>
      <x/>
      <x/>
      <x v="1"/>
      <x/>
    </i>
    <i r="6">
      <x v="3"/>
      <x/>
      <x/>
      <x/>
      <x v="1"/>
      <x/>
    </i>
    <i r="1">
      <x v="3"/>
      <x/>
      <x v="31"/>
      <x/>
      <x v="1"/>
      <x/>
      <x/>
      <x/>
      <x/>
      <x v="1"/>
      <x/>
    </i>
    <i r="3">
      <x v="43"/>
      <x v="16"/>
      <x v="1"/>
      <x/>
      <x/>
      <x v="6"/>
      <x/>
      <x v="1"/>
      <x/>
    </i>
    <i r="3">
      <x v="62"/>
      <x v="24"/>
      <x v="1"/>
      <x/>
      <x v="4"/>
      <x/>
      <x/>
      <x/>
      <x/>
    </i>
    <i r="3">
      <x v="67"/>
      <x v="4"/>
      <x v="1"/>
      <x/>
      <x/>
      <x v="1"/>
      <x/>
      <x v="1"/>
      <x/>
    </i>
    <i r="6">
      <x v="2"/>
      <x v="6"/>
      <x/>
      <x/>
      <x v="1"/>
      <x v="2"/>
    </i>
    <i r="2">
      <x v="1"/>
      <x v="32"/>
      <x v="8"/>
      <x v="1"/>
      <x/>
      <x/>
      <x/>
      <x/>
      <x v="1"/>
      <x/>
    </i>
    <i r="3">
      <x v="48"/>
      <x v="18"/>
      <x v="1"/>
      <x/>
      <x/>
      <x v="1"/>
      <x/>
      <x v="1"/>
      <x/>
    </i>
    <i r="3">
      <x v="51"/>
      <x v="4"/>
      <x v="1"/>
      <x/>
      <x v="4"/>
      <x/>
      <x/>
      <x/>
      <x/>
    </i>
    <i r="3">
      <x v="52"/>
      <x v="19"/>
      <x v="1"/>
      <x/>
      <x/>
      <x/>
      <x/>
      <x v="1"/>
      <x/>
    </i>
    <i r="3">
      <x v="60"/>
      <x v="22"/>
      <x v="1"/>
      <x/>
      <x/>
      <x v="6"/>
      <x/>
      <x v="1"/>
      <x/>
    </i>
    <i r="2">
      <x v="2"/>
      <x v="30"/>
      <x v="7"/>
      <x v="1"/>
      <x/>
      <x/>
      <x/>
      <x/>
      <x v="1"/>
      <x/>
    </i>
    <i r="3">
      <x v="42"/>
      <x v="3"/>
      <x v="1"/>
      <x/>
      <x/>
      <x v="6"/>
      <x/>
      <x v="1"/>
      <x/>
    </i>
    <i r="7">
      <x v="4"/>
      <x/>
      <x/>
      <x/>
      <x/>
    </i>
    <i r="3">
      <x v="53"/>
      <x v="20"/>
      <x v="1"/>
      <x v="2"/>
      <x/>
      <x/>
      <x/>
      <x v="1"/>
      <x/>
    </i>
    <i r="3">
      <x v="74"/>
      <x v="29"/>
      <x v="1"/>
      <x/>
      <x/>
      <x v="1"/>
      <x/>
      <x v="1"/>
      <x/>
    </i>
    <i r="1">
      <x v="4"/>
      <x/>
      <x v="31"/>
      <x/>
      <x v="1"/>
      <x/>
      <x/>
      <x v="1"/>
      <x/>
      <x v="1"/>
      <x/>
    </i>
    <i r="5">
      <x v="3"/>
      <x/>
      <x/>
      <x v="1"/>
      <x/>
      <x v="1"/>
      <x/>
    </i>
    <i r="3">
      <x v="38"/>
      <x v="2"/>
      <x v="1"/>
      <x/>
      <x/>
      <x v="1"/>
      <x/>
      <x v="1"/>
      <x/>
    </i>
    <i r="3">
      <x v="39"/>
      <x v="13"/>
      <x v="1"/>
      <x/>
      <x/>
      <x v="1"/>
      <x/>
      <x v="1"/>
      <x/>
    </i>
    <i r="3">
      <x v="43"/>
      <x v="16"/>
      <x v="1"/>
      <x/>
      <x/>
      <x v="1"/>
      <x/>
      <x v="1"/>
      <x/>
    </i>
    <i r="5">
      <x v="4"/>
      <x v="4"/>
      <x/>
      <x v="1"/>
      <x/>
      <x v="1"/>
      <x/>
    </i>
    <i r="3">
      <x v="67"/>
      <x v="4"/>
      <x v="1"/>
      <x/>
      <x/>
      <x v="3"/>
      <x/>
      <x v="1"/>
      <x/>
    </i>
    <i r="2">
      <x v="1"/>
      <x v="29"/>
      <x v="6"/>
      <x v="1"/>
      <x/>
      <x/>
      <x v="1"/>
      <x/>
      <x v="1"/>
      <x/>
    </i>
    <i r="3">
      <x v="36"/>
      <x v="12"/>
      <x v="1"/>
      <x/>
      <x/>
      <x v="1"/>
      <x/>
      <x v="1"/>
      <x/>
    </i>
    <i r="3">
      <x v="47"/>
      <x v="17"/>
      <x v="3"/>
      <x/>
      <x/>
      <x v="1"/>
      <x/>
      <x v="1"/>
      <x/>
    </i>
    <i r="3">
      <x v="51"/>
      <x v="4"/>
      <x v="1"/>
      <x v="5"/>
      <x/>
      <x v="3"/>
      <x/>
      <x v="1"/>
      <x/>
    </i>
    <i r="3">
      <x v="60"/>
      <x v="22"/>
      <x v="1"/>
      <x/>
      <x/>
      <x v="1"/>
      <x/>
      <x v="1"/>
      <x/>
    </i>
    <i r="5">
      <x v="4"/>
      <x v="5"/>
      <x/>
      <x v="1"/>
      <x/>
      <x v="1"/>
      <x/>
    </i>
    <i r="2">
      <x v="2"/>
      <x v="30"/>
      <x v="7"/>
      <x v="1"/>
      <x/>
      <x/>
      <x v="1"/>
      <x/>
      <x v="1"/>
      <x/>
    </i>
    <i r="3">
      <x v="37"/>
      <x v="13"/>
      <x v="1"/>
      <x/>
      <x/>
      <x v="1"/>
      <x/>
      <x v="1"/>
      <x/>
    </i>
    <i r="3">
      <x v="40"/>
      <x v="14"/>
      <x v="3"/>
      <x/>
      <x/>
      <x v="1"/>
      <x/>
      <x v="1"/>
      <x/>
    </i>
    <i r="3">
      <x v="42"/>
      <x v="3"/>
      <x v="1"/>
      <x/>
      <x/>
      <x v="1"/>
      <x/>
      <x v="1"/>
      <x/>
    </i>
    <i r="3">
      <x v="45"/>
      <x v="2"/>
      <x v="1"/>
      <x/>
      <x/>
      <x v="1"/>
      <x/>
      <x v="1"/>
      <x/>
    </i>
    <i r="3">
      <x v="66"/>
      <x v="24"/>
      <x v="1"/>
      <x/>
      <x/>
      <x v="3"/>
      <x/>
      <x v="1"/>
      <x/>
    </i>
    <i r="3">
      <x v="74"/>
      <x v="29"/>
      <x v="4"/>
      <x v="3"/>
      <x/>
      <x v="1"/>
      <x/>
      <x v="1"/>
      <x/>
    </i>
    <i>
      <x v="2"/>
      <x/>
      <x/>
      <x v="31"/>
      <x/>
      <x v="1"/>
      <x/>
      <x/>
      <x/>
      <x/>
      <x v="1"/>
      <x/>
    </i>
    <i r="8">
      <x v="1"/>
      <x/>
      <x v="1"/>
      <x/>
    </i>
    <i r="3">
      <x v="35"/>
      <x v="11"/>
      <x v="1"/>
      <x/>
      <x/>
      <x v="1"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3">
      <x v="32"/>
      <x v="8"/>
      <x v="1"/>
      <x/>
      <x/>
      <x v="1"/>
      <x/>
      <x v="1"/>
      <x/>
    </i>
    <i r="2">
      <x v="2"/>
      <x v="30"/>
      <x v="7"/>
      <x v="1"/>
      <x/>
      <x/>
      <x/>
      <x/>
      <x v="1"/>
      <x/>
    </i>
    <i r="3">
      <x v="34"/>
      <x v="10"/>
      <x v="1"/>
      <x/>
      <x/>
      <x v="1"/>
      <x/>
      <x v="1"/>
      <x/>
    </i>
    <i r="3">
      <x v="40"/>
      <x v="14"/>
      <x v="1"/>
      <x/>
      <x/>
      <x v="1"/>
      <x/>
      <x v="1"/>
      <x/>
    </i>
    <i r="1">
      <x v="1"/>
      <x/>
      <x v="31"/>
      <x/>
      <x/>
      <x/>
      <x/>
      <x v="2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9"/>
      <x v="13"/>
      <x v="1"/>
      <x/>
      <x/>
      <x v="6"/>
      <x/>
      <x v="1"/>
      <x/>
    </i>
    <i r="2">
      <x v="1"/>
      <x v="29"/>
      <x v="6"/>
      <x/>
      <x/>
      <x/>
      <x v="2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 v="6"/>
      <x/>
      <x v="1"/>
      <x/>
    </i>
    <i r="2">
      <x v="2"/>
      <x v="30"/>
      <x v="7"/>
      <x v="1"/>
      <x/>
      <x/>
      <x/>
      <x/>
      <x v="1"/>
      <x/>
    </i>
    <i r="5">
      <x v="3"/>
      <x/>
      <x/>
      <x/>
      <x/>
      <x v="1"/>
      <x/>
    </i>
    <i r="3">
      <x v="34"/>
      <x v="10"/>
      <x v="1"/>
      <x/>
      <x/>
      <x v="6"/>
      <x/>
      <x v="1"/>
      <x/>
    </i>
    <i r="3">
      <x v="40"/>
      <x v="14"/>
      <x/>
      <x/>
      <x/>
      <x v="2"/>
      <x/>
      <x v="1"/>
      <x/>
    </i>
    <i r="1">
      <x v="3"/>
      <x/>
      <x v="46"/>
      <x v="5"/>
      <x/>
      <x/>
      <x/>
      <x v="2"/>
      <x/>
      <x v="1"/>
      <x/>
    </i>
    <i r="3">
      <x v="54"/>
      <x v="21"/>
      <x v="1"/>
      <x/>
      <x/>
      <x v="1"/>
      <x/>
      <x v="1"/>
      <x/>
    </i>
    <i r="2">
      <x v="1"/>
      <x v="36"/>
      <x v="12"/>
      <x/>
      <x/>
      <x/>
      <x v="2"/>
      <x/>
      <x v="1"/>
      <x/>
    </i>
    <i r="3">
      <x v="69"/>
      <x v="27"/>
      <x v="1"/>
      <x/>
      <x/>
      <x v="1"/>
      <x/>
      <x v="1"/>
      <x/>
    </i>
    <i r="2">
      <x v="2"/>
      <x v="42"/>
      <x v="3"/>
      <x/>
      <x/>
      <x/>
      <x v="2"/>
      <x/>
      <x v="1"/>
      <x/>
    </i>
    <i r="3">
      <x v="66"/>
      <x v="24"/>
      <x v="1"/>
      <x/>
      <x/>
      <x v="1"/>
      <x/>
      <x v="1"/>
      <x/>
    </i>
    <i r="1">
      <x v="4"/>
      <x/>
      <x v="39"/>
      <x v="13"/>
      <x v="2"/>
      <x/>
      <x/>
      <x/>
      <x/>
      <x v="1"/>
      <x/>
    </i>
    <i r="3">
      <x v="46"/>
      <x v="5"/>
      <x/>
      <x/>
      <x/>
      <x v="2"/>
      <x/>
      <x v="1"/>
      <x/>
    </i>
    <i r="3">
      <x v="50"/>
      <x v="18"/>
      <x v="1"/>
      <x v="5"/>
      <x/>
      <x v="1"/>
      <x/>
      <x v="1"/>
      <x/>
    </i>
    <i r="3">
      <x v="65"/>
      <x v="25"/>
      <x v="1"/>
      <x/>
      <x/>
      <x/>
      <x/>
      <x v="1"/>
      <x/>
    </i>
    <i r="5">
      <x v="3"/>
      <x v="5"/>
      <x v="4"/>
      <x/>
      <x/>
      <x/>
      <x/>
    </i>
    <i r="2">
      <x v="1"/>
      <x v="36"/>
      <x v="12"/>
      <x/>
      <x/>
      <x/>
      <x v="2"/>
      <x/>
      <x v="1"/>
      <x/>
    </i>
    <i r="3">
      <x v="44"/>
      <x v="1"/>
      <x v="2"/>
      <x/>
      <x/>
      <x/>
      <x/>
      <x v="1"/>
      <x/>
    </i>
    <i r="3">
      <x v="71"/>
      <x v="28"/>
      <x v="1"/>
      <x/>
      <x/>
      <x/>
      <x/>
      <x v="1"/>
      <x/>
    </i>
    <i r="3">
      <x v="73"/>
      <x v="26"/>
      <x v="3"/>
      <x v="5"/>
      <x/>
      <x/>
      <x/>
      <x v="1"/>
      <x/>
    </i>
    <i r="3">
      <x v="78"/>
      <x v="33"/>
      <x v="1"/>
      <x v="5"/>
      <x/>
      <x v="1"/>
      <x/>
      <x v="1"/>
      <x/>
    </i>
    <i r="2">
      <x v="2"/>
      <x v="37"/>
      <x v="13"/>
      <x v="2"/>
      <x/>
      <x/>
      <x/>
      <x/>
      <x v="1"/>
      <x/>
    </i>
    <i r="3">
      <x v="42"/>
      <x v="3"/>
      <x/>
      <x/>
      <x/>
      <x v="2"/>
      <x/>
      <x v="1"/>
      <x/>
    </i>
    <i r="3">
      <x v="49"/>
      <x v="18"/>
      <x v="3"/>
      <x v="5"/>
      <x v="4"/>
      <x/>
      <x/>
      <x/>
      <x/>
    </i>
    <i r="3">
      <x v="53"/>
      <x v="20"/>
      <x v="1"/>
      <x/>
      <x/>
      <x/>
      <x/>
      <x v="1"/>
      <x/>
    </i>
    <i r="3">
      <x v="66"/>
      <x v="24"/>
      <x v="1"/>
      <x v="5"/>
      <x/>
      <x v="1"/>
      <x/>
      <x v="1"/>
      <x/>
    </i>
    <i>
      <x v="3"/>
      <x v="2"/>
      <x/>
      <x v="35"/>
      <x v="11"/>
      <x v="1"/>
      <x/>
      <x/>
      <x v="6"/>
      <x/>
      <x v="1"/>
      <x/>
    </i>
    <i r="5">
      <x v="3"/>
      <x/>
      <x/>
      <x v="1"/>
      <x/>
      <x v="1"/>
      <x/>
    </i>
    <i r="3">
      <x v="39"/>
      <x v="13"/>
      <x v="1"/>
      <x/>
      <x/>
      <x/>
      <x/>
      <x v="1"/>
      <x/>
    </i>
    <i r="3">
      <x v="46"/>
      <x v="5"/>
      <x/>
      <x/>
      <x/>
      <x/>
      <x/>
      <x v="1"/>
      <x/>
    </i>
    <i r="2">
      <x v="1"/>
      <x v="32"/>
      <x v="8"/>
      <x v="3"/>
      <x/>
      <x/>
      <x v="1"/>
      <x/>
      <x v="1"/>
      <x/>
    </i>
    <i r="3">
      <x v="33"/>
      <x v="9"/>
      <x v="1"/>
      <x/>
      <x/>
      <x/>
      <x/>
      <x v="1"/>
      <x/>
    </i>
    <i r="8">
      <x v="6"/>
      <x/>
      <x v="1"/>
      <x/>
    </i>
    <i r="3">
      <x v="36"/>
      <x v="12"/>
      <x/>
      <x/>
      <x/>
      <x/>
      <x/>
      <x v="1"/>
      <x/>
    </i>
    <i r="2">
      <x v="2"/>
      <x v="34"/>
      <x v="10"/>
      <x v="1"/>
      <x/>
      <x/>
      <x v="6"/>
      <x/>
      <x v="1"/>
      <x/>
    </i>
    <i r="5">
      <x v="3"/>
      <x/>
      <x/>
      <x v="1"/>
      <x/>
      <x v="1"/>
      <x/>
    </i>
    <i r="3">
      <x v="37"/>
      <x v="13"/>
      <x v="1"/>
      <x/>
      <x/>
      <x/>
      <x/>
      <x v="1"/>
      <x/>
    </i>
    <i r="3">
      <x v="42"/>
      <x v="3"/>
      <x/>
      <x/>
      <x/>
      <x/>
      <x/>
      <x v="1"/>
      <x/>
    </i>
    <i r="1">
      <x v="3"/>
      <x/>
      <x v="50"/>
      <x v="18"/>
      <x/>
      <x v="5"/>
      <x/>
      <x v="6"/>
      <x/>
      <x v="1"/>
      <x/>
    </i>
    <i r="5">
      <x v="3"/>
      <x v="5"/>
      <x/>
      <x/>
      <x/>
      <x v="1"/>
      <x/>
    </i>
    <i r="2">
      <x v="1"/>
      <x v="48"/>
      <x v="18"/>
      <x/>
      <x v="5"/>
      <x/>
      <x v="6"/>
      <x/>
      <x v="1"/>
      <x/>
    </i>
    <i r="5">
      <x v="3"/>
      <x/>
      <x/>
      <x/>
      <x/>
      <x v="1"/>
      <x/>
    </i>
    <i r="2">
      <x v="2"/>
      <x v="49"/>
      <x v="18"/>
      <x/>
      <x v="4"/>
      <x/>
      <x v="6"/>
      <x/>
      <x v="1"/>
      <x/>
    </i>
    <i r="5">
      <x v="3"/>
      <x/>
      <x/>
      <x/>
      <x/>
      <x v="1"/>
      <x/>
    </i>
    <i r="1">
      <x v="4"/>
      <x/>
      <x v="62"/>
      <x v="24"/>
      <x v="4"/>
      <x/>
      <x/>
      <x v="1"/>
      <x/>
      <x v="1"/>
      <x/>
    </i>
    <i r="2">
      <x v="1"/>
      <x v="41"/>
      <x v="15"/>
      <x v="4"/>
      <x/>
      <x/>
      <x v="1"/>
      <x/>
      <x v="1"/>
      <x/>
    </i>
    <i r="2">
      <x v="2"/>
      <x v="42"/>
      <x v="3"/>
      <x v="4"/>
      <x/>
      <x/>
      <x v="1"/>
      <x/>
      <x v="1"/>
      <x/>
    </i>
    <i>
      <x v="4"/>
      <x/>
      <x/>
      <x v="31"/>
      <x/>
      <x/>
      <x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5"/>
      <x v="11"/>
      <x v="1"/>
      <x/>
      <x/>
      <x/>
      <x/>
      <x v="1"/>
      <x/>
    </i>
    <i r="6">
      <x v="4"/>
      <x/>
      <x/>
      <x/>
      <x v="1"/>
      <x/>
    </i>
    <i r="5">
      <x v="3"/>
      <x v="5"/>
      <x/>
      <x/>
      <x/>
      <x v="1"/>
      <x/>
    </i>
    <i r="3">
      <x v="38"/>
      <x v="2"/>
      <x v="4"/>
      <x/>
      <x/>
      <x/>
      <x/>
      <x v="1"/>
      <x/>
    </i>
    <i r="2">
      <x v="1"/>
      <x v="29"/>
      <x v="6"/>
      <x/>
      <x/>
      <x/>
      <x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2"/>
      <x v="8"/>
      <x v="1"/>
      <x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5">
      <x v="3"/>
      <x/>
      <x/>
      <x/>
      <x/>
      <x v="1"/>
      <x/>
    </i>
    <i r="3">
      <x v="44"/>
      <x v="1"/>
      <x v="4"/>
      <x/>
      <x/>
      <x/>
      <x/>
      <x v="1"/>
      <x/>
    </i>
    <i r="3">
      <x v="47"/>
      <x v="17"/>
      <x v="4"/>
      <x/>
      <x/>
      <x/>
      <x/>
      <x v="1"/>
      <x/>
    </i>
    <i r="2">
      <x v="2"/>
      <x v="30"/>
      <x v="7"/>
      <x/>
      <x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5">
      <x v="3"/>
      <x v="5"/>
      <x/>
      <x/>
      <x/>
      <x v="1"/>
      <x/>
    </i>
    <i r="3">
      <x v="37"/>
      <x v="13"/>
      <x v="4"/>
      <x/>
      <x/>
      <x/>
      <x/>
      <x v="1"/>
      <x/>
    </i>
    <i r="3">
      <x v="40"/>
      <x v="14"/>
      <x v="1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1">
      <x v="1"/>
      <x/>
      <x v="31"/>
      <x/>
      <x/>
      <x/>
      <x/>
      <x v="4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5"/>
      <x v="11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8"/>
      <x v="2"/>
      <x v="3"/>
      <x/>
      <x/>
      <x/>
      <x/>
      <x v="1"/>
      <x/>
    </i>
    <i r="3">
      <x v="43"/>
      <x v="16"/>
      <x v="3"/>
      <x/>
      <x/>
      <x v="1"/>
      <x/>
      <x v="1"/>
      <x/>
    </i>
    <i r="2">
      <x v="1"/>
      <x v="29"/>
      <x v="6"/>
      <x/>
      <x/>
      <x/>
      <x v="4"/>
      <x/>
      <x v="1"/>
      <x/>
    </i>
    <i r="5">
      <x v="1"/>
      <x/>
      <x/>
      <x/>
      <x/>
      <x v="1"/>
      <x/>
    </i>
    <i r="3">
      <x v="32"/>
      <x v="8"/>
      <x v="1"/>
      <x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/>
      <x/>
      <x v="1"/>
      <x/>
    </i>
    <i r="5">
      <x v="4"/>
      <x/>
      <x/>
      <x/>
      <x/>
      <x v="1"/>
      <x/>
    </i>
    <i r="3">
      <x v="36"/>
      <x v="12"/>
      <x v="3"/>
      <x/>
      <x/>
      <x/>
      <x/>
      <x v="1"/>
      <x/>
    </i>
    <i r="3">
      <x v="41"/>
      <x v="15"/>
      <x v="3"/>
      <x/>
      <x/>
      <x v="1"/>
      <x/>
      <x v="1"/>
      <x/>
    </i>
    <i r="3">
      <x v="44"/>
      <x v="1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2">
      <x v="2"/>
      <x v="30"/>
      <x v="7"/>
      <x/>
      <x/>
      <x/>
      <x v="4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4"/>
      <x v="10"/>
      <x v="1"/>
      <x/>
      <x/>
      <x/>
      <x/>
      <x v="1"/>
      <x/>
    </i>
    <i r="5">
      <x v="4"/>
      <x/>
      <x/>
      <x/>
      <x/>
      <x v="1"/>
      <x/>
    </i>
    <i r="3">
      <x v="37"/>
      <x v="13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3">
      <x v="42"/>
      <x v="3"/>
      <x v="3"/>
      <x/>
      <x/>
      <x/>
      <x/>
      <x v="1"/>
      <x/>
    </i>
    <i r="8">
      <x v="1"/>
      <x/>
      <x v="1"/>
      <x/>
    </i>
    <i r="1">
      <x v="3"/>
      <x/>
      <x v="50"/>
      <x v="18"/>
      <x v="3"/>
      <x/>
      <x v="5"/>
      <x v="1"/>
      <x/>
      <x/>
      <x/>
    </i>
    <i r="3">
      <x v="54"/>
      <x v="21"/>
      <x v="3"/>
      <x/>
      <x/>
      <x v="1"/>
      <x/>
      <x v="1"/>
      <x/>
    </i>
    <i r="3">
      <x v="65"/>
      <x v="25"/>
      <x v="3"/>
      <x/>
      <x/>
      <x v="1"/>
      <x/>
      <x v="1"/>
      <x/>
    </i>
    <i r="7">
      <x v="4"/>
      <x v="1"/>
      <x/>
      <x/>
      <x/>
    </i>
    <i r="3">
      <x v="67"/>
      <x v="4"/>
      <x v="1"/>
      <x/>
      <x v="4"/>
      <x/>
      <x/>
      <x/>
      <x/>
    </i>
    <i r="5">
      <x v="3"/>
      <x/>
      <x/>
      <x v="1"/>
      <x/>
      <x v="1"/>
      <x/>
    </i>
    <i r="5">
      <x v="4"/>
      <x/>
      <x/>
      <x v="1"/>
      <x/>
      <x v="1"/>
      <x/>
    </i>
    <i r="2">
      <x v="1"/>
      <x v="51"/>
      <x v="4"/>
      <x v="3"/>
      <x/>
      <x/>
      <x v="1"/>
      <x/>
      <x v="1"/>
      <x/>
    </i>
    <i r="3">
      <x v="68"/>
      <x v="26"/>
      <x v="1"/>
      <x/>
      <x/>
      <x/>
      <x/>
      <x v="1"/>
      <x/>
    </i>
    <i r="5">
      <x v="3"/>
      <x v="4"/>
      <x/>
      <x v="1"/>
      <x/>
      <x v="1"/>
      <x/>
    </i>
    <i r="3">
      <x v="71"/>
      <x v="28"/>
      <x v="3"/>
      <x/>
      <x/>
      <x v="1"/>
      <x/>
      <x v="1"/>
      <x/>
    </i>
    <i r="7">
      <x v="4"/>
      <x v="1"/>
      <x/>
      <x/>
      <x/>
    </i>
    <i r="3">
      <x v="72"/>
      <x v="18"/>
      <x v="4"/>
      <x/>
      <x/>
      <x v="1"/>
      <x/>
      <x v="1"/>
      <x/>
    </i>
    <i r="3">
      <x v="75"/>
      <x v="30"/>
      <x v="3"/>
      <x v="5"/>
      <x/>
      <x v="1"/>
      <x/>
      <x v="1"/>
      <x/>
    </i>
    <i r="2">
      <x v="2"/>
      <x v="53"/>
      <x v="20"/>
      <x v="3"/>
      <x/>
      <x/>
      <x v="1"/>
      <x/>
      <x v="1"/>
      <x/>
    </i>
    <i r="7">
      <x v="4"/>
      <x v="1"/>
      <x/>
      <x/>
      <x/>
    </i>
    <i r="3">
      <x v="66"/>
      <x v="24"/>
      <x v="1"/>
      <x v="2"/>
      <x v="6"/>
      <x/>
      <x/>
      <x v="1"/>
      <x v="2"/>
    </i>
    <i r="5">
      <x v="3"/>
      <x/>
      <x/>
      <x v="1"/>
      <x/>
      <x v="1"/>
      <x/>
    </i>
    <i r="7">
      <x v="5"/>
      <x v="1"/>
      <x/>
      <x/>
      <x/>
    </i>
    <i r="5">
      <x v="4"/>
      <x/>
      <x/>
      <x v="1"/>
      <x/>
      <x v="1"/>
      <x/>
    </i>
    <i r="1">
      <x v="4"/>
      <x/>
      <x v="31"/>
      <x/>
      <x v="1"/>
      <x/>
      <x/>
      <x v="1"/>
      <x/>
      <x v="1"/>
      <x/>
    </i>
    <i r="3">
      <x v="35"/>
      <x v="11"/>
      <x/>
      <x/>
      <x/>
      <x v="4"/>
      <x/>
      <x v="1"/>
      <x/>
    </i>
    <i r="3">
      <x v="38"/>
      <x v="2"/>
      <x/>
      <x/>
      <x/>
      <x v="4"/>
      <x/>
      <x v="1"/>
      <x/>
    </i>
    <i r="5">
      <x v="4"/>
      <x/>
      <x/>
      <x v="1"/>
      <x/>
      <x v="1"/>
      <x/>
    </i>
    <i r="3">
      <x v="46"/>
      <x v="5"/>
      <x v="2"/>
      <x/>
      <x/>
      <x v="1"/>
      <x/>
      <x v="1"/>
      <x/>
    </i>
    <i r="5">
      <x v="3"/>
      <x/>
      <x/>
      <x v="1"/>
      <x/>
      <x v="1"/>
      <x/>
    </i>
    <i r="3">
      <x v="54"/>
      <x v="21"/>
      <x v="1"/>
      <x/>
      <x/>
      <x/>
      <x/>
      <x v="1"/>
      <x/>
    </i>
    <i r="3">
      <x v="67"/>
      <x v="4"/>
      <x v="3"/>
      <x/>
      <x/>
      <x v="1"/>
      <x/>
      <x v="1"/>
      <x/>
    </i>
    <i r="2">
      <x v="1"/>
      <x v="29"/>
      <x v="6"/>
      <x v="1"/>
      <x/>
      <x/>
      <x v="1"/>
      <x/>
      <x v="1"/>
      <x/>
    </i>
    <i r="3">
      <x v="33"/>
      <x v="9"/>
      <x/>
      <x/>
      <x/>
      <x v="4"/>
      <x/>
      <x v="1"/>
      <x/>
    </i>
    <i r="3">
      <x v="36"/>
      <x v="12"/>
      <x/>
      <x/>
      <x/>
      <x v="4"/>
      <x/>
      <x v="1"/>
      <x/>
    </i>
    <i r="5">
      <x v="3"/>
      <x/>
      <x/>
      <x v="1"/>
      <x/>
      <x v="1"/>
      <x/>
    </i>
    <i r="3">
      <x v="41"/>
      <x v="15"/>
      <x v="2"/>
      <x/>
      <x/>
      <x v="1"/>
      <x/>
      <x v="1"/>
      <x/>
    </i>
    <i r="3">
      <x v="44"/>
      <x v="1"/>
      <x v="4"/>
      <x/>
      <x/>
      <x v="1"/>
      <x/>
      <x v="1"/>
      <x/>
    </i>
    <i r="3">
      <x v="52"/>
      <x v="19"/>
      <x v="1"/>
      <x/>
      <x/>
      <x/>
      <x/>
      <x v="1"/>
      <x/>
    </i>
    <i r="3">
      <x v="60"/>
      <x v="22"/>
      <x v="3"/>
      <x/>
      <x/>
      <x v="1"/>
      <x/>
      <x v="1"/>
      <x/>
    </i>
    <i r="2">
      <x v="2"/>
      <x v="30"/>
      <x v="7"/>
      <x v="1"/>
      <x/>
      <x/>
      <x v="1"/>
      <x/>
      <x v="1"/>
      <x/>
    </i>
    <i r="3">
      <x v="37"/>
      <x v="13"/>
      <x/>
      <x/>
      <x/>
      <x v="4"/>
      <x/>
      <x v="1"/>
      <x/>
    </i>
    <i r="5">
      <x v="4"/>
      <x/>
      <x/>
      <x v="1"/>
      <x/>
      <x v="1"/>
      <x/>
    </i>
    <i r="3">
      <x v="42"/>
      <x v="3"/>
      <x v="1"/>
      <x v="4"/>
      <x v="5"/>
      <x/>
      <x/>
      <x/>
      <x/>
    </i>
    <i r="5">
      <x v="2"/>
      <x/>
      <x/>
      <x v="1"/>
      <x/>
      <x v="1"/>
      <x/>
    </i>
    <i r="5">
      <x v="3"/>
      <x/>
      <x/>
      <x v="1"/>
      <x/>
      <x v="1"/>
      <x/>
    </i>
    <i r="3">
      <x v="74"/>
      <x v="29"/>
      <x v="3"/>
      <x/>
      <x/>
      <x v="1"/>
      <x/>
      <x v="1"/>
      <x/>
    </i>
    <i>
      <x v="5"/>
      <x/>
      <x/>
      <x v="31"/>
      <x/>
      <x v="1"/>
      <x/>
      <x/>
      <x/>
      <x/>
      <x v="1"/>
      <x/>
    </i>
    <i r="8">
      <x v="1"/>
      <x/>
      <x v="1"/>
      <x/>
    </i>
    <i r="8">
      <x v="6"/>
      <x/>
      <x v="1"/>
      <x/>
    </i>
    <i r="6">
      <x v="2"/>
      <x/>
      <x/>
      <x/>
      <x v="1"/>
      <x/>
    </i>
    <i r="8">
      <x v="1"/>
      <x/>
      <x v="1"/>
      <x/>
    </i>
    <i r="6">
      <x v="5"/>
      <x/>
      <x/>
      <x/>
      <x v="1"/>
      <x/>
    </i>
    <i r="6">
      <x v="6"/>
      <x/>
      <x/>
      <x/>
      <x v="1"/>
      <x/>
    </i>
    <i r="5">
      <x v="2"/>
      <x/>
      <x/>
      <x/>
      <x/>
      <x v="1"/>
      <x/>
    </i>
    <i r="3">
      <x v="35"/>
      <x v="11"/>
      <x v="1"/>
      <x/>
      <x/>
      <x/>
      <x/>
      <x v="1"/>
      <x/>
    </i>
    <i r="6">
      <x v="3"/>
      <x/>
      <x/>
      <x/>
      <x v="1"/>
      <x/>
    </i>
    <i r="6">
      <x v="4"/>
      <x/>
      <x/>
      <x/>
      <x v="1"/>
      <x/>
    </i>
    <i r="3">
      <x v="38"/>
      <x v="2"/>
      <x v="1"/>
      <x/>
      <x/>
      <x/>
      <x/>
      <x v="1"/>
      <x/>
    </i>
    <i r="3">
      <x v="39"/>
      <x v="13"/>
      <x v="1"/>
      <x/>
      <x/>
      <x/>
      <x/>
      <x v="1"/>
      <x/>
    </i>
    <i r="6">
      <x v="5"/>
      <x/>
      <x/>
      <x/>
      <x v="1"/>
      <x/>
    </i>
    <i r="3">
      <x v="46"/>
      <x v="5"/>
      <x v="1"/>
      <x v="5"/>
      <x/>
      <x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5">
      <x v="2"/>
      <x/>
      <x/>
      <x/>
      <x/>
      <x v="1"/>
      <x/>
    </i>
    <i r="3">
      <x v="32"/>
      <x v="8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6">
      <x v="5"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3">
      <x v="36"/>
      <x v="12"/>
      <x v="1"/>
      <x/>
      <x/>
      <x/>
      <x/>
      <x v="1"/>
      <x/>
    </i>
    <i r="6">
      <x v="5"/>
      <x/>
      <x/>
      <x/>
      <x v="1"/>
      <x/>
    </i>
    <i r="3">
      <x v="44"/>
      <x v="1"/>
      <x v="1"/>
      <x/>
      <x/>
      <x/>
      <x/>
      <x v="1"/>
      <x/>
    </i>
    <i r="6">
      <x v="2"/>
      <x/>
      <x/>
      <x/>
      <x v="1"/>
      <x/>
    </i>
    <i r="3">
      <x v="47"/>
      <x v="17"/>
      <x v="1"/>
      <x/>
      <x/>
      <x v="1"/>
      <x/>
      <x v="1"/>
      <x/>
    </i>
    <i r="8">
      <x v="6"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6">
      <x v="5"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6">
      <x v="2"/>
      <x/>
      <x/>
      <x/>
      <x v="1"/>
      <x/>
    </i>
    <i r="6">
      <x v="3"/>
      <x/>
      <x/>
      <x/>
      <x v="1"/>
      <x/>
    </i>
    <i r="3">
      <x v="37"/>
      <x v="13"/>
      <x v="1"/>
      <x/>
      <x/>
      <x/>
      <x/>
      <x v="1"/>
      <x/>
    </i>
    <i r="6">
      <x v="5"/>
      <x/>
      <x/>
      <x/>
      <x v="1"/>
      <x/>
    </i>
    <i r="3">
      <x v="40"/>
      <x v="14"/>
      <x v="1"/>
      <x/>
      <x/>
      <x/>
      <x/>
      <x v="1"/>
      <x/>
    </i>
    <i r="8">
      <x v="1"/>
      <x/>
      <x v="1"/>
      <x/>
    </i>
    <i r="8">
      <x v="6"/>
      <x/>
      <x v="1"/>
      <x/>
    </i>
    <i r="6">
      <x v="5"/>
      <x/>
      <x v="1"/>
      <x/>
      <x v="1"/>
      <x/>
    </i>
    <i r="3">
      <x v="45"/>
      <x v="2"/>
      <x v="1"/>
      <x/>
      <x/>
      <x/>
      <x/>
      <x v="1"/>
      <x/>
    </i>
    <i r="6">
      <x v="5"/>
      <x/>
      <x/>
      <x/>
      <x v="1"/>
      <x/>
    </i>
    <i r="1">
      <x v="1"/>
      <x/>
      <x v="31"/>
      <x/>
      <x v="1"/>
      <x/>
      <x/>
      <x/>
      <x/>
      <x v="1"/>
      <x/>
    </i>
    <i r="8">
      <x v="1"/>
      <x/>
      <x v="1"/>
      <x/>
    </i>
    <i r="7">
      <x v="4"/>
      <x/>
      <x/>
      <x/>
      <x/>
    </i>
    <i r="6">
      <x v="3"/>
      <x/>
      <x/>
      <x/>
      <x v="1"/>
      <x/>
    </i>
    <i r="5">
      <x v="3"/>
      <x/>
      <x v="4"/>
      <x/>
      <x/>
      <x/>
      <x/>
    </i>
    <i r="3">
      <x v="35"/>
      <x v="11"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6">
      <x v="1"/>
      <x/>
      <x/>
      <x/>
      <x v="1"/>
      <x/>
    </i>
    <i r="6">
      <x v="6"/>
      <x/>
      <x/>
      <x/>
      <x v="1"/>
      <x/>
    </i>
    <i r="5">
      <x v="3"/>
      <x/>
      <x/>
      <x/>
      <x/>
      <x v="1"/>
      <x/>
    </i>
    <i r="3">
      <x v="38"/>
      <x v="2"/>
      <x/>
      <x v="4"/>
      <x/>
      <x/>
      <x/>
      <x v="1"/>
      <x/>
    </i>
    <i r="5">
      <x v="1"/>
      <x/>
      <x/>
      <x/>
      <x/>
      <x v="1"/>
      <x/>
    </i>
    <i r="3">
      <x v="39"/>
      <x v="13"/>
      <x/>
      <x/>
      <x/>
      <x v="3"/>
      <x/>
      <x v="1"/>
      <x/>
    </i>
    <i r="5">
      <x v="1"/>
      <x/>
      <x/>
      <x/>
      <x/>
      <x v="1"/>
      <x/>
    </i>
    <i r="8">
      <x v="3"/>
      <x/>
      <x v="1"/>
      <x/>
    </i>
    <i r="6">
      <x v="4"/>
      <x/>
      <x/>
      <x/>
      <x v="1"/>
      <x/>
    </i>
    <i r="3">
      <x v="46"/>
      <x v="5"/>
      <x v="1"/>
      <x/>
      <x/>
      <x/>
      <x/>
      <x v="1"/>
      <x/>
    </i>
    <i r="3">
      <x v="67"/>
      <x v="4"/>
      <x v="1"/>
      <x/>
      <x/>
      <x/>
      <x/>
      <x v="1"/>
      <x/>
    </i>
    <i r="2">
      <x v="1"/>
      <x v="29"/>
      <x v="6"/>
      <x v="1"/>
      <x/>
      <x/>
      <x/>
      <x/>
      <x v="1"/>
      <x/>
    </i>
    <i r="3">
      <x v="32"/>
      <x v="8"/>
      <x v="1"/>
      <x/>
      <x/>
      <x/>
      <x/>
      <x v="1"/>
      <x/>
    </i>
    <i r="3">
      <x v="33"/>
      <x v="9"/>
      <x/>
      <x/>
      <x/>
      <x/>
      <x/>
      <x v="1"/>
      <x/>
    </i>
    <i r="5">
      <x v="1"/>
      <x/>
      <x/>
      <x/>
      <x/>
      <x v="1"/>
      <x/>
    </i>
    <i r="8">
      <x v="1"/>
      <x/>
      <x v="1"/>
      <x/>
    </i>
    <i r="5">
      <x v="3"/>
      <x/>
      <x/>
      <x/>
      <x/>
      <x v="1"/>
      <x/>
    </i>
    <i r="3">
      <x v="36"/>
      <x v="12"/>
      <x/>
      <x/>
      <x/>
      <x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44"/>
      <x v="1"/>
      <x/>
      <x/>
      <x/>
      <x/>
      <x/>
      <x v="1"/>
      <x/>
    </i>
    <i r="8">
      <x v="3"/>
      <x/>
      <x v="1"/>
      <x/>
    </i>
    <i r="5">
      <x v="1"/>
      <x/>
      <x/>
      <x/>
      <x/>
      <x v="1"/>
      <x/>
    </i>
    <i r="8">
      <x v="3"/>
      <x/>
      <x v="1"/>
      <x/>
    </i>
    <i r="6">
      <x v="2"/>
      <x/>
      <x/>
      <x/>
      <x v="1"/>
      <x/>
    </i>
    <i r="3">
      <x v="60"/>
      <x v="22"/>
      <x v="1"/>
      <x/>
      <x/>
      <x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3">
      <x v="34"/>
      <x v="10"/>
      <x/>
      <x/>
      <x/>
      <x/>
      <x/>
      <x v="1"/>
      <x/>
    </i>
    <i r="5">
      <x v="1"/>
      <x/>
      <x/>
      <x/>
      <x/>
      <x v="1"/>
      <x/>
    </i>
    <i r="6">
      <x v="3"/>
      <x/>
      <x/>
      <x/>
      <x v="1"/>
      <x/>
    </i>
    <i r="6">
      <x v="6"/>
      <x/>
      <x/>
      <x/>
      <x v="1"/>
      <x/>
    </i>
    <i r="5">
      <x v="3"/>
      <x v="1"/>
      <x/>
      <x/>
      <x/>
      <x v="1"/>
      <x/>
    </i>
    <i r="3">
      <x v="37"/>
      <x v="13"/>
      <x/>
      <x/>
      <x/>
      <x/>
      <x/>
      <x v="1"/>
      <x/>
    </i>
    <i r="8">
      <x v="3"/>
      <x/>
      <x v="1"/>
      <x/>
    </i>
    <i r="6">
      <x v="4"/>
      <x/>
      <x/>
      <x/>
      <x v="1"/>
      <x/>
    </i>
    <i r="5">
      <x v="1"/>
      <x/>
      <x/>
      <x/>
      <x/>
      <x v="1"/>
      <x/>
    </i>
    <i r="8">
      <x v="3"/>
      <x/>
      <x v="1"/>
      <x/>
    </i>
    <i r="6">
      <x v="4"/>
      <x/>
      <x/>
      <x/>
      <x v="1"/>
      <x/>
    </i>
    <i r="3">
      <x v="40"/>
      <x v="14"/>
      <x v="1"/>
      <x/>
      <x/>
      <x/>
      <x/>
      <x v="1"/>
      <x/>
    </i>
    <i r="3">
      <x v="42"/>
      <x v="3"/>
      <x v="1"/>
      <x/>
      <x/>
      <x/>
      <x/>
      <x v="1"/>
      <x/>
    </i>
    <i r="5">
      <x v="3"/>
      <x/>
      <x/>
      <x/>
      <x/>
      <x v="1"/>
      <x/>
    </i>
    <i r="3">
      <x v="45"/>
      <x v="2"/>
      <x v="1"/>
      <x/>
      <x/>
      <x/>
      <x/>
      <x v="1"/>
      <x/>
    </i>
    <i r="1">
      <x v="2"/>
      <x/>
      <x v="35"/>
      <x v="11"/>
      <x v="1"/>
      <x/>
      <x/>
      <x/>
      <x/>
      <x v="1"/>
      <x/>
    </i>
    <i r="3">
      <x v="38"/>
      <x v="2"/>
      <x v="1"/>
      <x/>
      <x/>
      <x/>
      <x/>
      <x v="1"/>
      <x/>
    </i>
    <i r="3">
      <x v="39"/>
      <x v="13"/>
      <x/>
      <x/>
      <x/>
      <x v="3"/>
      <x/>
      <x v="1"/>
      <x/>
    </i>
    <i r="3">
      <x v="62"/>
      <x v="24"/>
      <x v="1"/>
      <x v="5"/>
      <x/>
      <x/>
      <x/>
      <x v="1"/>
      <x/>
    </i>
    <i r="2">
      <x v="1"/>
      <x v="36"/>
      <x v="12"/>
      <x/>
      <x/>
      <x/>
      <x v="3"/>
      <x/>
      <x v="1"/>
      <x/>
    </i>
    <i r="5">
      <x v="1"/>
      <x/>
      <x/>
      <x/>
      <x/>
      <x v="1"/>
      <x/>
    </i>
    <i r="3">
      <x v="41"/>
      <x v="15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7"/>
      <x v="13"/>
      <x/>
      <x/>
      <x/>
      <x v="3"/>
      <x/>
      <x v="1"/>
      <x/>
    </i>
    <i r="5">
      <x v="1"/>
      <x/>
      <x/>
      <x/>
      <x/>
      <x v="1"/>
      <x/>
    </i>
    <i r="3">
      <x v="42"/>
      <x v="3"/>
      <x v="1"/>
      <x/>
      <x/>
      <x/>
      <x/>
      <x v="1"/>
      <x/>
    </i>
    <i r="1">
      <x v="3"/>
      <x/>
      <x v="43"/>
      <x v="16"/>
      <x v="1"/>
      <x/>
      <x/>
      <x/>
      <x/>
      <x v="1"/>
      <x/>
    </i>
    <i r="3">
      <x v="50"/>
      <x v="18"/>
      <x v="1"/>
      <x/>
      <x v="4"/>
      <x/>
      <x/>
      <x/>
      <x/>
    </i>
    <i r="2">
      <x v="1"/>
      <x v="68"/>
      <x v="26"/>
      <x v="1"/>
      <x/>
      <x/>
      <x/>
      <x/>
      <x v="1"/>
      <x/>
    </i>
    <i r="3">
      <x v="75"/>
      <x v="30"/>
      <x v="1"/>
      <x v="5"/>
      <x v="4"/>
      <x/>
      <x/>
      <x/>
      <x/>
    </i>
    <i r="2">
      <x v="2"/>
      <x v="53"/>
      <x v="20"/>
      <x v="1"/>
      <x/>
      <x/>
      <x/>
      <x/>
      <x v="1"/>
      <x/>
    </i>
    <i r="3">
      <x v="66"/>
      <x v="24"/>
      <x v="1"/>
      <x/>
      <x v="4"/>
      <x/>
      <x/>
      <x/>
      <x/>
    </i>
    <i r="1">
      <x v="4"/>
      <x/>
      <x v="38"/>
      <x v="2"/>
      <x v="1"/>
      <x/>
      <x/>
      <x v="1"/>
      <x/>
      <x v="1"/>
      <x/>
    </i>
    <i r="3">
      <x v="43"/>
      <x v="16"/>
      <x v="1"/>
      <x/>
      <x/>
      <x v="1"/>
      <x/>
      <x v="1"/>
      <x/>
    </i>
    <i r="3">
      <x v="46"/>
      <x v="5"/>
      <x v="4"/>
      <x/>
      <x/>
      <x v="1"/>
      <x/>
      <x v="1"/>
      <x/>
    </i>
    <i r="2">
      <x v="1"/>
      <x v="36"/>
      <x v="12"/>
      <x v="1"/>
      <x/>
      <x/>
      <x v="1"/>
      <x/>
      <x v="1"/>
      <x/>
    </i>
    <i r="3">
      <x v="41"/>
      <x v="15"/>
      <x v="4"/>
      <x/>
      <x/>
      <x v="1"/>
      <x/>
      <x v="1"/>
      <x/>
    </i>
    <i r="3">
      <x v="60"/>
      <x v="22"/>
      <x v="1"/>
      <x/>
      <x/>
      <x v="1"/>
      <x/>
      <x v="1"/>
      <x/>
    </i>
    <i r="2">
      <x v="2"/>
      <x v="37"/>
      <x v="13"/>
      <x v="1"/>
      <x/>
      <x/>
      <x v="1"/>
      <x/>
      <x v="1"/>
      <x/>
    </i>
    <i r="3">
      <x v="42"/>
      <x v="3"/>
      <x v="4"/>
      <x/>
      <x/>
      <x v="1"/>
      <x/>
      <x v="1"/>
      <x/>
    </i>
    <i r="3">
      <x v="74"/>
      <x v="29"/>
      <x v="1"/>
      <x/>
      <x/>
      <x v="1"/>
      <x/>
      <x v="1"/>
      <x/>
    </i>
    <i>
      <x v="6"/>
      <x v="4"/>
      <x/>
      <x v="65"/>
      <x v="25"/>
      <x v="3"/>
      <x v="5"/>
      <x/>
      <x v="1"/>
      <x/>
      <x v="1"/>
      <x/>
    </i>
    <i r="2">
      <x v="1"/>
      <x v="76"/>
      <x v="31"/>
      <x v="3"/>
      <x v="4"/>
      <x/>
      <x v="1"/>
      <x/>
      <x v="1"/>
      <x/>
    </i>
    <i r="2">
      <x v="2"/>
      <x v="77"/>
      <x v="32"/>
      <x v="3"/>
      <x/>
      <x/>
      <x v="1"/>
      <x/>
      <x v="1"/>
      <x/>
    </i>
    <i t="grand">
      <x/>
    </i>
  </rowItems>
  <colItems count="1">
    <i/>
  </colItems>
  <pageFields count="1">
    <pageField fld="1" item="0" hier="-1"/>
  </pageFields>
  <dataFields count="1">
    <dataField name="Sum of Número de logradouros" fld="14" baseField="0" baseItem="0"/>
  </dataFields>
  <formats count="26">
    <format dxfId="33">
      <pivotArea field="2" type="button" dataOnly="0" labelOnly="1" outline="0" axis="axisRow" fieldPosition="0"/>
    </format>
    <format dxfId="32">
      <pivotArea field="3" type="button" dataOnly="0" labelOnly="1" outline="0" axis="axisRow" fieldPosition="1"/>
    </format>
    <format dxfId="31">
      <pivotArea field="4" type="button" dataOnly="0" labelOnly="1" outline="0" axis="axisRow" fieldPosition="2"/>
    </format>
    <format dxfId="30">
      <pivotArea field="5" type="button" dataOnly="0" labelOnly="1" outline="0" axis="axisRow" fieldPosition="3"/>
    </format>
    <format dxfId="29">
      <pivotArea field="6" type="button" dataOnly="0" labelOnly="1" outline="0" axis="axisRow" fieldPosition="4"/>
    </format>
    <format dxfId="28">
      <pivotArea field="7" type="button" dataOnly="0" labelOnly="1" outline="0" axis="axisRow" fieldPosition="5"/>
    </format>
    <format dxfId="27">
      <pivotArea field="8" type="button" dataOnly="0" labelOnly="1" outline="0" axis="axisRow" fieldPosition="6"/>
    </format>
    <format dxfId="26">
      <pivotArea field="9" type="button" dataOnly="0" labelOnly="1" outline="0" axis="axisRow" fieldPosition="7"/>
    </format>
    <format dxfId="25">
      <pivotArea field="10" type="button" dataOnly="0" labelOnly="1" outline="0" axis="axisRow" fieldPosition="8"/>
    </format>
    <format dxfId="24">
      <pivotArea field="11" type="button" dataOnly="0" labelOnly="1" outline="0" axis="axisRow" fieldPosition="9"/>
    </format>
    <format dxfId="23">
      <pivotArea field="12" type="button" dataOnly="0" labelOnly="1" outline="0" axis="axisRow" fieldPosition="10"/>
    </format>
    <format dxfId="22">
      <pivotArea field="13" type="button" dataOnly="0" labelOnly="1" outline="0" axis="axisRow" fieldPosition="11"/>
    </format>
    <format dxfId="21">
      <pivotArea dataOnly="0" labelOnly="1" outline="0" axis="axisValues" fieldPosition="0"/>
    </format>
    <format dxfId="20">
      <pivotArea field="2" type="button" dataOnly="0" labelOnly="1" outline="0" axis="axisRow" fieldPosition="0"/>
    </format>
    <format dxfId="19">
      <pivotArea field="3" type="button" dataOnly="0" labelOnly="1" outline="0" axis="axisRow" fieldPosition="1"/>
    </format>
    <format dxfId="18">
      <pivotArea field="4" type="button" dataOnly="0" labelOnly="1" outline="0" axis="axisRow" fieldPosition="2"/>
    </format>
    <format dxfId="17">
      <pivotArea field="5" type="button" dataOnly="0" labelOnly="1" outline="0" axis="axisRow" fieldPosition="3"/>
    </format>
    <format dxfId="16">
      <pivotArea field="6" type="button" dataOnly="0" labelOnly="1" outline="0" axis="axisRow" fieldPosition="4"/>
    </format>
    <format dxfId="15">
      <pivotArea field="7" type="button" dataOnly="0" labelOnly="1" outline="0" axis="axisRow" fieldPosition="5"/>
    </format>
    <format dxfId="14">
      <pivotArea field="8" type="button" dataOnly="0" labelOnly="1" outline="0" axis="axisRow" fieldPosition="6"/>
    </format>
    <format dxfId="13">
      <pivotArea field="9" type="button" dataOnly="0" labelOnly="1" outline="0" axis="axisRow" fieldPosition="7"/>
    </format>
    <format dxfId="12">
      <pivotArea field="10" type="button" dataOnly="0" labelOnly="1" outline="0" axis="axisRow" fieldPosition="8"/>
    </format>
    <format dxfId="11">
      <pivotArea field="11" type="button" dataOnly="0" labelOnly="1" outline="0" axis="axisRow" fieldPosition="9"/>
    </format>
    <format dxfId="10">
      <pivotArea field="12" type="button" dataOnly="0" labelOnly="1" outline="0" axis="axisRow" fieldPosition="10"/>
    </format>
    <format dxfId="9">
      <pivotArea field="13" type="button" dataOnly="0" labelOnly="1" outline="0" axis="axisRow" fieldPosition="11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I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4.33203125" customWidth="1"/>
    <col min="3" max="3" width="15.5546875" customWidth="1"/>
    <col min="4" max="4" width="9.5546875" customWidth="1"/>
    <col min="5" max="5" width="15.33203125" customWidth="1"/>
    <col min="6" max="6" width="12.88671875" customWidth="1"/>
    <col min="7" max="7" width="12.109375" customWidth="1"/>
    <col min="8" max="8" width="12.44140625" customWidth="1"/>
    <col min="9" max="9" width="48.5546875" customWidth="1"/>
    <col min="10" max="26" width="8.6640625" customWidth="1"/>
  </cols>
  <sheetData>
    <row r="2" spans="2:9" ht="14.4" x14ac:dyDescent="0.3">
      <c r="D2" s="1" t="s">
        <v>0</v>
      </c>
    </row>
    <row r="3" spans="2:9" ht="14.4" x14ac:dyDescent="0.3">
      <c r="B3" s="170" t="s">
        <v>1</v>
      </c>
      <c r="C3" s="171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ht="14.4" x14ac:dyDescent="0.3">
      <c r="B4" s="3" t="s">
        <v>8</v>
      </c>
      <c r="C4" s="3" t="s">
        <v>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 t="s">
        <v>10</v>
      </c>
    </row>
    <row r="5" spans="2:9" ht="14.4" x14ac:dyDescent="0.3">
      <c r="B5" s="3" t="s">
        <v>11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4" t="s">
        <v>10</v>
      </c>
    </row>
    <row r="6" spans="2:9" ht="14.4" x14ac:dyDescent="0.3">
      <c r="B6" s="3" t="s">
        <v>13</v>
      </c>
      <c r="C6" s="4" t="s">
        <v>14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 t="s">
        <v>15</v>
      </c>
    </row>
    <row r="7" spans="2:9" ht="14.4" x14ac:dyDescent="0.3">
      <c r="B7" s="3" t="s">
        <v>16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4" t="s">
        <v>10</v>
      </c>
    </row>
    <row r="8" spans="2:9" ht="14.4" x14ac:dyDescent="0.3">
      <c r="B8" s="3" t="s">
        <v>18</v>
      </c>
      <c r="C8" s="3" t="s">
        <v>19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4" t="s">
        <v>10</v>
      </c>
    </row>
    <row r="9" spans="2:9" ht="14.4" x14ac:dyDescent="0.3">
      <c r="B9" s="3" t="s">
        <v>20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5" t="s">
        <v>15</v>
      </c>
    </row>
    <row r="10" spans="2:9" ht="14.4" x14ac:dyDescent="0.3">
      <c r="B10" s="3" t="s">
        <v>22</v>
      </c>
      <c r="C10" s="3" t="s">
        <v>23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5" t="s">
        <v>15</v>
      </c>
    </row>
    <row r="11" spans="2:9" ht="14.4" x14ac:dyDescent="0.3">
      <c r="B11" s="3" t="s">
        <v>24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4" t="s">
        <v>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C3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2D050"/>
  </sheetPr>
  <dimension ref="A1:DU997"/>
  <sheetViews>
    <sheetView tabSelected="1" zoomScale="55" zoomScaleNormal="55" workbookViewId="0">
      <pane xSplit="9" ySplit="1" topLeftCell="AA4" activePane="bottomRight" state="frozen"/>
      <selection pane="topRight" activeCell="G1" sqref="G1"/>
      <selection pane="bottomLeft" activeCell="A2" sqref="A2"/>
      <selection pane="bottomRight" activeCell="AF4" sqref="AF4:AF961"/>
    </sheetView>
  </sheetViews>
  <sheetFormatPr defaultColWidth="14.44140625" defaultRowHeight="15" customHeight="1" x14ac:dyDescent="0.3"/>
  <cols>
    <col min="1" max="1" width="18.109375" customWidth="1"/>
    <col min="2" max="2" width="30.33203125" bestFit="1" customWidth="1"/>
    <col min="4" max="4" width="7.44140625" customWidth="1"/>
    <col min="5" max="5" width="9.5546875" customWidth="1"/>
    <col min="6" max="6" width="48.88671875" customWidth="1"/>
    <col min="7" max="7" width="12" customWidth="1"/>
    <col min="8" max="8" width="12.44140625" customWidth="1"/>
    <col min="9" max="9" width="12.109375" customWidth="1"/>
    <col min="10" max="10" width="12.6640625" customWidth="1"/>
    <col min="11" max="11" width="12" customWidth="1"/>
    <col min="12" max="12" width="19.109375" customWidth="1"/>
    <col min="13" max="13" width="12.33203125" customWidth="1"/>
    <col min="14" max="14" width="9" customWidth="1"/>
    <col min="15" max="15" width="10.6640625" customWidth="1"/>
    <col min="16" max="16" width="12.109375" customWidth="1"/>
    <col min="17" max="17" width="9.6640625" customWidth="1"/>
    <col min="18" max="18" width="15.77734375" customWidth="1"/>
    <col min="19" max="19" width="11.6640625" customWidth="1"/>
    <col min="20" max="21" width="14.44140625" customWidth="1"/>
    <col min="22" max="22" width="12.5546875" customWidth="1"/>
    <col min="23" max="23" width="13.109375" customWidth="1"/>
    <col min="24" max="24" width="15.33203125" customWidth="1"/>
    <col min="25" max="25" width="10" customWidth="1"/>
    <col min="26" max="26" width="9.5546875" customWidth="1"/>
    <col min="27" max="27" width="15" customWidth="1"/>
    <col min="28" max="28" width="15.109375" customWidth="1"/>
    <col min="29" max="29" width="17.88671875" customWidth="1"/>
    <col min="30" max="30" width="13" customWidth="1"/>
    <col min="31" max="31" width="13.88671875" customWidth="1"/>
    <col min="32" max="32" width="14.6640625" customWidth="1"/>
    <col min="33" max="33" width="15" customWidth="1"/>
    <col min="34" max="34" width="14.33203125" customWidth="1"/>
    <col min="35" max="35" width="13.44140625" customWidth="1"/>
    <col min="36" max="36" width="12.6640625" customWidth="1"/>
    <col min="37" max="37" width="15.109375" customWidth="1"/>
    <col min="38" max="38" width="14" customWidth="1"/>
    <col min="39" max="39" width="12.5546875" customWidth="1"/>
    <col min="40" max="40" width="20.109375" customWidth="1"/>
    <col min="41" max="42" width="15.88671875" customWidth="1"/>
    <col min="43" max="43" width="15.5546875" customWidth="1"/>
    <col min="44" max="44" width="17.33203125" customWidth="1"/>
    <col min="45" max="45" width="9.5546875" customWidth="1"/>
    <col min="46" max="46" width="14" customWidth="1"/>
    <col min="47" max="47" width="19.5546875" customWidth="1"/>
    <col min="48" max="48" width="23.6640625" customWidth="1"/>
    <col min="49" max="49" width="15.44140625" customWidth="1"/>
    <col min="50" max="50" width="12.6640625" customWidth="1"/>
    <col min="51" max="51" width="13.44140625" customWidth="1"/>
    <col min="52" max="52" width="15.5546875" customWidth="1"/>
    <col min="53" max="53" width="13.33203125" customWidth="1"/>
    <col min="54" max="54" width="11.88671875" customWidth="1"/>
    <col min="55" max="55" width="19.33203125" customWidth="1"/>
    <col min="56" max="56" width="31.5546875" bestFit="1" customWidth="1"/>
    <col min="57" max="57" width="23.44140625" bestFit="1" customWidth="1"/>
    <col min="58" max="58" width="21.109375" bestFit="1" customWidth="1"/>
    <col min="59" max="59" width="21" bestFit="1" customWidth="1"/>
    <col min="60" max="60" width="23.44140625" bestFit="1" customWidth="1"/>
    <col min="61" max="61" width="11.33203125" customWidth="1"/>
    <col min="62" max="62" width="13.33203125" customWidth="1"/>
    <col min="63" max="63" width="11" customWidth="1"/>
    <col min="64" max="64" width="8.88671875" customWidth="1"/>
    <col min="65" max="65" width="20.33203125" customWidth="1"/>
    <col min="66" max="66" width="21.44140625" customWidth="1"/>
    <col min="67" max="67" width="18.44140625" customWidth="1"/>
    <col min="68" max="68" width="21.44140625" customWidth="1"/>
    <col min="69" max="69" width="11.33203125" customWidth="1"/>
    <col min="70" max="70" width="13.5546875" customWidth="1"/>
    <col min="71" max="71" width="16.33203125" customWidth="1"/>
    <col min="72" max="72" width="14.5546875" customWidth="1"/>
    <col min="73" max="73" width="17.109375" customWidth="1"/>
    <col min="74" max="74" width="17.33203125" customWidth="1"/>
    <col min="75" max="75" width="19.109375" customWidth="1"/>
    <col min="76" max="76" width="20.33203125" customWidth="1"/>
    <col min="77" max="77" width="16.44140625" customWidth="1"/>
    <col min="78" max="78" width="18.44140625" customWidth="1"/>
    <col min="79" max="79" width="13.5546875" customWidth="1"/>
    <col min="80" max="80" width="21.109375" customWidth="1"/>
    <col min="81" max="81" width="14.5546875" customWidth="1"/>
    <col min="82" max="82" width="14.6640625" customWidth="1"/>
    <col min="83" max="83" width="16.6640625" customWidth="1"/>
    <col min="84" max="84" width="17.6640625" customWidth="1"/>
    <col min="85" max="85" width="17.88671875" customWidth="1"/>
    <col min="86" max="86" width="26.5546875" customWidth="1"/>
    <col min="87" max="87" width="21.33203125" customWidth="1"/>
    <col min="88" max="88" width="20" bestFit="1" customWidth="1"/>
    <col min="89" max="89" width="47.88671875" bestFit="1" customWidth="1"/>
    <col min="90" max="90" width="67.33203125" bestFit="1" customWidth="1"/>
    <col min="91" max="91" width="22.33203125" customWidth="1"/>
    <col min="92" max="92" width="27.6640625" customWidth="1"/>
    <col min="93" max="93" width="21.6640625" customWidth="1"/>
    <col min="94" max="94" width="23.6640625" customWidth="1"/>
    <col min="95" max="95" width="25.109375" customWidth="1"/>
    <col min="96" max="96" width="22.6640625" customWidth="1"/>
    <col min="97" max="97" width="25" customWidth="1"/>
    <col min="98" max="98" width="20.88671875" customWidth="1"/>
    <col min="99" max="99" width="13.88671875" customWidth="1"/>
    <col min="100" max="100" width="20.109375" customWidth="1"/>
    <col min="101" max="101" width="15.109375" customWidth="1"/>
    <col min="102" max="102" width="14.88671875" customWidth="1"/>
    <col min="103" max="103" width="19.109375" customWidth="1"/>
    <col min="104" max="104" width="31" customWidth="1"/>
    <col min="105" max="105" width="19.44140625" customWidth="1"/>
    <col min="106" max="106" width="19.5546875" customWidth="1"/>
    <col min="107" max="107" width="100.5546875" bestFit="1" customWidth="1"/>
    <col min="108" max="108" width="26.5546875" customWidth="1"/>
    <col min="109" max="109" width="37.33203125" customWidth="1"/>
    <col min="110" max="110" width="14.33203125" customWidth="1"/>
    <col min="111" max="111" width="12" customWidth="1"/>
    <col min="112" max="112" width="13.6640625" customWidth="1"/>
    <col min="113" max="113" width="20.109375" customWidth="1"/>
    <col min="114" max="114" width="16" customWidth="1"/>
    <col min="115" max="115" width="11.88671875" customWidth="1"/>
    <col min="116" max="116" width="12.33203125" customWidth="1"/>
    <col min="117" max="117" width="16.5546875" customWidth="1"/>
    <col min="118" max="118" width="8.6640625" customWidth="1"/>
    <col min="119" max="119" width="17.88671875" bestFit="1" customWidth="1"/>
    <col min="120" max="124" width="8.6640625" customWidth="1"/>
  </cols>
  <sheetData>
    <row r="1" spans="1:124" ht="51" customHeight="1" x14ac:dyDescent="0.3">
      <c r="A1" t="s">
        <v>1039</v>
      </c>
      <c r="B1" t="s">
        <v>1038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1014</v>
      </c>
      <c r="O1" s="6" t="s">
        <v>36</v>
      </c>
      <c r="P1" s="6" t="s">
        <v>37</v>
      </c>
      <c r="Q1" s="7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50</v>
      </c>
      <c r="AD1" s="6" t="s">
        <v>51</v>
      </c>
      <c r="AE1" s="153" t="s">
        <v>52</v>
      </c>
      <c r="AF1" s="154" t="s">
        <v>53</v>
      </c>
      <c r="AG1" s="154" t="s">
        <v>54</v>
      </c>
      <c r="AH1" s="154" t="s">
        <v>55</v>
      </c>
      <c r="AI1" s="154" t="s">
        <v>56</v>
      </c>
      <c r="AJ1" s="154" t="s">
        <v>57</v>
      </c>
      <c r="AK1" s="6" t="s">
        <v>58</v>
      </c>
      <c r="AL1" s="6" t="s">
        <v>59</v>
      </c>
      <c r="AM1" s="6" t="s">
        <v>60</v>
      </c>
      <c r="AN1" s="6" t="s">
        <v>61</v>
      </c>
      <c r="AO1" s="6" t="s">
        <v>62</v>
      </c>
      <c r="AP1" s="6" t="s">
        <v>63</v>
      </c>
      <c r="AQ1" s="6" t="s">
        <v>64</v>
      </c>
      <c r="AR1" s="6" t="s">
        <v>65</v>
      </c>
      <c r="AS1" s="6" t="s">
        <v>66</v>
      </c>
      <c r="AT1" s="6" t="s">
        <v>67</v>
      </c>
      <c r="AU1" s="6" t="s">
        <v>68</v>
      </c>
      <c r="AV1" s="6" t="s">
        <v>69</v>
      </c>
      <c r="AW1" s="6" t="s">
        <v>70</v>
      </c>
      <c r="AX1" s="6" t="s">
        <v>71</v>
      </c>
      <c r="AY1" s="6" t="s">
        <v>72</v>
      </c>
      <c r="AZ1" s="6" t="s">
        <v>73</v>
      </c>
      <c r="BA1" s="6" t="s">
        <v>74</v>
      </c>
      <c r="BB1" s="6" t="s">
        <v>75</v>
      </c>
      <c r="BC1" s="8" t="s">
        <v>76</v>
      </c>
      <c r="BD1" s="9" t="s">
        <v>77</v>
      </c>
      <c r="BE1" s="9" t="s">
        <v>78</v>
      </c>
      <c r="BF1" s="9" t="s">
        <v>79</v>
      </c>
      <c r="BG1" s="7" t="s">
        <v>80</v>
      </c>
      <c r="BH1" s="7" t="s">
        <v>97</v>
      </c>
      <c r="BI1" s="7" t="s">
        <v>81</v>
      </c>
      <c r="BJ1" s="7" t="s">
        <v>82</v>
      </c>
      <c r="BK1" s="7" t="s">
        <v>83</v>
      </c>
      <c r="BL1" s="7" t="s">
        <v>84</v>
      </c>
      <c r="BM1" s="9" t="s">
        <v>85</v>
      </c>
      <c r="BN1" s="9" t="s">
        <v>86</v>
      </c>
      <c r="BO1" s="9" t="s">
        <v>87</v>
      </c>
      <c r="BP1" s="9" t="s">
        <v>88</v>
      </c>
      <c r="BQ1" s="9" t="s">
        <v>89</v>
      </c>
      <c r="BR1" s="10" t="s">
        <v>90</v>
      </c>
      <c r="BS1" s="10" t="s">
        <v>91</v>
      </c>
      <c r="BT1" s="7" t="s">
        <v>80</v>
      </c>
      <c r="BU1" s="7" t="s">
        <v>92</v>
      </c>
      <c r="BV1" s="10" t="s">
        <v>93</v>
      </c>
      <c r="BW1" s="10" t="s">
        <v>92</v>
      </c>
      <c r="BX1" s="10" t="s">
        <v>94</v>
      </c>
      <c r="BY1" s="10" t="s">
        <v>86</v>
      </c>
      <c r="BZ1" s="10" t="s">
        <v>95</v>
      </c>
      <c r="CA1" s="10" t="s">
        <v>90</v>
      </c>
      <c r="CB1" s="10" t="s">
        <v>96</v>
      </c>
      <c r="CC1" s="157" t="s">
        <v>80</v>
      </c>
      <c r="CD1" s="7" t="s">
        <v>92</v>
      </c>
      <c r="CE1" s="10" t="s">
        <v>93</v>
      </c>
      <c r="CF1" s="10" t="s">
        <v>98</v>
      </c>
      <c r="CG1" s="10" t="s">
        <v>99</v>
      </c>
      <c r="CH1" s="10" t="s">
        <v>86</v>
      </c>
      <c r="CI1" s="10" t="s">
        <v>95</v>
      </c>
      <c r="CJ1" s="11" t="s">
        <v>100</v>
      </c>
      <c r="CK1" s="7" t="s">
        <v>101</v>
      </c>
      <c r="CL1" s="11" t="s">
        <v>102</v>
      </c>
      <c r="CM1" s="11" t="s">
        <v>103</v>
      </c>
      <c r="CN1" s="11" t="s">
        <v>104</v>
      </c>
      <c r="CO1" s="11" t="s">
        <v>105</v>
      </c>
      <c r="CP1" s="11" t="s">
        <v>106</v>
      </c>
      <c r="CQ1" s="11" t="s">
        <v>107</v>
      </c>
      <c r="CR1" s="12" t="s">
        <v>108</v>
      </c>
      <c r="CS1" s="12" t="s">
        <v>109</v>
      </c>
      <c r="CT1" s="7" t="s">
        <v>110</v>
      </c>
      <c r="CU1" s="7" t="s">
        <v>111</v>
      </c>
      <c r="CV1" s="11" t="s">
        <v>112</v>
      </c>
      <c r="CW1" s="7" t="s">
        <v>113</v>
      </c>
      <c r="CX1" s="11" t="s">
        <v>114</v>
      </c>
      <c r="CY1" s="11" t="s">
        <v>115</v>
      </c>
      <c r="CZ1" s="11" t="s">
        <v>116</v>
      </c>
      <c r="DA1" s="11" t="s">
        <v>117</v>
      </c>
      <c r="DB1" s="11" t="s">
        <v>118</v>
      </c>
      <c r="DC1" s="11" t="s">
        <v>119</v>
      </c>
      <c r="DD1" s="11" t="s">
        <v>120</v>
      </c>
      <c r="DE1" s="11" t="s">
        <v>121</v>
      </c>
      <c r="DF1" s="13" t="s">
        <v>122</v>
      </c>
      <c r="DG1" s="13" t="s">
        <v>123</v>
      </c>
      <c r="DH1" s="13" t="s">
        <v>124</v>
      </c>
      <c r="DI1" s="13" t="s">
        <v>125</v>
      </c>
      <c r="DJ1" s="9" t="s">
        <v>127</v>
      </c>
      <c r="DK1" s="14" t="s">
        <v>128</v>
      </c>
      <c r="DL1" s="13" t="s">
        <v>129</v>
      </c>
      <c r="DM1" s="13" t="s">
        <v>130</v>
      </c>
      <c r="DO1" s="1" t="s">
        <v>131</v>
      </c>
    </row>
    <row r="2" spans="1:124" ht="14.4" hidden="1" x14ac:dyDescent="0.3">
      <c r="C2" t="s">
        <v>1006</v>
      </c>
      <c r="D2" s="15">
        <v>38</v>
      </c>
      <c r="E2" s="15" t="s">
        <v>197</v>
      </c>
      <c r="F2" s="15" t="s">
        <v>198</v>
      </c>
      <c r="G2" s="15">
        <v>-29.992885000000001</v>
      </c>
      <c r="H2" s="15">
        <v>-50.127079999999999</v>
      </c>
      <c r="I2" s="15" t="s">
        <v>199</v>
      </c>
      <c r="J2" s="15" t="s">
        <v>135</v>
      </c>
      <c r="K2" s="15" t="s">
        <v>167</v>
      </c>
      <c r="L2" s="15" t="s">
        <v>137</v>
      </c>
      <c r="M2" s="15">
        <v>99</v>
      </c>
      <c r="N2" s="15">
        <v>0</v>
      </c>
      <c r="O2" s="15">
        <v>0</v>
      </c>
      <c r="P2" s="15">
        <f t="shared" ref="P2:P65" si="0">M2*AG2*2</f>
        <v>198</v>
      </c>
      <c r="Q2" s="16">
        <v>2</v>
      </c>
      <c r="R2" s="16">
        <v>4.5</v>
      </c>
      <c r="S2" s="16">
        <v>8.5</v>
      </c>
      <c r="T2" s="15"/>
      <c r="U2" s="15"/>
      <c r="V2" s="15">
        <v>0</v>
      </c>
      <c r="W2" s="15">
        <v>5</v>
      </c>
      <c r="X2" s="15">
        <v>0</v>
      </c>
      <c r="Y2" s="15">
        <v>0</v>
      </c>
      <c r="Z2" s="15">
        <v>2.5</v>
      </c>
      <c r="AA2" s="15">
        <v>3</v>
      </c>
      <c r="AB2" s="15">
        <v>0</v>
      </c>
      <c r="AC2" s="15" t="s">
        <v>138</v>
      </c>
      <c r="AD2" s="15" t="s">
        <v>139</v>
      </c>
      <c r="AE2" s="15">
        <v>27.3</v>
      </c>
      <c r="AF2" s="15">
        <v>8.1999999999999993</v>
      </c>
      <c r="AG2" s="15">
        <v>1</v>
      </c>
      <c r="AH2" s="15">
        <v>0.2</v>
      </c>
      <c r="AI2" s="15">
        <v>2.5</v>
      </c>
      <c r="AJ2" s="16">
        <f t="shared" ref="AJ2:AJ65" si="1">AI2-AH2</f>
        <v>2.2999999999999998</v>
      </c>
      <c r="AK2" s="16" t="s">
        <v>135</v>
      </c>
      <c r="AL2" s="16" t="s">
        <v>135</v>
      </c>
      <c r="AM2" s="15" t="s">
        <v>140</v>
      </c>
      <c r="AN2" s="16">
        <f t="shared" ref="AN2:AN65" si="2">IF(AC2="Unilateral",2*AG2,IF(AC2="Bilateral Alternada",3*AG2,IF(AC2="Bilateral Frontal",4*AG2,IF(AC2="Canteiro Central",2*AG2,"erro"))))</f>
        <v>2</v>
      </c>
      <c r="AO2" s="16">
        <v>0</v>
      </c>
      <c r="AP2" s="16">
        <v>0</v>
      </c>
      <c r="AQ2" s="16">
        <v>0</v>
      </c>
      <c r="AR2" s="16">
        <v>0</v>
      </c>
      <c r="AS2" s="16">
        <v>0</v>
      </c>
      <c r="AT2" s="16" t="s">
        <v>135</v>
      </c>
      <c r="AU2" s="17">
        <f t="shared" ref="AU2:AU65" si="3">IF(AO2=0,0,IF(AC2="Unilateral",2*AO2,IF(AC2="Bilateral Alternada",3*AO2,IF(AC2="Bilateral Frontal",4*AO2,IF(AC2="Canteiro Central",2*AO2,"erro")))))</f>
        <v>0</v>
      </c>
      <c r="AV2" s="17"/>
      <c r="AW2" s="17">
        <f>VLOOKUP(I2,ABNT5101!$I$3:$J$9,2)</f>
        <v>30</v>
      </c>
      <c r="AX2" s="17">
        <f>VLOOKUP(I2,ABNT5101!$I$3:$M$9,5)</f>
        <v>0.38</v>
      </c>
      <c r="AY2" s="131" t="str">
        <f>_xlfn.XLOOKUP(I2,ABNT5101!$I:$I,ABNT5101!$L:$L)</f>
        <v>-</v>
      </c>
      <c r="AZ2" s="131">
        <f>_xlfn.XLOOKUP(I2,ABNT5101!$I:$I,ABNT5101!M:M)</f>
        <v>0.38</v>
      </c>
      <c r="BA2" s="131" t="str">
        <f>_xlfn.XLOOKUP(I2,ABNT5101!$I:$I,ABNT5101!N:N)</f>
        <v>-</v>
      </c>
      <c r="BB2" s="131">
        <f>_xlfn.XLOOKUP(I2,ABNT5101!$I:$I,ABNT5101!O:O)</f>
        <v>14</v>
      </c>
      <c r="BC2" s="18" t="str">
        <f t="shared" ref="BC2:BC65" si="4">IF(BM2="NÃO ATENDE","NÃO ATENDE",IF(BX2="NÃO ATENDE","NÃO ATENDE",IF(CG2="NÃO ATENDE","NÃO ATENDE","ATENDE")))</f>
        <v>ATENDE</v>
      </c>
      <c r="BD2" s="19">
        <f t="shared" ref="BD2:BD65" si="5">BG2/AW2-1</f>
        <v>3.5666666666666735E-2</v>
      </c>
      <c r="BE2" s="19">
        <f t="shared" ref="BE2:BE65" si="6">BH2/AX2-1</f>
        <v>0.47368421052631593</v>
      </c>
      <c r="BF2" s="19" t="str">
        <f t="shared" ref="BF2:BF65" si="7">IF($I2="M6",BI2/AY2-1,"-")</f>
        <v>-</v>
      </c>
      <c r="BG2" s="20">
        <v>31.07</v>
      </c>
      <c r="BH2" s="20">
        <v>0.56000000000000005</v>
      </c>
      <c r="BI2" s="20"/>
      <c r="BJ2" s="20"/>
      <c r="BK2" s="21"/>
      <c r="BL2" s="20"/>
      <c r="BM2" s="149" t="str">
        <f t="shared" ref="BM2:BM65" si="8">IF(OR(BN2="NÃO ATENDE",BO2="NÃO ATENDE",BP2="NÃO ATENDE"),"NÃO ATENDE","ATENDE")</f>
        <v>ATENDE</v>
      </c>
      <c r="BN2" s="149" t="str">
        <f t="shared" ref="BN2:BN65" si="9">IF(BG2&gt;=AW2,"ATENDE",IF(BG2&gt;=0.99*AW2,"ATENDIMENTO LIMIAR","NÃO ATENDE"))</f>
        <v>ATENDE</v>
      </c>
      <c r="BO2" s="149" t="str">
        <f t="shared" ref="BO2:BO65" si="10">IF(BH2&gt;=AX2,"ATENDE",IF(BH2&gt;=(AX2-0.02),"ATENDIMENTO LIMIAR","NÃO ATENDE"))</f>
        <v>ATENDE</v>
      </c>
      <c r="BP2" s="149" t="str">
        <f t="shared" ref="BP2:BP65" si="11">IF(AY2="-","ATENDE",IF(BI2&gt;=AY2,"ATENDE",IF(BI2&gt;=(AY2-0.02),"ATENDIMENTO LIMIAR","NÃO ATENDE")))</f>
        <v>ATENDE</v>
      </c>
      <c r="BQ2" s="22" t="str">
        <f t="shared" ref="BQ2:BQ65" si="12">I2</f>
        <v>C1</v>
      </c>
      <c r="BR2" s="22" t="str">
        <f t="shared" ref="BR2:BR13" si="13">K2</f>
        <v>P5</v>
      </c>
      <c r="BS2" s="23">
        <f t="shared" ref="BS2:BS65" si="14">IF(BT2="-","-",BT2/BV2-1)</f>
        <v>2.3020000000000005</v>
      </c>
      <c r="BT2" s="20">
        <v>16.510000000000002</v>
      </c>
      <c r="BU2" s="20">
        <v>4.38</v>
      </c>
      <c r="BV2" s="132">
        <f>IF(BR2="-","-",_xlfn.XLOOKUP(BR2,ABNT5101!$B$4:$B$9,ABNT5101!$C$4:$C$9))</f>
        <v>5</v>
      </c>
      <c r="BW2" s="132">
        <f>IF(BR2="-","-",_xlfn.XLOOKUP(BR2,ABNT5101!$B$4:$B$9,ABNT5101!$D$4:$D$9))</f>
        <v>1</v>
      </c>
      <c r="BX2" s="18" t="str">
        <f t="shared" ref="BX2:BX65" si="15">IF(BY2="-","-",IF(BY2="NÃO ATENDE","NÃO ATENDE",IF(BZ2="NÃO ATENDE","NÃO ATENDE","ATENDE")))</f>
        <v>ATENDE</v>
      </c>
      <c r="BY2" s="18" t="str">
        <f t="shared" ref="BY2:BY65" si="16">IF(BR2="-","-",IF(BT2&gt;=BV2,"ATENDE",IF(BT2&gt;=(BV2*0.99),"ATENDIMENTO LIMIAR","NÃO ATENDE")))</f>
        <v>ATENDE</v>
      </c>
      <c r="BZ2" s="18" t="str">
        <f t="shared" ref="BZ2:BZ65" si="17">IF(BR2="-","-",IF(BU2&gt;=BW2,"ATENDE","NÃO ATENDE"))</f>
        <v>ATENDE</v>
      </c>
      <c r="CA2" s="22" t="str">
        <f t="shared" ref="CA2:CA13" si="18">BR2</f>
        <v>P5</v>
      </c>
      <c r="CB2" s="151">
        <f t="shared" ref="CB2:CB65" si="19">IF(CC2="-","-",CC2/CE2-1)</f>
        <v>3.0000000000000027E-2</v>
      </c>
      <c r="CC2" s="22">
        <v>5.15</v>
      </c>
      <c r="CD2" s="22">
        <v>1.34</v>
      </c>
      <c r="CE2" s="130">
        <f>IF(CA2="-","-",_xlfn.XLOOKUP(CA2,ABNT5101!$B$4:$B$9,ABNT5101!$C$4:$C$9))</f>
        <v>5</v>
      </c>
      <c r="CF2" s="130">
        <f>IF(CA2="-","-",_xlfn.XLOOKUP(CA2,ABNT5101!$B$4:$B$9,ABNT5101!$D$4:$D$9))</f>
        <v>1</v>
      </c>
      <c r="CG2" s="18" t="str">
        <f t="shared" ref="CG2:CG65" si="20">IF(CH2="-","-",IF(CH2="NÃO ATENDE","NÃO ATENDE",IF(CI2="NÃO ATENDE","NÃO ATENDE","ATENDE")))</f>
        <v>ATENDE</v>
      </c>
      <c r="CH2" s="18" t="str">
        <f t="shared" ref="CH2:CH65" si="21">IF(CA2="-","-",IF(CC2&gt;=(CE2),"ATENDE",IF(CC2&gt;=(0.99*CE2),"ATENDIMENTO LIMIAR","NÃO ATENDE")))</f>
        <v>ATENDE</v>
      </c>
      <c r="CI2" s="18" t="str">
        <f t="shared" ref="CI2:CI65" si="22">IF(CA2="-","-",IF(CD2&gt;=CF2,"ATENDE","NÃO ATENDE"))</f>
        <v>ATENDE</v>
      </c>
      <c r="CJ2" s="133" t="str">
        <f>_xlfn.XLOOKUP(CK2,'Banco de dados'!$B:$B,'Banco de dados'!$D:$D)</f>
        <v>LEDSTAR</v>
      </c>
      <c r="CK2" s="25" t="s">
        <v>723</v>
      </c>
      <c r="CL2" s="24" t="str">
        <f>_xlfn.XLOOKUP(CK2,'Banco de dados'!$B:$B,'Banco de dados'!$E:$E)</f>
        <v>LUM LED SL VT 9.1 120W</v>
      </c>
      <c r="CM2" s="24"/>
      <c r="CN2" s="24" t="e">
        <f>IF(CM2="-","-",_xlfn.XLOOKUP(CM2,'Banco de dados'!$B:$B,'Banco de dados'!$E:$E))</f>
        <v>#N/A</v>
      </c>
      <c r="CO2" s="26">
        <f t="shared" ref="CO2:CO65" si="23">AG2</f>
        <v>1</v>
      </c>
      <c r="CP2" s="24">
        <f>_xlfn.XLOOKUP(CK2,'Banco de dados'!$B:$B,'Banco de dados'!$H:$H)</f>
        <v>120</v>
      </c>
      <c r="CQ2" s="24">
        <f>_xlfn.XLOOKUP(CM2,'Banco de dados'!$B:$B,'Banco de dados'!$H:$H)</f>
        <v>0</v>
      </c>
      <c r="CR2" s="24">
        <f>_xlfn.XLOOKUP(CK2,'Banco de dados'!$B:$B,'Banco de dados'!$F:$F)</f>
        <v>18730</v>
      </c>
      <c r="CS2" s="24">
        <f>_xlfn.XLOOKUP(CM2,'Banco de dados'!$B:$B,'Banco de dados'!$F:$F)</f>
        <v>0</v>
      </c>
      <c r="CT2" s="25">
        <v>0</v>
      </c>
      <c r="CU2" s="25">
        <v>5</v>
      </c>
      <c r="CV2" s="24" t="str">
        <f>IF(AI2&lt;=0.5,"Curto I",IF(AND(AI2&gt;='Braços de IP'!$B$9,AI2&lt;='Braços de IP'!$D$9),'Braços de IP'!$E$9,IF(AND(AI2&gt;='Braços de IP'!$B$10,AI2&lt;='Braços de IP'!$D$10),'Braços de IP'!$E$10,IF(AND(AI2&gt;='Braços de IP'!$B$11,AI2&lt;='Braços de IP'!$D$11),'Braços de IP'!$E$11,IF(AND(AI2&gt;='Braços de IP'!$B$12,AI2&lt;='Braços de IP'!$D$12),'Braços de IP'!$E$12,IF(AND(AI2&gt;='Braços de IP'!$B$13,AI2&lt;='Braços de IP'!$D$13),'Braços de IP'!$E$13,IF(AND(AI2&gt;='Braços de IP'!$B$14,AI2&lt;='Braços de IP'!$D$14),'Braços de IP'!$E$14,"ERRO")))))))</f>
        <v>Médio II</v>
      </c>
      <c r="CW2" s="25"/>
      <c r="CX2" s="24" t="str">
        <f>IF($CW2="","",VLOOKUP($CW2,'Braços de IP'!$E$9:$I$15,2,0))</f>
        <v/>
      </c>
      <c r="CY2" s="27" t="str">
        <f>IF($CW2="","",VLOOKUP($CW2,'Braços de IP'!$E$9:$I$15,5,0))</f>
        <v/>
      </c>
      <c r="CZ2" s="24"/>
      <c r="DA2" s="24"/>
      <c r="DB2" s="24"/>
      <c r="DC2" s="24"/>
      <c r="DD2" s="24"/>
      <c r="DE2" s="24"/>
      <c r="DF2" s="28">
        <f t="shared" ref="DF2:DF65" si="24">CP2</f>
        <v>120</v>
      </c>
      <c r="DG2" s="29">
        <f t="shared" ref="DG2:DG65" si="25">M2</f>
        <v>99</v>
      </c>
      <c r="DH2" s="28">
        <f t="shared" ref="DH2:DH65" si="26">SUM(DF2:DG2)*CO2</f>
        <v>219</v>
      </c>
      <c r="DI2" s="30">
        <f t="shared" ref="DI2:DI65" si="27">1-DF2/DG2</f>
        <v>-0.21212121212121215</v>
      </c>
      <c r="DJ2" s="31"/>
      <c r="DK2" s="32"/>
      <c r="DL2" s="15" t="s">
        <v>141</v>
      </c>
      <c r="DM2" s="15"/>
      <c r="DO2" s="33">
        <f t="shared" ref="DO2:DO65" si="28">((M2+N2)-CP2)/(M2+N2)</f>
        <v>-0.21212121212121213</v>
      </c>
      <c r="DQ2" s="1" t="s">
        <v>5</v>
      </c>
      <c r="DR2" s="1">
        <f>COUNTIF(I:I,DQ2)/3</f>
        <v>0</v>
      </c>
      <c r="DS2" s="33" t="e">
        <f>DR2/$DR$434</f>
        <v>#DIV/0!</v>
      </c>
      <c r="DT2" s="33" t="e">
        <f>DR2/SUM($DR$326:$DR$353)</f>
        <v>#DIV/0!</v>
      </c>
    </row>
    <row r="3" spans="1:124" ht="14.4" hidden="1" x14ac:dyDescent="0.3">
      <c r="C3" t="s">
        <v>1006</v>
      </c>
      <c r="D3" s="15">
        <v>38</v>
      </c>
      <c r="E3" s="15" t="s">
        <v>197</v>
      </c>
      <c r="F3" s="15" t="s">
        <v>198</v>
      </c>
      <c r="G3" s="15">
        <v>-29.992885000000001</v>
      </c>
      <c r="H3" s="15">
        <v>-50.127079999999999</v>
      </c>
      <c r="I3" s="15" t="s">
        <v>199</v>
      </c>
      <c r="J3" s="15" t="s">
        <v>135</v>
      </c>
      <c r="K3" s="15" t="s">
        <v>167</v>
      </c>
      <c r="L3" s="15" t="s">
        <v>137</v>
      </c>
      <c r="M3" s="15">
        <v>99</v>
      </c>
      <c r="N3" s="15">
        <v>0</v>
      </c>
      <c r="O3" s="15">
        <v>0</v>
      </c>
      <c r="P3" s="15">
        <f t="shared" si="0"/>
        <v>198</v>
      </c>
      <c r="Q3" s="16">
        <v>2</v>
      </c>
      <c r="R3" s="16">
        <v>4.5</v>
      </c>
      <c r="S3" s="16">
        <v>8.5</v>
      </c>
      <c r="T3" s="15"/>
      <c r="U3" s="15"/>
      <c r="V3" s="15">
        <v>0</v>
      </c>
      <c r="W3" s="15">
        <v>5</v>
      </c>
      <c r="X3" s="15">
        <v>0</v>
      </c>
      <c r="Y3" s="15">
        <v>0</v>
      </c>
      <c r="Z3" s="15">
        <v>2.5</v>
      </c>
      <c r="AA3" s="15">
        <v>3</v>
      </c>
      <c r="AB3" s="15">
        <v>0</v>
      </c>
      <c r="AC3" s="15" t="s">
        <v>138</v>
      </c>
      <c r="AD3" s="15" t="s">
        <v>139</v>
      </c>
      <c r="AE3" s="15">
        <v>27.3</v>
      </c>
      <c r="AF3" s="15">
        <v>8.1999999999999993</v>
      </c>
      <c r="AG3" s="15">
        <v>1</v>
      </c>
      <c r="AH3" s="15">
        <v>0.2</v>
      </c>
      <c r="AI3" s="15">
        <v>2.5</v>
      </c>
      <c r="AJ3" s="16">
        <f t="shared" si="1"/>
        <v>2.2999999999999998</v>
      </c>
      <c r="AK3" s="16" t="s">
        <v>135</v>
      </c>
      <c r="AL3" s="16" t="s">
        <v>135</v>
      </c>
      <c r="AM3" s="15" t="s">
        <v>140</v>
      </c>
      <c r="AN3" s="16">
        <f t="shared" si="2"/>
        <v>2</v>
      </c>
      <c r="AO3" s="16">
        <v>0</v>
      </c>
      <c r="AP3" s="16">
        <v>0</v>
      </c>
      <c r="AQ3" s="16">
        <v>0</v>
      </c>
      <c r="AR3" s="16">
        <v>0</v>
      </c>
      <c r="AS3" s="16">
        <v>0</v>
      </c>
      <c r="AT3" s="16" t="s">
        <v>135</v>
      </c>
      <c r="AU3" s="17">
        <f t="shared" si="3"/>
        <v>0</v>
      </c>
      <c r="AV3" s="17"/>
      <c r="AW3" s="17">
        <f>VLOOKUP(I3,ABNT5101!$I$3:$J$9,2)</f>
        <v>30</v>
      </c>
      <c r="AX3" s="17">
        <f>VLOOKUP(I3,ABNT5101!$I$3:$M$9,5)</f>
        <v>0.38</v>
      </c>
      <c r="AY3" s="131" t="str">
        <f>_xlfn.XLOOKUP(I3,ABNT5101!$I:$I,ABNT5101!$L:$L)</f>
        <v>-</v>
      </c>
      <c r="AZ3" s="131">
        <f>_xlfn.XLOOKUP(I3,ABNT5101!$I:$I,ABNT5101!M:M)</f>
        <v>0.38</v>
      </c>
      <c r="BA3" s="131" t="str">
        <f>_xlfn.XLOOKUP(I3,ABNT5101!$I:$I,ABNT5101!N:N)</f>
        <v>-</v>
      </c>
      <c r="BB3" s="131">
        <f>_xlfn.XLOOKUP(I3,ABNT5101!$I:$I,ABNT5101!O:O)</f>
        <v>14</v>
      </c>
      <c r="BC3" s="18" t="str">
        <f t="shared" si="4"/>
        <v>ATENDE</v>
      </c>
      <c r="BD3" s="19">
        <f t="shared" si="5"/>
        <v>1.8000000000000016E-2</v>
      </c>
      <c r="BE3" s="19">
        <f t="shared" si="6"/>
        <v>0.34210526315789469</v>
      </c>
      <c r="BF3" s="19" t="str">
        <f t="shared" si="7"/>
        <v>-</v>
      </c>
      <c r="BG3" s="20">
        <v>30.54</v>
      </c>
      <c r="BH3" s="20">
        <v>0.51</v>
      </c>
      <c r="BI3" s="20"/>
      <c r="BJ3" s="20"/>
      <c r="BK3" s="21"/>
      <c r="BL3" s="20"/>
      <c r="BM3" s="18" t="str">
        <f t="shared" si="8"/>
        <v>ATENDE</v>
      </c>
      <c r="BN3" s="18" t="str">
        <f t="shared" si="9"/>
        <v>ATENDE</v>
      </c>
      <c r="BO3" s="18" t="str">
        <f t="shared" si="10"/>
        <v>ATENDE</v>
      </c>
      <c r="BP3" s="18" t="str">
        <f t="shared" si="11"/>
        <v>ATENDE</v>
      </c>
      <c r="BQ3" s="22" t="str">
        <f t="shared" si="12"/>
        <v>C1</v>
      </c>
      <c r="BR3" s="22" t="str">
        <f t="shared" si="13"/>
        <v>P5</v>
      </c>
      <c r="BS3" s="23">
        <f t="shared" si="14"/>
        <v>3.1959999999999997</v>
      </c>
      <c r="BT3" s="20">
        <v>20.98</v>
      </c>
      <c r="BU3" s="20">
        <v>13.59</v>
      </c>
      <c r="BV3" s="132">
        <f>IF(BR3="-","-",_xlfn.XLOOKUP(BR3,ABNT5101!$B$4:$B$9,ABNT5101!$C$4:$C$9))</f>
        <v>5</v>
      </c>
      <c r="BW3" s="132">
        <f>IF(BR3="-","-",_xlfn.XLOOKUP(BR3,ABNT5101!$B$4:$B$9,ABNT5101!$D$4:$D$9))</f>
        <v>1</v>
      </c>
      <c r="BX3" s="18" t="str">
        <f t="shared" si="15"/>
        <v>ATENDE</v>
      </c>
      <c r="BY3" s="18" t="str">
        <f t="shared" si="16"/>
        <v>ATENDE</v>
      </c>
      <c r="BZ3" s="18" t="str">
        <f t="shared" si="17"/>
        <v>ATENDE</v>
      </c>
      <c r="CA3" s="22" t="str">
        <f t="shared" si="18"/>
        <v>P5</v>
      </c>
      <c r="CB3" s="23">
        <f t="shared" si="19"/>
        <v>0.1419999999999999</v>
      </c>
      <c r="CC3" s="22">
        <v>5.71</v>
      </c>
      <c r="CD3" s="22">
        <v>2.84</v>
      </c>
      <c r="CE3" s="130">
        <f>IF(CA3="-","-",_xlfn.XLOOKUP(CA3,ABNT5101!$B$4:$B$9,ABNT5101!$C$4:$C$9))</f>
        <v>5</v>
      </c>
      <c r="CF3" s="130">
        <f>IF(CA3="-","-",_xlfn.XLOOKUP(CA3,ABNT5101!$B$4:$B$9,ABNT5101!$D$4:$D$9))</f>
        <v>1</v>
      </c>
      <c r="CG3" s="18" t="str">
        <f t="shared" si="20"/>
        <v>ATENDE</v>
      </c>
      <c r="CH3" s="18" t="str">
        <f t="shared" si="21"/>
        <v>ATENDE</v>
      </c>
      <c r="CI3" s="18" t="str">
        <f t="shared" si="22"/>
        <v>ATENDE</v>
      </c>
      <c r="CJ3" s="133" t="str">
        <f>_xlfn.XLOOKUP(CK3,'Banco de dados'!$B:$B,'Banco de dados'!$D:$D)</f>
        <v>SX LIGHTING</v>
      </c>
      <c r="CK3" s="25" t="s">
        <v>815</v>
      </c>
      <c r="CL3" s="24" t="str">
        <f>_xlfn.XLOOKUP(CK3,'Banco de dados'!$B:$B,'Banco de dados'!$E:$E)</f>
        <v>SXINLPP120K40L12CZF7PHF</v>
      </c>
      <c r="CM3" s="24"/>
      <c r="CN3" s="24" t="e">
        <f>IF(CM3="-","-",_xlfn.XLOOKUP(CM3,'Banco de dados'!$B:$B,'Banco de dados'!$E:$E))</f>
        <v>#N/A</v>
      </c>
      <c r="CO3" s="26">
        <f t="shared" si="23"/>
        <v>1</v>
      </c>
      <c r="CP3" s="24">
        <f>_xlfn.XLOOKUP(CK3,'Banco de dados'!$B:$B,'Banco de dados'!$H:$H)</f>
        <v>120</v>
      </c>
      <c r="CQ3" s="24" t="e">
        <f>_xlfn.XLOOKUP(CM3,'Banco de dados'!$B:$B,'Banco de dados'!$H:$H)</f>
        <v>#N/A</v>
      </c>
      <c r="CR3" s="24">
        <f>_xlfn.XLOOKUP(CK3,'Banco de dados'!$B:$B,'Banco de dados'!$F:$F)</f>
        <v>20748</v>
      </c>
      <c r="CS3" s="24">
        <f>_xlfn.XLOOKUP(CM3,'Banco de dados'!$B:$B,'Banco de dados'!$F:$F)</f>
        <v>0</v>
      </c>
      <c r="CT3" s="25">
        <v>0</v>
      </c>
      <c r="CU3" s="25">
        <v>5</v>
      </c>
      <c r="CV3" s="24" t="str">
        <f>IF(AI3&lt;=0.5,"Curto I",IF(AND(AI3&gt;='Braços de IP'!$B$9,AI3&lt;='Braços de IP'!$D$9),'Braços de IP'!$E$9,IF(AND(AI3&gt;='Braços de IP'!$B$10,AI3&lt;='Braços de IP'!$D$10),'Braços de IP'!$E$10,IF(AND(AI3&gt;='Braços de IP'!$B$11,AI3&lt;='Braços de IP'!$D$11),'Braços de IP'!$E$11,IF(AND(AI3&gt;='Braços de IP'!$B$12,AI3&lt;='Braços de IP'!$D$12),'Braços de IP'!$E$12,IF(AND(AI3&gt;='Braços de IP'!$B$13,AI3&lt;='Braços de IP'!$D$13),'Braços de IP'!$E$13,IF(AND(AI3&gt;='Braços de IP'!$B$14,AI3&lt;='Braços de IP'!$D$14),'Braços de IP'!$E$14,"ERRO")))))))</f>
        <v>Médio II</v>
      </c>
      <c r="CW3" s="25"/>
      <c r="CX3" s="24" t="str">
        <f>IF($CW3="","",VLOOKUP($CW3,'Braços de IP'!$E$9:$I$15,2,0))</f>
        <v/>
      </c>
      <c r="CY3" s="27" t="str">
        <f>IF($CW3="","",VLOOKUP($CW3,'Braços de IP'!$E$9:$I$15,5,0))</f>
        <v/>
      </c>
      <c r="CZ3" s="24"/>
      <c r="DA3" s="24"/>
      <c r="DB3" s="24"/>
      <c r="DC3" s="24"/>
      <c r="DD3" s="24"/>
      <c r="DE3" s="24"/>
      <c r="DF3" s="28">
        <f t="shared" si="24"/>
        <v>120</v>
      </c>
      <c r="DG3" s="29">
        <f t="shared" si="25"/>
        <v>99</v>
      </c>
      <c r="DH3" s="28">
        <f t="shared" si="26"/>
        <v>219</v>
      </c>
      <c r="DI3" s="30">
        <f t="shared" si="27"/>
        <v>-0.21212121212121215</v>
      </c>
      <c r="DJ3" s="31"/>
      <c r="DK3" s="32"/>
      <c r="DL3" s="15" t="s">
        <v>141</v>
      </c>
      <c r="DM3" s="15"/>
      <c r="DO3" s="33">
        <f t="shared" si="28"/>
        <v>-0.21212121212121213</v>
      </c>
      <c r="DQ3" s="1" t="s">
        <v>5</v>
      </c>
      <c r="DR3" s="1">
        <f>COUNTIF(I:I,DQ3)/3</f>
        <v>0</v>
      </c>
      <c r="DS3" s="33" t="e">
        <f>DR3/$DR$434</f>
        <v>#DIV/0!</v>
      </c>
      <c r="DT3" s="33" t="e">
        <f>DR3/SUM($DR$326:$DR$353)</f>
        <v>#DIV/0!</v>
      </c>
    </row>
    <row r="4" spans="1:124" ht="14.4" x14ac:dyDescent="0.3">
      <c r="C4" t="s">
        <v>1006</v>
      </c>
      <c r="D4" s="15">
        <v>38</v>
      </c>
      <c r="E4" s="15" t="s">
        <v>197</v>
      </c>
      <c r="F4" s="15" t="s">
        <v>198</v>
      </c>
      <c r="G4" s="15">
        <v>-29.992885000000001</v>
      </c>
      <c r="H4" s="15">
        <v>-50.127079999999999</v>
      </c>
      <c r="I4" s="15" t="s">
        <v>199</v>
      </c>
      <c r="J4" s="15" t="s">
        <v>135</v>
      </c>
      <c r="K4" s="15" t="s">
        <v>167</v>
      </c>
      <c r="L4" s="15" t="s">
        <v>137</v>
      </c>
      <c r="M4" s="15">
        <v>99</v>
      </c>
      <c r="N4" s="15">
        <v>0</v>
      </c>
      <c r="O4" s="15">
        <v>0</v>
      </c>
      <c r="P4" s="15">
        <f t="shared" si="0"/>
        <v>198</v>
      </c>
      <c r="Q4" s="16">
        <v>2</v>
      </c>
      <c r="R4" s="16">
        <v>4.5</v>
      </c>
      <c r="S4" s="16">
        <v>8.5</v>
      </c>
      <c r="T4" s="15"/>
      <c r="U4" s="15"/>
      <c r="V4" s="15">
        <v>0</v>
      </c>
      <c r="W4" s="15">
        <v>5</v>
      </c>
      <c r="X4" s="15">
        <v>0</v>
      </c>
      <c r="Y4" s="15">
        <v>0</v>
      </c>
      <c r="Z4" s="15">
        <v>2.5</v>
      </c>
      <c r="AA4" s="15">
        <v>3</v>
      </c>
      <c r="AB4" s="15">
        <v>0</v>
      </c>
      <c r="AC4" s="15" t="s">
        <v>138</v>
      </c>
      <c r="AD4" s="15" t="s">
        <v>139</v>
      </c>
      <c r="AE4" s="15">
        <v>27.3</v>
      </c>
      <c r="AF4" s="15">
        <v>8.1999999999999993</v>
      </c>
      <c r="AG4" s="15">
        <v>1</v>
      </c>
      <c r="AH4" s="15">
        <v>0.2</v>
      </c>
      <c r="AI4" s="15">
        <v>2.5</v>
      </c>
      <c r="AJ4" s="16">
        <f t="shared" si="1"/>
        <v>2.2999999999999998</v>
      </c>
      <c r="AK4" s="16" t="s">
        <v>135</v>
      </c>
      <c r="AL4" s="16" t="s">
        <v>135</v>
      </c>
      <c r="AM4" s="15" t="s">
        <v>140</v>
      </c>
      <c r="AN4" s="16">
        <f t="shared" si="2"/>
        <v>2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 t="s">
        <v>135</v>
      </c>
      <c r="AU4" s="17">
        <f t="shared" si="3"/>
        <v>0</v>
      </c>
      <c r="AV4" s="17"/>
      <c r="AW4" s="17">
        <f>VLOOKUP(I4,ABNT5101!$I$3:$J$9,2)</f>
        <v>30</v>
      </c>
      <c r="AX4" s="17">
        <f>VLOOKUP(I4,ABNT5101!$I$3:$M$9,5)</f>
        <v>0.38</v>
      </c>
      <c r="AY4" s="131" t="str">
        <f>_xlfn.XLOOKUP(I4,ABNT5101!$I:$I,ABNT5101!$L:$L)</f>
        <v>-</v>
      </c>
      <c r="AZ4" s="131">
        <f>_xlfn.XLOOKUP(I4,ABNT5101!$I:$I,ABNT5101!M:M)</f>
        <v>0.38</v>
      </c>
      <c r="BA4" s="131" t="str">
        <f>_xlfn.XLOOKUP(I4,ABNT5101!$I:$I,ABNT5101!N:N)</f>
        <v>-</v>
      </c>
      <c r="BB4" s="131">
        <f>_xlfn.XLOOKUP(I4,ABNT5101!$I:$I,ABNT5101!O:O)</f>
        <v>14</v>
      </c>
      <c r="BC4" s="18" t="str">
        <f t="shared" si="4"/>
        <v>ATENDE</v>
      </c>
      <c r="BD4" s="19">
        <f t="shared" si="5"/>
        <v>4.9666666666666526E-2</v>
      </c>
      <c r="BE4" s="19">
        <f t="shared" si="6"/>
        <v>0.60526315789473673</v>
      </c>
      <c r="BF4" s="19" t="str">
        <f t="shared" si="7"/>
        <v>-</v>
      </c>
      <c r="BG4" s="20">
        <v>31.49</v>
      </c>
      <c r="BH4" s="20">
        <v>0.61</v>
      </c>
      <c r="BI4" s="20"/>
      <c r="BJ4" s="20"/>
      <c r="BK4" s="21"/>
      <c r="BL4" s="20"/>
      <c r="BM4" s="18" t="str">
        <f t="shared" si="8"/>
        <v>ATENDE</v>
      </c>
      <c r="BN4" s="18" t="str">
        <f t="shared" si="9"/>
        <v>ATENDE</v>
      </c>
      <c r="BO4" s="18" t="str">
        <f t="shared" si="10"/>
        <v>ATENDE</v>
      </c>
      <c r="BP4" s="18" t="str">
        <f t="shared" si="11"/>
        <v>ATENDE</v>
      </c>
      <c r="BQ4" s="22" t="str">
        <f t="shared" si="12"/>
        <v>C1</v>
      </c>
      <c r="BR4" s="22" t="str">
        <f t="shared" si="13"/>
        <v>P5</v>
      </c>
      <c r="BS4" s="23">
        <f t="shared" si="14"/>
        <v>1.5539999999999998</v>
      </c>
      <c r="BT4" s="20">
        <v>12.77</v>
      </c>
      <c r="BU4" s="20">
        <v>7.92</v>
      </c>
      <c r="BV4" s="132">
        <f>IF(BR4="-","-",_xlfn.XLOOKUP(BR4,ABNT5101!$B$4:$B$9,ABNT5101!$C$4:$C$9))</f>
        <v>5</v>
      </c>
      <c r="BW4" s="132">
        <f>IF(BR4="-","-",_xlfn.XLOOKUP(BR4,ABNT5101!$B$4:$B$9,ABNT5101!$D$4:$D$9))</f>
        <v>1</v>
      </c>
      <c r="BX4" s="18" t="str">
        <f t="shared" si="15"/>
        <v>ATENDE</v>
      </c>
      <c r="BY4" s="18" t="str">
        <f t="shared" si="16"/>
        <v>ATENDE</v>
      </c>
      <c r="BZ4" s="18" t="str">
        <f t="shared" si="17"/>
        <v>ATENDE</v>
      </c>
      <c r="CA4" s="22" t="str">
        <f t="shared" si="18"/>
        <v>P5</v>
      </c>
      <c r="CB4" s="23">
        <f t="shared" si="19"/>
        <v>0.45399999999999996</v>
      </c>
      <c r="CC4" s="22">
        <v>7.27</v>
      </c>
      <c r="CD4" s="22">
        <v>4.22</v>
      </c>
      <c r="CE4" s="130">
        <f>IF(CA4="-","-",_xlfn.XLOOKUP(CA4,ABNT5101!$B$4:$B$9,ABNT5101!$C$4:$C$9))</f>
        <v>5</v>
      </c>
      <c r="CF4" s="130">
        <f>IF(CA4="-","-",_xlfn.XLOOKUP(CA4,ABNT5101!$B$4:$B$9,ABNT5101!$D$4:$D$9))</f>
        <v>1</v>
      </c>
      <c r="CG4" s="18" t="str">
        <f t="shared" si="20"/>
        <v>ATENDE</v>
      </c>
      <c r="CH4" s="18" t="str">
        <f t="shared" si="21"/>
        <v>ATENDE</v>
      </c>
      <c r="CI4" s="18" t="str">
        <f t="shared" si="22"/>
        <v>ATENDE</v>
      </c>
      <c r="CJ4" s="133" t="str">
        <f>_xlfn.XLOOKUP(CK4,'Banco de dados'!$B:$B,'Banco de dados'!$D:$D)</f>
        <v>TECNOWATT</v>
      </c>
      <c r="CK4" s="25" t="s">
        <v>840</v>
      </c>
      <c r="CL4" s="24" t="str">
        <f>_xlfn.XLOOKUP(CK4,'Banco de dados'!$B:$B,'Banco de dados'!$E:$E)</f>
        <v>SIGMAGPTLRRSMNDL120W_82IBBR
S1-10C1MUN6.5</v>
      </c>
      <c r="CM4" s="24"/>
      <c r="CN4" s="24" t="e">
        <f>IF(CM4="-","-",_xlfn.XLOOKUP(CM4,'Banco de dados'!$B:$B,'Banco de dados'!$E:$E))</f>
        <v>#N/A</v>
      </c>
      <c r="CO4" s="26">
        <f t="shared" si="23"/>
        <v>1</v>
      </c>
      <c r="CP4" s="24">
        <f>_xlfn.XLOOKUP(CK4,'Banco de dados'!$B:$B,'Banco de dados'!$H:$H)</f>
        <v>120</v>
      </c>
      <c r="CQ4" s="24">
        <f>_xlfn.XLOOKUP(CM4,'Banco de dados'!$B:$B,'Banco de dados'!$H:$H)</f>
        <v>0</v>
      </c>
      <c r="CR4" s="24">
        <f>_xlfn.XLOOKUP(CK4,'Banco de dados'!$B:$B,'Banco de dados'!$F:$F)</f>
        <v>19640</v>
      </c>
      <c r="CS4" s="24">
        <f>_xlfn.XLOOKUP(CM4,'Banco de dados'!$B:$B,'Banco de dados'!$F:$F)</f>
        <v>0</v>
      </c>
      <c r="CT4" s="25">
        <v>0</v>
      </c>
      <c r="CU4" s="25">
        <v>5</v>
      </c>
      <c r="CV4" s="24" t="str">
        <f>IF(AI4&lt;=0.5,"Curto I",IF(AND(AI4&gt;='Braços de IP'!$B$9,AI4&lt;='Braços de IP'!$D$9),'Braços de IP'!$E$9,IF(AND(AI4&gt;='Braços de IP'!$B$10,AI4&lt;='Braços de IP'!$D$10),'Braços de IP'!$E$10,IF(AND(AI4&gt;='Braços de IP'!$B$11,AI4&lt;='Braços de IP'!$D$11),'Braços de IP'!$E$11,IF(AND(AI4&gt;='Braços de IP'!$B$12,AI4&lt;='Braços de IP'!$D$12),'Braços de IP'!$E$12,IF(AND(AI4&gt;='Braços de IP'!$B$13,AI4&lt;='Braços de IP'!$D$13),'Braços de IP'!$E$13,IF(AND(AI4&gt;='Braços de IP'!$B$14,AI4&lt;='Braços de IP'!$D$14),'Braços de IP'!$E$14,"ERRO")))))))</f>
        <v>Médio II</v>
      </c>
      <c r="CW4" s="25" t="s">
        <v>171</v>
      </c>
      <c r="CX4" s="24">
        <f>IF($CW4="","",VLOOKUP($CW4,'Braços de IP'!$E$9:$I$15,2,0))</f>
        <v>3.5</v>
      </c>
      <c r="CY4" s="27">
        <f>IF($CW4="","",VLOOKUP($CW4,'Braços de IP'!$E$9:$I$15,5,0))</f>
        <v>8.5</v>
      </c>
      <c r="CZ4" s="24"/>
      <c r="DA4" s="24"/>
      <c r="DB4" s="24"/>
      <c r="DC4" s="24"/>
      <c r="DD4" s="24"/>
      <c r="DE4" s="24"/>
      <c r="DF4" s="28">
        <f t="shared" si="24"/>
        <v>120</v>
      </c>
      <c r="DG4" s="29">
        <f t="shared" si="25"/>
        <v>99</v>
      </c>
      <c r="DH4" s="28">
        <f t="shared" si="26"/>
        <v>219</v>
      </c>
      <c r="DI4" s="30">
        <f t="shared" si="27"/>
        <v>-0.21212121212121215</v>
      </c>
      <c r="DJ4" s="31"/>
      <c r="DK4" s="32"/>
      <c r="DL4" s="15" t="s">
        <v>141</v>
      </c>
      <c r="DM4" s="15"/>
      <c r="DO4" s="33">
        <f t="shared" si="28"/>
        <v>-0.21212121212121213</v>
      </c>
      <c r="DQ4" s="1" t="s">
        <v>5</v>
      </c>
      <c r="DR4" s="1">
        <f>COUNTIF(I:I,DQ4)/3</f>
        <v>0</v>
      </c>
      <c r="DS4" s="33" t="e">
        <f>DR4/$DR$434</f>
        <v>#DIV/0!</v>
      </c>
      <c r="DT4" s="33" t="e">
        <f>DR4/SUM($DR$326:$DR$353)</f>
        <v>#DIV/0!</v>
      </c>
    </row>
    <row r="5" spans="1:124" ht="14.4" x14ac:dyDescent="0.3">
      <c r="C5" t="s">
        <v>991</v>
      </c>
      <c r="D5" s="15">
        <v>126</v>
      </c>
      <c r="E5" s="15" t="s">
        <v>293</v>
      </c>
      <c r="F5" s="15" t="s">
        <v>294</v>
      </c>
      <c r="G5" s="15">
        <v>-29.982797000000001</v>
      </c>
      <c r="H5" s="15">
        <v>-50.122660000000003</v>
      </c>
      <c r="I5" s="15" t="s">
        <v>199</v>
      </c>
      <c r="J5" s="15" t="s">
        <v>295</v>
      </c>
      <c r="K5" s="15" t="s">
        <v>136</v>
      </c>
      <c r="L5" s="15" t="s">
        <v>137</v>
      </c>
      <c r="M5" s="15">
        <v>99</v>
      </c>
      <c r="N5" s="15">
        <v>0</v>
      </c>
      <c r="O5" s="15">
        <v>0</v>
      </c>
      <c r="P5" s="15">
        <f t="shared" si="0"/>
        <v>198</v>
      </c>
      <c r="Q5" s="16">
        <v>2</v>
      </c>
      <c r="R5" s="16">
        <v>3</v>
      </c>
      <c r="S5" s="16">
        <v>8.4</v>
      </c>
      <c r="T5" s="15"/>
      <c r="U5" s="15"/>
      <c r="V5" s="15">
        <v>0</v>
      </c>
      <c r="W5" s="15">
        <v>3</v>
      </c>
      <c r="X5" s="15">
        <v>0</v>
      </c>
      <c r="Y5" s="15">
        <v>2.5</v>
      </c>
      <c r="Z5" s="15">
        <v>0</v>
      </c>
      <c r="AA5" s="15">
        <v>0</v>
      </c>
      <c r="AB5" s="15">
        <v>0</v>
      </c>
      <c r="AC5" s="134" t="s">
        <v>1010</v>
      </c>
      <c r="AD5" s="15" t="s">
        <v>139</v>
      </c>
      <c r="AE5" s="15">
        <v>55.8</v>
      </c>
      <c r="AF5" s="15">
        <v>7.3</v>
      </c>
      <c r="AG5" s="15">
        <v>1</v>
      </c>
      <c r="AH5" s="15">
        <v>0.3</v>
      </c>
      <c r="AI5" s="15">
        <v>0.5</v>
      </c>
      <c r="AJ5" s="16">
        <f t="shared" si="1"/>
        <v>0.2</v>
      </c>
      <c r="AK5" s="16" t="s">
        <v>135</v>
      </c>
      <c r="AL5" s="16" t="s">
        <v>135</v>
      </c>
      <c r="AM5" s="15" t="s">
        <v>141</v>
      </c>
      <c r="AN5" s="16">
        <f t="shared" si="2"/>
        <v>3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 t="s">
        <v>135</v>
      </c>
      <c r="AU5" s="17">
        <f t="shared" si="3"/>
        <v>0</v>
      </c>
      <c r="AV5" s="17"/>
      <c r="AW5" s="17">
        <f>VLOOKUP(I5,ABNT5101!$I$3:$J$9,2)</f>
        <v>30</v>
      </c>
      <c r="AX5" s="17">
        <f>VLOOKUP(I5,ABNT5101!$I$3:$M$9,5)</f>
        <v>0.38</v>
      </c>
      <c r="AY5" s="131" t="str">
        <f>_xlfn.XLOOKUP(I5,ABNT5101!$I:$I,ABNT5101!$L:$L)</f>
        <v>-</v>
      </c>
      <c r="AZ5" s="131">
        <f>_xlfn.XLOOKUP(I5,ABNT5101!$I:$I,ABNT5101!M:M)</f>
        <v>0.38</v>
      </c>
      <c r="BA5" s="131" t="str">
        <f>_xlfn.XLOOKUP(I5,ABNT5101!$I:$I,ABNT5101!N:N)</f>
        <v>-</v>
      </c>
      <c r="BB5" s="131">
        <f>_xlfn.XLOOKUP(I5,ABNT5101!$I:$I,ABNT5101!O:O)</f>
        <v>14</v>
      </c>
      <c r="BC5" s="18" t="str">
        <f t="shared" si="4"/>
        <v>ATENDE</v>
      </c>
      <c r="BD5" s="19">
        <f t="shared" si="5"/>
        <v>-4.0000000000000036E-3</v>
      </c>
      <c r="BE5" s="19">
        <f t="shared" si="6"/>
        <v>0.52631578947368407</v>
      </c>
      <c r="BF5" s="19" t="str">
        <f t="shared" si="7"/>
        <v>-</v>
      </c>
      <c r="BG5" s="20">
        <v>29.88</v>
      </c>
      <c r="BH5" s="20">
        <v>0.57999999999999996</v>
      </c>
      <c r="BI5" s="20"/>
      <c r="BJ5" s="20"/>
      <c r="BK5" s="21"/>
      <c r="BL5" s="20"/>
      <c r="BM5" s="18" t="str">
        <f t="shared" si="8"/>
        <v>ATENDE</v>
      </c>
      <c r="BN5" s="18" t="str">
        <f t="shared" si="9"/>
        <v>ATENDIMENTO LIMIAR</v>
      </c>
      <c r="BO5" s="18" t="str">
        <f t="shared" si="10"/>
        <v>ATENDE</v>
      </c>
      <c r="BP5" s="18" t="str">
        <f t="shared" si="11"/>
        <v>ATENDE</v>
      </c>
      <c r="BQ5" s="22" t="str">
        <f t="shared" si="12"/>
        <v>C1</v>
      </c>
      <c r="BR5" s="22" t="str">
        <f t="shared" si="13"/>
        <v>P6</v>
      </c>
      <c r="BS5" s="23">
        <f t="shared" si="14"/>
        <v>6.4466666666666663</v>
      </c>
      <c r="BT5" s="20">
        <v>22.34</v>
      </c>
      <c r="BU5" s="20">
        <v>0.63</v>
      </c>
      <c r="BV5" s="132">
        <f>IF(BR5="-","-",_xlfn.XLOOKUP(BR5,ABNT5101!$B$4:$B$9,ABNT5101!$C$4:$C$9))</f>
        <v>3</v>
      </c>
      <c r="BW5" s="132">
        <f>IF(BR5="-","-",_xlfn.XLOOKUP(BR5,ABNT5101!$B$4:$B$9,ABNT5101!$D$4:$D$9))</f>
        <v>0.6</v>
      </c>
      <c r="BX5" s="18" t="str">
        <f t="shared" si="15"/>
        <v>ATENDE</v>
      </c>
      <c r="BY5" s="18" t="str">
        <f t="shared" si="16"/>
        <v>ATENDE</v>
      </c>
      <c r="BZ5" s="18" t="str">
        <f t="shared" si="17"/>
        <v>ATENDE</v>
      </c>
      <c r="CA5" s="22" t="str">
        <f t="shared" si="18"/>
        <v>P6</v>
      </c>
      <c r="CB5" s="23">
        <f t="shared" si="19"/>
        <v>4.2266666666666666</v>
      </c>
      <c r="CC5" s="22">
        <v>15.68</v>
      </c>
      <c r="CD5" s="22">
        <v>9.94</v>
      </c>
      <c r="CE5" s="130">
        <f>IF(CA5="-","-",_xlfn.XLOOKUP(CA5,ABNT5101!$B$4:$B$9,ABNT5101!$C$4:$C$9))</f>
        <v>3</v>
      </c>
      <c r="CF5" s="130">
        <f>IF(CA5="-","-",_xlfn.XLOOKUP(CA5,ABNT5101!$B$4:$B$9,ABNT5101!$D$4:$D$9))</f>
        <v>0.6</v>
      </c>
      <c r="CG5" s="18" t="str">
        <f t="shared" si="20"/>
        <v>ATENDE</v>
      </c>
      <c r="CH5" s="18" t="str">
        <f t="shared" si="21"/>
        <v>ATENDE</v>
      </c>
      <c r="CI5" s="18" t="str">
        <f t="shared" si="22"/>
        <v>ATENDE</v>
      </c>
      <c r="CJ5" s="133" t="str">
        <f>_xlfn.XLOOKUP(CK5,'Banco de dados'!$B:$B,'Banco de dados'!$D:$D)</f>
        <v>LEDSTAR</v>
      </c>
      <c r="CK5" s="145" t="s">
        <v>723</v>
      </c>
      <c r="CL5" s="24" t="str">
        <f>_xlfn.XLOOKUP(CK5,'Banco de dados'!$B:$B,'Banco de dados'!$E:$E)</f>
        <v>LUM LED SL VT 9.1 120W</v>
      </c>
      <c r="CM5" s="24"/>
      <c r="CN5" s="24" t="e">
        <f>IF(CM5="-","-",_xlfn.XLOOKUP(CM5,'Banco de dados'!$B:$B,'Banco de dados'!$E:$E))</f>
        <v>#N/A</v>
      </c>
      <c r="CO5" s="26">
        <f t="shared" si="23"/>
        <v>1</v>
      </c>
      <c r="CP5" s="24">
        <f>_xlfn.XLOOKUP(CK5,'Banco de dados'!$B:$B,'Banco de dados'!$H:$H)</f>
        <v>120</v>
      </c>
      <c r="CQ5" s="24">
        <f>_xlfn.XLOOKUP(CM5,'Banco de dados'!$B:$B,'Banco de dados'!$H:$H)</f>
        <v>0</v>
      </c>
      <c r="CR5" s="24">
        <f>_xlfn.XLOOKUP(CK5,'Banco de dados'!$B:$B,'Banco de dados'!$F:$F)</f>
        <v>18730</v>
      </c>
      <c r="CS5" s="24">
        <f>_xlfn.XLOOKUP(CM5,'Banco de dados'!$B:$B,'Banco de dados'!$F:$F)</f>
        <v>0</v>
      </c>
      <c r="CT5" s="25">
        <v>0</v>
      </c>
      <c r="CU5" s="25">
        <v>10</v>
      </c>
      <c r="CV5" s="24" t="str">
        <f>IF(AI5&lt;=0.5,"Curto I",IF(AND(AI5&gt;='Braços de IP'!$B$9,AI5&lt;='Braços de IP'!$D$9),'Braços de IP'!$E$9,IF(AND(AI5&gt;='Braços de IP'!$B$10,AI5&lt;='Braços de IP'!$D$10),'Braços de IP'!$E$10,IF(AND(AI5&gt;='Braços de IP'!$B$11,AI5&lt;='Braços de IP'!$D$11),'Braços de IP'!$E$11,IF(AND(AI5&gt;='Braços de IP'!$B$12,AI5&lt;='Braços de IP'!$D$12),'Braços de IP'!$E$12,IF(AND(AI5&gt;='Braços de IP'!$B$13,AI5&lt;='Braços de IP'!$D$13),'Braços de IP'!$E$13,IF(AND(AI5&gt;='Braços de IP'!$B$14,AI5&lt;='Braços de IP'!$D$14),'Braços de IP'!$E$14,"ERRO")))))))</f>
        <v>Curto I</v>
      </c>
      <c r="CW5" s="25" t="s">
        <v>171</v>
      </c>
      <c r="CX5" s="24">
        <f>IF($CW5="","",VLOOKUP($CW5,'Braços de IP'!$E$9:$I$15,2,0))</f>
        <v>3.5</v>
      </c>
      <c r="CY5" s="27">
        <f>IF($CW5="","",VLOOKUP($CW5,'Braços de IP'!$E$9:$I$15,5,0))</f>
        <v>8.5</v>
      </c>
      <c r="CZ5" s="24"/>
      <c r="DA5" s="24"/>
      <c r="DB5" s="24"/>
      <c r="DC5" s="24"/>
      <c r="DD5" s="24"/>
      <c r="DE5" s="24"/>
      <c r="DF5" s="28">
        <f t="shared" si="24"/>
        <v>120</v>
      </c>
      <c r="DG5" s="29">
        <f t="shared" si="25"/>
        <v>99</v>
      </c>
      <c r="DH5" s="28">
        <f t="shared" si="26"/>
        <v>219</v>
      </c>
      <c r="DI5" s="30">
        <f t="shared" si="27"/>
        <v>-0.21212121212121215</v>
      </c>
      <c r="DJ5" s="31"/>
      <c r="DK5" s="32"/>
      <c r="DL5" s="15" t="s">
        <v>141</v>
      </c>
      <c r="DM5" s="15"/>
      <c r="DO5" s="33">
        <f t="shared" si="28"/>
        <v>-0.21212121212121213</v>
      </c>
    </row>
    <row r="6" spans="1:124" ht="14.4" x14ac:dyDescent="0.3">
      <c r="C6" t="s">
        <v>991</v>
      </c>
      <c r="D6" s="15">
        <v>126</v>
      </c>
      <c r="E6" s="15" t="s">
        <v>293</v>
      </c>
      <c r="F6" s="15" t="s">
        <v>294</v>
      </c>
      <c r="G6" s="15">
        <v>-29.982797000000001</v>
      </c>
      <c r="H6" s="15">
        <v>-50.122660000000003</v>
      </c>
      <c r="I6" s="15" t="s">
        <v>199</v>
      </c>
      <c r="J6" s="15" t="s">
        <v>295</v>
      </c>
      <c r="K6" s="15" t="s">
        <v>136</v>
      </c>
      <c r="L6" s="15" t="s">
        <v>137</v>
      </c>
      <c r="M6" s="15">
        <v>99</v>
      </c>
      <c r="N6" s="15">
        <v>0</v>
      </c>
      <c r="O6" s="15">
        <v>0</v>
      </c>
      <c r="P6" s="15">
        <f t="shared" si="0"/>
        <v>198</v>
      </c>
      <c r="Q6" s="16">
        <v>2</v>
      </c>
      <c r="R6" s="16">
        <v>3</v>
      </c>
      <c r="S6" s="16">
        <v>8.4</v>
      </c>
      <c r="T6" s="15"/>
      <c r="U6" s="15"/>
      <c r="V6" s="15">
        <v>0</v>
      </c>
      <c r="W6" s="15">
        <v>3</v>
      </c>
      <c r="X6" s="15">
        <v>0</v>
      </c>
      <c r="Y6" s="15">
        <v>2.5</v>
      </c>
      <c r="Z6" s="15">
        <v>0</v>
      </c>
      <c r="AA6" s="15">
        <v>0</v>
      </c>
      <c r="AB6" s="15">
        <v>0</v>
      </c>
      <c r="AC6" s="134" t="s">
        <v>1010</v>
      </c>
      <c r="AD6" s="15" t="s">
        <v>139</v>
      </c>
      <c r="AE6" s="15">
        <v>55.8</v>
      </c>
      <c r="AF6" s="15">
        <v>7.3</v>
      </c>
      <c r="AG6" s="15">
        <v>1</v>
      </c>
      <c r="AH6" s="15">
        <v>0.3</v>
      </c>
      <c r="AI6" s="15">
        <v>0.5</v>
      </c>
      <c r="AJ6" s="16">
        <f t="shared" si="1"/>
        <v>0.2</v>
      </c>
      <c r="AK6" s="16" t="s">
        <v>135</v>
      </c>
      <c r="AL6" s="16" t="s">
        <v>135</v>
      </c>
      <c r="AM6" s="15" t="s">
        <v>141</v>
      </c>
      <c r="AN6" s="16">
        <f t="shared" si="2"/>
        <v>3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 t="s">
        <v>135</v>
      </c>
      <c r="AU6" s="17">
        <f t="shared" si="3"/>
        <v>0</v>
      </c>
      <c r="AV6" s="17"/>
      <c r="AW6" s="17">
        <f>VLOOKUP(I6,ABNT5101!$I$3:$J$9,2)</f>
        <v>30</v>
      </c>
      <c r="AX6" s="17">
        <f>VLOOKUP(I6,ABNT5101!$I$3:$M$9,5)</f>
        <v>0.38</v>
      </c>
      <c r="AY6" s="131" t="str">
        <f>_xlfn.XLOOKUP(I6,ABNT5101!$I:$I,ABNT5101!$L:$L)</f>
        <v>-</v>
      </c>
      <c r="AZ6" s="131">
        <f>_xlfn.XLOOKUP(I6,ABNT5101!$I:$I,ABNT5101!M:M)</f>
        <v>0.38</v>
      </c>
      <c r="BA6" s="131" t="str">
        <f>_xlfn.XLOOKUP(I6,ABNT5101!$I:$I,ABNT5101!N:N)</f>
        <v>-</v>
      </c>
      <c r="BB6" s="131">
        <f>_xlfn.XLOOKUP(I6,ABNT5101!$I:$I,ABNT5101!O:O)</f>
        <v>14</v>
      </c>
      <c r="BC6" s="18" t="str">
        <f t="shared" si="4"/>
        <v>ATENDE</v>
      </c>
      <c r="BD6" s="19">
        <f t="shared" si="5"/>
        <v>0.22533333333333316</v>
      </c>
      <c r="BE6" s="19">
        <f t="shared" si="6"/>
        <v>0.57894736842105265</v>
      </c>
      <c r="BF6" s="19" t="str">
        <f t="shared" si="7"/>
        <v>-</v>
      </c>
      <c r="BG6" s="20">
        <v>36.76</v>
      </c>
      <c r="BH6" s="20">
        <v>0.6</v>
      </c>
      <c r="BI6" s="20"/>
      <c r="BJ6" s="20"/>
      <c r="BK6" s="21"/>
      <c r="BL6" s="20"/>
      <c r="BM6" s="18" t="str">
        <f t="shared" si="8"/>
        <v>ATENDE</v>
      </c>
      <c r="BN6" s="18" t="str">
        <f t="shared" si="9"/>
        <v>ATENDE</v>
      </c>
      <c r="BO6" s="18" t="str">
        <f t="shared" si="10"/>
        <v>ATENDE</v>
      </c>
      <c r="BP6" s="18" t="str">
        <f t="shared" si="11"/>
        <v>ATENDE</v>
      </c>
      <c r="BQ6" s="22" t="str">
        <f t="shared" si="12"/>
        <v>C1</v>
      </c>
      <c r="BR6" s="22" t="str">
        <f t="shared" si="13"/>
        <v>P6</v>
      </c>
      <c r="BS6" s="23">
        <f t="shared" si="14"/>
        <v>6.19</v>
      </c>
      <c r="BT6" s="20">
        <v>21.57</v>
      </c>
      <c r="BU6" s="20">
        <v>0.63</v>
      </c>
      <c r="BV6" s="132">
        <f>IF(BR6="-","-",_xlfn.XLOOKUP(BR6,ABNT5101!$B$4:$B$9,ABNT5101!$C$4:$C$9))</f>
        <v>3</v>
      </c>
      <c r="BW6" s="132">
        <f>IF(BR6="-","-",_xlfn.XLOOKUP(BR6,ABNT5101!$B$4:$B$9,ABNT5101!$D$4:$D$9))</f>
        <v>0.6</v>
      </c>
      <c r="BX6" s="18" t="str">
        <f t="shared" si="15"/>
        <v>ATENDE</v>
      </c>
      <c r="BY6" s="18" t="str">
        <f t="shared" si="16"/>
        <v>ATENDE</v>
      </c>
      <c r="BZ6" s="18" t="str">
        <f t="shared" si="17"/>
        <v>ATENDE</v>
      </c>
      <c r="CA6" s="22" t="str">
        <f t="shared" si="18"/>
        <v>P6</v>
      </c>
      <c r="CB6" s="23">
        <f t="shared" si="19"/>
        <v>3.1066666666666665</v>
      </c>
      <c r="CC6" s="22">
        <v>12.32</v>
      </c>
      <c r="CD6" s="22">
        <v>7.3</v>
      </c>
      <c r="CE6" s="130">
        <f>IF(CA6="-","-",_xlfn.XLOOKUP(CA6,ABNT5101!$B$4:$B$9,ABNT5101!$C$4:$C$9))</f>
        <v>3</v>
      </c>
      <c r="CF6" s="130">
        <f>IF(CA6="-","-",_xlfn.XLOOKUP(CA6,ABNT5101!$B$4:$B$9,ABNT5101!$D$4:$D$9))</f>
        <v>0.6</v>
      </c>
      <c r="CG6" s="18" t="str">
        <f t="shared" si="20"/>
        <v>ATENDE</v>
      </c>
      <c r="CH6" s="18" t="str">
        <f t="shared" si="21"/>
        <v>ATENDE</v>
      </c>
      <c r="CI6" s="18" t="str">
        <f t="shared" si="22"/>
        <v>ATENDE</v>
      </c>
      <c r="CJ6" s="133" t="str">
        <f>_xlfn.XLOOKUP(CK6,'Banco de dados'!$B:$B,'Banco de dados'!$D:$D)</f>
        <v>SX LIGHTING</v>
      </c>
      <c r="CK6" s="145" t="s">
        <v>815</v>
      </c>
      <c r="CL6" s="24" t="str">
        <f>_xlfn.XLOOKUP(CK6,'Banco de dados'!$B:$B,'Banco de dados'!$E:$E)</f>
        <v>SXINLPP120K40L12CZF7PHF</v>
      </c>
      <c r="CM6" s="24"/>
      <c r="CN6" s="24" t="e">
        <f>IF(CM6="-","-",_xlfn.XLOOKUP(CM6,'Banco de dados'!$B:$B,'Banco de dados'!$E:$E))</f>
        <v>#N/A</v>
      </c>
      <c r="CO6" s="26">
        <f t="shared" si="23"/>
        <v>1</v>
      </c>
      <c r="CP6" s="24">
        <f>_xlfn.XLOOKUP(CK6,'Banco de dados'!$B:$B,'Banco de dados'!$H:$H)</f>
        <v>120</v>
      </c>
      <c r="CQ6" s="24" t="e">
        <f>_xlfn.XLOOKUP(CM6,'Banco de dados'!$B:$B,'Banco de dados'!$H:$H)</f>
        <v>#N/A</v>
      </c>
      <c r="CR6" s="24">
        <f>_xlfn.XLOOKUP(CK6,'Banco de dados'!$B:$B,'Banco de dados'!$F:$F)</f>
        <v>20748</v>
      </c>
      <c r="CS6" s="24">
        <f>_xlfn.XLOOKUP(CM6,'Banco de dados'!$B:$B,'Banco de dados'!$F:$F)</f>
        <v>0</v>
      </c>
      <c r="CT6" s="25">
        <v>0</v>
      </c>
      <c r="CU6" s="25">
        <v>10</v>
      </c>
      <c r="CV6" s="24" t="str">
        <f>IF(AI6&lt;=0.5,"Curto I",IF(AND(AI6&gt;='Braços de IP'!$B$9,AI6&lt;='Braços de IP'!$D$9),'Braços de IP'!$E$9,IF(AND(AI6&gt;='Braços de IP'!$B$10,AI6&lt;='Braços de IP'!$D$10),'Braços de IP'!$E$10,IF(AND(AI6&gt;='Braços de IP'!$B$11,AI6&lt;='Braços de IP'!$D$11),'Braços de IP'!$E$11,IF(AND(AI6&gt;='Braços de IP'!$B$12,AI6&lt;='Braços de IP'!$D$12),'Braços de IP'!$E$12,IF(AND(AI6&gt;='Braços de IP'!$B$13,AI6&lt;='Braços de IP'!$D$13),'Braços de IP'!$E$13,IF(AND(AI6&gt;='Braços de IP'!$B$14,AI6&lt;='Braços de IP'!$D$14),'Braços de IP'!$E$14,"ERRO")))))))</f>
        <v>Curto I</v>
      </c>
      <c r="CW6" s="25" t="s">
        <v>290</v>
      </c>
      <c r="CX6" s="24">
        <f>IF($CW6="","",VLOOKUP($CW6,'Braços de IP'!$E$9:$I$15,2,0))</f>
        <v>2.8</v>
      </c>
      <c r="CY6" s="27">
        <f>IF($CW6="","",VLOOKUP($CW6,'Braços de IP'!$E$9:$I$15,5,0))</f>
        <v>8</v>
      </c>
      <c r="CZ6" s="24"/>
      <c r="DA6" s="24"/>
      <c r="DB6" s="24"/>
      <c r="DC6" s="24"/>
      <c r="DD6" s="24"/>
      <c r="DE6" s="24"/>
      <c r="DF6" s="28">
        <f t="shared" si="24"/>
        <v>120</v>
      </c>
      <c r="DG6" s="29">
        <f t="shared" si="25"/>
        <v>99</v>
      </c>
      <c r="DH6" s="28">
        <f t="shared" si="26"/>
        <v>219</v>
      </c>
      <c r="DI6" s="30">
        <f t="shared" si="27"/>
        <v>-0.21212121212121215</v>
      </c>
      <c r="DJ6" s="31"/>
      <c r="DK6" s="32"/>
      <c r="DL6" s="15" t="s">
        <v>141</v>
      </c>
      <c r="DM6" s="15"/>
      <c r="DO6" s="33">
        <f t="shared" si="28"/>
        <v>-0.21212121212121213</v>
      </c>
    </row>
    <row r="7" spans="1:124" ht="14.4" x14ac:dyDescent="0.3">
      <c r="C7" t="s">
        <v>991</v>
      </c>
      <c r="D7" s="15">
        <v>126</v>
      </c>
      <c r="E7" s="15" t="s">
        <v>293</v>
      </c>
      <c r="F7" s="15" t="s">
        <v>294</v>
      </c>
      <c r="G7" s="15">
        <v>-29.982797000000001</v>
      </c>
      <c r="H7" s="15">
        <v>-50.122660000000003</v>
      </c>
      <c r="I7" s="15" t="s">
        <v>199</v>
      </c>
      <c r="J7" s="15" t="s">
        <v>295</v>
      </c>
      <c r="K7" s="15" t="s">
        <v>136</v>
      </c>
      <c r="L7" s="15" t="s">
        <v>137</v>
      </c>
      <c r="M7" s="15">
        <v>99</v>
      </c>
      <c r="N7" s="15">
        <v>0</v>
      </c>
      <c r="O7" s="15">
        <v>0</v>
      </c>
      <c r="P7" s="15">
        <f t="shared" si="0"/>
        <v>198</v>
      </c>
      <c r="Q7" s="16">
        <v>2</v>
      </c>
      <c r="R7" s="16">
        <v>3</v>
      </c>
      <c r="S7" s="16">
        <v>8.4</v>
      </c>
      <c r="T7" s="15"/>
      <c r="U7" s="15"/>
      <c r="V7" s="15">
        <v>0</v>
      </c>
      <c r="W7" s="15">
        <v>3</v>
      </c>
      <c r="X7" s="15">
        <v>0</v>
      </c>
      <c r="Y7" s="15">
        <v>2.5</v>
      </c>
      <c r="Z7" s="15">
        <v>0</v>
      </c>
      <c r="AA7" s="15">
        <v>0</v>
      </c>
      <c r="AB7" s="15">
        <v>0</v>
      </c>
      <c r="AC7" s="134" t="s">
        <v>1010</v>
      </c>
      <c r="AD7" s="15" t="s">
        <v>139</v>
      </c>
      <c r="AE7" s="15">
        <v>55.8</v>
      </c>
      <c r="AF7" s="15">
        <v>7.3</v>
      </c>
      <c r="AG7" s="15">
        <v>1</v>
      </c>
      <c r="AH7" s="15">
        <v>0.3</v>
      </c>
      <c r="AI7" s="15">
        <v>0.5</v>
      </c>
      <c r="AJ7" s="16">
        <f t="shared" si="1"/>
        <v>0.2</v>
      </c>
      <c r="AK7" s="16" t="s">
        <v>135</v>
      </c>
      <c r="AL7" s="16" t="s">
        <v>135</v>
      </c>
      <c r="AM7" s="15" t="s">
        <v>141</v>
      </c>
      <c r="AN7" s="16">
        <f t="shared" si="2"/>
        <v>3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 t="s">
        <v>135</v>
      </c>
      <c r="AU7" s="17">
        <f t="shared" si="3"/>
        <v>0</v>
      </c>
      <c r="AV7" s="17"/>
      <c r="AW7" s="17">
        <f>VLOOKUP(I7,ABNT5101!$I$3:$J$9,2)</f>
        <v>30</v>
      </c>
      <c r="AX7" s="17">
        <f>VLOOKUP(I7,ABNT5101!$I$3:$M$9,5)</f>
        <v>0.38</v>
      </c>
      <c r="AY7" s="131" t="str">
        <f>_xlfn.XLOOKUP(I7,ABNT5101!$I:$I,ABNT5101!$L:$L)</f>
        <v>-</v>
      </c>
      <c r="AZ7" s="131">
        <f>_xlfn.XLOOKUP(I7,ABNT5101!$I:$I,ABNT5101!M:M)</f>
        <v>0.38</v>
      </c>
      <c r="BA7" s="131" t="str">
        <f>_xlfn.XLOOKUP(I7,ABNT5101!$I:$I,ABNT5101!N:N)</f>
        <v>-</v>
      </c>
      <c r="BB7" s="131">
        <f>_xlfn.XLOOKUP(I7,ABNT5101!$I:$I,ABNT5101!O:O)</f>
        <v>14</v>
      </c>
      <c r="BC7" s="18" t="str">
        <f t="shared" si="4"/>
        <v>ATENDE</v>
      </c>
      <c r="BD7" s="19">
        <f t="shared" si="5"/>
        <v>2.6999999999999913E-2</v>
      </c>
      <c r="BE7" s="19">
        <f t="shared" si="6"/>
        <v>0.68421052631578938</v>
      </c>
      <c r="BF7" s="19" t="str">
        <f t="shared" si="7"/>
        <v>-</v>
      </c>
      <c r="BG7" s="20">
        <v>30.81</v>
      </c>
      <c r="BH7" s="20">
        <v>0.64</v>
      </c>
      <c r="BI7" s="20"/>
      <c r="BJ7" s="20"/>
      <c r="BK7" s="21"/>
      <c r="BL7" s="20"/>
      <c r="BM7" s="18" t="str">
        <f t="shared" si="8"/>
        <v>ATENDE</v>
      </c>
      <c r="BN7" s="18" t="str">
        <f t="shared" si="9"/>
        <v>ATENDE</v>
      </c>
      <c r="BO7" s="18" t="str">
        <f t="shared" si="10"/>
        <v>ATENDE</v>
      </c>
      <c r="BP7" s="18" t="str">
        <f t="shared" si="11"/>
        <v>ATENDE</v>
      </c>
      <c r="BQ7" s="22" t="str">
        <f t="shared" si="12"/>
        <v>C1</v>
      </c>
      <c r="BR7" s="22" t="str">
        <f t="shared" si="13"/>
        <v>P6</v>
      </c>
      <c r="BS7" s="23">
        <f t="shared" si="14"/>
        <v>5.2466666666666661</v>
      </c>
      <c r="BT7" s="20">
        <v>18.739999999999998</v>
      </c>
      <c r="BU7" s="20">
        <v>0.69</v>
      </c>
      <c r="BV7" s="132">
        <f>IF(BR7="-","-",_xlfn.XLOOKUP(BR7,ABNT5101!$B$4:$B$9,ABNT5101!$C$4:$C$9))</f>
        <v>3</v>
      </c>
      <c r="BW7" s="132">
        <f>IF(BR7="-","-",_xlfn.XLOOKUP(BR7,ABNT5101!$B$4:$B$9,ABNT5101!$D$4:$D$9))</f>
        <v>0.6</v>
      </c>
      <c r="BX7" s="18" t="str">
        <f t="shared" si="15"/>
        <v>ATENDE</v>
      </c>
      <c r="BY7" s="18" t="str">
        <f t="shared" si="16"/>
        <v>ATENDE</v>
      </c>
      <c r="BZ7" s="18" t="str">
        <f t="shared" si="17"/>
        <v>ATENDE</v>
      </c>
      <c r="CA7" s="22" t="str">
        <f t="shared" si="18"/>
        <v>P6</v>
      </c>
      <c r="CB7" s="23">
        <f t="shared" si="19"/>
        <v>3.003333333333333</v>
      </c>
      <c r="CC7" s="22">
        <v>12.01</v>
      </c>
      <c r="CD7" s="22">
        <v>8.7200000000000006</v>
      </c>
      <c r="CE7" s="130">
        <f>IF(CA7="-","-",_xlfn.XLOOKUP(CA7,ABNT5101!$B$4:$B$9,ABNT5101!$C$4:$C$9))</f>
        <v>3</v>
      </c>
      <c r="CF7" s="130">
        <f>IF(CA7="-","-",_xlfn.XLOOKUP(CA7,ABNT5101!$B$4:$B$9,ABNT5101!$D$4:$D$9))</f>
        <v>0.6</v>
      </c>
      <c r="CG7" s="18" t="str">
        <f t="shared" si="20"/>
        <v>ATENDE</v>
      </c>
      <c r="CH7" s="18" t="str">
        <f t="shared" si="21"/>
        <v>ATENDE</v>
      </c>
      <c r="CI7" s="18" t="str">
        <f t="shared" si="22"/>
        <v>ATENDE</v>
      </c>
      <c r="CJ7" s="133" t="str">
        <f>_xlfn.XLOOKUP(CK7,'Banco de dados'!$B:$B,'Banco de dados'!$D:$D)</f>
        <v>TECNOWATT</v>
      </c>
      <c r="CK7" s="145" t="s">
        <v>840</v>
      </c>
      <c r="CL7" s="24" t="str">
        <f>_xlfn.XLOOKUP(CK7,'Banco de dados'!$B:$B,'Banco de dados'!$E:$E)</f>
        <v>SIGMAGPTLRRSMNDL120W_82IBBR
S1-10C1MUN6.5</v>
      </c>
      <c r="CM7" s="24"/>
      <c r="CN7" s="24" t="e">
        <f>IF(CM7="-","-",_xlfn.XLOOKUP(CM7,'Banco de dados'!$B:$B,'Banco de dados'!$E:$E))</f>
        <v>#N/A</v>
      </c>
      <c r="CO7" s="26">
        <f t="shared" si="23"/>
        <v>1</v>
      </c>
      <c r="CP7" s="24">
        <f>_xlfn.XLOOKUP(CK7,'Banco de dados'!$B:$B,'Banco de dados'!$H:$H)</f>
        <v>120</v>
      </c>
      <c r="CQ7" s="24">
        <f>_xlfn.XLOOKUP(CM7,'Banco de dados'!$B:$B,'Banco de dados'!$H:$H)</f>
        <v>0</v>
      </c>
      <c r="CR7" s="24">
        <f>_xlfn.XLOOKUP(CK7,'Banco de dados'!$B:$B,'Banco de dados'!$F:$F)</f>
        <v>19640</v>
      </c>
      <c r="CS7" s="24">
        <f>_xlfn.XLOOKUP(CM7,'Banco de dados'!$B:$B,'Banco de dados'!$F:$F)</f>
        <v>0</v>
      </c>
      <c r="CT7" s="25">
        <v>0</v>
      </c>
      <c r="CU7" s="25">
        <v>10</v>
      </c>
      <c r="CV7" s="24" t="str">
        <f>IF(AI7&lt;=0.5,"Curto I",IF(AND(AI7&gt;='Braços de IP'!$B$9,AI7&lt;='Braços de IP'!$D$9),'Braços de IP'!$E$9,IF(AND(AI7&gt;='Braços de IP'!$B$10,AI7&lt;='Braços de IP'!$D$10),'Braços de IP'!$E$10,IF(AND(AI7&gt;='Braços de IP'!$B$11,AI7&lt;='Braços de IP'!$D$11),'Braços de IP'!$E$11,IF(AND(AI7&gt;='Braços de IP'!$B$12,AI7&lt;='Braços de IP'!$D$12),'Braços de IP'!$E$12,IF(AND(AI7&gt;='Braços de IP'!$B$13,AI7&lt;='Braços de IP'!$D$13),'Braços de IP'!$E$13,IF(AND(AI7&gt;='Braços de IP'!$B$14,AI7&lt;='Braços de IP'!$D$14),'Braços de IP'!$E$14,"ERRO")))))))</f>
        <v>Curto I</v>
      </c>
      <c r="CW7" s="25" t="s">
        <v>171</v>
      </c>
      <c r="CX7" s="24">
        <f>IF($CW7="","",VLOOKUP($CW7,'Braços de IP'!$E$9:$I$15,2,0))</f>
        <v>3.5</v>
      </c>
      <c r="CY7" s="27">
        <f>IF($CW7="","",VLOOKUP($CW7,'Braços de IP'!$E$9:$I$15,5,0))</f>
        <v>8.5</v>
      </c>
      <c r="CZ7" s="24"/>
      <c r="DA7" s="24"/>
      <c r="DB7" s="24"/>
      <c r="DC7" s="24"/>
      <c r="DD7" s="24"/>
      <c r="DE7" s="24"/>
      <c r="DF7" s="28">
        <f t="shared" si="24"/>
        <v>120</v>
      </c>
      <c r="DG7" s="29">
        <f t="shared" si="25"/>
        <v>99</v>
      </c>
      <c r="DH7" s="28">
        <f t="shared" si="26"/>
        <v>219</v>
      </c>
      <c r="DI7" s="30">
        <f t="shared" si="27"/>
        <v>-0.21212121212121215</v>
      </c>
      <c r="DJ7" s="31"/>
      <c r="DK7" s="32"/>
      <c r="DL7" s="15" t="s">
        <v>141</v>
      </c>
      <c r="DM7" s="15"/>
      <c r="DO7" s="33">
        <f t="shared" si="28"/>
        <v>-0.21212121212121213</v>
      </c>
    </row>
    <row r="8" spans="1:124" ht="14.4" hidden="1" x14ac:dyDescent="0.3">
      <c r="C8" t="s">
        <v>1006</v>
      </c>
      <c r="D8" s="15">
        <v>1</v>
      </c>
      <c r="E8" s="15" t="s">
        <v>132</v>
      </c>
      <c r="F8" s="15" t="s">
        <v>133</v>
      </c>
      <c r="G8" s="15">
        <v>-29.995958000000002</v>
      </c>
      <c r="H8" s="15">
        <v>-50.194662000000001</v>
      </c>
      <c r="I8" s="15" t="s">
        <v>134</v>
      </c>
      <c r="J8" s="15" t="s">
        <v>135</v>
      </c>
      <c r="K8" s="15" t="s">
        <v>136</v>
      </c>
      <c r="L8" s="15" t="s">
        <v>137</v>
      </c>
      <c r="M8" s="15">
        <v>50</v>
      </c>
      <c r="N8" s="15">
        <v>0</v>
      </c>
      <c r="O8" s="15">
        <v>0</v>
      </c>
      <c r="P8" s="15">
        <f t="shared" si="0"/>
        <v>100</v>
      </c>
      <c r="Q8" s="16">
        <v>2</v>
      </c>
      <c r="R8" s="16">
        <v>1.2</v>
      </c>
      <c r="S8" s="16">
        <v>5.8</v>
      </c>
      <c r="T8" s="15"/>
      <c r="U8" s="15"/>
      <c r="V8" s="15">
        <v>0</v>
      </c>
      <c r="W8" s="15">
        <v>1.2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 t="s">
        <v>138</v>
      </c>
      <c r="AD8" s="15" t="s">
        <v>139</v>
      </c>
      <c r="AE8" s="15">
        <v>25.6</v>
      </c>
      <c r="AF8" s="15">
        <v>8.1</v>
      </c>
      <c r="AG8" s="15">
        <v>1</v>
      </c>
      <c r="AH8" s="15">
        <v>0.3</v>
      </c>
      <c r="AI8" s="15">
        <v>2.5</v>
      </c>
      <c r="AJ8" s="16">
        <f t="shared" si="1"/>
        <v>2.2000000000000002</v>
      </c>
      <c r="AK8" s="16" t="s">
        <v>135</v>
      </c>
      <c r="AL8" s="16" t="s">
        <v>135</v>
      </c>
      <c r="AM8" s="15" t="s">
        <v>140</v>
      </c>
      <c r="AN8" s="16">
        <f t="shared" si="2"/>
        <v>2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 t="s">
        <v>135</v>
      </c>
      <c r="AU8" s="17">
        <f t="shared" si="3"/>
        <v>0</v>
      </c>
      <c r="AV8" s="17"/>
      <c r="AW8" s="17">
        <f>VLOOKUP(I8,ABNT5101!$I$3:$J$9,2)</f>
        <v>7.5</v>
      </c>
      <c r="AX8" s="17">
        <f>VLOOKUP(I8,ABNT5101!$I$3:$M$9,5)</f>
        <v>0.18</v>
      </c>
      <c r="AY8" s="131" t="str">
        <f>_xlfn.XLOOKUP(I8,ABNT5101!$I:$I,ABNT5101!$L:$L)</f>
        <v>-</v>
      </c>
      <c r="AZ8" s="131">
        <f>_xlfn.XLOOKUP(I8,ABNT5101!$I:$I,ABNT5101!M:M)</f>
        <v>0.18</v>
      </c>
      <c r="BA8" s="131" t="str">
        <f>_xlfn.XLOOKUP(I8,ABNT5101!$I:$I,ABNT5101!N:N)</f>
        <v>-</v>
      </c>
      <c r="BB8" s="131">
        <f>_xlfn.XLOOKUP(I8,ABNT5101!$I:$I,ABNT5101!O:O)</f>
        <v>16</v>
      </c>
      <c r="BC8" s="18" t="str">
        <f t="shared" si="4"/>
        <v>ATENDE</v>
      </c>
      <c r="BD8" s="19">
        <f t="shared" si="5"/>
        <v>0.14133333333333331</v>
      </c>
      <c r="BE8" s="19">
        <f t="shared" si="6"/>
        <v>2.2777777777777777</v>
      </c>
      <c r="BF8" s="19" t="str">
        <f t="shared" si="7"/>
        <v>-</v>
      </c>
      <c r="BG8" s="20">
        <v>8.56</v>
      </c>
      <c r="BH8" s="20">
        <v>0.59</v>
      </c>
      <c r="BI8" s="20"/>
      <c r="BJ8" s="20"/>
      <c r="BK8" s="21"/>
      <c r="BL8" s="20"/>
      <c r="BM8" s="150" t="str">
        <f t="shared" si="8"/>
        <v>ATENDE</v>
      </c>
      <c r="BN8" s="150" t="str">
        <f t="shared" si="9"/>
        <v>ATENDE</v>
      </c>
      <c r="BO8" s="150" t="str">
        <f t="shared" si="10"/>
        <v>ATENDE</v>
      </c>
      <c r="BP8" s="150" t="str">
        <f t="shared" si="11"/>
        <v>ATENDE</v>
      </c>
      <c r="BQ8" s="22" t="str">
        <f t="shared" si="12"/>
        <v>C5</v>
      </c>
      <c r="BR8" s="22" t="str">
        <f t="shared" si="13"/>
        <v>P6</v>
      </c>
      <c r="BS8" s="23">
        <f t="shared" si="14"/>
        <v>1.7233333333333332</v>
      </c>
      <c r="BT8" s="20">
        <v>8.17</v>
      </c>
      <c r="BU8" s="20">
        <v>5.58</v>
      </c>
      <c r="BV8" s="132">
        <f>IF(BR8="-","-",_xlfn.XLOOKUP(BR8,ABNT5101!$B$4:$B$9,ABNT5101!$C$4:$C$9))</f>
        <v>3</v>
      </c>
      <c r="BW8" s="132">
        <f>IF(BR8="-","-",_xlfn.XLOOKUP(BR8,ABNT5101!$B$4:$B$9,ABNT5101!$D$4:$D$9))</f>
        <v>0.6</v>
      </c>
      <c r="BX8" s="18" t="str">
        <f t="shared" si="15"/>
        <v>ATENDE</v>
      </c>
      <c r="BY8" s="18" t="str">
        <f t="shared" si="16"/>
        <v>ATENDE</v>
      </c>
      <c r="BZ8" s="18" t="str">
        <f t="shared" si="17"/>
        <v>ATENDE</v>
      </c>
      <c r="CA8" s="22" t="str">
        <f t="shared" si="18"/>
        <v>P6</v>
      </c>
      <c r="CB8" s="152">
        <f t="shared" si="19"/>
        <v>1.1666666666666665</v>
      </c>
      <c r="CC8" s="22">
        <v>6.5</v>
      </c>
      <c r="CD8" s="22">
        <v>4.38</v>
      </c>
      <c r="CE8" s="130">
        <f>IF(CA8="-","-",_xlfn.XLOOKUP(CA8,ABNT5101!$B$4:$B$9,ABNT5101!$C$4:$C$9))</f>
        <v>3</v>
      </c>
      <c r="CF8" s="130">
        <f>IF(CA8="-","-",_xlfn.XLOOKUP(CA8,ABNT5101!$B$4:$B$9,ABNT5101!$D$4:$D$9))</f>
        <v>0.6</v>
      </c>
      <c r="CG8" s="18" t="str">
        <f t="shared" si="20"/>
        <v>ATENDE</v>
      </c>
      <c r="CH8" s="18" t="str">
        <f t="shared" si="21"/>
        <v>ATENDE</v>
      </c>
      <c r="CI8" s="18" t="str">
        <f t="shared" si="22"/>
        <v>ATENDE</v>
      </c>
      <c r="CJ8" s="133" t="str">
        <f>_xlfn.XLOOKUP(CK8,'Banco de dados'!$B:$B,'Banco de dados'!$D:$D)</f>
        <v>LEDSTAR</v>
      </c>
      <c r="CK8" s="25" t="s">
        <v>707</v>
      </c>
      <c r="CL8" s="24" t="str">
        <f>_xlfn.XLOOKUP(CK8,'Banco de dados'!$B:$B,'Banco de dados'!$E:$E)</f>
        <v>LUM LED SL VT 9.1 28W</v>
      </c>
      <c r="CM8" s="24"/>
      <c r="CN8" s="24" t="e">
        <f>IF(CM8="-","-",_xlfn.XLOOKUP(CM8,'Banco de dados'!$B:$B,'Banco de dados'!$E:$E))</f>
        <v>#N/A</v>
      </c>
      <c r="CO8" s="26">
        <f t="shared" si="23"/>
        <v>1</v>
      </c>
      <c r="CP8" s="24">
        <f>_xlfn.XLOOKUP(CK8,'Banco de dados'!$B:$B,'Banco de dados'!$H:$H)</f>
        <v>28</v>
      </c>
      <c r="CQ8" s="24" t="e">
        <f>_xlfn.XLOOKUP(CM8,'Banco de dados'!$B:$B,'Banco de dados'!$H:$H)</f>
        <v>#N/A</v>
      </c>
      <c r="CR8" s="24">
        <f>_xlfn.XLOOKUP(CK8,'Banco de dados'!$B:$B,'Banco de dados'!$F:$F)</f>
        <v>4927.3500000000004</v>
      </c>
      <c r="CS8" s="24">
        <f>_xlfn.XLOOKUP(CM8,'Banco de dados'!$B:$B,'Banco de dados'!$F:$F)</f>
        <v>0</v>
      </c>
      <c r="CT8" s="25">
        <v>0</v>
      </c>
      <c r="CU8" s="25"/>
      <c r="CV8" s="24" t="str">
        <f>IF(AI8&lt;=0.5,"Curto I",IF(AND(AI8&gt;='Braços de IP'!$B$9,AI8&lt;='Braços de IP'!$D$9),'Braços de IP'!$E$9,IF(AND(AI8&gt;='Braços de IP'!$B$10,AI8&lt;='Braços de IP'!$D$10),'Braços de IP'!$E$10,IF(AND(AI8&gt;='Braços de IP'!$B$11,AI8&lt;='Braços de IP'!$D$11),'Braços de IP'!$E$11,IF(AND(AI8&gt;='Braços de IP'!$B$12,AI8&lt;='Braços de IP'!$D$12),'Braços de IP'!$E$12,IF(AND(AI8&gt;='Braços de IP'!$B$13,AI8&lt;='Braços de IP'!$D$13),'Braços de IP'!$E$13,IF(AND(AI8&gt;='Braços de IP'!$B$14,AI8&lt;='Braços de IP'!$D$14),'Braços de IP'!$E$14,"ERRO")))))))</f>
        <v>Médio II</v>
      </c>
      <c r="CW8" s="25"/>
      <c r="CX8" s="24" t="str">
        <f>IF($CW8="","",VLOOKUP($CW8,'Braços de IP'!$E$9:$I$15,2,0))</f>
        <v/>
      </c>
      <c r="CY8" s="27" t="str">
        <f>IF($CW8="","",VLOOKUP($CW8,'Braços de IP'!$E$9:$I$15,5,0))</f>
        <v/>
      </c>
      <c r="CZ8" s="24"/>
      <c r="DA8" s="24"/>
      <c r="DB8" s="24"/>
      <c r="DC8" s="24"/>
      <c r="DD8" s="24"/>
      <c r="DE8" s="24"/>
      <c r="DF8" s="28">
        <f t="shared" si="24"/>
        <v>28</v>
      </c>
      <c r="DG8" s="29">
        <f t="shared" si="25"/>
        <v>50</v>
      </c>
      <c r="DH8" s="28">
        <f t="shared" si="26"/>
        <v>78</v>
      </c>
      <c r="DI8" s="30">
        <f t="shared" si="27"/>
        <v>0.43999999999999995</v>
      </c>
      <c r="DJ8" s="31"/>
      <c r="DK8" s="32"/>
      <c r="DL8" s="15" t="s">
        <v>140</v>
      </c>
      <c r="DM8" s="15"/>
      <c r="DO8" s="33">
        <f t="shared" si="28"/>
        <v>0.44</v>
      </c>
      <c r="DQ8" s="1" t="s">
        <v>142</v>
      </c>
      <c r="DR8" s="1" t="s">
        <v>143</v>
      </c>
      <c r="DS8" s="1" t="s">
        <v>144</v>
      </c>
    </row>
    <row r="9" spans="1:124" ht="14.4" hidden="1" x14ac:dyDescent="0.3">
      <c r="C9" t="s">
        <v>1006</v>
      </c>
      <c r="D9" s="15">
        <v>1</v>
      </c>
      <c r="E9" s="15" t="s">
        <v>132</v>
      </c>
      <c r="F9" s="15" t="s">
        <v>133</v>
      </c>
      <c r="G9" s="15">
        <v>-29.995958000000002</v>
      </c>
      <c r="H9" s="15">
        <v>-50.194662000000001</v>
      </c>
      <c r="I9" s="15" t="s">
        <v>134</v>
      </c>
      <c r="J9" s="15" t="s">
        <v>135</v>
      </c>
      <c r="K9" s="15" t="s">
        <v>136</v>
      </c>
      <c r="L9" s="15" t="s">
        <v>137</v>
      </c>
      <c r="M9" s="15">
        <v>50</v>
      </c>
      <c r="N9" s="15">
        <v>0</v>
      </c>
      <c r="O9" s="15">
        <v>0</v>
      </c>
      <c r="P9" s="15">
        <f t="shared" si="0"/>
        <v>100</v>
      </c>
      <c r="Q9" s="16">
        <v>2</v>
      </c>
      <c r="R9" s="16">
        <v>1.2</v>
      </c>
      <c r="S9" s="16">
        <v>5.8</v>
      </c>
      <c r="T9" s="15"/>
      <c r="U9" s="15"/>
      <c r="V9" s="15">
        <v>0</v>
      </c>
      <c r="W9" s="15">
        <v>1.2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 t="s">
        <v>138</v>
      </c>
      <c r="AD9" s="15" t="s">
        <v>139</v>
      </c>
      <c r="AE9" s="15">
        <v>25.6</v>
      </c>
      <c r="AF9" s="15">
        <v>8.1</v>
      </c>
      <c r="AG9" s="15">
        <v>1</v>
      </c>
      <c r="AH9" s="15">
        <v>0.3</v>
      </c>
      <c r="AI9" s="15">
        <v>2.5</v>
      </c>
      <c r="AJ9" s="16">
        <f t="shared" si="1"/>
        <v>2.2000000000000002</v>
      </c>
      <c r="AK9" s="16" t="s">
        <v>135</v>
      </c>
      <c r="AL9" s="16" t="s">
        <v>135</v>
      </c>
      <c r="AM9" s="15" t="s">
        <v>140</v>
      </c>
      <c r="AN9" s="16">
        <f t="shared" si="2"/>
        <v>2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 t="s">
        <v>135</v>
      </c>
      <c r="AU9" s="17">
        <f t="shared" si="3"/>
        <v>0</v>
      </c>
      <c r="AV9" s="17"/>
      <c r="AW9" s="17">
        <f>VLOOKUP(I9,ABNT5101!$I$3:$J$9,2)</f>
        <v>7.5</v>
      </c>
      <c r="AX9" s="17">
        <f>VLOOKUP(I9,ABNT5101!$I$3:$M$9,5)</f>
        <v>0.18</v>
      </c>
      <c r="AY9" s="131" t="str">
        <f>_xlfn.XLOOKUP(I9,ABNT5101!$I:$I,ABNT5101!$L:$L)</f>
        <v>-</v>
      </c>
      <c r="AZ9" s="131">
        <f>_xlfn.XLOOKUP(I9,ABNT5101!$I:$I,ABNT5101!M:M)</f>
        <v>0.18</v>
      </c>
      <c r="BA9" s="131" t="str">
        <f>_xlfn.XLOOKUP(I9,ABNT5101!$I:$I,ABNT5101!N:N)</f>
        <v>-</v>
      </c>
      <c r="BB9" s="131">
        <f>_xlfn.XLOOKUP(I9,ABNT5101!$I:$I,ABNT5101!O:O)</f>
        <v>16</v>
      </c>
      <c r="BC9" s="18" t="str">
        <f t="shared" si="4"/>
        <v>ATENDE</v>
      </c>
      <c r="BD9" s="19">
        <f t="shared" si="5"/>
        <v>0.40666666666666673</v>
      </c>
      <c r="BE9" s="19">
        <f t="shared" si="6"/>
        <v>3</v>
      </c>
      <c r="BF9" s="19" t="str">
        <f t="shared" si="7"/>
        <v>-</v>
      </c>
      <c r="BG9" s="20">
        <v>10.55</v>
      </c>
      <c r="BH9" s="20">
        <v>0.72</v>
      </c>
      <c r="BI9" s="20"/>
      <c r="BJ9" s="20"/>
      <c r="BK9" s="21"/>
      <c r="BL9" s="20"/>
      <c r="BM9" s="18" t="str">
        <f t="shared" si="8"/>
        <v>ATENDE</v>
      </c>
      <c r="BN9" s="18" t="str">
        <f t="shared" si="9"/>
        <v>ATENDE</v>
      </c>
      <c r="BO9" s="18" t="str">
        <f t="shared" si="10"/>
        <v>ATENDE</v>
      </c>
      <c r="BP9" s="18" t="str">
        <f t="shared" si="11"/>
        <v>ATENDE</v>
      </c>
      <c r="BQ9" s="22" t="str">
        <f t="shared" si="12"/>
        <v>C5</v>
      </c>
      <c r="BR9" s="22" t="str">
        <f t="shared" si="13"/>
        <v>P6</v>
      </c>
      <c r="BS9" s="23">
        <f t="shared" si="14"/>
        <v>2.4533333333333331</v>
      </c>
      <c r="BT9" s="20">
        <v>10.36</v>
      </c>
      <c r="BU9" s="20">
        <v>9.07</v>
      </c>
      <c r="BV9" s="132">
        <f>IF(BR9="-","-",_xlfn.XLOOKUP(BR9,ABNT5101!$B$4:$B$9,ABNT5101!$C$4:$C$9))</f>
        <v>3</v>
      </c>
      <c r="BW9" s="132">
        <f>IF(BR9="-","-",_xlfn.XLOOKUP(BR9,ABNT5101!$B$4:$B$9,ABNT5101!$D$4:$D$9))</f>
        <v>0.6</v>
      </c>
      <c r="BX9" s="18" t="str">
        <f t="shared" si="15"/>
        <v>ATENDE</v>
      </c>
      <c r="BY9" s="18" t="str">
        <f t="shared" si="16"/>
        <v>ATENDE</v>
      </c>
      <c r="BZ9" s="18" t="str">
        <f t="shared" si="17"/>
        <v>ATENDE</v>
      </c>
      <c r="CA9" s="22" t="str">
        <f t="shared" si="18"/>
        <v>P6</v>
      </c>
      <c r="CB9" s="23">
        <f t="shared" si="19"/>
        <v>1.4666666666666668</v>
      </c>
      <c r="CC9" s="22">
        <v>7.4</v>
      </c>
      <c r="CD9" s="22">
        <v>5.84</v>
      </c>
      <c r="CE9" s="130">
        <f>IF(CA9="-","-",_xlfn.XLOOKUP(CA9,ABNT5101!$B$4:$B$9,ABNT5101!$C$4:$C$9))</f>
        <v>3</v>
      </c>
      <c r="CF9" s="130">
        <f>IF(CA9="-","-",_xlfn.XLOOKUP(CA9,ABNT5101!$B$4:$B$9,ABNT5101!$D$4:$D$9))</f>
        <v>0.6</v>
      </c>
      <c r="CG9" s="18" t="str">
        <f t="shared" si="20"/>
        <v>ATENDE</v>
      </c>
      <c r="CH9" s="18" t="str">
        <f t="shared" si="21"/>
        <v>ATENDE</v>
      </c>
      <c r="CI9" s="18" t="str">
        <f t="shared" si="22"/>
        <v>ATENDE</v>
      </c>
      <c r="CJ9" s="133" t="str">
        <f>_xlfn.XLOOKUP(CK9,'Banco de dados'!$B:$B,'Banco de dados'!$D:$D)</f>
        <v>SX LIGHTING</v>
      </c>
      <c r="CK9" s="25" t="s">
        <v>801</v>
      </c>
      <c r="CL9" s="24" t="str">
        <f>_xlfn.XLOOKUP(CK9,'Banco de dados'!$B:$B,'Banco de dados'!$E:$E)</f>
        <v>SXINEVO030K40L12CZF7PHF</v>
      </c>
      <c r="CM9" s="24"/>
      <c r="CN9" s="24" t="e">
        <f>IF(CM9="-","-",_xlfn.XLOOKUP(CM9,'Banco de dados'!$B:$B,'Banco de dados'!$E:$E))</f>
        <v>#N/A</v>
      </c>
      <c r="CO9" s="26">
        <f t="shared" si="23"/>
        <v>1</v>
      </c>
      <c r="CP9" s="24">
        <f>_xlfn.XLOOKUP(CK9,'Banco de dados'!$B:$B,'Banco de dados'!$H:$H)</f>
        <v>31</v>
      </c>
      <c r="CQ9" s="24">
        <f>_xlfn.XLOOKUP(CM9,'Banco de dados'!$B:$B,'Banco de dados'!$H:$H)</f>
        <v>0</v>
      </c>
      <c r="CR9" s="24">
        <f>_xlfn.XLOOKUP(CK9,'Banco de dados'!$B:$B,'Banco de dados'!$F:$F)</f>
        <v>5270</v>
      </c>
      <c r="CS9" s="24">
        <f>_xlfn.XLOOKUP(CM9,'Banco de dados'!$B:$B,'Banco de dados'!$F:$F)</f>
        <v>0</v>
      </c>
      <c r="CT9" s="25">
        <v>0</v>
      </c>
      <c r="CU9" s="25"/>
      <c r="CV9" s="24" t="str">
        <f>IF(AI9&lt;=0.5,"Curto I",IF(AND(AI9&gt;='Braços de IP'!$B$9,AI9&lt;='Braços de IP'!$D$9),'Braços de IP'!$E$9,IF(AND(AI9&gt;='Braços de IP'!$B$10,AI9&lt;='Braços de IP'!$D$10),'Braços de IP'!$E$10,IF(AND(AI9&gt;='Braços de IP'!$B$11,AI9&lt;='Braços de IP'!$D$11),'Braços de IP'!$E$11,IF(AND(AI9&gt;='Braços de IP'!$B$12,AI9&lt;='Braços de IP'!$D$12),'Braços de IP'!$E$12,IF(AND(AI9&gt;='Braços de IP'!$B$13,AI9&lt;='Braços de IP'!$D$13),'Braços de IP'!$E$13,IF(AND(AI9&gt;='Braços de IP'!$B$14,AI9&lt;='Braços de IP'!$D$14),'Braços de IP'!$E$14,"ERRO")))))))</f>
        <v>Médio II</v>
      </c>
      <c r="CW9" s="25"/>
      <c r="CX9" s="24" t="str">
        <f>IF($CW9="","",VLOOKUP($CW9,'Braços de IP'!$E$9:$I$15,2,0))</f>
        <v/>
      </c>
      <c r="CY9" s="27" t="str">
        <f>IF($CW9="","",VLOOKUP($CW9,'Braços de IP'!$E$9:$I$15,5,0))</f>
        <v/>
      </c>
      <c r="CZ9" s="24"/>
      <c r="DA9" s="24"/>
      <c r="DB9" s="24"/>
      <c r="DC9" s="24"/>
      <c r="DD9" s="24"/>
      <c r="DE9" s="24"/>
      <c r="DF9" s="28">
        <f t="shared" si="24"/>
        <v>31</v>
      </c>
      <c r="DG9" s="29">
        <f t="shared" si="25"/>
        <v>50</v>
      </c>
      <c r="DH9" s="28">
        <f t="shared" si="26"/>
        <v>81</v>
      </c>
      <c r="DI9" s="30">
        <f t="shared" si="27"/>
        <v>0.38</v>
      </c>
      <c r="DJ9" s="31"/>
      <c r="DK9" s="32"/>
      <c r="DL9" s="15" t="s">
        <v>140</v>
      </c>
      <c r="DM9" s="15"/>
      <c r="DO9" s="33">
        <f t="shared" si="28"/>
        <v>0.38</v>
      </c>
      <c r="DQ9" s="1" t="s">
        <v>142</v>
      </c>
      <c r="DR9" s="1" t="s">
        <v>143</v>
      </c>
      <c r="DS9" s="1" t="s">
        <v>144</v>
      </c>
    </row>
    <row r="10" spans="1:124" ht="14.4" hidden="1" x14ac:dyDescent="0.3">
      <c r="C10" t="s">
        <v>1006</v>
      </c>
      <c r="D10" s="15">
        <v>1</v>
      </c>
      <c r="E10" s="15" t="s">
        <v>132</v>
      </c>
      <c r="F10" s="15" t="s">
        <v>133</v>
      </c>
      <c r="G10" s="15">
        <v>-29.995958000000002</v>
      </c>
      <c r="H10" s="15">
        <v>-50.194662000000001</v>
      </c>
      <c r="I10" s="15" t="s">
        <v>134</v>
      </c>
      <c r="J10" s="15" t="s">
        <v>135</v>
      </c>
      <c r="K10" s="15" t="s">
        <v>136</v>
      </c>
      <c r="L10" s="15" t="s">
        <v>137</v>
      </c>
      <c r="M10" s="15">
        <v>50</v>
      </c>
      <c r="N10" s="15">
        <v>0</v>
      </c>
      <c r="O10" s="15">
        <v>0</v>
      </c>
      <c r="P10" s="15">
        <f t="shared" si="0"/>
        <v>100</v>
      </c>
      <c r="Q10" s="16">
        <v>2</v>
      </c>
      <c r="R10" s="16">
        <v>1.2</v>
      </c>
      <c r="S10" s="16">
        <v>5.8</v>
      </c>
      <c r="T10" s="15"/>
      <c r="U10" s="15"/>
      <c r="V10" s="15">
        <v>0</v>
      </c>
      <c r="W10" s="15">
        <v>1.2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 t="s">
        <v>138</v>
      </c>
      <c r="AD10" s="15" t="s">
        <v>139</v>
      </c>
      <c r="AE10" s="15">
        <v>25.6</v>
      </c>
      <c r="AF10" s="15">
        <v>8.1</v>
      </c>
      <c r="AG10" s="15">
        <v>1</v>
      </c>
      <c r="AH10" s="15">
        <v>0.3</v>
      </c>
      <c r="AI10" s="15">
        <v>2.5</v>
      </c>
      <c r="AJ10" s="16">
        <f t="shared" si="1"/>
        <v>2.2000000000000002</v>
      </c>
      <c r="AK10" s="16" t="s">
        <v>135</v>
      </c>
      <c r="AL10" s="16" t="s">
        <v>135</v>
      </c>
      <c r="AM10" s="15" t="s">
        <v>140</v>
      </c>
      <c r="AN10" s="16">
        <f t="shared" si="2"/>
        <v>2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 t="s">
        <v>135</v>
      </c>
      <c r="AU10" s="17">
        <f t="shared" si="3"/>
        <v>0</v>
      </c>
      <c r="AV10" s="17"/>
      <c r="AW10" s="17">
        <f>VLOOKUP(I10,ABNT5101!$I$3:$J$9,2)</f>
        <v>7.5</v>
      </c>
      <c r="AX10" s="17">
        <f>VLOOKUP(I10,ABNT5101!$I$3:$M$9,5)</f>
        <v>0.18</v>
      </c>
      <c r="AY10" s="131" t="str">
        <f>_xlfn.XLOOKUP(I10,ABNT5101!$I:$I,ABNT5101!$L:$L)</f>
        <v>-</v>
      </c>
      <c r="AZ10" s="131">
        <f>_xlfn.XLOOKUP(I10,ABNT5101!$I:$I,ABNT5101!M:M)</f>
        <v>0.18</v>
      </c>
      <c r="BA10" s="131" t="str">
        <f>_xlfn.XLOOKUP(I10,ABNT5101!$I:$I,ABNT5101!N:N)</f>
        <v>-</v>
      </c>
      <c r="BB10" s="131">
        <f>_xlfn.XLOOKUP(I10,ABNT5101!$I:$I,ABNT5101!O:O)</f>
        <v>16</v>
      </c>
      <c r="BC10" s="18" t="str">
        <f t="shared" si="4"/>
        <v>ATENDE</v>
      </c>
      <c r="BD10" s="19">
        <f t="shared" si="5"/>
        <v>0.42800000000000016</v>
      </c>
      <c r="BE10" s="19">
        <f t="shared" si="6"/>
        <v>2.7777777777777781</v>
      </c>
      <c r="BF10" s="19" t="str">
        <f t="shared" si="7"/>
        <v>-</v>
      </c>
      <c r="BG10" s="20">
        <v>10.71</v>
      </c>
      <c r="BH10" s="20">
        <v>0.68</v>
      </c>
      <c r="BI10" s="20"/>
      <c r="BJ10" s="20"/>
      <c r="BK10" s="21"/>
      <c r="BL10" s="20"/>
      <c r="BM10" s="18" t="str">
        <f t="shared" si="8"/>
        <v>ATENDE</v>
      </c>
      <c r="BN10" s="18" t="str">
        <f t="shared" si="9"/>
        <v>ATENDE</v>
      </c>
      <c r="BO10" s="18" t="str">
        <f t="shared" si="10"/>
        <v>ATENDE</v>
      </c>
      <c r="BP10" s="18" t="str">
        <f t="shared" si="11"/>
        <v>ATENDE</v>
      </c>
      <c r="BQ10" s="22" t="str">
        <f t="shared" si="12"/>
        <v>C5</v>
      </c>
      <c r="BR10" s="22" t="str">
        <f t="shared" si="13"/>
        <v>P6</v>
      </c>
      <c r="BS10" s="23">
        <f t="shared" si="14"/>
        <v>2.3166666666666664</v>
      </c>
      <c r="BT10" s="20">
        <v>9.9499999999999993</v>
      </c>
      <c r="BU10" s="20">
        <v>8.58</v>
      </c>
      <c r="BV10" s="132">
        <f>IF(BR10="-","-",_xlfn.XLOOKUP(BR10,ABNT5101!$B$4:$B$9,ABNT5101!$C$4:$C$9))</f>
        <v>3</v>
      </c>
      <c r="BW10" s="132">
        <f>IF(BR10="-","-",_xlfn.XLOOKUP(BR10,ABNT5101!$B$4:$B$9,ABNT5101!$D$4:$D$9))</f>
        <v>0.6</v>
      </c>
      <c r="BX10" s="18" t="str">
        <f t="shared" si="15"/>
        <v>ATENDE</v>
      </c>
      <c r="BY10" s="18" t="str">
        <f t="shared" si="16"/>
        <v>ATENDE</v>
      </c>
      <c r="BZ10" s="18" t="str">
        <f t="shared" si="17"/>
        <v>ATENDE</v>
      </c>
      <c r="CA10" s="22" t="str">
        <f t="shared" si="18"/>
        <v>P6</v>
      </c>
      <c r="CB10" s="23">
        <f t="shared" si="19"/>
        <v>1.4833333333333334</v>
      </c>
      <c r="CC10" s="22">
        <v>7.45</v>
      </c>
      <c r="CD10" s="22">
        <v>5.83</v>
      </c>
      <c r="CE10" s="130">
        <f>IF(CA10="-","-",_xlfn.XLOOKUP(CA10,ABNT5101!$B$4:$B$9,ABNT5101!$C$4:$C$9))</f>
        <v>3</v>
      </c>
      <c r="CF10" s="130">
        <f>IF(CA10="-","-",_xlfn.XLOOKUP(CA10,ABNT5101!$B$4:$B$9,ABNT5101!$D$4:$D$9))</f>
        <v>0.6</v>
      </c>
      <c r="CG10" s="18" t="str">
        <f t="shared" si="20"/>
        <v>ATENDE</v>
      </c>
      <c r="CH10" s="18" t="str">
        <f t="shared" si="21"/>
        <v>ATENDE</v>
      </c>
      <c r="CI10" s="18" t="str">
        <f t="shared" si="22"/>
        <v>ATENDE</v>
      </c>
      <c r="CJ10" s="133" t="str">
        <f>_xlfn.XLOOKUP(CK10,'Banco de dados'!$B:$B,'Banco de dados'!$D:$D)</f>
        <v>TECNOWATT</v>
      </c>
      <c r="CK10" s="25" t="s">
        <v>824</v>
      </c>
      <c r="CL10" s="24" t="str">
        <f>_xlfn.XLOOKUP(CK10,'Banco de dados'!$B:$B,'Banco de dados'!$E:$E)</f>
        <v>SIGSAGPTLRRSSNDL_30W_38IBBRS
1-10C1MUN6.5</v>
      </c>
      <c r="CM10" s="24"/>
      <c r="CN10" s="24" t="e">
        <f>IF(CM10="-","-",_xlfn.XLOOKUP(CM10,'Banco de dados'!$B:$B,'Banco de dados'!$E:$E))</f>
        <v>#N/A</v>
      </c>
      <c r="CO10" s="26">
        <f t="shared" si="23"/>
        <v>1</v>
      </c>
      <c r="CP10" s="24">
        <f>_xlfn.XLOOKUP(CK10,'Banco de dados'!$B:$B,'Banco de dados'!$H:$H)</f>
        <v>30</v>
      </c>
      <c r="CQ10" s="24">
        <f>_xlfn.XLOOKUP(CM10,'Banco de dados'!$B:$B,'Banco de dados'!$H:$H)</f>
        <v>0</v>
      </c>
      <c r="CR10" s="24">
        <f>_xlfn.XLOOKUP(CK10,'Banco de dados'!$B:$B,'Banco de dados'!$F:$F)</f>
        <v>5266</v>
      </c>
      <c r="CS10" s="24">
        <f>_xlfn.XLOOKUP(CM10,'Banco de dados'!$B:$B,'Banco de dados'!$F:$F)</f>
        <v>0</v>
      </c>
      <c r="CT10" s="25">
        <v>0</v>
      </c>
      <c r="CU10" s="25"/>
      <c r="CV10" s="24" t="str">
        <f>IF(AI10&lt;=0.5,"Curto I",IF(AND(AI10&gt;='Braços de IP'!$B$9,AI10&lt;='Braços de IP'!$D$9),'Braços de IP'!$E$9,IF(AND(AI10&gt;='Braços de IP'!$B$10,AI10&lt;='Braços de IP'!$D$10),'Braços de IP'!$E$10,IF(AND(AI10&gt;='Braços de IP'!$B$11,AI10&lt;='Braços de IP'!$D$11),'Braços de IP'!$E$11,IF(AND(AI10&gt;='Braços de IP'!$B$12,AI10&lt;='Braços de IP'!$D$12),'Braços de IP'!$E$12,IF(AND(AI10&gt;='Braços de IP'!$B$13,AI10&lt;='Braços de IP'!$D$13),'Braços de IP'!$E$13,IF(AND(AI10&gt;='Braços de IP'!$B$14,AI10&lt;='Braços de IP'!$D$14),'Braços de IP'!$E$14,"ERRO")))))))</f>
        <v>Médio II</v>
      </c>
      <c r="CW10" s="25"/>
      <c r="CX10" s="24" t="str">
        <f>IF($CW10="","",VLOOKUP($CW10,'Braços de IP'!$E$9:$I$15,2,0))</f>
        <v/>
      </c>
      <c r="CY10" s="27" t="str">
        <f>IF($CW10="","",VLOOKUP($CW10,'Braços de IP'!$E$9:$I$15,5,0))</f>
        <v/>
      </c>
      <c r="CZ10" s="24"/>
      <c r="DA10" s="24"/>
      <c r="DB10" s="24"/>
      <c r="DC10" s="24"/>
      <c r="DD10" s="24"/>
      <c r="DE10" s="24"/>
      <c r="DF10" s="28">
        <f t="shared" si="24"/>
        <v>30</v>
      </c>
      <c r="DG10" s="29">
        <f t="shared" si="25"/>
        <v>50</v>
      </c>
      <c r="DH10" s="28">
        <f t="shared" si="26"/>
        <v>80</v>
      </c>
      <c r="DI10" s="30">
        <f t="shared" si="27"/>
        <v>0.4</v>
      </c>
      <c r="DJ10" s="31"/>
      <c r="DK10" s="32"/>
      <c r="DL10" s="15" t="s">
        <v>140</v>
      </c>
      <c r="DM10" s="15"/>
      <c r="DO10" s="33">
        <f t="shared" si="28"/>
        <v>0.4</v>
      </c>
      <c r="DQ10" s="1" t="s">
        <v>142</v>
      </c>
      <c r="DR10" s="1" t="s">
        <v>143</v>
      </c>
      <c r="DS10" s="1" t="s">
        <v>144</v>
      </c>
    </row>
    <row r="11" spans="1:124" ht="14.4" hidden="1" x14ac:dyDescent="0.3">
      <c r="C11" t="s">
        <v>1006</v>
      </c>
      <c r="D11" s="15">
        <v>2</v>
      </c>
      <c r="E11" s="15" t="s">
        <v>132</v>
      </c>
      <c r="F11" s="15" t="s">
        <v>145</v>
      </c>
      <c r="G11" s="15">
        <v>-29.997437999999999</v>
      </c>
      <c r="H11" s="15">
        <v>-50.185203000000001</v>
      </c>
      <c r="I11" s="15" t="s">
        <v>134</v>
      </c>
      <c r="J11" s="15" t="s">
        <v>135</v>
      </c>
      <c r="K11" s="15" t="s">
        <v>136</v>
      </c>
      <c r="L11" s="15" t="s">
        <v>137</v>
      </c>
      <c r="M11" s="15">
        <v>50</v>
      </c>
      <c r="N11" s="15">
        <v>0</v>
      </c>
      <c r="O11" s="15">
        <v>0</v>
      </c>
      <c r="P11" s="15">
        <f t="shared" si="0"/>
        <v>100</v>
      </c>
      <c r="Q11" s="16">
        <v>2</v>
      </c>
      <c r="R11" s="16">
        <v>3</v>
      </c>
      <c r="S11" s="16">
        <v>7</v>
      </c>
      <c r="T11" s="15"/>
      <c r="U11" s="15"/>
      <c r="V11" s="15">
        <v>0</v>
      </c>
      <c r="W11" s="15">
        <v>3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 t="s">
        <v>138</v>
      </c>
      <c r="AD11" s="15" t="s">
        <v>139</v>
      </c>
      <c r="AE11" s="15">
        <v>33.9</v>
      </c>
      <c r="AF11" s="15">
        <v>6.8</v>
      </c>
      <c r="AG11" s="15">
        <v>1</v>
      </c>
      <c r="AH11" s="15">
        <v>0.2</v>
      </c>
      <c r="AI11" s="15">
        <v>1.3</v>
      </c>
      <c r="AJ11" s="16">
        <f t="shared" si="1"/>
        <v>1.1000000000000001</v>
      </c>
      <c r="AK11" s="16" t="s">
        <v>135</v>
      </c>
      <c r="AL11" s="16" t="s">
        <v>135</v>
      </c>
      <c r="AM11" s="15" t="s">
        <v>140</v>
      </c>
      <c r="AN11" s="16">
        <f t="shared" si="2"/>
        <v>2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 t="s">
        <v>135</v>
      </c>
      <c r="AU11" s="17">
        <f t="shared" si="3"/>
        <v>0</v>
      </c>
      <c r="AV11" s="17"/>
      <c r="AW11" s="17">
        <f>VLOOKUP(I11,ABNT5101!$I$3:$J$9,2)</f>
        <v>7.5</v>
      </c>
      <c r="AX11" s="17">
        <f>VLOOKUP(I11,ABNT5101!$I$3:$M$9,5)</f>
        <v>0.18</v>
      </c>
      <c r="AY11" s="131" t="str">
        <f>_xlfn.XLOOKUP(I11,ABNT5101!$I:$I,ABNT5101!$L:$L)</f>
        <v>-</v>
      </c>
      <c r="AZ11" s="131">
        <f>_xlfn.XLOOKUP(I11,ABNT5101!$I:$I,ABNT5101!M:M)</f>
        <v>0.18</v>
      </c>
      <c r="BA11" s="131" t="str">
        <f>_xlfn.XLOOKUP(I11,ABNT5101!$I:$I,ABNT5101!N:N)</f>
        <v>-</v>
      </c>
      <c r="BB11" s="131">
        <f>_xlfn.XLOOKUP(I11,ABNT5101!$I:$I,ABNT5101!O:O)</f>
        <v>16</v>
      </c>
      <c r="BC11" s="18" t="str">
        <f t="shared" si="4"/>
        <v>ATENDE</v>
      </c>
      <c r="BD11" s="19">
        <f t="shared" si="5"/>
        <v>0.26266666666666683</v>
      </c>
      <c r="BE11" s="19">
        <f t="shared" si="6"/>
        <v>1.0555555555555558</v>
      </c>
      <c r="BF11" s="19" t="str">
        <f t="shared" si="7"/>
        <v>-</v>
      </c>
      <c r="BG11" s="20">
        <v>9.4700000000000006</v>
      </c>
      <c r="BH11" s="20">
        <v>0.37</v>
      </c>
      <c r="BI11" s="20"/>
      <c r="BJ11" s="20"/>
      <c r="BK11" s="21"/>
      <c r="BL11" s="20"/>
      <c r="BM11" s="18" t="str">
        <f t="shared" si="8"/>
        <v>ATENDE</v>
      </c>
      <c r="BN11" s="18" t="str">
        <f t="shared" si="9"/>
        <v>ATENDE</v>
      </c>
      <c r="BO11" s="18" t="str">
        <f t="shared" si="10"/>
        <v>ATENDE</v>
      </c>
      <c r="BP11" s="18" t="str">
        <f t="shared" si="11"/>
        <v>ATENDE</v>
      </c>
      <c r="BQ11" s="22" t="str">
        <f t="shared" si="12"/>
        <v>C5</v>
      </c>
      <c r="BR11" s="22" t="str">
        <f t="shared" si="13"/>
        <v>P6</v>
      </c>
      <c r="BS11" s="23">
        <f t="shared" si="14"/>
        <v>1.3033333333333332</v>
      </c>
      <c r="BT11" s="20">
        <v>6.91</v>
      </c>
      <c r="BU11" s="20">
        <v>2.1800000000000002</v>
      </c>
      <c r="BV11" s="132">
        <f>IF(BR11="-","-",_xlfn.XLOOKUP(BR11,ABNT5101!$B$4:$B$9,ABNT5101!$C$4:$C$9))</f>
        <v>3</v>
      </c>
      <c r="BW11" s="132">
        <f>IF(BR11="-","-",_xlfn.XLOOKUP(BR11,ABNT5101!$B$4:$B$9,ABNT5101!$D$4:$D$9))</f>
        <v>0.6</v>
      </c>
      <c r="BX11" s="18" t="str">
        <f t="shared" si="15"/>
        <v>ATENDE</v>
      </c>
      <c r="BY11" s="18" t="str">
        <f t="shared" si="16"/>
        <v>ATENDE</v>
      </c>
      <c r="BZ11" s="18" t="str">
        <f t="shared" si="17"/>
        <v>ATENDE</v>
      </c>
      <c r="CA11" s="22" t="str">
        <f t="shared" si="18"/>
        <v>P6</v>
      </c>
      <c r="CB11" s="23">
        <f t="shared" si="19"/>
        <v>0.67333333333333312</v>
      </c>
      <c r="CC11" s="22">
        <v>5.0199999999999996</v>
      </c>
      <c r="CD11" s="22">
        <v>2.09</v>
      </c>
      <c r="CE11" s="130">
        <f>IF(CA11="-","-",_xlfn.XLOOKUP(CA11,ABNT5101!$B$4:$B$9,ABNT5101!$C$4:$C$9))</f>
        <v>3</v>
      </c>
      <c r="CF11" s="130">
        <f>IF(CA11="-","-",_xlfn.XLOOKUP(CA11,ABNT5101!$B$4:$B$9,ABNT5101!$D$4:$D$9))</f>
        <v>0.6</v>
      </c>
      <c r="CG11" s="18" t="str">
        <f t="shared" si="20"/>
        <v>ATENDE</v>
      </c>
      <c r="CH11" s="18" t="str">
        <f t="shared" si="21"/>
        <v>ATENDE</v>
      </c>
      <c r="CI11" s="18" t="str">
        <f t="shared" si="22"/>
        <v>ATENDE</v>
      </c>
      <c r="CJ11" s="133" t="str">
        <f>_xlfn.XLOOKUP(CK11,'Banco de dados'!$B:$B,'Banco de dados'!$D:$D)</f>
        <v>LEDSTAR</v>
      </c>
      <c r="CK11" s="25" t="s">
        <v>709</v>
      </c>
      <c r="CL11" s="24" t="str">
        <f>_xlfn.XLOOKUP(CK11,'Banco de dados'!$B:$B,'Banco de dados'!$E:$E)</f>
        <v>LUM LED SL VT 9.1 35W</v>
      </c>
      <c r="CM11" s="24"/>
      <c r="CN11" s="24" t="e">
        <f>IF(CM11="-","-",_xlfn.XLOOKUP(CM11,'Banco de dados'!$B:$B,'Banco de dados'!$E:$E))</f>
        <v>#N/A</v>
      </c>
      <c r="CO11" s="26">
        <f t="shared" si="23"/>
        <v>1</v>
      </c>
      <c r="CP11" s="24">
        <f>_xlfn.XLOOKUP(CK11,'Banco de dados'!$B:$B,'Banco de dados'!$H:$H)</f>
        <v>35</v>
      </c>
      <c r="CQ11" s="24" t="e">
        <f>_xlfn.XLOOKUP(CM11,'Banco de dados'!$B:$B,'Banco de dados'!$H:$H)</f>
        <v>#N/A</v>
      </c>
      <c r="CR11" s="24">
        <f>_xlfn.XLOOKUP(CK11,'Banco de dados'!$B:$B,'Banco de dados'!$F:$F)</f>
        <v>5955.62</v>
      </c>
      <c r="CS11" s="24">
        <f>_xlfn.XLOOKUP(CM11,'Banco de dados'!$B:$B,'Banco de dados'!$F:$F)</f>
        <v>0</v>
      </c>
      <c r="CT11" s="25">
        <v>0</v>
      </c>
      <c r="CU11" s="25"/>
      <c r="CV11" s="24" t="str">
        <f>IF(AI11&lt;=0.5,"Curto I",IF(AND(AI11&gt;='Braços de IP'!$B$9,AI11&lt;='Braços de IP'!$D$9),'Braços de IP'!$E$9,IF(AND(AI11&gt;='Braços de IP'!$B$10,AI11&lt;='Braços de IP'!$D$10),'Braços de IP'!$E$10,IF(AND(AI11&gt;='Braços de IP'!$B$11,AI11&lt;='Braços de IP'!$D$11),'Braços de IP'!$E$11,IF(AND(AI11&gt;='Braços de IP'!$B$12,AI11&lt;='Braços de IP'!$D$12),'Braços de IP'!$E$12,IF(AND(AI11&gt;='Braços de IP'!$B$13,AI11&lt;='Braços de IP'!$D$13),'Braços de IP'!$E$13,IF(AND(AI11&gt;='Braços de IP'!$B$14,AI11&lt;='Braços de IP'!$D$14),'Braços de IP'!$E$14,"ERRO")))))))</f>
        <v>Curto II</v>
      </c>
      <c r="CW11" s="25"/>
      <c r="CX11" s="24" t="str">
        <f>IF($CW11="","",VLOOKUP($CW11,'Braços de IP'!$E$9:$I$15,2,0))</f>
        <v/>
      </c>
      <c r="CY11" s="27" t="str">
        <f>IF($CW11="","",VLOOKUP($CW11,'Braços de IP'!$E$9:$I$15,5,0))</f>
        <v/>
      </c>
      <c r="CZ11" s="24"/>
      <c r="DA11" s="24"/>
      <c r="DB11" s="24"/>
      <c r="DC11" s="24"/>
      <c r="DD11" s="24"/>
      <c r="DE11" s="24"/>
      <c r="DF11" s="28">
        <f t="shared" si="24"/>
        <v>35</v>
      </c>
      <c r="DG11" s="29">
        <f t="shared" si="25"/>
        <v>50</v>
      </c>
      <c r="DH11" s="28">
        <f t="shared" si="26"/>
        <v>85</v>
      </c>
      <c r="DI11" s="30">
        <f t="shared" si="27"/>
        <v>0.30000000000000004</v>
      </c>
      <c r="DJ11" s="31"/>
      <c r="DK11" s="32"/>
      <c r="DL11" s="15" t="s">
        <v>140</v>
      </c>
      <c r="DM11" s="15"/>
      <c r="DO11" s="33">
        <f t="shared" si="28"/>
        <v>0.3</v>
      </c>
      <c r="DQ11" s="1" t="s">
        <v>142</v>
      </c>
      <c r="DR11" s="1" t="s">
        <v>143</v>
      </c>
      <c r="DS11" s="1" t="s">
        <v>144</v>
      </c>
    </row>
    <row r="12" spans="1:124" ht="14.4" hidden="1" x14ac:dyDescent="0.3">
      <c r="C12" t="s">
        <v>1006</v>
      </c>
      <c r="D12" s="15">
        <v>2</v>
      </c>
      <c r="E12" s="15" t="s">
        <v>132</v>
      </c>
      <c r="F12" s="15" t="s">
        <v>145</v>
      </c>
      <c r="G12" s="15">
        <v>-29.997437999999999</v>
      </c>
      <c r="H12" s="15">
        <v>-50.185203000000001</v>
      </c>
      <c r="I12" s="15" t="s">
        <v>134</v>
      </c>
      <c r="J12" s="15" t="s">
        <v>135</v>
      </c>
      <c r="K12" s="15" t="s">
        <v>136</v>
      </c>
      <c r="L12" s="15" t="s">
        <v>137</v>
      </c>
      <c r="M12" s="15">
        <v>50</v>
      </c>
      <c r="N12" s="15">
        <v>0</v>
      </c>
      <c r="O12" s="15">
        <v>0</v>
      </c>
      <c r="P12" s="15">
        <f t="shared" si="0"/>
        <v>100</v>
      </c>
      <c r="Q12" s="16">
        <v>2</v>
      </c>
      <c r="R12" s="16">
        <v>3</v>
      </c>
      <c r="S12" s="16">
        <v>7</v>
      </c>
      <c r="T12" s="15"/>
      <c r="U12" s="15"/>
      <c r="V12" s="15">
        <v>0</v>
      </c>
      <c r="W12" s="15">
        <v>3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 t="s">
        <v>138</v>
      </c>
      <c r="AD12" s="15" t="s">
        <v>139</v>
      </c>
      <c r="AE12" s="15">
        <v>33.9</v>
      </c>
      <c r="AF12" s="15">
        <v>6.8</v>
      </c>
      <c r="AG12" s="15">
        <v>1</v>
      </c>
      <c r="AH12" s="15">
        <v>0.2</v>
      </c>
      <c r="AI12" s="15">
        <v>1.3</v>
      </c>
      <c r="AJ12" s="16">
        <f t="shared" si="1"/>
        <v>1.1000000000000001</v>
      </c>
      <c r="AK12" s="16" t="s">
        <v>135</v>
      </c>
      <c r="AL12" s="16" t="s">
        <v>135</v>
      </c>
      <c r="AM12" s="15" t="s">
        <v>140</v>
      </c>
      <c r="AN12" s="16">
        <f t="shared" si="2"/>
        <v>2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 t="s">
        <v>135</v>
      </c>
      <c r="AU12" s="17">
        <f t="shared" si="3"/>
        <v>0</v>
      </c>
      <c r="AV12" s="17"/>
      <c r="AW12" s="17">
        <f>VLOOKUP(I12,ABNT5101!$I$3:$J$9,2)</f>
        <v>7.5</v>
      </c>
      <c r="AX12" s="17">
        <f>VLOOKUP(I12,ABNT5101!$I$3:$M$9,5)</f>
        <v>0.18</v>
      </c>
      <c r="AY12" s="131" t="str">
        <f>_xlfn.XLOOKUP(I12,ABNT5101!$I:$I,ABNT5101!$L:$L)</f>
        <v>-</v>
      </c>
      <c r="AZ12" s="131">
        <f>_xlfn.XLOOKUP(I12,ABNT5101!$I:$I,ABNT5101!M:M)</f>
        <v>0.18</v>
      </c>
      <c r="BA12" s="131" t="str">
        <f>_xlfn.XLOOKUP(I12,ABNT5101!$I:$I,ABNT5101!N:N)</f>
        <v>-</v>
      </c>
      <c r="BB12" s="131">
        <f>_xlfn.XLOOKUP(I12,ABNT5101!$I:$I,ABNT5101!O:O)</f>
        <v>16</v>
      </c>
      <c r="BC12" s="18" t="str">
        <f t="shared" si="4"/>
        <v>ATENDE</v>
      </c>
      <c r="BD12" s="19">
        <f t="shared" si="5"/>
        <v>0.21866666666666679</v>
      </c>
      <c r="BE12" s="19">
        <f t="shared" si="6"/>
        <v>1.0555555555555558</v>
      </c>
      <c r="BF12" s="19" t="str">
        <f t="shared" si="7"/>
        <v>-</v>
      </c>
      <c r="BG12" s="20">
        <v>9.14</v>
      </c>
      <c r="BH12" s="20">
        <v>0.37</v>
      </c>
      <c r="BI12" s="20"/>
      <c r="BJ12" s="20"/>
      <c r="BK12" s="21"/>
      <c r="BL12" s="20"/>
      <c r="BM12" s="18" t="str">
        <f t="shared" si="8"/>
        <v>ATENDE</v>
      </c>
      <c r="BN12" s="18" t="str">
        <f t="shared" si="9"/>
        <v>ATENDE</v>
      </c>
      <c r="BO12" s="18" t="str">
        <f t="shared" si="10"/>
        <v>ATENDE</v>
      </c>
      <c r="BP12" s="18" t="str">
        <f t="shared" si="11"/>
        <v>ATENDE</v>
      </c>
      <c r="BQ12" s="22" t="str">
        <f t="shared" si="12"/>
        <v>C5</v>
      </c>
      <c r="BR12" s="22" t="str">
        <f t="shared" si="13"/>
        <v>P6</v>
      </c>
      <c r="BS12" s="23">
        <f t="shared" si="14"/>
        <v>1.0633333333333335</v>
      </c>
      <c r="BT12" s="20">
        <v>6.19</v>
      </c>
      <c r="BU12" s="20">
        <v>1.1000000000000001</v>
      </c>
      <c r="BV12" s="132">
        <f>IF(BR12="-","-",_xlfn.XLOOKUP(BR12,ABNT5101!$B$4:$B$9,ABNT5101!$C$4:$C$9))</f>
        <v>3</v>
      </c>
      <c r="BW12" s="132">
        <f>IF(BR12="-","-",_xlfn.XLOOKUP(BR12,ABNT5101!$B$4:$B$9,ABNT5101!$D$4:$D$9))</f>
        <v>0.6</v>
      </c>
      <c r="BX12" s="18" t="str">
        <f t="shared" si="15"/>
        <v>ATENDE</v>
      </c>
      <c r="BY12" s="18" t="str">
        <f t="shared" si="16"/>
        <v>ATENDE</v>
      </c>
      <c r="BZ12" s="18" t="str">
        <f t="shared" si="17"/>
        <v>ATENDE</v>
      </c>
      <c r="CA12" s="22" t="str">
        <f t="shared" si="18"/>
        <v>P6</v>
      </c>
      <c r="CB12" s="23">
        <f t="shared" si="19"/>
        <v>0.33999999999999986</v>
      </c>
      <c r="CC12" s="22">
        <v>4.0199999999999996</v>
      </c>
      <c r="CD12" s="22">
        <v>1.7</v>
      </c>
      <c r="CE12" s="130">
        <f>IF(CA12="-","-",_xlfn.XLOOKUP(CA12,ABNT5101!$B$4:$B$9,ABNT5101!$C$4:$C$9))</f>
        <v>3</v>
      </c>
      <c r="CF12" s="130">
        <f>IF(CA12="-","-",_xlfn.XLOOKUP(CA12,ABNT5101!$B$4:$B$9,ABNT5101!$D$4:$D$9))</f>
        <v>0.6</v>
      </c>
      <c r="CG12" s="18" t="str">
        <f t="shared" si="20"/>
        <v>ATENDE</v>
      </c>
      <c r="CH12" s="18" t="str">
        <f t="shared" si="21"/>
        <v>ATENDE</v>
      </c>
      <c r="CI12" s="18" t="str">
        <f t="shared" si="22"/>
        <v>ATENDE</v>
      </c>
      <c r="CJ12" s="133" t="str">
        <f>_xlfn.XLOOKUP(CK12,'Banco de dados'!$B:$B,'Banco de dados'!$D:$D)</f>
        <v>SX LIGHTING</v>
      </c>
      <c r="CK12" s="25" t="s">
        <v>801</v>
      </c>
      <c r="CL12" s="24" t="str">
        <f>_xlfn.XLOOKUP(CK12,'Banco de dados'!$B:$B,'Banco de dados'!$E:$E)</f>
        <v>SXINEVO030K40L12CZF7PHF</v>
      </c>
      <c r="CM12" s="24"/>
      <c r="CN12" s="24" t="e">
        <f>IF(CM12="-","-",_xlfn.XLOOKUP(CM12,'Banco de dados'!$B:$B,'Banco de dados'!$E:$E))</f>
        <v>#N/A</v>
      </c>
      <c r="CO12" s="26">
        <f t="shared" si="23"/>
        <v>1</v>
      </c>
      <c r="CP12" s="24">
        <f>_xlfn.XLOOKUP(CK12,'Banco de dados'!$B:$B,'Banco de dados'!$H:$H)</f>
        <v>31</v>
      </c>
      <c r="CQ12" s="24" t="e">
        <f>_xlfn.XLOOKUP(CM12,'Banco de dados'!$B:$B,'Banco de dados'!$H:$H)</f>
        <v>#N/A</v>
      </c>
      <c r="CR12" s="24">
        <f>_xlfn.XLOOKUP(CK12,'Banco de dados'!$B:$B,'Banco de dados'!$F:$F)</f>
        <v>5270</v>
      </c>
      <c r="CS12" s="24">
        <f>_xlfn.XLOOKUP(CM12,'Banco de dados'!$B:$B,'Banco de dados'!$F:$F)</f>
        <v>0</v>
      </c>
      <c r="CT12" s="25">
        <v>0</v>
      </c>
      <c r="CU12" s="25"/>
      <c r="CV12" s="24" t="str">
        <f>IF(AI12&lt;=0.5,"Curto I",IF(AND(AI12&gt;='Braços de IP'!$B$9,AI12&lt;='Braços de IP'!$D$9),'Braços de IP'!$E$9,IF(AND(AI12&gt;='Braços de IP'!$B$10,AI12&lt;='Braços de IP'!$D$10),'Braços de IP'!$E$10,IF(AND(AI12&gt;='Braços de IP'!$B$11,AI12&lt;='Braços de IP'!$D$11),'Braços de IP'!$E$11,IF(AND(AI12&gt;='Braços de IP'!$B$12,AI12&lt;='Braços de IP'!$D$12),'Braços de IP'!$E$12,IF(AND(AI12&gt;='Braços de IP'!$B$13,AI12&lt;='Braços de IP'!$D$13),'Braços de IP'!$E$13,IF(AND(AI12&gt;='Braços de IP'!$B$14,AI12&lt;='Braços de IP'!$D$14),'Braços de IP'!$E$14,"ERRO")))))))</f>
        <v>Curto II</v>
      </c>
      <c r="CW12" s="25"/>
      <c r="CX12" s="24" t="str">
        <f>IF($CW12="","",VLOOKUP($CW12,'Braços de IP'!$E$9:$I$15,2,0))</f>
        <v/>
      </c>
      <c r="CY12" s="27" t="str">
        <f>IF($CW12="","",VLOOKUP($CW12,'Braços de IP'!$E$9:$I$15,5,0))</f>
        <v/>
      </c>
      <c r="CZ12" s="24"/>
      <c r="DA12" s="24"/>
      <c r="DB12" s="24"/>
      <c r="DC12" s="24"/>
      <c r="DD12" s="24"/>
      <c r="DE12" s="24"/>
      <c r="DF12" s="28">
        <f t="shared" si="24"/>
        <v>31</v>
      </c>
      <c r="DG12" s="29">
        <f t="shared" si="25"/>
        <v>50</v>
      </c>
      <c r="DH12" s="28">
        <f t="shared" si="26"/>
        <v>81</v>
      </c>
      <c r="DI12" s="30">
        <f t="shared" si="27"/>
        <v>0.38</v>
      </c>
      <c r="DJ12" s="31"/>
      <c r="DK12" s="32"/>
      <c r="DL12" s="15" t="s">
        <v>140</v>
      </c>
      <c r="DM12" s="15"/>
      <c r="DO12" s="33">
        <f t="shared" si="28"/>
        <v>0.38</v>
      </c>
      <c r="DQ12" s="1" t="s">
        <v>142</v>
      </c>
      <c r="DR12" s="1" t="s">
        <v>143</v>
      </c>
      <c r="DS12" s="1" t="s">
        <v>144</v>
      </c>
    </row>
    <row r="13" spans="1:124" ht="14.4" hidden="1" x14ac:dyDescent="0.3">
      <c r="C13" t="s">
        <v>1006</v>
      </c>
      <c r="D13" s="15">
        <v>2</v>
      </c>
      <c r="E13" s="15" t="s">
        <v>132</v>
      </c>
      <c r="F13" s="15" t="s">
        <v>145</v>
      </c>
      <c r="G13" s="15">
        <v>-29.997437999999999</v>
      </c>
      <c r="H13" s="15">
        <v>-50.185203000000001</v>
      </c>
      <c r="I13" s="15" t="s">
        <v>134</v>
      </c>
      <c r="J13" s="15" t="s">
        <v>135</v>
      </c>
      <c r="K13" s="15" t="s">
        <v>136</v>
      </c>
      <c r="L13" s="15" t="s">
        <v>137</v>
      </c>
      <c r="M13" s="15">
        <v>50</v>
      </c>
      <c r="N13" s="15">
        <v>0</v>
      </c>
      <c r="O13" s="15">
        <v>0</v>
      </c>
      <c r="P13" s="15">
        <f t="shared" si="0"/>
        <v>100</v>
      </c>
      <c r="Q13" s="16">
        <v>2</v>
      </c>
      <c r="R13" s="16">
        <v>3</v>
      </c>
      <c r="S13" s="16">
        <v>7</v>
      </c>
      <c r="T13" s="15"/>
      <c r="U13" s="15"/>
      <c r="V13" s="15">
        <v>0</v>
      </c>
      <c r="W13" s="15">
        <v>3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 t="s">
        <v>138</v>
      </c>
      <c r="AD13" s="15" t="s">
        <v>139</v>
      </c>
      <c r="AE13" s="15">
        <v>33.9</v>
      </c>
      <c r="AF13" s="15">
        <v>6.8</v>
      </c>
      <c r="AG13" s="15">
        <v>1</v>
      </c>
      <c r="AH13" s="15">
        <v>0.2</v>
      </c>
      <c r="AI13" s="15">
        <v>1.3</v>
      </c>
      <c r="AJ13" s="16">
        <f t="shared" si="1"/>
        <v>1.1000000000000001</v>
      </c>
      <c r="AK13" s="16" t="s">
        <v>135</v>
      </c>
      <c r="AL13" s="16" t="s">
        <v>135</v>
      </c>
      <c r="AM13" s="15" t="s">
        <v>140</v>
      </c>
      <c r="AN13" s="16">
        <f t="shared" si="2"/>
        <v>2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 t="s">
        <v>135</v>
      </c>
      <c r="AU13" s="17">
        <f t="shared" si="3"/>
        <v>0</v>
      </c>
      <c r="AV13" s="17"/>
      <c r="AW13" s="17">
        <f>VLOOKUP(I13,ABNT5101!$I$3:$J$9,2)</f>
        <v>7.5</v>
      </c>
      <c r="AX13" s="17">
        <f>VLOOKUP(I13,ABNT5101!$I$3:$M$9,5)</f>
        <v>0.18</v>
      </c>
      <c r="AY13" s="131" t="str">
        <f>_xlfn.XLOOKUP(I13,ABNT5101!$I:$I,ABNT5101!$L:$L)</f>
        <v>-</v>
      </c>
      <c r="AZ13" s="131">
        <f>_xlfn.XLOOKUP(I13,ABNT5101!$I:$I,ABNT5101!M:M)</f>
        <v>0.18</v>
      </c>
      <c r="BA13" s="131" t="str">
        <f>_xlfn.XLOOKUP(I13,ABNT5101!$I:$I,ABNT5101!N:N)</f>
        <v>-</v>
      </c>
      <c r="BB13" s="131">
        <f>_xlfn.XLOOKUP(I13,ABNT5101!$I:$I,ABNT5101!O:O)</f>
        <v>16</v>
      </c>
      <c r="BC13" s="18" t="str">
        <f t="shared" si="4"/>
        <v>ATENDE</v>
      </c>
      <c r="BD13" s="19">
        <f t="shared" si="5"/>
        <v>0.19999999999999996</v>
      </c>
      <c r="BE13" s="19">
        <f t="shared" si="6"/>
        <v>1.5555555555555558</v>
      </c>
      <c r="BF13" s="19" t="str">
        <f t="shared" si="7"/>
        <v>-</v>
      </c>
      <c r="BG13" s="20">
        <v>9</v>
      </c>
      <c r="BH13" s="20">
        <v>0.46</v>
      </c>
      <c r="BI13" s="20"/>
      <c r="BJ13" s="20"/>
      <c r="BK13" s="21"/>
      <c r="BL13" s="20"/>
      <c r="BM13" s="18" t="str">
        <f t="shared" si="8"/>
        <v>ATENDE</v>
      </c>
      <c r="BN13" s="18" t="str">
        <f t="shared" si="9"/>
        <v>ATENDE</v>
      </c>
      <c r="BO13" s="18" t="str">
        <f t="shared" si="10"/>
        <v>ATENDE</v>
      </c>
      <c r="BP13" s="18" t="str">
        <f t="shared" si="11"/>
        <v>ATENDE</v>
      </c>
      <c r="BQ13" s="22" t="str">
        <f t="shared" si="12"/>
        <v>C5</v>
      </c>
      <c r="BR13" s="22" t="str">
        <f t="shared" si="13"/>
        <v>P6</v>
      </c>
      <c r="BS13" s="23">
        <f t="shared" si="14"/>
        <v>1.1099999999999999</v>
      </c>
      <c r="BT13" s="20">
        <v>6.33</v>
      </c>
      <c r="BU13" s="20">
        <v>2.4700000000000002</v>
      </c>
      <c r="BV13" s="132">
        <f>IF(BR13="-","-",_xlfn.XLOOKUP(BR13,ABNT5101!$B$4:$B$9,ABNT5101!$C$4:$C$9))</f>
        <v>3</v>
      </c>
      <c r="BW13" s="132">
        <f>IF(BR13="-","-",_xlfn.XLOOKUP(BR13,ABNT5101!$B$4:$B$9,ABNT5101!$D$4:$D$9))</f>
        <v>0.6</v>
      </c>
      <c r="BX13" s="18" t="str">
        <f t="shared" si="15"/>
        <v>ATENDE</v>
      </c>
      <c r="BY13" s="18" t="str">
        <f t="shared" si="16"/>
        <v>ATENDE</v>
      </c>
      <c r="BZ13" s="18" t="str">
        <f t="shared" si="17"/>
        <v>ATENDE</v>
      </c>
      <c r="CA13" s="22" t="str">
        <f t="shared" si="18"/>
        <v>P6</v>
      </c>
      <c r="CB13" s="23">
        <f t="shared" si="19"/>
        <v>0.27</v>
      </c>
      <c r="CC13" s="22">
        <v>3.81</v>
      </c>
      <c r="CD13" s="22">
        <v>2.27</v>
      </c>
      <c r="CE13" s="130">
        <f>IF(CA13="-","-",_xlfn.XLOOKUP(CA13,ABNT5101!$B$4:$B$9,ABNT5101!$C$4:$C$9))</f>
        <v>3</v>
      </c>
      <c r="CF13" s="130">
        <f>IF(CA13="-","-",_xlfn.XLOOKUP(CA13,ABNT5101!$B$4:$B$9,ABNT5101!$D$4:$D$9))</f>
        <v>0.6</v>
      </c>
      <c r="CG13" s="18" t="str">
        <f t="shared" si="20"/>
        <v>ATENDE</v>
      </c>
      <c r="CH13" s="18" t="str">
        <f t="shared" si="21"/>
        <v>ATENDE</v>
      </c>
      <c r="CI13" s="18" t="str">
        <f t="shared" si="22"/>
        <v>ATENDE</v>
      </c>
      <c r="CJ13" s="133" t="str">
        <f>_xlfn.XLOOKUP(CK13,'Banco de dados'!$B:$B,'Banco de dados'!$D:$D)</f>
        <v>TECNOWATT</v>
      </c>
      <c r="CK13" s="25" t="s">
        <v>824</v>
      </c>
      <c r="CL13" s="24" t="str">
        <f>_xlfn.XLOOKUP(CK13,'Banco de dados'!$B:$B,'Banco de dados'!$E:$E)</f>
        <v>SIGSAGPTLRRSSNDL_30W_38IBBRS
1-10C1MUN6.5</v>
      </c>
      <c r="CM13" s="24"/>
      <c r="CN13" s="24" t="e">
        <f>IF(CM13="-","-",_xlfn.XLOOKUP(CM13,'Banco de dados'!$B:$B,'Banco de dados'!$E:$E))</f>
        <v>#N/A</v>
      </c>
      <c r="CO13" s="26">
        <f t="shared" si="23"/>
        <v>1</v>
      </c>
      <c r="CP13" s="24">
        <f>_xlfn.XLOOKUP(CK13,'Banco de dados'!$B:$B,'Banco de dados'!$H:$H)</f>
        <v>30</v>
      </c>
      <c r="CQ13" s="24" t="e">
        <f>_xlfn.XLOOKUP(CM13,'Banco de dados'!$B:$B,'Banco de dados'!$H:$H)</f>
        <v>#N/A</v>
      </c>
      <c r="CR13" s="24">
        <f>_xlfn.XLOOKUP(CK13,'Banco de dados'!$B:$B,'Banco de dados'!$F:$F)</f>
        <v>5266</v>
      </c>
      <c r="CS13" s="24">
        <f>_xlfn.XLOOKUP(CM13,'Banco de dados'!$B:$B,'Banco de dados'!$F:$F)</f>
        <v>0</v>
      </c>
      <c r="CT13" s="25">
        <v>0</v>
      </c>
      <c r="CU13" s="25"/>
      <c r="CV13" s="24" t="str">
        <f>IF(AI13&lt;=0.5,"Curto I",IF(AND(AI13&gt;='Braços de IP'!$B$9,AI13&lt;='Braços de IP'!$D$9),'Braços de IP'!$E$9,IF(AND(AI13&gt;='Braços de IP'!$B$10,AI13&lt;='Braços de IP'!$D$10),'Braços de IP'!$E$10,IF(AND(AI13&gt;='Braços de IP'!$B$11,AI13&lt;='Braços de IP'!$D$11),'Braços de IP'!$E$11,IF(AND(AI13&gt;='Braços de IP'!$B$12,AI13&lt;='Braços de IP'!$D$12),'Braços de IP'!$E$12,IF(AND(AI13&gt;='Braços de IP'!$B$13,AI13&lt;='Braços de IP'!$D$13),'Braços de IP'!$E$13,IF(AND(AI13&gt;='Braços de IP'!$B$14,AI13&lt;='Braços de IP'!$D$14),'Braços de IP'!$E$14,"ERRO")))))))</f>
        <v>Curto II</v>
      </c>
      <c r="CW13" s="25"/>
      <c r="CX13" s="24" t="str">
        <f>IF($CW13="","",VLOOKUP($CW13,'Braços de IP'!$E$9:$I$15,2,0))</f>
        <v/>
      </c>
      <c r="CY13" s="27" t="str">
        <f>IF($CW13="","",VLOOKUP($CW13,'Braços de IP'!$E$9:$I$15,5,0))</f>
        <v/>
      </c>
      <c r="CZ13" s="24"/>
      <c r="DA13" s="24"/>
      <c r="DB13" s="24"/>
      <c r="DC13" s="24"/>
      <c r="DD13" s="24"/>
      <c r="DE13" s="24"/>
      <c r="DF13" s="28">
        <f t="shared" si="24"/>
        <v>30</v>
      </c>
      <c r="DG13" s="29">
        <f t="shared" si="25"/>
        <v>50</v>
      </c>
      <c r="DH13" s="28">
        <f t="shared" si="26"/>
        <v>80</v>
      </c>
      <c r="DI13" s="30">
        <f t="shared" si="27"/>
        <v>0.4</v>
      </c>
      <c r="DJ13" s="31"/>
      <c r="DK13" s="32"/>
      <c r="DL13" s="15" t="s">
        <v>140</v>
      </c>
      <c r="DM13" s="15"/>
      <c r="DO13" s="33">
        <f t="shared" si="28"/>
        <v>0.4</v>
      </c>
      <c r="DQ13" s="1" t="s">
        <v>142</v>
      </c>
      <c r="DR13" s="1" t="s">
        <v>143</v>
      </c>
      <c r="DS13" s="1" t="s">
        <v>144</v>
      </c>
    </row>
    <row r="14" spans="1:124" ht="14.4" hidden="1" x14ac:dyDescent="0.3">
      <c r="B14" t="s">
        <v>1033</v>
      </c>
      <c r="C14" t="s">
        <v>1006</v>
      </c>
      <c r="D14" s="159">
        <v>3</v>
      </c>
      <c r="E14" s="159" t="s">
        <v>146</v>
      </c>
      <c r="F14" s="15" t="s">
        <v>147</v>
      </c>
      <c r="G14" s="15">
        <v>-30.069248999999999</v>
      </c>
      <c r="H14" s="15">
        <v>-50.164009</v>
      </c>
      <c r="I14" s="15" t="s">
        <v>134</v>
      </c>
      <c r="J14" s="15" t="s">
        <v>135</v>
      </c>
      <c r="K14" s="15" t="s">
        <v>136</v>
      </c>
      <c r="L14" s="15" t="s">
        <v>148</v>
      </c>
      <c r="M14" s="15">
        <v>250</v>
      </c>
      <c r="N14" s="15">
        <v>30</v>
      </c>
      <c r="O14" s="15">
        <v>0</v>
      </c>
      <c r="P14" s="15">
        <f t="shared" si="0"/>
        <v>1000</v>
      </c>
      <c r="Q14" s="16">
        <v>2</v>
      </c>
      <c r="R14" s="16">
        <v>0</v>
      </c>
      <c r="S14" s="16">
        <v>7</v>
      </c>
      <c r="T14" s="15"/>
      <c r="U14" s="15"/>
      <c r="V14" s="15">
        <v>0</v>
      </c>
      <c r="W14" s="15">
        <v>3</v>
      </c>
      <c r="X14" s="15">
        <v>7.5</v>
      </c>
      <c r="Y14" s="15">
        <v>0</v>
      </c>
      <c r="Z14" s="15">
        <v>0</v>
      </c>
      <c r="AA14" s="15">
        <v>0</v>
      </c>
      <c r="AB14" s="15">
        <v>0</v>
      </c>
      <c r="AC14" s="15" t="s">
        <v>149</v>
      </c>
      <c r="AD14" s="15" t="s">
        <v>139</v>
      </c>
      <c r="AE14" s="15">
        <v>35.299999999999997</v>
      </c>
      <c r="AF14" s="15">
        <v>7</v>
      </c>
      <c r="AG14" s="15">
        <v>2</v>
      </c>
      <c r="AH14" s="15">
        <v>3.1</v>
      </c>
      <c r="AI14" s="15">
        <v>1.3</v>
      </c>
      <c r="AJ14" s="16">
        <f t="shared" si="1"/>
        <v>-1.8</v>
      </c>
      <c r="AK14" s="16" t="s">
        <v>135</v>
      </c>
      <c r="AL14" s="16" t="s">
        <v>135</v>
      </c>
      <c r="AM14" s="15" t="s">
        <v>140</v>
      </c>
      <c r="AN14" s="16">
        <f t="shared" si="2"/>
        <v>4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 t="s">
        <v>135</v>
      </c>
      <c r="AU14" s="17">
        <f t="shared" si="3"/>
        <v>0</v>
      </c>
      <c r="AV14" s="17"/>
      <c r="AW14" s="17">
        <f>VLOOKUP(I14,ABNT5101!$I$3:$J$9,2)</f>
        <v>7.5</v>
      </c>
      <c r="AX14" s="17">
        <f>VLOOKUP(I14,ABNT5101!$I$3:$M$9,5)</f>
        <v>0.18</v>
      </c>
      <c r="AY14" s="131" t="str">
        <f>_xlfn.XLOOKUP(I14,ABNT5101!$I:$I,ABNT5101!$L:$L)</f>
        <v>-</v>
      </c>
      <c r="AZ14" s="131">
        <f>_xlfn.XLOOKUP(I14,ABNT5101!$I:$I,ABNT5101!M:M)</f>
        <v>0.18</v>
      </c>
      <c r="BA14" s="131" t="str">
        <f>_xlfn.XLOOKUP(I14,ABNT5101!$I:$I,ABNT5101!N:N)</f>
        <v>-</v>
      </c>
      <c r="BB14" s="131">
        <f>_xlfn.XLOOKUP(I14,ABNT5101!$I:$I,ABNT5101!O:O)</f>
        <v>16</v>
      </c>
      <c r="BC14" s="18" t="str">
        <f t="shared" si="4"/>
        <v>ATENDE</v>
      </c>
      <c r="BD14" s="19">
        <f t="shared" si="5"/>
        <v>8.9333333333333265E-2</v>
      </c>
      <c r="BE14" s="19">
        <f t="shared" si="6"/>
        <v>1.1111111111111112</v>
      </c>
      <c r="BF14" s="19" t="str">
        <f t="shared" si="7"/>
        <v>-</v>
      </c>
      <c r="BG14" s="20">
        <v>8.17</v>
      </c>
      <c r="BH14" s="20">
        <v>0.38</v>
      </c>
      <c r="BI14" s="20"/>
      <c r="BJ14" s="20"/>
      <c r="BK14" s="21"/>
      <c r="BL14" s="20"/>
      <c r="BM14" s="18" t="str">
        <f t="shared" si="8"/>
        <v>ATENDE</v>
      </c>
      <c r="BN14" s="18" t="str">
        <f t="shared" si="9"/>
        <v>ATENDE</v>
      </c>
      <c r="BO14" s="18" t="str">
        <f t="shared" si="10"/>
        <v>ATENDE</v>
      </c>
      <c r="BP14" s="18" t="str">
        <f t="shared" si="11"/>
        <v>ATENDE</v>
      </c>
      <c r="BQ14" s="22" t="str">
        <f t="shared" si="12"/>
        <v>C5</v>
      </c>
      <c r="BR14" s="22" t="s">
        <v>135</v>
      </c>
      <c r="BS14" s="23" t="e">
        <f>IF(BT14="-","-",BT14/BV14-1)</f>
        <v>#VALUE!</v>
      </c>
      <c r="BT14" s="20"/>
      <c r="BU14" s="20"/>
      <c r="BV14" s="132" t="str">
        <f>IF(BR14="-","-",_xlfn.XLOOKUP(BR14,ABNT5101!$B$4:$B$9,ABNT5101!$C$4:$C$9))</f>
        <v>-</v>
      </c>
      <c r="BW14" s="132" t="str">
        <f>IF(BR14="-","-",_xlfn.XLOOKUP(BR14,ABNT5101!$B$4:$B$9,ABNT5101!$D$4:$D$9))</f>
        <v>-</v>
      </c>
      <c r="BX14" s="18" t="str">
        <f t="shared" si="15"/>
        <v>-</v>
      </c>
      <c r="BY14" s="18" t="str">
        <f t="shared" si="16"/>
        <v>-</v>
      </c>
      <c r="BZ14" s="18" t="str">
        <f t="shared" si="17"/>
        <v>-</v>
      </c>
      <c r="CA14" s="22" t="s">
        <v>136</v>
      </c>
      <c r="CB14" s="23">
        <f t="shared" si="19"/>
        <v>0.16999999999999993</v>
      </c>
      <c r="CC14" s="22">
        <v>3.51</v>
      </c>
      <c r="CD14" s="22">
        <v>2.02</v>
      </c>
      <c r="CE14" s="130">
        <f>IF(CA14="-","-",_xlfn.XLOOKUP(CA14,ABNT5101!$B$4:$B$9,ABNT5101!$C$4:$C$9))</f>
        <v>3</v>
      </c>
      <c r="CF14" s="130">
        <f>IF(CA14="-","-",_xlfn.XLOOKUP(CA14,ABNT5101!$B$4:$B$9,ABNT5101!$D$4:$D$9))</f>
        <v>0.6</v>
      </c>
      <c r="CG14" s="18" t="str">
        <f t="shared" si="20"/>
        <v>ATENDE</v>
      </c>
      <c r="CH14" s="18" t="str">
        <f t="shared" si="21"/>
        <v>ATENDE</v>
      </c>
      <c r="CI14" s="18" t="str">
        <f t="shared" si="22"/>
        <v>ATENDE</v>
      </c>
      <c r="CJ14" s="133" t="str">
        <f>_xlfn.XLOOKUP(CK14,'Banco de dados'!$B:$B,'Banco de dados'!$D:$D)</f>
        <v>LEDSTAR</v>
      </c>
      <c r="CK14" s="25" t="s">
        <v>709</v>
      </c>
      <c r="CL14" s="24" t="str">
        <f>_xlfn.XLOOKUP(CK14,'Banco de dados'!$B:$B,'Banco de dados'!$E:$E)</f>
        <v>LUM LED SL VT 9.1 35W</v>
      </c>
      <c r="CM14" s="24"/>
      <c r="CN14" s="24">
        <f>IF(CM14="-","-",_xlfn.XLOOKUP(CM14,'Banco de dados'!$B:$B,'Banco de dados'!$E:$E))</f>
        <v>0</v>
      </c>
      <c r="CO14" s="26">
        <f t="shared" si="23"/>
        <v>2</v>
      </c>
      <c r="CP14" s="24">
        <f>_xlfn.XLOOKUP(CK14,'Banco de dados'!$B:$B,'Banco de dados'!$H:$H)</f>
        <v>35</v>
      </c>
      <c r="CQ14" s="24">
        <f>_xlfn.XLOOKUP(CM14,'Banco de dados'!$B:$B,'Banco de dados'!$H:$H)</f>
        <v>0</v>
      </c>
      <c r="CR14" s="24">
        <f>_xlfn.XLOOKUP(CK14,'Banco de dados'!$B:$B,'Banco de dados'!$F:$F)</f>
        <v>5955.62</v>
      </c>
      <c r="CS14" s="24">
        <f>_xlfn.XLOOKUP(CM14,'Banco de dados'!$B:$B,'Banco de dados'!$F:$F)</f>
        <v>0</v>
      </c>
      <c r="CT14" s="25">
        <v>0</v>
      </c>
      <c r="CU14" s="163">
        <v>10</v>
      </c>
      <c r="CV14" s="24" t="str">
        <f>IF(AI14&lt;=0.5,"Curto I",IF(AND(AI14&gt;='Braços de IP'!$B$9,AI14&lt;='Braços de IP'!$D$9),'Braços de IP'!$E$9,IF(AND(AI14&gt;='Braços de IP'!$B$10,AI14&lt;='Braços de IP'!$D$10),'Braços de IP'!$E$10,IF(AND(AI14&gt;='Braços de IP'!$B$11,AI14&lt;='Braços de IP'!$D$11),'Braços de IP'!$E$11,IF(AND(AI14&gt;='Braços de IP'!$B$12,AI14&lt;='Braços de IP'!$D$12),'Braços de IP'!$E$12,IF(AND(AI14&gt;='Braços de IP'!$B$13,AI14&lt;='Braços de IP'!$D$13),'Braços de IP'!$E$13,IF(AND(AI14&gt;='Braços de IP'!$B$14,AI14&lt;='Braços de IP'!$D$14),'Braços de IP'!$E$14,"ERRO")))))))</f>
        <v>Curto II</v>
      </c>
      <c r="CW14" s="25"/>
      <c r="CX14" s="24" t="str">
        <f>IF($CW14="","",VLOOKUP($CW14,'Braços de IP'!$E$9:$I$15,2,0))</f>
        <v/>
      </c>
      <c r="CY14" s="27" t="str">
        <f>IF($CW14="","",VLOOKUP($CW14,'Braços de IP'!$E$9:$I$15,5,0))</f>
        <v/>
      </c>
      <c r="CZ14" s="24"/>
      <c r="DA14" s="24"/>
      <c r="DB14" s="24"/>
      <c r="DC14" s="24"/>
      <c r="DD14" s="24"/>
      <c r="DE14" s="24"/>
      <c r="DF14" s="28">
        <f t="shared" si="24"/>
        <v>35</v>
      </c>
      <c r="DG14" s="29">
        <f t="shared" si="25"/>
        <v>250</v>
      </c>
      <c r="DH14" s="28">
        <f t="shared" si="26"/>
        <v>570</v>
      </c>
      <c r="DI14" s="30">
        <f t="shared" si="27"/>
        <v>0.86</v>
      </c>
      <c r="DJ14" s="31"/>
      <c r="DK14" s="32"/>
      <c r="DL14" s="15" t="s">
        <v>141</v>
      </c>
      <c r="DM14" s="15"/>
      <c r="DO14" s="33">
        <f t="shared" si="28"/>
        <v>0.875</v>
      </c>
      <c r="DQ14" s="1" t="s">
        <v>142</v>
      </c>
      <c r="DR14" s="1" t="s">
        <v>143</v>
      </c>
      <c r="DS14" s="1" t="s">
        <v>144</v>
      </c>
    </row>
    <row r="15" spans="1:124" ht="14.4" hidden="1" x14ac:dyDescent="0.3">
      <c r="B15" t="s">
        <v>1033</v>
      </c>
      <c r="C15" t="s">
        <v>1006</v>
      </c>
      <c r="D15" s="159">
        <v>3</v>
      </c>
      <c r="E15" s="159" t="s">
        <v>146</v>
      </c>
      <c r="F15" s="15" t="s">
        <v>147</v>
      </c>
      <c r="G15" s="15">
        <v>-30.069248999999999</v>
      </c>
      <c r="H15" s="15">
        <v>-50.164009</v>
      </c>
      <c r="I15" s="15" t="s">
        <v>134</v>
      </c>
      <c r="J15" s="15" t="s">
        <v>135</v>
      </c>
      <c r="K15" s="15" t="s">
        <v>136</v>
      </c>
      <c r="L15" s="15" t="s">
        <v>148</v>
      </c>
      <c r="M15" s="15">
        <v>250</v>
      </c>
      <c r="N15" s="15">
        <v>30</v>
      </c>
      <c r="O15" s="15">
        <v>0</v>
      </c>
      <c r="P15" s="15">
        <f t="shared" si="0"/>
        <v>1000</v>
      </c>
      <c r="Q15" s="16">
        <v>2</v>
      </c>
      <c r="R15" s="16">
        <v>0</v>
      </c>
      <c r="S15" s="16">
        <v>7</v>
      </c>
      <c r="T15" s="15"/>
      <c r="U15" s="15"/>
      <c r="V15" s="15">
        <v>0</v>
      </c>
      <c r="W15" s="15">
        <v>3</v>
      </c>
      <c r="X15" s="15">
        <v>7.5</v>
      </c>
      <c r="Y15" s="15">
        <v>0</v>
      </c>
      <c r="Z15" s="15">
        <v>0</v>
      </c>
      <c r="AA15" s="15">
        <v>0</v>
      </c>
      <c r="AB15" s="15">
        <v>0</v>
      </c>
      <c r="AC15" s="15" t="s">
        <v>149</v>
      </c>
      <c r="AD15" s="15" t="s">
        <v>139</v>
      </c>
      <c r="AE15" s="15">
        <v>35.299999999999997</v>
      </c>
      <c r="AF15" s="15">
        <v>7</v>
      </c>
      <c r="AG15" s="15">
        <v>2</v>
      </c>
      <c r="AH15" s="15">
        <v>3.1</v>
      </c>
      <c r="AI15" s="15">
        <v>1.3</v>
      </c>
      <c r="AJ15" s="16">
        <f t="shared" si="1"/>
        <v>-1.8</v>
      </c>
      <c r="AK15" s="16" t="s">
        <v>135</v>
      </c>
      <c r="AL15" s="16" t="s">
        <v>135</v>
      </c>
      <c r="AM15" s="15" t="s">
        <v>140</v>
      </c>
      <c r="AN15" s="16">
        <f t="shared" si="2"/>
        <v>4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 t="s">
        <v>135</v>
      </c>
      <c r="AU15" s="17">
        <f t="shared" si="3"/>
        <v>0</v>
      </c>
      <c r="AV15" s="17"/>
      <c r="AW15" s="17">
        <f>VLOOKUP(I15,ABNT5101!$I$3:$J$9,2)</f>
        <v>7.5</v>
      </c>
      <c r="AX15" s="17">
        <f>VLOOKUP(I15,ABNT5101!$I$3:$M$9,5)</f>
        <v>0.18</v>
      </c>
      <c r="AY15" s="131" t="str">
        <f>_xlfn.XLOOKUP(I15,ABNT5101!$I:$I,ABNT5101!$L:$L)</f>
        <v>-</v>
      </c>
      <c r="AZ15" s="131">
        <f>_xlfn.XLOOKUP(I15,ABNT5101!$I:$I,ABNT5101!M:M)</f>
        <v>0.18</v>
      </c>
      <c r="BA15" s="131" t="str">
        <f>_xlfn.XLOOKUP(I15,ABNT5101!$I:$I,ABNT5101!N:N)</f>
        <v>-</v>
      </c>
      <c r="BB15" s="131">
        <f>_xlfn.XLOOKUP(I15,ABNT5101!$I:$I,ABNT5101!O:O)</f>
        <v>16</v>
      </c>
      <c r="BC15" s="18" t="str">
        <f t="shared" si="4"/>
        <v>ATENDE</v>
      </c>
      <c r="BD15" s="19">
        <f t="shared" si="5"/>
        <v>0.18799999999999994</v>
      </c>
      <c r="BE15" s="19">
        <f t="shared" si="6"/>
        <v>1.8333333333333335</v>
      </c>
      <c r="BF15" s="19" t="str">
        <f t="shared" si="7"/>
        <v>-</v>
      </c>
      <c r="BG15" s="20">
        <v>8.91</v>
      </c>
      <c r="BH15" s="20">
        <v>0.51</v>
      </c>
      <c r="BI15" s="20"/>
      <c r="BJ15" s="20"/>
      <c r="BK15" s="21"/>
      <c r="BL15" s="20"/>
      <c r="BM15" s="18" t="str">
        <f t="shared" si="8"/>
        <v>ATENDE</v>
      </c>
      <c r="BN15" s="18" t="str">
        <f t="shared" si="9"/>
        <v>ATENDE</v>
      </c>
      <c r="BO15" s="18" t="str">
        <f t="shared" si="10"/>
        <v>ATENDE</v>
      </c>
      <c r="BP15" s="18" t="str">
        <f t="shared" si="11"/>
        <v>ATENDE</v>
      </c>
      <c r="BQ15" s="22" t="str">
        <f>I15</f>
        <v>C5</v>
      </c>
      <c r="BR15" s="22" t="s">
        <v>135</v>
      </c>
      <c r="BS15" s="23" t="e">
        <f>IF(BT15="-","-",BT15/BV15-1)</f>
        <v>#VALUE!</v>
      </c>
      <c r="BT15" s="20"/>
      <c r="BU15" s="20"/>
      <c r="BV15" s="132" t="str">
        <f>IF(BR15="-","-",_xlfn.XLOOKUP(BR15,ABNT5101!$B$4:$B$9,ABNT5101!$C$4:$C$9))</f>
        <v>-</v>
      </c>
      <c r="BW15" s="132" t="str">
        <f>IF(BR15="-","-",_xlfn.XLOOKUP(BR15,ABNT5101!$B$4:$B$9,ABNT5101!$D$4:$D$9))</f>
        <v>-</v>
      </c>
      <c r="BX15" s="18" t="str">
        <f t="shared" si="15"/>
        <v>-</v>
      </c>
      <c r="BY15" s="18" t="str">
        <f t="shared" si="16"/>
        <v>-</v>
      </c>
      <c r="BZ15" s="18" t="str">
        <f t="shared" si="17"/>
        <v>-</v>
      </c>
      <c r="CA15" s="22" t="s">
        <v>136</v>
      </c>
      <c r="CB15" s="23">
        <f t="shared" si="19"/>
        <v>0.20666666666666678</v>
      </c>
      <c r="CC15" s="22">
        <v>3.62</v>
      </c>
      <c r="CD15" s="22">
        <v>2.42</v>
      </c>
      <c r="CE15" s="130">
        <f>IF(CA15="-","-",_xlfn.XLOOKUP(CA15,ABNT5101!$B$4:$B$9,ABNT5101!$C$4:$C$9))</f>
        <v>3</v>
      </c>
      <c r="CF15" s="130">
        <f>IF(CA15="-","-",_xlfn.XLOOKUP(CA15,ABNT5101!$B$4:$B$9,ABNT5101!$D$4:$D$9))</f>
        <v>0.6</v>
      </c>
      <c r="CG15" s="18" t="str">
        <f t="shared" si="20"/>
        <v>ATENDE</v>
      </c>
      <c r="CH15" s="18" t="str">
        <f t="shared" si="21"/>
        <v>ATENDE</v>
      </c>
      <c r="CI15" s="18" t="str">
        <f t="shared" si="22"/>
        <v>ATENDE</v>
      </c>
      <c r="CJ15" s="133" t="str">
        <f>_xlfn.XLOOKUP(CK15,'Banco de dados'!$B:$B,'Banco de dados'!$D:$D)</f>
        <v>SX LIGHTING</v>
      </c>
      <c r="CK15" s="163" t="s">
        <v>803</v>
      </c>
      <c r="CL15" s="24" t="str">
        <f>_xlfn.XLOOKUP(CK15,'Banco de dados'!$B:$B,'Banco de dados'!$E:$E)</f>
        <v>SXINEVO040K40L12CZF7PHF</v>
      </c>
      <c r="CM15" s="24"/>
      <c r="CN15" s="24">
        <f>IF(CM15="-","-",_xlfn.XLOOKUP(CM15,'Banco de dados'!$B:$B,'Banco de dados'!$E:$E))</f>
        <v>0</v>
      </c>
      <c r="CO15" s="26">
        <f t="shared" si="23"/>
        <v>2</v>
      </c>
      <c r="CP15" s="24">
        <f>_xlfn.XLOOKUP(CK15,'Banco de dados'!$B:$B,'Banco de dados'!$H:$H)</f>
        <v>39</v>
      </c>
      <c r="CQ15" s="24">
        <f>_xlfn.XLOOKUP(CM15,'Banco de dados'!$B:$B,'Banco de dados'!$H:$H)</f>
        <v>0</v>
      </c>
      <c r="CR15" s="24">
        <f>_xlfn.XLOOKUP(CK15,'Banco de dados'!$B:$B,'Banco de dados'!$F:$F)</f>
        <v>6552</v>
      </c>
      <c r="CS15" s="24">
        <f>_xlfn.XLOOKUP(CM15,'Banco de dados'!$B:$B,'Banco de dados'!$F:$F)</f>
        <v>0</v>
      </c>
      <c r="CT15" s="25">
        <v>0</v>
      </c>
      <c r="CU15" s="163">
        <v>10</v>
      </c>
      <c r="CV15" s="24" t="str">
        <f>IF(AI15&lt;=0.5,"Curto I",IF(AND(AI15&gt;='Braços de IP'!$B$9,AI15&lt;='Braços de IP'!$D$9),'Braços de IP'!$E$9,IF(AND(AI15&gt;='Braços de IP'!$B$10,AI15&lt;='Braços de IP'!$D$10),'Braços de IP'!$E$10,IF(AND(AI15&gt;='Braços de IP'!$B$11,AI15&lt;='Braços de IP'!$D$11),'Braços de IP'!$E$11,IF(AND(AI15&gt;='Braços de IP'!$B$12,AI15&lt;='Braços de IP'!$D$12),'Braços de IP'!$E$12,IF(AND(AI15&gt;='Braços de IP'!$B$13,AI15&lt;='Braços de IP'!$D$13),'Braços de IP'!$E$13,IF(AND(AI15&gt;='Braços de IP'!$B$14,AI15&lt;='Braços de IP'!$D$14),'Braços de IP'!$E$14,"ERRO")))))))</f>
        <v>Curto II</v>
      </c>
      <c r="CW15" s="25"/>
      <c r="CX15" s="24" t="str">
        <f>IF($CW15="","",VLOOKUP($CW15,'Braços de IP'!$E$9:$I$15,2,0))</f>
        <v/>
      </c>
      <c r="CY15" s="27" t="str">
        <f>IF($CW15="","",VLOOKUP($CW15,'Braços de IP'!$E$9:$I$15,5,0))</f>
        <v/>
      </c>
      <c r="CZ15" s="24"/>
      <c r="DA15" s="24"/>
      <c r="DB15" s="24"/>
      <c r="DC15" s="24"/>
      <c r="DD15" s="24"/>
      <c r="DE15" s="24"/>
      <c r="DF15" s="28">
        <f t="shared" si="24"/>
        <v>39</v>
      </c>
      <c r="DG15" s="29">
        <f t="shared" si="25"/>
        <v>250</v>
      </c>
      <c r="DH15" s="28">
        <f t="shared" si="26"/>
        <v>578</v>
      </c>
      <c r="DI15" s="30">
        <f t="shared" si="27"/>
        <v>0.84399999999999997</v>
      </c>
      <c r="DJ15" s="31"/>
      <c r="DK15" s="32"/>
      <c r="DL15" s="15" t="s">
        <v>141</v>
      </c>
      <c r="DM15" s="15"/>
      <c r="DO15" s="33">
        <f t="shared" si="28"/>
        <v>0.86071428571428577</v>
      </c>
      <c r="DQ15" s="1" t="s">
        <v>142</v>
      </c>
      <c r="DR15" s="1" t="s">
        <v>143</v>
      </c>
      <c r="DS15" s="1" t="s">
        <v>144</v>
      </c>
    </row>
    <row r="16" spans="1:124" ht="28.8" hidden="1" x14ac:dyDescent="0.3">
      <c r="B16" t="s">
        <v>1033</v>
      </c>
      <c r="C16" t="s">
        <v>1006</v>
      </c>
      <c r="D16" s="159">
        <v>3</v>
      </c>
      <c r="E16" s="159" t="s">
        <v>146</v>
      </c>
      <c r="F16" s="15" t="s">
        <v>147</v>
      </c>
      <c r="G16" s="15">
        <v>-30.069248999999999</v>
      </c>
      <c r="H16" s="15">
        <v>-50.164009</v>
      </c>
      <c r="I16" s="15" t="s">
        <v>134</v>
      </c>
      <c r="J16" s="15" t="s">
        <v>135</v>
      </c>
      <c r="K16" s="15" t="s">
        <v>136</v>
      </c>
      <c r="L16" s="15" t="s">
        <v>148</v>
      </c>
      <c r="M16" s="15">
        <v>250</v>
      </c>
      <c r="N16" s="15">
        <v>30</v>
      </c>
      <c r="O16" s="15">
        <v>0</v>
      </c>
      <c r="P16" s="15">
        <f t="shared" si="0"/>
        <v>1000</v>
      </c>
      <c r="Q16" s="16">
        <v>2</v>
      </c>
      <c r="R16" s="16">
        <v>0</v>
      </c>
      <c r="S16" s="16">
        <v>7</v>
      </c>
      <c r="T16" s="15"/>
      <c r="U16" s="15"/>
      <c r="V16" s="15">
        <v>0</v>
      </c>
      <c r="W16" s="15">
        <v>3</v>
      </c>
      <c r="X16" s="15">
        <v>7.5</v>
      </c>
      <c r="Y16" s="15">
        <v>0</v>
      </c>
      <c r="Z16" s="15">
        <v>0</v>
      </c>
      <c r="AA16" s="15">
        <v>0</v>
      </c>
      <c r="AB16" s="15">
        <v>0</v>
      </c>
      <c r="AC16" s="15" t="s">
        <v>149</v>
      </c>
      <c r="AD16" s="15" t="s">
        <v>139</v>
      </c>
      <c r="AE16" s="15">
        <v>35.299999999999997</v>
      </c>
      <c r="AF16" s="15">
        <v>7</v>
      </c>
      <c r="AG16" s="15">
        <v>2</v>
      </c>
      <c r="AH16" s="15">
        <v>3.1</v>
      </c>
      <c r="AI16" s="15">
        <v>1.3</v>
      </c>
      <c r="AJ16" s="16">
        <f t="shared" si="1"/>
        <v>-1.8</v>
      </c>
      <c r="AK16" s="16" t="s">
        <v>135</v>
      </c>
      <c r="AL16" s="16" t="s">
        <v>135</v>
      </c>
      <c r="AM16" s="15" t="s">
        <v>140</v>
      </c>
      <c r="AN16" s="16">
        <f t="shared" si="2"/>
        <v>4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 t="s">
        <v>135</v>
      </c>
      <c r="AU16" s="17">
        <f t="shared" si="3"/>
        <v>0</v>
      </c>
      <c r="AV16" s="17"/>
      <c r="AW16" s="17">
        <f>VLOOKUP(I16,ABNT5101!$I$3:$J$9,2)</f>
        <v>7.5</v>
      </c>
      <c r="AX16" s="17">
        <f>VLOOKUP(I16,ABNT5101!$I$3:$M$9,5)</f>
        <v>0.18</v>
      </c>
      <c r="AY16" s="131" t="str">
        <f>_xlfn.XLOOKUP(I16,ABNT5101!$I:$I,ABNT5101!$L:$L)</f>
        <v>-</v>
      </c>
      <c r="AZ16" s="131">
        <f>_xlfn.XLOOKUP(I16,ABNT5101!$I:$I,ABNT5101!M:M)</f>
        <v>0.18</v>
      </c>
      <c r="BA16" s="131" t="str">
        <f>_xlfn.XLOOKUP(I16,ABNT5101!$I:$I,ABNT5101!N:N)</f>
        <v>-</v>
      </c>
      <c r="BB16" s="131">
        <f>_xlfn.XLOOKUP(I16,ABNT5101!$I:$I,ABNT5101!O:O)</f>
        <v>16</v>
      </c>
      <c r="BC16" s="18" t="str">
        <f t="shared" si="4"/>
        <v>ATENDE</v>
      </c>
      <c r="BD16" s="19">
        <f t="shared" si="5"/>
        <v>0.37066666666666648</v>
      </c>
      <c r="BE16" s="19">
        <f t="shared" si="6"/>
        <v>1.2222222222222223</v>
      </c>
      <c r="BF16" s="19" t="str">
        <f t="shared" si="7"/>
        <v>-</v>
      </c>
      <c r="BG16" s="20">
        <v>10.28</v>
      </c>
      <c r="BH16" s="20">
        <v>0.4</v>
      </c>
      <c r="BI16" s="20"/>
      <c r="BJ16" s="20"/>
      <c r="BK16" s="21"/>
      <c r="BL16" s="20"/>
      <c r="BM16" s="18" t="str">
        <f t="shared" si="8"/>
        <v>ATENDE</v>
      </c>
      <c r="BN16" s="18" t="str">
        <f t="shared" si="9"/>
        <v>ATENDE</v>
      </c>
      <c r="BO16" s="18" t="str">
        <f t="shared" si="10"/>
        <v>ATENDE</v>
      </c>
      <c r="BP16" s="18" t="str">
        <f t="shared" si="11"/>
        <v>ATENDE</v>
      </c>
      <c r="BQ16" s="22" t="str">
        <f t="shared" si="12"/>
        <v>C5</v>
      </c>
      <c r="BR16" s="22" t="s">
        <v>135</v>
      </c>
      <c r="BS16" s="23" t="e">
        <f t="shared" si="14"/>
        <v>#VALUE!</v>
      </c>
      <c r="BT16" s="20"/>
      <c r="BU16" s="20"/>
      <c r="BV16" s="132" t="str">
        <f>IF(BR16="-","-",_xlfn.XLOOKUP(BR16,ABNT5101!$B$4:$B$9,ABNT5101!$C$4:$C$9))</f>
        <v>-</v>
      </c>
      <c r="BW16" s="132" t="str">
        <f>IF(BR16="-","-",_xlfn.XLOOKUP(BR16,ABNT5101!$B$4:$B$9,ABNT5101!$D$4:$D$9))</f>
        <v>-</v>
      </c>
      <c r="BX16" s="18" t="str">
        <f t="shared" si="15"/>
        <v>-</v>
      </c>
      <c r="BY16" s="18" t="str">
        <f t="shared" si="16"/>
        <v>-</v>
      </c>
      <c r="BZ16" s="18" t="str">
        <f t="shared" si="17"/>
        <v>-</v>
      </c>
      <c r="CA16" s="22" t="s">
        <v>136</v>
      </c>
      <c r="CB16" s="23">
        <f t="shared" si="19"/>
        <v>4.0000000000000036E-2</v>
      </c>
      <c r="CC16" s="22">
        <v>3.12</v>
      </c>
      <c r="CD16" s="22">
        <v>2.0099999999999998</v>
      </c>
      <c r="CE16" s="130">
        <f>IF(CA16="-","-",_xlfn.XLOOKUP(CA16,ABNT5101!$B$4:$B$9,ABNT5101!$C$4:$C$9))</f>
        <v>3</v>
      </c>
      <c r="CF16" s="130">
        <f>IF(CA16="-","-",_xlfn.XLOOKUP(CA16,ABNT5101!$B$4:$B$9,ABNT5101!$D$4:$D$9))</f>
        <v>0.6</v>
      </c>
      <c r="CG16" s="18" t="str">
        <f t="shared" si="20"/>
        <v>ATENDE</v>
      </c>
      <c r="CH16" s="18" t="str">
        <f t="shared" si="21"/>
        <v>ATENDE</v>
      </c>
      <c r="CI16" s="18" t="str">
        <f t="shared" si="22"/>
        <v>ATENDE</v>
      </c>
      <c r="CJ16" s="133" t="str">
        <f>_xlfn.XLOOKUP(CK16,'Banco de dados'!$B:$B,'Banco de dados'!$D:$D)</f>
        <v>TECNOWATT</v>
      </c>
      <c r="CK16" s="164" t="s">
        <v>826</v>
      </c>
      <c r="CL16" s="24" t="str">
        <f>_xlfn.XLOOKUP(CK16,'Banco de dados'!$B:$B,'Banco de dados'!$E:$E)</f>
        <v>SIGSAGPTLRRSSNDL_40W_50IBBRS
1-10C1MUN6.5</v>
      </c>
      <c r="CM16" s="24"/>
      <c r="CN16" s="24">
        <f>IF(CM16="-","-",_xlfn.XLOOKUP(CM16,'Banco de dados'!$B:$B,'Banco de dados'!$E:$E))</f>
        <v>0</v>
      </c>
      <c r="CO16" s="26">
        <f t="shared" si="23"/>
        <v>2</v>
      </c>
      <c r="CP16" s="24">
        <f>_xlfn.XLOOKUP(CK16,'Banco de dados'!$B:$B,'Banco de dados'!$H:$H)</f>
        <v>40</v>
      </c>
      <c r="CQ16" s="24">
        <f>_xlfn.XLOOKUP(CM16,'Banco de dados'!$B:$B,'Banco de dados'!$H:$H)</f>
        <v>0</v>
      </c>
      <c r="CR16" s="24">
        <f>_xlfn.XLOOKUP(CK16,'Banco de dados'!$B:$B,'Banco de dados'!$F:$F)</f>
        <v>6641</v>
      </c>
      <c r="CS16" s="24">
        <f>_xlfn.XLOOKUP(CM16,'Banco de dados'!$B:$B,'Banco de dados'!$F:$F)</f>
        <v>0</v>
      </c>
      <c r="CT16" s="25">
        <v>0</v>
      </c>
      <c r="CU16" s="25"/>
      <c r="CV16" s="24" t="str">
        <f>IF(AI16&lt;=0.5,"Curto I",IF(AND(AI16&gt;='Braços de IP'!$B$9,AI16&lt;='Braços de IP'!$D$9),'Braços de IP'!$E$9,IF(AND(AI16&gt;='Braços de IP'!$B$10,AI16&lt;='Braços de IP'!$D$10),'Braços de IP'!$E$10,IF(AND(AI16&gt;='Braços de IP'!$B$11,AI16&lt;='Braços de IP'!$D$11),'Braços de IP'!$E$11,IF(AND(AI16&gt;='Braços de IP'!$B$12,AI16&lt;='Braços de IP'!$D$12),'Braços de IP'!$E$12,IF(AND(AI16&gt;='Braços de IP'!$B$13,AI16&lt;='Braços de IP'!$D$13),'Braços de IP'!$E$13,IF(AND(AI16&gt;='Braços de IP'!$B$14,AI16&lt;='Braços de IP'!$D$14),'Braços de IP'!$E$14,"ERRO")))))))</f>
        <v>Curto II</v>
      </c>
      <c r="CW16" s="25"/>
      <c r="CX16" s="24" t="str">
        <f>IF($CW16="","",VLOOKUP($CW16,'Braços de IP'!$E$9:$I$15,2,0))</f>
        <v/>
      </c>
      <c r="CY16" s="27" t="str">
        <f>IF($CW16="","",VLOOKUP($CW16,'Braços de IP'!$E$9:$I$15,5,0))</f>
        <v/>
      </c>
      <c r="CZ16" s="24"/>
      <c r="DA16" s="24"/>
      <c r="DB16" s="24"/>
      <c r="DC16" s="24"/>
      <c r="DD16" s="24"/>
      <c r="DE16" s="24"/>
      <c r="DF16" s="28">
        <f t="shared" si="24"/>
        <v>40</v>
      </c>
      <c r="DG16" s="29">
        <f t="shared" si="25"/>
        <v>250</v>
      </c>
      <c r="DH16" s="28">
        <f t="shared" si="26"/>
        <v>580</v>
      </c>
      <c r="DI16" s="30">
        <f t="shared" si="27"/>
        <v>0.84</v>
      </c>
      <c r="DJ16" s="31"/>
      <c r="DK16" s="32"/>
      <c r="DL16" s="15" t="s">
        <v>141</v>
      </c>
      <c r="DM16" s="15"/>
      <c r="DO16" s="33">
        <f t="shared" si="28"/>
        <v>0.8571428571428571</v>
      </c>
      <c r="DQ16" s="1" t="s">
        <v>142</v>
      </c>
      <c r="DR16" s="1" t="s">
        <v>143</v>
      </c>
      <c r="DS16" s="1" t="s">
        <v>144</v>
      </c>
    </row>
    <row r="17" spans="3:123" ht="14.4" hidden="1" x14ac:dyDescent="0.3">
      <c r="C17" t="s">
        <v>1006</v>
      </c>
      <c r="D17" s="15">
        <v>4</v>
      </c>
      <c r="E17" s="15" t="s">
        <v>132</v>
      </c>
      <c r="F17" s="15" t="s">
        <v>150</v>
      </c>
      <c r="G17" s="15">
        <v>-30.065290000000001</v>
      </c>
      <c r="H17" s="15">
        <v>-50.160902</v>
      </c>
      <c r="I17" s="15" t="s">
        <v>134</v>
      </c>
      <c r="J17" s="15" t="s">
        <v>135</v>
      </c>
      <c r="K17" s="15" t="s">
        <v>136</v>
      </c>
      <c r="L17" s="15" t="s">
        <v>148</v>
      </c>
      <c r="M17" s="15">
        <v>100</v>
      </c>
      <c r="N17" s="15">
        <v>17</v>
      </c>
      <c r="O17" s="15">
        <v>0</v>
      </c>
      <c r="P17" s="15">
        <f t="shared" si="0"/>
        <v>200</v>
      </c>
      <c r="Q17" s="16">
        <v>2</v>
      </c>
      <c r="R17" s="16">
        <v>3</v>
      </c>
      <c r="S17" s="16">
        <v>6.9</v>
      </c>
      <c r="T17" s="15"/>
      <c r="U17" s="15"/>
      <c r="V17" s="15">
        <v>0</v>
      </c>
      <c r="W17" s="15">
        <v>3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 t="s">
        <v>138</v>
      </c>
      <c r="AD17" s="15" t="s">
        <v>139</v>
      </c>
      <c r="AE17" s="15">
        <v>32.200000000000003</v>
      </c>
      <c r="AF17" s="15">
        <v>7</v>
      </c>
      <c r="AG17" s="15">
        <v>1</v>
      </c>
      <c r="AH17" s="15">
        <v>0.6</v>
      </c>
      <c r="AI17" s="15">
        <v>1.3</v>
      </c>
      <c r="AJ17" s="16">
        <f t="shared" si="1"/>
        <v>0.70000000000000007</v>
      </c>
      <c r="AK17" s="16" t="s">
        <v>135</v>
      </c>
      <c r="AL17" s="16" t="s">
        <v>135</v>
      </c>
      <c r="AM17" s="15" t="s">
        <v>140</v>
      </c>
      <c r="AN17" s="16">
        <f t="shared" si="2"/>
        <v>2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 t="s">
        <v>135</v>
      </c>
      <c r="AU17" s="17">
        <f t="shared" si="3"/>
        <v>0</v>
      </c>
      <c r="AV17" s="17"/>
      <c r="AW17" s="17">
        <f>VLOOKUP(I17,ABNT5101!$I$3:$J$9,2)</f>
        <v>7.5</v>
      </c>
      <c r="AX17" s="17">
        <f>VLOOKUP(I17,ABNT5101!$I$3:$M$9,5)</f>
        <v>0.18</v>
      </c>
      <c r="AY17" s="131" t="str">
        <f>_xlfn.XLOOKUP(I17,ABNT5101!$I:$I,ABNT5101!$L:$L)</f>
        <v>-</v>
      </c>
      <c r="AZ17" s="131">
        <f>_xlfn.XLOOKUP(I17,ABNT5101!$I:$I,ABNT5101!M:M)</f>
        <v>0.18</v>
      </c>
      <c r="BA17" s="131" t="str">
        <f>_xlfn.XLOOKUP(I17,ABNT5101!$I:$I,ABNT5101!N:N)</f>
        <v>-</v>
      </c>
      <c r="BB17" s="131">
        <f>_xlfn.XLOOKUP(I17,ABNT5101!$I:$I,ABNT5101!O:O)</f>
        <v>16</v>
      </c>
      <c r="BC17" s="18" t="str">
        <f t="shared" si="4"/>
        <v>ATENDE</v>
      </c>
      <c r="BD17" s="19">
        <f t="shared" si="5"/>
        <v>0.28666666666666663</v>
      </c>
      <c r="BE17" s="19">
        <f t="shared" si="6"/>
        <v>1.4444444444444446</v>
      </c>
      <c r="BF17" s="19" t="str">
        <f t="shared" si="7"/>
        <v>-</v>
      </c>
      <c r="BG17" s="20">
        <v>9.65</v>
      </c>
      <c r="BH17" s="20">
        <v>0.44</v>
      </c>
      <c r="BI17" s="20"/>
      <c r="BJ17" s="20"/>
      <c r="BK17" s="21"/>
      <c r="BL17" s="20"/>
      <c r="BM17" s="18" t="str">
        <f t="shared" si="8"/>
        <v>ATENDE</v>
      </c>
      <c r="BN17" s="18" t="str">
        <f t="shared" si="9"/>
        <v>ATENDE</v>
      </c>
      <c r="BO17" s="18" t="str">
        <f t="shared" si="10"/>
        <v>ATENDE</v>
      </c>
      <c r="BP17" s="18" t="str">
        <f t="shared" si="11"/>
        <v>ATENDE</v>
      </c>
      <c r="BQ17" s="22" t="str">
        <f t="shared" si="12"/>
        <v>C5</v>
      </c>
      <c r="BR17" s="22" t="str">
        <f t="shared" ref="BR17:BR25" si="29">K17</f>
        <v>P6</v>
      </c>
      <c r="BS17" s="23">
        <f t="shared" si="14"/>
        <v>1.5933333333333333</v>
      </c>
      <c r="BT17" s="20">
        <v>7.78</v>
      </c>
      <c r="BU17" s="20">
        <v>2.89</v>
      </c>
      <c r="BV17" s="132">
        <f>IF(BR17="-","-",_xlfn.XLOOKUP(BR17,ABNT5101!$B$4:$B$9,ABNT5101!$C$4:$C$9))</f>
        <v>3</v>
      </c>
      <c r="BW17" s="132">
        <f>IF(BR17="-","-",_xlfn.XLOOKUP(BR17,ABNT5101!$B$4:$B$9,ABNT5101!$D$4:$D$9))</f>
        <v>0.6</v>
      </c>
      <c r="BX17" s="18" t="str">
        <f t="shared" si="15"/>
        <v>ATENDE</v>
      </c>
      <c r="BY17" s="18" t="str">
        <f t="shared" si="16"/>
        <v>ATENDE</v>
      </c>
      <c r="BZ17" s="18" t="str">
        <f t="shared" si="17"/>
        <v>ATENDE</v>
      </c>
      <c r="CA17" s="22" t="str">
        <f>BR17</f>
        <v>P6</v>
      </c>
      <c r="CB17" s="23">
        <f t="shared" si="19"/>
        <v>0.67666666666666675</v>
      </c>
      <c r="CC17" s="22">
        <v>5.03</v>
      </c>
      <c r="CD17" s="22">
        <v>2.4</v>
      </c>
      <c r="CE17" s="130">
        <f>IF(CA17="-","-",_xlfn.XLOOKUP(CA17,ABNT5101!$B$4:$B$9,ABNT5101!$C$4:$C$9))</f>
        <v>3</v>
      </c>
      <c r="CF17" s="130">
        <f>IF(CA17="-","-",_xlfn.XLOOKUP(CA17,ABNT5101!$B$4:$B$9,ABNT5101!$D$4:$D$9))</f>
        <v>0.6</v>
      </c>
      <c r="CG17" s="18" t="str">
        <f t="shared" si="20"/>
        <v>ATENDE</v>
      </c>
      <c r="CH17" s="18" t="str">
        <f t="shared" si="21"/>
        <v>ATENDE</v>
      </c>
      <c r="CI17" s="18" t="str">
        <f t="shared" si="22"/>
        <v>ATENDE</v>
      </c>
      <c r="CJ17" s="133" t="str">
        <f>_xlfn.XLOOKUP(CK17,'Banco de dados'!$B:$B,'Banco de dados'!$D:$D)</f>
        <v>LEDSTAR</v>
      </c>
      <c r="CK17" s="25" t="s">
        <v>709</v>
      </c>
      <c r="CL17" s="24" t="str">
        <f>_xlfn.XLOOKUP(CK17,'Banco de dados'!$B:$B,'Banco de dados'!$E:$E)</f>
        <v>LUM LED SL VT 9.1 35W</v>
      </c>
      <c r="CM17" s="24"/>
      <c r="CN17" s="24">
        <f>IF(CM17="-","-",_xlfn.XLOOKUP(CM17,'Banco de dados'!$B:$B,'Banco de dados'!$E:$E))</f>
        <v>0</v>
      </c>
      <c r="CO17" s="26">
        <f t="shared" si="23"/>
        <v>1</v>
      </c>
      <c r="CP17" s="24">
        <f>_xlfn.XLOOKUP(CK17,'Banco de dados'!$B:$B,'Banco de dados'!$H:$H)</f>
        <v>35</v>
      </c>
      <c r="CQ17" s="24">
        <f>_xlfn.XLOOKUP(CM17,'Banco de dados'!$B:$B,'Banco de dados'!$H:$H)</f>
        <v>0</v>
      </c>
      <c r="CR17" s="24">
        <f>_xlfn.XLOOKUP(CK17,'Banco de dados'!$B:$B,'Banco de dados'!$F:$F)</f>
        <v>5955.62</v>
      </c>
      <c r="CS17" s="24">
        <f>_xlfn.XLOOKUP(CM17,'Banco de dados'!$B:$B,'Banco de dados'!$F:$F)</f>
        <v>0</v>
      </c>
      <c r="CT17" s="25">
        <v>0</v>
      </c>
      <c r="CU17" s="25"/>
      <c r="CV17" s="24" t="str">
        <f>IF(AI17&lt;=0.5,"Curto I",IF(AND(AI17&gt;='Braços de IP'!$B$9,AI17&lt;='Braços de IP'!$D$9),'Braços de IP'!$E$9,IF(AND(AI17&gt;='Braços de IP'!$B$10,AI17&lt;='Braços de IP'!$D$10),'Braços de IP'!$E$10,IF(AND(AI17&gt;='Braços de IP'!$B$11,AI17&lt;='Braços de IP'!$D$11),'Braços de IP'!$E$11,IF(AND(AI17&gt;='Braços de IP'!$B$12,AI17&lt;='Braços de IP'!$D$12),'Braços de IP'!$E$12,IF(AND(AI17&gt;='Braços de IP'!$B$13,AI17&lt;='Braços de IP'!$D$13),'Braços de IP'!$E$13,IF(AND(AI17&gt;='Braços de IP'!$B$14,AI17&lt;='Braços de IP'!$D$14),'Braços de IP'!$E$14,"ERRO")))))))</f>
        <v>Curto II</v>
      </c>
      <c r="CW17" s="25"/>
      <c r="CX17" s="24" t="str">
        <f>IF($CW17="","",VLOOKUP($CW17,'Braços de IP'!$E$9:$I$15,2,0))</f>
        <v/>
      </c>
      <c r="CY17" s="27" t="str">
        <f>IF($CW17="","",VLOOKUP($CW17,'Braços de IP'!$E$9:$I$15,5,0))</f>
        <v/>
      </c>
      <c r="CZ17" s="24"/>
      <c r="DA17" s="24"/>
      <c r="DB17" s="24"/>
      <c r="DC17" s="24"/>
      <c r="DD17" s="24"/>
      <c r="DE17" s="24"/>
      <c r="DF17" s="28">
        <f t="shared" si="24"/>
        <v>35</v>
      </c>
      <c r="DG17" s="29">
        <f t="shared" si="25"/>
        <v>100</v>
      </c>
      <c r="DH17" s="28">
        <f t="shared" si="26"/>
        <v>135</v>
      </c>
      <c r="DI17" s="30">
        <f t="shared" si="27"/>
        <v>0.65</v>
      </c>
      <c r="DJ17" s="31"/>
      <c r="DK17" s="32"/>
      <c r="DL17" s="15" t="s">
        <v>141</v>
      </c>
      <c r="DM17" s="15"/>
      <c r="DO17" s="33">
        <f t="shared" si="28"/>
        <v>0.70085470085470081</v>
      </c>
      <c r="DQ17" s="1" t="s">
        <v>142</v>
      </c>
      <c r="DR17" s="1" t="s">
        <v>143</v>
      </c>
      <c r="DS17" s="1" t="s">
        <v>144</v>
      </c>
    </row>
    <row r="18" spans="3:123" ht="14.4" hidden="1" x14ac:dyDescent="0.3">
      <c r="C18" t="s">
        <v>1006</v>
      </c>
      <c r="D18" s="15">
        <v>4</v>
      </c>
      <c r="E18" s="15" t="s">
        <v>132</v>
      </c>
      <c r="F18" s="15" t="s">
        <v>150</v>
      </c>
      <c r="G18" s="15">
        <v>-30.065290000000001</v>
      </c>
      <c r="H18" s="15">
        <v>-50.160902</v>
      </c>
      <c r="I18" s="15" t="s">
        <v>134</v>
      </c>
      <c r="J18" s="15" t="s">
        <v>135</v>
      </c>
      <c r="K18" s="15" t="s">
        <v>136</v>
      </c>
      <c r="L18" s="15" t="s">
        <v>148</v>
      </c>
      <c r="M18" s="15">
        <v>100</v>
      </c>
      <c r="N18" s="15">
        <v>17</v>
      </c>
      <c r="O18" s="15">
        <v>0</v>
      </c>
      <c r="P18" s="15">
        <f t="shared" si="0"/>
        <v>200</v>
      </c>
      <c r="Q18" s="16">
        <v>2</v>
      </c>
      <c r="R18" s="16">
        <v>3</v>
      </c>
      <c r="S18" s="16">
        <v>6.9</v>
      </c>
      <c r="T18" s="15"/>
      <c r="U18" s="15"/>
      <c r="V18" s="15">
        <v>0</v>
      </c>
      <c r="W18" s="15">
        <v>3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 t="s">
        <v>138</v>
      </c>
      <c r="AD18" s="15" t="s">
        <v>139</v>
      </c>
      <c r="AE18" s="15">
        <v>32.200000000000003</v>
      </c>
      <c r="AF18" s="15">
        <v>7</v>
      </c>
      <c r="AG18" s="15">
        <v>1</v>
      </c>
      <c r="AH18" s="15">
        <v>0.6</v>
      </c>
      <c r="AI18" s="15">
        <v>1.3</v>
      </c>
      <c r="AJ18" s="16">
        <f t="shared" si="1"/>
        <v>0.70000000000000007</v>
      </c>
      <c r="AK18" s="16" t="s">
        <v>135</v>
      </c>
      <c r="AL18" s="16" t="s">
        <v>135</v>
      </c>
      <c r="AM18" s="15" t="s">
        <v>140</v>
      </c>
      <c r="AN18" s="16">
        <f t="shared" si="2"/>
        <v>2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 t="s">
        <v>135</v>
      </c>
      <c r="AU18" s="17">
        <f t="shared" si="3"/>
        <v>0</v>
      </c>
      <c r="AV18" s="17"/>
      <c r="AW18" s="17">
        <f>VLOOKUP(I18,ABNT5101!$I$3:$J$9,2)</f>
        <v>7.5</v>
      </c>
      <c r="AX18" s="17">
        <f>VLOOKUP(I18,ABNT5101!$I$3:$M$9,5)</f>
        <v>0.18</v>
      </c>
      <c r="AY18" s="131" t="str">
        <f>_xlfn.XLOOKUP(I18,ABNT5101!$I:$I,ABNT5101!$L:$L)</f>
        <v>-</v>
      </c>
      <c r="AZ18" s="131">
        <f>_xlfn.XLOOKUP(I18,ABNT5101!$I:$I,ABNT5101!M:M)</f>
        <v>0.18</v>
      </c>
      <c r="BA18" s="131" t="str">
        <f>_xlfn.XLOOKUP(I18,ABNT5101!$I:$I,ABNT5101!N:N)</f>
        <v>-</v>
      </c>
      <c r="BB18" s="131">
        <f>_xlfn.XLOOKUP(I18,ABNT5101!$I:$I,ABNT5101!O:O)</f>
        <v>16</v>
      </c>
      <c r="BC18" s="18" t="str">
        <f t="shared" si="4"/>
        <v>ATENDE</v>
      </c>
      <c r="BD18" s="19">
        <f t="shared" si="5"/>
        <v>0.2413333333333334</v>
      </c>
      <c r="BE18" s="19">
        <f t="shared" si="6"/>
        <v>1.8888888888888893</v>
      </c>
      <c r="BF18" s="19" t="str">
        <f t="shared" si="7"/>
        <v>-</v>
      </c>
      <c r="BG18" s="20">
        <v>9.31</v>
      </c>
      <c r="BH18" s="20">
        <v>0.52</v>
      </c>
      <c r="BI18" s="20"/>
      <c r="BJ18" s="20"/>
      <c r="BK18" s="21"/>
      <c r="BL18" s="20"/>
      <c r="BM18" s="18" t="str">
        <f t="shared" si="8"/>
        <v>ATENDE</v>
      </c>
      <c r="BN18" s="18" t="str">
        <f t="shared" si="9"/>
        <v>ATENDE</v>
      </c>
      <c r="BO18" s="18" t="str">
        <f t="shared" si="10"/>
        <v>ATENDE</v>
      </c>
      <c r="BP18" s="18" t="str">
        <f t="shared" si="11"/>
        <v>ATENDE</v>
      </c>
      <c r="BQ18" s="22" t="str">
        <f t="shared" si="12"/>
        <v>C5</v>
      </c>
      <c r="BR18" s="22" t="str">
        <f t="shared" si="29"/>
        <v>P6</v>
      </c>
      <c r="BS18" s="23">
        <f t="shared" si="14"/>
        <v>1.3833333333333333</v>
      </c>
      <c r="BT18" s="20">
        <v>7.15</v>
      </c>
      <c r="BU18" s="20">
        <v>1.97</v>
      </c>
      <c r="BV18" s="132">
        <f>IF(BR18="-","-",_xlfn.XLOOKUP(BR18,ABNT5101!$B$4:$B$9,ABNT5101!$C$4:$C$9))</f>
        <v>3</v>
      </c>
      <c r="BW18" s="132">
        <f>IF(BR18="-","-",_xlfn.XLOOKUP(BR18,ABNT5101!$B$4:$B$9,ABNT5101!$D$4:$D$9))</f>
        <v>0.6</v>
      </c>
      <c r="BX18" s="18" t="str">
        <f t="shared" si="15"/>
        <v>ATENDE</v>
      </c>
      <c r="BY18" s="18" t="str">
        <f t="shared" si="16"/>
        <v>ATENDE</v>
      </c>
      <c r="BZ18" s="18" t="str">
        <f t="shared" si="17"/>
        <v>ATENDE</v>
      </c>
      <c r="CA18" s="22" t="str">
        <f>BR18</f>
        <v>P6</v>
      </c>
      <c r="CB18" s="23">
        <f t="shared" si="19"/>
        <v>0.33000000000000007</v>
      </c>
      <c r="CC18" s="22">
        <v>3.99</v>
      </c>
      <c r="CD18" s="22">
        <v>2.14</v>
      </c>
      <c r="CE18" s="130">
        <f>IF(CA18="-","-",_xlfn.XLOOKUP(CA18,ABNT5101!$B$4:$B$9,ABNT5101!$C$4:$C$9))</f>
        <v>3</v>
      </c>
      <c r="CF18" s="130">
        <f>IF(CA18="-","-",_xlfn.XLOOKUP(CA18,ABNT5101!$B$4:$B$9,ABNT5101!$D$4:$D$9))</f>
        <v>0.6</v>
      </c>
      <c r="CG18" s="18" t="str">
        <f t="shared" si="20"/>
        <v>ATENDE</v>
      </c>
      <c r="CH18" s="18" t="str">
        <f t="shared" si="21"/>
        <v>ATENDE</v>
      </c>
      <c r="CI18" s="18" t="str">
        <f t="shared" si="22"/>
        <v>ATENDE</v>
      </c>
      <c r="CJ18" s="133" t="str">
        <f>_xlfn.XLOOKUP(CK18,'Banco de dados'!$B:$B,'Banco de dados'!$D:$D)</f>
        <v>SX LIGHTING</v>
      </c>
      <c r="CK18" s="25" t="s">
        <v>801</v>
      </c>
      <c r="CL18" s="24" t="str">
        <f>_xlfn.XLOOKUP(CK18,'Banco de dados'!$B:$B,'Banco de dados'!$E:$E)</f>
        <v>SXINEVO030K40L12CZF7PHF</v>
      </c>
      <c r="CM18" s="24"/>
      <c r="CN18" s="24" t="e">
        <f>IF(CM18="-","-",_xlfn.XLOOKUP(CM18,'Banco de dados'!$B:$B,'Banco de dados'!$E:$E))</f>
        <v>#N/A</v>
      </c>
      <c r="CO18" s="26">
        <f t="shared" si="23"/>
        <v>1</v>
      </c>
      <c r="CP18" s="24">
        <f>_xlfn.XLOOKUP(CK18,'Banco de dados'!$B:$B,'Banco de dados'!$H:$H)</f>
        <v>31</v>
      </c>
      <c r="CQ18" s="24">
        <f>_xlfn.XLOOKUP(CM18,'Banco de dados'!$B:$B,'Banco de dados'!$H:$H)</f>
        <v>0</v>
      </c>
      <c r="CR18" s="24">
        <f>_xlfn.XLOOKUP(CK18,'Banco de dados'!$B:$B,'Banco de dados'!$F:$F)</f>
        <v>5270</v>
      </c>
      <c r="CS18" s="24">
        <f>_xlfn.XLOOKUP(CM18,'Banco de dados'!$B:$B,'Banco de dados'!$F:$F)</f>
        <v>0</v>
      </c>
      <c r="CT18" s="25">
        <v>0</v>
      </c>
      <c r="CU18" s="25"/>
      <c r="CV18" s="24" t="str">
        <f>IF(AI18&lt;=0.5,"Curto I",IF(AND(AI18&gt;='Braços de IP'!$B$9,AI18&lt;='Braços de IP'!$D$9),'Braços de IP'!$E$9,IF(AND(AI18&gt;='Braços de IP'!$B$10,AI18&lt;='Braços de IP'!$D$10),'Braços de IP'!$E$10,IF(AND(AI18&gt;='Braços de IP'!$B$11,AI18&lt;='Braços de IP'!$D$11),'Braços de IP'!$E$11,IF(AND(AI18&gt;='Braços de IP'!$B$12,AI18&lt;='Braços de IP'!$D$12),'Braços de IP'!$E$12,IF(AND(AI18&gt;='Braços de IP'!$B$13,AI18&lt;='Braços de IP'!$D$13),'Braços de IP'!$E$13,IF(AND(AI18&gt;='Braços de IP'!$B$14,AI18&lt;='Braços de IP'!$D$14),'Braços de IP'!$E$14,"ERRO")))))))</f>
        <v>Curto II</v>
      </c>
      <c r="CW18" s="25"/>
      <c r="CX18" s="24" t="str">
        <f>IF($CW18="","",VLOOKUP($CW18,'Braços de IP'!$E$9:$I$15,2,0))</f>
        <v/>
      </c>
      <c r="CY18" s="27" t="str">
        <f>IF($CW18="","",VLOOKUP($CW18,'Braços de IP'!$E$9:$I$15,5,0))</f>
        <v/>
      </c>
      <c r="CZ18" s="24"/>
      <c r="DA18" s="24"/>
      <c r="DB18" s="24"/>
      <c r="DC18" s="24"/>
      <c r="DD18" s="24"/>
      <c r="DE18" s="24"/>
      <c r="DF18" s="28">
        <f t="shared" si="24"/>
        <v>31</v>
      </c>
      <c r="DG18" s="29">
        <f t="shared" si="25"/>
        <v>100</v>
      </c>
      <c r="DH18" s="28">
        <f t="shared" si="26"/>
        <v>131</v>
      </c>
      <c r="DI18" s="30">
        <f t="shared" si="27"/>
        <v>0.69</v>
      </c>
      <c r="DJ18" s="31"/>
      <c r="DK18" s="32"/>
      <c r="DL18" s="15" t="s">
        <v>141</v>
      </c>
      <c r="DM18" s="15"/>
      <c r="DO18" s="33">
        <f t="shared" si="28"/>
        <v>0.7350427350427351</v>
      </c>
      <c r="DQ18" s="1" t="s">
        <v>142</v>
      </c>
      <c r="DR18" s="1" t="s">
        <v>143</v>
      </c>
      <c r="DS18" s="1" t="s">
        <v>144</v>
      </c>
    </row>
    <row r="19" spans="3:123" ht="14.4" hidden="1" x14ac:dyDescent="0.3">
      <c r="C19" t="s">
        <v>1006</v>
      </c>
      <c r="D19" s="15">
        <v>4</v>
      </c>
      <c r="E19" s="15" t="s">
        <v>132</v>
      </c>
      <c r="F19" s="15" t="s">
        <v>150</v>
      </c>
      <c r="G19" s="15">
        <v>-30.065290000000001</v>
      </c>
      <c r="H19" s="15">
        <v>-50.160902</v>
      </c>
      <c r="I19" s="15" t="s">
        <v>134</v>
      </c>
      <c r="J19" s="15" t="s">
        <v>135</v>
      </c>
      <c r="K19" s="15" t="s">
        <v>136</v>
      </c>
      <c r="L19" s="15" t="s">
        <v>148</v>
      </c>
      <c r="M19" s="15">
        <v>100</v>
      </c>
      <c r="N19" s="15">
        <v>17</v>
      </c>
      <c r="O19" s="15">
        <v>0</v>
      </c>
      <c r="P19" s="15">
        <f t="shared" si="0"/>
        <v>200</v>
      </c>
      <c r="Q19" s="16">
        <v>2</v>
      </c>
      <c r="R19" s="16">
        <v>3</v>
      </c>
      <c r="S19" s="16">
        <v>6.9</v>
      </c>
      <c r="T19" s="15"/>
      <c r="U19" s="15"/>
      <c r="V19" s="15">
        <v>0</v>
      </c>
      <c r="W19" s="15">
        <v>3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 t="s">
        <v>138</v>
      </c>
      <c r="AD19" s="15" t="s">
        <v>139</v>
      </c>
      <c r="AE19" s="15">
        <v>32.200000000000003</v>
      </c>
      <c r="AF19" s="15">
        <v>7</v>
      </c>
      <c r="AG19" s="15">
        <v>1</v>
      </c>
      <c r="AH19" s="15">
        <v>0.6</v>
      </c>
      <c r="AI19" s="15">
        <v>1.3</v>
      </c>
      <c r="AJ19" s="16">
        <f t="shared" si="1"/>
        <v>0.70000000000000007</v>
      </c>
      <c r="AK19" s="16" t="s">
        <v>135</v>
      </c>
      <c r="AL19" s="16" t="s">
        <v>135</v>
      </c>
      <c r="AM19" s="15" t="s">
        <v>140</v>
      </c>
      <c r="AN19" s="16">
        <f t="shared" si="2"/>
        <v>2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 t="s">
        <v>135</v>
      </c>
      <c r="AU19" s="17">
        <f t="shared" si="3"/>
        <v>0</v>
      </c>
      <c r="AV19" s="17"/>
      <c r="AW19" s="17">
        <f>VLOOKUP(I19,ABNT5101!$I$3:$J$9,2)</f>
        <v>7.5</v>
      </c>
      <c r="AX19" s="17">
        <f>VLOOKUP(I19,ABNT5101!$I$3:$M$9,5)</f>
        <v>0.18</v>
      </c>
      <c r="AY19" s="131" t="str">
        <f>_xlfn.XLOOKUP(I19,ABNT5101!$I:$I,ABNT5101!$L:$L)</f>
        <v>-</v>
      </c>
      <c r="AZ19" s="131">
        <f>_xlfn.XLOOKUP(I19,ABNT5101!$I:$I,ABNT5101!M:M)</f>
        <v>0.18</v>
      </c>
      <c r="BA19" s="131" t="str">
        <f>_xlfn.XLOOKUP(I19,ABNT5101!$I:$I,ABNT5101!N:N)</f>
        <v>-</v>
      </c>
      <c r="BB19" s="131">
        <f>_xlfn.XLOOKUP(I19,ABNT5101!$I:$I,ABNT5101!O:O)</f>
        <v>16</v>
      </c>
      <c r="BC19" s="18" t="str">
        <f t="shared" si="4"/>
        <v>ATENDE</v>
      </c>
      <c r="BD19" s="19">
        <f t="shared" si="5"/>
        <v>0.21999999999999997</v>
      </c>
      <c r="BE19" s="19">
        <f t="shared" si="6"/>
        <v>2.1666666666666665</v>
      </c>
      <c r="BF19" s="19" t="str">
        <f t="shared" si="7"/>
        <v>-</v>
      </c>
      <c r="BG19" s="20">
        <v>9.15</v>
      </c>
      <c r="BH19" s="20">
        <v>0.56999999999999995</v>
      </c>
      <c r="BI19" s="20"/>
      <c r="BJ19" s="20"/>
      <c r="BK19" s="21"/>
      <c r="BL19" s="20"/>
      <c r="BM19" s="18" t="str">
        <f t="shared" si="8"/>
        <v>ATENDE</v>
      </c>
      <c r="BN19" s="18" t="str">
        <f t="shared" si="9"/>
        <v>ATENDE</v>
      </c>
      <c r="BO19" s="18" t="str">
        <f t="shared" si="10"/>
        <v>ATENDE</v>
      </c>
      <c r="BP19" s="18" t="str">
        <f t="shared" si="11"/>
        <v>ATENDE</v>
      </c>
      <c r="BQ19" s="22" t="str">
        <f t="shared" si="12"/>
        <v>C5</v>
      </c>
      <c r="BR19" s="22" t="str">
        <f t="shared" si="29"/>
        <v>P6</v>
      </c>
      <c r="BS19" s="23">
        <f t="shared" si="14"/>
        <v>1.4033333333333333</v>
      </c>
      <c r="BT19" s="20">
        <v>7.21</v>
      </c>
      <c r="BU19" s="20">
        <v>3.38</v>
      </c>
      <c r="BV19" s="132">
        <f>IF(BR19="-","-",_xlfn.XLOOKUP(BR19,ABNT5101!$B$4:$B$9,ABNT5101!$C$4:$C$9))</f>
        <v>3</v>
      </c>
      <c r="BW19" s="132">
        <f>IF(BR19="-","-",_xlfn.XLOOKUP(BR19,ABNT5101!$B$4:$B$9,ABNT5101!$D$4:$D$9))</f>
        <v>0.6</v>
      </c>
      <c r="BX19" s="18" t="str">
        <f t="shared" si="15"/>
        <v>ATENDE</v>
      </c>
      <c r="BY19" s="18" t="str">
        <f t="shared" si="16"/>
        <v>ATENDE</v>
      </c>
      <c r="BZ19" s="18" t="str">
        <f t="shared" si="17"/>
        <v>ATENDE</v>
      </c>
      <c r="CA19" s="22" t="str">
        <f>BR19</f>
        <v>P6</v>
      </c>
      <c r="CB19" s="23">
        <f t="shared" si="19"/>
        <v>0.26666666666666661</v>
      </c>
      <c r="CC19" s="22">
        <v>3.8</v>
      </c>
      <c r="CD19" s="22">
        <v>2.41</v>
      </c>
      <c r="CE19" s="130">
        <f>IF(CA19="-","-",_xlfn.XLOOKUP(CA19,ABNT5101!$B$4:$B$9,ABNT5101!$C$4:$C$9))</f>
        <v>3</v>
      </c>
      <c r="CF19" s="130">
        <f>IF(CA19="-","-",_xlfn.XLOOKUP(CA19,ABNT5101!$B$4:$B$9,ABNT5101!$D$4:$D$9))</f>
        <v>0.6</v>
      </c>
      <c r="CG19" s="18" t="str">
        <f t="shared" si="20"/>
        <v>ATENDE</v>
      </c>
      <c r="CH19" s="18" t="str">
        <f t="shared" si="21"/>
        <v>ATENDE</v>
      </c>
      <c r="CI19" s="18" t="str">
        <f t="shared" si="22"/>
        <v>ATENDE</v>
      </c>
      <c r="CJ19" s="133" t="str">
        <f>_xlfn.XLOOKUP(CK19,'Banco de dados'!$B:$B,'Banco de dados'!$D:$D)</f>
        <v>TECNOWATT</v>
      </c>
      <c r="CK19" s="25" t="s">
        <v>824</v>
      </c>
      <c r="CL19" s="24" t="str">
        <f>_xlfn.XLOOKUP(CK19,'Banco de dados'!$B:$B,'Banco de dados'!$E:$E)</f>
        <v>SIGSAGPTLRRSSNDL_30W_38IBBRS
1-10C1MUN6.5</v>
      </c>
      <c r="CM19" s="24"/>
      <c r="CN19" s="24" t="e">
        <f>IF(CM19="-","-",_xlfn.XLOOKUP(CM19,'Banco de dados'!$B:$B,'Banco de dados'!$E:$E))</f>
        <v>#N/A</v>
      </c>
      <c r="CO19" s="26">
        <f t="shared" si="23"/>
        <v>1</v>
      </c>
      <c r="CP19" s="24">
        <f>_xlfn.XLOOKUP(CK19,'Banco de dados'!$B:$B,'Banco de dados'!$H:$H)</f>
        <v>30</v>
      </c>
      <c r="CQ19" s="24">
        <f>_xlfn.XLOOKUP(CM19,'Banco de dados'!$B:$B,'Banco de dados'!$H:$H)</f>
        <v>0</v>
      </c>
      <c r="CR19" s="24">
        <f>_xlfn.XLOOKUP(CK19,'Banco de dados'!$B:$B,'Banco de dados'!$F:$F)</f>
        <v>5266</v>
      </c>
      <c r="CS19" s="24">
        <f>_xlfn.XLOOKUP(CM19,'Banco de dados'!$B:$B,'Banco de dados'!$F:$F)</f>
        <v>0</v>
      </c>
      <c r="CT19" s="25">
        <v>0</v>
      </c>
      <c r="CU19" s="25"/>
      <c r="CV19" s="24" t="str">
        <f>IF(AI19&lt;=0.5,"Curto I",IF(AND(AI19&gt;='Braços de IP'!$B$9,AI19&lt;='Braços de IP'!$D$9),'Braços de IP'!$E$9,IF(AND(AI19&gt;='Braços de IP'!$B$10,AI19&lt;='Braços de IP'!$D$10),'Braços de IP'!$E$10,IF(AND(AI19&gt;='Braços de IP'!$B$11,AI19&lt;='Braços de IP'!$D$11),'Braços de IP'!$E$11,IF(AND(AI19&gt;='Braços de IP'!$B$12,AI19&lt;='Braços de IP'!$D$12),'Braços de IP'!$E$12,IF(AND(AI19&gt;='Braços de IP'!$B$13,AI19&lt;='Braços de IP'!$D$13),'Braços de IP'!$E$13,IF(AND(AI19&gt;='Braços de IP'!$B$14,AI19&lt;='Braços de IP'!$D$14),'Braços de IP'!$E$14,"ERRO")))))))</f>
        <v>Curto II</v>
      </c>
      <c r="CW19" s="25"/>
      <c r="CX19" s="24" t="str">
        <f>IF($CW19="","",VLOOKUP($CW19,'Braços de IP'!$E$9:$I$15,2,0))</f>
        <v/>
      </c>
      <c r="CY19" s="27" t="str">
        <f>IF($CW19="","",VLOOKUP($CW19,'Braços de IP'!$E$9:$I$15,5,0))</f>
        <v/>
      </c>
      <c r="CZ19" s="24"/>
      <c r="DA19" s="24"/>
      <c r="DB19" s="24"/>
      <c r="DC19" s="24"/>
      <c r="DD19" s="24"/>
      <c r="DE19" s="24"/>
      <c r="DF19" s="28">
        <f t="shared" si="24"/>
        <v>30</v>
      </c>
      <c r="DG19" s="29">
        <f t="shared" si="25"/>
        <v>100</v>
      </c>
      <c r="DH19" s="28">
        <f t="shared" si="26"/>
        <v>130</v>
      </c>
      <c r="DI19" s="30">
        <f t="shared" si="27"/>
        <v>0.7</v>
      </c>
      <c r="DJ19" s="31"/>
      <c r="DK19" s="32"/>
      <c r="DL19" s="15" t="s">
        <v>141</v>
      </c>
      <c r="DM19" s="15"/>
      <c r="DO19" s="33">
        <f t="shared" si="28"/>
        <v>0.74358974358974361</v>
      </c>
      <c r="DQ19" s="1" t="s">
        <v>142</v>
      </c>
      <c r="DR19" s="1" t="s">
        <v>143</v>
      </c>
      <c r="DS19" s="1" t="s">
        <v>144</v>
      </c>
    </row>
    <row r="20" spans="3:123" ht="14.4" hidden="1" x14ac:dyDescent="0.3">
      <c r="C20" t="s">
        <v>1006</v>
      </c>
      <c r="D20" s="15">
        <v>7</v>
      </c>
      <c r="E20" s="15" t="s">
        <v>153</v>
      </c>
      <c r="F20" s="15" t="s">
        <v>145</v>
      </c>
      <c r="G20" s="15">
        <v>-29.996541000000001</v>
      </c>
      <c r="H20" s="15">
        <v>-50.187240000000003</v>
      </c>
      <c r="I20" s="15" t="s">
        <v>154</v>
      </c>
      <c r="J20" s="15" t="s">
        <v>135</v>
      </c>
      <c r="K20" s="15" t="s">
        <v>136</v>
      </c>
      <c r="L20" s="15" t="s">
        <v>137</v>
      </c>
      <c r="M20" s="15">
        <v>50</v>
      </c>
      <c r="N20" s="15">
        <v>0</v>
      </c>
      <c r="O20" s="15">
        <v>0</v>
      </c>
      <c r="P20" s="15">
        <f t="shared" si="0"/>
        <v>100</v>
      </c>
      <c r="Q20" s="16">
        <v>2</v>
      </c>
      <c r="R20" s="16">
        <v>2</v>
      </c>
      <c r="S20" s="16">
        <v>7</v>
      </c>
      <c r="T20" s="15"/>
      <c r="U20" s="15"/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 t="s">
        <v>138</v>
      </c>
      <c r="AD20" s="15" t="s">
        <v>139</v>
      </c>
      <c r="AE20" s="15">
        <v>33.5</v>
      </c>
      <c r="AF20" s="15">
        <v>7</v>
      </c>
      <c r="AG20" s="15">
        <v>1</v>
      </c>
      <c r="AH20" s="15">
        <v>0.2</v>
      </c>
      <c r="AI20" s="15">
        <v>2.5</v>
      </c>
      <c r="AJ20" s="16">
        <f t="shared" si="1"/>
        <v>2.2999999999999998</v>
      </c>
      <c r="AK20" s="16" t="s">
        <v>135</v>
      </c>
      <c r="AL20" s="16" t="s">
        <v>135</v>
      </c>
      <c r="AM20" s="15" t="s">
        <v>140</v>
      </c>
      <c r="AN20" s="16">
        <f t="shared" si="2"/>
        <v>2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 t="s">
        <v>135</v>
      </c>
      <c r="AU20" s="17">
        <f t="shared" si="3"/>
        <v>0</v>
      </c>
      <c r="AV20" s="17"/>
      <c r="AW20" s="17">
        <f>VLOOKUP(I20,ABNT5101!$I$3:$J$9,2)</f>
        <v>10</v>
      </c>
      <c r="AX20" s="17">
        <f>VLOOKUP(I20,ABNT5101!$I$3:$M$9,5)</f>
        <v>0.18</v>
      </c>
      <c r="AY20" s="131" t="str">
        <f>_xlfn.XLOOKUP(I20,ABNT5101!$I:$I,ABNT5101!$L:$L)</f>
        <v>-</v>
      </c>
      <c r="AZ20" s="131">
        <f>_xlfn.XLOOKUP(I20,ABNT5101!$I:$I,ABNT5101!M:M)</f>
        <v>0.18</v>
      </c>
      <c r="BA20" s="131" t="str">
        <f>_xlfn.XLOOKUP(I20,ABNT5101!$I:$I,ABNT5101!N:N)</f>
        <v>-</v>
      </c>
      <c r="BB20" s="131">
        <f>_xlfn.XLOOKUP(I20,ABNT5101!$I:$I,ABNT5101!O:O)</f>
        <v>16</v>
      </c>
      <c r="BC20" s="18" t="str">
        <f t="shared" si="4"/>
        <v>ATENDE</v>
      </c>
      <c r="BD20" s="19">
        <f t="shared" si="5"/>
        <v>0.12799999999999989</v>
      </c>
      <c r="BE20" s="19">
        <f t="shared" si="6"/>
        <v>0.94444444444444442</v>
      </c>
      <c r="BF20" s="19" t="str">
        <f t="shared" si="7"/>
        <v>-</v>
      </c>
      <c r="BG20" s="20">
        <v>11.28</v>
      </c>
      <c r="BH20" s="20">
        <v>0.35</v>
      </c>
      <c r="BI20" s="20"/>
      <c r="BJ20" s="20"/>
      <c r="BK20" s="21"/>
      <c r="BL20" s="20"/>
      <c r="BM20" s="18" t="str">
        <f t="shared" si="8"/>
        <v>ATENDE</v>
      </c>
      <c r="BN20" s="18" t="str">
        <f t="shared" si="9"/>
        <v>ATENDE</v>
      </c>
      <c r="BO20" s="18" t="str">
        <f t="shared" si="10"/>
        <v>ATENDE</v>
      </c>
      <c r="BP20" s="18" t="str">
        <f t="shared" si="11"/>
        <v>ATENDE</v>
      </c>
      <c r="BQ20" s="22" t="str">
        <f t="shared" si="12"/>
        <v>C4</v>
      </c>
      <c r="BR20" s="22" t="str">
        <f t="shared" si="29"/>
        <v>P6</v>
      </c>
      <c r="BS20" s="23">
        <f t="shared" si="14"/>
        <v>1.4233333333333333</v>
      </c>
      <c r="BT20" s="20">
        <v>7.27</v>
      </c>
      <c r="BU20" s="20">
        <v>3.01</v>
      </c>
      <c r="BV20" s="132">
        <f>IF(BR20="-","-",_xlfn.XLOOKUP(BR20,ABNT5101!$B$4:$B$9,ABNT5101!$C$4:$C$9))</f>
        <v>3</v>
      </c>
      <c r="BW20" s="132">
        <f>IF(BR20="-","-",_xlfn.XLOOKUP(BR20,ABNT5101!$B$4:$B$9,ABNT5101!$D$4:$D$9))</f>
        <v>0.6</v>
      </c>
      <c r="BX20" s="18" t="str">
        <f t="shared" si="15"/>
        <v>ATENDE</v>
      </c>
      <c r="BY20" s="18" t="str">
        <f t="shared" si="16"/>
        <v>ATENDE</v>
      </c>
      <c r="BZ20" s="18" t="str">
        <f t="shared" si="17"/>
        <v>ATENDE</v>
      </c>
      <c r="CA20" s="22" t="s">
        <v>135</v>
      </c>
      <c r="CB20" s="23" t="e">
        <f t="shared" si="19"/>
        <v>#VALUE!</v>
      </c>
      <c r="CC20" s="22"/>
      <c r="CD20" s="22"/>
      <c r="CE20" s="130" t="str">
        <f>IF(CA20="-","-",_xlfn.XLOOKUP(CA20,ABNT5101!$B$4:$B$9,ABNT5101!$C$4:$C$9))</f>
        <v>-</v>
      </c>
      <c r="CF20" s="130" t="str">
        <f>IF(CA20="-","-",_xlfn.XLOOKUP(CA20,ABNT5101!$B$4:$B$9,ABNT5101!$D$4:$D$9))</f>
        <v>-</v>
      </c>
      <c r="CG20" s="18" t="str">
        <f t="shared" si="20"/>
        <v>-</v>
      </c>
      <c r="CH20" s="18" t="str">
        <f t="shared" si="21"/>
        <v>-</v>
      </c>
      <c r="CI20" s="18" t="str">
        <f t="shared" si="22"/>
        <v>-</v>
      </c>
      <c r="CJ20" s="133" t="str">
        <f>_xlfn.XLOOKUP(CK20,'Banco de dados'!$B:$B,'Banco de dados'!$D:$D)</f>
        <v>LEDSTAR</v>
      </c>
      <c r="CK20" s="25" t="s">
        <v>711</v>
      </c>
      <c r="CL20" s="24" t="str">
        <f>_xlfn.XLOOKUP(CK20,'Banco de dados'!$B:$B,'Banco de dados'!$E:$E)</f>
        <v>LUM LED SL VT 9.1 44W</v>
      </c>
      <c r="CM20" s="24"/>
      <c r="CN20" s="24">
        <f>IF(CM20="-","-",_xlfn.XLOOKUP(CM20,'Banco de dados'!$B:$B,'Banco de dados'!$E:$E))</f>
        <v>0</v>
      </c>
      <c r="CO20" s="26">
        <f t="shared" si="23"/>
        <v>1</v>
      </c>
      <c r="CP20" s="24">
        <f>_xlfn.XLOOKUP(CK20,'Banco de dados'!$B:$B,'Banco de dados'!$H:$H)</f>
        <v>44</v>
      </c>
      <c r="CQ20" s="24">
        <f>_xlfn.XLOOKUP(CM20,'Banco de dados'!$B:$B,'Banco de dados'!$H:$H)</f>
        <v>0</v>
      </c>
      <c r="CR20" s="24">
        <f>_xlfn.XLOOKUP(CK20,'Banco de dados'!$B:$B,'Banco de dados'!$F:$F)</f>
        <v>7657.99</v>
      </c>
      <c r="CS20" s="24">
        <f>_xlfn.XLOOKUP(CM20,'Banco de dados'!$B:$B,'Banco de dados'!$F:$F)</f>
        <v>0</v>
      </c>
      <c r="CT20" s="25">
        <v>0</v>
      </c>
      <c r="CU20" s="25"/>
      <c r="CV20" s="24" t="str">
        <f>IF(AI20&lt;=0.5,"Curto I",IF(AND(AI20&gt;='Braços de IP'!$B$9,AI20&lt;='Braços de IP'!$D$9),'Braços de IP'!$E$9,IF(AND(AI20&gt;='Braços de IP'!$B$10,AI20&lt;='Braços de IP'!$D$10),'Braços de IP'!$E$10,IF(AND(AI20&gt;='Braços de IP'!$B$11,AI20&lt;='Braços de IP'!$D$11),'Braços de IP'!$E$11,IF(AND(AI20&gt;='Braços de IP'!$B$12,AI20&lt;='Braços de IP'!$D$12),'Braços de IP'!$E$12,IF(AND(AI20&gt;='Braços de IP'!$B$13,AI20&lt;='Braços de IP'!$D$13),'Braços de IP'!$E$13,IF(AND(AI20&gt;='Braços de IP'!$B$14,AI20&lt;='Braços de IP'!$D$14),'Braços de IP'!$E$14,"ERRO")))))))</f>
        <v>Médio II</v>
      </c>
      <c r="CW20" s="25"/>
      <c r="CX20" s="24" t="str">
        <f>IF($CW20="","",VLOOKUP($CW20,'Braços de IP'!$E$9:$I$15,2,0))</f>
        <v/>
      </c>
      <c r="CY20" s="27" t="str">
        <f>IF($CW20="","",VLOOKUP($CW20,'Braços de IP'!$E$9:$I$15,5,0))</f>
        <v/>
      </c>
      <c r="CZ20" s="24"/>
      <c r="DA20" s="24"/>
      <c r="DB20" s="24"/>
      <c r="DC20" s="24"/>
      <c r="DD20" s="24"/>
      <c r="DE20" s="24"/>
      <c r="DF20" s="28">
        <f t="shared" si="24"/>
        <v>44</v>
      </c>
      <c r="DG20" s="29">
        <f t="shared" si="25"/>
        <v>50</v>
      </c>
      <c r="DH20" s="28">
        <f t="shared" si="26"/>
        <v>94</v>
      </c>
      <c r="DI20" s="30">
        <f t="shared" si="27"/>
        <v>0.12</v>
      </c>
      <c r="DJ20" s="31"/>
      <c r="DK20" s="32"/>
      <c r="DL20" s="15" t="s">
        <v>140</v>
      </c>
      <c r="DM20" s="15"/>
      <c r="DO20" s="33">
        <f t="shared" si="28"/>
        <v>0.12</v>
      </c>
      <c r="DQ20" s="1" t="s">
        <v>142</v>
      </c>
      <c r="DR20" s="1" t="s">
        <v>143</v>
      </c>
      <c r="DS20" s="1" t="s">
        <v>144</v>
      </c>
    </row>
    <row r="21" spans="3:123" ht="15.75" hidden="1" customHeight="1" x14ac:dyDescent="0.3">
      <c r="C21" t="s">
        <v>1006</v>
      </c>
      <c r="D21" s="15">
        <v>7</v>
      </c>
      <c r="E21" s="15" t="s">
        <v>153</v>
      </c>
      <c r="F21" s="15" t="s">
        <v>145</v>
      </c>
      <c r="G21" s="15">
        <v>-29.996541000000001</v>
      </c>
      <c r="H21" s="15">
        <v>-50.187240000000003</v>
      </c>
      <c r="I21" s="15" t="s">
        <v>154</v>
      </c>
      <c r="J21" s="15" t="s">
        <v>135</v>
      </c>
      <c r="K21" s="15" t="s">
        <v>136</v>
      </c>
      <c r="L21" s="15" t="s">
        <v>137</v>
      </c>
      <c r="M21" s="15">
        <v>50</v>
      </c>
      <c r="N21" s="15">
        <v>0</v>
      </c>
      <c r="O21" s="15">
        <v>0</v>
      </c>
      <c r="P21" s="15">
        <f t="shared" si="0"/>
        <v>100</v>
      </c>
      <c r="Q21" s="16">
        <v>2</v>
      </c>
      <c r="R21" s="16">
        <v>2</v>
      </c>
      <c r="S21" s="16">
        <v>7</v>
      </c>
      <c r="T21" s="15"/>
      <c r="U21" s="15"/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 t="s">
        <v>138</v>
      </c>
      <c r="AD21" s="15" t="s">
        <v>139</v>
      </c>
      <c r="AE21" s="15">
        <v>33.5</v>
      </c>
      <c r="AF21" s="15">
        <v>7</v>
      </c>
      <c r="AG21" s="15">
        <v>1</v>
      </c>
      <c r="AH21" s="15">
        <v>0.2</v>
      </c>
      <c r="AI21" s="15">
        <v>2.5</v>
      </c>
      <c r="AJ21" s="16">
        <f t="shared" si="1"/>
        <v>2.2999999999999998</v>
      </c>
      <c r="AK21" s="16" t="s">
        <v>135</v>
      </c>
      <c r="AL21" s="16" t="s">
        <v>135</v>
      </c>
      <c r="AM21" s="15" t="s">
        <v>140</v>
      </c>
      <c r="AN21" s="16">
        <f t="shared" si="2"/>
        <v>2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 t="s">
        <v>135</v>
      </c>
      <c r="AU21" s="17">
        <f t="shared" si="3"/>
        <v>0</v>
      </c>
      <c r="AV21" s="17"/>
      <c r="AW21" s="17">
        <f>VLOOKUP(I21,ABNT5101!$I$3:$J$9,2)</f>
        <v>10</v>
      </c>
      <c r="AX21" s="17">
        <f>VLOOKUP(I21,ABNT5101!$I$3:$M$9,5)</f>
        <v>0.18</v>
      </c>
      <c r="AY21" s="131" t="str">
        <f>_xlfn.XLOOKUP(I21,ABNT5101!$I:$I,ABNT5101!$L:$L)</f>
        <v>-</v>
      </c>
      <c r="AZ21" s="131">
        <f>_xlfn.XLOOKUP(I21,ABNT5101!$I:$I,ABNT5101!M:M)</f>
        <v>0.18</v>
      </c>
      <c r="BA21" s="131" t="str">
        <f>_xlfn.XLOOKUP(I21,ABNT5101!$I:$I,ABNT5101!N:N)</f>
        <v>-</v>
      </c>
      <c r="BB21" s="131">
        <f>_xlfn.XLOOKUP(I21,ABNT5101!$I:$I,ABNT5101!O:O)</f>
        <v>16</v>
      </c>
      <c r="BC21" s="18" t="str">
        <f t="shared" si="4"/>
        <v>ATENDE</v>
      </c>
      <c r="BD21" s="19">
        <f t="shared" si="5"/>
        <v>7.6000000000000068E-2</v>
      </c>
      <c r="BE21" s="19">
        <f t="shared" si="6"/>
        <v>1.3333333333333335</v>
      </c>
      <c r="BF21" s="19" t="str">
        <f t="shared" si="7"/>
        <v>-</v>
      </c>
      <c r="BG21" s="20">
        <v>10.76</v>
      </c>
      <c r="BH21" s="20">
        <v>0.42</v>
      </c>
      <c r="BI21" s="20"/>
      <c r="BJ21" s="20"/>
      <c r="BK21" s="21"/>
      <c r="BL21" s="20"/>
      <c r="BM21" s="18" t="str">
        <f t="shared" si="8"/>
        <v>ATENDE</v>
      </c>
      <c r="BN21" s="18" t="str">
        <f t="shared" si="9"/>
        <v>ATENDE</v>
      </c>
      <c r="BO21" s="18" t="str">
        <f t="shared" si="10"/>
        <v>ATENDE</v>
      </c>
      <c r="BP21" s="18" t="str">
        <f t="shared" si="11"/>
        <v>ATENDE</v>
      </c>
      <c r="BQ21" s="22" t="str">
        <f t="shared" si="12"/>
        <v>C4</v>
      </c>
      <c r="BR21" s="22" t="str">
        <f t="shared" si="29"/>
        <v>P6</v>
      </c>
      <c r="BS21" s="23">
        <f t="shared" si="14"/>
        <v>1.21</v>
      </c>
      <c r="BT21" s="20">
        <v>6.63</v>
      </c>
      <c r="BU21" s="20">
        <v>2.61</v>
      </c>
      <c r="BV21" s="132">
        <f>IF(BR21="-","-",_xlfn.XLOOKUP(BR21,ABNT5101!$B$4:$B$9,ABNT5101!$C$4:$C$9))</f>
        <v>3</v>
      </c>
      <c r="BW21" s="132">
        <f>IF(BR21="-","-",_xlfn.XLOOKUP(BR21,ABNT5101!$B$4:$B$9,ABNT5101!$D$4:$D$9))</f>
        <v>0.6</v>
      </c>
      <c r="BX21" s="18" t="str">
        <f t="shared" si="15"/>
        <v>ATENDE</v>
      </c>
      <c r="BY21" s="18" t="str">
        <f t="shared" si="16"/>
        <v>ATENDE</v>
      </c>
      <c r="BZ21" s="18" t="str">
        <f t="shared" si="17"/>
        <v>ATENDE</v>
      </c>
      <c r="CA21" s="22" t="s">
        <v>135</v>
      </c>
      <c r="CB21" s="23" t="e">
        <f t="shared" si="19"/>
        <v>#VALUE!</v>
      </c>
      <c r="CC21" s="22"/>
      <c r="CD21" s="22"/>
      <c r="CE21" s="130" t="str">
        <f>IF(CA21="-","-",_xlfn.XLOOKUP(CA21,ABNT5101!$B$4:$B$9,ABNT5101!$C$4:$C$9))</f>
        <v>-</v>
      </c>
      <c r="CF21" s="130" t="str">
        <f>IF(CA21="-","-",_xlfn.XLOOKUP(CA21,ABNT5101!$B$4:$B$9,ABNT5101!$D$4:$D$9))</f>
        <v>-</v>
      </c>
      <c r="CG21" s="18" t="str">
        <f t="shared" si="20"/>
        <v>-</v>
      </c>
      <c r="CH21" s="18" t="str">
        <f t="shared" si="21"/>
        <v>-</v>
      </c>
      <c r="CI21" s="18" t="str">
        <f t="shared" si="22"/>
        <v>-</v>
      </c>
      <c r="CJ21" s="133" t="str">
        <f>_xlfn.XLOOKUP(CK21,'Banco de dados'!$B:$B,'Banco de dados'!$D:$D)</f>
        <v>SX LIGHTING</v>
      </c>
      <c r="CK21" s="25" t="s">
        <v>803</v>
      </c>
      <c r="CL21" s="24" t="str">
        <f>_xlfn.XLOOKUP(CK21,'Banco de dados'!$B:$B,'Banco de dados'!$E:$E)</f>
        <v>SXINEVO040K40L12CZF7PHF</v>
      </c>
      <c r="CM21" s="24"/>
      <c r="CN21" s="24">
        <f>IF(CM21="-","-",_xlfn.XLOOKUP(CM21,'Banco de dados'!$B:$B,'Banco de dados'!$E:$E))</f>
        <v>0</v>
      </c>
      <c r="CO21" s="26">
        <f t="shared" si="23"/>
        <v>1</v>
      </c>
      <c r="CP21" s="24">
        <f>_xlfn.XLOOKUP(CK21,'Banco de dados'!$B:$B,'Banco de dados'!$H:$H)</f>
        <v>39</v>
      </c>
      <c r="CQ21" s="24">
        <f>_xlfn.XLOOKUP(CM21,'Banco de dados'!$B:$B,'Banco de dados'!$H:$H)</f>
        <v>0</v>
      </c>
      <c r="CR21" s="24">
        <f>_xlfn.XLOOKUP(CK21,'Banco de dados'!$B:$B,'Banco de dados'!$F:$F)</f>
        <v>6552</v>
      </c>
      <c r="CS21" s="24">
        <f>_xlfn.XLOOKUP(CM21,'Banco de dados'!$B:$B,'Banco de dados'!$F:$F)</f>
        <v>0</v>
      </c>
      <c r="CT21" s="25">
        <v>0</v>
      </c>
      <c r="CU21" s="25"/>
      <c r="CV21" s="24" t="str">
        <f>IF(AI21&lt;=0.5,"Curto I",IF(AND(AI21&gt;='Braços de IP'!$B$9,AI21&lt;='Braços de IP'!$D$9),'Braços de IP'!$E$9,IF(AND(AI21&gt;='Braços de IP'!$B$10,AI21&lt;='Braços de IP'!$D$10),'Braços de IP'!$E$10,IF(AND(AI21&gt;='Braços de IP'!$B$11,AI21&lt;='Braços de IP'!$D$11),'Braços de IP'!$E$11,IF(AND(AI21&gt;='Braços de IP'!$B$12,AI21&lt;='Braços de IP'!$D$12),'Braços de IP'!$E$12,IF(AND(AI21&gt;='Braços de IP'!$B$13,AI21&lt;='Braços de IP'!$D$13),'Braços de IP'!$E$13,IF(AND(AI21&gt;='Braços de IP'!$B$14,AI21&lt;='Braços de IP'!$D$14),'Braços de IP'!$E$14,"ERRO")))))))</f>
        <v>Médio II</v>
      </c>
      <c r="CW21" s="25"/>
      <c r="CX21" s="24" t="str">
        <f>IF($CW21="","",VLOOKUP($CW21,'Braços de IP'!$E$9:$I$15,2,0))</f>
        <v/>
      </c>
      <c r="CY21" s="27" t="str">
        <f>IF($CW21="","",VLOOKUP($CW21,'Braços de IP'!$E$9:$I$15,5,0))</f>
        <v/>
      </c>
      <c r="CZ21" s="24"/>
      <c r="DA21" s="24"/>
      <c r="DB21" s="24"/>
      <c r="DC21" s="24"/>
      <c r="DD21" s="24"/>
      <c r="DE21" s="24"/>
      <c r="DF21" s="28">
        <f t="shared" si="24"/>
        <v>39</v>
      </c>
      <c r="DG21" s="29">
        <f t="shared" si="25"/>
        <v>50</v>
      </c>
      <c r="DH21" s="28">
        <f t="shared" si="26"/>
        <v>89</v>
      </c>
      <c r="DI21" s="30">
        <f t="shared" si="27"/>
        <v>0.21999999999999997</v>
      </c>
      <c r="DJ21" s="31"/>
      <c r="DK21" s="32"/>
      <c r="DL21" s="15" t="s">
        <v>140</v>
      </c>
      <c r="DM21" s="15"/>
      <c r="DO21" s="33">
        <f t="shared" si="28"/>
        <v>0.22</v>
      </c>
      <c r="DQ21" s="1" t="s">
        <v>142</v>
      </c>
      <c r="DR21" s="1" t="s">
        <v>143</v>
      </c>
      <c r="DS21" s="1" t="s">
        <v>144</v>
      </c>
    </row>
    <row r="22" spans="3:123" ht="15.75" hidden="1" customHeight="1" x14ac:dyDescent="0.3">
      <c r="C22" t="s">
        <v>1006</v>
      </c>
      <c r="D22" s="15">
        <v>7</v>
      </c>
      <c r="E22" s="15" t="s">
        <v>153</v>
      </c>
      <c r="F22" s="15" t="s">
        <v>145</v>
      </c>
      <c r="G22" s="15">
        <v>-29.996541000000001</v>
      </c>
      <c r="H22" s="15">
        <v>-50.187240000000003</v>
      </c>
      <c r="I22" s="15" t="s">
        <v>154</v>
      </c>
      <c r="J22" s="15" t="s">
        <v>135</v>
      </c>
      <c r="K22" s="15" t="s">
        <v>136</v>
      </c>
      <c r="L22" s="15" t="s">
        <v>137</v>
      </c>
      <c r="M22" s="15">
        <v>50</v>
      </c>
      <c r="N22" s="15">
        <v>0</v>
      </c>
      <c r="O22" s="15">
        <v>0</v>
      </c>
      <c r="P22" s="15">
        <f t="shared" si="0"/>
        <v>100</v>
      </c>
      <c r="Q22" s="16">
        <v>2</v>
      </c>
      <c r="R22" s="16">
        <v>2</v>
      </c>
      <c r="S22" s="16">
        <v>7</v>
      </c>
      <c r="T22" s="15"/>
      <c r="U22" s="15"/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 t="s">
        <v>138</v>
      </c>
      <c r="AD22" s="15" t="s">
        <v>139</v>
      </c>
      <c r="AE22" s="15">
        <v>33.5</v>
      </c>
      <c r="AF22" s="15">
        <v>7</v>
      </c>
      <c r="AG22" s="15">
        <v>1</v>
      </c>
      <c r="AH22" s="15">
        <v>0.2</v>
      </c>
      <c r="AI22" s="15">
        <v>2.5</v>
      </c>
      <c r="AJ22" s="16">
        <f t="shared" si="1"/>
        <v>2.2999999999999998</v>
      </c>
      <c r="AK22" s="16" t="s">
        <v>135</v>
      </c>
      <c r="AL22" s="16" t="s">
        <v>135</v>
      </c>
      <c r="AM22" s="15" t="s">
        <v>140</v>
      </c>
      <c r="AN22" s="16">
        <f t="shared" si="2"/>
        <v>2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 t="s">
        <v>135</v>
      </c>
      <c r="AU22" s="17">
        <f t="shared" si="3"/>
        <v>0</v>
      </c>
      <c r="AV22" s="17"/>
      <c r="AW22" s="17">
        <f>VLOOKUP(I22,ABNT5101!$I$3:$J$9,2)</f>
        <v>10</v>
      </c>
      <c r="AX22" s="17">
        <f>VLOOKUP(I22,ABNT5101!$I$3:$M$9,5)</f>
        <v>0.18</v>
      </c>
      <c r="AY22" s="131" t="str">
        <f>_xlfn.XLOOKUP(I22,ABNT5101!$I:$I,ABNT5101!$L:$L)</f>
        <v>-</v>
      </c>
      <c r="AZ22" s="131">
        <f>_xlfn.XLOOKUP(I22,ABNT5101!$I:$I,ABNT5101!M:M)</f>
        <v>0.18</v>
      </c>
      <c r="BA22" s="131" t="str">
        <f>_xlfn.XLOOKUP(I22,ABNT5101!$I:$I,ABNT5101!N:N)</f>
        <v>-</v>
      </c>
      <c r="BB22" s="131">
        <f>_xlfn.XLOOKUP(I22,ABNT5101!$I:$I,ABNT5101!O:O)</f>
        <v>16</v>
      </c>
      <c r="BC22" s="18" t="str">
        <f t="shared" si="4"/>
        <v>ATENDE</v>
      </c>
      <c r="BD22" s="19">
        <f t="shared" si="5"/>
        <v>0.22799999999999998</v>
      </c>
      <c r="BE22" s="19">
        <f t="shared" si="6"/>
        <v>1.166666666666667</v>
      </c>
      <c r="BF22" s="19" t="str">
        <f t="shared" si="7"/>
        <v>-</v>
      </c>
      <c r="BG22" s="20">
        <v>12.28</v>
      </c>
      <c r="BH22" s="20">
        <v>0.39</v>
      </c>
      <c r="BI22" s="20"/>
      <c r="BJ22" s="20"/>
      <c r="BK22" s="21"/>
      <c r="BL22" s="20"/>
      <c r="BM22" s="18" t="str">
        <f t="shared" si="8"/>
        <v>ATENDE</v>
      </c>
      <c r="BN22" s="18" t="str">
        <f t="shared" si="9"/>
        <v>ATENDE</v>
      </c>
      <c r="BO22" s="18" t="str">
        <f t="shared" si="10"/>
        <v>ATENDE</v>
      </c>
      <c r="BP22" s="18" t="str">
        <f t="shared" si="11"/>
        <v>ATENDE</v>
      </c>
      <c r="BQ22" s="22" t="str">
        <f t="shared" si="12"/>
        <v>C4</v>
      </c>
      <c r="BR22" s="22" t="str">
        <f t="shared" si="29"/>
        <v>P6</v>
      </c>
      <c r="BS22" s="23">
        <f t="shared" si="14"/>
        <v>1.3000000000000003</v>
      </c>
      <c r="BT22" s="20">
        <v>6.9</v>
      </c>
      <c r="BU22" s="20">
        <v>2.85</v>
      </c>
      <c r="BV22" s="132">
        <f>IF(BR22="-","-",_xlfn.XLOOKUP(BR22,ABNT5101!$B$4:$B$9,ABNT5101!$C$4:$C$9))</f>
        <v>3</v>
      </c>
      <c r="BW22" s="132">
        <f>IF(BR22="-","-",_xlfn.XLOOKUP(BR22,ABNT5101!$B$4:$B$9,ABNT5101!$D$4:$D$9))</f>
        <v>0.6</v>
      </c>
      <c r="BX22" s="18" t="str">
        <f t="shared" si="15"/>
        <v>ATENDE</v>
      </c>
      <c r="BY22" s="18" t="str">
        <f t="shared" si="16"/>
        <v>ATENDE</v>
      </c>
      <c r="BZ22" s="18" t="str">
        <f t="shared" si="17"/>
        <v>ATENDE</v>
      </c>
      <c r="CA22" s="22" t="s">
        <v>135</v>
      </c>
      <c r="CB22" s="23" t="e">
        <f t="shared" si="19"/>
        <v>#VALUE!</v>
      </c>
      <c r="CC22" s="22"/>
      <c r="CD22" s="22"/>
      <c r="CE22" s="130" t="str">
        <f>IF(CA22="-","-",_xlfn.XLOOKUP(CA22,ABNT5101!$B$4:$B$9,ABNT5101!$C$4:$C$9))</f>
        <v>-</v>
      </c>
      <c r="CF22" s="130" t="str">
        <f>IF(CA22="-","-",_xlfn.XLOOKUP(CA22,ABNT5101!$B$4:$B$9,ABNT5101!$D$4:$D$9))</f>
        <v>-</v>
      </c>
      <c r="CG22" s="18" t="str">
        <f t="shared" si="20"/>
        <v>-</v>
      </c>
      <c r="CH22" s="18" t="str">
        <f t="shared" si="21"/>
        <v>-</v>
      </c>
      <c r="CI22" s="18" t="str">
        <f t="shared" si="22"/>
        <v>-</v>
      </c>
      <c r="CJ22" s="133" t="str">
        <f>_xlfn.XLOOKUP(CK22,'Banco de dados'!$B:$B,'Banco de dados'!$D:$D)</f>
        <v>TECNOWATT</v>
      </c>
      <c r="CK22" s="25" t="s">
        <v>826</v>
      </c>
      <c r="CL22" s="24" t="str">
        <f>_xlfn.XLOOKUP(CK22,'Banco de dados'!$B:$B,'Banco de dados'!$E:$E)</f>
        <v>SIGSAGPTLRRSSNDL_40W_50IBBRS
1-10C1MUN6.5</v>
      </c>
      <c r="CM22" s="24"/>
      <c r="CN22" s="24">
        <f>IF(CM22="-","-",_xlfn.XLOOKUP(CM22,'Banco de dados'!$B:$B,'Banco de dados'!$E:$E))</f>
        <v>0</v>
      </c>
      <c r="CO22" s="26">
        <f t="shared" si="23"/>
        <v>1</v>
      </c>
      <c r="CP22" s="24">
        <f>_xlfn.XLOOKUP(CK22,'Banco de dados'!$B:$B,'Banco de dados'!$H:$H)</f>
        <v>40</v>
      </c>
      <c r="CQ22" s="24">
        <f>_xlfn.XLOOKUP(CM22,'Banco de dados'!$B:$B,'Banco de dados'!$H:$H)</f>
        <v>0</v>
      </c>
      <c r="CR22" s="24">
        <f>_xlfn.XLOOKUP(CK22,'Banco de dados'!$B:$B,'Banco de dados'!$F:$F)</f>
        <v>6641</v>
      </c>
      <c r="CS22" s="24">
        <f>_xlfn.XLOOKUP(CM22,'Banco de dados'!$B:$B,'Banco de dados'!$F:$F)</f>
        <v>0</v>
      </c>
      <c r="CT22" s="25">
        <v>0</v>
      </c>
      <c r="CU22" s="25"/>
      <c r="CV22" s="24" t="str">
        <f>IF(AI22&lt;=0.5,"Curto I",IF(AND(AI22&gt;='Braços de IP'!$B$9,AI22&lt;='Braços de IP'!$D$9),'Braços de IP'!$E$9,IF(AND(AI22&gt;='Braços de IP'!$B$10,AI22&lt;='Braços de IP'!$D$10),'Braços de IP'!$E$10,IF(AND(AI22&gt;='Braços de IP'!$B$11,AI22&lt;='Braços de IP'!$D$11),'Braços de IP'!$E$11,IF(AND(AI22&gt;='Braços de IP'!$B$12,AI22&lt;='Braços de IP'!$D$12),'Braços de IP'!$E$12,IF(AND(AI22&gt;='Braços de IP'!$B$13,AI22&lt;='Braços de IP'!$D$13),'Braços de IP'!$E$13,IF(AND(AI22&gt;='Braços de IP'!$B$14,AI22&lt;='Braços de IP'!$D$14),'Braços de IP'!$E$14,"ERRO")))))))</f>
        <v>Médio II</v>
      </c>
      <c r="CW22" s="25"/>
      <c r="CX22" s="24" t="str">
        <f>IF($CW22="","",VLOOKUP($CW22,'Braços de IP'!$E$9:$I$15,2,0))</f>
        <v/>
      </c>
      <c r="CY22" s="27" t="str">
        <f>IF($CW22="","",VLOOKUP($CW22,'Braços de IP'!$E$9:$I$15,5,0))</f>
        <v/>
      </c>
      <c r="CZ22" s="24"/>
      <c r="DA22" s="24"/>
      <c r="DB22" s="24"/>
      <c r="DC22" s="24"/>
      <c r="DD22" s="24"/>
      <c r="DE22" s="24"/>
      <c r="DF22" s="28">
        <f t="shared" si="24"/>
        <v>40</v>
      </c>
      <c r="DG22" s="29">
        <f t="shared" si="25"/>
        <v>50</v>
      </c>
      <c r="DH22" s="28">
        <f t="shared" si="26"/>
        <v>90</v>
      </c>
      <c r="DI22" s="30">
        <f t="shared" si="27"/>
        <v>0.19999999999999996</v>
      </c>
      <c r="DJ22" s="31"/>
      <c r="DK22" s="32"/>
      <c r="DL22" s="15" t="s">
        <v>140</v>
      </c>
      <c r="DM22" s="15"/>
      <c r="DO22" s="33">
        <f t="shared" si="28"/>
        <v>0.2</v>
      </c>
      <c r="DQ22" s="1" t="s">
        <v>142</v>
      </c>
      <c r="DR22" s="1" t="s">
        <v>143</v>
      </c>
      <c r="DS22" s="1" t="s">
        <v>144</v>
      </c>
    </row>
    <row r="23" spans="3:123" ht="15.75" hidden="1" customHeight="1" x14ac:dyDescent="0.3">
      <c r="C23" t="s">
        <v>1006</v>
      </c>
      <c r="D23" s="15">
        <v>5</v>
      </c>
      <c r="E23" s="15" t="s">
        <v>132</v>
      </c>
      <c r="F23" s="15" t="s">
        <v>151</v>
      </c>
      <c r="G23" s="15">
        <v>-30.068598999999999</v>
      </c>
      <c r="H23" s="15">
        <v>-50.163373999999997</v>
      </c>
      <c r="I23" s="15" t="s">
        <v>134</v>
      </c>
      <c r="J23" s="15" t="s">
        <v>135</v>
      </c>
      <c r="K23" s="15" t="s">
        <v>136</v>
      </c>
      <c r="L23" s="15" t="s">
        <v>148</v>
      </c>
      <c r="M23" s="15">
        <v>100</v>
      </c>
      <c r="N23" s="15">
        <v>17</v>
      </c>
      <c r="O23" s="15">
        <v>0</v>
      </c>
      <c r="P23" s="15">
        <f t="shared" si="0"/>
        <v>200</v>
      </c>
      <c r="Q23" s="16">
        <v>2</v>
      </c>
      <c r="R23" s="16">
        <v>3.5</v>
      </c>
      <c r="S23" s="16">
        <v>7</v>
      </c>
      <c r="T23" s="15"/>
      <c r="U23" s="15"/>
      <c r="V23" s="15">
        <v>0</v>
      </c>
      <c r="W23" s="15">
        <v>3.5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 t="s">
        <v>138</v>
      </c>
      <c r="AD23" s="15" t="s">
        <v>139</v>
      </c>
      <c r="AE23" s="15">
        <v>29.5</v>
      </c>
      <c r="AF23" s="15">
        <v>7.5</v>
      </c>
      <c r="AG23" s="15">
        <v>1</v>
      </c>
      <c r="AH23" s="15">
        <v>0.4</v>
      </c>
      <c r="AI23" s="15">
        <v>1.3</v>
      </c>
      <c r="AJ23" s="16">
        <f t="shared" si="1"/>
        <v>0.9</v>
      </c>
      <c r="AK23" s="16" t="s">
        <v>135</v>
      </c>
      <c r="AL23" s="16" t="s">
        <v>135</v>
      </c>
      <c r="AM23" s="15" t="s">
        <v>140</v>
      </c>
      <c r="AN23" s="16">
        <f t="shared" si="2"/>
        <v>2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 t="s">
        <v>135</v>
      </c>
      <c r="AU23" s="17">
        <f t="shared" si="3"/>
        <v>0</v>
      </c>
      <c r="AV23" s="17"/>
      <c r="AW23" s="17">
        <f>VLOOKUP(I23,ABNT5101!$I$3:$J$9,2)</f>
        <v>7.5</v>
      </c>
      <c r="AX23" s="17">
        <f>VLOOKUP(I23,ABNT5101!$I$3:$M$9,5)</f>
        <v>0.18</v>
      </c>
      <c r="AY23" s="131" t="str">
        <f>_xlfn.XLOOKUP(I23,ABNT5101!$I:$I,ABNT5101!$L:$L)</f>
        <v>-</v>
      </c>
      <c r="AZ23" s="131">
        <f>_xlfn.XLOOKUP(I23,ABNT5101!$I:$I,ABNT5101!M:M)</f>
        <v>0.18</v>
      </c>
      <c r="BA23" s="131" t="str">
        <f>_xlfn.XLOOKUP(I23,ABNT5101!$I:$I,ABNT5101!N:N)</f>
        <v>-</v>
      </c>
      <c r="BB23" s="131">
        <f>_xlfn.XLOOKUP(I23,ABNT5101!$I:$I,ABNT5101!O:O)</f>
        <v>16</v>
      </c>
      <c r="BC23" s="18" t="str">
        <f t="shared" si="4"/>
        <v>ATENDE</v>
      </c>
      <c r="BD23" s="19">
        <f t="shared" si="5"/>
        <v>3.4666666666666623E-2</v>
      </c>
      <c r="BE23" s="19">
        <f t="shared" si="6"/>
        <v>1.8333333333333335</v>
      </c>
      <c r="BF23" s="19" t="str">
        <f t="shared" si="7"/>
        <v>-</v>
      </c>
      <c r="BG23" s="20">
        <v>7.76</v>
      </c>
      <c r="BH23" s="20">
        <v>0.51</v>
      </c>
      <c r="BI23" s="20"/>
      <c r="BJ23" s="20"/>
      <c r="BK23" s="21"/>
      <c r="BL23" s="20"/>
      <c r="BM23" s="18" t="str">
        <f t="shared" si="8"/>
        <v>ATENDE</v>
      </c>
      <c r="BN23" s="18" t="str">
        <f t="shared" si="9"/>
        <v>ATENDE</v>
      </c>
      <c r="BO23" s="18" t="str">
        <f t="shared" si="10"/>
        <v>ATENDE</v>
      </c>
      <c r="BP23" s="18" t="str">
        <f t="shared" si="11"/>
        <v>ATENDE</v>
      </c>
      <c r="BQ23" s="22" t="str">
        <f t="shared" si="12"/>
        <v>C5</v>
      </c>
      <c r="BR23" s="22" t="str">
        <f t="shared" si="29"/>
        <v>P6</v>
      </c>
      <c r="BS23" s="23">
        <f t="shared" si="14"/>
        <v>0.98666666666666658</v>
      </c>
      <c r="BT23" s="20">
        <v>5.96</v>
      </c>
      <c r="BU23" s="20">
        <v>2.9</v>
      </c>
      <c r="BV23" s="132">
        <f>IF(BR23="-","-",_xlfn.XLOOKUP(BR23,ABNT5101!$B$4:$B$9,ABNT5101!$C$4:$C$9))</f>
        <v>3</v>
      </c>
      <c r="BW23" s="132">
        <f>IF(BR23="-","-",_xlfn.XLOOKUP(BR23,ABNT5101!$B$4:$B$9,ABNT5101!$D$4:$D$9))</f>
        <v>0.6</v>
      </c>
      <c r="BX23" s="18" t="str">
        <f t="shared" si="15"/>
        <v>ATENDE</v>
      </c>
      <c r="BY23" s="18" t="str">
        <f t="shared" si="16"/>
        <v>ATENDE</v>
      </c>
      <c r="BZ23" s="18" t="str">
        <f t="shared" si="17"/>
        <v>ATENDE</v>
      </c>
      <c r="CA23" s="22" t="s">
        <v>135</v>
      </c>
      <c r="CB23" s="23" t="e">
        <f t="shared" si="19"/>
        <v>#VALUE!</v>
      </c>
      <c r="CC23" s="22">
        <v>4.4800000000000004</v>
      </c>
      <c r="CD23" s="22">
        <v>2.4900000000000002</v>
      </c>
      <c r="CE23" s="130" t="str">
        <f>IF(CA23="-","-",_xlfn.XLOOKUP(CA23,ABNT5101!$B$4:$B$9,ABNT5101!$C$4:$C$9))</f>
        <v>-</v>
      </c>
      <c r="CF23" s="130" t="str">
        <f>IF(CA23="-","-",_xlfn.XLOOKUP(CA23,ABNT5101!$B$4:$B$9,ABNT5101!$D$4:$D$9))</f>
        <v>-</v>
      </c>
      <c r="CG23" s="18" t="str">
        <f t="shared" si="20"/>
        <v>-</v>
      </c>
      <c r="CH23" s="18" t="str">
        <f t="shared" si="21"/>
        <v>-</v>
      </c>
      <c r="CI23" s="18" t="str">
        <f t="shared" si="22"/>
        <v>-</v>
      </c>
      <c r="CJ23" s="133" t="str">
        <f>_xlfn.XLOOKUP(CK23,'Banco de dados'!$B:$B,'Banco de dados'!$D:$D)</f>
        <v>LEDSTAR</v>
      </c>
      <c r="CK23" s="25" t="s">
        <v>707</v>
      </c>
      <c r="CL23" s="24" t="str">
        <f>_xlfn.XLOOKUP(CK23,'Banco de dados'!$B:$B,'Banco de dados'!$E:$E)</f>
        <v>LUM LED SL VT 9.1 28W</v>
      </c>
      <c r="CM23" s="24"/>
      <c r="CN23" s="24" t="e">
        <f>IF(CM23="-","-",_xlfn.XLOOKUP(CM23,'Banco de dados'!$B:$B,'Banco de dados'!$E:$E))</f>
        <v>#N/A</v>
      </c>
      <c r="CO23" s="26">
        <f t="shared" si="23"/>
        <v>1</v>
      </c>
      <c r="CP23" s="24">
        <f>_xlfn.XLOOKUP(CK23,'Banco de dados'!$B:$B,'Banco de dados'!$H:$H)</f>
        <v>28</v>
      </c>
      <c r="CQ23" s="24">
        <f>_xlfn.XLOOKUP(CM23,'Banco de dados'!$B:$B,'Banco de dados'!$H:$H)</f>
        <v>0</v>
      </c>
      <c r="CR23" s="24">
        <f>_xlfn.XLOOKUP(CK23,'Banco de dados'!$B:$B,'Banco de dados'!$F:$F)</f>
        <v>4927.3500000000004</v>
      </c>
      <c r="CS23" s="24">
        <f>_xlfn.XLOOKUP(CM23,'Banco de dados'!$B:$B,'Banco de dados'!$F:$F)</f>
        <v>0</v>
      </c>
      <c r="CT23" s="25">
        <v>0</v>
      </c>
      <c r="CU23" s="25"/>
      <c r="CV23" s="24" t="str">
        <f>IF(AI23&lt;=0.5,"Curto I",IF(AND(AI23&gt;='Braços de IP'!$B$9,AI23&lt;='Braços de IP'!$D$9),'Braços de IP'!$E$9,IF(AND(AI23&gt;='Braços de IP'!$B$10,AI23&lt;='Braços de IP'!$D$10),'Braços de IP'!$E$10,IF(AND(AI23&gt;='Braços de IP'!$B$11,AI23&lt;='Braços de IP'!$D$11),'Braços de IP'!$E$11,IF(AND(AI23&gt;='Braços de IP'!$B$12,AI23&lt;='Braços de IP'!$D$12),'Braços de IP'!$E$12,IF(AND(AI23&gt;='Braços de IP'!$B$13,AI23&lt;='Braços de IP'!$D$13),'Braços de IP'!$E$13,IF(AND(AI23&gt;='Braços de IP'!$B$14,AI23&lt;='Braços de IP'!$D$14),'Braços de IP'!$E$14,"ERRO")))))))</f>
        <v>Curto II</v>
      </c>
      <c r="CW23" s="25"/>
      <c r="CX23" s="24" t="str">
        <f>IF($CW23="","",VLOOKUP($CW23,'Braços de IP'!$E$9:$I$15,2,0))</f>
        <v/>
      </c>
      <c r="CY23" s="27" t="str">
        <f>IF($CW23="","",VLOOKUP($CW23,'Braços de IP'!$E$9:$I$15,5,0))</f>
        <v/>
      </c>
      <c r="CZ23" s="24"/>
      <c r="DA23" s="24"/>
      <c r="DB23" s="24"/>
      <c r="DC23" s="24"/>
      <c r="DD23" s="24"/>
      <c r="DE23" s="24"/>
      <c r="DF23" s="28">
        <f t="shared" si="24"/>
        <v>28</v>
      </c>
      <c r="DG23" s="29">
        <f t="shared" si="25"/>
        <v>100</v>
      </c>
      <c r="DH23" s="28">
        <f t="shared" si="26"/>
        <v>128</v>
      </c>
      <c r="DI23" s="30">
        <f t="shared" si="27"/>
        <v>0.72</v>
      </c>
      <c r="DJ23" s="31"/>
      <c r="DK23" s="32"/>
      <c r="DL23" s="15" t="s">
        <v>141</v>
      </c>
      <c r="DM23" s="15"/>
      <c r="DO23" s="33">
        <f t="shared" si="28"/>
        <v>0.76068376068376065</v>
      </c>
      <c r="DQ23" s="1" t="s">
        <v>142</v>
      </c>
      <c r="DR23" s="1" t="s">
        <v>143</v>
      </c>
      <c r="DS23" s="1" t="s">
        <v>144</v>
      </c>
    </row>
    <row r="24" spans="3:123" ht="15.75" hidden="1" customHeight="1" x14ac:dyDescent="0.3">
      <c r="C24" t="s">
        <v>1006</v>
      </c>
      <c r="D24" s="15">
        <v>5</v>
      </c>
      <c r="E24" s="15" t="s">
        <v>132</v>
      </c>
      <c r="F24" s="15" t="s">
        <v>151</v>
      </c>
      <c r="G24" s="15">
        <v>-30.068598999999999</v>
      </c>
      <c r="H24" s="15">
        <v>-50.163373999999997</v>
      </c>
      <c r="I24" s="15" t="s">
        <v>134</v>
      </c>
      <c r="J24" s="15" t="s">
        <v>135</v>
      </c>
      <c r="K24" s="15" t="s">
        <v>136</v>
      </c>
      <c r="L24" s="15" t="s">
        <v>148</v>
      </c>
      <c r="M24" s="15">
        <v>100</v>
      </c>
      <c r="N24" s="15">
        <v>17</v>
      </c>
      <c r="O24" s="15">
        <v>0</v>
      </c>
      <c r="P24" s="15">
        <f t="shared" si="0"/>
        <v>200</v>
      </c>
      <c r="Q24" s="16">
        <v>2</v>
      </c>
      <c r="R24" s="16">
        <v>3.5</v>
      </c>
      <c r="S24" s="16">
        <v>7</v>
      </c>
      <c r="T24" s="15"/>
      <c r="U24" s="15"/>
      <c r="V24" s="15">
        <v>0</v>
      </c>
      <c r="W24" s="15">
        <v>3.5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 t="s">
        <v>138</v>
      </c>
      <c r="AD24" s="15" t="s">
        <v>139</v>
      </c>
      <c r="AE24" s="15">
        <v>29.5</v>
      </c>
      <c r="AF24" s="15">
        <v>7.5</v>
      </c>
      <c r="AG24" s="15">
        <v>1</v>
      </c>
      <c r="AH24" s="15">
        <v>0.4</v>
      </c>
      <c r="AI24" s="15">
        <v>1.3</v>
      </c>
      <c r="AJ24" s="16">
        <f t="shared" si="1"/>
        <v>0.9</v>
      </c>
      <c r="AK24" s="16" t="s">
        <v>135</v>
      </c>
      <c r="AL24" s="16" t="s">
        <v>135</v>
      </c>
      <c r="AM24" s="15" t="s">
        <v>140</v>
      </c>
      <c r="AN24" s="16">
        <f t="shared" si="2"/>
        <v>2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 t="s">
        <v>135</v>
      </c>
      <c r="AU24" s="17">
        <f t="shared" si="3"/>
        <v>0</v>
      </c>
      <c r="AV24" s="17"/>
      <c r="AW24" s="17">
        <f>VLOOKUP(I24,ABNT5101!$I$3:$J$9,2)</f>
        <v>7.5</v>
      </c>
      <c r="AX24" s="17">
        <f>VLOOKUP(I24,ABNT5101!$I$3:$M$9,5)</f>
        <v>0.18</v>
      </c>
      <c r="AY24" s="131" t="str">
        <f>_xlfn.XLOOKUP(I24,ABNT5101!$I:$I,ABNT5101!$L:$L)</f>
        <v>-</v>
      </c>
      <c r="AZ24" s="131">
        <f>_xlfn.XLOOKUP(I24,ABNT5101!$I:$I,ABNT5101!M:M)</f>
        <v>0.18</v>
      </c>
      <c r="BA24" s="131" t="str">
        <f>_xlfn.XLOOKUP(I24,ABNT5101!$I:$I,ABNT5101!N:N)</f>
        <v>-</v>
      </c>
      <c r="BB24" s="131">
        <f>_xlfn.XLOOKUP(I24,ABNT5101!$I:$I,ABNT5101!O:O)</f>
        <v>16</v>
      </c>
      <c r="BC24" s="18" t="str">
        <f t="shared" si="4"/>
        <v>ATENDE</v>
      </c>
      <c r="BD24" s="19">
        <f t="shared" si="5"/>
        <v>0.28800000000000003</v>
      </c>
      <c r="BE24" s="19">
        <f t="shared" si="6"/>
        <v>3.0555555555555554</v>
      </c>
      <c r="BF24" s="19" t="str">
        <f t="shared" si="7"/>
        <v>-</v>
      </c>
      <c r="BG24" s="20">
        <v>9.66</v>
      </c>
      <c r="BH24" s="20">
        <v>0.73</v>
      </c>
      <c r="BI24" s="20"/>
      <c r="BJ24" s="20"/>
      <c r="BK24" s="21"/>
      <c r="BL24" s="20"/>
      <c r="BM24" s="18" t="str">
        <f t="shared" si="8"/>
        <v>ATENDE</v>
      </c>
      <c r="BN24" s="18" t="str">
        <f t="shared" si="9"/>
        <v>ATENDE</v>
      </c>
      <c r="BO24" s="18" t="str">
        <f t="shared" si="10"/>
        <v>ATENDE</v>
      </c>
      <c r="BP24" s="18" t="str">
        <f t="shared" si="11"/>
        <v>ATENDE</v>
      </c>
      <c r="BQ24" s="22" t="str">
        <f t="shared" si="12"/>
        <v>C5</v>
      </c>
      <c r="BR24" s="22" t="str">
        <f t="shared" si="29"/>
        <v>P6</v>
      </c>
      <c r="BS24" s="23">
        <f t="shared" si="14"/>
        <v>1.2666666666666666</v>
      </c>
      <c r="BT24" s="20">
        <v>6.8</v>
      </c>
      <c r="BU24" s="20">
        <v>3.23</v>
      </c>
      <c r="BV24" s="132">
        <f>IF(BR24="-","-",_xlfn.XLOOKUP(BR24,ABNT5101!$B$4:$B$9,ABNT5101!$C$4:$C$9))</f>
        <v>3</v>
      </c>
      <c r="BW24" s="132">
        <f>IF(BR24="-","-",_xlfn.XLOOKUP(BR24,ABNT5101!$B$4:$B$9,ABNT5101!$D$4:$D$9))</f>
        <v>0.6</v>
      </c>
      <c r="BX24" s="18" t="str">
        <f t="shared" si="15"/>
        <v>ATENDE</v>
      </c>
      <c r="BY24" s="18" t="str">
        <f t="shared" si="16"/>
        <v>ATENDE</v>
      </c>
      <c r="BZ24" s="18" t="str">
        <f t="shared" si="17"/>
        <v>ATENDE</v>
      </c>
      <c r="CA24" s="22" t="s">
        <v>135</v>
      </c>
      <c r="CB24" s="23" t="e">
        <f t="shared" si="19"/>
        <v>#VALUE!</v>
      </c>
      <c r="CC24" s="22">
        <v>4.6399999999999997</v>
      </c>
      <c r="CD24" s="22">
        <v>2.46</v>
      </c>
      <c r="CE24" s="130" t="str">
        <f>IF(CA24="-","-",_xlfn.XLOOKUP(CA24,ABNT5101!$B$4:$B$9,ABNT5101!$C$4:$C$9))</f>
        <v>-</v>
      </c>
      <c r="CF24" s="130" t="str">
        <f>IF(CA24="-","-",_xlfn.XLOOKUP(CA24,ABNT5101!$B$4:$B$9,ABNT5101!$D$4:$D$9))</f>
        <v>-</v>
      </c>
      <c r="CG24" s="18" t="str">
        <f t="shared" si="20"/>
        <v>-</v>
      </c>
      <c r="CH24" s="18" t="str">
        <f t="shared" si="21"/>
        <v>-</v>
      </c>
      <c r="CI24" s="18" t="str">
        <f t="shared" si="22"/>
        <v>-</v>
      </c>
      <c r="CJ24" s="133" t="str">
        <f>_xlfn.XLOOKUP(CK24,'Banco de dados'!$B:$B,'Banco de dados'!$D:$D)</f>
        <v>SX LIGHTING</v>
      </c>
      <c r="CK24" s="25" t="s">
        <v>801</v>
      </c>
      <c r="CL24" s="24" t="str">
        <f>_xlfn.XLOOKUP(CK24,'Banco de dados'!$B:$B,'Banco de dados'!$E:$E)</f>
        <v>SXINEVO030K40L12CZF7PHF</v>
      </c>
      <c r="CM24" s="24"/>
      <c r="CN24" s="24">
        <f>IF(CM24="-","-",_xlfn.XLOOKUP(CM24,'Banco de dados'!$B:$B,'Banco de dados'!$E:$E))</f>
        <v>0</v>
      </c>
      <c r="CO24" s="26">
        <f t="shared" si="23"/>
        <v>1</v>
      </c>
      <c r="CP24" s="24">
        <f>_xlfn.XLOOKUP(CK24,'Banco de dados'!$B:$B,'Banco de dados'!$H:$H)</f>
        <v>31</v>
      </c>
      <c r="CQ24" s="24">
        <f>_xlfn.XLOOKUP(CM24,'Banco de dados'!$B:$B,'Banco de dados'!$H:$H)</f>
        <v>0</v>
      </c>
      <c r="CR24" s="24">
        <f>_xlfn.XLOOKUP(CK24,'Banco de dados'!$B:$B,'Banco de dados'!$F:$F)</f>
        <v>5270</v>
      </c>
      <c r="CS24" s="24">
        <f>_xlfn.XLOOKUP(CM24,'Banco de dados'!$B:$B,'Banco de dados'!$F:$F)</f>
        <v>0</v>
      </c>
      <c r="CT24" s="25">
        <v>0</v>
      </c>
      <c r="CU24" s="25"/>
      <c r="CV24" s="24" t="str">
        <f>IF(AI24&lt;=0.5,"Curto I",IF(AND(AI24&gt;='Braços de IP'!$B$9,AI24&lt;='Braços de IP'!$D$9),'Braços de IP'!$E$9,IF(AND(AI24&gt;='Braços de IP'!$B$10,AI24&lt;='Braços de IP'!$D$10),'Braços de IP'!$E$10,IF(AND(AI24&gt;='Braços de IP'!$B$11,AI24&lt;='Braços de IP'!$D$11),'Braços de IP'!$E$11,IF(AND(AI24&gt;='Braços de IP'!$B$12,AI24&lt;='Braços de IP'!$D$12),'Braços de IP'!$E$12,IF(AND(AI24&gt;='Braços de IP'!$B$13,AI24&lt;='Braços de IP'!$D$13),'Braços de IP'!$E$13,IF(AND(AI24&gt;='Braços de IP'!$B$14,AI24&lt;='Braços de IP'!$D$14),'Braços de IP'!$E$14,"ERRO")))))))</f>
        <v>Curto II</v>
      </c>
      <c r="CW24" s="25"/>
      <c r="CX24" s="24" t="str">
        <f>IF($CW24="","",VLOOKUP($CW24,'Braços de IP'!$E$9:$I$15,2,0))</f>
        <v/>
      </c>
      <c r="CY24" s="27" t="str">
        <f>IF($CW24="","",VLOOKUP($CW24,'Braços de IP'!$E$9:$I$15,5,0))</f>
        <v/>
      </c>
      <c r="CZ24" s="24"/>
      <c r="DA24" s="24"/>
      <c r="DB24" s="24"/>
      <c r="DC24" s="24"/>
      <c r="DD24" s="24"/>
      <c r="DE24" s="24"/>
      <c r="DF24" s="34">
        <f t="shared" si="24"/>
        <v>31</v>
      </c>
      <c r="DG24" s="29">
        <f t="shared" si="25"/>
        <v>100</v>
      </c>
      <c r="DH24" s="28">
        <f t="shared" si="26"/>
        <v>131</v>
      </c>
      <c r="DI24" s="30">
        <f t="shared" si="27"/>
        <v>0.69</v>
      </c>
      <c r="DJ24" s="31"/>
      <c r="DK24" s="32"/>
      <c r="DL24" s="15" t="s">
        <v>141</v>
      </c>
      <c r="DM24" s="15"/>
      <c r="DO24" s="33">
        <f t="shared" si="28"/>
        <v>0.7350427350427351</v>
      </c>
      <c r="DQ24" s="1" t="s">
        <v>142</v>
      </c>
      <c r="DR24" s="1" t="s">
        <v>143</v>
      </c>
      <c r="DS24" s="1" t="s">
        <v>144</v>
      </c>
    </row>
    <row r="25" spans="3:123" ht="15.75" hidden="1" customHeight="1" x14ac:dyDescent="0.3">
      <c r="C25" t="s">
        <v>1006</v>
      </c>
      <c r="D25" s="15">
        <v>5</v>
      </c>
      <c r="E25" s="15" t="s">
        <v>132</v>
      </c>
      <c r="F25" s="15" t="s">
        <v>151</v>
      </c>
      <c r="G25" s="15">
        <v>-30.068598999999999</v>
      </c>
      <c r="H25" s="15">
        <v>-50.163373999999997</v>
      </c>
      <c r="I25" s="15" t="s">
        <v>134</v>
      </c>
      <c r="J25" s="15" t="s">
        <v>135</v>
      </c>
      <c r="K25" s="15" t="s">
        <v>136</v>
      </c>
      <c r="L25" s="15" t="s">
        <v>148</v>
      </c>
      <c r="M25" s="15">
        <v>100</v>
      </c>
      <c r="N25" s="15">
        <v>17</v>
      </c>
      <c r="O25" s="15">
        <v>0</v>
      </c>
      <c r="P25" s="15">
        <f t="shared" si="0"/>
        <v>200</v>
      </c>
      <c r="Q25" s="16">
        <v>2</v>
      </c>
      <c r="R25" s="16">
        <v>3.5</v>
      </c>
      <c r="S25" s="16">
        <v>7</v>
      </c>
      <c r="T25" s="15"/>
      <c r="U25" s="15"/>
      <c r="V25" s="15">
        <v>0</v>
      </c>
      <c r="W25" s="15">
        <v>3.5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 t="s">
        <v>138</v>
      </c>
      <c r="AD25" s="15" t="s">
        <v>139</v>
      </c>
      <c r="AE25" s="15">
        <v>29.5</v>
      </c>
      <c r="AF25" s="15">
        <v>7.5</v>
      </c>
      <c r="AG25" s="15">
        <v>1</v>
      </c>
      <c r="AH25" s="15">
        <v>0.4</v>
      </c>
      <c r="AI25" s="15">
        <v>1.3</v>
      </c>
      <c r="AJ25" s="16">
        <f t="shared" si="1"/>
        <v>0.9</v>
      </c>
      <c r="AK25" s="16" t="s">
        <v>135</v>
      </c>
      <c r="AL25" s="16" t="s">
        <v>135</v>
      </c>
      <c r="AM25" s="15" t="s">
        <v>140</v>
      </c>
      <c r="AN25" s="16">
        <f t="shared" si="2"/>
        <v>2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 t="s">
        <v>135</v>
      </c>
      <c r="AU25" s="17">
        <f t="shared" si="3"/>
        <v>0</v>
      </c>
      <c r="AV25" s="17"/>
      <c r="AW25" s="17">
        <f>VLOOKUP(I25,ABNT5101!$I$3:$J$9,2)</f>
        <v>7.5</v>
      </c>
      <c r="AX25" s="17">
        <f>VLOOKUP(I25,ABNT5101!$I$3:$M$9,5)</f>
        <v>0.18</v>
      </c>
      <c r="AY25" s="131" t="str">
        <f>_xlfn.XLOOKUP(I25,ABNT5101!$I:$I,ABNT5101!$L:$L)</f>
        <v>-</v>
      </c>
      <c r="AZ25" s="131">
        <f>_xlfn.XLOOKUP(I25,ABNT5101!$I:$I,ABNT5101!M:M)</f>
        <v>0.18</v>
      </c>
      <c r="BA25" s="131" t="str">
        <f>_xlfn.XLOOKUP(I25,ABNT5101!$I:$I,ABNT5101!N:N)</f>
        <v>-</v>
      </c>
      <c r="BB25" s="131">
        <f>_xlfn.XLOOKUP(I25,ABNT5101!$I:$I,ABNT5101!O:O)</f>
        <v>16</v>
      </c>
      <c r="BC25" s="18" t="str">
        <f t="shared" si="4"/>
        <v>ATENDE</v>
      </c>
      <c r="BD25" s="19">
        <f t="shared" si="5"/>
        <v>0.27600000000000002</v>
      </c>
      <c r="BE25" s="19">
        <f t="shared" si="6"/>
        <v>2.666666666666667</v>
      </c>
      <c r="BF25" s="19" t="str">
        <f t="shared" si="7"/>
        <v>-</v>
      </c>
      <c r="BG25" s="20">
        <v>9.57</v>
      </c>
      <c r="BH25" s="20">
        <v>0.66</v>
      </c>
      <c r="BI25" s="20"/>
      <c r="BJ25" s="20"/>
      <c r="BK25" s="21"/>
      <c r="BL25" s="20"/>
      <c r="BM25" s="18" t="str">
        <f t="shared" si="8"/>
        <v>ATENDE</v>
      </c>
      <c r="BN25" s="18" t="str">
        <f t="shared" si="9"/>
        <v>ATENDE</v>
      </c>
      <c r="BO25" s="18" t="str">
        <f t="shared" si="10"/>
        <v>ATENDE</v>
      </c>
      <c r="BP25" s="18" t="str">
        <f t="shared" si="11"/>
        <v>ATENDE</v>
      </c>
      <c r="BQ25" s="22" t="str">
        <f t="shared" si="12"/>
        <v>C5</v>
      </c>
      <c r="BR25" s="22" t="str">
        <f t="shared" si="29"/>
        <v>P6</v>
      </c>
      <c r="BS25" s="23">
        <f t="shared" si="14"/>
        <v>1.3033333333333332</v>
      </c>
      <c r="BT25" s="20">
        <v>6.91</v>
      </c>
      <c r="BU25" s="20">
        <v>4.09</v>
      </c>
      <c r="BV25" s="132">
        <f>IF(BR25="-","-",_xlfn.XLOOKUP(BR25,ABNT5101!$B$4:$B$9,ABNT5101!$C$4:$C$9))</f>
        <v>3</v>
      </c>
      <c r="BW25" s="132">
        <f>IF(BR25="-","-",_xlfn.XLOOKUP(BR25,ABNT5101!$B$4:$B$9,ABNT5101!$D$4:$D$9))</f>
        <v>0.6</v>
      </c>
      <c r="BX25" s="18" t="str">
        <f t="shared" si="15"/>
        <v>ATENDE</v>
      </c>
      <c r="BY25" s="18" t="str">
        <f t="shared" si="16"/>
        <v>ATENDE</v>
      </c>
      <c r="BZ25" s="18" t="str">
        <f t="shared" si="17"/>
        <v>ATENDE</v>
      </c>
      <c r="CA25" s="22" t="s">
        <v>135</v>
      </c>
      <c r="CB25" s="23" t="e">
        <f t="shared" si="19"/>
        <v>#VALUE!</v>
      </c>
      <c r="CC25" s="22">
        <v>4.33</v>
      </c>
      <c r="CD25" s="22">
        <v>2.64</v>
      </c>
      <c r="CE25" s="130" t="str">
        <f>IF(CA25="-","-",_xlfn.XLOOKUP(CA25,ABNT5101!$B$4:$B$9,ABNT5101!$C$4:$C$9))</f>
        <v>-</v>
      </c>
      <c r="CF25" s="130" t="str">
        <f>IF(CA25="-","-",_xlfn.XLOOKUP(CA25,ABNT5101!$B$4:$B$9,ABNT5101!$D$4:$D$9))</f>
        <v>-</v>
      </c>
      <c r="CG25" s="18" t="str">
        <f t="shared" si="20"/>
        <v>-</v>
      </c>
      <c r="CH25" s="18" t="str">
        <f t="shared" si="21"/>
        <v>-</v>
      </c>
      <c r="CI25" s="18" t="str">
        <f t="shared" si="22"/>
        <v>-</v>
      </c>
      <c r="CJ25" s="133" t="str">
        <f>_xlfn.XLOOKUP(CK25,'Banco de dados'!$B:$B,'Banco de dados'!$D:$D)</f>
        <v>TECNOWATT</v>
      </c>
      <c r="CK25" s="25" t="s">
        <v>824</v>
      </c>
      <c r="CL25" s="24" t="str">
        <f>_xlfn.XLOOKUP(CK25,'Banco de dados'!$B:$B,'Banco de dados'!$E:$E)</f>
        <v>SIGSAGPTLRRSSNDL_30W_38IBBRS
1-10C1MUN6.5</v>
      </c>
      <c r="CM25" s="24"/>
      <c r="CN25" s="24" t="e">
        <f>IF(CM25="-","-",_xlfn.XLOOKUP(CM25,'Banco de dados'!$B:$B,'Banco de dados'!$E:$E))</f>
        <v>#N/A</v>
      </c>
      <c r="CO25" s="26">
        <f t="shared" si="23"/>
        <v>1</v>
      </c>
      <c r="CP25" s="24">
        <f>_xlfn.XLOOKUP(CK25,'Banco de dados'!$B:$B,'Banco de dados'!$H:$H)</f>
        <v>30</v>
      </c>
      <c r="CQ25" s="24">
        <f>_xlfn.XLOOKUP(CM25,'Banco de dados'!$B:$B,'Banco de dados'!$H:$H)</f>
        <v>0</v>
      </c>
      <c r="CR25" s="24">
        <f>_xlfn.XLOOKUP(CK25,'Banco de dados'!$B:$B,'Banco de dados'!$F:$F)</f>
        <v>5266</v>
      </c>
      <c r="CS25" s="24">
        <f>_xlfn.XLOOKUP(CM25,'Banco de dados'!$B:$B,'Banco de dados'!$F:$F)</f>
        <v>0</v>
      </c>
      <c r="CT25" s="25">
        <v>0</v>
      </c>
      <c r="CU25" s="25"/>
      <c r="CV25" s="24" t="str">
        <f>IF(AI25&lt;=0.5,"Curto I",IF(AND(AI25&gt;='Braços de IP'!$B$9,AI25&lt;='Braços de IP'!$D$9),'Braços de IP'!$E$9,IF(AND(AI25&gt;='Braços de IP'!$B$10,AI25&lt;='Braços de IP'!$D$10),'Braços de IP'!$E$10,IF(AND(AI25&gt;='Braços de IP'!$B$11,AI25&lt;='Braços de IP'!$D$11),'Braços de IP'!$E$11,IF(AND(AI25&gt;='Braços de IP'!$B$12,AI25&lt;='Braços de IP'!$D$12),'Braços de IP'!$E$12,IF(AND(AI25&gt;='Braços de IP'!$B$13,AI25&lt;='Braços de IP'!$D$13),'Braços de IP'!$E$13,IF(AND(AI25&gt;='Braços de IP'!$B$14,AI25&lt;='Braços de IP'!$D$14),'Braços de IP'!$E$14,"ERRO")))))))</f>
        <v>Curto II</v>
      </c>
      <c r="CW25" s="25"/>
      <c r="CX25" s="24" t="str">
        <f>IF($CW25="","",VLOOKUP($CW25,'Braços de IP'!$E$9:$I$15,2,0))</f>
        <v/>
      </c>
      <c r="CY25" s="27" t="str">
        <f>IF($CW25="","",VLOOKUP($CW25,'Braços de IP'!$E$9:$I$15,5,0))</f>
        <v/>
      </c>
      <c r="CZ25" s="24"/>
      <c r="DA25" s="24"/>
      <c r="DB25" s="24"/>
      <c r="DC25" s="24"/>
      <c r="DD25" s="24"/>
      <c r="DE25" s="24"/>
      <c r="DF25" s="28">
        <f t="shared" si="24"/>
        <v>30</v>
      </c>
      <c r="DG25" s="29">
        <f t="shared" si="25"/>
        <v>100</v>
      </c>
      <c r="DH25" s="28">
        <f t="shared" si="26"/>
        <v>130</v>
      </c>
      <c r="DI25" s="30">
        <f t="shared" si="27"/>
        <v>0.7</v>
      </c>
      <c r="DJ25" s="31"/>
      <c r="DK25" s="32"/>
      <c r="DL25" s="15" t="s">
        <v>141</v>
      </c>
      <c r="DM25" s="15"/>
      <c r="DO25" s="33">
        <f t="shared" si="28"/>
        <v>0.74358974358974361</v>
      </c>
      <c r="DQ25" s="1" t="s">
        <v>142</v>
      </c>
      <c r="DR25" s="1" t="s">
        <v>143</v>
      </c>
      <c r="DS25" s="1" t="s">
        <v>144</v>
      </c>
    </row>
    <row r="26" spans="3:123" ht="15.75" hidden="1" customHeight="1" x14ac:dyDescent="0.3">
      <c r="C26" t="s">
        <v>1006</v>
      </c>
      <c r="D26" s="15">
        <v>6</v>
      </c>
      <c r="E26" s="15" t="s">
        <v>132</v>
      </c>
      <c r="F26" s="15" t="s">
        <v>133</v>
      </c>
      <c r="G26" s="15">
        <v>-29.995253000000002</v>
      </c>
      <c r="H26" s="15">
        <v>-50.194110000000002</v>
      </c>
      <c r="I26" s="15" t="s">
        <v>134</v>
      </c>
      <c r="J26" s="15" t="s">
        <v>135</v>
      </c>
      <c r="K26" s="15" t="s">
        <v>136</v>
      </c>
      <c r="L26" s="15" t="s">
        <v>137</v>
      </c>
      <c r="M26" s="15">
        <v>50</v>
      </c>
      <c r="N26" s="15">
        <v>0</v>
      </c>
      <c r="O26" s="15">
        <v>0</v>
      </c>
      <c r="P26" s="15">
        <f t="shared" si="0"/>
        <v>100</v>
      </c>
      <c r="Q26" s="16">
        <v>2</v>
      </c>
      <c r="R26" s="16">
        <v>1.2</v>
      </c>
      <c r="S26" s="16">
        <v>5.8</v>
      </c>
      <c r="T26" s="15"/>
      <c r="U26" s="15"/>
      <c r="V26" s="15">
        <v>0</v>
      </c>
      <c r="W26" s="15">
        <v>1.2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 t="s">
        <v>138</v>
      </c>
      <c r="AD26" s="15" t="s">
        <v>139</v>
      </c>
      <c r="AE26" s="15">
        <v>25.7</v>
      </c>
      <c r="AF26" s="15">
        <v>8.1</v>
      </c>
      <c r="AG26" s="15">
        <v>1</v>
      </c>
      <c r="AH26" s="15">
        <v>1.4</v>
      </c>
      <c r="AI26" s="15">
        <v>2.5</v>
      </c>
      <c r="AJ26" s="16">
        <f t="shared" si="1"/>
        <v>1.1000000000000001</v>
      </c>
      <c r="AK26" s="16" t="s">
        <v>135</v>
      </c>
      <c r="AL26" s="16" t="s">
        <v>135</v>
      </c>
      <c r="AM26" s="15" t="s">
        <v>140</v>
      </c>
      <c r="AN26" s="16">
        <f t="shared" si="2"/>
        <v>2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 t="s">
        <v>135</v>
      </c>
      <c r="AU26" s="17">
        <f t="shared" si="3"/>
        <v>0</v>
      </c>
      <c r="AV26" s="17"/>
      <c r="AW26" s="17">
        <f>VLOOKUP(I26,ABNT5101!$I$3:$J$9,2)</f>
        <v>7.5</v>
      </c>
      <c r="AX26" s="17">
        <f>VLOOKUP(I26,ABNT5101!$I$3:$M$9,5)</f>
        <v>0.18</v>
      </c>
      <c r="AY26" s="131" t="str">
        <f>_xlfn.XLOOKUP(I26,ABNT5101!$I:$I,ABNT5101!$L:$L)</f>
        <v>-</v>
      </c>
      <c r="AZ26" s="131">
        <f>_xlfn.XLOOKUP(I26,ABNT5101!$I:$I,ABNT5101!M:M)</f>
        <v>0.18</v>
      </c>
      <c r="BA26" s="131" t="str">
        <f>_xlfn.XLOOKUP(I26,ABNT5101!$I:$I,ABNT5101!N:N)</f>
        <v>-</v>
      </c>
      <c r="BB26" s="131">
        <f>_xlfn.XLOOKUP(I26,ABNT5101!$I:$I,ABNT5101!O:O)</f>
        <v>16</v>
      </c>
      <c r="BC26" s="18" t="str">
        <f t="shared" si="4"/>
        <v>ATENDE</v>
      </c>
      <c r="BD26" s="19">
        <f t="shared" si="5"/>
        <v>0.15066666666666673</v>
      </c>
      <c r="BE26" s="19">
        <f t="shared" si="6"/>
        <v>2.4444444444444446</v>
      </c>
      <c r="BF26" s="19" t="str">
        <f t="shared" si="7"/>
        <v>-</v>
      </c>
      <c r="BG26" s="20">
        <v>8.6300000000000008</v>
      </c>
      <c r="BH26" s="20">
        <v>0.62</v>
      </c>
      <c r="BI26" s="20"/>
      <c r="BJ26" s="20"/>
      <c r="BK26" s="21"/>
      <c r="BL26" s="20"/>
      <c r="BM26" s="18" t="str">
        <f t="shared" si="8"/>
        <v>ATENDE</v>
      </c>
      <c r="BN26" s="18" t="str">
        <f t="shared" si="9"/>
        <v>ATENDE</v>
      </c>
      <c r="BO26" s="18" t="str">
        <f t="shared" si="10"/>
        <v>ATENDE</v>
      </c>
      <c r="BP26" s="18" t="str">
        <f t="shared" si="11"/>
        <v>ATENDE</v>
      </c>
      <c r="BQ26" s="22" t="str">
        <f t="shared" si="12"/>
        <v>C5</v>
      </c>
      <c r="BR26" s="22" t="s">
        <v>135</v>
      </c>
      <c r="BS26" s="23" t="e">
        <f t="shared" si="14"/>
        <v>#VALUE!</v>
      </c>
      <c r="BT26" s="20">
        <v>7.57</v>
      </c>
      <c r="BU26" s="20">
        <v>4.84</v>
      </c>
      <c r="BV26" s="132" t="str">
        <f>IF(BR26="-","-",_xlfn.XLOOKUP(BR26,ABNT5101!$B$4:$B$9,ABNT5101!$C$4:$C$9))</f>
        <v>-</v>
      </c>
      <c r="BW26" s="132" t="str">
        <f>IF(BR26="-","-",_xlfn.XLOOKUP(BR26,ABNT5101!$B$4:$B$9,ABNT5101!$D$4:$D$9))</f>
        <v>-</v>
      </c>
      <c r="BX26" s="18" t="str">
        <f t="shared" si="15"/>
        <v>-</v>
      </c>
      <c r="BY26" s="18" t="str">
        <f t="shared" si="16"/>
        <v>-</v>
      </c>
      <c r="BZ26" s="18" t="str">
        <f t="shared" si="17"/>
        <v>-</v>
      </c>
      <c r="CA26" s="22" t="str">
        <f>K26</f>
        <v>P6</v>
      </c>
      <c r="CB26" s="23">
        <f t="shared" si="19"/>
        <v>1.4533333333333336</v>
      </c>
      <c r="CC26" s="22">
        <v>7.36</v>
      </c>
      <c r="CD26" s="22">
        <v>5.16</v>
      </c>
      <c r="CE26" s="130">
        <f>IF(CA26="-","-",_xlfn.XLOOKUP(CA26,ABNT5101!$B$4:$B$9,ABNT5101!$C$4:$C$9))</f>
        <v>3</v>
      </c>
      <c r="CF26" s="130">
        <f>IF(CA26="-","-",_xlfn.XLOOKUP(CA26,ABNT5101!$B$4:$B$9,ABNT5101!$D$4:$D$9))</f>
        <v>0.6</v>
      </c>
      <c r="CG26" s="18" t="str">
        <f t="shared" si="20"/>
        <v>ATENDE</v>
      </c>
      <c r="CH26" s="18" t="str">
        <f t="shared" si="21"/>
        <v>ATENDE</v>
      </c>
      <c r="CI26" s="18" t="str">
        <f t="shared" si="22"/>
        <v>ATENDE</v>
      </c>
      <c r="CJ26" s="133" t="str">
        <f>_xlfn.XLOOKUP(CK26,'Banco de dados'!$B:$B,'Banco de dados'!$D:$D)</f>
        <v>LEDSTAR</v>
      </c>
      <c r="CK26" s="25" t="s">
        <v>707</v>
      </c>
      <c r="CL26" s="24" t="str">
        <f>_xlfn.XLOOKUP(CK26,'Banco de dados'!$B:$B,'Banco de dados'!$E:$E)</f>
        <v>LUM LED SL VT 9.1 28W</v>
      </c>
      <c r="CM26" s="24"/>
      <c r="CN26" s="24" t="e">
        <f>IF(CM26="-","-",_xlfn.XLOOKUP(CM26,'Banco de dados'!$B:$B,'Banco de dados'!$E:$E))</f>
        <v>#N/A</v>
      </c>
      <c r="CO26" s="26">
        <f t="shared" si="23"/>
        <v>1</v>
      </c>
      <c r="CP26" s="24">
        <f>_xlfn.XLOOKUP(CK26,'Banco de dados'!$B:$B,'Banco de dados'!$H:$H)</f>
        <v>28</v>
      </c>
      <c r="CQ26" s="24">
        <f>_xlfn.XLOOKUP(CM26,'Banco de dados'!$B:$B,'Banco de dados'!$H:$H)</f>
        <v>0</v>
      </c>
      <c r="CR26" s="24">
        <f>_xlfn.XLOOKUP(CK26,'Banco de dados'!$B:$B,'Banco de dados'!$F:$F)</f>
        <v>4927.3500000000004</v>
      </c>
      <c r="CS26" s="24">
        <f>_xlfn.XLOOKUP(CM26,'Banco de dados'!$B:$B,'Banco de dados'!$F:$F)</f>
        <v>0</v>
      </c>
      <c r="CT26" s="25">
        <v>0</v>
      </c>
      <c r="CU26" s="25"/>
      <c r="CV26" s="24" t="str">
        <f>IF(AI26&lt;=0.5,"Curto I",IF(AND(AI26&gt;='Braços de IP'!$B$9,AI26&lt;='Braços de IP'!$D$9),'Braços de IP'!$E$9,IF(AND(AI26&gt;='Braços de IP'!$B$10,AI26&lt;='Braços de IP'!$D$10),'Braços de IP'!$E$10,IF(AND(AI26&gt;='Braços de IP'!$B$11,AI26&lt;='Braços de IP'!$D$11),'Braços de IP'!$E$11,IF(AND(AI26&gt;='Braços de IP'!$B$12,AI26&lt;='Braços de IP'!$D$12),'Braços de IP'!$E$12,IF(AND(AI26&gt;='Braços de IP'!$B$13,AI26&lt;='Braços de IP'!$D$13),'Braços de IP'!$E$13,IF(AND(AI26&gt;='Braços de IP'!$B$14,AI26&lt;='Braços de IP'!$D$14),'Braços de IP'!$E$14,"ERRO")))))))</f>
        <v>Médio II</v>
      </c>
      <c r="CW26" s="25"/>
      <c r="CX26" s="24" t="str">
        <f>IF($CW26="","",VLOOKUP($CW26,'Braços de IP'!$E$9:$I$15,2,0))</f>
        <v/>
      </c>
      <c r="CY26" s="27" t="str">
        <f>IF($CW26="","",VLOOKUP($CW26,'Braços de IP'!$E$9:$I$15,5,0))</f>
        <v/>
      </c>
      <c r="CZ26" s="24"/>
      <c r="DA26" s="24"/>
      <c r="DB26" s="24"/>
      <c r="DC26" s="24"/>
      <c r="DD26" s="24"/>
      <c r="DE26" s="24"/>
      <c r="DF26" s="28">
        <f t="shared" si="24"/>
        <v>28</v>
      </c>
      <c r="DG26" s="29">
        <f t="shared" si="25"/>
        <v>50</v>
      </c>
      <c r="DH26" s="28">
        <f t="shared" si="26"/>
        <v>78</v>
      </c>
      <c r="DI26" s="30">
        <f t="shared" si="27"/>
        <v>0.43999999999999995</v>
      </c>
      <c r="DJ26" s="31"/>
      <c r="DK26" s="32"/>
      <c r="DL26" s="15" t="s">
        <v>140</v>
      </c>
      <c r="DM26" s="15"/>
      <c r="DO26" s="33">
        <f t="shared" si="28"/>
        <v>0.44</v>
      </c>
      <c r="DQ26" s="1" t="s">
        <v>142</v>
      </c>
      <c r="DR26" s="1" t="s">
        <v>143</v>
      </c>
      <c r="DS26" s="1" t="s">
        <v>144</v>
      </c>
    </row>
    <row r="27" spans="3:123" ht="15.75" hidden="1" customHeight="1" x14ac:dyDescent="0.3">
      <c r="C27" t="s">
        <v>1006</v>
      </c>
      <c r="D27" s="15">
        <v>6</v>
      </c>
      <c r="E27" s="15" t="s">
        <v>132</v>
      </c>
      <c r="F27" s="15" t="s">
        <v>133</v>
      </c>
      <c r="G27" s="15">
        <v>-29.995253000000002</v>
      </c>
      <c r="H27" s="15">
        <v>-50.194110000000002</v>
      </c>
      <c r="I27" s="15" t="s">
        <v>134</v>
      </c>
      <c r="J27" s="15" t="s">
        <v>135</v>
      </c>
      <c r="K27" s="15" t="s">
        <v>136</v>
      </c>
      <c r="L27" s="15" t="s">
        <v>137</v>
      </c>
      <c r="M27" s="15">
        <v>50</v>
      </c>
      <c r="N27" s="15">
        <v>0</v>
      </c>
      <c r="O27" s="15">
        <v>0</v>
      </c>
      <c r="P27" s="15">
        <f t="shared" si="0"/>
        <v>100</v>
      </c>
      <c r="Q27" s="16">
        <v>2</v>
      </c>
      <c r="R27" s="16">
        <v>1.2</v>
      </c>
      <c r="S27" s="16">
        <v>5.8</v>
      </c>
      <c r="T27" s="15"/>
      <c r="U27" s="15"/>
      <c r="V27" s="15">
        <v>0</v>
      </c>
      <c r="W27" s="15">
        <v>1.2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 t="s">
        <v>138</v>
      </c>
      <c r="AD27" s="15" t="s">
        <v>139</v>
      </c>
      <c r="AE27" s="15">
        <v>25.7</v>
      </c>
      <c r="AF27" s="15">
        <v>8.1</v>
      </c>
      <c r="AG27" s="15">
        <v>1</v>
      </c>
      <c r="AH27" s="15">
        <v>1.4</v>
      </c>
      <c r="AI27" s="15">
        <v>2.5</v>
      </c>
      <c r="AJ27" s="16">
        <f t="shared" si="1"/>
        <v>1.1000000000000001</v>
      </c>
      <c r="AK27" s="16" t="s">
        <v>135</v>
      </c>
      <c r="AL27" s="16" t="s">
        <v>135</v>
      </c>
      <c r="AM27" s="15" t="s">
        <v>140</v>
      </c>
      <c r="AN27" s="16">
        <f t="shared" si="2"/>
        <v>2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 t="s">
        <v>135</v>
      </c>
      <c r="AU27" s="17">
        <f t="shared" si="3"/>
        <v>0</v>
      </c>
      <c r="AV27" s="17"/>
      <c r="AW27" s="17">
        <f>VLOOKUP(I27,ABNT5101!$I$3:$J$9,2)</f>
        <v>7.5</v>
      </c>
      <c r="AX27" s="17">
        <f>VLOOKUP(I27,ABNT5101!$I$3:$M$9,5)</f>
        <v>0.18</v>
      </c>
      <c r="AY27" s="131" t="str">
        <f>_xlfn.XLOOKUP(I27,ABNT5101!$I:$I,ABNT5101!$L:$L)</f>
        <v>-</v>
      </c>
      <c r="AZ27" s="131">
        <f>_xlfn.XLOOKUP(I27,ABNT5101!$I:$I,ABNT5101!M:M)</f>
        <v>0.18</v>
      </c>
      <c r="BA27" s="131" t="str">
        <f>_xlfn.XLOOKUP(I27,ABNT5101!$I:$I,ABNT5101!N:N)</f>
        <v>-</v>
      </c>
      <c r="BB27" s="131">
        <f>_xlfn.XLOOKUP(I27,ABNT5101!$I:$I,ABNT5101!O:O)</f>
        <v>16</v>
      </c>
      <c r="BC27" s="18" t="str">
        <f t="shared" si="4"/>
        <v>ATENDE</v>
      </c>
      <c r="BD27" s="19">
        <f t="shared" si="5"/>
        <v>0.43066666666666675</v>
      </c>
      <c r="BE27" s="19">
        <f t="shared" si="6"/>
        <v>3.3888888888888893</v>
      </c>
      <c r="BF27" s="19" t="str">
        <f t="shared" si="7"/>
        <v>-</v>
      </c>
      <c r="BG27" s="20">
        <v>10.73</v>
      </c>
      <c r="BH27" s="20">
        <v>0.79</v>
      </c>
      <c r="BI27" s="20"/>
      <c r="BJ27" s="20"/>
      <c r="BK27" s="21"/>
      <c r="BL27" s="20"/>
      <c r="BM27" s="18" t="str">
        <f t="shared" si="8"/>
        <v>ATENDE</v>
      </c>
      <c r="BN27" s="18" t="str">
        <f t="shared" si="9"/>
        <v>ATENDE</v>
      </c>
      <c r="BO27" s="18" t="str">
        <f t="shared" si="10"/>
        <v>ATENDE</v>
      </c>
      <c r="BP27" s="18" t="str">
        <f t="shared" si="11"/>
        <v>ATENDE</v>
      </c>
      <c r="BQ27" s="22" t="str">
        <f t="shared" si="12"/>
        <v>C5</v>
      </c>
      <c r="BR27" s="22" t="s">
        <v>135</v>
      </c>
      <c r="BS27" s="23" t="e">
        <f t="shared" si="14"/>
        <v>#VALUE!</v>
      </c>
      <c r="BT27" s="20">
        <v>9.14</v>
      </c>
      <c r="BU27" s="20">
        <v>7.15</v>
      </c>
      <c r="BV27" s="132" t="str">
        <f>IF(BR27="-","-",_xlfn.XLOOKUP(BR27,ABNT5101!$B$4:$B$9,ABNT5101!$C$4:$C$9))</f>
        <v>-</v>
      </c>
      <c r="BW27" s="132" t="str">
        <f>IF(BR27="-","-",_xlfn.XLOOKUP(BR27,ABNT5101!$B$4:$B$9,ABNT5101!$D$4:$D$9))</f>
        <v>-</v>
      </c>
      <c r="BX27" s="18" t="str">
        <f t="shared" si="15"/>
        <v>-</v>
      </c>
      <c r="BY27" s="18" t="str">
        <f t="shared" si="16"/>
        <v>-</v>
      </c>
      <c r="BZ27" s="18" t="str">
        <f t="shared" si="17"/>
        <v>-</v>
      </c>
      <c r="CA27" s="22" t="str">
        <f>K27</f>
        <v>P6</v>
      </c>
      <c r="CB27" s="23">
        <f t="shared" si="19"/>
        <v>2.0933333333333333</v>
      </c>
      <c r="CC27" s="22">
        <v>9.2799999999999994</v>
      </c>
      <c r="CD27" s="22">
        <v>8.23</v>
      </c>
      <c r="CE27" s="130">
        <f>IF(CA27="-","-",_xlfn.XLOOKUP(CA27,ABNT5101!$B$4:$B$9,ABNT5101!$C$4:$C$9))</f>
        <v>3</v>
      </c>
      <c r="CF27" s="130">
        <f>IF(CA27="-","-",_xlfn.XLOOKUP(CA27,ABNT5101!$B$4:$B$9,ABNT5101!$D$4:$D$9))</f>
        <v>0.6</v>
      </c>
      <c r="CG27" s="18" t="str">
        <f t="shared" si="20"/>
        <v>ATENDE</v>
      </c>
      <c r="CH27" s="18" t="str">
        <f t="shared" si="21"/>
        <v>ATENDE</v>
      </c>
      <c r="CI27" s="18" t="str">
        <f t="shared" si="22"/>
        <v>ATENDE</v>
      </c>
      <c r="CJ27" s="133" t="str">
        <f>_xlfn.XLOOKUP(CK27,'Banco de dados'!$B:$B,'Banco de dados'!$D:$D)</f>
        <v>SX LIGHTING</v>
      </c>
      <c r="CK27" s="25" t="s">
        <v>801</v>
      </c>
      <c r="CL27" s="24" t="str">
        <f>_xlfn.XLOOKUP(CK27,'Banco de dados'!$B:$B,'Banco de dados'!$E:$E)</f>
        <v>SXINEVO030K40L12CZF7PHF</v>
      </c>
      <c r="CM27" s="24"/>
      <c r="CN27" s="24" t="e">
        <f>IF(CM27="-","-",_xlfn.XLOOKUP(CM27,'Banco de dados'!$B:$B,'Banco de dados'!$E:$E))</f>
        <v>#N/A</v>
      </c>
      <c r="CO27" s="26">
        <f t="shared" si="23"/>
        <v>1</v>
      </c>
      <c r="CP27" s="24">
        <f>_xlfn.XLOOKUP(CK27,'Banco de dados'!$B:$B,'Banco de dados'!$H:$H)</f>
        <v>31</v>
      </c>
      <c r="CQ27" s="24" t="e">
        <f>_xlfn.XLOOKUP(CM27,'Banco de dados'!$B:$B,'Banco de dados'!$H:$H)</f>
        <v>#N/A</v>
      </c>
      <c r="CR27" s="24">
        <f>_xlfn.XLOOKUP(CK27,'Banco de dados'!$B:$B,'Banco de dados'!$F:$F)</f>
        <v>5270</v>
      </c>
      <c r="CS27" s="24">
        <f>_xlfn.XLOOKUP(CM27,'Banco de dados'!$B:$B,'Banco de dados'!$F:$F)</f>
        <v>0</v>
      </c>
      <c r="CT27" s="25">
        <v>0</v>
      </c>
      <c r="CU27" s="25"/>
      <c r="CV27" s="24" t="str">
        <f>IF(AI27&lt;=0.5,"Curto I",IF(AND(AI27&gt;='Braços de IP'!$B$9,AI27&lt;='Braços de IP'!$D$9),'Braços de IP'!$E$9,IF(AND(AI27&gt;='Braços de IP'!$B$10,AI27&lt;='Braços de IP'!$D$10),'Braços de IP'!$E$10,IF(AND(AI27&gt;='Braços de IP'!$B$11,AI27&lt;='Braços de IP'!$D$11),'Braços de IP'!$E$11,IF(AND(AI27&gt;='Braços de IP'!$B$12,AI27&lt;='Braços de IP'!$D$12),'Braços de IP'!$E$12,IF(AND(AI27&gt;='Braços de IP'!$B$13,AI27&lt;='Braços de IP'!$D$13),'Braços de IP'!$E$13,IF(AND(AI27&gt;='Braços de IP'!$B$14,AI27&lt;='Braços de IP'!$D$14),'Braços de IP'!$E$14,"ERRO")))))))</f>
        <v>Médio II</v>
      </c>
      <c r="CW27" s="25"/>
      <c r="CX27" s="24" t="str">
        <f>IF($CW27="","",VLOOKUP($CW27,'Braços de IP'!$E$9:$I$15,2,0))</f>
        <v/>
      </c>
      <c r="CY27" s="27" t="str">
        <f>IF($CW27="","",VLOOKUP($CW27,'Braços de IP'!$E$9:$I$15,5,0))</f>
        <v/>
      </c>
      <c r="CZ27" s="24"/>
      <c r="DA27" s="24"/>
      <c r="DB27" s="24"/>
      <c r="DC27" s="24"/>
      <c r="DD27" s="24"/>
      <c r="DE27" s="24"/>
      <c r="DF27" s="28">
        <f t="shared" si="24"/>
        <v>31</v>
      </c>
      <c r="DG27" s="29">
        <f t="shared" si="25"/>
        <v>50</v>
      </c>
      <c r="DH27" s="28">
        <f t="shared" si="26"/>
        <v>81</v>
      </c>
      <c r="DI27" s="30">
        <f t="shared" si="27"/>
        <v>0.38</v>
      </c>
      <c r="DJ27" s="31"/>
      <c r="DK27" s="32"/>
      <c r="DL27" s="15" t="s">
        <v>140</v>
      </c>
      <c r="DM27" s="15"/>
      <c r="DO27" s="33">
        <f t="shared" si="28"/>
        <v>0.38</v>
      </c>
      <c r="DQ27" s="1" t="s">
        <v>142</v>
      </c>
      <c r="DR27" s="1" t="s">
        <v>143</v>
      </c>
      <c r="DS27" s="1" t="s">
        <v>144</v>
      </c>
    </row>
    <row r="28" spans="3:123" ht="15.75" hidden="1" customHeight="1" x14ac:dyDescent="0.3">
      <c r="C28" t="s">
        <v>1006</v>
      </c>
      <c r="D28" s="15">
        <v>6</v>
      </c>
      <c r="E28" s="15" t="s">
        <v>132</v>
      </c>
      <c r="F28" s="15" t="s">
        <v>133</v>
      </c>
      <c r="G28" s="15">
        <v>-29.995253000000002</v>
      </c>
      <c r="H28" s="15">
        <v>-50.194110000000002</v>
      </c>
      <c r="I28" s="15" t="s">
        <v>134</v>
      </c>
      <c r="J28" s="15" t="s">
        <v>135</v>
      </c>
      <c r="K28" s="15" t="s">
        <v>136</v>
      </c>
      <c r="L28" s="15" t="s">
        <v>137</v>
      </c>
      <c r="M28" s="15">
        <v>50</v>
      </c>
      <c r="N28" s="15">
        <v>0</v>
      </c>
      <c r="O28" s="15">
        <v>0</v>
      </c>
      <c r="P28" s="15">
        <f t="shared" si="0"/>
        <v>100</v>
      </c>
      <c r="Q28" s="16">
        <v>2</v>
      </c>
      <c r="R28" s="16">
        <v>1.2</v>
      </c>
      <c r="S28" s="16">
        <v>5.8</v>
      </c>
      <c r="T28" s="15"/>
      <c r="U28" s="15"/>
      <c r="V28" s="15">
        <v>0</v>
      </c>
      <c r="W28" s="15">
        <v>1.2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 t="s">
        <v>138</v>
      </c>
      <c r="AD28" s="15" t="s">
        <v>139</v>
      </c>
      <c r="AE28" s="15">
        <v>25.7</v>
      </c>
      <c r="AF28" s="15">
        <v>8.1</v>
      </c>
      <c r="AG28" s="15">
        <v>1</v>
      </c>
      <c r="AH28" s="15">
        <v>1.4</v>
      </c>
      <c r="AI28" s="15">
        <v>2.5</v>
      </c>
      <c r="AJ28" s="16">
        <f t="shared" si="1"/>
        <v>1.1000000000000001</v>
      </c>
      <c r="AK28" s="16" t="s">
        <v>135</v>
      </c>
      <c r="AL28" s="16" t="s">
        <v>135</v>
      </c>
      <c r="AM28" s="15" t="s">
        <v>140</v>
      </c>
      <c r="AN28" s="16">
        <f t="shared" si="2"/>
        <v>2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 t="s">
        <v>135</v>
      </c>
      <c r="AU28" s="17">
        <f t="shared" si="3"/>
        <v>0</v>
      </c>
      <c r="AV28" s="17"/>
      <c r="AW28" s="17">
        <f>VLOOKUP(I28,ABNT5101!$I$3:$J$9,2)</f>
        <v>7.5</v>
      </c>
      <c r="AX28" s="17">
        <f>VLOOKUP(I28,ABNT5101!$I$3:$M$9,5)</f>
        <v>0.18</v>
      </c>
      <c r="AY28" s="131" t="str">
        <f>_xlfn.XLOOKUP(I28,ABNT5101!$I:$I,ABNT5101!$L:$L)</f>
        <v>-</v>
      </c>
      <c r="AZ28" s="131">
        <f>_xlfn.XLOOKUP(I28,ABNT5101!$I:$I,ABNT5101!M:M)</f>
        <v>0.18</v>
      </c>
      <c r="BA28" s="131" t="str">
        <f>_xlfn.XLOOKUP(I28,ABNT5101!$I:$I,ABNT5101!N:N)</f>
        <v>-</v>
      </c>
      <c r="BB28" s="131">
        <f>_xlfn.XLOOKUP(I28,ABNT5101!$I:$I,ABNT5101!O:O)</f>
        <v>16</v>
      </c>
      <c r="BC28" s="18" t="str">
        <f t="shared" si="4"/>
        <v>ATENDE</v>
      </c>
      <c r="BD28" s="19">
        <f t="shared" si="5"/>
        <v>0.44399999999999995</v>
      </c>
      <c r="BE28" s="19">
        <f t="shared" si="6"/>
        <v>3.166666666666667</v>
      </c>
      <c r="BF28" s="19" t="str">
        <f t="shared" si="7"/>
        <v>-</v>
      </c>
      <c r="BG28" s="20">
        <v>10.83</v>
      </c>
      <c r="BH28" s="20">
        <v>0.75</v>
      </c>
      <c r="BI28" s="20"/>
      <c r="BJ28" s="20"/>
      <c r="BK28" s="21"/>
      <c r="BL28" s="20"/>
      <c r="BM28" s="18" t="str">
        <f t="shared" si="8"/>
        <v>ATENDE</v>
      </c>
      <c r="BN28" s="18" t="str">
        <f t="shared" si="9"/>
        <v>ATENDE</v>
      </c>
      <c r="BO28" s="18" t="str">
        <f t="shared" si="10"/>
        <v>ATENDE</v>
      </c>
      <c r="BP28" s="18" t="str">
        <f t="shared" si="11"/>
        <v>ATENDE</v>
      </c>
      <c r="BQ28" s="22" t="str">
        <f t="shared" si="12"/>
        <v>C5</v>
      </c>
      <c r="BR28" s="22" t="s">
        <v>135</v>
      </c>
      <c r="BS28" s="23" t="e">
        <f t="shared" si="14"/>
        <v>#VALUE!</v>
      </c>
      <c r="BT28" s="20">
        <v>9.07</v>
      </c>
      <c r="BU28" s="20">
        <v>6.9</v>
      </c>
      <c r="BV28" s="132" t="str">
        <f>IF(BR28="-","-",_xlfn.XLOOKUP(BR28,ABNT5101!$B$4:$B$9,ABNT5101!$C$4:$C$9))</f>
        <v>-</v>
      </c>
      <c r="BW28" s="132" t="str">
        <f>IF(BR28="-","-",_xlfn.XLOOKUP(BR28,ABNT5101!$B$4:$B$9,ABNT5101!$D$4:$D$9))</f>
        <v>-</v>
      </c>
      <c r="BX28" s="18" t="str">
        <f t="shared" si="15"/>
        <v>-</v>
      </c>
      <c r="BY28" s="18" t="str">
        <f t="shared" si="16"/>
        <v>-</v>
      </c>
      <c r="BZ28" s="18" t="str">
        <f t="shared" si="17"/>
        <v>-</v>
      </c>
      <c r="CA28" s="22" t="str">
        <f>K28</f>
        <v>P6</v>
      </c>
      <c r="CB28" s="23">
        <f t="shared" si="19"/>
        <v>1.8566666666666669</v>
      </c>
      <c r="CC28" s="22">
        <v>8.57</v>
      </c>
      <c r="CD28" s="22">
        <v>7.55</v>
      </c>
      <c r="CE28" s="130">
        <f>IF(CA28="-","-",_xlfn.XLOOKUP(CA28,ABNT5101!$B$4:$B$9,ABNT5101!$C$4:$C$9))</f>
        <v>3</v>
      </c>
      <c r="CF28" s="130">
        <f>IF(CA28="-","-",_xlfn.XLOOKUP(CA28,ABNT5101!$B$4:$B$9,ABNT5101!$D$4:$D$9))</f>
        <v>0.6</v>
      </c>
      <c r="CG28" s="18" t="str">
        <f t="shared" si="20"/>
        <v>ATENDE</v>
      </c>
      <c r="CH28" s="18" t="str">
        <f t="shared" si="21"/>
        <v>ATENDE</v>
      </c>
      <c r="CI28" s="18" t="str">
        <f t="shared" si="22"/>
        <v>ATENDE</v>
      </c>
      <c r="CJ28" s="133" t="str">
        <f>_xlfn.XLOOKUP(CK28,'Banco de dados'!$B:$B,'Banco de dados'!$D:$D)</f>
        <v>TECNOWATT</v>
      </c>
      <c r="CK28" s="25" t="s">
        <v>824</v>
      </c>
      <c r="CL28" s="24" t="str">
        <f>_xlfn.XLOOKUP(CK28,'Banco de dados'!$B:$B,'Banco de dados'!$E:$E)</f>
        <v>SIGSAGPTLRRSSNDL_30W_38IBBRS
1-10C1MUN6.5</v>
      </c>
      <c r="CM28" s="24"/>
      <c r="CN28" s="24" t="e">
        <f>IF(CM28="-","-",_xlfn.XLOOKUP(CM28,'Banco de dados'!$B:$B,'Banco de dados'!$E:$E))</f>
        <v>#N/A</v>
      </c>
      <c r="CO28" s="26">
        <f t="shared" si="23"/>
        <v>1</v>
      </c>
      <c r="CP28" s="24">
        <f>_xlfn.XLOOKUP(CK28,'Banco de dados'!$B:$B,'Banco de dados'!$H:$H)</f>
        <v>30</v>
      </c>
      <c r="CQ28" s="24">
        <f>_xlfn.XLOOKUP(CM28,'Banco de dados'!$B:$B,'Banco de dados'!$H:$H)</f>
        <v>0</v>
      </c>
      <c r="CR28" s="24">
        <f>_xlfn.XLOOKUP(CK28,'Banco de dados'!$B:$B,'Banco de dados'!$F:$F)</f>
        <v>5266</v>
      </c>
      <c r="CS28" s="24">
        <f>_xlfn.XLOOKUP(CM28,'Banco de dados'!$B:$B,'Banco de dados'!$F:$F)</f>
        <v>0</v>
      </c>
      <c r="CT28" s="25">
        <v>0</v>
      </c>
      <c r="CU28" s="25"/>
      <c r="CV28" s="24" t="str">
        <f>IF(AI28&lt;=0.5,"Curto I",IF(AND(AI28&gt;='Braços de IP'!$B$9,AI28&lt;='Braços de IP'!$D$9),'Braços de IP'!$E$9,IF(AND(AI28&gt;='Braços de IP'!$B$10,AI28&lt;='Braços de IP'!$D$10),'Braços de IP'!$E$10,IF(AND(AI28&gt;='Braços de IP'!$B$11,AI28&lt;='Braços de IP'!$D$11),'Braços de IP'!$E$11,IF(AND(AI28&gt;='Braços de IP'!$B$12,AI28&lt;='Braços de IP'!$D$12),'Braços de IP'!$E$12,IF(AND(AI28&gt;='Braços de IP'!$B$13,AI28&lt;='Braços de IP'!$D$13),'Braços de IP'!$E$13,IF(AND(AI28&gt;='Braços de IP'!$B$14,AI28&lt;='Braços de IP'!$D$14),'Braços de IP'!$E$14,"ERRO")))))))</f>
        <v>Médio II</v>
      </c>
      <c r="CW28" s="25"/>
      <c r="CX28" s="24" t="str">
        <f>IF($CW28="","",VLOOKUP($CW28,'Braços de IP'!$E$9:$I$15,2,0))</f>
        <v/>
      </c>
      <c r="CY28" s="27" t="str">
        <f>IF($CW28="","",VLOOKUP($CW28,'Braços de IP'!$E$9:$I$15,5,0))</f>
        <v/>
      </c>
      <c r="CZ28" s="24"/>
      <c r="DA28" s="24"/>
      <c r="DB28" s="24"/>
      <c r="DC28" s="24"/>
      <c r="DD28" s="24"/>
      <c r="DE28" s="24"/>
      <c r="DF28" s="28">
        <f t="shared" si="24"/>
        <v>30</v>
      </c>
      <c r="DG28" s="29">
        <f t="shared" si="25"/>
        <v>50</v>
      </c>
      <c r="DH28" s="28">
        <f t="shared" si="26"/>
        <v>80</v>
      </c>
      <c r="DI28" s="30">
        <f t="shared" si="27"/>
        <v>0.4</v>
      </c>
      <c r="DJ28" s="31"/>
      <c r="DK28" s="32"/>
      <c r="DL28" s="15" t="s">
        <v>140</v>
      </c>
      <c r="DM28" s="15"/>
      <c r="DO28" s="33">
        <f t="shared" si="28"/>
        <v>0.4</v>
      </c>
      <c r="DQ28" s="1" t="s">
        <v>142</v>
      </c>
      <c r="DR28" s="1" t="s">
        <v>143</v>
      </c>
      <c r="DS28" s="1" t="s">
        <v>144</v>
      </c>
    </row>
    <row r="29" spans="3:123" ht="15.75" hidden="1" customHeight="1" x14ac:dyDescent="0.3">
      <c r="C29" t="s">
        <v>1006</v>
      </c>
      <c r="D29" s="15">
        <v>8</v>
      </c>
      <c r="E29" s="15" t="s">
        <v>132</v>
      </c>
      <c r="F29" s="15" t="s">
        <v>155</v>
      </c>
      <c r="G29" s="15">
        <v>-30.067307</v>
      </c>
      <c r="H29" s="15">
        <v>-50.160387999999998</v>
      </c>
      <c r="I29" s="15" t="s">
        <v>134</v>
      </c>
      <c r="J29" s="15" t="s">
        <v>135</v>
      </c>
      <c r="K29" s="15" t="s">
        <v>136</v>
      </c>
      <c r="L29" s="15" t="s">
        <v>148</v>
      </c>
      <c r="M29" s="15">
        <v>100</v>
      </c>
      <c r="N29" s="15">
        <v>17</v>
      </c>
      <c r="O29" s="15">
        <v>0</v>
      </c>
      <c r="P29" s="15">
        <f t="shared" si="0"/>
        <v>200</v>
      </c>
      <c r="Q29" s="16">
        <v>2</v>
      </c>
      <c r="R29" s="16">
        <v>2.5</v>
      </c>
      <c r="S29" s="16">
        <v>7</v>
      </c>
      <c r="T29" s="15"/>
      <c r="U29" s="15"/>
      <c r="V29" s="15">
        <v>0</v>
      </c>
      <c r="W29" s="15">
        <v>2.5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 t="s">
        <v>138</v>
      </c>
      <c r="AD29" s="15" t="s">
        <v>139</v>
      </c>
      <c r="AE29" s="15">
        <v>32.1</v>
      </c>
      <c r="AF29" s="15">
        <v>7</v>
      </c>
      <c r="AG29" s="15">
        <v>1</v>
      </c>
      <c r="AH29" s="15">
        <v>0.5</v>
      </c>
      <c r="AI29" s="15">
        <v>1.3</v>
      </c>
      <c r="AJ29" s="16">
        <f t="shared" si="1"/>
        <v>0.8</v>
      </c>
      <c r="AK29" s="16" t="s">
        <v>135</v>
      </c>
      <c r="AL29" s="16" t="s">
        <v>135</v>
      </c>
      <c r="AM29" s="15" t="s">
        <v>140</v>
      </c>
      <c r="AN29" s="16">
        <f t="shared" si="2"/>
        <v>2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 t="s">
        <v>135</v>
      </c>
      <c r="AU29" s="17">
        <f t="shared" si="3"/>
        <v>0</v>
      </c>
      <c r="AV29" s="17"/>
      <c r="AW29" s="17">
        <f>VLOOKUP(I29,ABNT5101!$I$3:$J$9,2)</f>
        <v>7.5</v>
      </c>
      <c r="AX29" s="17">
        <f>VLOOKUP(I29,ABNT5101!$I$3:$M$9,5)</f>
        <v>0.18</v>
      </c>
      <c r="AY29" s="131" t="str">
        <f>_xlfn.XLOOKUP(I29,ABNT5101!$I:$I,ABNT5101!$L:$L)</f>
        <v>-</v>
      </c>
      <c r="AZ29" s="131">
        <f>_xlfn.XLOOKUP(I29,ABNT5101!$I:$I,ABNT5101!M:M)</f>
        <v>0.18</v>
      </c>
      <c r="BA29" s="131" t="str">
        <f>_xlfn.XLOOKUP(I29,ABNT5101!$I:$I,ABNT5101!N:N)</f>
        <v>-</v>
      </c>
      <c r="BB29" s="131">
        <f>_xlfn.XLOOKUP(I29,ABNT5101!$I:$I,ABNT5101!O:O)</f>
        <v>16</v>
      </c>
      <c r="BC29" s="18" t="str">
        <f t="shared" si="4"/>
        <v>ATENDE</v>
      </c>
      <c r="BD29" s="19">
        <f t="shared" si="5"/>
        <v>0</v>
      </c>
      <c r="BE29" s="19">
        <f t="shared" si="6"/>
        <v>1.2777777777777777</v>
      </c>
      <c r="BF29" s="19" t="str">
        <f t="shared" si="7"/>
        <v>-</v>
      </c>
      <c r="BG29" s="20">
        <v>7.5</v>
      </c>
      <c r="BH29" s="20">
        <v>0.41</v>
      </c>
      <c r="BI29" s="20"/>
      <c r="BJ29" s="20"/>
      <c r="BK29" s="21"/>
      <c r="BL29" s="20"/>
      <c r="BM29" s="18" t="str">
        <f t="shared" si="8"/>
        <v>ATENDE</v>
      </c>
      <c r="BN29" s="18" t="str">
        <f t="shared" si="9"/>
        <v>ATENDE</v>
      </c>
      <c r="BO29" s="18" t="str">
        <f t="shared" si="10"/>
        <v>ATENDE</v>
      </c>
      <c r="BP29" s="18" t="str">
        <f t="shared" si="11"/>
        <v>ATENDE</v>
      </c>
      <c r="BQ29" s="22" t="str">
        <f t="shared" si="12"/>
        <v>C5</v>
      </c>
      <c r="BR29" s="22" t="str">
        <f t="shared" ref="BR29:BR55" si="30">K29</f>
        <v>P6</v>
      </c>
      <c r="BS29" s="23">
        <f t="shared" si="14"/>
        <v>1.1266666666666665</v>
      </c>
      <c r="BT29" s="20">
        <v>6.38</v>
      </c>
      <c r="BU29" s="20">
        <v>2.44</v>
      </c>
      <c r="BV29" s="132">
        <f>IF(BR29="-","-",_xlfn.XLOOKUP(BR29,ABNT5101!$B$4:$B$9,ABNT5101!$C$4:$C$9))</f>
        <v>3</v>
      </c>
      <c r="BW29" s="132">
        <f>IF(BR29="-","-",_xlfn.XLOOKUP(BR29,ABNT5101!$B$4:$B$9,ABNT5101!$D$4:$D$9))</f>
        <v>0.6</v>
      </c>
      <c r="BX29" s="18" t="str">
        <f t="shared" si="15"/>
        <v>ATENDE</v>
      </c>
      <c r="BY29" s="18" t="str">
        <f t="shared" si="16"/>
        <v>ATENDE</v>
      </c>
      <c r="BZ29" s="18" t="str">
        <f t="shared" si="17"/>
        <v>ATENDE</v>
      </c>
      <c r="CA29" s="22" t="s">
        <v>135</v>
      </c>
      <c r="CB29" s="23" t="e">
        <f t="shared" si="19"/>
        <v>#VALUE!</v>
      </c>
      <c r="CC29" s="22">
        <v>4.29</v>
      </c>
      <c r="CD29" s="22">
        <v>2.14</v>
      </c>
      <c r="CE29" s="130" t="str">
        <f>IF(CA29="-","-",_xlfn.XLOOKUP(CA29,ABNT5101!$B$4:$B$9,ABNT5101!$C$4:$C$9))</f>
        <v>-</v>
      </c>
      <c r="CF29" s="130" t="str">
        <f>IF(CA29="-","-",_xlfn.XLOOKUP(CA29,ABNT5101!$B$4:$B$9,ABNT5101!$D$4:$D$9))</f>
        <v>-</v>
      </c>
      <c r="CG29" s="18" t="str">
        <f t="shared" si="20"/>
        <v>-</v>
      </c>
      <c r="CH29" s="18" t="str">
        <f t="shared" si="21"/>
        <v>-</v>
      </c>
      <c r="CI29" s="18" t="str">
        <f t="shared" si="22"/>
        <v>-</v>
      </c>
      <c r="CJ29" s="133" t="str">
        <f>_xlfn.XLOOKUP(CK29,'Banco de dados'!$B:$B,'Banco de dados'!$D:$D)</f>
        <v>LEDSTAR</v>
      </c>
      <c r="CK29" s="25" t="s">
        <v>707</v>
      </c>
      <c r="CL29" s="24" t="str">
        <f>_xlfn.XLOOKUP(CK29,'Banco de dados'!$B:$B,'Banco de dados'!$E:$E)</f>
        <v>LUM LED SL VT 9.1 28W</v>
      </c>
      <c r="CM29" s="24"/>
      <c r="CN29" s="24">
        <f>IF(CM29="-","-",_xlfn.XLOOKUP(CM29,'Banco de dados'!$B:$B,'Banco de dados'!$E:$E))</f>
        <v>0</v>
      </c>
      <c r="CO29" s="26">
        <f t="shared" si="23"/>
        <v>1</v>
      </c>
      <c r="CP29" s="24">
        <f>_xlfn.XLOOKUP(CK29,'Banco de dados'!$B:$B,'Banco de dados'!$H:$H)</f>
        <v>28</v>
      </c>
      <c r="CQ29" s="24">
        <f>_xlfn.XLOOKUP(CM29,'Banco de dados'!$B:$B,'Banco de dados'!$H:$H)</f>
        <v>0</v>
      </c>
      <c r="CR29" s="24">
        <f>_xlfn.XLOOKUP(CK29,'Banco de dados'!$B:$B,'Banco de dados'!$F:$F)</f>
        <v>4927.3500000000004</v>
      </c>
      <c r="CS29" s="24">
        <f>_xlfn.XLOOKUP(CM29,'Banco de dados'!$B:$B,'Banco de dados'!$F:$F)</f>
        <v>0</v>
      </c>
      <c r="CT29" s="25">
        <v>0</v>
      </c>
      <c r="CU29" s="25"/>
      <c r="CV29" s="24" t="str">
        <f>IF(AI29&lt;=0.5,"Curto I",IF(AND(AI29&gt;='Braços de IP'!$B$9,AI29&lt;='Braços de IP'!$D$9),'Braços de IP'!$E$9,IF(AND(AI29&gt;='Braços de IP'!$B$10,AI29&lt;='Braços de IP'!$D$10),'Braços de IP'!$E$10,IF(AND(AI29&gt;='Braços de IP'!$B$11,AI29&lt;='Braços de IP'!$D$11),'Braços de IP'!$E$11,IF(AND(AI29&gt;='Braços de IP'!$B$12,AI29&lt;='Braços de IP'!$D$12),'Braços de IP'!$E$12,IF(AND(AI29&gt;='Braços de IP'!$B$13,AI29&lt;='Braços de IP'!$D$13),'Braços de IP'!$E$13,IF(AND(AI29&gt;='Braços de IP'!$B$14,AI29&lt;='Braços de IP'!$D$14),'Braços de IP'!$E$14,"ERRO")))))))</f>
        <v>Curto II</v>
      </c>
      <c r="CW29" s="25"/>
      <c r="CX29" s="24" t="str">
        <f>IF($CW29="","",VLOOKUP($CW29,'Braços de IP'!$E$9:$I$15,2,0))</f>
        <v/>
      </c>
      <c r="CY29" s="27" t="str">
        <f>IF($CW29="","",VLOOKUP($CW29,'Braços de IP'!$E$9:$I$15,5,0))</f>
        <v/>
      </c>
      <c r="CZ29" s="24"/>
      <c r="DA29" s="24"/>
      <c r="DB29" s="24"/>
      <c r="DC29" s="24"/>
      <c r="DD29" s="24"/>
      <c r="DE29" s="24"/>
      <c r="DF29" s="28">
        <f t="shared" si="24"/>
        <v>28</v>
      </c>
      <c r="DG29" s="29">
        <f t="shared" si="25"/>
        <v>100</v>
      </c>
      <c r="DH29" s="28">
        <f t="shared" si="26"/>
        <v>128</v>
      </c>
      <c r="DI29" s="30">
        <f t="shared" si="27"/>
        <v>0.72</v>
      </c>
      <c r="DJ29" s="31"/>
      <c r="DK29" s="32"/>
      <c r="DL29" s="15" t="s">
        <v>141</v>
      </c>
      <c r="DM29" s="15"/>
      <c r="DO29" s="33">
        <f t="shared" si="28"/>
        <v>0.76068376068376065</v>
      </c>
      <c r="DQ29" s="1" t="s">
        <v>142</v>
      </c>
      <c r="DR29" s="1" t="s">
        <v>143</v>
      </c>
      <c r="DS29" s="1" t="s">
        <v>144</v>
      </c>
    </row>
    <row r="30" spans="3:123" ht="15.75" hidden="1" customHeight="1" x14ac:dyDescent="0.3">
      <c r="C30" t="s">
        <v>1006</v>
      </c>
      <c r="D30" s="15">
        <v>8</v>
      </c>
      <c r="E30" s="15" t="s">
        <v>132</v>
      </c>
      <c r="F30" s="15" t="s">
        <v>155</v>
      </c>
      <c r="G30" s="15">
        <v>-30.067307</v>
      </c>
      <c r="H30" s="15">
        <v>-50.160387999999998</v>
      </c>
      <c r="I30" s="15" t="s">
        <v>134</v>
      </c>
      <c r="J30" s="15" t="s">
        <v>135</v>
      </c>
      <c r="K30" s="15" t="s">
        <v>136</v>
      </c>
      <c r="L30" s="15" t="s">
        <v>148</v>
      </c>
      <c r="M30" s="15">
        <v>100</v>
      </c>
      <c r="N30" s="15">
        <v>17</v>
      </c>
      <c r="O30" s="15">
        <v>0</v>
      </c>
      <c r="P30" s="15">
        <f t="shared" si="0"/>
        <v>200</v>
      </c>
      <c r="Q30" s="16">
        <v>2</v>
      </c>
      <c r="R30" s="16">
        <v>2.5</v>
      </c>
      <c r="S30" s="16">
        <v>7</v>
      </c>
      <c r="T30" s="15"/>
      <c r="U30" s="15"/>
      <c r="V30" s="15">
        <v>0</v>
      </c>
      <c r="W30" s="15">
        <v>2.5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 t="s">
        <v>138</v>
      </c>
      <c r="AD30" s="15" t="s">
        <v>139</v>
      </c>
      <c r="AE30" s="15">
        <v>32.1</v>
      </c>
      <c r="AF30" s="15">
        <v>7</v>
      </c>
      <c r="AG30" s="15">
        <v>1</v>
      </c>
      <c r="AH30" s="15">
        <v>0.5</v>
      </c>
      <c r="AI30" s="15">
        <v>1.3</v>
      </c>
      <c r="AJ30" s="16">
        <f t="shared" si="1"/>
        <v>0.8</v>
      </c>
      <c r="AK30" s="16" t="s">
        <v>135</v>
      </c>
      <c r="AL30" s="16" t="s">
        <v>135</v>
      </c>
      <c r="AM30" s="15" t="s">
        <v>140</v>
      </c>
      <c r="AN30" s="16">
        <f t="shared" si="2"/>
        <v>2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 t="s">
        <v>135</v>
      </c>
      <c r="AU30" s="17">
        <f t="shared" si="3"/>
        <v>0</v>
      </c>
      <c r="AV30" s="17"/>
      <c r="AW30" s="17">
        <f>VLOOKUP(I30,ABNT5101!$I$3:$J$9,2)</f>
        <v>7.5</v>
      </c>
      <c r="AX30" s="17">
        <f>VLOOKUP(I30,ABNT5101!$I$3:$M$9,5)</f>
        <v>0.18</v>
      </c>
      <c r="AY30" s="131" t="str">
        <f>_xlfn.XLOOKUP(I30,ABNT5101!$I:$I,ABNT5101!$L:$L)</f>
        <v>-</v>
      </c>
      <c r="AZ30" s="131">
        <f>_xlfn.XLOOKUP(I30,ABNT5101!$I:$I,ABNT5101!M:M)</f>
        <v>0.18</v>
      </c>
      <c r="BA30" s="131" t="str">
        <f>_xlfn.XLOOKUP(I30,ABNT5101!$I:$I,ABNT5101!N:N)</f>
        <v>-</v>
      </c>
      <c r="BB30" s="131">
        <f>_xlfn.XLOOKUP(I30,ABNT5101!$I:$I,ABNT5101!O:O)</f>
        <v>16</v>
      </c>
      <c r="BC30" s="18" t="str">
        <f t="shared" si="4"/>
        <v>ATENDE</v>
      </c>
      <c r="BD30" s="19">
        <f t="shared" si="5"/>
        <v>0.2453333333333334</v>
      </c>
      <c r="BE30" s="19">
        <f t="shared" si="6"/>
        <v>1.8333333333333335</v>
      </c>
      <c r="BF30" s="19" t="str">
        <f t="shared" si="7"/>
        <v>-</v>
      </c>
      <c r="BG30" s="20">
        <v>9.34</v>
      </c>
      <c r="BH30" s="20">
        <v>0.51</v>
      </c>
      <c r="BI30" s="20"/>
      <c r="BJ30" s="20"/>
      <c r="BK30" s="21"/>
      <c r="BL30" s="20"/>
      <c r="BM30" s="18" t="str">
        <f t="shared" si="8"/>
        <v>ATENDE</v>
      </c>
      <c r="BN30" s="18" t="str">
        <f t="shared" si="9"/>
        <v>ATENDE</v>
      </c>
      <c r="BO30" s="18" t="str">
        <f t="shared" si="10"/>
        <v>ATENDE</v>
      </c>
      <c r="BP30" s="18" t="str">
        <f t="shared" si="11"/>
        <v>ATENDE</v>
      </c>
      <c r="BQ30" s="22" t="str">
        <f t="shared" si="12"/>
        <v>C5</v>
      </c>
      <c r="BR30" s="22" t="str">
        <f t="shared" si="30"/>
        <v>P6</v>
      </c>
      <c r="BS30" s="23">
        <f t="shared" si="14"/>
        <v>1.4866666666666668</v>
      </c>
      <c r="BT30" s="20">
        <v>7.46</v>
      </c>
      <c r="BU30" s="20">
        <v>2.25</v>
      </c>
      <c r="BV30" s="132">
        <f>IF(BR30="-","-",_xlfn.XLOOKUP(BR30,ABNT5101!$B$4:$B$9,ABNT5101!$C$4:$C$9))</f>
        <v>3</v>
      </c>
      <c r="BW30" s="132">
        <f>IF(BR30="-","-",_xlfn.XLOOKUP(BR30,ABNT5101!$B$4:$B$9,ABNT5101!$D$4:$D$9))</f>
        <v>0.6</v>
      </c>
      <c r="BX30" s="18" t="str">
        <f t="shared" si="15"/>
        <v>ATENDE</v>
      </c>
      <c r="BY30" s="18" t="str">
        <f t="shared" si="16"/>
        <v>ATENDE</v>
      </c>
      <c r="BZ30" s="18" t="str">
        <f t="shared" si="17"/>
        <v>ATENDE</v>
      </c>
      <c r="CA30" s="22" t="s">
        <v>135</v>
      </c>
      <c r="CB30" s="23" t="e">
        <f t="shared" si="19"/>
        <v>#VALUE!</v>
      </c>
      <c r="CC30" s="22">
        <v>4.3600000000000003</v>
      </c>
      <c r="CD30" s="22">
        <v>2.5299999999999998</v>
      </c>
      <c r="CE30" s="130" t="str">
        <f>IF(CA30="-","-",_xlfn.XLOOKUP(CA30,ABNT5101!$B$4:$B$9,ABNT5101!$C$4:$C$9))</f>
        <v>-</v>
      </c>
      <c r="CF30" s="130" t="str">
        <f>IF(CA30="-","-",_xlfn.XLOOKUP(CA30,ABNT5101!$B$4:$B$9,ABNT5101!$D$4:$D$9))</f>
        <v>-</v>
      </c>
      <c r="CG30" s="18" t="str">
        <f t="shared" si="20"/>
        <v>-</v>
      </c>
      <c r="CH30" s="18" t="str">
        <f t="shared" si="21"/>
        <v>-</v>
      </c>
      <c r="CI30" s="18" t="str">
        <f t="shared" si="22"/>
        <v>-</v>
      </c>
      <c r="CJ30" s="133" t="str">
        <f>_xlfn.XLOOKUP(CK30,'Banco de dados'!$B:$B,'Banco de dados'!$D:$D)</f>
        <v>SX LIGHTING</v>
      </c>
      <c r="CK30" s="25" t="s">
        <v>801</v>
      </c>
      <c r="CL30" s="24" t="str">
        <f>_xlfn.XLOOKUP(CK30,'Banco de dados'!$B:$B,'Banco de dados'!$E:$E)</f>
        <v>SXINEVO030K40L12CZF7PHF</v>
      </c>
      <c r="CM30" s="24"/>
      <c r="CN30" s="24" t="e">
        <f>IF(CM30="-","-",_xlfn.XLOOKUP(CM30,'Banco de dados'!$B:$B,'Banco de dados'!$E:$E))</f>
        <v>#N/A</v>
      </c>
      <c r="CO30" s="26">
        <f t="shared" si="23"/>
        <v>1</v>
      </c>
      <c r="CP30" s="24">
        <f>_xlfn.XLOOKUP(CK30,'Banco de dados'!$B:$B,'Banco de dados'!$H:$H)</f>
        <v>31</v>
      </c>
      <c r="CQ30" s="24">
        <f>_xlfn.XLOOKUP(CM30,'Banco de dados'!$B:$B,'Banco de dados'!$H:$H)</f>
        <v>0</v>
      </c>
      <c r="CR30" s="24">
        <f>_xlfn.XLOOKUP(CK30,'Banco de dados'!$B:$B,'Banco de dados'!$F:$F)</f>
        <v>5270</v>
      </c>
      <c r="CS30" s="24">
        <f>_xlfn.XLOOKUP(CM30,'Banco de dados'!$B:$B,'Banco de dados'!$F:$F)</f>
        <v>0</v>
      </c>
      <c r="CT30" s="25">
        <v>0</v>
      </c>
      <c r="CU30" s="25"/>
      <c r="CV30" s="24" t="str">
        <f>IF(AI30&lt;=0.5,"Curto I",IF(AND(AI30&gt;='Braços de IP'!$B$9,AI30&lt;='Braços de IP'!$D$9),'Braços de IP'!$E$9,IF(AND(AI30&gt;='Braços de IP'!$B$10,AI30&lt;='Braços de IP'!$D$10),'Braços de IP'!$E$10,IF(AND(AI30&gt;='Braços de IP'!$B$11,AI30&lt;='Braços de IP'!$D$11),'Braços de IP'!$E$11,IF(AND(AI30&gt;='Braços de IP'!$B$12,AI30&lt;='Braços de IP'!$D$12),'Braços de IP'!$E$12,IF(AND(AI30&gt;='Braços de IP'!$B$13,AI30&lt;='Braços de IP'!$D$13),'Braços de IP'!$E$13,IF(AND(AI30&gt;='Braços de IP'!$B$14,AI30&lt;='Braços de IP'!$D$14),'Braços de IP'!$E$14,"ERRO")))))))</f>
        <v>Curto II</v>
      </c>
      <c r="CW30" s="25"/>
      <c r="CX30" s="24" t="str">
        <f>IF($CW30="","",VLOOKUP($CW30,'Braços de IP'!$E$9:$I$15,2,0))</f>
        <v/>
      </c>
      <c r="CY30" s="27" t="str">
        <f>IF($CW30="","",VLOOKUP($CW30,'Braços de IP'!$E$9:$I$15,5,0))</f>
        <v/>
      </c>
      <c r="CZ30" s="24"/>
      <c r="DA30" s="24"/>
      <c r="DB30" s="24"/>
      <c r="DC30" s="24"/>
      <c r="DD30" s="24"/>
      <c r="DE30" s="24"/>
      <c r="DF30" s="28">
        <f t="shared" si="24"/>
        <v>31</v>
      </c>
      <c r="DG30" s="29">
        <f t="shared" si="25"/>
        <v>100</v>
      </c>
      <c r="DH30" s="28">
        <f t="shared" si="26"/>
        <v>131</v>
      </c>
      <c r="DI30" s="30">
        <f t="shared" si="27"/>
        <v>0.69</v>
      </c>
      <c r="DJ30" s="31"/>
      <c r="DK30" s="32"/>
      <c r="DL30" s="15" t="s">
        <v>141</v>
      </c>
      <c r="DM30" s="15"/>
      <c r="DO30" s="33">
        <f t="shared" si="28"/>
        <v>0.7350427350427351</v>
      </c>
      <c r="DQ30" s="1" t="s">
        <v>142</v>
      </c>
      <c r="DR30" s="1" t="s">
        <v>143</v>
      </c>
      <c r="DS30" s="1" t="s">
        <v>144</v>
      </c>
    </row>
    <row r="31" spans="3:123" ht="15.75" hidden="1" customHeight="1" x14ac:dyDescent="0.3">
      <c r="C31" t="s">
        <v>1006</v>
      </c>
      <c r="D31" s="15">
        <v>8</v>
      </c>
      <c r="E31" s="15" t="s">
        <v>132</v>
      </c>
      <c r="F31" s="15" t="s">
        <v>155</v>
      </c>
      <c r="G31" s="15">
        <v>-30.067307</v>
      </c>
      <c r="H31" s="15">
        <v>-50.160387999999998</v>
      </c>
      <c r="I31" s="15" t="s">
        <v>134</v>
      </c>
      <c r="J31" s="15" t="s">
        <v>135</v>
      </c>
      <c r="K31" s="15" t="s">
        <v>136</v>
      </c>
      <c r="L31" s="15" t="s">
        <v>148</v>
      </c>
      <c r="M31" s="15">
        <v>100</v>
      </c>
      <c r="N31" s="15">
        <v>17</v>
      </c>
      <c r="O31" s="15">
        <v>0</v>
      </c>
      <c r="P31" s="15">
        <f t="shared" si="0"/>
        <v>200</v>
      </c>
      <c r="Q31" s="16">
        <v>2</v>
      </c>
      <c r="R31" s="16">
        <v>2.5</v>
      </c>
      <c r="S31" s="16">
        <v>7</v>
      </c>
      <c r="T31" s="15"/>
      <c r="U31" s="15"/>
      <c r="V31" s="15">
        <v>0</v>
      </c>
      <c r="W31" s="15">
        <v>2.5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 t="s">
        <v>138</v>
      </c>
      <c r="AD31" s="15" t="s">
        <v>139</v>
      </c>
      <c r="AE31" s="15">
        <v>32.1</v>
      </c>
      <c r="AF31" s="15">
        <v>7</v>
      </c>
      <c r="AG31" s="15">
        <v>1</v>
      </c>
      <c r="AH31" s="15">
        <v>0.5</v>
      </c>
      <c r="AI31" s="15">
        <v>1.3</v>
      </c>
      <c r="AJ31" s="16">
        <f t="shared" si="1"/>
        <v>0.8</v>
      </c>
      <c r="AK31" s="16" t="s">
        <v>135</v>
      </c>
      <c r="AL31" s="16" t="s">
        <v>135</v>
      </c>
      <c r="AM31" s="15" t="s">
        <v>140</v>
      </c>
      <c r="AN31" s="16">
        <f t="shared" si="2"/>
        <v>2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 t="s">
        <v>135</v>
      </c>
      <c r="AU31" s="17">
        <f t="shared" si="3"/>
        <v>0</v>
      </c>
      <c r="AV31" s="17"/>
      <c r="AW31" s="17">
        <f>VLOOKUP(I31,ABNT5101!$I$3:$J$9,2)</f>
        <v>7.5</v>
      </c>
      <c r="AX31" s="17">
        <f>VLOOKUP(I31,ABNT5101!$I$3:$M$9,5)</f>
        <v>0.18</v>
      </c>
      <c r="AY31" s="131" t="str">
        <f>_xlfn.XLOOKUP(I31,ABNT5101!$I:$I,ABNT5101!$L:$L)</f>
        <v>-</v>
      </c>
      <c r="AZ31" s="131">
        <f>_xlfn.XLOOKUP(I31,ABNT5101!$I:$I,ABNT5101!M:M)</f>
        <v>0.18</v>
      </c>
      <c r="BA31" s="131" t="str">
        <f>_xlfn.XLOOKUP(I31,ABNT5101!$I:$I,ABNT5101!N:N)</f>
        <v>-</v>
      </c>
      <c r="BB31" s="131">
        <f>_xlfn.XLOOKUP(I31,ABNT5101!$I:$I,ABNT5101!O:O)</f>
        <v>16</v>
      </c>
      <c r="BC31" s="18" t="str">
        <f t="shared" si="4"/>
        <v>ATENDE</v>
      </c>
      <c r="BD31" s="19">
        <f t="shared" si="5"/>
        <v>0.22399999999999998</v>
      </c>
      <c r="BE31" s="19">
        <f t="shared" si="6"/>
        <v>2.1666666666666665</v>
      </c>
      <c r="BF31" s="19" t="str">
        <f t="shared" si="7"/>
        <v>-</v>
      </c>
      <c r="BG31" s="20">
        <v>9.18</v>
      </c>
      <c r="BH31" s="20">
        <v>0.56999999999999995</v>
      </c>
      <c r="BI31" s="20"/>
      <c r="BJ31" s="20"/>
      <c r="BK31" s="21"/>
      <c r="BL31" s="20"/>
      <c r="BM31" s="18" t="str">
        <f t="shared" si="8"/>
        <v>ATENDE</v>
      </c>
      <c r="BN31" s="18" t="str">
        <f t="shared" si="9"/>
        <v>ATENDE</v>
      </c>
      <c r="BO31" s="18" t="str">
        <f t="shared" si="10"/>
        <v>ATENDE</v>
      </c>
      <c r="BP31" s="18" t="str">
        <f t="shared" si="11"/>
        <v>ATENDE</v>
      </c>
      <c r="BQ31" s="22" t="str">
        <f t="shared" si="12"/>
        <v>C5</v>
      </c>
      <c r="BR31" s="22" t="str">
        <f t="shared" si="30"/>
        <v>P6</v>
      </c>
      <c r="BS31" s="23">
        <f t="shared" si="14"/>
        <v>1.4899999999999998</v>
      </c>
      <c r="BT31" s="20">
        <v>7.47</v>
      </c>
      <c r="BU31" s="20">
        <v>3.64</v>
      </c>
      <c r="BV31" s="132">
        <f>IF(BR31="-","-",_xlfn.XLOOKUP(BR31,ABNT5101!$B$4:$B$9,ABNT5101!$C$4:$C$9))</f>
        <v>3</v>
      </c>
      <c r="BW31" s="132">
        <f>IF(BR31="-","-",_xlfn.XLOOKUP(BR31,ABNT5101!$B$4:$B$9,ABNT5101!$D$4:$D$9))</f>
        <v>0.6</v>
      </c>
      <c r="BX31" s="18" t="str">
        <f t="shared" si="15"/>
        <v>ATENDE</v>
      </c>
      <c r="BY31" s="18" t="str">
        <f t="shared" si="16"/>
        <v>ATENDE</v>
      </c>
      <c r="BZ31" s="18" t="str">
        <f t="shared" si="17"/>
        <v>ATENDE</v>
      </c>
      <c r="CA31" s="22" t="s">
        <v>135</v>
      </c>
      <c r="CB31" s="23" t="e">
        <f t="shared" si="19"/>
        <v>#VALUE!</v>
      </c>
      <c r="CC31" s="22">
        <v>4.09</v>
      </c>
      <c r="CD31" s="22">
        <v>2.81</v>
      </c>
      <c r="CE31" s="130" t="str">
        <f>IF(CA31="-","-",_xlfn.XLOOKUP(CA31,ABNT5101!$B$4:$B$9,ABNT5101!$C$4:$C$9))</f>
        <v>-</v>
      </c>
      <c r="CF31" s="130" t="str">
        <f>IF(CA31="-","-",_xlfn.XLOOKUP(CA31,ABNT5101!$B$4:$B$9,ABNT5101!$D$4:$D$9))</f>
        <v>-</v>
      </c>
      <c r="CG31" s="18" t="str">
        <f t="shared" si="20"/>
        <v>-</v>
      </c>
      <c r="CH31" s="18" t="str">
        <f t="shared" si="21"/>
        <v>-</v>
      </c>
      <c r="CI31" s="18" t="str">
        <f t="shared" si="22"/>
        <v>-</v>
      </c>
      <c r="CJ31" s="133" t="str">
        <f>_xlfn.XLOOKUP(CK31,'Banco de dados'!$B:$B,'Banco de dados'!$D:$D)</f>
        <v>TECNOWATT</v>
      </c>
      <c r="CK31" s="25" t="s">
        <v>824</v>
      </c>
      <c r="CL31" s="24" t="str">
        <f>_xlfn.XLOOKUP(CK31,'Banco de dados'!$B:$B,'Banco de dados'!$E:$E)</f>
        <v>SIGSAGPTLRRSSNDL_30W_38IBBRS
1-10C1MUN6.5</v>
      </c>
      <c r="CM31" s="24"/>
      <c r="CN31" s="24" t="e">
        <f>IF(CM31="-","-",_xlfn.XLOOKUP(CM31,'Banco de dados'!$B:$B,'Banco de dados'!$E:$E))</f>
        <v>#N/A</v>
      </c>
      <c r="CO31" s="26">
        <f t="shared" si="23"/>
        <v>1</v>
      </c>
      <c r="CP31" s="24">
        <f>_xlfn.XLOOKUP(CK31,'Banco de dados'!$B:$B,'Banco de dados'!$H:$H)</f>
        <v>30</v>
      </c>
      <c r="CQ31" s="24" t="e">
        <f>_xlfn.XLOOKUP(CM31,'Banco de dados'!$B:$B,'Banco de dados'!$H:$H)</f>
        <v>#N/A</v>
      </c>
      <c r="CR31" s="24">
        <f>_xlfn.XLOOKUP(CK31,'Banco de dados'!$B:$B,'Banco de dados'!$F:$F)</f>
        <v>5266</v>
      </c>
      <c r="CS31" s="24">
        <f>_xlfn.XLOOKUP(CM31,'Banco de dados'!$B:$B,'Banco de dados'!$F:$F)</f>
        <v>0</v>
      </c>
      <c r="CT31" s="25">
        <v>0</v>
      </c>
      <c r="CU31" s="25"/>
      <c r="CV31" s="24" t="str">
        <f>IF(AI31&lt;=0.5,"Curto I",IF(AND(AI31&gt;='Braços de IP'!$B$9,AI31&lt;='Braços de IP'!$D$9),'Braços de IP'!$E$9,IF(AND(AI31&gt;='Braços de IP'!$B$10,AI31&lt;='Braços de IP'!$D$10),'Braços de IP'!$E$10,IF(AND(AI31&gt;='Braços de IP'!$B$11,AI31&lt;='Braços de IP'!$D$11),'Braços de IP'!$E$11,IF(AND(AI31&gt;='Braços de IP'!$B$12,AI31&lt;='Braços de IP'!$D$12),'Braços de IP'!$E$12,IF(AND(AI31&gt;='Braços de IP'!$B$13,AI31&lt;='Braços de IP'!$D$13),'Braços de IP'!$E$13,IF(AND(AI31&gt;='Braços de IP'!$B$14,AI31&lt;='Braços de IP'!$D$14),'Braços de IP'!$E$14,"ERRO")))))))</f>
        <v>Curto II</v>
      </c>
      <c r="CW31" s="25"/>
      <c r="CX31" s="24" t="str">
        <f>IF($CW31="","",VLOOKUP($CW31,'Braços de IP'!$E$9:$I$15,2,0))</f>
        <v/>
      </c>
      <c r="CY31" s="27" t="str">
        <f>IF($CW31="","",VLOOKUP($CW31,'Braços de IP'!$E$9:$I$15,5,0))</f>
        <v/>
      </c>
      <c r="CZ31" s="24"/>
      <c r="DA31" s="24"/>
      <c r="DB31" s="24"/>
      <c r="DC31" s="24"/>
      <c r="DD31" s="24"/>
      <c r="DE31" s="24"/>
      <c r="DF31" s="28">
        <f t="shared" si="24"/>
        <v>30</v>
      </c>
      <c r="DG31" s="29">
        <f t="shared" si="25"/>
        <v>100</v>
      </c>
      <c r="DH31" s="28">
        <f t="shared" si="26"/>
        <v>130</v>
      </c>
      <c r="DI31" s="30">
        <f t="shared" si="27"/>
        <v>0.7</v>
      </c>
      <c r="DJ31" s="31"/>
      <c r="DK31" s="32"/>
      <c r="DL31" s="15" t="s">
        <v>141</v>
      </c>
      <c r="DM31" s="15"/>
      <c r="DO31" s="33">
        <f t="shared" si="28"/>
        <v>0.74358974358974361</v>
      </c>
      <c r="DQ31" s="1" t="s">
        <v>142</v>
      </c>
      <c r="DR31" s="1" t="s">
        <v>143</v>
      </c>
      <c r="DS31" s="1" t="s">
        <v>144</v>
      </c>
    </row>
    <row r="32" spans="3:123" ht="15.75" hidden="1" customHeight="1" x14ac:dyDescent="0.3">
      <c r="C32" t="s">
        <v>1006</v>
      </c>
      <c r="D32" s="15">
        <v>9</v>
      </c>
      <c r="E32" s="15" t="s">
        <v>132</v>
      </c>
      <c r="F32" s="15" t="s">
        <v>156</v>
      </c>
      <c r="G32" s="15">
        <v>-30.075956999999999</v>
      </c>
      <c r="H32" s="15">
        <v>-50.166178000000002</v>
      </c>
      <c r="I32" s="15" t="s">
        <v>134</v>
      </c>
      <c r="J32" s="15" t="s">
        <v>135</v>
      </c>
      <c r="K32" s="15" t="s">
        <v>136</v>
      </c>
      <c r="L32" s="15" t="s">
        <v>148</v>
      </c>
      <c r="M32" s="15">
        <v>100</v>
      </c>
      <c r="N32" s="15">
        <v>17</v>
      </c>
      <c r="O32" s="15">
        <v>0</v>
      </c>
      <c r="P32" s="15">
        <f t="shared" si="0"/>
        <v>200</v>
      </c>
      <c r="Q32" s="16">
        <v>2</v>
      </c>
      <c r="R32" s="16">
        <v>3</v>
      </c>
      <c r="S32" s="16">
        <v>7</v>
      </c>
      <c r="T32" s="15"/>
      <c r="U32" s="15"/>
      <c r="V32" s="15">
        <v>0</v>
      </c>
      <c r="W32" s="15">
        <v>3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 t="s">
        <v>138</v>
      </c>
      <c r="AD32" s="15" t="s">
        <v>139</v>
      </c>
      <c r="AE32" s="15">
        <v>32.6</v>
      </c>
      <c r="AF32" s="15">
        <v>7</v>
      </c>
      <c r="AG32" s="15">
        <v>1</v>
      </c>
      <c r="AH32" s="15">
        <v>0.5</v>
      </c>
      <c r="AI32" s="15">
        <v>1.3</v>
      </c>
      <c r="AJ32" s="16">
        <f t="shared" si="1"/>
        <v>0.8</v>
      </c>
      <c r="AK32" s="16" t="s">
        <v>135</v>
      </c>
      <c r="AL32" s="16" t="s">
        <v>135</v>
      </c>
      <c r="AM32" s="15" t="s">
        <v>140</v>
      </c>
      <c r="AN32" s="16">
        <f t="shared" si="2"/>
        <v>2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 t="s">
        <v>135</v>
      </c>
      <c r="AU32" s="17">
        <f t="shared" si="3"/>
        <v>0</v>
      </c>
      <c r="AV32" s="17"/>
      <c r="AW32" s="17">
        <f>VLOOKUP(I32,ABNT5101!$I$3:$J$9,2)</f>
        <v>7.5</v>
      </c>
      <c r="AX32" s="17">
        <f>VLOOKUP(I32,ABNT5101!$I$3:$M$9,5)</f>
        <v>0.18</v>
      </c>
      <c r="AY32" s="131" t="str">
        <f>_xlfn.XLOOKUP(I32,ABNT5101!$I:$I,ABNT5101!$L:$L)</f>
        <v>-</v>
      </c>
      <c r="AZ32" s="131">
        <f>_xlfn.XLOOKUP(I32,ABNT5101!$I:$I,ABNT5101!M:M)</f>
        <v>0.18</v>
      </c>
      <c r="BA32" s="131" t="str">
        <f>_xlfn.XLOOKUP(I32,ABNT5101!$I:$I,ABNT5101!N:N)</f>
        <v>-</v>
      </c>
      <c r="BB32" s="131">
        <f>_xlfn.XLOOKUP(I32,ABNT5101!$I:$I,ABNT5101!O:O)</f>
        <v>16</v>
      </c>
      <c r="BC32" s="18" t="str">
        <f t="shared" si="4"/>
        <v>ATENDE</v>
      </c>
      <c r="BD32" s="19">
        <f t="shared" si="5"/>
        <v>0.27066666666666661</v>
      </c>
      <c r="BE32" s="19">
        <f t="shared" si="6"/>
        <v>1.3888888888888888</v>
      </c>
      <c r="BF32" s="19" t="str">
        <f t="shared" si="7"/>
        <v>-</v>
      </c>
      <c r="BG32" s="20">
        <v>9.5299999999999994</v>
      </c>
      <c r="BH32" s="20">
        <v>0.43</v>
      </c>
      <c r="BI32" s="20"/>
      <c r="BJ32" s="20"/>
      <c r="BK32" s="21"/>
      <c r="BL32" s="20"/>
      <c r="BM32" s="18" t="str">
        <f t="shared" si="8"/>
        <v>ATENDE</v>
      </c>
      <c r="BN32" s="18" t="str">
        <f t="shared" si="9"/>
        <v>ATENDE</v>
      </c>
      <c r="BO32" s="18" t="str">
        <f t="shared" si="10"/>
        <v>ATENDE</v>
      </c>
      <c r="BP32" s="18" t="str">
        <f t="shared" si="11"/>
        <v>ATENDE</v>
      </c>
      <c r="BQ32" s="22" t="str">
        <f t="shared" si="12"/>
        <v>C5</v>
      </c>
      <c r="BR32" s="22" t="str">
        <f t="shared" si="30"/>
        <v>P6</v>
      </c>
      <c r="BS32" s="23">
        <f t="shared" si="14"/>
        <v>1.5133333333333332</v>
      </c>
      <c r="BT32" s="20">
        <v>7.54</v>
      </c>
      <c r="BU32" s="20">
        <v>2.73</v>
      </c>
      <c r="BV32" s="132">
        <f>IF(BR32="-","-",_xlfn.XLOOKUP(BR32,ABNT5101!$B$4:$B$9,ABNT5101!$C$4:$C$9))</f>
        <v>3</v>
      </c>
      <c r="BW32" s="132">
        <f>IF(BR32="-","-",_xlfn.XLOOKUP(BR32,ABNT5101!$B$4:$B$9,ABNT5101!$D$4:$D$9))</f>
        <v>0.6</v>
      </c>
      <c r="BX32" s="18" t="str">
        <f t="shared" si="15"/>
        <v>ATENDE</v>
      </c>
      <c r="BY32" s="18" t="str">
        <f t="shared" si="16"/>
        <v>ATENDE</v>
      </c>
      <c r="BZ32" s="18" t="str">
        <f t="shared" si="17"/>
        <v>ATENDE</v>
      </c>
      <c r="CA32" s="22" t="str">
        <f>BR32</f>
        <v>P6</v>
      </c>
      <c r="CB32" s="23">
        <f t="shared" si="19"/>
        <v>0.65666666666666651</v>
      </c>
      <c r="CC32" s="22">
        <v>4.97</v>
      </c>
      <c r="CD32" s="22">
        <v>2.33</v>
      </c>
      <c r="CE32" s="130">
        <f>IF(CA32="-","-",_xlfn.XLOOKUP(CA32,ABNT5101!$B$4:$B$9,ABNT5101!$C$4:$C$9))</f>
        <v>3</v>
      </c>
      <c r="CF32" s="130">
        <f>IF(CA32="-","-",_xlfn.XLOOKUP(CA32,ABNT5101!$B$4:$B$9,ABNT5101!$D$4:$D$9))</f>
        <v>0.6</v>
      </c>
      <c r="CG32" s="18" t="str">
        <f t="shared" si="20"/>
        <v>ATENDE</v>
      </c>
      <c r="CH32" s="18" t="str">
        <f t="shared" si="21"/>
        <v>ATENDE</v>
      </c>
      <c r="CI32" s="18" t="str">
        <f t="shared" si="22"/>
        <v>ATENDE</v>
      </c>
      <c r="CJ32" s="133" t="str">
        <f>_xlfn.XLOOKUP(CK32,'Banco de dados'!$B:$B,'Banco de dados'!$D:$D)</f>
        <v>LEDSTAR</v>
      </c>
      <c r="CK32" s="25" t="s">
        <v>709</v>
      </c>
      <c r="CL32" s="24" t="str">
        <f>_xlfn.XLOOKUP(CK32,'Banco de dados'!$B:$B,'Banco de dados'!$E:$E)</f>
        <v>LUM LED SL VT 9.1 35W</v>
      </c>
      <c r="CM32" s="24"/>
      <c r="CN32" s="24" t="e">
        <f>IF(CM32="-","-",_xlfn.XLOOKUP(CM32,'Banco de dados'!$B:$B,'Banco de dados'!$E:$E))</f>
        <v>#N/A</v>
      </c>
      <c r="CO32" s="26">
        <f t="shared" si="23"/>
        <v>1</v>
      </c>
      <c r="CP32" s="24">
        <f>_xlfn.XLOOKUP(CK32,'Banco de dados'!$B:$B,'Banco de dados'!$H:$H)</f>
        <v>35</v>
      </c>
      <c r="CQ32" s="24">
        <f>_xlfn.XLOOKUP(CM32,'Banco de dados'!$B:$B,'Banco de dados'!$H:$H)</f>
        <v>0</v>
      </c>
      <c r="CR32" s="24">
        <f>_xlfn.XLOOKUP(CK32,'Banco de dados'!$B:$B,'Banco de dados'!$F:$F)</f>
        <v>5955.62</v>
      </c>
      <c r="CS32" s="24">
        <f>_xlfn.XLOOKUP(CM32,'Banco de dados'!$B:$B,'Banco de dados'!$F:$F)</f>
        <v>0</v>
      </c>
      <c r="CT32" s="25">
        <v>0</v>
      </c>
      <c r="CU32" s="25"/>
      <c r="CV32" s="24" t="str">
        <f>IF(AI32&lt;=0.5,"Curto I",IF(AND(AI32&gt;='Braços de IP'!$B$9,AI32&lt;='Braços de IP'!$D$9),'Braços de IP'!$E$9,IF(AND(AI32&gt;='Braços de IP'!$B$10,AI32&lt;='Braços de IP'!$D$10),'Braços de IP'!$E$10,IF(AND(AI32&gt;='Braços de IP'!$B$11,AI32&lt;='Braços de IP'!$D$11),'Braços de IP'!$E$11,IF(AND(AI32&gt;='Braços de IP'!$B$12,AI32&lt;='Braços de IP'!$D$12),'Braços de IP'!$E$12,IF(AND(AI32&gt;='Braços de IP'!$B$13,AI32&lt;='Braços de IP'!$D$13),'Braços de IP'!$E$13,IF(AND(AI32&gt;='Braços de IP'!$B$14,AI32&lt;='Braços de IP'!$D$14),'Braços de IP'!$E$14,"ERRO")))))))</f>
        <v>Curto II</v>
      </c>
      <c r="CW32" s="25"/>
      <c r="CX32" s="24" t="str">
        <f>IF($CW32="","",VLOOKUP($CW32,'Braços de IP'!$E$9:$I$15,2,0))</f>
        <v/>
      </c>
      <c r="CY32" s="27" t="str">
        <f>IF($CW32="","",VLOOKUP($CW32,'Braços de IP'!$E$9:$I$15,5,0))</f>
        <v/>
      </c>
      <c r="CZ32" s="24"/>
      <c r="DA32" s="24"/>
      <c r="DB32" s="24"/>
      <c r="DC32" s="24"/>
      <c r="DD32" s="24"/>
      <c r="DE32" s="24"/>
      <c r="DF32" s="28">
        <f t="shared" si="24"/>
        <v>35</v>
      </c>
      <c r="DG32" s="29">
        <f t="shared" si="25"/>
        <v>100</v>
      </c>
      <c r="DH32" s="28">
        <f t="shared" si="26"/>
        <v>135</v>
      </c>
      <c r="DI32" s="30">
        <f t="shared" si="27"/>
        <v>0.65</v>
      </c>
      <c r="DJ32" s="31"/>
      <c r="DK32" s="32"/>
      <c r="DL32" s="15" t="s">
        <v>141</v>
      </c>
      <c r="DM32" s="15"/>
      <c r="DO32" s="33">
        <f t="shared" si="28"/>
        <v>0.70085470085470081</v>
      </c>
      <c r="DQ32" s="1" t="s">
        <v>142</v>
      </c>
      <c r="DR32" s="1" t="s">
        <v>143</v>
      </c>
      <c r="DS32" s="1" t="s">
        <v>144</v>
      </c>
    </row>
    <row r="33" spans="3:123" ht="15.75" hidden="1" customHeight="1" x14ac:dyDescent="0.3">
      <c r="C33" t="s">
        <v>1006</v>
      </c>
      <c r="D33" s="15">
        <v>9</v>
      </c>
      <c r="E33" s="15" t="s">
        <v>132</v>
      </c>
      <c r="F33" s="15" t="s">
        <v>156</v>
      </c>
      <c r="G33" s="15">
        <v>-30.075956999999999</v>
      </c>
      <c r="H33" s="15">
        <v>-50.166178000000002</v>
      </c>
      <c r="I33" s="15" t="s">
        <v>134</v>
      </c>
      <c r="J33" s="15" t="s">
        <v>135</v>
      </c>
      <c r="K33" s="15" t="s">
        <v>136</v>
      </c>
      <c r="L33" s="15" t="s">
        <v>148</v>
      </c>
      <c r="M33" s="15">
        <v>100</v>
      </c>
      <c r="N33" s="15">
        <v>17</v>
      </c>
      <c r="O33" s="15">
        <v>0</v>
      </c>
      <c r="P33" s="15">
        <f t="shared" si="0"/>
        <v>200</v>
      </c>
      <c r="Q33" s="16">
        <v>2</v>
      </c>
      <c r="R33" s="16">
        <v>3</v>
      </c>
      <c r="S33" s="16">
        <v>7</v>
      </c>
      <c r="T33" s="15"/>
      <c r="U33" s="15"/>
      <c r="V33" s="15">
        <v>0</v>
      </c>
      <c r="W33" s="15">
        <v>3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 t="s">
        <v>138</v>
      </c>
      <c r="AD33" s="15" t="s">
        <v>139</v>
      </c>
      <c r="AE33" s="15">
        <v>32.6</v>
      </c>
      <c r="AF33" s="15">
        <v>7</v>
      </c>
      <c r="AG33" s="15">
        <v>1</v>
      </c>
      <c r="AH33" s="15">
        <v>0.5</v>
      </c>
      <c r="AI33" s="15">
        <v>1.3</v>
      </c>
      <c r="AJ33" s="16">
        <f t="shared" si="1"/>
        <v>0.8</v>
      </c>
      <c r="AK33" s="16" t="s">
        <v>135</v>
      </c>
      <c r="AL33" s="16" t="s">
        <v>135</v>
      </c>
      <c r="AM33" s="15" t="s">
        <v>140</v>
      </c>
      <c r="AN33" s="16">
        <f t="shared" si="2"/>
        <v>2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 t="s">
        <v>135</v>
      </c>
      <c r="AU33" s="17">
        <f t="shared" si="3"/>
        <v>0</v>
      </c>
      <c r="AV33" s="17"/>
      <c r="AW33" s="17">
        <f>VLOOKUP(I33,ABNT5101!$I$3:$J$9,2)</f>
        <v>7.5</v>
      </c>
      <c r="AX33" s="17">
        <f>VLOOKUP(I33,ABNT5101!$I$3:$M$9,5)</f>
        <v>0.18</v>
      </c>
      <c r="AY33" s="131" t="str">
        <f>_xlfn.XLOOKUP(I33,ABNT5101!$I:$I,ABNT5101!$L:$L)</f>
        <v>-</v>
      </c>
      <c r="AZ33" s="131">
        <f>_xlfn.XLOOKUP(I33,ABNT5101!$I:$I,ABNT5101!M:M)</f>
        <v>0.18</v>
      </c>
      <c r="BA33" s="131" t="str">
        <f>_xlfn.XLOOKUP(I33,ABNT5101!$I:$I,ABNT5101!N:N)</f>
        <v>-</v>
      </c>
      <c r="BB33" s="131">
        <f>_xlfn.XLOOKUP(I33,ABNT5101!$I:$I,ABNT5101!O:O)</f>
        <v>16</v>
      </c>
      <c r="BC33" s="18" t="str">
        <f t="shared" si="4"/>
        <v>ATENDE</v>
      </c>
      <c r="BD33" s="19">
        <f t="shared" si="5"/>
        <v>0.22666666666666657</v>
      </c>
      <c r="BE33" s="19">
        <f t="shared" si="6"/>
        <v>1.7222222222222223</v>
      </c>
      <c r="BF33" s="19" t="str">
        <f t="shared" si="7"/>
        <v>-</v>
      </c>
      <c r="BG33" s="20">
        <v>9.1999999999999993</v>
      </c>
      <c r="BH33" s="20">
        <v>0.49</v>
      </c>
      <c r="BI33" s="20"/>
      <c r="BJ33" s="20"/>
      <c r="BK33" s="21"/>
      <c r="BL33" s="20"/>
      <c r="BM33" s="18" t="str">
        <f t="shared" si="8"/>
        <v>ATENDE</v>
      </c>
      <c r="BN33" s="18" t="str">
        <f t="shared" si="9"/>
        <v>ATENDE</v>
      </c>
      <c r="BO33" s="18" t="str">
        <f t="shared" si="10"/>
        <v>ATENDE</v>
      </c>
      <c r="BP33" s="18" t="str">
        <f t="shared" si="11"/>
        <v>ATENDE</v>
      </c>
      <c r="BQ33" s="22" t="str">
        <f t="shared" si="12"/>
        <v>C5</v>
      </c>
      <c r="BR33" s="22" t="str">
        <f t="shared" si="30"/>
        <v>P6</v>
      </c>
      <c r="BS33" s="23">
        <f t="shared" si="14"/>
        <v>1.3000000000000003</v>
      </c>
      <c r="BT33" s="20">
        <v>6.9</v>
      </c>
      <c r="BU33" s="20">
        <v>1.77</v>
      </c>
      <c r="BV33" s="132">
        <f>IF(BR33="-","-",_xlfn.XLOOKUP(BR33,ABNT5101!$B$4:$B$9,ABNT5101!$C$4:$C$9))</f>
        <v>3</v>
      </c>
      <c r="BW33" s="132">
        <f>IF(BR33="-","-",_xlfn.XLOOKUP(BR33,ABNT5101!$B$4:$B$9,ABNT5101!$D$4:$D$9))</f>
        <v>0.6</v>
      </c>
      <c r="BX33" s="18" t="str">
        <f t="shared" si="15"/>
        <v>ATENDE</v>
      </c>
      <c r="BY33" s="18" t="str">
        <f t="shared" si="16"/>
        <v>ATENDE</v>
      </c>
      <c r="BZ33" s="18" t="str">
        <f t="shared" si="17"/>
        <v>ATENDE</v>
      </c>
      <c r="CA33" s="22" t="str">
        <f>BR33</f>
        <v>P6</v>
      </c>
      <c r="CB33" s="23">
        <f t="shared" si="19"/>
        <v>0.31333333333333324</v>
      </c>
      <c r="CC33" s="22">
        <v>3.94</v>
      </c>
      <c r="CD33" s="22">
        <v>2.0699999999999998</v>
      </c>
      <c r="CE33" s="130">
        <f>IF(CA33="-","-",_xlfn.XLOOKUP(CA33,ABNT5101!$B$4:$B$9,ABNT5101!$C$4:$C$9))</f>
        <v>3</v>
      </c>
      <c r="CF33" s="130">
        <f>IF(CA33="-","-",_xlfn.XLOOKUP(CA33,ABNT5101!$B$4:$B$9,ABNT5101!$D$4:$D$9))</f>
        <v>0.6</v>
      </c>
      <c r="CG33" s="18" t="str">
        <f t="shared" si="20"/>
        <v>ATENDE</v>
      </c>
      <c r="CH33" s="18" t="str">
        <f t="shared" si="21"/>
        <v>ATENDE</v>
      </c>
      <c r="CI33" s="18" t="str">
        <f t="shared" si="22"/>
        <v>ATENDE</v>
      </c>
      <c r="CJ33" s="133" t="str">
        <f>_xlfn.XLOOKUP(CK33,'Banco de dados'!$B:$B,'Banco de dados'!$D:$D)</f>
        <v>SX LIGHTING</v>
      </c>
      <c r="CK33" s="25" t="s">
        <v>801</v>
      </c>
      <c r="CL33" s="24" t="str">
        <f>_xlfn.XLOOKUP(CK33,'Banco de dados'!$B:$B,'Banco de dados'!$E:$E)</f>
        <v>SXINEVO030K40L12CZF7PHF</v>
      </c>
      <c r="CM33" s="24"/>
      <c r="CN33" s="24" t="e">
        <f>IF(CM33="-","-",_xlfn.XLOOKUP(CM33,'Banco de dados'!$B:$B,'Banco de dados'!$E:$E))</f>
        <v>#N/A</v>
      </c>
      <c r="CO33" s="26">
        <f t="shared" si="23"/>
        <v>1</v>
      </c>
      <c r="CP33" s="24">
        <f>_xlfn.XLOOKUP(CK33,'Banco de dados'!$B:$B,'Banco de dados'!$H:$H)</f>
        <v>31</v>
      </c>
      <c r="CQ33" s="24">
        <f>_xlfn.XLOOKUP(CM33,'Banco de dados'!$B:$B,'Banco de dados'!$H:$H)</f>
        <v>0</v>
      </c>
      <c r="CR33" s="24">
        <f>_xlfn.XLOOKUP(CK33,'Banco de dados'!$B:$B,'Banco de dados'!$F:$F)</f>
        <v>5270</v>
      </c>
      <c r="CS33" s="24">
        <f>_xlfn.XLOOKUP(CM33,'Banco de dados'!$B:$B,'Banco de dados'!$F:$F)</f>
        <v>0</v>
      </c>
      <c r="CT33" s="25">
        <v>0</v>
      </c>
      <c r="CU33" s="25"/>
      <c r="CV33" s="24" t="str">
        <f>IF(AI33&lt;=0.5,"Curto I",IF(AND(AI33&gt;='Braços de IP'!$B$9,AI33&lt;='Braços de IP'!$D$9),'Braços de IP'!$E$9,IF(AND(AI33&gt;='Braços de IP'!$B$10,AI33&lt;='Braços de IP'!$D$10),'Braços de IP'!$E$10,IF(AND(AI33&gt;='Braços de IP'!$B$11,AI33&lt;='Braços de IP'!$D$11),'Braços de IP'!$E$11,IF(AND(AI33&gt;='Braços de IP'!$B$12,AI33&lt;='Braços de IP'!$D$12),'Braços de IP'!$E$12,IF(AND(AI33&gt;='Braços de IP'!$B$13,AI33&lt;='Braços de IP'!$D$13),'Braços de IP'!$E$13,IF(AND(AI33&gt;='Braços de IP'!$B$14,AI33&lt;='Braços de IP'!$D$14),'Braços de IP'!$E$14,"ERRO")))))))</f>
        <v>Curto II</v>
      </c>
      <c r="CW33" s="25"/>
      <c r="CX33" s="24" t="str">
        <f>IF($CW33="","",VLOOKUP($CW33,'Braços de IP'!$E$9:$I$15,2,0))</f>
        <v/>
      </c>
      <c r="CY33" s="27" t="str">
        <f>IF($CW33="","",VLOOKUP($CW33,'Braços de IP'!$E$9:$I$15,5,0))</f>
        <v/>
      </c>
      <c r="CZ33" s="24"/>
      <c r="DA33" s="24"/>
      <c r="DB33" s="24"/>
      <c r="DC33" s="24"/>
      <c r="DD33" s="24"/>
      <c r="DE33" s="24"/>
      <c r="DF33" s="28">
        <f t="shared" si="24"/>
        <v>31</v>
      </c>
      <c r="DG33" s="29">
        <f t="shared" si="25"/>
        <v>100</v>
      </c>
      <c r="DH33" s="28">
        <f t="shared" si="26"/>
        <v>131</v>
      </c>
      <c r="DI33" s="30">
        <f t="shared" si="27"/>
        <v>0.69</v>
      </c>
      <c r="DJ33" s="31"/>
      <c r="DK33" s="32"/>
      <c r="DL33" s="15" t="s">
        <v>141</v>
      </c>
      <c r="DM33" s="15"/>
      <c r="DO33" s="33">
        <f t="shared" si="28"/>
        <v>0.7350427350427351</v>
      </c>
      <c r="DQ33" s="1" t="s">
        <v>142</v>
      </c>
      <c r="DR33" s="1" t="s">
        <v>143</v>
      </c>
      <c r="DS33" s="1" t="s">
        <v>144</v>
      </c>
    </row>
    <row r="34" spans="3:123" ht="15.75" hidden="1" customHeight="1" x14ac:dyDescent="0.3">
      <c r="C34" t="s">
        <v>1006</v>
      </c>
      <c r="D34" s="15">
        <v>9</v>
      </c>
      <c r="E34" s="15" t="s">
        <v>132</v>
      </c>
      <c r="F34" s="15" t="s">
        <v>156</v>
      </c>
      <c r="G34" s="15">
        <v>-30.075956999999999</v>
      </c>
      <c r="H34" s="15">
        <v>-50.166178000000002</v>
      </c>
      <c r="I34" s="15" t="s">
        <v>134</v>
      </c>
      <c r="J34" s="15" t="s">
        <v>135</v>
      </c>
      <c r="K34" s="15" t="s">
        <v>136</v>
      </c>
      <c r="L34" s="15" t="s">
        <v>148</v>
      </c>
      <c r="M34" s="15">
        <v>100</v>
      </c>
      <c r="N34" s="15">
        <v>17</v>
      </c>
      <c r="O34" s="15">
        <v>0</v>
      </c>
      <c r="P34" s="15">
        <f t="shared" si="0"/>
        <v>200</v>
      </c>
      <c r="Q34" s="16">
        <v>2</v>
      </c>
      <c r="R34" s="16">
        <v>3</v>
      </c>
      <c r="S34" s="16">
        <v>7</v>
      </c>
      <c r="T34" s="15"/>
      <c r="U34" s="15"/>
      <c r="V34" s="15">
        <v>0</v>
      </c>
      <c r="W34" s="15">
        <v>3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 t="s">
        <v>138</v>
      </c>
      <c r="AD34" s="15" t="s">
        <v>139</v>
      </c>
      <c r="AE34" s="15">
        <v>32.6</v>
      </c>
      <c r="AF34" s="15">
        <v>7</v>
      </c>
      <c r="AG34" s="15">
        <v>1</v>
      </c>
      <c r="AH34" s="15">
        <v>0.5</v>
      </c>
      <c r="AI34" s="15">
        <v>1.3</v>
      </c>
      <c r="AJ34" s="16">
        <f t="shared" si="1"/>
        <v>0.8</v>
      </c>
      <c r="AK34" s="16" t="s">
        <v>135</v>
      </c>
      <c r="AL34" s="16" t="s">
        <v>135</v>
      </c>
      <c r="AM34" s="15" t="s">
        <v>140</v>
      </c>
      <c r="AN34" s="16">
        <f t="shared" si="2"/>
        <v>2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 t="s">
        <v>135</v>
      </c>
      <c r="AU34" s="17">
        <f t="shared" si="3"/>
        <v>0</v>
      </c>
      <c r="AV34" s="17"/>
      <c r="AW34" s="17">
        <f>VLOOKUP(I34,ABNT5101!$I$3:$J$9,2)</f>
        <v>7.5</v>
      </c>
      <c r="AX34" s="17">
        <f>VLOOKUP(I34,ABNT5101!$I$3:$M$9,5)</f>
        <v>0.18</v>
      </c>
      <c r="AY34" s="131" t="str">
        <f>_xlfn.XLOOKUP(I34,ABNT5101!$I:$I,ABNT5101!$L:$L)</f>
        <v>-</v>
      </c>
      <c r="AZ34" s="131">
        <f>_xlfn.XLOOKUP(I34,ABNT5101!$I:$I,ABNT5101!M:M)</f>
        <v>0.18</v>
      </c>
      <c r="BA34" s="131" t="str">
        <f>_xlfn.XLOOKUP(I34,ABNT5101!$I:$I,ABNT5101!N:N)</f>
        <v>-</v>
      </c>
      <c r="BB34" s="131">
        <f>_xlfn.XLOOKUP(I34,ABNT5101!$I:$I,ABNT5101!O:O)</f>
        <v>16</v>
      </c>
      <c r="BC34" s="18" t="str">
        <f t="shared" si="4"/>
        <v>ATENDE</v>
      </c>
      <c r="BD34" s="19">
        <f t="shared" si="5"/>
        <v>0.20533333333333315</v>
      </c>
      <c r="BE34" s="19">
        <f t="shared" si="6"/>
        <v>2.0555555555555558</v>
      </c>
      <c r="BF34" s="19" t="str">
        <f t="shared" si="7"/>
        <v>-</v>
      </c>
      <c r="BG34" s="20">
        <v>9.0399999999999991</v>
      </c>
      <c r="BH34" s="20">
        <v>0.55000000000000004</v>
      </c>
      <c r="BI34" s="20"/>
      <c r="BJ34" s="20"/>
      <c r="BK34" s="21"/>
      <c r="BL34" s="20"/>
      <c r="BM34" s="18" t="str">
        <f t="shared" si="8"/>
        <v>ATENDE</v>
      </c>
      <c r="BN34" s="18" t="str">
        <f t="shared" si="9"/>
        <v>ATENDE</v>
      </c>
      <c r="BO34" s="18" t="str">
        <f t="shared" si="10"/>
        <v>ATENDE</v>
      </c>
      <c r="BP34" s="18" t="str">
        <f t="shared" si="11"/>
        <v>ATENDE</v>
      </c>
      <c r="BQ34" s="22" t="str">
        <f t="shared" si="12"/>
        <v>C5</v>
      </c>
      <c r="BR34" s="22" t="str">
        <f t="shared" si="30"/>
        <v>P6</v>
      </c>
      <c r="BS34" s="23">
        <f t="shared" si="14"/>
        <v>1.3199999999999998</v>
      </c>
      <c r="BT34" s="20">
        <v>6.96</v>
      </c>
      <c r="BU34" s="20">
        <v>3.17</v>
      </c>
      <c r="BV34" s="132">
        <f>IF(BR34="-","-",_xlfn.XLOOKUP(BR34,ABNT5101!$B$4:$B$9,ABNT5101!$C$4:$C$9))</f>
        <v>3</v>
      </c>
      <c r="BW34" s="132">
        <f>IF(BR34="-","-",_xlfn.XLOOKUP(BR34,ABNT5101!$B$4:$B$9,ABNT5101!$D$4:$D$9))</f>
        <v>0.6</v>
      </c>
      <c r="BX34" s="18" t="str">
        <f t="shared" si="15"/>
        <v>ATENDE</v>
      </c>
      <c r="BY34" s="18" t="str">
        <f t="shared" si="16"/>
        <v>ATENDE</v>
      </c>
      <c r="BZ34" s="18" t="str">
        <f t="shared" si="17"/>
        <v>ATENDE</v>
      </c>
      <c r="CA34" s="22" t="str">
        <f>BR34</f>
        <v>P6</v>
      </c>
      <c r="CB34" s="23">
        <f t="shared" si="19"/>
        <v>0.25333333333333319</v>
      </c>
      <c r="CC34" s="22">
        <v>3.76</v>
      </c>
      <c r="CD34" s="22">
        <v>2.36</v>
      </c>
      <c r="CE34" s="130">
        <f>IF(CA34="-","-",_xlfn.XLOOKUP(CA34,ABNT5101!$B$4:$B$9,ABNT5101!$C$4:$C$9))</f>
        <v>3</v>
      </c>
      <c r="CF34" s="130">
        <f>IF(CA34="-","-",_xlfn.XLOOKUP(CA34,ABNT5101!$B$4:$B$9,ABNT5101!$D$4:$D$9))</f>
        <v>0.6</v>
      </c>
      <c r="CG34" s="18" t="str">
        <f t="shared" si="20"/>
        <v>ATENDE</v>
      </c>
      <c r="CH34" s="18" t="str">
        <f t="shared" si="21"/>
        <v>ATENDE</v>
      </c>
      <c r="CI34" s="18" t="str">
        <f t="shared" si="22"/>
        <v>ATENDE</v>
      </c>
      <c r="CJ34" s="133" t="str">
        <f>_xlfn.XLOOKUP(CK34,'Banco de dados'!$B:$B,'Banco de dados'!$D:$D)</f>
        <v>TECNOWATT</v>
      </c>
      <c r="CK34" s="25" t="s">
        <v>824</v>
      </c>
      <c r="CL34" s="24" t="str">
        <f>_xlfn.XLOOKUP(CK34,'Banco de dados'!$B:$B,'Banco de dados'!$E:$E)</f>
        <v>SIGSAGPTLRRSSNDL_30W_38IBBRS
1-10C1MUN6.5</v>
      </c>
      <c r="CM34" s="24"/>
      <c r="CN34" s="24" t="e">
        <f>IF(CM34="-","-",_xlfn.XLOOKUP(CM34,'Banco de dados'!$B:$B,'Banco de dados'!$E:$E))</f>
        <v>#N/A</v>
      </c>
      <c r="CO34" s="26">
        <f t="shared" si="23"/>
        <v>1</v>
      </c>
      <c r="CP34" s="24">
        <f>_xlfn.XLOOKUP(CK34,'Banco de dados'!$B:$B,'Banco de dados'!$H:$H)</f>
        <v>30</v>
      </c>
      <c r="CQ34" s="24">
        <f>_xlfn.XLOOKUP(CM34,'Banco de dados'!$B:$B,'Banco de dados'!$H:$H)</f>
        <v>0</v>
      </c>
      <c r="CR34" s="24">
        <f>_xlfn.XLOOKUP(CK34,'Banco de dados'!$B:$B,'Banco de dados'!$F:$F)</f>
        <v>5266</v>
      </c>
      <c r="CS34" s="24">
        <f>_xlfn.XLOOKUP(CM34,'Banco de dados'!$B:$B,'Banco de dados'!$F:$F)</f>
        <v>0</v>
      </c>
      <c r="CT34" s="25">
        <v>0</v>
      </c>
      <c r="CU34" s="25"/>
      <c r="CV34" s="24" t="str">
        <f>IF(AI34&lt;=0.5,"Curto I",IF(AND(AI34&gt;='Braços de IP'!$B$9,AI34&lt;='Braços de IP'!$D$9),'Braços de IP'!$E$9,IF(AND(AI34&gt;='Braços de IP'!$B$10,AI34&lt;='Braços de IP'!$D$10),'Braços de IP'!$E$10,IF(AND(AI34&gt;='Braços de IP'!$B$11,AI34&lt;='Braços de IP'!$D$11),'Braços de IP'!$E$11,IF(AND(AI34&gt;='Braços de IP'!$B$12,AI34&lt;='Braços de IP'!$D$12),'Braços de IP'!$E$12,IF(AND(AI34&gt;='Braços de IP'!$B$13,AI34&lt;='Braços de IP'!$D$13),'Braços de IP'!$E$13,IF(AND(AI34&gt;='Braços de IP'!$B$14,AI34&lt;='Braços de IP'!$D$14),'Braços de IP'!$E$14,"ERRO")))))))</f>
        <v>Curto II</v>
      </c>
      <c r="CW34" s="25"/>
      <c r="CX34" s="24" t="str">
        <f>IF($CW34="","",VLOOKUP($CW34,'Braços de IP'!$E$9:$I$15,2,0))</f>
        <v/>
      </c>
      <c r="CY34" s="27" t="str">
        <f>IF($CW34="","",VLOOKUP($CW34,'Braços de IP'!$E$9:$I$15,5,0))</f>
        <v/>
      </c>
      <c r="CZ34" s="24"/>
      <c r="DA34" s="24"/>
      <c r="DB34" s="24"/>
      <c r="DC34" s="24"/>
      <c r="DD34" s="24"/>
      <c r="DE34" s="24"/>
      <c r="DF34" s="28">
        <f t="shared" si="24"/>
        <v>30</v>
      </c>
      <c r="DG34" s="29">
        <f t="shared" si="25"/>
        <v>100</v>
      </c>
      <c r="DH34" s="28">
        <f t="shared" si="26"/>
        <v>130</v>
      </c>
      <c r="DI34" s="30">
        <f t="shared" si="27"/>
        <v>0.7</v>
      </c>
      <c r="DJ34" s="31"/>
      <c r="DK34" s="32"/>
      <c r="DL34" s="15" t="s">
        <v>141</v>
      </c>
      <c r="DM34" s="15"/>
      <c r="DO34" s="33">
        <f t="shared" si="28"/>
        <v>0.74358974358974361</v>
      </c>
      <c r="DQ34" s="1" t="s">
        <v>142</v>
      </c>
      <c r="DR34" s="1" t="s">
        <v>143</v>
      </c>
      <c r="DS34" s="1" t="s">
        <v>144</v>
      </c>
    </row>
    <row r="35" spans="3:123" ht="15.75" hidden="1" customHeight="1" x14ac:dyDescent="0.3">
      <c r="C35" t="s">
        <v>1006</v>
      </c>
      <c r="D35" s="15">
        <v>12</v>
      </c>
      <c r="E35" s="15" t="s">
        <v>132</v>
      </c>
      <c r="F35" s="15" t="s">
        <v>160</v>
      </c>
      <c r="G35" s="15">
        <v>-29.986407</v>
      </c>
      <c r="H35" s="15">
        <v>-50.131107999999998</v>
      </c>
      <c r="I35" s="15" t="s">
        <v>154</v>
      </c>
      <c r="J35" s="15" t="s">
        <v>135</v>
      </c>
      <c r="K35" s="15" t="s">
        <v>136</v>
      </c>
      <c r="L35" s="15" t="s">
        <v>148</v>
      </c>
      <c r="M35" s="15">
        <v>100</v>
      </c>
      <c r="N35" s="15">
        <v>17</v>
      </c>
      <c r="O35" s="15">
        <v>0</v>
      </c>
      <c r="P35" s="15">
        <f t="shared" si="0"/>
        <v>200</v>
      </c>
      <c r="Q35" s="16">
        <v>2</v>
      </c>
      <c r="R35" s="16">
        <v>4.5</v>
      </c>
      <c r="S35" s="16">
        <v>10</v>
      </c>
      <c r="T35" s="15"/>
      <c r="U35" s="15"/>
      <c r="V35" s="15">
        <v>0</v>
      </c>
      <c r="W35" s="15">
        <v>4.5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 t="s">
        <v>138</v>
      </c>
      <c r="AD35" s="15" t="s">
        <v>139</v>
      </c>
      <c r="AE35" s="15">
        <v>37.700000000000003</v>
      </c>
      <c r="AF35" s="15">
        <v>7.5</v>
      </c>
      <c r="AG35" s="15">
        <v>1</v>
      </c>
      <c r="AH35" s="15">
        <v>0.3</v>
      </c>
      <c r="AI35" s="15">
        <v>1.3</v>
      </c>
      <c r="AJ35" s="16">
        <f t="shared" si="1"/>
        <v>1</v>
      </c>
      <c r="AK35" s="16" t="s">
        <v>135</v>
      </c>
      <c r="AL35" s="16" t="s">
        <v>135</v>
      </c>
      <c r="AM35" s="15" t="s">
        <v>140</v>
      </c>
      <c r="AN35" s="16">
        <f t="shared" si="2"/>
        <v>2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 t="s">
        <v>135</v>
      </c>
      <c r="AU35" s="17">
        <f t="shared" si="3"/>
        <v>0</v>
      </c>
      <c r="AV35" s="17"/>
      <c r="AW35" s="17">
        <f>VLOOKUP(I35,ABNT5101!$I$3:$J$9,2)</f>
        <v>10</v>
      </c>
      <c r="AX35" s="17">
        <f>VLOOKUP(I35,ABNT5101!$I$3:$M$9,5)</f>
        <v>0.18</v>
      </c>
      <c r="AY35" s="131" t="str">
        <f>_xlfn.XLOOKUP(I35,ABNT5101!$I:$I,ABNT5101!$L:$L)</f>
        <v>-</v>
      </c>
      <c r="AZ35" s="131">
        <f>_xlfn.XLOOKUP(I35,ABNT5101!$I:$I,ABNT5101!M:M)</f>
        <v>0.18</v>
      </c>
      <c r="BA35" s="131" t="str">
        <f>_xlfn.XLOOKUP(I35,ABNT5101!$I:$I,ABNT5101!N:N)</f>
        <v>-</v>
      </c>
      <c r="BB35" s="131">
        <f>_xlfn.XLOOKUP(I35,ABNT5101!$I:$I,ABNT5101!O:O)</f>
        <v>16</v>
      </c>
      <c r="BC35" s="18" t="str">
        <f t="shared" si="4"/>
        <v>ATENDE</v>
      </c>
      <c r="BD35" s="19">
        <f t="shared" si="5"/>
        <v>0.252</v>
      </c>
      <c r="BE35" s="19">
        <f t="shared" si="6"/>
        <v>0.61111111111111116</v>
      </c>
      <c r="BF35" s="19" t="str">
        <f t="shared" si="7"/>
        <v>-</v>
      </c>
      <c r="BG35" s="20">
        <v>12.52</v>
      </c>
      <c r="BH35" s="20">
        <v>0.28999999999999998</v>
      </c>
      <c r="BI35" s="20"/>
      <c r="BJ35" s="20"/>
      <c r="BK35" s="21"/>
      <c r="BL35" s="20"/>
      <c r="BM35" s="18" t="str">
        <f t="shared" si="8"/>
        <v>ATENDE</v>
      </c>
      <c r="BN35" s="18" t="str">
        <f t="shared" si="9"/>
        <v>ATENDE</v>
      </c>
      <c r="BO35" s="18" t="str">
        <f t="shared" si="10"/>
        <v>ATENDE</v>
      </c>
      <c r="BP35" s="18" t="str">
        <f t="shared" si="11"/>
        <v>ATENDE</v>
      </c>
      <c r="BQ35" s="22" t="str">
        <f t="shared" si="12"/>
        <v>C4</v>
      </c>
      <c r="BR35" s="22" t="str">
        <f t="shared" si="30"/>
        <v>P6</v>
      </c>
      <c r="BS35" s="23">
        <f t="shared" si="14"/>
        <v>1.9499999999999997</v>
      </c>
      <c r="BT35" s="20">
        <v>8.85</v>
      </c>
      <c r="BU35" s="20">
        <v>3.1</v>
      </c>
      <c r="BV35" s="132">
        <f>IF(BR35="-","-",_xlfn.XLOOKUP(BR35,ABNT5101!$B$4:$B$9,ABNT5101!$C$4:$C$9))</f>
        <v>3</v>
      </c>
      <c r="BW35" s="132">
        <f>IF(BR35="-","-",_xlfn.XLOOKUP(BR35,ABNT5101!$B$4:$B$9,ABNT5101!$D$4:$D$9))</f>
        <v>0.6</v>
      </c>
      <c r="BX35" s="18" t="str">
        <f t="shared" si="15"/>
        <v>ATENDE</v>
      </c>
      <c r="BY35" s="18" t="str">
        <f t="shared" si="16"/>
        <v>ATENDE</v>
      </c>
      <c r="BZ35" s="18" t="str">
        <f t="shared" si="17"/>
        <v>ATENDE</v>
      </c>
      <c r="CA35" s="22" t="s">
        <v>135</v>
      </c>
      <c r="CB35" s="23" t="e">
        <f t="shared" si="19"/>
        <v>#VALUE!</v>
      </c>
      <c r="CC35" s="22">
        <v>4.46</v>
      </c>
      <c r="CD35" s="22">
        <v>1.43</v>
      </c>
      <c r="CE35" s="130" t="str">
        <f>IF(CA35="-","-",_xlfn.XLOOKUP(CA35,ABNT5101!$B$4:$B$9,ABNT5101!$C$4:$C$9))</f>
        <v>-</v>
      </c>
      <c r="CF35" s="130" t="str">
        <f>IF(CA35="-","-",_xlfn.XLOOKUP(CA35,ABNT5101!$B$4:$B$9,ABNT5101!$D$4:$D$9))</f>
        <v>-</v>
      </c>
      <c r="CG35" s="18" t="str">
        <f t="shared" si="20"/>
        <v>-</v>
      </c>
      <c r="CH35" s="18" t="str">
        <f t="shared" si="21"/>
        <v>-</v>
      </c>
      <c r="CI35" s="18" t="str">
        <f t="shared" si="22"/>
        <v>-</v>
      </c>
      <c r="CJ35" s="133" t="str">
        <f>_xlfn.XLOOKUP(CK35,'Banco de dados'!$B:$B,'Banco de dados'!$D:$D)</f>
        <v>LEDSTAR</v>
      </c>
      <c r="CK35" s="25" t="s">
        <v>715</v>
      </c>
      <c r="CL35" s="24" t="str">
        <f>_xlfn.XLOOKUP(CK35,'Banco de dados'!$B:$B,'Banco de dados'!$E:$E)</f>
        <v>LUM LED SL VT 9.1 65W</v>
      </c>
      <c r="CM35" s="24"/>
      <c r="CN35" s="24">
        <f>IF(CM35="-","-",_xlfn.XLOOKUP(CM35,'Banco de dados'!$B:$B,'Banco de dados'!$E:$E))</f>
        <v>0</v>
      </c>
      <c r="CO35" s="26">
        <f t="shared" si="23"/>
        <v>1</v>
      </c>
      <c r="CP35" s="24">
        <f>_xlfn.XLOOKUP(CK35,'Banco de dados'!$B:$B,'Banco de dados'!$H:$H)</f>
        <v>65</v>
      </c>
      <c r="CQ35" s="24">
        <f>_xlfn.XLOOKUP(CM35,'Banco de dados'!$B:$B,'Banco de dados'!$H:$H)</f>
        <v>0</v>
      </c>
      <c r="CR35" s="24">
        <f>_xlfn.XLOOKUP(CK35,'Banco de dados'!$B:$B,'Banco de dados'!$F:$F)</f>
        <v>10496</v>
      </c>
      <c r="CS35" s="24">
        <f>_xlfn.XLOOKUP(CM35,'Banco de dados'!$B:$B,'Banco de dados'!$F:$F)</f>
        <v>0</v>
      </c>
      <c r="CT35" s="25">
        <v>0</v>
      </c>
      <c r="CU35" s="25">
        <v>5</v>
      </c>
      <c r="CV35" s="24" t="str">
        <f>IF(AI35&lt;=0.5,"Curto I",IF(AND(AI35&gt;='Braços de IP'!$B$9,AI35&lt;='Braços de IP'!$D$9),'Braços de IP'!$E$9,IF(AND(AI35&gt;='Braços de IP'!$B$10,AI35&lt;='Braços de IP'!$D$10),'Braços de IP'!$E$10,IF(AND(AI35&gt;='Braços de IP'!$B$11,AI35&lt;='Braços de IP'!$D$11),'Braços de IP'!$E$11,IF(AND(AI35&gt;='Braços de IP'!$B$12,AI35&lt;='Braços de IP'!$D$12),'Braços de IP'!$E$12,IF(AND(AI35&gt;='Braços de IP'!$B$13,AI35&lt;='Braços de IP'!$D$13),'Braços de IP'!$E$13,IF(AND(AI35&gt;='Braços de IP'!$B$14,AI35&lt;='Braços de IP'!$D$14),'Braços de IP'!$E$14,"ERRO")))))))</f>
        <v>Curto II</v>
      </c>
      <c r="CW35" s="25"/>
      <c r="CX35" s="24" t="str">
        <f>IF($CW35="","",VLOOKUP($CW35,'Braços de IP'!$E$9:$I$15,2,0))</f>
        <v/>
      </c>
      <c r="CY35" s="27" t="str">
        <f>IF($CW35="","",VLOOKUP($CW35,'Braços de IP'!$E$9:$I$15,5,0))</f>
        <v/>
      </c>
      <c r="CZ35" s="24"/>
      <c r="DA35" s="24"/>
      <c r="DB35" s="24"/>
      <c r="DC35" s="24"/>
      <c r="DD35" s="24"/>
      <c r="DE35" s="24"/>
      <c r="DF35" s="28">
        <f t="shared" si="24"/>
        <v>65</v>
      </c>
      <c r="DG35" s="29">
        <f t="shared" si="25"/>
        <v>100</v>
      </c>
      <c r="DH35" s="28">
        <f t="shared" si="26"/>
        <v>165</v>
      </c>
      <c r="DI35" s="30">
        <f t="shared" si="27"/>
        <v>0.35</v>
      </c>
      <c r="DJ35" s="31"/>
      <c r="DK35" s="32"/>
      <c r="DL35" s="15" t="s">
        <v>141</v>
      </c>
      <c r="DM35" s="15"/>
      <c r="DO35" s="33">
        <f t="shared" si="28"/>
        <v>0.44444444444444442</v>
      </c>
      <c r="DQ35" s="1" t="s">
        <v>2</v>
      </c>
      <c r="DR35" s="1">
        <f t="shared" ref="DR35:DR66" si="31">COUNTIF(I:I,DQ35)/3</f>
        <v>0</v>
      </c>
      <c r="DS35" s="33" t="e">
        <f t="shared" ref="DS35:DS66" si="32">DR35/$DR$434</f>
        <v>#DIV/0!</v>
      </c>
    </row>
    <row r="36" spans="3:123" ht="15.75" hidden="1" customHeight="1" x14ac:dyDescent="0.3">
      <c r="C36" t="s">
        <v>1006</v>
      </c>
      <c r="D36" s="15">
        <v>12</v>
      </c>
      <c r="E36" s="15" t="s">
        <v>132</v>
      </c>
      <c r="F36" s="15" t="s">
        <v>160</v>
      </c>
      <c r="G36" s="15">
        <v>-29.986407</v>
      </c>
      <c r="H36" s="15">
        <v>-50.131107999999998</v>
      </c>
      <c r="I36" s="15" t="s">
        <v>154</v>
      </c>
      <c r="J36" s="15" t="s">
        <v>135</v>
      </c>
      <c r="K36" s="15" t="s">
        <v>136</v>
      </c>
      <c r="L36" s="15" t="s">
        <v>148</v>
      </c>
      <c r="M36" s="15">
        <v>100</v>
      </c>
      <c r="N36" s="15">
        <v>17</v>
      </c>
      <c r="O36" s="15">
        <v>0</v>
      </c>
      <c r="P36" s="15">
        <f t="shared" si="0"/>
        <v>200</v>
      </c>
      <c r="Q36" s="16">
        <v>2</v>
      </c>
      <c r="R36" s="16">
        <v>4.5</v>
      </c>
      <c r="S36" s="16">
        <v>10</v>
      </c>
      <c r="T36" s="15"/>
      <c r="U36" s="15"/>
      <c r="V36" s="15">
        <v>0</v>
      </c>
      <c r="W36" s="15">
        <v>4.5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 t="s">
        <v>138</v>
      </c>
      <c r="AD36" s="15" t="s">
        <v>139</v>
      </c>
      <c r="AE36" s="15">
        <v>37.700000000000003</v>
      </c>
      <c r="AF36" s="15">
        <v>7.5</v>
      </c>
      <c r="AG36" s="15">
        <v>1</v>
      </c>
      <c r="AH36" s="15">
        <v>0.3</v>
      </c>
      <c r="AI36" s="15">
        <v>1.3</v>
      </c>
      <c r="AJ36" s="16">
        <f t="shared" si="1"/>
        <v>1</v>
      </c>
      <c r="AK36" s="16" t="s">
        <v>135</v>
      </c>
      <c r="AL36" s="16" t="s">
        <v>135</v>
      </c>
      <c r="AM36" s="15" t="s">
        <v>140</v>
      </c>
      <c r="AN36" s="16">
        <f t="shared" si="2"/>
        <v>2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 t="s">
        <v>135</v>
      </c>
      <c r="AU36" s="17">
        <f t="shared" si="3"/>
        <v>0</v>
      </c>
      <c r="AV36" s="17"/>
      <c r="AW36" s="17">
        <f>VLOOKUP(I36,ABNT5101!$I$3:$J$9,2)</f>
        <v>10</v>
      </c>
      <c r="AX36" s="17">
        <f>VLOOKUP(I36,ABNT5101!$I$3:$M$9,5)</f>
        <v>0.18</v>
      </c>
      <c r="AY36" s="131" t="str">
        <f>_xlfn.XLOOKUP(I36,ABNT5101!$I:$I,ABNT5101!$L:$L)</f>
        <v>-</v>
      </c>
      <c r="AZ36" s="131">
        <f>_xlfn.XLOOKUP(I36,ABNT5101!$I:$I,ABNT5101!M:M)</f>
        <v>0.18</v>
      </c>
      <c r="BA36" s="131" t="str">
        <f>_xlfn.XLOOKUP(I36,ABNT5101!$I:$I,ABNT5101!N:N)</f>
        <v>-</v>
      </c>
      <c r="BB36" s="131">
        <f>_xlfn.XLOOKUP(I36,ABNT5101!$I:$I,ABNT5101!O:O)</f>
        <v>16</v>
      </c>
      <c r="BC36" s="18" t="str">
        <f t="shared" si="4"/>
        <v>ATENDE</v>
      </c>
      <c r="BD36" s="19">
        <f t="shared" si="5"/>
        <v>0.1339999999999999</v>
      </c>
      <c r="BE36" s="19">
        <f t="shared" si="6"/>
        <v>1.3333333333333335</v>
      </c>
      <c r="BF36" s="19" t="str">
        <f t="shared" si="7"/>
        <v>-</v>
      </c>
      <c r="BG36" s="20">
        <v>11.34</v>
      </c>
      <c r="BH36" s="20">
        <v>0.42</v>
      </c>
      <c r="BI36" s="20"/>
      <c r="BJ36" s="20"/>
      <c r="BK36" s="21"/>
      <c r="BL36" s="20"/>
      <c r="BM36" s="18" t="str">
        <f t="shared" si="8"/>
        <v>ATENDE</v>
      </c>
      <c r="BN36" s="18" t="str">
        <f t="shared" si="9"/>
        <v>ATENDE</v>
      </c>
      <c r="BO36" s="18" t="str">
        <f t="shared" si="10"/>
        <v>ATENDE</v>
      </c>
      <c r="BP36" s="18" t="str">
        <f t="shared" si="11"/>
        <v>ATENDE</v>
      </c>
      <c r="BQ36" s="22" t="str">
        <f t="shared" si="12"/>
        <v>C4</v>
      </c>
      <c r="BR36" s="22" t="str">
        <f t="shared" si="30"/>
        <v>P6</v>
      </c>
      <c r="BS36" s="23">
        <f t="shared" si="14"/>
        <v>1.37</v>
      </c>
      <c r="BT36" s="20">
        <v>7.11</v>
      </c>
      <c r="BU36" s="20">
        <v>0.84</v>
      </c>
      <c r="BV36" s="132">
        <f>IF(BR36="-","-",_xlfn.XLOOKUP(BR36,ABNT5101!$B$4:$B$9,ABNT5101!$C$4:$C$9))</f>
        <v>3</v>
      </c>
      <c r="BW36" s="132">
        <f>IF(BR36="-","-",_xlfn.XLOOKUP(BR36,ABNT5101!$B$4:$B$9,ABNT5101!$D$4:$D$9))</f>
        <v>0.6</v>
      </c>
      <c r="BX36" s="18" t="str">
        <f t="shared" si="15"/>
        <v>ATENDE</v>
      </c>
      <c r="BY36" s="18" t="str">
        <f t="shared" si="16"/>
        <v>ATENDE</v>
      </c>
      <c r="BZ36" s="18" t="str">
        <f t="shared" si="17"/>
        <v>ATENDE</v>
      </c>
      <c r="CA36" s="22" t="s">
        <v>135</v>
      </c>
      <c r="CB36" s="23" t="e">
        <f t="shared" si="19"/>
        <v>#VALUE!</v>
      </c>
      <c r="CC36" s="22">
        <v>3.82</v>
      </c>
      <c r="CD36" s="22">
        <v>1.77</v>
      </c>
      <c r="CE36" s="130" t="str">
        <f>IF(CA36="-","-",_xlfn.XLOOKUP(CA36,ABNT5101!$B$4:$B$9,ABNT5101!$C$4:$C$9))</f>
        <v>-</v>
      </c>
      <c r="CF36" s="130" t="str">
        <f>IF(CA36="-","-",_xlfn.XLOOKUP(CA36,ABNT5101!$B$4:$B$9,ABNT5101!$D$4:$D$9))</f>
        <v>-</v>
      </c>
      <c r="CG36" s="18" t="str">
        <f t="shared" si="20"/>
        <v>-</v>
      </c>
      <c r="CH36" s="18" t="str">
        <f t="shared" si="21"/>
        <v>-</v>
      </c>
      <c r="CI36" s="18" t="str">
        <f t="shared" si="22"/>
        <v>-</v>
      </c>
      <c r="CJ36" s="133" t="str">
        <f>_xlfn.XLOOKUP(CK36,'Banco de dados'!$B:$B,'Banco de dados'!$D:$D)</f>
        <v>SX LIGHTING</v>
      </c>
      <c r="CK36" s="25" t="s">
        <v>805</v>
      </c>
      <c r="CL36" s="24" t="str">
        <f>_xlfn.XLOOKUP(CK36,'Banco de dados'!$B:$B,'Banco de dados'!$E:$E)</f>
        <v>SXINEVO050K40L12CZF7PHF</v>
      </c>
      <c r="CM36" s="24"/>
      <c r="CN36" s="24" t="e">
        <f>IF(CM36="-","-",_xlfn.XLOOKUP(CM36,'Banco de dados'!$B:$B,'Banco de dados'!$E:$E))</f>
        <v>#N/A</v>
      </c>
      <c r="CO36" s="26">
        <f t="shared" si="23"/>
        <v>1</v>
      </c>
      <c r="CP36" s="24">
        <f>_xlfn.XLOOKUP(CK36,'Banco de dados'!$B:$B,'Banco de dados'!$H:$H)</f>
        <v>50</v>
      </c>
      <c r="CQ36" s="24">
        <f>_xlfn.XLOOKUP(CM36,'Banco de dados'!$B:$B,'Banco de dados'!$H:$H)</f>
        <v>0</v>
      </c>
      <c r="CR36" s="24">
        <f>_xlfn.XLOOKUP(CK36,'Banco de dados'!$B:$B,'Banco de dados'!$F:$F)</f>
        <v>8650</v>
      </c>
      <c r="CS36" s="24">
        <f>_xlfn.XLOOKUP(CM36,'Banco de dados'!$B:$B,'Banco de dados'!$F:$F)</f>
        <v>0</v>
      </c>
      <c r="CT36" s="25">
        <v>0</v>
      </c>
      <c r="CU36" s="25">
        <v>5</v>
      </c>
      <c r="CV36" s="24" t="str">
        <f>IF(AI36&lt;=0.5,"Curto I",IF(AND(AI36&gt;='Braços de IP'!$B$9,AI36&lt;='Braços de IP'!$D$9),'Braços de IP'!$E$9,IF(AND(AI36&gt;='Braços de IP'!$B$10,AI36&lt;='Braços de IP'!$D$10),'Braços de IP'!$E$10,IF(AND(AI36&gt;='Braços de IP'!$B$11,AI36&lt;='Braços de IP'!$D$11),'Braços de IP'!$E$11,IF(AND(AI36&gt;='Braços de IP'!$B$12,AI36&lt;='Braços de IP'!$D$12),'Braços de IP'!$E$12,IF(AND(AI36&gt;='Braços de IP'!$B$13,AI36&lt;='Braços de IP'!$D$13),'Braços de IP'!$E$13,IF(AND(AI36&gt;='Braços de IP'!$B$14,AI36&lt;='Braços de IP'!$D$14),'Braços de IP'!$E$14,"ERRO")))))))</f>
        <v>Curto II</v>
      </c>
      <c r="CW36" s="25"/>
      <c r="CX36" s="24" t="str">
        <f>IF($CW36="","",VLOOKUP($CW36,'Braços de IP'!$E$9:$I$15,2,0))</f>
        <v/>
      </c>
      <c r="CY36" s="27" t="str">
        <f>IF($CW36="","",VLOOKUP($CW36,'Braços de IP'!$E$9:$I$15,5,0))</f>
        <v/>
      </c>
      <c r="CZ36" s="24"/>
      <c r="DA36" s="24"/>
      <c r="DB36" s="24"/>
      <c r="DC36" s="24"/>
      <c r="DD36" s="24"/>
      <c r="DE36" s="24"/>
      <c r="DF36" s="28">
        <f t="shared" si="24"/>
        <v>50</v>
      </c>
      <c r="DG36" s="29">
        <f t="shared" si="25"/>
        <v>100</v>
      </c>
      <c r="DH36" s="28">
        <f t="shared" si="26"/>
        <v>150</v>
      </c>
      <c r="DI36" s="30">
        <f t="shared" si="27"/>
        <v>0.5</v>
      </c>
      <c r="DJ36" s="31"/>
      <c r="DK36" s="32"/>
      <c r="DL36" s="15" t="s">
        <v>141</v>
      </c>
      <c r="DM36" s="15"/>
      <c r="DO36" s="33">
        <f t="shared" si="28"/>
        <v>0.57264957264957261</v>
      </c>
      <c r="DQ36" s="1" t="s">
        <v>2</v>
      </c>
      <c r="DR36" s="1">
        <f t="shared" si="31"/>
        <v>0</v>
      </c>
      <c r="DS36" s="33" t="e">
        <f t="shared" si="32"/>
        <v>#DIV/0!</v>
      </c>
    </row>
    <row r="37" spans="3:123" ht="15.75" hidden="1" customHeight="1" x14ac:dyDescent="0.3">
      <c r="C37" t="s">
        <v>1006</v>
      </c>
      <c r="D37" s="15">
        <v>12</v>
      </c>
      <c r="E37" s="15" t="s">
        <v>132</v>
      </c>
      <c r="F37" s="15" t="s">
        <v>160</v>
      </c>
      <c r="G37" s="15">
        <v>-29.986407</v>
      </c>
      <c r="H37" s="15">
        <v>-50.131107999999998</v>
      </c>
      <c r="I37" s="15" t="s">
        <v>154</v>
      </c>
      <c r="J37" s="15" t="s">
        <v>135</v>
      </c>
      <c r="K37" s="15" t="s">
        <v>136</v>
      </c>
      <c r="L37" s="15" t="s">
        <v>148</v>
      </c>
      <c r="M37" s="15">
        <v>100</v>
      </c>
      <c r="N37" s="15">
        <v>17</v>
      </c>
      <c r="O37" s="15">
        <v>0</v>
      </c>
      <c r="P37" s="15">
        <f t="shared" si="0"/>
        <v>200</v>
      </c>
      <c r="Q37" s="16">
        <v>2</v>
      </c>
      <c r="R37" s="16">
        <v>4.5</v>
      </c>
      <c r="S37" s="16">
        <v>10</v>
      </c>
      <c r="T37" s="15"/>
      <c r="U37" s="15"/>
      <c r="V37" s="15">
        <v>0</v>
      </c>
      <c r="W37" s="15">
        <v>4.5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 t="s">
        <v>138</v>
      </c>
      <c r="AD37" s="15" t="s">
        <v>139</v>
      </c>
      <c r="AE37" s="15">
        <v>37.700000000000003</v>
      </c>
      <c r="AF37" s="15">
        <v>7.5</v>
      </c>
      <c r="AG37" s="15">
        <v>1</v>
      </c>
      <c r="AH37" s="15">
        <v>0.3</v>
      </c>
      <c r="AI37" s="15">
        <v>1.3</v>
      </c>
      <c r="AJ37" s="16">
        <f t="shared" si="1"/>
        <v>1</v>
      </c>
      <c r="AK37" s="16" t="s">
        <v>135</v>
      </c>
      <c r="AL37" s="16" t="s">
        <v>135</v>
      </c>
      <c r="AM37" s="15" t="s">
        <v>140</v>
      </c>
      <c r="AN37" s="16">
        <f t="shared" si="2"/>
        <v>2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 t="s">
        <v>135</v>
      </c>
      <c r="AU37" s="17">
        <f t="shared" si="3"/>
        <v>0</v>
      </c>
      <c r="AV37" s="17"/>
      <c r="AW37" s="17">
        <f>VLOOKUP(I37,ABNT5101!$I$3:$J$9,2)</f>
        <v>10</v>
      </c>
      <c r="AX37" s="17">
        <f>VLOOKUP(I37,ABNT5101!$I$3:$M$9,5)</f>
        <v>0.18</v>
      </c>
      <c r="AY37" s="131" t="str">
        <f>_xlfn.XLOOKUP(I37,ABNT5101!$I:$I,ABNT5101!$L:$L)</f>
        <v>-</v>
      </c>
      <c r="AZ37" s="131">
        <f>_xlfn.XLOOKUP(I37,ABNT5101!$I:$I,ABNT5101!M:M)</f>
        <v>0.18</v>
      </c>
      <c r="BA37" s="131" t="str">
        <f>_xlfn.XLOOKUP(I37,ABNT5101!$I:$I,ABNT5101!N:N)</f>
        <v>-</v>
      </c>
      <c r="BB37" s="131">
        <f>_xlfn.XLOOKUP(I37,ABNT5101!$I:$I,ABNT5101!O:O)</f>
        <v>16</v>
      </c>
      <c r="BC37" s="18" t="str">
        <f t="shared" si="4"/>
        <v>ATENDE</v>
      </c>
      <c r="BD37" s="19">
        <f t="shared" si="5"/>
        <v>0.22100000000000009</v>
      </c>
      <c r="BE37" s="19">
        <f t="shared" si="6"/>
        <v>1.2222222222222223</v>
      </c>
      <c r="BF37" s="19" t="str">
        <f t="shared" si="7"/>
        <v>-</v>
      </c>
      <c r="BG37" s="20">
        <v>12.21</v>
      </c>
      <c r="BH37" s="20">
        <v>0.4</v>
      </c>
      <c r="BI37" s="20"/>
      <c r="BJ37" s="20"/>
      <c r="BK37" s="21"/>
      <c r="BL37" s="20"/>
      <c r="BM37" s="18" t="str">
        <f t="shared" si="8"/>
        <v>ATENDE</v>
      </c>
      <c r="BN37" s="18" t="str">
        <f t="shared" si="9"/>
        <v>ATENDE</v>
      </c>
      <c r="BO37" s="18" t="str">
        <f t="shared" si="10"/>
        <v>ATENDE</v>
      </c>
      <c r="BP37" s="18" t="str">
        <f t="shared" si="11"/>
        <v>ATENDE</v>
      </c>
      <c r="BQ37" s="22" t="str">
        <f t="shared" si="12"/>
        <v>C4</v>
      </c>
      <c r="BR37" s="22" t="str">
        <f t="shared" si="30"/>
        <v>P6</v>
      </c>
      <c r="BS37" s="23">
        <f t="shared" si="14"/>
        <v>1.4066666666666667</v>
      </c>
      <c r="BT37" s="20">
        <v>7.22</v>
      </c>
      <c r="BU37" s="20">
        <v>1.05</v>
      </c>
      <c r="BV37" s="132">
        <f>IF(BR37="-","-",_xlfn.XLOOKUP(BR37,ABNT5101!$B$4:$B$9,ABNT5101!$C$4:$C$9))</f>
        <v>3</v>
      </c>
      <c r="BW37" s="132">
        <f>IF(BR37="-","-",_xlfn.XLOOKUP(BR37,ABNT5101!$B$4:$B$9,ABNT5101!$D$4:$D$9))</f>
        <v>0.6</v>
      </c>
      <c r="BX37" s="18" t="str">
        <f t="shared" si="15"/>
        <v>ATENDE</v>
      </c>
      <c r="BY37" s="18" t="str">
        <f t="shared" si="16"/>
        <v>ATENDE</v>
      </c>
      <c r="BZ37" s="18" t="str">
        <f t="shared" si="17"/>
        <v>ATENDE</v>
      </c>
      <c r="CA37" s="22" t="s">
        <v>135</v>
      </c>
      <c r="CB37" s="23" t="e">
        <f t="shared" si="19"/>
        <v>#VALUE!</v>
      </c>
      <c r="CC37" s="22">
        <v>3.8</v>
      </c>
      <c r="CD37" s="22">
        <v>2.29</v>
      </c>
      <c r="CE37" s="130" t="str">
        <f>IF(CA37="-","-",_xlfn.XLOOKUP(CA37,ABNT5101!$B$4:$B$9,ABNT5101!$C$4:$C$9))</f>
        <v>-</v>
      </c>
      <c r="CF37" s="130" t="str">
        <f>IF(CA37="-","-",_xlfn.XLOOKUP(CA37,ABNT5101!$B$4:$B$9,ABNT5101!$D$4:$D$9))</f>
        <v>-</v>
      </c>
      <c r="CG37" s="18" t="str">
        <f t="shared" si="20"/>
        <v>-</v>
      </c>
      <c r="CH37" s="18" t="str">
        <f t="shared" si="21"/>
        <v>-</v>
      </c>
      <c r="CI37" s="18" t="str">
        <f t="shared" si="22"/>
        <v>-</v>
      </c>
      <c r="CJ37" s="133" t="str">
        <f>_xlfn.XLOOKUP(CK37,'Banco de dados'!$B:$B,'Banco de dados'!$D:$D)</f>
        <v>TECNOWATT</v>
      </c>
      <c r="CK37" s="25" t="s">
        <v>830</v>
      </c>
      <c r="CL37" s="24" t="str">
        <f>_xlfn.XLOOKUP(CK37,'Banco de dados'!$B:$B,'Banco de dados'!$E:$E)</f>
        <v>SIGSAGPTLRRSSNDL_60W_73IBBRS
1-10C1MUN6.5</v>
      </c>
      <c r="CM37" s="24"/>
      <c r="CN37" s="24" t="e">
        <f>IF(CM37="-","-",_xlfn.XLOOKUP(CM37,'Banco de dados'!$B:$B,'Banco de dados'!$E:$E))</f>
        <v>#N/A</v>
      </c>
      <c r="CO37" s="26">
        <f t="shared" si="23"/>
        <v>1</v>
      </c>
      <c r="CP37" s="24">
        <f>_xlfn.XLOOKUP(CK37,'Banco de dados'!$B:$B,'Banco de dados'!$H:$H)</f>
        <v>60</v>
      </c>
      <c r="CQ37" s="24" t="e">
        <f>_xlfn.XLOOKUP(CM37,'Banco de dados'!$B:$B,'Banco de dados'!$H:$H)</f>
        <v>#N/A</v>
      </c>
      <c r="CR37" s="24">
        <f>_xlfn.XLOOKUP(CK37,'Banco de dados'!$B:$B,'Banco de dados'!$F:$F)</f>
        <v>9453</v>
      </c>
      <c r="CS37" s="24">
        <f>_xlfn.XLOOKUP(CM37,'Banco de dados'!$B:$B,'Banco de dados'!$F:$F)</f>
        <v>0</v>
      </c>
      <c r="CT37" s="25">
        <v>0</v>
      </c>
      <c r="CU37" s="25">
        <v>10</v>
      </c>
      <c r="CV37" s="24" t="str">
        <f>IF(AI37&lt;=0.5,"Curto I",IF(AND(AI37&gt;='Braços de IP'!$B$9,AI37&lt;='Braços de IP'!$D$9),'Braços de IP'!$E$9,IF(AND(AI37&gt;='Braços de IP'!$B$10,AI37&lt;='Braços de IP'!$D$10),'Braços de IP'!$E$10,IF(AND(AI37&gt;='Braços de IP'!$B$11,AI37&lt;='Braços de IP'!$D$11),'Braços de IP'!$E$11,IF(AND(AI37&gt;='Braços de IP'!$B$12,AI37&lt;='Braços de IP'!$D$12),'Braços de IP'!$E$12,IF(AND(AI37&gt;='Braços de IP'!$B$13,AI37&lt;='Braços de IP'!$D$13),'Braços de IP'!$E$13,IF(AND(AI37&gt;='Braços de IP'!$B$14,AI37&lt;='Braços de IP'!$D$14),'Braços de IP'!$E$14,"ERRO")))))))</f>
        <v>Curto II</v>
      </c>
      <c r="CW37" s="25"/>
      <c r="CX37" s="24" t="str">
        <f>IF($CW37="","",VLOOKUP($CW37,'Braços de IP'!$E$9:$I$15,2,0))</f>
        <v/>
      </c>
      <c r="CY37" s="27" t="str">
        <f>IF($CW37="","",VLOOKUP($CW37,'Braços de IP'!$E$9:$I$15,5,0))</f>
        <v/>
      </c>
      <c r="CZ37" s="24"/>
      <c r="DA37" s="24"/>
      <c r="DB37" s="24"/>
      <c r="DC37" s="24"/>
      <c r="DD37" s="24"/>
      <c r="DE37" s="24"/>
      <c r="DF37" s="28">
        <f t="shared" si="24"/>
        <v>60</v>
      </c>
      <c r="DG37" s="29">
        <f t="shared" si="25"/>
        <v>100</v>
      </c>
      <c r="DH37" s="28">
        <f t="shared" si="26"/>
        <v>160</v>
      </c>
      <c r="DI37" s="30">
        <f t="shared" si="27"/>
        <v>0.4</v>
      </c>
      <c r="DJ37" s="31"/>
      <c r="DK37" s="32"/>
      <c r="DL37" s="15" t="s">
        <v>141</v>
      </c>
      <c r="DM37" s="15"/>
      <c r="DO37" s="33">
        <f t="shared" si="28"/>
        <v>0.48717948717948717</v>
      </c>
      <c r="DQ37" s="1" t="s">
        <v>2</v>
      </c>
      <c r="DR37" s="1">
        <f t="shared" si="31"/>
        <v>0</v>
      </c>
      <c r="DS37" s="33" t="e">
        <f t="shared" si="32"/>
        <v>#DIV/0!</v>
      </c>
    </row>
    <row r="38" spans="3:123" ht="15.75" hidden="1" customHeight="1" x14ac:dyDescent="0.3">
      <c r="C38" t="s">
        <v>1006</v>
      </c>
      <c r="D38" s="15">
        <v>10</v>
      </c>
      <c r="E38" s="15" t="s">
        <v>132</v>
      </c>
      <c r="F38" s="15" t="s">
        <v>158</v>
      </c>
      <c r="G38" s="15">
        <v>-30.065522000000001</v>
      </c>
      <c r="H38" s="15">
        <v>-50.162438000000002</v>
      </c>
      <c r="I38" s="15" t="s">
        <v>134</v>
      </c>
      <c r="J38" s="15" t="s">
        <v>135</v>
      </c>
      <c r="K38" s="15" t="s">
        <v>136</v>
      </c>
      <c r="L38" s="15" t="s">
        <v>148</v>
      </c>
      <c r="M38" s="15">
        <v>100</v>
      </c>
      <c r="N38" s="15">
        <v>17</v>
      </c>
      <c r="O38" s="15">
        <v>0</v>
      </c>
      <c r="P38" s="15">
        <f t="shared" si="0"/>
        <v>200</v>
      </c>
      <c r="Q38" s="16">
        <v>2</v>
      </c>
      <c r="R38" s="16">
        <v>2.5</v>
      </c>
      <c r="S38" s="16">
        <v>7</v>
      </c>
      <c r="T38" s="15"/>
      <c r="U38" s="15"/>
      <c r="V38" s="15">
        <v>0</v>
      </c>
      <c r="W38" s="15">
        <v>2.5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 t="s">
        <v>138</v>
      </c>
      <c r="AD38" s="15" t="s">
        <v>139</v>
      </c>
      <c r="AE38" s="15">
        <v>35.1</v>
      </c>
      <c r="AF38" s="15">
        <v>7.3</v>
      </c>
      <c r="AG38" s="15">
        <v>1</v>
      </c>
      <c r="AH38" s="15">
        <v>0.3</v>
      </c>
      <c r="AI38" s="15">
        <v>1.3</v>
      </c>
      <c r="AJ38" s="16">
        <f t="shared" si="1"/>
        <v>1</v>
      </c>
      <c r="AK38" s="16" t="s">
        <v>135</v>
      </c>
      <c r="AL38" s="16" t="s">
        <v>135</v>
      </c>
      <c r="AM38" s="15" t="s">
        <v>140</v>
      </c>
      <c r="AN38" s="16">
        <f t="shared" si="2"/>
        <v>2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 t="s">
        <v>135</v>
      </c>
      <c r="AU38" s="17">
        <f t="shared" si="3"/>
        <v>0</v>
      </c>
      <c r="AV38" s="17"/>
      <c r="AW38" s="17">
        <f>VLOOKUP(I38,ABNT5101!$I$3:$J$9,2)</f>
        <v>7.5</v>
      </c>
      <c r="AX38" s="17">
        <f>VLOOKUP(I38,ABNT5101!$I$3:$M$9,5)</f>
        <v>0.18</v>
      </c>
      <c r="AY38" s="131" t="str">
        <f>_xlfn.XLOOKUP(I38,ABNT5101!$I:$I,ABNT5101!$L:$L)</f>
        <v>-</v>
      </c>
      <c r="AZ38" s="131">
        <f>_xlfn.XLOOKUP(I38,ABNT5101!$I:$I,ABNT5101!M:M)</f>
        <v>0.18</v>
      </c>
      <c r="BA38" s="131" t="str">
        <f>_xlfn.XLOOKUP(I38,ABNT5101!$I:$I,ABNT5101!N:N)</f>
        <v>-</v>
      </c>
      <c r="BB38" s="131">
        <f>_xlfn.XLOOKUP(I38,ABNT5101!$I:$I,ABNT5101!O:O)</f>
        <v>16</v>
      </c>
      <c r="BC38" s="18" t="str">
        <f t="shared" si="4"/>
        <v>ATENDE</v>
      </c>
      <c r="BD38" s="19">
        <f t="shared" si="5"/>
        <v>0.14933333333333332</v>
      </c>
      <c r="BE38" s="19">
        <f t="shared" si="6"/>
        <v>1.2222222222222223</v>
      </c>
      <c r="BF38" s="19" t="str">
        <f t="shared" si="7"/>
        <v>-</v>
      </c>
      <c r="BG38" s="20">
        <v>8.6199999999999992</v>
      </c>
      <c r="BH38" s="20">
        <v>0.4</v>
      </c>
      <c r="BI38" s="20"/>
      <c r="BJ38" s="20"/>
      <c r="BK38" s="21"/>
      <c r="BL38" s="20"/>
      <c r="BM38" s="18" t="str">
        <f t="shared" si="8"/>
        <v>ATENDE</v>
      </c>
      <c r="BN38" s="18" t="str">
        <f t="shared" si="9"/>
        <v>ATENDE</v>
      </c>
      <c r="BO38" s="18" t="str">
        <f t="shared" si="10"/>
        <v>ATENDE</v>
      </c>
      <c r="BP38" s="18" t="str">
        <f t="shared" si="11"/>
        <v>ATENDE</v>
      </c>
      <c r="BQ38" s="22" t="str">
        <f t="shared" si="12"/>
        <v>C5</v>
      </c>
      <c r="BR38" s="22" t="str">
        <f t="shared" si="30"/>
        <v>P6</v>
      </c>
      <c r="BS38" s="23">
        <f t="shared" si="14"/>
        <v>1.3066666666666666</v>
      </c>
      <c r="BT38" s="20">
        <v>6.92</v>
      </c>
      <c r="BU38" s="20">
        <v>2.4500000000000002</v>
      </c>
      <c r="BV38" s="132">
        <f>IF(BR38="-","-",_xlfn.XLOOKUP(BR38,ABNT5101!$B$4:$B$9,ABNT5101!$C$4:$C$9))</f>
        <v>3</v>
      </c>
      <c r="BW38" s="132">
        <f>IF(BR38="-","-",_xlfn.XLOOKUP(BR38,ABNT5101!$B$4:$B$9,ABNT5101!$D$4:$D$9))</f>
        <v>0.6</v>
      </c>
      <c r="BX38" s="18" t="str">
        <f t="shared" si="15"/>
        <v>ATENDE</v>
      </c>
      <c r="BY38" s="18" t="str">
        <f t="shared" si="16"/>
        <v>ATENDE</v>
      </c>
      <c r="BZ38" s="18" t="str">
        <f t="shared" si="17"/>
        <v>ATENDE</v>
      </c>
      <c r="CA38" s="22" t="str">
        <f t="shared" ref="CA38:CA49" si="33">BR38</f>
        <v>P6</v>
      </c>
      <c r="CB38" s="23">
        <f t="shared" si="19"/>
        <v>0.76333333333333342</v>
      </c>
      <c r="CC38" s="22">
        <v>5.29</v>
      </c>
      <c r="CD38" s="22">
        <v>2.44</v>
      </c>
      <c r="CE38" s="130">
        <f>IF(CA38="-","-",_xlfn.XLOOKUP(CA38,ABNT5101!$B$4:$B$9,ABNT5101!$C$4:$C$9))</f>
        <v>3</v>
      </c>
      <c r="CF38" s="130">
        <f>IF(CA38="-","-",_xlfn.XLOOKUP(CA38,ABNT5101!$B$4:$B$9,ABNT5101!$D$4:$D$9))</f>
        <v>0.6</v>
      </c>
      <c r="CG38" s="18" t="str">
        <f t="shared" si="20"/>
        <v>ATENDE</v>
      </c>
      <c r="CH38" s="18" t="str">
        <f t="shared" si="21"/>
        <v>ATENDE</v>
      </c>
      <c r="CI38" s="18" t="str">
        <f t="shared" si="22"/>
        <v>ATENDE</v>
      </c>
      <c r="CJ38" s="133" t="str">
        <f>_xlfn.XLOOKUP(CK38,'Banco de dados'!$B:$B,'Banco de dados'!$D:$D)</f>
        <v>LEDSTAR</v>
      </c>
      <c r="CK38" s="25" t="s">
        <v>709</v>
      </c>
      <c r="CL38" s="24" t="str">
        <f>_xlfn.XLOOKUP(CK38,'Banco de dados'!$B:$B,'Banco de dados'!$E:$E)</f>
        <v>LUM LED SL VT 9.1 35W</v>
      </c>
      <c r="CM38" s="24"/>
      <c r="CN38" s="24" t="e">
        <f>IF(CM38="-","-",_xlfn.XLOOKUP(CM38,'Banco de dados'!$B:$B,'Banco de dados'!$E:$E))</f>
        <v>#N/A</v>
      </c>
      <c r="CO38" s="26">
        <f t="shared" si="23"/>
        <v>1</v>
      </c>
      <c r="CP38" s="24">
        <f>_xlfn.XLOOKUP(CK38,'Banco de dados'!$B:$B,'Banco de dados'!$H:$H)</f>
        <v>35</v>
      </c>
      <c r="CQ38" s="24" t="e">
        <f>_xlfn.XLOOKUP(CM38,'Banco de dados'!$B:$B,'Banco de dados'!$H:$H)</f>
        <v>#N/A</v>
      </c>
      <c r="CR38" s="24">
        <f>_xlfn.XLOOKUP(CK38,'Banco de dados'!$B:$B,'Banco de dados'!$F:$F)</f>
        <v>5955.62</v>
      </c>
      <c r="CS38" s="24">
        <f>_xlfn.XLOOKUP(CM38,'Banco de dados'!$B:$B,'Banco de dados'!$F:$F)</f>
        <v>0</v>
      </c>
      <c r="CT38" s="25">
        <v>0</v>
      </c>
      <c r="CU38" s="25"/>
      <c r="CV38" s="24" t="str">
        <f>IF(AI38&lt;=0.5,"Curto I",IF(AND(AI38&gt;='Braços de IP'!$B$9,AI38&lt;='Braços de IP'!$D$9),'Braços de IP'!$E$9,IF(AND(AI38&gt;='Braços de IP'!$B$10,AI38&lt;='Braços de IP'!$D$10),'Braços de IP'!$E$10,IF(AND(AI38&gt;='Braços de IP'!$B$11,AI38&lt;='Braços de IP'!$D$11),'Braços de IP'!$E$11,IF(AND(AI38&gt;='Braços de IP'!$B$12,AI38&lt;='Braços de IP'!$D$12),'Braços de IP'!$E$12,IF(AND(AI38&gt;='Braços de IP'!$B$13,AI38&lt;='Braços de IP'!$D$13),'Braços de IP'!$E$13,IF(AND(AI38&gt;='Braços de IP'!$B$14,AI38&lt;='Braços de IP'!$D$14),'Braços de IP'!$E$14,"ERRO")))))))</f>
        <v>Curto II</v>
      </c>
      <c r="CW38" s="25"/>
      <c r="CX38" s="24" t="str">
        <f>IF($CW38="","",VLOOKUP($CW38,'Braços de IP'!$E$9:$I$15,2,0))</f>
        <v/>
      </c>
      <c r="CY38" s="27" t="str">
        <f>IF($CW38="","",VLOOKUP($CW38,'Braços de IP'!$E$9:$I$15,5,0))</f>
        <v/>
      </c>
      <c r="CZ38" s="24"/>
      <c r="DA38" s="24"/>
      <c r="DB38" s="24"/>
      <c r="DC38" s="24"/>
      <c r="DD38" s="24"/>
      <c r="DE38" s="24"/>
      <c r="DF38" s="28">
        <f t="shared" si="24"/>
        <v>35</v>
      </c>
      <c r="DG38" s="29">
        <f t="shared" si="25"/>
        <v>100</v>
      </c>
      <c r="DH38" s="28">
        <f t="shared" si="26"/>
        <v>135</v>
      </c>
      <c r="DI38" s="30">
        <f t="shared" si="27"/>
        <v>0.65</v>
      </c>
      <c r="DJ38" s="31"/>
      <c r="DK38" s="32"/>
      <c r="DL38" s="15" t="s">
        <v>141</v>
      </c>
      <c r="DM38" s="15"/>
      <c r="DO38" s="33">
        <f t="shared" si="28"/>
        <v>0.70085470085470081</v>
      </c>
      <c r="DQ38" s="1" t="s">
        <v>2</v>
      </c>
      <c r="DR38" s="1">
        <f t="shared" si="31"/>
        <v>0</v>
      </c>
      <c r="DS38" s="33" t="e">
        <f t="shared" si="32"/>
        <v>#DIV/0!</v>
      </c>
    </row>
    <row r="39" spans="3:123" ht="15.75" hidden="1" customHeight="1" x14ac:dyDescent="0.3">
      <c r="C39" t="s">
        <v>1006</v>
      </c>
      <c r="D39" s="15">
        <v>10</v>
      </c>
      <c r="E39" s="15" t="s">
        <v>132</v>
      </c>
      <c r="F39" s="15" t="s">
        <v>158</v>
      </c>
      <c r="G39" s="15">
        <v>-30.065522000000001</v>
      </c>
      <c r="H39" s="15">
        <v>-50.162438000000002</v>
      </c>
      <c r="I39" s="15" t="s">
        <v>134</v>
      </c>
      <c r="J39" s="15" t="s">
        <v>135</v>
      </c>
      <c r="K39" s="15" t="s">
        <v>136</v>
      </c>
      <c r="L39" s="15" t="s">
        <v>148</v>
      </c>
      <c r="M39" s="15">
        <v>100</v>
      </c>
      <c r="N39" s="15">
        <v>17</v>
      </c>
      <c r="O39" s="15">
        <v>0</v>
      </c>
      <c r="P39" s="15">
        <f t="shared" si="0"/>
        <v>200</v>
      </c>
      <c r="Q39" s="16">
        <v>2</v>
      </c>
      <c r="R39" s="16">
        <v>2.5</v>
      </c>
      <c r="S39" s="16">
        <v>7</v>
      </c>
      <c r="T39" s="15"/>
      <c r="U39" s="15"/>
      <c r="V39" s="15">
        <v>0</v>
      </c>
      <c r="W39" s="15">
        <v>2.5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 t="s">
        <v>138</v>
      </c>
      <c r="AD39" s="15" t="s">
        <v>139</v>
      </c>
      <c r="AE39" s="15">
        <v>35.1</v>
      </c>
      <c r="AF39" s="15">
        <v>7.3</v>
      </c>
      <c r="AG39" s="15">
        <v>1</v>
      </c>
      <c r="AH39" s="15">
        <v>0.3</v>
      </c>
      <c r="AI39" s="15">
        <v>1.3</v>
      </c>
      <c r="AJ39" s="16">
        <f t="shared" si="1"/>
        <v>1</v>
      </c>
      <c r="AK39" s="16" t="s">
        <v>135</v>
      </c>
      <c r="AL39" s="16" t="s">
        <v>135</v>
      </c>
      <c r="AM39" s="15" t="s">
        <v>140</v>
      </c>
      <c r="AN39" s="16">
        <f t="shared" si="2"/>
        <v>2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 t="s">
        <v>135</v>
      </c>
      <c r="AU39" s="17">
        <f t="shared" si="3"/>
        <v>0</v>
      </c>
      <c r="AV39" s="17"/>
      <c r="AW39" s="17">
        <f>VLOOKUP(I39,ABNT5101!$I$3:$J$9,2)</f>
        <v>7.5</v>
      </c>
      <c r="AX39" s="17">
        <f>VLOOKUP(I39,ABNT5101!$I$3:$M$9,5)</f>
        <v>0.18</v>
      </c>
      <c r="AY39" s="131" t="str">
        <f>_xlfn.XLOOKUP(I39,ABNT5101!$I:$I,ABNT5101!$L:$L)</f>
        <v>-</v>
      </c>
      <c r="AZ39" s="131">
        <f>_xlfn.XLOOKUP(I39,ABNT5101!$I:$I,ABNT5101!M:M)</f>
        <v>0.18</v>
      </c>
      <c r="BA39" s="131" t="str">
        <f>_xlfn.XLOOKUP(I39,ABNT5101!$I:$I,ABNT5101!N:N)</f>
        <v>-</v>
      </c>
      <c r="BB39" s="131">
        <f>_xlfn.XLOOKUP(I39,ABNT5101!$I:$I,ABNT5101!O:O)</f>
        <v>16</v>
      </c>
      <c r="BC39" s="18" t="str">
        <f t="shared" si="4"/>
        <v>ATENDE</v>
      </c>
      <c r="BD39" s="19">
        <f t="shared" si="5"/>
        <v>0.10933333333333328</v>
      </c>
      <c r="BE39" s="19">
        <f t="shared" si="6"/>
        <v>1.3333333333333335</v>
      </c>
      <c r="BF39" s="19" t="str">
        <f t="shared" si="7"/>
        <v>-</v>
      </c>
      <c r="BG39" s="20">
        <v>8.32</v>
      </c>
      <c r="BH39" s="20">
        <v>0.42</v>
      </c>
      <c r="BI39" s="20"/>
      <c r="BJ39" s="20"/>
      <c r="BK39" s="21"/>
      <c r="BL39" s="20"/>
      <c r="BM39" s="18" t="str">
        <f t="shared" si="8"/>
        <v>ATENDE</v>
      </c>
      <c r="BN39" s="18" t="str">
        <f t="shared" si="9"/>
        <v>ATENDE</v>
      </c>
      <c r="BO39" s="18" t="str">
        <f t="shared" si="10"/>
        <v>ATENDE</v>
      </c>
      <c r="BP39" s="18" t="str">
        <f t="shared" si="11"/>
        <v>ATENDE</v>
      </c>
      <c r="BQ39" s="22" t="str">
        <f t="shared" si="12"/>
        <v>C5</v>
      </c>
      <c r="BR39" s="22" t="str">
        <f t="shared" si="30"/>
        <v>P6</v>
      </c>
      <c r="BS39" s="23">
        <f t="shared" si="14"/>
        <v>1.1266666666666665</v>
      </c>
      <c r="BT39" s="20">
        <v>6.38</v>
      </c>
      <c r="BU39" s="20">
        <v>1.68</v>
      </c>
      <c r="BV39" s="132">
        <f>IF(BR39="-","-",_xlfn.XLOOKUP(BR39,ABNT5101!$B$4:$B$9,ABNT5101!$C$4:$C$9))</f>
        <v>3</v>
      </c>
      <c r="BW39" s="132">
        <f>IF(BR39="-","-",_xlfn.XLOOKUP(BR39,ABNT5101!$B$4:$B$9,ABNT5101!$D$4:$D$9))</f>
        <v>0.6</v>
      </c>
      <c r="BX39" s="18" t="str">
        <f t="shared" si="15"/>
        <v>ATENDE</v>
      </c>
      <c r="BY39" s="18" t="str">
        <f t="shared" si="16"/>
        <v>ATENDE</v>
      </c>
      <c r="BZ39" s="18" t="str">
        <f t="shared" si="17"/>
        <v>ATENDE</v>
      </c>
      <c r="CA39" s="22" t="str">
        <f t="shared" si="33"/>
        <v>P6</v>
      </c>
      <c r="CB39" s="23">
        <f t="shared" si="19"/>
        <v>0.49666666666666681</v>
      </c>
      <c r="CC39" s="22">
        <v>4.49</v>
      </c>
      <c r="CD39" s="22">
        <v>2.39</v>
      </c>
      <c r="CE39" s="130">
        <f>IF(CA39="-","-",_xlfn.XLOOKUP(CA39,ABNT5101!$B$4:$B$9,ABNT5101!$C$4:$C$9))</f>
        <v>3</v>
      </c>
      <c r="CF39" s="130">
        <f>IF(CA39="-","-",_xlfn.XLOOKUP(CA39,ABNT5101!$B$4:$B$9,ABNT5101!$D$4:$D$9))</f>
        <v>0.6</v>
      </c>
      <c r="CG39" s="18" t="str">
        <f t="shared" si="20"/>
        <v>ATENDE</v>
      </c>
      <c r="CH39" s="18" t="str">
        <f t="shared" si="21"/>
        <v>ATENDE</v>
      </c>
      <c r="CI39" s="18" t="str">
        <f t="shared" si="22"/>
        <v>ATENDE</v>
      </c>
      <c r="CJ39" s="133" t="str">
        <f>_xlfn.XLOOKUP(CK39,'Banco de dados'!$B:$B,'Banco de dados'!$D:$D)</f>
        <v>SX LIGHTING</v>
      </c>
      <c r="CK39" s="25" t="s">
        <v>801</v>
      </c>
      <c r="CL39" s="24" t="str">
        <f>_xlfn.XLOOKUP(CK39,'Banco de dados'!$B:$B,'Banco de dados'!$E:$E)</f>
        <v>SXINEVO030K40L12CZF7PHF</v>
      </c>
      <c r="CM39" s="24"/>
      <c r="CN39" s="24" t="e">
        <f>IF(CM39="-","-",_xlfn.XLOOKUP(CM39,'Banco de dados'!$B:$B,'Banco de dados'!$E:$E))</f>
        <v>#N/A</v>
      </c>
      <c r="CO39" s="26">
        <f t="shared" si="23"/>
        <v>1</v>
      </c>
      <c r="CP39" s="24">
        <f>_xlfn.XLOOKUP(CK39,'Banco de dados'!$B:$B,'Banco de dados'!$H:$H)</f>
        <v>31</v>
      </c>
      <c r="CQ39" s="24" t="e">
        <f>_xlfn.XLOOKUP(CM39,'Banco de dados'!$B:$B,'Banco de dados'!$H:$H)</f>
        <v>#N/A</v>
      </c>
      <c r="CR39" s="24">
        <f>_xlfn.XLOOKUP(CK39,'Banco de dados'!$B:$B,'Banco de dados'!$F:$F)</f>
        <v>5270</v>
      </c>
      <c r="CS39" s="24">
        <f>_xlfn.XLOOKUP(CM39,'Banco de dados'!$B:$B,'Banco de dados'!$F:$F)</f>
        <v>0</v>
      </c>
      <c r="CT39" s="25">
        <v>0</v>
      </c>
      <c r="CU39" s="25"/>
      <c r="CV39" s="24" t="str">
        <f>IF(AI39&lt;=0.5,"Curto I",IF(AND(AI39&gt;='Braços de IP'!$B$9,AI39&lt;='Braços de IP'!$D$9),'Braços de IP'!$E$9,IF(AND(AI39&gt;='Braços de IP'!$B$10,AI39&lt;='Braços de IP'!$D$10),'Braços de IP'!$E$10,IF(AND(AI39&gt;='Braços de IP'!$B$11,AI39&lt;='Braços de IP'!$D$11),'Braços de IP'!$E$11,IF(AND(AI39&gt;='Braços de IP'!$B$12,AI39&lt;='Braços de IP'!$D$12),'Braços de IP'!$E$12,IF(AND(AI39&gt;='Braços de IP'!$B$13,AI39&lt;='Braços de IP'!$D$13),'Braços de IP'!$E$13,IF(AND(AI39&gt;='Braços de IP'!$B$14,AI39&lt;='Braços de IP'!$D$14),'Braços de IP'!$E$14,"ERRO")))))))</f>
        <v>Curto II</v>
      </c>
      <c r="CW39" s="25"/>
      <c r="CX39" s="24" t="str">
        <f>IF($CW39="","",VLOOKUP($CW39,'Braços de IP'!$E$9:$I$15,2,0))</f>
        <v/>
      </c>
      <c r="CY39" s="27" t="str">
        <f>IF($CW39="","",VLOOKUP($CW39,'Braços de IP'!$E$9:$I$15,5,0))</f>
        <v/>
      </c>
      <c r="CZ39" s="24"/>
      <c r="DA39" s="24"/>
      <c r="DB39" s="24"/>
      <c r="DC39" s="24"/>
      <c r="DD39" s="24"/>
      <c r="DE39" s="24"/>
      <c r="DF39" s="28">
        <f t="shared" si="24"/>
        <v>31</v>
      </c>
      <c r="DG39" s="29">
        <f t="shared" si="25"/>
        <v>100</v>
      </c>
      <c r="DH39" s="28">
        <f t="shared" si="26"/>
        <v>131</v>
      </c>
      <c r="DI39" s="30">
        <f t="shared" si="27"/>
        <v>0.69</v>
      </c>
      <c r="DJ39" s="31"/>
      <c r="DK39" s="32"/>
      <c r="DL39" s="15" t="s">
        <v>141</v>
      </c>
      <c r="DM39" s="15"/>
      <c r="DO39" s="33">
        <f t="shared" si="28"/>
        <v>0.7350427350427351</v>
      </c>
      <c r="DQ39" s="1" t="s">
        <v>2</v>
      </c>
      <c r="DR39" s="1">
        <f t="shared" si="31"/>
        <v>0</v>
      </c>
      <c r="DS39" s="33" t="e">
        <f t="shared" si="32"/>
        <v>#DIV/0!</v>
      </c>
    </row>
    <row r="40" spans="3:123" ht="15.75" hidden="1" customHeight="1" x14ac:dyDescent="0.3">
      <c r="C40" t="s">
        <v>1006</v>
      </c>
      <c r="D40" s="15">
        <v>10</v>
      </c>
      <c r="E40" s="15" t="s">
        <v>132</v>
      </c>
      <c r="F40" s="15" t="s">
        <v>158</v>
      </c>
      <c r="G40" s="15">
        <v>-30.065522000000001</v>
      </c>
      <c r="H40" s="15">
        <v>-50.162438000000002</v>
      </c>
      <c r="I40" s="15" t="s">
        <v>134</v>
      </c>
      <c r="J40" s="15" t="s">
        <v>135</v>
      </c>
      <c r="K40" s="15" t="s">
        <v>136</v>
      </c>
      <c r="L40" s="15" t="s">
        <v>148</v>
      </c>
      <c r="M40" s="15">
        <v>100</v>
      </c>
      <c r="N40" s="15">
        <v>17</v>
      </c>
      <c r="O40" s="15">
        <v>0</v>
      </c>
      <c r="P40" s="15">
        <f t="shared" si="0"/>
        <v>200</v>
      </c>
      <c r="Q40" s="16">
        <v>2</v>
      </c>
      <c r="R40" s="16">
        <v>2.5</v>
      </c>
      <c r="S40" s="16">
        <v>7</v>
      </c>
      <c r="T40" s="15"/>
      <c r="U40" s="15"/>
      <c r="V40" s="15">
        <v>0</v>
      </c>
      <c r="W40" s="15">
        <v>2.5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 t="s">
        <v>138</v>
      </c>
      <c r="AD40" s="15" t="s">
        <v>139</v>
      </c>
      <c r="AE40" s="15">
        <v>35.1</v>
      </c>
      <c r="AF40" s="15">
        <v>7.3</v>
      </c>
      <c r="AG40" s="15">
        <v>1</v>
      </c>
      <c r="AH40" s="15">
        <v>0.3</v>
      </c>
      <c r="AI40" s="15">
        <v>1.3</v>
      </c>
      <c r="AJ40" s="16">
        <f t="shared" si="1"/>
        <v>1</v>
      </c>
      <c r="AK40" s="16" t="s">
        <v>135</v>
      </c>
      <c r="AL40" s="16" t="s">
        <v>135</v>
      </c>
      <c r="AM40" s="15" t="s">
        <v>140</v>
      </c>
      <c r="AN40" s="16">
        <f t="shared" si="2"/>
        <v>2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 t="s">
        <v>135</v>
      </c>
      <c r="AU40" s="17">
        <f t="shared" si="3"/>
        <v>0</v>
      </c>
      <c r="AV40" s="17"/>
      <c r="AW40" s="17">
        <f>VLOOKUP(I40,ABNT5101!$I$3:$J$9,2)</f>
        <v>7.5</v>
      </c>
      <c r="AX40" s="17">
        <f>VLOOKUP(I40,ABNT5101!$I$3:$M$9,5)</f>
        <v>0.18</v>
      </c>
      <c r="AY40" s="131" t="str">
        <f>_xlfn.XLOOKUP(I40,ABNT5101!$I:$I,ABNT5101!$L:$L)</f>
        <v>-</v>
      </c>
      <c r="AZ40" s="131">
        <f>_xlfn.XLOOKUP(I40,ABNT5101!$I:$I,ABNT5101!M:M)</f>
        <v>0.18</v>
      </c>
      <c r="BA40" s="131" t="str">
        <f>_xlfn.XLOOKUP(I40,ABNT5101!$I:$I,ABNT5101!N:N)</f>
        <v>-</v>
      </c>
      <c r="BB40" s="131">
        <f>_xlfn.XLOOKUP(I40,ABNT5101!$I:$I,ABNT5101!O:O)</f>
        <v>16</v>
      </c>
      <c r="BC40" s="18" t="str">
        <f t="shared" si="4"/>
        <v>ATENDE</v>
      </c>
      <c r="BD40" s="19">
        <f t="shared" si="5"/>
        <v>9.7333333333333494E-2</v>
      </c>
      <c r="BE40" s="19">
        <f t="shared" si="6"/>
        <v>1.7777777777777777</v>
      </c>
      <c r="BF40" s="19" t="str">
        <f t="shared" si="7"/>
        <v>-</v>
      </c>
      <c r="BG40" s="20">
        <v>8.23</v>
      </c>
      <c r="BH40" s="20">
        <v>0.5</v>
      </c>
      <c r="BI40" s="20"/>
      <c r="BJ40" s="20"/>
      <c r="BK40" s="21"/>
      <c r="BL40" s="20"/>
      <c r="BM40" s="18" t="str">
        <f t="shared" si="8"/>
        <v>ATENDE</v>
      </c>
      <c r="BN40" s="18" t="str">
        <f t="shared" si="9"/>
        <v>ATENDE</v>
      </c>
      <c r="BO40" s="18" t="str">
        <f t="shared" si="10"/>
        <v>ATENDE</v>
      </c>
      <c r="BP40" s="18" t="str">
        <f t="shared" si="11"/>
        <v>ATENDE</v>
      </c>
      <c r="BQ40" s="22" t="str">
        <f t="shared" si="12"/>
        <v>C5</v>
      </c>
      <c r="BR40" s="22" t="str">
        <f t="shared" si="30"/>
        <v>P6</v>
      </c>
      <c r="BS40" s="23">
        <f t="shared" si="14"/>
        <v>1.1333333333333333</v>
      </c>
      <c r="BT40" s="20">
        <v>6.4</v>
      </c>
      <c r="BU40" s="20">
        <v>2.85</v>
      </c>
      <c r="BV40" s="132">
        <f>IF(BR40="-","-",_xlfn.XLOOKUP(BR40,ABNT5101!$B$4:$B$9,ABNT5101!$C$4:$C$9))</f>
        <v>3</v>
      </c>
      <c r="BW40" s="132">
        <f>IF(BR40="-","-",_xlfn.XLOOKUP(BR40,ABNT5101!$B$4:$B$9,ABNT5101!$D$4:$D$9))</f>
        <v>0.6</v>
      </c>
      <c r="BX40" s="18" t="str">
        <f t="shared" si="15"/>
        <v>ATENDE</v>
      </c>
      <c r="BY40" s="18" t="str">
        <f t="shared" si="16"/>
        <v>ATENDE</v>
      </c>
      <c r="BZ40" s="18" t="str">
        <f t="shared" si="17"/>
        <v>ATENDE</v>
      </c>
      <c r="CA40" s="22" t="str">
        <f t="shared" si="33"/>
        <v>P6</v>
      </c>
      <c r="CB40" s="23">
        <f t="shared" si="19"/>
        <v>0.37333333333333329</v>
      </c>
      <c r="CC40" s="22">
        <v>4.12</v>
      </c>
      <c r="CD40" s="22">
        <v>2.81</v>
      </c>
      <c r="CE40" s="130">
        <f>IF(CA40="-","-",_xlfn.XLOOKUP(CA40,ABNT5101!$B$4:$B$9,ABNT5101!$C$4:$C$9))</f>
        <v>3</v>
      </c>
      <c r="CF40" s="130">
        <f>IF(CA40="-","-",_xlfn.XLOOKUP(CA40,ABNT5101!$B$4:$B$9,ABNT5101!$D$4:$D$9))</f>
        <v>0.6</v>
      </c>
      <c r="CG40" s="18" t="str">
        <f t="shared" si="20"/>
        <v>ATENDE</v>
      </c>
      <c r="CH40" s="18" t="str">
        <f t="shared" si="21"/>
        <v>ATENDE</v>
      </c>
      <c r="CI40" s="18" t="str">
        <f t="shared" si="22"/>
        <v>ATENDE</v>
      </c>
      <c r="CJ40" s="133" t="str">
        <f>_xlfn.XLOOKUP(CK40,'Banco de dados'!$B:$B,'Banco de dados'!$D:$D)</f>
        <v>TECNOWATT</v>
      </c>
      <c r="CK40" s="25" t="s">
        <v>824</v>
      </c>
      <c r="CL40" s="24" t="str">
        <f>_xlfn.XLOOKUP(CK40,'Banco de dados'!$B:$B,'Banco de dados'!$E:$E)</f>
        <v>SIGSAGPTLRRSSNDL_30W_38IBBRS
1-10C1MUN6.5</v>
      </c>
      <c r="CM40" s="24"/>
      <c r="CN40" s="24" t="e">
        <f>IF(CM40="-","-",_xlfn.XLOOKUP(CM40,'Banco de dados'!$B:$B,'Banco de dados'!$E:$E))</f>
        <v>#N/A</v>
      </c>
      <c r="CO40" s="26">
        <f t="shared" si="23"/>
        <v>1</v>
      </c>
      <c r="CP40" s="24">
        <f>_xlfn.XLOOKUP(CK40,'Banco de dados'!$B:$B,'Banco de dados'!$H:$H)</f>
        <v>30</v>
      </c>
      <c r="CQ40" s="24" t="e">
        <f>_xlfn.XLOOKUP(CM40,'Banco de dados'!$B:$B,'Banco de dados'!$H:$H)</f>
        <v>#N/A</v>
      </c>
      <c r="CR40" s="24">
        <f>_xlfn.XLOOKUP(CK40,'Banco de dados'!$B:$B,'Banco de dados'!$F:$F)</f>
        <v>5266</v>
      </c>
      <c r="CS40" s="24">
        <f>_xlfn.XLOOKUP(CM40,'Banco de dados'!$B:$B,'Banco de dados'!$F:$F)</f>
        <v>0</v>
      </c>
      <c r="CT40" s="25">
        <v>0</v>
      </c>
      <c r="CU40" s="25"/>
      <c r="CV40" s="24" t="str">
        <f>IF(AI40&lt;=0.5,"Curto I",IF(AND(AI40&gt;='Braços de IP'!$B$9,AI40&lt;='Braços de IP'!$D$9),'Braços de IP'!$E$9,IF(AND(AI40&gt;='Braços de IP'!$B$10,AI40&lt;='Braços de IP'!$D$10),'Braços de IP'!$E$10,IF(AND(AI40&gt;='Braços de IP'!$B$11,AI40&lt;='Braços de IP'!$D$11),'Braços de IP'!$E$11,IF(AND(AI40&gt;='Braços de IP'!$B$12,AI40&lt;='Braços de IP'!$D$12),'Braços de IP'!$E$12,IF(AND(AI40&gt;='Braços de IP'!$B$13,AI40&lt;='Braços de IP'!$D$13),'Braços de IP'!$E$13,IF(AND(AI40&gt;='Braços de IP'!$B$14,AI40&lt;='Braços de IP'!$D$14),'Braços de IP'!$E$14,"ERRO")))))))</f>
        <v>Curto II</v>
      </c>
      <c r="CW40" s="25"/>
      <c r="CX40" s="24" t="str">
        <f>IF($CW40="","",VLOOKUP($CW40,'Braços de IP'!$E$9:$I$15,2,0))</f>
        <v/>
      </c>
      <c r="CY40" s="27" t="str">
        <f>IF($CW40="","",VLOOKUP($CW40,'Braços de IP'!$E$9:$I$15,5,0))</f>
        <v/>
      </c>
      <c r="CZ40" s="24"/>
      <c r="DA40" s="24"/>
      <c r="DB40" s="24"/>
      <c r="DC40" s="24"/>
      <c r="DD40" s="24"/>
      <c r="DE40" s="24"/>
      <c r="DF40" s="28">
        <f t="shared" si="24"/>
        <v>30</v>
      </c>
      <c r="DG40" s="29">
        <f t="shared" si="25"/>
        <v>100</v>
      </c>
      <c r="DH40" s="28">
        <f t="shared" si="26"/>
        <v>130</v>
      </c>
      <c r="DI40" s="30">
        <f t="shared" si="27"/>
        <v>0.7</v>
      </c>
      <c r="DJ40" s="31"/>
      <c r="DK40" s="32"/>
      <c r="DL40" s="15" t="s">
        <v>141</v>
      </c>
      <c r="DM40" s="15"/>
      <c r="DO40" s="33">
        <f t="shared" si="28"/>
        <v>0.74358974358974361</v>
      </c>
      <c r="DQ40" s="1" t="s">
        <v>2</v>
      </c>
      <c r="DR40" s="1">
        <f t="shared" si="31"/>
        <v>0</v>
      </c>
      <c r="DS40" s="33" t="e">
        <f t="shared" si="32"/>
        <v>#DIV/0!</v>
      </c>
    </row>
    <row r="41" spans="3:123" ht="15.75" hidden="1" customHeight="1" x14ac:dyDescent="0.3">
      <c r="C41" t="s">
        <v>1006</v>
      </c>
      <c r="D41" s="15">
        <v>11</v>
      </c>
      <c r="E41" s="15" t="s">
        <v>132</v>
      </c>
      <c r="F41" s="15" t="s">
        <v>159</v>
      </c>
      <c r="G41" s="15">
        <v>-30.013687000000001</v>
      </c>
      <c r="H41" s="15">
        <v>-50.173386999999998</v>
      </c>
      <c r="I41" s="15" t="s">
        <v>134</v>
      </c>
      <c r="J41" s="15" t="s">
        <v>135</v>
      </c>
      <c r="K41" s="15" t="s">
        <v>136</v>
      </c>
      <c r="L41" s="15" t="s">
        <v>137</v>
      </c>
      <c r="M41" s="15">
        <v>50</v>
      </c>
      <c r="N41" s="15">
        <v>0</v>
      </c>
      <c r="O41" s="15">
        <v>0</v>
      </c>
      <c r="P41" s="15">
        <f t="shared" si="0"/>
        <v>100</v>
      </c>
      <c r="Q41" s="16">
        <v>2</v>
      </c>
      <c r="R41" s="16">
        <v>3.5</v>
      </c>
      <c r="S41" s="16">
        <v>7.5</v>
      </c>
      <c r="T41" s="15"/>
      <c r="U41" s="15"/>
      <c r="V41" s="15">
        <v>0</v>
      </c>
      <c r="W41" s="15">
        <v>3.5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 t="s">
        <v>138</v>
      </c>
      <c r="AD41" s="15" t="s">
        <v>139</v>
      </c>
      <c r="AE41" s="15">
        <v>40.4</v>
      </c>
      <c r="AF41" s="15">
        <v>7</v>
      </c>
      <c r="AG41" s="15">
        <v>1</v>
      </c>
      <c r="AH41" s="15">
        <v>0.4</v>
      </c>
      <c r="AI41" s="15">
        <v>1.3</v>
      </c>
      <c r="AJ41" s="16">
        <f t="shared" si="1"/>
        <v>0.9</v>
      </c>
      <c r="AK41" s="16" t="s">
        <v>135</v>
      </c>
      <c r="AL41" s="16" t="s">
        <v>135</v>
      </c>
      <c r="AM41" s="15" t="s">
        <v>140</v>
      </c>
      <c r="AN41" s="16">
        <f t="shared" si="2"/>
        <v>2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 t="s">
        <v>135</v>
      </c>
      <c r="AU41" s="17">
        <f t="shared" si="3"/>
        <v>0</v>
      </c>
      <c r="AV41" s="17"/>
      <c r="AW41" s="17">
        <f>VLOOKUP(I41,ABNT5101!$I$3:$J$9,2)</f>
        <v>7.5</v>
      </c>
      <c r="AX41" s="17">
        <f>VLOOKUP(I41,ABNT5101!$I$3:$M$9,5)</f>
        <v>0.18</v>
      </c>
      <c r="AY41" s="131" t="str">
        <f>_xlfn.XLOOKUP(I41,ABNT5101!$I:$I,ABNT5101!$L:$L)</f>
        <v>-</v>
      </c>
      <c r="AZ41" s="131">
        <f>_xlfn.XLOOKUP(I41,ABNT5101!$I:$I,ABNT5101!M:M)</f>
        <v>0.18</v>
      </c>
      <c r="BA41" s="131" t="str">
        <f>_xlfn.XLOOKUP(I41,ABNT5101!$I:$I,ABNT5101!N:N)</f>
        <v>-</v>
      </c>
      <c r="BB41" s="131">
        <f>_xlfn.XLOOKUP(I41,ABNT5101!$I:$I,ABNT5101!O:O)</f>
        <v>16</v>
      </c>
      <c r="BC41" s="18" t="str">
        <f t="shared" si="4"/>
        <v>ATENDE</v>
      </c>
      <c r="BD41" s="19">
        <f t="shared" si="5"/>
        <v>9.3333333333334156E-3</v>
      </c>
      <c r="BE41" s="19">
        <f t="shared" si="6"/>
        <v>0.44444444444444464</v>
      </c>
      <c r="BF41" s="19" t="str">
        <f t="shared" si="7"/>
        <v>-</v>
      </c>
      <c r="BG41" s="20">
        <v>7.57</v>
      </c>
      <c r="BH41" s="20">
        <v>0.26</v>
      </c>
      <c r="BI41" s="20"/>
      <c r="BJ41" s="20"/>
      <c r="BK41" s="21"/>
      <c r="BL41" s="20"/>
      <c r="BM41" s="18" t="str">
        <f t="shared" si="8"/>
        <v>ATENDE</v>
      </c>
      <c r="BN41" s="18" t="str">
        <f t="shared" si="9"/>
        <v>ATENDE</v>
      </c>
      <c r="BO41" s="18" t="str">
        <f t="shared" si="10"/>
        <v>ATENDE</v>
      </c>
      <c r="BP41" s="18" t="str">
        <f t="shared" si="11"/>
        <v>ATENDE</v>
      </c>
      <c r="BQ41" s="22" t="str">
        <f t="shared" si="12"/>
        <v>C5</v>
      </c>
      <c r="BR41" s="22" t="str">
        <f t="shared" si="30"/>
        <v>P6</v>
      </c>
      <c r="BS41" s="23">
        <f t="shared" si="14"/>
        <v>0.88666666666666671</v>
      </c>
      <c r="BT41" s="20">
        <v>5.66</v>
      </c>
      <c r="BU41" s="20">
        <v>1.03</v>
      </c>
      <c r="BV41" s="132">
        <f>IF(BR41="-","-",_xlfn.XLOOKUP(BR41,ABNT5101!$B$4:$B$9,ABNT5101!$C$4:$C$9))</f>
        <v>3</v>
      </c>
      <c r="BW41" s="132">
        <f>IF(BR41="-","-",_xlfn.XLOOKUP(BR41,ABNT5101!$B$4:$B$9,ABNT5101!$D$4:$D$9))</f>
        <v>0.6</v>
      </c>
      <c r="BX41" s="18" t="str">
        <f t="shared" si="15"/>
        <v>ATENDE</v>
      </c>
      <c r="BY41" s="18" t="str">
        <f t="shared" si="16"/>
        <v>ATENDE</v>
      </c>
      <c r="BZ41" s="18" t="str">
        <f t="shared" si="17"/>
        <v>ATENDE</v>
      </c>
      <c r="CA41" s="22" t="str">
        <f t="shared" si="33"/>
        <v>P6</v>
      </c>
      <c r="CB41" s="23">
        <f t="shared" si="19"/>
        <v>0.18333333333333335</v>
      </c>
      <c r="CC41" s="22">
        <v>3.55</v>
      </c>
      <c r="CD41" s="22">
        <v>0.96</v>
      </c>
      <c r="CE41" s="130">
        <f>IF(CA41="-","-",_xlfn.XLOOKUP(CA41,ABNT5101!$B$4:$B$9,ABNT5101!$C$4:$C$9))</f>
        <v>3</v>
      </c>
      <c r="CF41" s="130">
        <f>IF(CA41="-","-",_xlfn.XLOOKUP(CA41,ABNT5101!$B$4:$B$9,ABNT5101!$D$4:$D$9))</f>
        <v>0.6</v>
      </c>
      <c r="CG41" s="18" t="str">
        <f t="shared" si="20"/>
        <v>ATENDE</v>
      </c>
      <c r="CH41" s="18" t="str">
        <f t="shared" si="21"/>
        <v>ATENDE</v>
      </c>
      <c r="CI41" s="18" t="str">
        <f t="shared" si="22"/>
        <v>ATENDE</v>
      </c>
      <c r="CJ41" s="133" t="str">
        <f>_xlfn.XLOOKUP(CK41,'Banco de dados'!$B:$B,'Banco de dados'!$D:$D)</f>
        <v>LEDSTAR</v>
      </c>
      <c r="CK41" s="25" t="s">
        <v>709</v>
      </c>
      <c r="CL41" s="24" t="str">
        <f>_xlfn.XLOOKUP(CK41,'Banco de dados'!$B:$B,'Banco de dados'!$E:$E)</f>
        <v>LUM LED SL VT 9.1 35W</v>
      </c>
      <c r="CM41" s="24"/>
      <c r="CN41" s="24">
        <f>IF(CM41="-","-",_xlfn.XLOOKUP(CM41,'Banco de dados'!$B:$B,'Banco de dados'!$E:$E))</f>
        <v>0</v>
      </c>
      <c r="CO41" s="26">
        <f t="shared" si="23"/>
        <v>1</v>
      </c>
      <c r="CP41" s="24">
        <f>_xlfn.XLOOKUP(CK41,'Banco de dados'!$B:$B,'Banco de dados'!$H:$H)</f>
        <v>35</v>
      </c>
      <c r="CQ41" s="24">
        <f>_xlfn.XLOOKUP(CM41,'Banco de dados'!$B:$B,'Banco de dados'!$H:$H)</f>
        <v>0</v>
      </c>
      <c r="CR41" s="24">
        <f>_xlfn.XLOOKUP(CK41,'Banco de dados'!$B:$B,'Banco de dados'!$F:$F)</f>
        <v>5955.62</v>
      </c>
      <c r="CS41" s="24">
        <f>_xlfn.XLOOKUP(CM41,'Banco de dados'!$B:$B,'Banco de dados'!$F:$F)</f>
        <v>0</v>
      </c>
      <c r="CT41" s="25">
        <v>0</v>
      </c>
      <c r="CU41" s="25"/>
      <c r="CV41" s="24" t="str">
        <f>IF(AI41&lt;=0.5,"Curto I",IF(AND(AI41&gt;='Braços de IP'!$B$9,AI41&lt;='Braços de IP'!$D$9),'Braços de IP'!$E$9,IF(AND(AI41&gt;='Braços de IP'!$B$10,AI41&lt;='Braços de IP'!$D$10),'Braços de IP'!$E$10,IF(AND(AI41&gt;='Braços de IP'!$B$11,AI41&lt;='Braços de IP'!$D$11),'Braços de IP'!$E$11,IF(AND(AI41&gt;='Braços de IP'!$B$12,AI41&lt;='Braços de IP'!$D$12),'Braços de IP'!$E$12,IF(AND(AI41&gt;='Braços de IP'!$B$13,AI41&lt;='Braços de IP'!$D$13),'Braços de IP'!$E$13,IF(AND(AI41&gt;='Braços de IP'!$B$14,AI41&lt;='Braços de IP'!$D$14),'Braços de IP'!$E$14,"ERRO")))))))</f>
        <v>Curto II</v>
      </c>
      <c r="CW41" s="25"/>
      <c r="CX41" s="24" t="str">
        <f>IF($CW41="","",VLOOKUP($CW41,'Braços de IP'!$E$9:$I$15,2,0))</f>
        <v/>
      </c>
      <c r="CY41" s="27" t="str">
        <f>IF($CW41="","",VLOOKUP($CW41,'Braços de IP'!$E$9:$I$15,5,0))</f>
        <v/>
      </c>
      <c r="CZ41" s="24"/>
      <c r="DA41" s="24"/>
      <c r="DB41" s="24"/>
      <c r="DC41" s="24"/>
      <c r="DD41" s="24"/>
      <c r="DE41" s="24"/>
      <c r="DF41" s="28">
        <f t="shared" si="24"/>
        <v>35</v>
      </c>
      <c r="DG41" s="29">
        <f t="shared" si="25"/>
        <v>50</v>
      </c>
      <c r="DH41" s="28">
        <f t="shared" si="26"/>
        <v>85</v>
      </c>
      <c r="DI41" s="30">
        <f t="shared" si="27"/>
        <v>0.30000000000000004</v>
      </c>
      <c r="DJ41" s="31"/>
      <c r="DK41" s="32"/>
      <c r="DL41" s="15" t="s">
        <v>141</v>
      </c>
      <c r="DM41" s="15"/>
      <c r="DO41" s="33">
        <f t="shared" si="28"/>
        <v>0.3</v>
      </c>
      <c r="DQ41" s="1" t="s">
        <v>2</v>
      </c>
      <c r="DR41" s="1">
        <f t="shared" si="31"/>
        <v>0</v>
      </c>
      <c r="DS41" s="33" t="e">
        <f t="shared" si="32"/>
        <v>#DIV/0!</v>
      </c>
    </row>
    <row r="42" spans="3:123" ht="15.75" hidden="1" customHeight="1" x14ac:dyDescent="0.3">
      <c r="C42" t="s">
        <v>1006</v>
      </c>
      <c r="D42" s="15">
        <v>11</v>
      </c>
      <c r="E42" s="15" t="s">
        <v>132</v>
      </c>
      <c r="F42" s="15" t="s">
        <v>159</v>
      </c>
      <c r="G42" s="15">
        <v>-30.013687000000001</v>
      </c>
      <c r="H42" s="15">
        <v>-50.173386999999998</v>
      </c>
      <c r="I42" s="15" t="s">
        <v>134</v>
      </c>
      <c r="J42" s="15" t="s">
        <v>135</v>
      </c>
      <c r="K42" s="15" t="s">
        <v>136</v>
      </c>
      <c r="L42" s="15" t="s">
        <v>137</v>
      </c>
      <c r="M42" s="15">
        <v>50</v>
      </c>
      <c r="N42" s="15">
        <v>0</v>
      </c>
      <c r="O42" s="15">
        <v>0</v>
      </c>
      <c r="P42" s="15">
        <f t="shared" si="0"/>
        <v>100</v>
      </c>
      <c r="Q42" s="16">
        <v>2</v>
      </c>
      <c r="R42" s="16">
        <v>3.5</v>
      </c>
      <c r="S42" s="16">
        <v>7.5</v>
      </c>
      <c r="T42" s="15"/>
      <c r="U42" s="15"/>
      <c r="V42" s="15">
        <v>0</v>
      </c>
      <c r="W42" s="15">
        <v>3.5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 t="s">
        <v>138</v>
      </c>
      <c r="AD42" s="15" t="s">
        <v>139</v>
      </c>
      <c r="AE42" s="15">
        <v>40.4</v>
      </c>
      <c r="AF42" s="15">
        <v>7</v>
      </c>
      <c r="AG42" s="15">
        <v>1</v>
      </c>
      <c r="AH42" s="15">
        <v>0.4</v>
      </c>
      <c r="AI42" s="15">
        <v>1.3</v>
      </c>
      <c r="AJ42" s="16">
        <f t="shared" si="1"/>
        <v>0.9</v>
      </c>
      <c r="AK42" s="16" t="s">
        <v>135</v>
      </c>
      <c r="AL42" s="16" t="s">
        <v>135</v>
      </c>
      <c r="AM42" s="15" t="s">
        <v>140</v>
      </c>
      <c r="AN42" s="16">
        <f t="shared" si="2"/>
        <v>2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 t="s">
        <v>135</v>
      </c>
      <c r="AU42" s="17">
        <f t="shared" si="3"/>
        <v>0</v>
      </c>
      <c r="AV42" s="17"/>
      <c r="AW42" s="17">
        <f>VLOOKUP(I42,ABNT5101!$I$3:$J$9,2)</f>
        <v>7.5</v>
      </c>
      <c r="AX42" s="17">
        <f>VLOOKUP(I42,ABNT5101!$I$3:$M$9,5)</f>
        <v>0.18</v>
      </c>
      <c r="AY42" s="131" t="str">
        <f>_xlfn.XLOOKUP(I42,ABNT5101!$I:$I,ABNT5101!$L:$L)</f>
        <v>-</v>
      </c>
      <c r="AZ42" s="131">
        <f>_xlfn.XLOOKUP(I42,ABNT5101!$I:$I,ABNT5101!M:M)</f>
        <v>0.18</v>
      </c>
      <c r="BA42" s="131" t="str">
        <f>_xlfn.XLOOKUP(I42,ABNT5101!$I:$I,ABNT5101!N:N)</f>
        <v>-</v>
      </c>
      <c r="BB42" s="131">
        <f>_xlfn.XLOOKUP(I42,ABNT5101!$I:$I,ABNT5101!O:O)</f>
        <v>16</v>
      </c>
      <c r="BC42" s="18" t="str">
        <f t="shared" si="4"/>
        <v>ATENDE</v>
      </c>
      <c r="BD42" s="19">
        <f t="shared" si="5"/>
        <v>0.14000000000000012</v>
      </c>
      <c r="BE42" s="19">
        <f t="shared" si="6"/>
        <v>0.66666666666666674</v>
      </c>
      <c r="BF42" s="19" t="str">
        <f t="shared" si="7"/>
        <v>-</v>
      </c>
      <c r="BG42" s="20">
        <v>8.5500000000000007</v>
      </c>
      <c r="BH42" s="20">
        <v>0.3</v>
      </c>
      <c r="BI42" s="20"/>
      <c r="BJ42" s="20"/>
      <c r="BK42" s="21"/>
      <c r="BL42" s="20"/>
      <c r="BM42" s="18" t="str">
        <f t="shared" si="8"/>
        <v>ATENDE</v>
      </c>
      <c r="BN42" s="18" t="str">
        <f t="shared" si="9"/>
        <v>ATENDE</v>
      </c>
      <c r="BO42" s="18" t="str">
        <f t="shared" si="10"/>
        <v>ATENDE</v>
      </c>
      <c r="BP42" s="18" t="str">
        <f t="shared" si="11"/>
        <v>ATENDE</v>
      </c>
      <c r="BQ42" s="22" t="str">
        <f t="shared" si="12"/>
        <v>C5</v>
      </c>
      <c r="BR42" s="22" t="str">
        <f t="shared" si="30"/>
        <v>P6</v>
      </c>
      <c r="BS42" s="23">
        <f t="shared" si="14"/>
        <v>1.1666666666666665</v>
      </c>
      <c r="BT42" s="20">
        <v>6.5</v>
      </c>
      <c r="BU42" s="20">
        <v>1.03</v>
      </c>
      <c r="BV42" s="132">
        <f>IF(BR42="-","-",_xlfn.XLOOKUP(BR42,ABNT5101!$B$4:$B$9,ABNT5101!$C$4:$C$9))</f>
        <v>3</v>
      </c>
      <c r="BW42" s="132">
        <f>IF(BR42="-","-",_xlfn.XLOOKUP(BR42,ABNT5101!$B$4:$B$9,ABNT5101!$D$4:$D$9))</f>
        <v>0.6</v>
      </c>
      <c r="BX42" s="18" t="str">
        <f t="shared" si="15"/>
        <v>ATENDE</v>
      </c>
      <c r="BY42" s="18" t="str">
        <f t="shared" si="16"/>
        <v>ATENDE</v>
      </c>
      <c r="BZ42" s="18" t="str">
        <f t="shared" si="17"/>
        <v>ATENDE</v>
      </c>
      <c r="CA42" s="22" t="str">
        <f t="shared" si="33"/>
        <v>P6</v>
      </c>
      <c r="CB42" s="23">
        <f t="shared" si="19"/>
        <v>8.0000000000000071E-2</v>
      </c>
      <c r="CC42" s="22">
        <v>3.24</v>
      </c>
      <c r="CD42" s="22">
        <v>1.1399999999999999</v>
      </c>
      <c r="CE42" s="130">
        <f>IF(CA42="-","-",_xlfn.XLOOKUP(CA42,ABNT5101!$B$4:$B$9,ABNT5101!$C$4:$C$9))</f>
        <v>3</v>
      </c>
      <c r="CF42" s="130">
        <f>IF(CA42="-","-",_xlfn.XLOOKUP(CA42,ABNT5101!$B$4:$B$9,ABNT5101!$D$4:$D$9))</f>
        <v>0.6</v>
      </c>
      <c r="CG42" s="18" t="str">
        <f t="shared" si="20"/>
        <v>ATENDE</v>
      </c>
      <c r="CH42" s="18" t="str">
        <f t="shared" si="21"/>
        <v>ATENDE</v>
      </c>
      <c r="CI42" s="18" t="str">
        <f t="shared" si="22"/>
        <v>ATENDE</v>
      </c>
      <c r="CJ42" s="133" t="str">
        <f>_xlfn.XLOOKUP(CK42,'Banco de dados'!$B:$B,'Banco de dados'!$D:$D)</f>
        <v>SX LIGHTING</v>
      </c>
      <c r="CK42" s="25" t="s">
        <v>803</v>
      </c>
      <c r="CL42" s="24" t="str">
        <f>_xlfn.XLOOKUP(CK42,'Banco de dados'!$B:$B,'Banco de dados'!$E:$E)</f>
        <v>SXINEVO040K40L12CZF7PHF</v>
      </c>
      <c r="CM42" s="24"/>
      <c r="CN42" s="24">
        <f>IF(CM42="-","-",_xlfn.XLOOKUP(CM42,'Banco de dados'!$B:$B,'Banco de dados'!$E:$E))</f>
        <v>0</v>
      </c>
      <c r="CO42" s="26">
        <f t="shared" si="23"/>
        <v>1</v>
      </c>
      <c r="CP42" s="24">
        <f>_xlfn.XLOOKUP(CK42,'Banco de dados'!$B:$B,'Banco de dados'!$H:$H)</f>
        <v>39</v>
      </c>
      <c r="CQ42" s="24">
        <f>_xlfn.XLOOKUP(CM42,'Banco de dados'!$B:$B,'Banco de dados'!$H:$H)</f>
        <v>0</v>
      </c>
      <c r="CR42" s="24">
        <f>_xlfn.XLOOKUP(CK42,'Banco de dados'!$B:$B,'Banco de dados'!$F:$F)</f>
        <v>6552</v>
      </c>
      <c r="CS42" s="24">
        <f>_xlfn.XLOOKUP(CM42,'Banco de dados'!$B:$B,'Banco de dados'!$F:$F)</f>
        <v>0</v>
      </c>
      <c r="CT42" s="25">
        <v>0</v>
      </c>
      <c r="CU42" s="25"/>
      <c r="CV42" s="24" t="str">
        <f>IF(AI42&lt;=0.5,"Curto I",IF(AND(AI42&gt;='Braços de IP'!$B$9,AI42&lt;='Braços de IP'!$D$9),'Braços de IP'!$E$9,IF(AND(AI42&gt;='Braços de IP'!$B$10,AI42&lt;='Braços de IP'!$D$10),'Braços de IP'!$E$10,IF(AND(AI42&gt;='Braços de IP'!$B$11,AI42&lt;='Braços de IP'!$D$11),'Braços de IP'!$E$11,IF(AND(AI42&gt;='Braços de IP'!$B$12,AI42&lt;='Braços de IP'!$D$12),'Braços de IP'!$E$12,IF(AND(AI42&gt;='Braços de IP'!$B$13,AI42&lt;='Braços de IP'!$D$13),'Braços de IP'!$E$13,IF(AND(AI42&gt;='Braços de IP'!$B$14,AI42&lt;='Braços de IP'!$D$14),'Braços de IP'!$E$14,"ERRO")))))))</f>
        <v>Curto II</v>
      </c>
      <c r="CW42" s="25"/>
      <c r="CX42" s="24" t="str">
        <f>IF($CW42="","",VLOOKUP($CW42,'Braços de IP'!$E$9:$I$15,2,0))</f>
        <v/>
      </c>
      <c r="CY42" s="27" t="str">
        <f>IF($CW42="","",VLOOKUP($CW42,'Braços de IP'!$E$9:$I$15,5,0))</f>
        <v/>
      </c>
      <c r="CZ42" s="24"/>
      <c r="DA42" s="24"/>
      <c r="DB42" s="24"/>
      <c r="DC42" s="24"/>
      <c r="DD42" s="24"/>
      <c r="DE42" s="24"/>
      <c r="DF42" s="28">
        <f t="shared" si="24"/>
        <v>39</v>
      </c>
      <c r="DG42" s="29">
        <f t="shared" si="25"/>
        <v>50</v>
      </c>
      <c r="DH42" s="28">
        <f t="shared" si="26"/>
        <v>89</v>
      </c>
      <c r="DI42" s="30">
        <f t="shared" si="27"/>
        <v>0.21999999999999997</v>
      </c>
      <c r="DJ42" s="31"/>
      <c r="DK42" s="32"/>
      <c r="DL42" s="15" t="s">
        <v>141</v>
      </c>
      <c r="DM42" s="15"/>
      <c r="DO42" s="33">
        <f t="shared" si="28"/>
        <v>0.22</v>
      </c>
      <c r="DQ42" s="1" t="s">
        <v>2</v>
      </c>
      <c r="DR42" s="1">
        <f t="shared" si="31"/>
        <v>0</v>
      </c>
      <c r="DS42" s="33" t="e">
        <f t="shared" si="32"/>
        <v>#DIV/0!</v>
      </c>
    </row>
    <row r="43" spans="3:123" ht="15.75" hidden="1" customHeight="1" x14ac:dyDescent="0.3">
      <c r="C43" t="s">
        <v>1006</v>
      </c>
      <c r="D43" s="15">
        <v>11</v>
      </c>
      <c r="E43" s="15" t="s">
        <v>132</v>
      </c>
      <c r="F43" s="15" t="s">
        <v>159</v>
      </c>
      <c r="G43" s="15">
        <v>-30.013687000000001</v>
      </c>
      <c r="H43" s="15">
        <v>-50.173386999999998</v>
      </c>
      <c r="I43" s="15" t="s">
        <v>134</v>
      </c>
      <c r="J43" s="15" t="s">
        <v>135</v>
      </c>
      <c r="K43" s="15" t="s">
        <v>136</v>
      </c>
      <c r="L43" s="15" t="s">
        <v>137</v>
      </c>
      <c r="M43" s="15">
        <v>50</v>
      </c>
      <c r="N43" s="15">
        <v>0</v>
      </c>
      <c r="O43" s="15">
        <v>0</v>
      </c>
      <c r="P43" s="15">
        <f t="shared" si="0"/>
        <v>100</v>
      </c>
      <c r="Q43" s="16">
        <v>2</v>
      </c>
      <c r="R43" s="16">
        <v>3.5</v>
      </c>
      <c r="S43" s="16">
        <v>7.5</v>
      </c>
      <c r="T43" s="15"/>
      <c r="U43" s="15"/>
      <c r="V43" s="15">
        <v>0</v>
      </c>
      <c r="W43" s="15">
        <v>3.5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 t="s">
        <v>138</v>
      </c>
      <c r="AD43" s="15" t="s">
        <v>139</v>
      </c>
      <c r="AE43" s="15">
        <v>40.4</v>
      </c>
      <c r="AF43" s="15">
        <v>7</v>
      </c>
      <c r="AG43" s="15">
        <v>1</v>
      </c>
      <c r="AH43" s="15">
        <v>0.4</v>
      </c>
      <c r="AI43" s="15">
        <v>1.3</v>
      </c>
      <c r="AJ43" s="16">
        <f t="shared" si="1"/>
        <v>0.9</v>
      </c>
      <c r="AK43" s="16" t="s">
        <v>135</v>
      </c>
      <c r="AL43" s="16" t="s">
        <v>135</v>
      </c>
      <c r="AM43" s="15" t="s">
        <v>140</v>
      </c>
      <c r="AN43" s="16">
        <f t="shared" si="2"/>
        <v>2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 t="s">
        <v>135</v>
      </c>
      <c r="AU43" s="17">
        <f t="shared" si="3"/>
        <v>0</v>
      </c>
      <c r="AV43" s="17"/>
      <c r="AW43" s="17">
        <f>VLOOKUP(I43,ABNT5101!$I$3:$J$9,2)</f>
        <v>7.5</v>
      </c>
      <c r="AX43" s="17">
        <f>VLOOKUP(I43,ABNT5101!$I$3:$M$9,5)</f>
        <v>0.18</v>
      </c>
      <c r="AY43" s="131" t="str">
        <f>_xlfn.XLOOKUP(I43,ABNT5101!$I:$I,ABNT5101!$L:$L)</f>
        <v>-</v>
      </c>
      <c r="AZ43" s="131">
        <f>_xlfn.XLOOKUP(I43,ABNT5101!$I:$I,ABNT5101!M:M)</f>
        <v>0.18</v>
      </c>
      <c r="BA43" s="131" t="str">
        <f>_xlfn.XLOOKUP(I43,ABNT5101!$I:$I,ABNT5101!N:N)</f>
        <v>-</v>
      </c>
      <c r="BB43" s="131">
        <f>_xlfn.XLOOKUP(I43,ABNT5101!$I:$I,ABNT5101!O:O)</f>
        <v>16</v>
      </c>
      <c r="BC43" s="18" t="str">
        <f t="shared" si="4"/>
        <v>ATENDE</v>
      </c>
      <c r="BD43" s="19">
        <f t="shared" si="5"/>
        <v>0.26400000000000001</v>
      </c>
      <c r="BE43" s="19">
        <f t="shared" si="6"/>
        <v>-5.5555555555555469E-2</v>
      </c>
      <c r="BF43" s="19" t="str">
        <f t="shared" si="7"/>
        <v>-</v>
      </c>
      <c r="BG43" s="20">
        <v>9.48</v>
      </c>
      <c r="BH43" s="20">
        <v>0.17</v>
      </c>
      <c r="BI43" s="20"/>
      <c r="BJ43" s="20"/>
      <c r="BK43" s="21"/>
      <c r="BL43" s="20"/>
      <c r="BM43" s="18" t="str">
        <f t="shared" si="8"/>
        <v>ATENDE</v>
      </c>
      <c r="BN43" s="18" t="str">
        <f t="shared" si="9"/>
        <v>ATENDE</v>
      </c>
      <c r="BO43" s="18" t="str">
        <f t="shared" si="10"/>
        <v>ATENDIMENTO LIMIAR</v>
      </c>
      <c r="BP43" s="18" t="str">
        <f t="shared" si="11"/>
        <v>ATENDE</v>
      </c>
      <c r="BQ43" s="22" t="str">
        <f t="shared" si="12"/>
        <v>C5</v>
      </c>
      <c r="BR43" s="22" t="str">
        <f t="shared" si="30"/>
        <v>P6</v>
      </c>
      <c r="BS43" s="23">
        <f t="shared" si="14"/>
        <v>1.0500000000000003</v>
      </c>
      <c r="BT43" s="20">
        <v>6.15</v>
      </c>
      <c r="BU43" s="20">
        <v>0.7</v>
      </c>
      <c r="BV43" s="132">
        <f>IF(BR43="-","-",_xlfn.XLOOKUP(BR43,ABNT5101!$B$4:$B$9,ABNT5101!$C$4:$C$9))</f>
        <v>3</v>
      </c>
      <c r="BW43" s="132">
        <f>IF(BR43="-","-",_xlfn.XLOOKUP(BR43,ABNT5101!$B$4:$B$9,ABNT5101!$D$4:$D$9))</f>
        <v>0.6</v>
      </c>
      <c r="BX43" s="18" t="str">
        <f t="shared" si="15"/>
        <v>ATENDE</v>
      </c>
      <c r="BY43" s="18" t="str">
        <f t="shared" si="16"/>
        <v>ATENDE</v>
      </c>
      <c r="BZ43" s="18" t="str">
        <f t="shared" si="17"/>
        <v>ATENDE</v>
      </c>
      <c r="CA43" s="22" t="str">
        <f t="shared" si="33"/>
        <v>P6</v>
      </c>
      <c r="CB43" s="23">
        <f t="shared" si="19"/>
        <v>0.19333333333333336</v>
      </c>
      <c r="CC43" s="22">
        <v>3.58</v>
      </c>
      <c r="CD43" s="22">
        <v>1.32</v>
      </c>
      <c r="CE43" s="130">
        <f>IF(CA43="-","-",_xlfn.XLOOKUP(CA43,ABNT5101!$B$4:$B$9,ABNT5101!$C$4:$C$9))</f>
        <v>3</v>
      </c>
      <c r="CF43" s="130">
        <f>IF(CA43="-","-",_xlfn.XLOOKUP(CA43,ABNT5101!$B$4:$B$9,ABNT5101!$D$4:$D$9))</f>
        <v>0.6</v>
      </c>
      <c r="CG43" s="18" t="str">
        <f t="shared" si="20"/>
        <v>ATENDE</v>
      </c>
      <c r="CH43" s="18" t="str">
        <f t="shared" si="21"/>
        <v>ATENDE</v>
      </c>
      <c r="CI43" s="18" t="str">
        <f t="shared" si="22"/>
        <v>ATENDE</v>
      </c>
      <c r="CJ43" s="133" t="str">
        <f>_xlfn.XLOOKUP(CK43,'Banco de dados'!$B:$B,'Banco de dados'!$D:$D)</f>
        <v>TECNOWATT</v>
      </c>
      <c r="CK43" s="25" t="s">
        <v>826</v>
      </c>
      <c r="CL43" s="24" t="str">
        <f>_xlfn.XLOOKUP(CK43,'Banco de dados'!$B:$B,'Banco de dados'!$E:$E)</f>
        <v>SIGSAGPTLRRSSNDL_40W_50IBBRS
1-10C1MUN6.5</v>
      </c>
      <c r="CM43" s="24"/>
      <c r="CN43" s="24">
        <f>IF(CM43="-","-",_xlfn.XLOOKUP(CM43,'Banco de dados'!$B:$B,'Banco de dados'!$E:$E))</f>
        <v>0</v>
      </c>
      <c r="CO43" s="26">
        <f t="shared" si="23"/>
        <v>1</v>
      </c>
      <c r="CP43" s="24">
        <f>_xlfn.XLOOKUP(CK43,'Banco de dados'!$B:$B,'Banco de dados'!$H:$H)</f>
        <v>40</v>
      </c>
      <c r="CQ43" s="24">
        <f>_xlfn.XLOOKUP(CM43,'Banco de dados'!$B:$B,'Banco de dados'!$H:$H)</f>
        <v>0</v>
      </c>
      <c r="CR43" s="24">
        <f>_xlfn.XLOOKUP(CK43,'Banco de dados'!$B:$B,'Banco de dados'!$F:$F)</f>
        <v>6641</v>
      </c>
      <c r="CS43" s="24">
        <f>_xlfn.XLOOKUP(CM43,'Banco de dados'!$B:$B,'Banco de dados'!$F:$F)</f>
        <v>0</v>
      </c>
      <c r="CT43" s="25">
        <v>0</v>
      </c>
      <c r="CU43" s="25">
        <v>5</v>
      </c>
      <c r="CV43" s="24" t="str">
        <f>IF(AI43&lt;=0.5,"Curto I",IF(AND(AI43&gt;='Braços de IP'!$B$9,AI43&lt;='Braços de IP'!$D$9),'Braços de IP'!$E$9,IF(AND(AI43&gt;='Braços de IP'!$B$10,AI43&lt;='Braços de IP'!$D$10),'Braços de IP'!$E$10,IF(AND(AI43&gt;='Braços de IP'!$B$11,AI43&lt;='Braços de IP'!$D$11),'Braços de IP'!$E$11,IF(AND(AI43&gt;='Braços de IP'!$B$12,AI43&lt;='Braços de IP'!$D$12),'Braços de IP'!$E$12,IF(AND(AI43&gt;='Braços de IP'!$B$13,AI43&lt;='Braços de IP'!$D$13),'Braços de IP'!$E$13,IF(AND(AI43&gt;='Braços de IP'!$B$14,AI43&lt;='Braços de IP'!$D$14),'Braços de IP'!$E$14,"ERRO")))))))</f>
        <v>Curto II</v>
      </c>
      <c r="CW43" s="25"/>
      <c r="CX43" s="24" t="str">
        <f>IF($CW43="","",VLOOKUP($CW43,'Braços de IP'!$E$9:$I$15,2,0))</f>
        <v/>
      </c>
      <c r="CY43" s="27" t="str">
        <f>IF($CW43="","",VLOOKUP($CW43,'Braços de IP'!$E$9:$I$15,5,0))</f>
        <v/>
      </c>
      <c r="CZ43" s="24"/>
      <c r="DA43" s="24"/>
      <c r="DB43" s="24"/>
      <c r="DC43" s="24"/>
      <c r="DD43" s="24"/>
      <c r="DE43" s="24"/>
      <c r="DF43" s="28">
        <f t="shared" si="24"/>
        <v>40</v>
      </c>
      <c r="DG43" s="29">
        <f t="shared" si="25"/>
        <v>50</v>
      </c>
      <c r="DH43" s="28">
        <f t="shared" si="26"/>
        <v>90</v>
      </c>
      <c r="DI43" s="30">
        <f t="shared" si="27"/>
        <v>0.19999999999999996</v>
      </c>
      <c r="DJ43" s="31"/>
      <c r="DK43" s="32"/>
      <c r="DL43" s="15" t="s">
        <v>141</v>
      </c>
      <c r="DM43" s="15"/>
      <c r="DO43" s="33">
        <f t="shared" si="28"/>
        <v>0.2</v>
      </c>
      <c r="DQ43" s="1" t="s">
        <v>2</v>
      </c>
      <c r="DR43" s="1">
        <f t="shared" si="31"/>
        <v>0</v>
      </c>
      <c r="DS43" s="33" t="e">
        <f t="shared" si="32"/>
        <v>#DIV/0!</v>
      </c>
    </row>
    <row r="44" spans="3:123" ht="15.75" hidden="1" customHeight="1" x14ac:dyDescent="0.3">
      <c r="C44" t="s">
        <v>1006</v>
      </c>
      <c r="D44" s="15">
        <v>13</v>
      </c>
      <c r="E44" s="15" t="s">
        <v>132</v>
      </c>
      <c r="F44" s="15" t="s">
        <v>161</v>
      </c>
      <c r="G44" s="15">
        <v>-30.005317999999999</v>
      </c>
      <c r="H44" s="15">
        <v>-50.139468000000001</v>
      </c>
      <c r="I44" s="15" t="s">
        <v>134</v>
      </c>
      <c r="J44" s="15" t="s">
        <v>135</v>
      </c>
      <c r="K44" s="15" t="s">
        <v>136</v>
      </c>
      <c r="L44" s="15" t="s">
        <v>148</v>
      </c>
      <c r="M44" s="15">
        <v>100</v>
      </c>
      <c r="N44" s="15">
        <v>17</v>
      </c>
      <c r="O44" s="15">
        <v>0</v>
      </c>
      <c r="P44" s="15">
        <f t="shared" si="0"/>
        <v>200</v>
      </c>
      <c r="Q44" s="16">
        <v>2</v>
      </c>
      <c r="R44" s="16">
        <v>2.5</v>
      </c>
      <c r="S44" s="16">
        <v>7</v>
      </c>
      <c r="T44" s="15"/>
      <c r="U44" s="15"/>
      <c r="V44" s="15">
        <v>0</v>
      </c>
      <c r="W44" s="15">
        <v>2.5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 t="s">
        <v>138</v>
      </c>
      <c r="AD44" s="15" t="s">
        <v>139</v>
      </c>
      <c r="AE44" s="15">
        <v>39.799999999999997</v>
      </c>
      <c r="AF44" s="15">
        <v>7</v>
      </c>
      <c r="AG44" s="15">
        <v>1</v>
      </c>
      <c r="AH44" s="15">
        <v>0.3</v>
      </c>
      <c r="AI44" s="15">
        <v>1.3</v>
      </c>
      <c r="AJ44" s="16">
        <f t="shared" si="1"/>
        <v>1</v>
      </c>
      <c r="AK44" s="16" t="s">
        <v>135</v>
      </c>
      <c r="AL44" s="16" t="s">
        <v>135</v>
      </c>
      <c r="AM44" s="15" t="s">
        <v>140</v>
      </c>
      <c r="AN44" s="16">
        <f t="shared" si="2"/>
        <v>2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 t="s">
        <v>135</v>
      </c>
      <c r="AU44" s="17">
        <f t="shared" si="3"/>
        <v>0</v>
      </c>
      <c r="AV44" s="17"/>
      <c r="AW44" s="17">
        <f>VLOOKUP(I44,ABNT5101!$I$3:$J$9,2)</f>
        <v>7.5</v>
      </c>
      <c r="AX44" s="17">
        <f>VLOOKUP(I44,ABNT5101!$I$3:$M$9,5)</f>
        <v>0.18</v>
      </c>
      <c r="AY44" s="131" t="str">
        <f>_xlfn.XLOOKUP(I44,ABNT5101!$I:$I,ABNT5101!$L:$L)</f>
        <v>-</v>
      </c>
      <c r="AZ44" s="131">
        <f>_xlfn.XLOOKUP(I44,ABNT5101!$I:$I,ABNT5101!M:M)</f>
        <v>0.18</v>
      </c>
      <c r="BA44" s="131" t="str">
        <f>_xlfn.XLOOKUP(I44,ABNT5101!$I:$I,ABNT5101!N:N)</f>
        <v>-</v>
      </c>
      <c r="BB44" s="131">
        <f>_xlfn.XLOOKUP(I44,ABNT5101!$I:$I,ABNT5101!O:O)</f>
        <v>16</v>
      </c>
      <c r="BC44" s="18" t="str">
        <f t="shared" si="4"/>
        <v>ATENDE</v>
      </c>
      <c r="BD44" s="19">
        <f t="shared" si="5"/>
        <v>4.8000000000000043E-2</v>
      </c>
      <c r="BE44" s="19">
        <f t="shared" si="6"/>
        <v>0.44444444444444464</v>
      </c>
      <c r="BF44" s="19" t="str">
        <f t="shared" si="7"/>
        <v>-</v>
      </c>
      <c r="BG44" s="20">
        <v>7.86</v>
      </c>
      <c r="BH44" s="20">
        <v>0.26</v>
      </c>
      <c r="BI44" s="20"/>
      <c r="BJ44" s="20"/>
      <c r="BK44" s="21"/>
      <c r="BL44" s="20"/>
      <c r="BM44" s="18" t="str">
        <f t="shared" si="8"/>
        <v>ATENDE</v>
      </c>
      <c r="BN44" s="18" t="str">
        <f t="shared" si="9"/>
        <v>ATENDE</v>
      </c>
      <c r="BO44" s="18" t="str">
        <f t="shared" si="10"/>
        <v>ATENDE</v>
      </c>
      <c r="BP44" s="18" t="str">
        <f t="shared" si="11"/>
        <v>ATENDE</v>
      </c>
      <c r="BQ44" s="22" t="str">
        <f t="shared" si="12"/>
        <v>C5</v>
      </c>
      <c r="BR44" s="22" t="str">
        <f t="shared" si="30"/>
        <v>P6</v>
      </c>
      <c r="BS44" s="23">
        <f t="shared" si="14"/>
        <v>1.0866666666666664</v>
      </c>
      <c r="BT44" s="20">
        <v>6.26</v>
      </c>
      <c r="BU44" s="20">
        <v>1.31</v>
      </c>
      <c r="BV44" s="132">
        <f>IF(BR44="-","-",_xlfn.XLOOKUP(BR44,ABNT5101!$B$4:$B$9,ABNT5101!$C$4:$C$9))</f>
        <v>3</v>
      </c>
      <c r="BW44" s="132">
        <f>IF(BR44="-","-",_xlfn.XLOOKUP(BR44,ABNT5101!$B$4:$B$9,ABNT5101!$D$4:$D$9))</f>
        <v>0.6</v>
      </c>
      <c r="BX44" s="18" t="str">
        <f t="shared" si="15"/>
        <v>ATENDE</v>
      </c>
      <c r="BY44" s="18" t="str">
        <f t="shared" si="16"/>
        <v>ATENDE</v>
      </c>
      <c r="BZ44" s="18" t="str">
        <f t="shared" si="17"/>
        <v>ATENDE</v>
      </c>
      <c r="CA44" s="22" t="str">
        <f t="shared" si="33"/>
        <v>P6</v>
      </c>
      <c r="CB44" s="23">
        <f t="shared" si="19"/>
        <v>0.51333333333333342</v>
      </c>
      <c r="CC44" s="22">
        <v>4.54</v>
      </c>
      <c r="CD44" s="22">
        <v>1.43</v>
      </c>
      <c r="CE44" s="130">
        <f>IF(CA44="-","-",_xlfn.XLOOKUP(CA44,ABNT5101!$B$4:$B$9,ABNT5101!$C$4:$C$9))</f>
        <v>3</v>
      </c>
      <c r="CF44" s="130">
        <f>IF(CA44="-","-",_xlfn.XLOOKUP(CA44,ABNT5101!$B$4:$B$9,ABNT5101!$D$4:$D$9))</f>
        <v>0.6</v>
      </c>
      <c r="CG44" s="18" t="str">
        <f t="shared" si="20"/>
        <v>ATENDE</v>
      </c>
      <c r="CH44" s="18" t="str">
        <f t="shared" si="21"/>
        <v>ATENDE</v>
      </c>
      <c r="CI44" s="18" t="str">
        <f t="shared" si="22"/>
        <v>ATENDE</v>
      </c>
      <c r="CJ44" s="133" t="str">
        <f>_xlfn.XLOOKUP(CK44,'Banco de dados'!$B:$B,'Banco de dados'!$D:$D)</f>
        <v>LEDSTAR</v>
      </c>
      <c r="CK44" s="25" t="s">
        <v>709</v>
      </c>
      <c r="CL44" s="24" t="str">
        <f>_xlfn.XLOOKUP(CK44,'Banco de dados'!$B:$B,'Banco de dados'!$E:$E)</f>
        <v>LUM LED SL VT 9.1 35W</v>
      </c>
      <c r="CM44" s="24"/>
      <c r="CN44" s="24" t="e">
        <f>IF(CM44="-","-",_xlfn.XLOOKUP(CM44,'Banco de dados'!$B:$B,'Banco de dados'!$E:$E))</f>
        <v>#N/A</v>
      </c>
      <c r="CO44" s="26">
        <f t="shared" si="23"/>
        <v>1</v>
      </c>
      <c r="CP44" s="24">
        <f>_xlfn.XLOOKUP(CK44,'Banco de dados'!$B:$B,'Banco de dados'!$H:$H)</f>
        <v>35</v>
      </c>
      <c r="CQ44" s="24">
        <f>_xlfn.XLOOKUP(CM44,'Banco de dados'!$B:$B,'Banco de dados'!$H:$H)</f>
        <v>0</v>
      </c>
      <c r="CR44" s="24">
        <f>_xlfn.XLOOKUP(CK44,'Banco de dados'!$B:$B,'Banco de dados'!$F:$F)</f>
        <v>5955.62</v>
      </c>
      <c r="CS44" s="24">
        <f>_xlfn.XLOOKUP(CM44,'Banco de dados'!$B:$B,'Banco de dados'!$F:$F)</f>
        <v>0</v>
      </c>
      <c r="CT44" s="25">
        <v>0</v>
      </c>
      <c r="CU44" s="25"/>
      <c r="CV44" s="24" t="str">
        <f>IF(AI44&lt;=0.5,"Curto I",IF(AND(AI44&gt;='Braços de IP'!$B$9,AI44&lt;='Braços de IP'!$D$9),'Braços de IP'!$E$9,IF(AND(AI44&gt;='Braços de IP'!$B$10,AI44&lt;='Braços de IP'!$D$10),'Braços de IP'!$E$10,IF(AND(AI44&gt;='Braços de IP'!$B$11,AI44&lt;='Braços de IP'!$D$11),'Braços de IP'!$E$11,IF(AND(AI44&gt;='Braços de IP'!$B$12,AI44&lt;='Braços de IP'!$D$12),'Braços de IP'!$E$12,IF(AND(AI44&gt;='Braços de IP'!$B$13,AI44&lt;='Braços de IP'!$D$13),'Braços de IP'!$E$13,IF(AND(AI44&gt;='Braços de IP'!$B$14,AI44&lt;='Braços de IP'!$D$14),'Braços de IP'!$E$14,"ERRO")))))))</f>
        <v>Curto II</v>
      </c>
      <c r="CW44" s="25"/>
      <c r="CX44" s="24" t="str">
        <f>IF($CW44="","",VLOOKUP($CW44,'Braços de IP'!$E$9:$I$15,2,0))</f>
        <v/>
      </c>
      <c r="CY44" s="27" t="str">
        <f>IF($CW44="","",VLOOKUP($CW44,'Braços de IP'!$E$9:$I$15,5,0))</f>
        <v/>
      </c>
      <c r="CZ44" s="24"/>
      <c r="DA44" s="24"/>
      <c r="DB44" s="24"/>
      <c r="DC44" s="24"/>
      <c r="DD44" s="24"/>
      <c r="DE44" s="24"/>
      <c r="DF44" s="28">
        <f t="shared" si="24"/>
        <v>35</v>
      </c>
      <c r="DG44" s="29">
        <f t="shared" si="25"/>
        <v>100</v>
      </c>
      <c r="DH44" s="28">
        <f t="shared" si="26"/>
        <v>135</v>
      </c>
      <c r="DI44" s="30">
        <f t="shared" si="27"/>
        <v>0.65</v>
      </c>
      <c r="DJ44" s="31"/>
      <c r="DK44" s="32"/>
      <c r="DL44" s="15" t="s">
        <v>141</v>
      </c>
      <c r="DM44" s="15"/>
      <c r="DO44" s="33">
        <f t="shared" si="28"/>
        <v>0.70085470085470081</v>
      </c>
      <c r="DQ44" s="1" t="s">
        <v>2</v>
      </c>
      <c r="DR44" s="1">
        <f t="shared" si="31"/>
        <v>0</v>
      </c>
      <c r="DS44" s="33" t="e">
        <f t="shared" si="32"/>
        <v>#DIV/0!</v>
      </c>
    </row>
    <row r="45" spans="3:123" ht="15.75" hidden="1" customHeight="1" x14ac:dyDescent="0.3">
      <c r="C45" t="s">
        <v>1006</v>
      </c>
      <c r="D45" s="15">
        <v>13</v>
      </c>
      <c r="E45" s="15" t="s">
        <v>132</v>
      </c>
      <c r="F45" s="15" t="s">
        <v>161</v>
      </c>
      <c r="G45" s="15">
        <v>-30.005317999999999</v>
      </c>
      <c r="H45" s="15">
        <v>-50.139468000000001</v>
      </c>
      <c r="I45" s="15" t="s">
        <v>134</v>
      </c>
      <c r="J45" s="15" t="s">
        <v>135</v>
      </c>
      <c r="K45" s="15" t="s">
        <v>136</v>
      </c>
      <c r="L45" s="15" t="s">
        <v>148</v>
      </c>
      <c r="M45" s="15">
        <v>100</v>
      </c>
      <c r="N45" s="15">
        <v>17</v>
      </c>
      <c r="O45" s="15">
        <v>0</v>
      </c>
      <c r="P45" s="15">
        <f t="shared" si="0"/>
        <v>200</v>
      </c>
      <c r="Q45" s="16">
        <v>2</v>
      </c>
      <c r="R45" s="16">
        <v>2.5</v>
      </c>
      <c r="S45" s="16">
        <v>7</v>
      </c>
      <c r="T45" s="15"/>
      <c r="U45" s="15"/>
      <c r="V45" s="15">
        <v>0</v>
      </c>
      <c r="W45" s="15">
        <v>2.5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 t="s">
        <v>138</v>
      </c>
      <c r="AD45" s="15" t="s">
        <v>139</v>
      </c>
      <c r="AE45" s="15">
        <v>39.799999999999997</v>
      </c>
      <c r="AF45" s="15">
        <v>7</v>
      </c>
      <c r="AG45" s="15">
        <v>1</v>
      </c>
      <c r="AH45" s="15">
        <v>0.3</v>
      </c>
      <c r="AI45" s="15">
        <v>1.3</v>
      </c>
      <c r="AJ45" s="16">
        <f t="shared" si="1"/>
        <v>1</v>
      </c>
      <c r="AK45" s="16" t="s">
        <v>135</v>
      </c>
      <c r="AL45" s="16" t="s">
        <v>135</v>
      </c>
      <c r="AM45" s="15" t="s">
        <v>140</v>
      </c>
      <c r="AN45" s="16">
        <f t="shared" si="2"/>
        <v>2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 t="s">
        <v>135</v>
      </c>
      <c r="AU45" s="17">
        <f t="shared" si="3"/>
        <v>0</v>
      </c>
      <c r="AV45" s="17"/>
      <c r="AW45" s="17">
        <f>VLOOKUP(I45,ABNT5101!$I$3:$J$9,2)</f>
        <v>7.5</v>
      </c>
      <c r="AX45" s="17">
        <f>VLOOKUP(I45,ABNT5101!$I$3:$M$9,5)</f>
        <v>0.18</v>
      </c>
      <c r="AY45" s="131" t="str">
        <f>_xlfn.XLOOKUP(I45,ABNT5101!$I:$I,ABNT5101!$L:$L)</f>
        <v>-</v>
      </c>
      <c r="AZ45" s="131">
        <f>_xlfn.XLOOKUP(I45,ABNT5101!$I:$I,ABNT5101!M:M)</f>
        <v>0.18</v>
      </c>
      <c r="BA45" s="131" t="str">
        <f>_xlfn.XLOOKUP(I45,ABNT5101!$I:$I,ABNT5101!N:N)</f>
        <v>-</v>
      </c>
      <c r="BB45" s="131">
        <f>_xlfn.XLOOKUP(I45,ABNT5101!$I:$I,ABNT5101!O:O)</f>
        <v>16</v>
      </c>
      <c r="BC45" s="18" t="str">
        <f t="shared" si="4"/>
        <v>ATENDE</v>
      </c>
      <c r="BD45" s="19">
        <f t="shared" si="5"/>
        <v>0.18666666666666676</v>
      </c>
      <c r="BE45" s="19">
        <f t="shared" si="6"/>
        <v>0.66666666666666674</v>
      </c>
      <c r="BF45" s="19" t="str">
        <f t="shared" si="7"/>
        <v>-</v>
      </c>
      <c r="BG45" s="20">
        <v>8.9</v>
      </c>
      <c r="BH45" s="20">
        <v>0.3</v>
      </c>
      <c r="BI45" s="20"/>
      <c r="BJ45" s="20"/>
      <c r="BK45" s="21"/>
      <c r="BL45" s="20"/>
      <c r="BM45" s="18" t="str">
        <f t="shared" si="8"/>
        <v>ATENDE</v>
      </c>
      <c r="BN45" s="18" t="str">
        <f t="shared" si="9"/>
        <v>ATENDE</v>
      </c>
      <c r="BO45" s="18" t="str">
        <f t="shared" si="10"/>
        <v>ATENDE</v>
      </c>
      <c r="BP45" s="18" t="str">
        <f t="shared" si="11"/>
        <v>ATENDE</v>
      </c>
      <c r="BQ45" s="22" t="str">
        <f t="shared" si="12"/>
        <v>C5</v>
      </c>
      <c r="BR45" s="22" t="str">
        <f t="shared" si="30"/>
        <v>P6</v>
      </c>
      <c r="BS45" s="23">
        <f t="shared" si="14"/>
        <v>1.4133333333333336</v>
      </c>
      <c r="BT45" s="20">
        <v>7.24</v>
      </c>
      <c r="BU45" s="20">
        <v>1.41</v>
      </c>
      <c r="BV45" s="132">
        <f>IF(BR45="-","-",_xlfn.XLOOKUP(BR45,ABNT5101!$B$4:$B$9,ABNT5101!$C$4:$C$9))</f>
        <v>3</v>
      </c>
      <c r="BW45" s="132">
        <f>IF(BR45="-","-",_xlfn.XLOOKUP(BR45,ABNT5101!$B$4:$B$9,ABNT5101!$D$4:$D$9))</f>
        <v>0.6</v>
      </c>
      <c r="BX45" s="18" t="str">
        <f t="shared" si="15"/>
        <v>ATENDE</v>
      </c>
      <c r="BY45" s="18" t="str">
        <f t="shared" si="16"/>
        <v>ATENDE</v>
      </c>
      <c r="BZ45" s="18" t="str">
        <f t="shared" si="17"/>
        <v>ATENDE</v>
      </c>
      <c r="CA45" s="22" t="str">
        <f t="shared" si="33"/>
        <v>P6</v>
      </c>
      <c r="CB45" s="23">
        <f t="shared" si="19"/>
        <v>0.58000000000000007</v>
      </c>
      <c r="CC45" s="22">
        <v>4.74</v>
      </c>
      <c r="CD45" s="22">
        <v>2.02</v>
      </c>
      <c r="CE45" s="130">
        <f>IF(CA45="-","-",_xlfn.XLOOKUP(CA45,ABNT5101!$B$4:$B$9,ABNT5101!$C$4:$C$9))</f>
        <v>3</v>
      </c>
      <c r="CF45" s="130">
        <f>IF(CA45="-","-",_xlfn.XLOOKUP(CA45,ABNT5101!$B$4:$B$9,ABNT5101!$D$4:$D$9))</f>
        <v>0.6</v>
      </c>
      <c r="CG45" s="18" t="str">
        <f t="shared" si="20"/>
        <v>ATENDE</v>
      </c>
      <c r="CH45" s="18" t="str">
        <f t="shared" si="21"/>
        <v>ATENDE</v>
      </c>
      <c r="CI45" s="18" t="str">
        <f t="shared" si="22"/>
        <v>ATENDE</v>
      </c>
      <c r="CJ45" s="133" t="str">
        <f>_xlfn.XLOOKUP(CK45,'Banco de dados'!$B:$B,'Banco de dados'!$D:$D)</f>
        <v>SX LIGHTING</v>
      </c>
      <c r="CK45" s="25" t="s">
        <v>803</v>
      </c>
      <c r="CL45" s="24" t="str">
        <f>_xlfn.XLOOKUP(CK45,'Banco de dados'!$B:$B,'Banco de dados'!$E:$E)</f>
        <v>SXINEVO040K40L12CZF7PHF</v>
      </c>
      <c r="CM45" s="24"/>
      <c r="CN45" s="24" t="e">
        <f>IF(CM45="-","-",_xlfn.XLOOKUP(CM45,'Banco de dados'!$B:$B,'Banco de dados'!$E:$E))</f>
        <v>#N/A</v>
      </c>
      <c r="CO45" s="26">
        <f t="shared" si="23"/>
        <v>1</v>
      </c>
      <c r="CP45" s="24">
        <f>_xlfn.XLOOKUP(CK45,'Banco de dados'!$B:$B,'Banco de dados'!$H:$H)</f>
        <v>39</v>
      </c>
      <c r="CQ45" s="24">
        <f>_xlfn.XLOOKUP(CM45,'Banco de dados'!$B:$B,'Banco de dados'!$H:$H)</f>
        <v>0</v>
      </c>
      <c r="CR45" s="24">
        <f>_xlfn.XLOOKUP(CK45,'Banco de dados'!$B:$B,'Banco de dados'!$F:$F)</f>
        <v>6552</v>
      </c>
      <c r="CS45" s="24">
        <f>_xlfn.XLOOKUP(CM45,'Banco de dados'!$B:$B,'Banco de dados'!$F:$F)</f>
        <v>0</v>
      </c>
      <c r="CT45" s="25">
        <v>0</v>
      </c>
      <c r="CU45" s="25"/>
      <c r="CV45" s="24" t="str">
        <f>IF(AI45&lt;=0.5,"Curto I",IF(AND(AI45&gt;='Braços de IP'!$B$9,AI45&lt;='Braços de IP'!$D$9),'Braços de IP'!$E$9,IF(AND(AI45&gt;='Braços de IP'!$B$10,AI45&lt;='Braços de IP'!$D$10),'Braços de IP'!$E$10,IF(AND(AI45&gt;='Braços de IP'!$B$11,AI45&lt;='Braços de IP'!$D$11),'Braços de IP'!$E$11,IF(AND(AI45&gt;='Braços de IP'!$B$12,AI45&lt;='Braços de IP'!$D$12),'Braços de IP'!$E$12,IF(AND(AI45&gt;='Braços de IP'!$B$13,AI45&lt;='Braços de IP'!$D$13),'Braços de IP'!$E$13,IF(AND(AI45&gt;='Braços de IP'!$B$14,AI45&lt;='Braços de IP'!$D$14),'Braços de IP'!$E$14,"ERRO")))))))</f>
        <v>Curto II</v>
      </c>
      <c r="CW45" s="25"/>
      <c r="CX45" s="24" t="str">
        <f>IF($CW45="","",VLOOKUP($CW45,'Braços de IP'!$E$9:$I$15,2,0))</f>
        <v/>
      </c>
      <c r="CY45" s="27" t="str">
        <f>IF($CW45="","",VLOOKUP($CW45,'Braços de IP'!$E$9:$I$15,5,0))</f>
        <v/>
      </c>
      <c r="CZ45" s="24"/>
      <c r="DA45" s="24"/>
      <c r="DB45" s="24"/>
      <c r="DC45" s="24"/>
      <c r="DD45" s="24"/>
      <c r="DE45" s="24"/>
      <c r="DF45" s="28">
        <f t="shared" si="24"/>
        <v>39</v>
      </c>
      <c r="DG45" s="29">
        <f t="shared" si="25"/>
        <v>100</v>
      </c>
      <c r="DH45" s="28">
        <f t="shared" si="26"/>
        <v>139</v>
      </c>
      <c r="DI45" s="30">
        <f t="shared" si="27"/>
        <v>0.61</v>
      </c>
      <c r="DJ45" s="31"/>
      <c r="DK45" s="32"/>
      <c r="DL45" s="15" t="s">
        <v>141</v>
      </c>
      <c r="DM45" s="15"/>
      <c r="DO45" s="33">
        <f t="shared" si="28"/>
        <v>0.66666666666666663</v>
      </c>
      <c r="DQ45" s="1" t="s">
        <v>2</v>
      </c>
      <c r="DR45" s="1">
        <f t="shared" si="31"/>
        <v>0</v>
      </c>
      <c r="DS45" s="33" t="e">
        <f t="shared" si="32"/>
        <v>#DIV/0!</v>
      </c>
    </row>
    <row r="46" spans="3:123" ht="15.75" hidden="1" customHeight="1" x14ac:dyDescent="0.3">
      <c r="C46" t="s">
        <v>1006</v>
      </c>
      <c r="D46" s="15">
        <v>13</v>
      </c>
      <c r="E46" s="15" t="s">
        <v>132</v>
      </c>
      <c r="F46" s="15" t="s">
        <v>161</v>
      </c>
      <c r="G46" s="15">
        <v>-30.005317999999999</v>
      </c>
      <c r="H46" s="15">
        <v>-50.139468000000001</v>
      </c>
      <c r="I46" s="15" t="s">
        <v>134</v>
      </c>
      <c r="J46" s="15" t="s">
        <v>135</v>
      </c>
      <c r="K46" s="15" t="s">
        <v>136</v>
      </c>
      <c r="L46" s="15" t="s">
        <v>148</v>
      </c>
      <c r="M46" s="15">
        <v>100</v>
      </c>
      <c r="N46" s="15">
        <v>17</v>
      </c>
      <c r="O46" s="15">
        <v>0</v>
      </c>
      <c r="P46" s="15">
        <f t="shared" si="0"/>
        <v>200</v>
      </c>
      <c r="Q46" s="16">
        <v>2</v>
      </c>
      <c r="R46" s="16">
        <v>2.5</v>
      </c>
      <c r="S46" s="16">
        <v>7</v>
      </c>
      <c r="T46" s="15"/>
      <c r="U46" s="15"/>
      <c r="V46" s="15">
        <v>0</v>
      </c>
      <c r="W46" s="15">
        <v>2.5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 t="s">
        <v>138</v>
      </c>
      <c r="AD46" s="15" t="s">
        <v>139</v>
      </c>
      <c r="AE46" s="15">
        <v>39.799999999999997</v>
      </c>
      <c r="AF46" s="15">
        <v>7</v>
      </c>
      <c r="AG46" s="15">
        <v>1</v>
      </c>
      <c r="AH46" s="15">
        <v>0.3</v>
      </c>
      <c r="AI46" s="15">
        <v>1.3</v>
      </c>
      <c r="AJ46" s="16">
        <f t="shared" si="1"/>
        <v>1</v>
      </c>
      <c r="AK46" s="16" t="s">
        <v>135</v>
      </c>
      <c r="AL46" s="16" t="s">
        <v>135</v>
      </c>
      <c r="AM46" s="15" t="s">
        <v>140</v>
      </c>
      <c r="AN46" s="16">
        <f t="shared" si="2"/>
        <v>2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 t="s">
        <v>135</v>
      </c>
      <c r="AU46" s="17">
        <f t="shared" si="3"/>
        <v>0</v>
      </c>
      <c r="AV46" s="17"/>
      <c r="AW46" s="17">
        <f>VLOOKUP(I46,ABNT5101!$I$3:$J$9,2)</f>
        <v>7.5</v>
      </c>
      <c r="AX46" s="17">
        <f>VLOOKUP(I46,ABNT5101!$I$3:$M$9,5)</f>
        <v>0.18</v>
      </c>
      <c r="AY46" s="131" t="str">
        <f>_xlfn.XLOOKUP(I46,ABNT5101!$I:$I,ABNT5101!$L:$L)</f>
        <v>-</v>
      </c>
      <c r="AZ46" s="131">
        <f>_xlfn.XLOOKUP(I46,ABNT5101!$I:$I,ABNT5101!M:M)</f>
        <v>0.18</v>
      </c>
      <c r="BA46" s="131" t="str">
        <f>_xlfn.XLOOKUP(I46,ABNT5101!$I:$I,ABNT5101!N:N)</f>
        <v>-</v>
      </c>
      <c r="BB46" s="131">
        <f>_xlfn.XLOOKUP(I46,ABNT5101!$I:$I,ABNT5101!O:O)</f>
        <v>16</v>
      </c>
      <c r="BC46" s="18" t="str">
        <f t="shared" si="4"/>
        <v>ATENDE</v>
      </c>
      <c r="BD46" s="19">
        <f t="shared" si="5"/>
        <v>0.33733333333333326</v>
      </c>
      <c r="BE46" s="19">
        <f t="shared" si="6"/>
        <v>5.555555555555558E-2</v>
      </c>
      <c r="BF46" s="19" t="str">
        <f t="shared" si="7"/>
        <v>-</v>
      </c>
      <c r="BG46" s="20">
        <v>10.029999999999999</v>
      </c>
      <c r="BH46" s="20">
        <v>0.19</v>
      </c>
      <c r="BI46" s="20"/>
      <c r="BJ46" s="20"/>
      <c r="BK46" s="21"/>
      <c r="BL46" s="20"/>
      <c r="BM46" s="18" t="str">
        <f t="shared" si="8"/>
        <v>ATENDE</v>
      </c>
      <c r="BN46" s="18" t="str">
        <f t="shared" si="9"/>
        <v>ATENDE</v>
      </c>
      <c r="BO46" s="18" t="str">
        <f t="shared" si="10"/>
        <v>ATENDE</v>
      </c>
      <c r="BP46" s="18" t="str">
        <f t="shared" si="11"/>
        <v>ATENDE</v>
      </c>
      <c r="BQ46" s="22" t="str">
        <f t="shared" si="12"/>
        <v>C5</v>
      </c>
      <c r="BR46" s="22" t="str">
        <f t="shared" si="30"/>
        <v>P6</v>
      </c>
      <c r="BS46" s="23">
        <f t="shared" si="14"/>
        <v>1.5466666666666664</v>
      </c>
      <c r="BT46" s="20">
        <v>7.64</v>
      </c>
      <c r="BU46" s="20">
        <v>1.35</v>
      </c>
      <c r="BV46" s="132">
        <f>IF(BR46="-","-",_xlfn.XLOOKUP(BR46,ABNT5101!$B$4:$B$9,ABNT5101!$C$4:$C$9))</f>
        <v>3</v>
      </c>
      <c r="BW46" s="132">
        <f>IF(BR46="-","-",_xlfn.XLOOKUP(BR46,ABNT5101!$B$4:$B$9,ABNT5101!$D$4:$D$9))</f>
        <v>0.6</v>
      </c>
      <c r="BX46" s="18" t="str">
        <f t="shared" si="15"/>
        <v>ATENDE</v>
      </c>
      <c r="BY46" s="18" t="str">
        <f t="shared" si="16"/>
        <v>ATENDE</v>
      </c>
      <c r="BZ46" s="18" t="str">
        <f t="shared" si="17"/>
        <v>ATENDE</v>
      </c>
      <c r="CA46" s="22" t="str">
        <f t="shared" si="33"/>
        <v>P6</v>
      </c>
      <c r="CB46" s="23">
        <f t="shared" si="19"/>
        <v>0.33666666666666667</v>
      </c>
      <c r="CC46" s="22">
        <v>4.01</v>
      </c>
      <c r="CD46" s="22">
        <v>1.08</v>
      </c>
      <c r="CE46" s="130">
        <f>IF(CA46="-","-",_xlfn.XLOOKUP(CA46,ABNT5101!$B$4:$B$9,ABNT5101!$C$4:$C$9))</f>
        <v>3</v>
      </c>
      <c r="CF46" s="130">
        <f>IF(CA46="-","-",_xlfn.XLOOKUP(CA46,ABNT5101!$B$4:$B$9,ABNT5101!$D$4:$D$9))</f>
        <v>0.6</v>
      </c>
      <c r="CG46" s="18" t="str">
        <f t="shared" si="20"/>
        <v>ATENDE</v>
      </c>
      <c r="CH46" s="18" t="str">
        <f t="shared" si="21"/>
        <v>ATENDE</v>
      </c>
      <c r="CI46" s="18" t="str">
        <f t="shared" si="22"/>
        <v>ATENDE</v>
      </c>
      <c r="CJ46" s="133" t="str">
        <f>_xlfn.XLOOKUP(CK46,'Banco de dados'!$B:$B,'Banco de dados'!$D:$D)</f>
        <v>TECNOWATT</v>
      </c>
      <c r="CK46" s="25" t="s">
        <v>826</v>
      </c>
      <c r="CL46" s="24" t="str">
        <f>_xlfn.XLOOKUP(CK46,'Banco de dados'!$B:$B,'Banco de dados'!$E:$E)</f>
        <v>SIGSAGPTLRRSSNDL_40W_50IBBRS
1-10C1MUN6.5</v>
      </c>
      <c r="CM46" s="24"/>
      <c r="CN46" s="24" t="e">
        <f>IF(CM46="-","-",_xlfn.XLOOKUP(CM46,'Banco de dados'!$B:$B,'Banco de dados'!$E:$E))</f>
        <v>#N/A</v>
      </c>
      <c r="CO46" s="26">
        <f t="shared" si="23"/>
        <v>1</v>
      </c>
      <c r="CP46" s="24">
        <f>_xlfn.XLOOKUP(CK46,'Banco de dados'!$B:$B,'Banco de dados'!$H:$H)</f>
        <v>40</v>
      </c>
      <c r="CQ46" s="24">
        <f>_xlfn.XLOOKUP(CM46,'Banco de dados'!$B:$B,'Banco de dados'!$H:$H)</f>
        <v>0</v>
      </c>
      <c r="CR46" s="24">
        <f>_xlfn.XLOOKUP(CK46,'Banco de dados'!$B:$B,'Banco de dados'!$F:$F)</f>
        <v>6641</v>
      </c>
      <c r="CS46" s="24">
        <f>_xlfn.XLOOKUP(CM46,'Banco de dados'!$B:$B,'Banco de dados'!$F:$F)</f>
        <v>0</v>
      </c>
      <c r="CT46" s="25">
        <v>0</v>
      </c>
      <c r="CU46" s="25"/>
      <c r="CV46" s="24" t="str">
        <f>IF(AI46&lt;=0.5,"Curto I",IF(AND(AI46&gt;='Braços de IP'!$B$9,AI46&lt;='Braços de IP'!$D$9),'Braços de IP'!$E$9,IF(AND(AI46&gt;='Braços de IP'!$B$10,AI46&lt;='Braços de IP'!$D$10),'Braços de IP'!$E$10,IF(AND(AI46&gt;='Braços de IP'!$B$11,AI46&lt;='Braços de IP'!$D$11),'Braços de IP'!$E$11,IF(AND(AI46&gt;='Braços de IP'!$B$12,AI46&lt;='Braços de IP'!$D$12),'Braços de IP'!$E$12,IF(AND(AI46&gt;='Braços de IP'!$B$13,AI46&lt;='Braços de IP'!$D$13),'Braços de IP'!$E$13,IF(AND(AI46&gt;='Braços de IP'!$B$14,AI46&lt;='Braços de IP'!$D$14),'Braços de IP'!$E$14,"ERRO")))))))</f>
        <v>Curto II</v>
      </c>
      <c r="CW46" s="25"/>
      <c r="CX46" s="24" t="str">
        <f>IF($CW46="","",VLOOKUP($CW46,'Braços de IP'!$E$9:$I$15,2,0))</f>
        <v/>
      </c>
      <c r="CY46" s="27" t="str">
        <f>IF($CW46="","",VLOOKUP($CW46,'Braços de IP'!$E$9:$I$15,5,0))</f>
        <v/>
      </c>
      <c r="CZ46" s="24"/>
      <c r="DA46" s="24"/>
      <c r="DB46" s="24"/>
      <c r="DC46" s="24"/>
      <c r="DD46" s="24"/>
      <c r="DE46" s="24"/>
      <c r="DF46" s="28">
        <f t="shared" si="24"/>
        <v>40</v>
      </c>
      <c r="DG46" s="29">
        <f t="shared" si="25"/>
        <v>100</v>
      </c>
      <c r="DH46" s="28">
        <f t="shared" si="26"/>
        <v>140</v>
      </c>
      <c r="DI46" s="30">
        <f t="shared" si="27"/>
        <v>0.6</v>
      </c>
      <c r="DJ46" s="31"/>
      <c r="DK46" s="32"/>
      <c r="DL46" s="15" t="s">
        <v>141</v>
      </c>
      <c r="DM46" s="15"/>
      <c r="DO46" s="33">
        <f t="shared" si="28"/>
        <v>0.65811965811965811</v>
      </c>
      <c r="DQ46" s="1" t="s">
        <v>2</v>
      </c>
      <c r="DR46" s="1">
        <f t="shared" si="31"/>
        <v>0</v>
      </c>
      <c r="DS46" s="33" t="e">
        <f t="shared" si="32"/>
        <v>#DIV/0!</v>
      </c>
    </row>
    <row r="47" spans="3:123" ht="15.75" hidden="1" customHeight="1" x14ac:dyDescent="0.3">
      <c r="C47" t="s">
        <v>1006</v>
      </c>
      <c r="D47" s="15">
        <v>14</v>
      </c>
      <c r="E47" s="15" t="s">
        <v>132</v>
      </c>
      <c r="F47" s="15" t="s">
        <v>162</v>
      </c>
      <c r="G47" s="15">
        <v>-30.01745</v>
      </c>
      <c r="H47" s="15">
        <v>-50.175666999999997</v>
      </c>
      <c r="I47" s="15" t="s">
        <v>134</v>
      </c>
      <c r="J47" s="15" t="s">
        <v>135</v>
      </c>
      <c r="K47" s="15" t="s">
        <v>136</v>
      </c>
      <c r="L47" s="15" t="s">
        <v>148</v>
      </c>
      <c r="M47" s="15">
        <v>150</v>
      </c>
      <c r="N47" s="15">
        <v>22</v>
      </c>
      <c r="O47" s="15">
        <v>0</v>
      </c>
      <c r="P47" s="15">
        <f t="shared" si="0"/>
        <v>300</v>
      </c>
      <c r="Q47" s="16">
        <v>2</v>
      </c>
      <c r="R47" s="16">
        <v>2.5</v>
      </c>
      <c r="S47" s="16">
        <v>7</v>
      </c>
      <c r="T47" s="15"/>
      <c r="U47" s="15"/>
      <c r="V47" s="15">
        <v>0</v>
      </c>
      <c r="W47" s="15">
        <v>2.5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 t="s">
        <v>138</v>
      </c>
      <c r="AD47" s="15" t="s">
        <v>139</v>
      </c>
      <c r="AE47" s="15">
        <v>41.5</v>
      </c>
      <c r="AF47" s="15">
        <v>7.1</v>
      </c>
      <c r="AG47" s="15">
        <v>1</v>
      </c>
      <c r="AH47" s="15">
        <v>0.3</v>
      </c>
      <c r="AI47" s="15">
        <v>1.3</v>
      </c>
      <c r="AJ47" s="16">
        <f t="shared" si="1"/>
        <v>1</v>
      </c>
      <c r="AK47" s="16" t="s">
        <v>135</v>
      </c>
      <c r="AL47" s="16" t="s">
        <v>135</v>
      </c>
      <c r="AM47" s="15" t="s">
        <v>140</v>
      </c>
      <c r="AN47" s="16">
        <f t="shared" si="2"/>
        <v>2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 t="s">
        <v>135</v>
      </c>
      <c r="AU47" s="17">
        <f t="shared" si="3"/>
        <v>0</v>
      </c>
      <c r="AV47" s="17"/>
      <c r="AW47" s="17">
        <f>VLOOKUP(I47,ABNT5101!$I$3:$J$9,2)</f>
        <v>7.5</v>
      </c>
      <c r="AX47" s="17">
        <f>VLOOKUP(I47,ABNT5101!$I$3:$M$9,5)</f>
        <v>0.18</v>
      </c>
      <c r="AY47" s="131" t="str">
        <f>_xlfn.XLOOKUP(I47,ABNT5101!$I:$I,ABNT5101!$L:$L)</f>
        <v>-</v>
      </c>
      <c r="AZ47" s="131">
        <f>_xlfn.XLOOKUP(I47,ABNT5101!$I:$I,ABNT5101!M:M)</f>
        <v>0.18</v>
      </c>
      <c r="BA47" s="131" t="str">
        <f>_xlfn.XLOOKUP(I47,ABNT5101!$I:$I,ABNT5101!N:N)</f>
        <v>-</v>
      </c>
      <c r="BB47" s="131">
        <f>_xlfn.XLOOKUP(I47,ABNT5101!$I:$I,ABNT5101!O:O)</f>
        <v>16</v>
      </c>
      <c r="BC47" s="18" t="str">
        <f t="shared" si="4"/>
        <v>ATENDE</v>
      </c>
      <c r="BD47" s="19">
        <f t="shared" si="5"/>
        <v>0.18266666666666653</v>
      </c>
      <c r="BE47" s="19">
        <f t="shared" si="6"/>
        <v>0.50000000000000022</v>
      </c>
      <c r="BF47" s="19" t="str">
        <f t="shared" si="7"/>
        <v>-</v>
      </c>
      <c r="BG47" s="20">
        <v>8.8699999999999992</v>
      </c>
      <c r="BH47" s="20">
        <v>0.27</v>
      </c>
      <c r="BI47" s="20"/>
      <c r="BJ47" s="20"/>
      <c r="BK47" s="21"/>
      <c r="BL47" s="20"/>
      <c r="BM47" s="18" t="str">
        <f t="shared" si="8"/>
        <v>ATENDE</v>
      </c>
      <c r="BN47" s="18" t="str">
        <f t="shared" si="9"/>
        <v>ATENDE</v>
      </c>
      <c r="BO47" s="18" t="str">
        <f t="shared" si="10"/>
        <v>ATENDE</v>
      </c>
      <c r="BP47" s="18" t="str">
        <f t="shared" si="11"/>
        <v>ATENDE</v>
      </c>
      <c r="BQ47" s="22" t="str">
        <f t="shared" si="12"/>
        <v>C5</v>
      </c>
      <c r="BR47" s="22" t="str">
        <f t="shared" si="30"/>
        <v>P6</v>
      </c>
      <c r="BS47" s="23">
        <f t="shared" si="14"/>
        <v>1.4300000000000002</v>
      </c>
      <c r="BT47" s="20">
        <v>7.29</v>
      </c>
      <c r="BU47" s="20">
        <v>1.8</v>
      </c>
      <c r="BV47" s="132">
        <f>IF(BR47="-","-",_xlfn.XLOOKUP(BR47,ABNT5101!$B$4:$B$9,ABNT5101!$C$4:$C$9))</f>
        <v>3</v>
      </c>
      <c r="BW47" s="132">
        <f>IF(BR47="-","-",_xlfn.XLOOKUP(BR47,ABNT5101!$B$4:$B$9,ABNT5101!$D$4:$D$9))</f>
        <v>0.6</v>
      </c>
      <c r="BX47" s="18" t="str">
        <f t="shared" si="15"/>
        <v>ATENDE</v>
      </c>
      <c r="BY47" s="18" t="str">
        <f t="shared" si="16"/>
        <v>ATENDE</v>
      </c>
      <c r="BZ47" s="18" t="str">
        <f t="shared" si="17"/>
        <v>ATENDE</v>
      </c>
      <c r="CA47" s="22" t="str">
        <f t="shared" si="33"/>
        <v>P6</v>
      </c>
      <c r="CB47" s="23">
        <f t="shared" si="19"/>
        <v>0.8</v>
      </c>
      <c r="CC47" s="22">
        <v>5.4</v>
      </c>
      <c r="CD47" s="22">
        <v>1.97</v>
      </c>
      <c r="CE47" s="130">
        <f>IF(CA47="-","-",_xlfn.XLOOKUP(CA47,ABNT5101!$B$4:$B$9,ABNT5101!$C$4:$C$9))</f>
        <v>3</v>
      </c>
      <c r="CF47" s="130">
        <f>IF(CA47="-","-",_xlfn.XLOOKUP(CA47,ABNT5101!$B$4:$B$9,ABNT5101!$D$4:$D$9))</f>
        <v>0.6</v>
      </c>
      <c r="CG47" s="18" t="str">
        <f t="shared" si="20"/>
        <v>ATENDE</v>
      </c>
      <c r="CH47" s="18" t="str">
        <f t="shared" si="21"/>
        <v>ATENDE</v>
      </c>
      <c r="CI47" s="18" t="str">
        <f t="shared" si="22"/>
        <v>ATENDE</v>
      </c>
      <c r="CJ47" s="133" t="str">
        <f>_xlfn.XLOOKUP(CK47,'Banco de dados'!$B:$B,'Banco de dados'!$D:$D)</f>
        <v>LEDSTAR</v>
      </c>
      <c r="CK47" s="25" t="s">
        <v>711</v>
      </c>
      <c r="CL47" s="24" t="str">
        <f>_xlfn.XLOOKUP(CK47,'Banco de dados'!$B:$B,'Banco de dados'!$E:$E)</f>
        <v>LUM LED SL VT 9.1 44W</v>
      </c>
      <c r="CM47" s="24"/>
      <c r="CN47" s="24" t="e">
        <f>IF(CM47="-","-",_xlfn.XLOOKUP(CM47,'Banco de dados'!$B:$B,'Banco de dados'!$E:$E))</f>
        <v>#N/A</v>
      </c>
      <c r="CO47" s="26">
        <f t="shared" si="23"/>
        <v>1</v>
      </c>
      <c r="CP47" s="24">
        <f>_xlfn.XLOOKUP(CK47,'Banco de dados'!$B:$B,'Banco de dados'!$H:$H)</f>
        <v>44</v>
      </c>
      <c r="CQ47" s="24">
        <f>_xlfn.XLOOKUP(CM47,'Banco de dados'!$B:$B,'Banco de dados'!$H:$H)</f>
        <v>0</v>
      </c>
      <c r="CR47" s="24">
        <f>_xlfn.XLOOKUP(CK47,'Banco de dados'!$B:$B,'Banco de dados'!$F:$F)</f>
        <v>7657.99</v>
      </c>
      <c r="CS47" s="24">
        <f>_xlfn.XLOOKUP(CM47,'Banco de dados'!$B:$B,'Banco de dados'!$F:$F)</f>
        <v>0</v>
      </c>
      <c r="CT47" s="25">
        <v>0</v>
      </c>
      <c r="CU47" s="25"/>
      <c r="CV47" s="24" t="str">
        <f>IF(AI47&lt;=0.5,"Curto I",IF(AND(AI47&gt;='Braços de IP'!$B$9,AI47&lt;='Braços de IP'!$D$9),'Braços de IP'!$E$9,IF(AND(AI47&gt;='Braços de IP'!$B$10,AI47&lt;='Braços de IP'!$D$10),'Braços de IP'!$E$10,IF(AND(AI47&gt;='Braços de IP'!$B$11,AI47&lt;='Braços de IP'!$D$11),'Braços de IP'!$E$11,IF(AND(AI47&gt;='Braços de IP'!$B$12,AI47&lt;='Braços de IP'!$D$12),'Braços de IP'!$E$12,IF(AND(AI47&gt;='Braços de IP'!$B$13,AI47&lt;='Braços de IP'!$D$13),'Braços de IP'!$E$13,IF(AND(AI47&gt;='Braços de IP'!$B$14,AI47&lt;='Braços de IP'!$D$14),'Braços de IP'!$E$14,"ERRO")))))))</f>
        <v>Curto II</v>
      </c>
      <c r="CW47" s="25"/>
      <c r="CX47" s="24" t="str">
        <f>IF($CW47="","",VLOOKUP($CW47,'Braços de IP'!$E$9:$I$15,2,0))</f>
        <v/>
      </c>
      <c r="CY47" s="27" t="str">
        <f>IF($CW47="","",VLOOKUP($CW47,'Braços de IP'!$E$9:$I$15,5,0))</f>
        <v/>
      </c>
      <c r="CZ47" s="24"/>
      <c r="DA47" s="24"/>
      <c r="DB47" s="24"/>
      <c r="DC47" s="24"/>
      <c r="DD47" s="24"/>
      <c r="DE47" s="24"/>
      <c r="DF47" s="28">
        <f t="shared" si="24"/>
        <v>44</v>
      </c>
      <c r="DG47" s="29">
        <f t="shared" si="25"/>
        <v>150</v>
      </c>
      <c r="DH47" s="28">
        <f t="shared" si="26"/>
        <v>194</v>
      </c>
      <c r="DI47" s="30">
        <f t="shared" si="27"/>
        <v>0.70666666666666667</v>
      </c>
      <c r="DJ47" s="31"/>
      <c r="DK47" s="32"/>
      <c r="DL47" s="15" t="s">
        <v>141</v>
      </c>
      <c r="DM47" s="15"/>
      <c r="DO47" s="33">
        <f t="shared" si="28"/>
        <v>0.7441860465116279</v>
      </c>
      <c r="DQ47" s="1" t="s">
        <v>2</v>
      </c>
      <c r="DR47" s="1">
        <f t="shared" si="31"/>
        <v>0</v>
      </c>
      <c r="DS47" s="33" t="e">
        <f t="shared" si="32"/>
        <v>#DIV/0!</v>
      </c>
    </row>
    <row r="48" spans="3:123" ht="15.75" hidden="1" customHeight="1" x14ac:dyDescent="0.3">
      <c r="C48" t="s">
        <v>1006</v>
      </c>
      <c r="D48" s="15">
        <v>14</v>
      </c>
      <c r="E48" s="15" t="s">
        <v>132</v>
      </c>
      <c r="F48" s="15" t="s">
        <v>162</v>
      </c>
      <c r="G48" s="15">
        <v>-30.01745</v>
      </c>
      <c r="H48" s="15">
        <v>-50.175666999999997</v>
      </c>
      <c r="I48" s="15" t="s">
        <v>134</v>
      </c>
      <c r="J48" s="15" t="s">
        <v>135</v>
      </c>
      <c r="K48" s="15" t="s">
        <v>136</v>
      </c>
      <c r="L48" s="15" t="s">
        <v>148</v>
      </c>
      <c r="M48" s="15">
        <v>150</v>
      </c>
      <c r="N48" s="15">
        <v>22</v>
      </c>
      <c r="O48" s="15">
        <v>0</v>
      </c>
      <c r="P48" s="15">
        <f t="shared" si="0"/>
        <v>300</v>
      </c>
      <c r="Q48" s="16">
        <v>2</v>
      </c>
      <c r="R48" s="16">
        <v>2.5</v>
      </c>
      <c r="S48" s="16">
        <v>7</v>
      </c>
      <c r="T48" s="15"/>
      <c r="U48" s="15"/>
      <c r="V48" s="15">
        <v>0</v>
      </c>
      <c r="W48" s="15">
        <v>2.5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 t="s">
        <v>138</v>
      </c>
      <c r="AD48" s="15" t="s">
        <v>139</v>
      </c>
      <c r="AE48" s="15">
        <v>41.5</v>
      </c>
      <c r="AF48" s="15">
        <v>7.1</v>
      </c>
      <c r="AG48" s="15">
        <v>1</v>
      </c>
      <c r="AH48" s="15">
        <v>0.3</v>
      </c>
      <c r="AI48" s="15">
        <v>1.3</v>
      </c>
      <c r="AJ48" s="16">
        <f t="shared" si="1"/>
        <v>1</v>
      </c>
      <c r="AK48" s="16" t="s">
        <v>135</v>
      </c>
      <c r="AL48" s="16" t="s">
        <v>135</v>
      </c>
      <c r="AM48" s="15" t="s">
        <v>140</v>
      </c>
      <c r="AN48" s="16">
        <f t="shared" si="2"/>
        <v>2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 t="s">
        <v>135</v>
      </c>
      <c r="AU48" s="17">
        <f t="shared" si="3"/>
        <v>0</v>
      </c>
      <c r="AV48" s="17"/>
      <c r="AW48" s="17">
        <f>VLOOKUP(I48,ABNT5101!$I$3:$J$9,2)</f>
        <v>7.5</v>
      </c>
      <c r="AX48" s="17">
        <f>VLOOKUP(I48,ABNT5101!$I$3:$M$9,5)</f>
        <v>0.18</v>
      </c>
      <c r="AY48" s="131" t="str">
        <f>_xlfn.XLOOKUP(I48,ABNT5101!$I:$I,ABNT5101!$L:$L)</f>
        <v>-</v>
      </c>
      <c r="AZ48" s="131">
        <f>_xlfn.XLOOKUP(I48,ABNT5101!$I:$I,ABNT5101!M:M)</f>
        <v>0.18</v>
      </c>
      <c r="BA48" s="131" t="str">
        <f>_xlfn.XLOOKUP(I48,ABNT5101!$I:$I,ABNT5101!N:N)</f>
        <v>-</v>
      </c>
      <c r="BB48" s="131">
        <f>_xlfn.XLOOKUP(I48,ABNT5101!$I:$I,ABNT5101!O:O)</f>
        <v>16</v>
      </c>
      <c r="BC48" s="18" t="str">
        <f t="shared" si="4"/>
        <v>ATENDE</v>
      </c>
      <c r="BD48" s="19">
        <f t="shared" si="5"/>
        <v>0.1253333333333333</v>
      </c>
      <c r="BE48" s="19">
        <f t="shared" si="6"/>
        <v>0.50000000000000022</v>
      </c>
      <c r="BF48" s="19" t="str">
        <f t="shared" si="7"/>
        <v>-</v>
      </c>
      <c r="BG48" s="20">
        <v>8.44</v>
      </c>
      <c r="BH48" s="20">
        <v>0.27</v>
      </c>
      <c r="BI48" s="20"/>
      <c r="BJ48" s="20"/>
      <c r="BK48" s="21"/>
      <c r="BL48" s="20"/>
      <c r="BM48" s="18" t="str">
        <f t="shared" si="8"/>
        <v>ATENDE</v>
      </c>
      <c r="BN48" s="18" t="str">
        <f t="shared" si="9"/>
        <v>ATENDE</v>
      </c>
      <c r="BO48" s="18" t="str">
        <f t="shared" si="10"/>
        <v>ATENDE</v>
      </c>
      <c r="BP48" s="18" t="str">
        <f t="shared" si="11"/>
        <v>ATENDE</v>
      </c>
      <c r="BQ48" s="22" t="str">
        <f t="shared" si="12"/>
        <v>C5</v>
      </c>
      <c r="BR48" s="22" t="str">
        <f t="shared" si="30"/>
        <v>P6</v>
      </c>
      <c r="BS48" s="23">
        <f t="shared" si="14"/>
        <v>1.2966666666666664</v>
      </c>
      <c r="BT48" s="20">
        <v>6.89</v>
      </c>
      <c r="BU48" s="20">
        <v>1.18</v>
      </c>
      <c r="BV48" s="132">
        <f>IF(BR48="-","-",_xlfn.XLOOKUP(BR48,ABNT5101!$B$4:$B$9,ABNT5101!$C$4:$C$9))</f>
        <v>3</v>
      </c>
      <c r="BW48" s="132">
        <f>IF(BR48="-","-",_xlfn.XLOOKUP(BR48,ABNT5101!$B$4:$B$9,ABNT5101!$D$4:$D$9))</f>
        <v>0.6</v>
      </c>
      <c r="BX48" s="18" t="str">
        <f t="shared" si="15"/>
        <v>ATENDE</v>
      </c>
      <c r="BY48" s="18" t="str">
        <f t="shared" si="16"/>
        <v>ATENDE</v>
      </c>
      <c r="BZ48" s="18" t="str">
        <f t="shared" si="17"/>
        <v>ATENDE</v>
      </c>
      <c r="CA48" s="22" t="str">
        <f t="shared" si="33"/>
        <v>P6</v>
      </c>
      <c r="CB48" s="23">
        <f t="shared" si="19"/>
        <v>0.54</v>
      </c>
      <c r="CC48" s="22">
        <v>4.62</v>
      </c>
      <c r="CD48" s="22">
        <v>1.81</v>
      </c>
      <c r="CE48" s="130">
        <f>IF(CA48="-","-",_xlfn.XLOOKUP(CA48,ABNT5101!$B$4:$B$9,ABNT5101!$C$4:$C$9))</f>
        <v>3</v>
      </c>
      <c r="CF48" s="130">
        <f>IF(CA48="-","-",_xlfn.XLOOKUP(CA48,ABNT5101!$B$4:$B$9,ABNT5101!$D$4:$D$9))</f>
        <v>0.6</v>
      </c>
      <c r="CG48" s="18" t="str">
        <f t="shared" si="20"/>
        <v>ATENDE</v>
      </c>
      <c r="CH48" s="18" t="str">
        <f t="shared" si="21"/>
        <v>ATENDE</v>
      </c>
      <c r="CI48" s="18" t="str">
        <f t="shared" si="22"/>
        <v>ATENDE</v>
      </c>
      <c r="CJ48" s="133" t="str">
        <f>_xlfn.XLOOKUP(CK48,'Banco de dados'!$B:$B,'Banco de dados'!$D:$D)</f>
        <v>SX LIGHTING</v>
      </c>
      <c r="CK48" s="25" t="s">
        <v>803</v>
      </c>
      <c r="CL48" s="24" t="str">
        <f>_xlfn.XLOOKUP(CK48,'Banco de dados'!$B:$B,'Banco de dados'!$E:$E)</f>
        <v>SXINEVO040K40L12CZF7PHF</v>
      </c>
      <c r="CM48" s="24"/>
      <c r="CN48" s="24" t="e">
        <f>IF(CM48="-","-",_xlfn.XLOOKUP(CM48,'Banco de dados'!$B:$B,'Banco de dados'!$E:$E))</f>
        <v>#N/A</v>
      </c>
      <c r="CO48" s="26">
        <f t="shared" si="23"/>
        <v>1</v>
      </c>
      <c r="CP48" s="24">
        <f>_xlfn.XLOOKUP(CK48,'Banco de dados'!$B:$B,'Banco de dados'!$H:$H)</f>
        <v>39</v>
      </c>
      <c r="CQ48" s="24" t="e">
        <f>_xlfn.XLOOKUP(CM48,'Banco de dados'!$B:$B,'Banco de dados'!$H:$H)</f>
        <v>#N/A</v>
      </c>
      <c r="CR48" s="24">
        <f>_xlfn.XLOOKUP(CK48,'Banco de dados'!$B:$B,'Banco de dados'!$F:$F)</f>
        <v>6552</v>
      </c>
      <c r="CS48" s="24">
        <f>_xlfn.XLOOKUP(CM48,'Banco de dados'!$B:$B,'Banco de dados'!$F:$F)</f>
        <v>0</v>
      </c>
      <c r="CT48" s="25">
        <v>0</v>
      </c>
      <c r="CU48" s="25"/>
      <c r="CV48" s="24" t="str">
        <f>IF(AI48&lt;=0.5,"Curto I",IF(AND(AI48&gt;='Braços de IP'!$B$9,AI48&lt;='Braços de IP'!$D$9),'Braços de IP'!$E$9,IF(AND(AI48&gt;='Braços de IP'!$B$10,AI48&lt;='Braços de IP'!$D$10),'Braços de IP'!$E$10,IF(AND(AI48&gt;='Braços de IP'!$B$11,AI48&lt;='Braços de IP'!$D$11),'Braços de IP'!$E$11,IF(AND(AI48&gt;='Braços de IP'!$B$12,AI48&lt;='Braços de IP'!$D$12),'Braços de IP'!$E$12,IF(AND(AI48&gt;='Braços de IP'!$B$13,AI48&lt;='Braços de IP'!$D$13),'Braços de IP'!$E$13,IF(AND(AI48&gt;='Braços de IP'!$B$14,AI48&lt;='Braços de IP'!$D$14),'Braços de IP'!$E$14,"ERRO")))))))</f>
        <v>Curto II</v>
      </c>
      <c r="CW48" s="25"/>
      <c r="CX48" s="24" t="str">
        <f>IF($CW48="","",VLOOKUP($CW48,'Braços de IP'!$E$9:$I$15,2,0))</f>
        <v/>
      </c>
      <c r="CY48" s="27" t="str">
        <f>IF($CW48="","",VLOOKUP($CW48,'Braços de IP'!$E$9:$I$15,5,0))</f>
        <v/>
      </c>
      <c r="CZ48" s="24"/>
      <c r="DA48" s="24"/>
      <c r="DB48" s="24"/>
      <c r="DC48" s="24"/>
      <c r="DD48" s="24"/>
      <c r="DE48" s="24"/>
      <c r="DF48" s="28">
        <f t="shared" si="24"/>
        <v>39</v>
      </c>
      <c r="DG48" s="29">
        <f t="shared" si="25"/>
        <v>150</v>
      </c>
      <c r="DH48" s="28">
        <f t="shared" si="26"/>
        <v>189</v>
      </c>
      <c r="DI48" s="30">
        <f t="shared" si="27"/>
        <v>0.74</v>
      </c>
      <c r="DJ48" s="31"/>
      <c r="DK48" s="32"/>
      <c r="DL48" s="15" t="s">
        <v>141</v>
      </c>
      <c r="DM48" s="15"/>
      <c r="DO48" s="33">
        <f t="shared" si="28"/>
        <v>0.77325581395348841</v>
      </c>
      <c r="DQ48" s="1" t="s">
        <v>2</v>
      </c>
      <c r="DR48" s="1">
        <f t="shared" si="31"/>
        <v>0</v>
      </c>
      <c r="DS48" s="33" t="e">
        <f t="shared" si="32"/>
        <v>#DIV/0!</v>
      </c>
    </row>
    <row r="49" spans="1:125" ht="15.75" hidden="1" customHeight="1" x14ac:dyDescent="0.3">
      <c r="C49" t="s">
        <v>1006</v>
      </c>
      <c r="D49" s="15">
        <v>14</v>
      </c>
      <c r="E49" s="15" t="s">
        <v>132</v>
      </c>
      <c r="F49" s="15" t="s">
        <v>162</v>
      </c>
      <c r="G49" s="15">
        <v>-30.01745</v>
      </c>
      <c r="H49" s="15">
        <v>-50.175666999999997</v>
      </c>
      <c r="I49" s="15" t="s">
        <v>134</v>
      </c>
      <c r="J49" s="15" t="s">
        <v>135</v>
      </c>
      <c r="K49" s="15" t="s">
        <v>136</v>
      </c>
      <c r="L49" s="15" t="s">
        <v>148</v>
      </c>
      <c r="M49" s="15">
        <v>150</v>
      </c>
      <c r="N49" s="15">
        <v>22</v>
      </c>
      <c r="O49" s="15">
        <v>0</v>
      </c>
      <c r="P49" s="15">
        <f t="shared" si="0"/>
        <v>300</v>
      </c>
      <c r="Q49" s="16">
        <v>2</v>
      </c>
      <c r="R49" s="16">
        <v>2.5</v>
      </c>
      <c r="S49" s="16">
        <v>7</v>
      </c>
      <c r="T49" s="15"/>
      <c r="U49" s="15"/>
      <c r="V49" s="15">
        <v>0</v>
      </c>
      <c r="W49" s="15">
        <v>2.5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 t="s">
        <v>138</v>
      </c>
      <c r="AD49" s="15" t="s">
        <v>139</v>
      </c>
      <c r="AE49" s="15">
        <v>41.5</v>
      </c>
      <c r="AF49" s="15">
        <v>7.1</v>
      </c>
      <c r="AG49" s="15">
        <v>1</v>
      </c>
      <c r="AH49" s="15">
        <v>0.3</v>
      </c>
      <c r="AI49" s="15">
        <v>1.3</v>
      </c>
      <c r="AJ49" s="16">
        <f t="shared" si="1"/>
        <v>1</v>
      </c>
      <c r="AK49" s="16" t="s">
        <v>135</v>
      </c>
      <c r="AL49" s="16" t="s">
        <v>135</v>
      </c>
      <c r="AM49" s="15" t="s">
        <v>140</v>
      </c>
      <c r="AN49" s="16">
        <f t="shared" si="2"/>
        <v>2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 t="s">
        <v>135</v>
      </c>
      <c r="AU49" s="17">
        <f t="shared" si="3"/>
        <v>0</v>
      </c>
      <c r="AV49" s="17"/>
      <c r="AW49" s="17">
        <f>VLOOKUP(I49,ABNT5101!$I$3:$J$9,2)</f>
        <v>7.5</v>
      </c>
      <c r="AX49" s="17">
        <f>VLOOKUP(I49,ABNT5101!$I$3:$M$9,5)</f>
        <v>0.18</v>
      </c>
      <c r="AY49" s="131" t="str">
        <f>_xlfn.XLOOKUP(I49,ABNT5101!$I:$I,ABNT5101!$L:$L)</f>
        <v>-</v>
      </c>
      <c r="AZ49" s="131">
        <f>_xlfn.XLOOKUP(I49,ABNT5101!$I:$I,ABNT5101!M:M)</f>
        <v>0.18</v>
      </c>
      <c r="BA49" s="131" t="str">
        <f>_xlfn.XLOOKUP(I49,ABNT5101!$I:$I,ABNT5101!N:N)</f>
        <v>-</v>
      </c>
      <c r="BB49" s="131">
        <f>_xlfn.XLOOKUP(I49,ABNT5101!$I:$I,ABNT5101!O:O)</f>
        <v>16</v>
      </c>
      <c r="BC49" s="18" t="str">
        <f t="shared" si="4"/>
        <v>ATENDE</v>
      </c>
      <c r="BD49" s="19">
        <f t="shared" si="5"/>
        <v>0.49866666666666659</v>
      </c>
      <c r="BE49" s="19">
        <f t="shared" si="6"/>
        <v>-5.5555555555555469E-2</v>
      </c>
      <c r="BF49" s="19" t="str">
        <f t="shared" si="7"/>
        <v>-</v>
      </c>
      <c r="BG49" s="20">
        <v>11.24</v>
      </c>
      <c r="BH49" s="20">
        <v>0.17</v>
      </c>
      <c r="BI49" s="20"/>
      <c r="BJ49" s="20"/>
      <c r="BK49" s="21"/>
      <c r="BL49" s="20"/>
      <c r="BM49" s="18" t="str">
        <f t="shared" si="8"/>
        <v>ATENDE</v>
      </c>
      <c r="BN49" s="18" t="str">
        <f t="shared" si="9"/>
        <v>ATENDE</v>
      </c>
      <c r="BO49" s="18" t="str">
        <f t="shared" si="10"/>
        <v>ATENDIMENTO LIMIAR</v>
      </c>
      <c r="BP49" s="18" t="str">
        <f t="shared" si="11"/>
        <v>ATENDE</v>
      </c>
      <c r="BQ49" s="22" t="str">
        <f t="shared" si="12"/>
        <v>C5</v>
      </c>
      <c r="BR49" s="22" t="str">
        <f t="shared" si="30"/>
        <v>P6</v>
      </c>
      <c r="BS49" s="23">
        <f t="shared" si="14"/>
        <v>1.6933333333333334</v>
      </c>
      <c r="BT49" s="20">
        <v>8.08</v>
      </c>
      <c r="BU49" s="20">
        <v>1.1100000000000001</v>
      </c>
      <c r="BV49" s="132">
        <f>IF(BR49="-","-",_xlfn.XLOOKUP(BR49,ABNT5101!$B$4:$B$9,ABNT5101!$C$4:$C$9))</f>
        <v>3</v>
      </c>
      <c r="BW49" s="132">
        <f>IF(BR49="-","-",_xlfn.XLOOKUP(BR49,ABNT5101!$B$4:$B$9,ABNT5101!$D$4:$D$9))</f>
        <v>0.6</v>
      </c>
      <c r="BX49" s="18" t="str">
        <f t="shared" si="15"/>
        <v>ATENDE</v>
      </c>
      <c r="BY49" s="18" t="str">
        <f t="shared" si="16"/>
        <v>ATENDE</v>
      </c>
      <c r="BZ49" s="18" t="str">
        <f t="shared" si="17"/>
        <v>ATENDE</v>
      </c>
      <c r="CA49" s="22" t="str">
        <f t="shared" si="33"/>
        <v>P6</v>
      </c>
      <c r="CB49" s="23">
        <f t="shared" si="19"/>
        <v>0.7566666666666666</v>
      </c>
      <c r="CC49" s="22">
        <v>5.27</v>
      </c>
      <c r="CD49" s="22">
        <v>1.69</v>
      </c>
      <c r="CE49" s="130">
        <f>IF(CA49="-","-",_xlfn.XLOOKUP(CA49,ABNT5101!$B$4:$B$9,ABNT5101!$C$4:$C$9))</f>
        <v>3</v>
      </c>
      <c r="CF49" s="130">
        <f>IF(CA49="-","-",_xlfn.XLOOKUP(CA49,ABNT5101!$B$4:$B$9,ABNT5101!$D$4:$D$9))</f>
        <v>0.6</v>
      </c>
      <c r="CG49" s="18" t="str">
        <f t="shared" si="20"/>
        <v>ATENDE</v>
      </c>
      <c r="CH49" s="18" t="str">
        <f t="shared" si="21"/>
        <v>ATENDE</v>
      </c>
      <c r="CI49" s="18" t="str">
        <f t="shared" si="22"/>
        <v>ATENDE</v>
      </c>
      <c r="CJ49" s="133" t="str">
        <f>_xlfn.XLOOKUP(CK49,'Banco de dados'!$B:$B,'Banco de dados'!$D:$D)</f>
        <v>TECNOWATT</v>
      </c>
      <c r="CK49" s="25" t="s">
        <v>828</v>
      </c>
      <c r="CL49" s="24" t="str">
        <f>_xlfn.XLOOKUP(CK49,'Banco de dados'!$B:$B,'Banco de dados'!$E:$E)</f>
        <v>SIGSAGPTLRRSSNDL_50W_61IBBRS
1-10C1MUN6.5</v>
      </c>
      <c r="CM49" s="24"/>
      <c r="CN49" s="24" t="e">
        <f>IF(CM49="-","-",_xlfn.XLOOKUP(CM49,'Banco de dados'!$B:$B,'Banco de dados'!$E:$E))</f>
        <v>#N/A</v>
      </c>
      <c r="CO49" s="26">
        <f t="shared" si="23"/>
        <v>1</v>
      </c>
      <c r="CP49" s="24">
        <f>_xlfn.XLOOKUP(CK49,'Banco de dados'!$B:$B,'Banco de dados'!$H:$H)</f>
        <v>50</v>
      </c>
      <c r="CQ49" s="24" t="e">
        <f>_xlfn.XLOOKUP(CM49,'Banco de dados'!$B:$B,'Banco de dados'!$H:$H)</f>
        <v>#N/A</v>
      </c>
      <c r="CR49" s="24">
        <f>_xlfn.XLOOKUP(CK49,'Banco de dados'!$B:$B,'Banco de dados'!$F:$F)</f>
        <v>8163</v>
      </c>
      <c r="CS49" s="24">
        <f>_xlfn.XLOOKUP(CM49,'Banco de dados'!$B:$B,'Banco de dados'!$F:$F)</f>
        <v>0</v>
      </c>
      <c r="CT49" s="25">
        <v>0</v>
      </c>
      <c r="CU49" s="25">
        <v>5</v>
      </c>
      <c r="CV49" s="24" t="str">
        <f>IF(AI49&lt;=0.5,"Curto I",IF(AND(AI49&gt;='Braços de IP'!$B$9,AI49&lt;='Braços de IP'!$D$9),'Braços de IP'!$E$9,IF(AND(AI49&gt;='Braços de IP'!$B$10,AI49&lt;='Braços de IP'!$D$10),'Braços de IP'!$E$10,IF(AND(AI49&gt;='Braços de IP'!$B$11,AI49&lt;='Braços de IP'!$D$11),'Braços de IP'!$E$11,IF(AND(AI49&gt;='Braços de IP'!$B$12,AI49&lt;='Braços de IP'!$D$12),'Braços de IP'!$E$12,IF(AND(AI49&gt;='Braços de IP'!$B$13,AI49&lt;='Braços de IP'!$D$13),'Braços de IP'!$E$13,IF(AND(AI49&gt;='Braços de IP'!$B$14,AI49&lt;='Braços de IP'!$D$14),'Braços de IP'!$E$14,"ERRO")))))))</f>
        <v>Curto II</v>
      </c>
      <c r="CW49" s="25"/>
      <c r="CX49" s="24" t="str">
        <f>IF($CW49="","",VLOOKUP($CW49,'Braços de IP'!$E$9:$I$15,2,0))</f>
        <v/>
      </c>
      <c r="CY49" s="27" t="str">
        <f>IF($CW49="","",VLOOKUP($CW49,'Braços de IP'!$E$9:$I$15,5,0))</f>
        <v/>
      </c>
      <c r="CZ49" s="24"/>
      <c r="DA49" s="24"/>
      <c r="DB49" s="24"/>
      <c r="DC49" s="24"/>
      <c r="DD49" s="24"/>
      <c r="DE49" s="24"/>
      <c r="DF49" s="28">
        <f t="shared" si="24"/>
        <v>50</v>
      </c>
      <c r="DG49" s="29">
        <f t="shared" si="25"/>
        <v>150</v>
      </c>
      <c r="DH49" s="28">
        <f t="shared" si="26"/>
        <v>200</v>
      </c>
      <c r="DI49" s="30">
        <f t="shared" si="27"/>
        <v>0.66666666666666674</v>
      </c>
      <c r="DJ49" s="31"/>
      <c r="DK49" s="32"/>
      <c r="DL49" s="15" t="s">
        <v>141</v>
      </c>
      <c r="DM49" s="15"/>
      <c r="DO49" s="33">
        <f t="shared" si="28"/>
        <v>0.70930232558139539</v>
      </c>
      <c r="DQ49" s="1" t="s">
        <v>2</v>
      </c>
      <c r="DR49" s="1">
        <f t="shared" si="31"/>
        <v>0</v>
      </c>
      <c r="DS49" s="33" t="e">
        <f t="shared" si="32"/>
        <v>#DIV/0!</v>
      </c>
    </row>
    <row r="50" spans="1:125" ht="15.75" hidden="1" customHeight="1" x14ac:dyDescent="0.3">
      <c r="A50" s="156" t="s">
        <v>1015</v>
      </c>
      <c r="B50" s="156"/>
      <c r="C50" t="s">
        <v>1006</v>
      </c>
      <c r="D50" s="15">
        <v>17</v>
      </c>
      <c r="E50" s="15" t="s">
        <v>153</v>
      </c>
      <c r="F50" s="15" t="s">
        <v>166</v>
      </c>
      <c r="G50" s="15">
        <v>-29.998543000000002</v>
      </c>
      <c r="H50" s="15">
        <v>-50.179307999999999</v>
      </c>
      <c r="I50" s="15" t="s">
        <v>199</v>
      </c>
      <c r="J50" s="15" t="s">
        <v>135</v>
      </c>
      <c r="K50" s="15" t="s">
        <v>167</v>
      </c>
      <c r="L50" s="15" t="s">
        <v>148</v>
      </c>
      <c r="M50" s="15">
        <v>100</v>
      </c>
      <c r="N50" s="15">
        <v>17</v>
      </c>
      <c r="O50" s="15">
        <v>0</v>
      </c>
      <c r="P50" s="15">
        <f t="shared" si="0"/>
        <v>200</v>
      </c>
      <c r="Q50" s="16">
        <v>2</v>
      </c>
      <c r="R50" s="16">
        <v>4</v>
      </c>
      <c r="S50" s="16">
        <v>5</v>
      </c>
      <c r="T50" s="15"/>
      <c r="U50" s="15"/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 t="s">
        <v>138</v>
      </c>
      <c r="AD50" s="15" t="s">
        <v>139</v>
      </c>
      <c r="AE50" s="15">
        <v>42.4</v>
      </c>
      <c r="AF50" s="15">
        <v>7</v>
      </c>
      <c r="AG50" s="15">
        <v>1</v>
      </c>
      <c r="AH50" s="15">
        <v>5</v>
      </c>
      <c r="AI50" s="15">
        <v>1.3</v>
      </c>
      <c r="AJ50" s="16">
        <f t="shared" si="1"/>
        <v>-3.7</v>
      </c>
      <c r="AK50" s="16" t="s">
        <v>135</v>
      </c>
      <c r="AL50" s="16" t="s">
        <v>135</v>
      </c>
      <c r="AM50" s="15" t="s">
        <v>140</v>
      </c>
      <c r="AN50" s="16">
        <f t="shared" si="2"/>
        <v>2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 t="s">
        <v>135</v>
      </c>
      <c r="AU50" s="17">
        <f t="shared" si="3"/>
        <v>0</v>
      </c>
      <c r="AV50" s="17"/>
      <c r="AW50" s="17">
        <f>VLOOKUP(I50,ABNT5101!$I$3:$J$9,2)</f>
        <v>30</v>
      </c>
      <c r="AX50" s="17">
        <f>VLOOKUP(I50,ABNT5101!$I$3:$M$9,5)</f>
        <v>0.38</v>
      </c>
      <c r="AY50" s="131" t="str">
        <f>_xlfn.XLOOKUP(I50,ABNT5101!$I:$I,ABNT5101!$L:$L)</f>
        <v>-</v>
      </c>
      <c r="AZ50" s="131">
        <f>_xlfn.XLOOKUP(I50,ABNT5101!$I:$I,ABNT5101!M:M)</f>
        <v>0.38</v>
      </c>
      <c r="BA50" s="131" t="str">
        <f>_xlfn.XLOOKUP(I50,ABNT5101!$I:$I,ABNT5101!N:N)</f>
        <v>-</v>
      </c>
      <c r="BB50" s="131">
        <f>_xlfn.XLOOKUP(I50,ABNT5101!$I:$I,ABNT5101!O:O)</f>
        <v>14</v>
      </c>
      <c r="BC50" s="18" t="str">
        <f t="shared" si="4"/>
        <v>ATENDE</v>
      </c>
      <c r="BD50" s="19">
        <f t="shared" si="5"/>
        <v>7.0333333333333359E-2</v>
      </c>
      <c r="BE50" s="19">
        <f t="shared" si="6"/>
        <v>-5.2631578947368474E-2</v>
      </c>
      <c r="BF50" s="19" t="str">
        <f t="shared" si="7"/>
        <v>-</v>
      </c>
      <c r="BG50" s="20">
        <v>32.11</v>
      </c>
      <c r="BH50" s="20">
        <v>0.36</v>
      </c>
      <c r="BI50" s="20"/>
      <c r="BJ50" s="20"/>
      <c r="BK50" s="21"/>
      <c r="BL50" s="20"/>
      <c r="BM50" s="18" t="str">
        <f t="shared" si="8"/>
        <v>ATENDE</v>
      </c>
      <c r="BN50" s="18" t="str">
        <f t="shared" si="9"/>
        <v>ATENDE</v>
      </c>
      <c r="BO50" s="18" t="str">
        <f t="shared" si="10"/>
        <v>ATENDIMENTO LIMIAR</v>
      </c>
      <c r="BP50" s="18" t="str">
        <f t="shared" si="11"/>
        <v>ATENDE</v>
      </c>
      <c r="BQ50" s="22" t="str">
        <f t="shared" si="12"/>
        <v>C1</v>
      </c>
      <c r="BR50" s="22" t="str">
        <f t="shared" si="30"/>
        <v>P5</v>
      </c>
      <c r="BS50" s="23">
        <f t="shared" si="14"/>
        <v>7.0019999999999989</v>
      </c>
      <c r="BT50" s="20">
        <v>40.01</v>
      </c>
      <c r="BU50" s="20">
        <v>9.2200000000000006</v>
      </c>
      <c r="BV50" s="132">
        <f>IF(BR50="-","-",_xlfn.XLOOKUP(BR50,ABNT5101!$B$4:$B$9,ABNT5101!$C$4:$C$9))</f>
        <v>5</v>
      </c>
      <c r="BW50" s="132">
        <f>IF(BR50="-","-",_xlfn.XLOOKUP(BR50,ABNT5101!$B$4:$B$9,ABNT5101!$D$4:$D$9))</f>
        <v>1</v>
      </c>
      <c r="BX50" s="18" t="str">
        <f t="shared" si="15"/>
        <v>ATENDE</v>
      </c>
      <c r="BY50" s="18" t="str">
        <f t="shared" si="16"/>
        <v>ATENDE</v>
      </c>
      <c r="BZ50" s="18" t="str">
        <f t="shared" si="17"/>
        <v>ATENDE</v>
      </c>
      <c r="CA50" s="22" t="s">
        <v>135</v>
      </c>
      <c r="CB50" s="23" t="e">
        <f t="shared" si="19"/>
        <v>#VALUE!</v>
      </c>
      <c r="CC50" s="22"/>
      <c r="CD50" s="22"/>
      <c r="CE50" s="130" t="str">
        <f>IF(CA50="-","-",_xlfn.XLOOKUP(CA50,ABNT5101!$B$4:$B$9,ABNT5101!$C$4:$C$9))</f>
        <v>-</v>
      </c>
      <c r="CF50" s="130" t="str">
        <f>IF(CA50="-","-",_xlfn.XLOOKUP(CA50,ABNT5101!$B$4:$B$9,ABNT5101!$D$4:$D$9))</f>
        <v>-</v>
      </c>
      <c r="CG50" s="18" t="str">
        <f t="shared" si="20"/>
        <v>-</v>
      </c>
      <c r="CH50" s="18" t="str">
        <f t="shared" si="21"/>
        <v>-</v>
      </c>
      <c r="CI50" s="18" t="str">
        <f t="shared" si="22"/>
        <v>-</v>
      </c>
      <c r="CJ50" s="133" t="str">
        <f>_xlfn.XLOOKUP(CK50,'Banco de dados'!$B:$B,'Banco de dados'!$D:$D)</f>
        <v>LEDSTAR</v>
      </c>
      <c r="CK50" s="25" t="str">
        <f>'Banco de dados'!B47</f>
        <v xml:space="preserve"> SL VT 9.3 200W</v>
      </c>
      <c r="CL50" s="24" t="str">
        <f>_xlfn.XLOOKUP(CK50,'Banco de dados'!$B:$B,'Banco de dados'!$E:$E)</f>
        <v>LUM LED SL VT 9.3 200W</v>
      </c>
      <c r="CM50" s="24"/>
      <c r="CN50" s="24" t="e">
        <f>IF(CM50="-","-",_xlfn.XLOOKUP(CM50,'Banco de dados'!$B:$B,'Banco de dados'!$E:$E))</f>
        <v>#N/A</v>
      </c>
      <c r="CO50" s="26">
        <f t="shared" si="23"/>
        <v>1</v>
      </c>
      <c r="CP50" s="24">
        <f>_xlfn.XLOOKUP(CK50,'Banco de dados'!$B:$B,'Banco de dados'!$H:$H)</f>
        <v>200</v>
      </c>
      <c r="CQ50" s="24">
        <f>_xlfn.XLOOKUP(CM50,'Banco de dados'!$B:$B,'Banco de dados'!$H:$H)</f>
        <v>0</v>
      </c>
      <c r="CR50" s="24">
        <f>_xlfn.XLOOKUP(CK50,'Banco de dados'!$B:$B,'Banco de dados'!$F:$F)</f>
        <v>32740.2</v>
      </c>
      <c r="CS50" s="24">
        <f>_xlfn.XLOOKUP(CM50,'Banco de dados'!$B:$B,'Banco de dados'!$F:$F)</f>
        <v>0</v>
      </c>
      <c r="CT50" s="25">
        <v>0</v>
      </c>
      <c r="CU50" s="25">
        <v>10</v>
      </c>
      <c r="CV50" s="24" t="str">
        <f>IF(AI50&lt;=0.5,"Curto I",IF(AND(AI50&gt;='Braços de IP'!$B$9,AI50&lt;='Braços de IP'!$D$9),'Braços de IP'!$E$9,IF(AND(AI50&gt;='Braços de IP'!$B$10,AI50&lt;='Braços de IP'!$D$10),'Braços de IP'!$E$10,IF(AND(AI50&gt;='Braços de IP'!$B$11,AI50&lt;='Braços de IP'!$D$11),'Braços de IP'!$E$11,IF(AND(AI50&gt;='Braços de IP'!$B$12,AI50&lt;='Braços de IP'!$D$12),'Braços de IP'!$E$12,IF(AND(AI50&gt;='Braços de IP'!$B$13,AI50&lt;='Braços de IP'!$D$13),'Braços de IP'!$E$13,IF(AND(AI50&gt;='Braços de IP'!$B$14,AI50&lt;='Braços de IP'!$D$14),'Braços de IP'!$E$14,"ERRO")))))))</f>
        <v>Curto II</v>
      </c>
      <c r="CW50" s="25"/>
      <c r="CX50" s="24" t="str">
        <f>IF($CW50="","",VLOOKUP($CW50,'Braços de IP'!$E$9:$I$15,2,0))</f>
        <v/>
      </c>
      <c r="CY50" s="27" t="str">
        <f>IF($CW50="","",VLOOKUP($CW50,'Braços de IP'!$E$9:$I$15,5,0))</f>
        <v/>
      </c>
      <c r="CZ50" s="24"/>
      <c r="DA50" s="24"/>
      <c r="DB50" s="24"/>
      <c r="DC50" s="24"/>
      <c r="DD50" s="24"/>
      <c r="DE50" s="24"/>
      <c r="DF50" s="28">
        <f t="shared" si="24"/>
        <v>200</v>
      </c>
      <c r="DG50" s="29">
        <f t="shared" si="25"/>
        <v>100</v>
      </c>
      <c r="DH50" s="28">
        <f t="shared" si="26"/>
        <v>300</v>
      </c>
      <c r="DI50" s="30">
        <f t="shared" si="27"/>
        <v>-1</v>
      </c>
      <c r="DJ50" s="31"/>
      <c r="DK50" s="32"/>
      <c r="DL50" s="15" t="s">
        <v>141</v>
      </c>
      <c r="DM50" s="15"/>
      <c r="DO50" s="33">
        <f t="shared" si="28"/>
        <v>-0.70940170940170943</v>
      </c>
      <c r="DQ50" s="1" t="s">
        <v>2</v>
      </c>
      <c r="DR50" s="1">
        <f t="shared" si="31"/>
        <v>0</v>
      </c>
      <c r="DS50" s="33" t="e">
        <f t="shared" si="32"/>
        <v>#DIV/0!</v>
      </c>
    </row>
    <row r="51" spans="1:125" ht="15.75" hidden="1" customHeight="1" x14ac:dyDescent="0.3">
      <c r="A51" s="156" t="s">
        <v>1015</v>
      </c>
      <c r="B51" s="156"/>
      <c r="C51" t="s">
        <v>1006</v>
      </c>
      <c r="D51" s="15">
        <v>17</v>
      </c>
      <c r="E51" s="15" t="s">
        <v>153</v>
      </c>
      <c r="F51" s="15" t="s">
        <v>166</v>
      </c>
      <c r="G51" s="15">
        <v>-29.998543000000002</v>
      </c>
      <c r="H51" s="15">
        <v>-50.179307999999999</v>
      </c>
      <c r="I51" s="15" t="s">
        <v>199</v>
      </c>
      <c r="J51" s="15" t="s">
        <v>135</v>
      </c>
      <c r="K51" s="15" t="s">
        <v>167</v>
      </c>
      <c r="L51" s="15" t="s">
        <v>148</v>
      </c>
      <c r="M51" s="15">
        <v>100</v>
      </c>
      <c r="N51" s="15">
        <v>17</v>
      </c>
      <c r="O51" s="15">
        <v>0</v>
      </c>
      <c r="P51" s="15">
        <f t="shared" si="0"/>
        <v>200</v>
      </c>
      <c r="Q51" s="16">
        <v>2</v>
      </c>
      <c r="R51" s="16">
        <v>4</v>
      </c>
      <c r="S51" s="16">
        <v>5</v>
      </c>
      <c r="T51" s="15"/>
      <c r="U51" s="15"/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 t="s">
        <v>138</v>
      </c>
      <c r="AD51" s="15" t="s">
        <v>139</v>
      </c>
      <c r="AE51" s="15">
        <v>42.4</v>
      </c>
      <c r="AF51" s="15">
        <v>7</v>
      </c>
      <c r="AG51" s="15">
        <v>1</v>
      </c>
      <c r="AH51" s="15">
        <v>5</v>
      </c>
      <c r="AI51" s="15">
        <v>1.3</v>
      </c>
      <c r="AJ51" s="16">
        <f t="shared" si="1"/>
        <v>-3.7</v>
      </c>
      <c r="AK51" s="16" t="s">
        <v>135</v>
      </c>
      <c r="AL51" s="16" t="s">
        <v>135</v>
      </c>
      <c r="AM51" s="15" t="s">
        <v>140</v>
      </c>
      <c r="AN51" s="16">
        <f t="shared" si="2"/>
        <v>2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 t="s">
        <v>135</v>
      </c>
      <c r="AU51" s="17">
        <f t="shared" si="3"/>
        <v>0</v>
      </c>
      <c r="AV51" s="17"/>
      <c r="AW51" s="17">
        <f>VLOOKUP(I51,ABNT5101!$I$3:$J$9,2)</f>
        <v>30</v>
      </c>
      <c r="AX51" s="17">
        <f>VLOOKUP(I51,ABNT5101!$I$3:$M$9,5)</f>
        <v>0.38</v>
      </c>
      <c r="AY51" s="131" t="str">
        <f>_xlfn.XLOOKUP(I51,ABNT5101!$I:$I,ABNT5101!$L:$L)</f>
        <v>-</v>
      </c>
      <c r="AZ51" s="131">
        <f>_xlfn.XLOOKUP(I51,ABNT5101!$I:$I,ABNT5101!M:M)</f>
        <v>0.38</v>
      </c>
      <c r="BA51" s="131" t="str">
        <f>_xlfn.XLOOKUP(I51,ABNT5101!$I:$I,ABNT5101!N:N)</f>
        <v>-</v>
      </c>
      <c r="BB51" s="131">
        <f>_xlfn.XLOOKUP(I51,ABNT5101!$I:$I,ABNT5101!O:O)</f>
        <v>14</v>
      </c>
      <c r="BC51" s="18" t="str">
        <f t="shared" si="4"/>
        <v>ATENDE</v>
      </c>
      <c r="BD51" s="19">
        <f t="shared" si="5"/>
        <v>5.166666666666675E-2</v>
      </c>
      <c r="BE51" s="19">
        <f t="shared" si="6"/>
        <v>0.34210526315789469</v>
      </c>
      <c r="BF51" s="19" t="str">
        <f t="shared" si="7"/>
        <v>-</v>
      </c>
      <c r="BG51" s="20">
        <v>31.55</v>
      </c>
      <c r="BH51" s="20">
        <v>0.51</v>
      </c>
      <c r="BI51" s="20"/>
      <c r="BJ51" s="20"/>
      <c r="BK51" s="21"/>
      <c r="BL51" s="20"/>
      <c r="BM51" s="18" t="str">
        <f t="shared" si="8"/>
        <v>ATENDE</v>
      </c>
      <c r="BN51" s="18" t="str">
        <f t="shared" si="9"/>
        <v>ATENDE</v>
      </c>
      <c r="BO51" s="18" t="str">
        <f t="shared" si="10"/>
        <v>ATENDE</v>
      </c>
      <c r="BP51" s="18" t="str">
        <f t="shared" si="11"/>
        <v>ATENDE</v>
      </c>
      <c r="BQ51" s="22" t="str">
        <f t="shared" si="12"/>
        <v>C1</v>
      </c>
      <c r="BR51" s="22" t="str">
        <f t="shared" si="30"/>
        <v>P5</v>
      </c>
      <c r="BS51" s="23">
        <f t="shared" si="14"/>
        <v>8.4439999999999991</v>
      </c>
      <c r="BT51" s="20">
        <v>47.22</v>
      </c>
      <c r="BU51" s="20">
        <v>33.51</v>
      </c>
      <c r="BV51" s="132">
        <f>IF(BR51="-","-",_xlfn.XLOOKUP(BR51,ABNT5101!$B$4:$B$9,ABNT5101!$C$4:$C$9))</f>
        <v>5</v>
      </c>
      <c r="BW51" s="132">
        <f>IF(BR51="-","-",_xlfn.XLOOKUP(BR51,ABNT5101!$B$4:$B$9,ABNT5101!$D$4:$D$9))</f>
        <v>1</v>
      </c>
      <c r="BX51" s="18" t="str">
        <f t="shared" si="15"/>
        <v>ATENDE</v>
      </c>
      <c r="BY51" s="18" t="str">
        <f t="shared" si="16"/>
        <v>ATENDE</v>
      </c>
      <c r="BZ51" s="18" t="str">
        <f t="shared" si="17"/>
        <v>ATENDE</v>
      </c>
      <c r="CA51" s="22" t="s">
        <v>135</v>
      </c>
      <c r="CB51" s="23" t="e">
        <f t="shared" si="19"/>
        <v>#VALUE!</v>
      </c>
      <c r="CC51" s="22"/>
      <c r="CD51" s="22"/>
      <c r="CE51" s="130" t="str">
        <f>IF(CA51="-","-",_xlfn.XLOOKUP(CA51,ABNT5101!$B$4:$B$9,ABNT5101!$C$4:$C$9))</f>
        <v>-</v>
      </c>
      <c r="CF51" s="130" t="str">
        <f>IF(CA51="-","-",_xlfn.XLOOKUP(CA51,ABNT5101!$B$4:$B$9,ABNT5101!$D$4:$D$9))</f>
        <v>-</v>
      </c>
      <c r="CG51" s="18" t="str">
        <f t="shared" si="20"/>
        <v>-</v>
      </c>
      <c r="CH51" s="18" t="str">
        <f t="shared" si="21"/>
        <v>-</v>
      </c>
      <c r="CI51" s="18" t="str">
        <f t="shared" si="22"/>
        <v>-</v>
      </c>
      <c r="CJ51" s="133" t="str">
        <f>_xlfn.XLOOKUP(CK51,'Banco de dados'!$B:$B,'Banco de dados'!$D:$D)</f>
        <v>SX LIGHTING</v>
      </c>
      <c r="CK51" s="25" t="str">
        <f>'Banco de dados'!B62</f>
        <v>SX-INLPP090HF</v>
      </c>
      <c r="CL51" s="24" t="str">
        <f>_xlfn.XLOOKUP(CK51,'Banco de dados'!$B:$B,'Banco de dados'!$E:$E)</f>
        <v>SXINLPP090K40L12CZF7PHF</v>
      </c>
      <c r="CM51" s="24"/>
      <c r="CN51" s="24" t="e">
        <f>IF(CM51="-","-",_xlfn.XLOOKUP(CM51,'Banco de dados'!$B:$B,'Banco de dados'!$E:$E))</f>
        <v>#N/A</v>
      </c>
      <c r="CO51" s="26">
        <f t="shared" si="23"/>
        <v>1</v>
      </c>
      <c r="CP51" s="24">
        <f>_xlfn.XLOOKUP(CK51,'Banco de dados'!$B:$B,'Banco de dados'!$H:$H)</f>
        <v>90</v>
      </c>
      <c r="CQ51" s="24">
        <f>_xlfn.XLOOKUP(CM51,'Banco de dados'!$B:$B,'Banco de dados'!$H:$H)</f>
        <v>0</v>
      </c>
      <c r="CR51" s="24">
        <f>_xlfn.XLOOKUP(CK51,'Banco de dados'!$B:$B,'Banco de dados'!$F:$F)</f>
        <v>15476</v>
      </c>
      <c r="CS51" s="24">
        <f>_xlfn.XLOOKUP(CM51,'Banco de dados'!$B:$B,'Banco de dados'!$F:$F)</f>
        <v>0</v>
      </c>
      <c r="CT51" s="25">
        <v>0</v>
      </c>
      <c r="CU51" s="25">
        <v>10</v>
      </c>
      <c r="CV51" s="24" t="str">
        <f>IF(AI51&lt;=0.5,"Curto I",IF(AND(AI51&gt;='Braços de IP'!$B$9,AI51&lt;='Braços de IP'!$D$9),'Braços de IP'!$E$9,IF(AND(AI51&gt;='Braços de IP'!$B$10,AI51&lt;='Braços de IP'!$D$10),'Braços de IP'!$E$10,IF(AND(AI51&gt;='Braços de IP'!$B$11,AI51&lt;='Braços de IP'!$D$11),'Braços de IP'!$E$11,IF(AND(AI51&gt;='Braços de IP'!$B$12,AI51&lt;='Braços de IP'!$D$12),'Braços de IP'!$E$12,IF(AND(AI51&gt;='Braços de IP'!$B$13,AI51&lt;='Braços de IP'!$D$13),'Braços de IP'!$E$13,IF(AND(AI51&gt;='Braços de IP'!$B$14,AI51&lt;='Braços de IP'!$D$14),'Braços de IP'!$E$14,"ERRO")))))))</f>
        <v>Curto II</v>
      </c>
      <c r="CW51" s="25"/>
      <c r="CX51" s="24" t="str">
        <f>IF($CW51="","",VLOOKUP($CW51,'Braços de IP'!$E$9:$I$15,2,0))</f>
        <v/>
      </c>
      <c r="CY51" s="27" t="str">
        <f>IF($CW51="","",VLOOKUP($CW51,'Braços de IP'!$E$9:$I$15,5,0))</f>
        <v/>
      </c>
      <c r="CZ51" s="24" t="s">
        <v>646</v>
      </c>
      <c r="DA51" s="24">
        <v>1</v>
      </c>
      <c r="DB51" s="24"/>
      <c r="DC51" s="24" t="s">
        <v>1020</v>
      </c>
      <c r="DD51" s="24"/>
      <c r="DE51" s="24"/>
      <c r="DF51" s="28">
        <f t="shared" si="24"/>
        <v>90</v>
      </c>
      <c r="DG51" s="29">
        <f t="shared" si="25"/>
        <v>100</v>
      </c>
      <c r="DH51" s="28">
        <f t="shared" si="26"/>
        <v>190</v>
      </c>
      <c r="DI51" s="30">
        <f t="shared" si="27"/>
        <v>9.9999999999999978E-2</v>
      </c>
      <c r="DJ51" s="31"/>
      <c r="DK51" s="32"/>
      <c r="DL51" s="15" t="s">
        <v>141</v>
      </c>
      <c r="DM51" s="15"/>
      <c r="DO51" s="33">
        <f t="shared" si="28"/>
        <v>0.23076923076923078</v>
      </c>
      <c r="DQ51" s="1" t="s">
        <v>2</v>
      </c>
      <c r="DR51" s="1">
        <f t="shared" si="31"/>
        <v>0</v>
      </c>
      <c r="DS51" s="33" t="e">
        <f t="shared" si="32"/>
        <v>#DIV/0!</v>
      </c>
      <c r="DU51" t="s">
        <v>141</v>
      </c>
    </row>
    <row r="52" spans="1:125" ht="15.75" hidden="1" customHeight="1" x14ac:dyDescent="0.3">
      <c r="A52" s="156" t="s">
        <v>1015</v>
      </c>
      <c r="B52" s="156"/>
      <c r="C52" t="s">
        <v>1006</v>
      </c>
      <c r="D52" s="15">
        <v>17</v>
      </c>
      <c r="E52" s="15" t="s">
        <v>153</v>
      </c>
      <c r="F52" s="15" t="s">
        <v>166</v>
      </c>
      <c r="G52" s="15">
        <v>-29.998543000000002</v>
      </c>
      <c r="H52" s="15">
        <v>-50.179307999999999</v>
      </c>
      <c r="I52" s="15" t="s">
        <v>199</v>
      </c>
      <c r="J52" s="15" t="s">
        <v>135</v>
      </c>
      <c r="K52" s="15" t="s">
        <v>167</v>
      </c>
      <c r="L52" s="15" t="s">
        <v>148</v>
      </c>
      <c r="M52" s="15">
        <v>100</v>
      </c>
      <c r="N52" s="15">
        <v>17</v>
      </c>
      <c r="O52" s="15">
        <v>0</v>
      </c>
      <c r="P52" s="15">
        <f t="shared" si="0"/>
        <v>200</v>
      </c>
      <c r="Q52" s="16">
        <v>2</v>
      </c>
      <c r="R52" s="16">
        <v>4</v>
      </c>
      <c r="S52" s="16">
        <v>5</v>
      </c>
      <c r="T52" s="15"/>
      <c r="U52" s="15"/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 t="s">
        <v>138</v>
      </c>
      <c r="AD52" s="15" t="s">
        <v>139</v>
      </c>
      <c r="AE52" s="15">
        <v>42.4</v>
      </c>
      <c r="AF52" s="15">
        <v>7</v>
      </c>
      <c r="AG52" s="15">
        <v>1</v>
      </c>
      <c r="AH52" s="15">
        <v>5</v>
      </c>
      <c r="AI52" s="15">
        <v>1.3</v>
      </c>
      <c r="AJ52" s="16">
        <f t="shared" si="1"/>
        <v>-3.7</v>
      </c>
      <c r="AK52" s="16" t="s">
        <v>135</v>
      </c>
      <c r="AL52" s="16" t="s">
        <v>135</v>
      </c>
      <c r="AM52" s="15" t="s">
        <v>140</v>
      </c>
      <c r="AN52" s="16">
        <f t="shared" si="2"/>
        <v>2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 t="s">
        <v>135</v>
      </c>
      <c r="AU52" s="17">
        <f t="shared" si="3"/>
        <v>0</v>
      </c>
      <c r="AV52" s="17"/>
      <c r="AW52" s="17">
        <f>VLOOKUP(I52,ABNT5101!$I$3:$J$9,2)</f>
        <v>30</v>
      </c>
      <c r="AX52" s="17">
        <f>VLOOKUP(I52,ABNT5101!$I$3:$M$9,5)</f>
        <v>0.38</v>
      </c>
      <c r="AY52" s="131" t="str">
        <f>_xlfn.XLOOKUP(I52,ABNT5101!$I:$I,ABNT5101!$L:$L)</f>
        <v>-</v>
      </c>
      <c r="AZ52" s="131">
        <f>_xlfn.XLOOKUP(I52,ABNT5101!$I:$I,ABNT5101!M:M)</f>
        <v>0.38</v>
      </c>
      <c r="BA52" s="131" t="str">
        <f>_xlfn.XLOOKUP(I52,ABNT5101!$I:$I,ABNT5101!N:N)</f>
        <v>-</v>
      </c>
      <c r="BB52" s="131">
        <f>_xlfn.XLOOKUP(I52,ABNT5101!$I:$I,ABNT5101!O:O)</f>
        <v>14</v>
      </c>
      <c r="BC52" s="18" t="str">
        <f t="shared" si="4"/>
        <v>ATENDE</v>
      </c>
      <c r="BD52" s="19">
        <f t="shared" si="5"/>
        <v>0.16366666666666663</v>
      </c>
      <c r="BE52" s="19">
        <f t="shared" si="6"/>
        <v>-2.6315789473684181E-2</v>
      </c>
      <c r="BF52" s="19" t="str">
        <f t="shared" si="7"/>
        <v>-</v>
      </c>
      <c r="BG52" s="20">
        <v>34.909999999999997</v>
      </c>
      <c r="BH52" s="20">
        <v>0.37</v>
      </c>
      <c r="BI52" s="20"/>
      <c r="BJ52" s="20"/>
      <c r="BK52" s="21"/>
      <c r="BL52" s="20"/>
      <c r="BM52" s="18" t="str">
        <f t="shared" si="8"/>
        <v>ATENDE</v>
      </c>
      <c r="BN52" s="18" t="str">
        <f t="shared" si="9"/>
        <v>ATENDE</v>
      </c>
      <c r="BO52" s="18" t="str">
        <f t="shared" si="10"/>
        <v>ATENDIMENTO LIMIAR</v>
      </c>
      <c r="BP52" s="18" t="str">
        <f t="shared" si="11"/>
        <v>ATENDE</v>
      </c>
      <c r="BQ52" s="22" t="str">
        <f t="shared" si="12"/>
        <v>C1</v>
      </c>
      <c r="BR52" s="22" t="str">
        <f t="shared" si="30"/>
        <v>P5</v>
      </c>
      <c r="BS52" s="23">
        <f t="shared" si="14"/>
        <v>6.6639999999999997</v>
      </c>
      <c r="BT52" s="20">
        <v>38.32</v>
      </c>
      <c r="BU52" s="20">
        <v>9.5660000000000007</v>
      </c>
      <c r="BV52" s="132">
        <f>IF(BR52="-","-",_xlfn.XLOOKUP(BR52,ABNT5101!$B$4:$B$9,ABNT5101!$C$4:$C$9))</f>
        <v>5</v>
      </c>
      <c r="BW52" s="132">
        <f>IF(BR52="-","-",_xlfn.XLOOKUP(BR52,ABNT5101!$B$4:$B$9,ABNT5101!$D$4:$D$9))</f>
        <v>1</v>
      </c>
      <c r="BX52" s="18" t="str">
        <f t="shared" si="15"/>
        <v>ATENDE</v>
      </c>
      <c r="BY52" s="18" t="str">
        <f t="shared" si="16"/>
        <v>ATENDE</v>
      </c>
      <c r="BZ52" s="18" t="str">
        <f t="shared" si="17"/>
        <v>ATENDE</v>
      </c>
      <c r="CA52" s="22" t="s">
        <v>135</v>
      </c>
      <c r="CB52" s="23" t="e">
        <f t="shared" si="19"/>
        <v>#VALUE!</v>
      </c>
      <c r="CC52" s="22"/>
      <c r="CD52" s="22"/>
      <c r="CE52" s="130" t="str">
        <f>IF(CA52="-","-",_xlfn.XLOOKUP(CA52,ABNT5101!$B$4:$B$9,ABNT5101!$C$4:$C$9))</f>
        <v>-</v>
      </c>
      <c r="CF52" s="130" t="str">
        <f>IF(CA52="-","-",_xlfn.XLOOKUP(CA52,ABNT5101!$B$4:$B$9,ABNT5101!$D$4:$D$9))</f>
        <v>-</v>
      </c>
      <c r="CG52" s="18" t="str">
        <f t="shared" si="20"/>
        <v>-</v>
      </c>
      <c r="CH52" s="18" t="str">
        <f t="shared" si="21"/>
        <v>-</v>
      </c>
      <c r="CI52" s="18" t="str">
        <f t="shared" si="22"/>
        <v>-</v>
      </c>
      <c r="CJ52" s="133" t="str">
        <f>_xlfn.XLOOKUP(CK52,'Banco de dados'!$B:$B,'Banco de dados'!$D:$D)</f>
        <v>TECNOWATT</v>
      </c>
      <c r="CK52" s="25" t="str">
        <f>'Banco de dados'!B76</f>
        <v xml:space="preserve">SIGMAGPTLRRSMNDL120W_82IBBR
</v>
      </c>
      <c r="CL52" s="24" t="str">
        <f>_xlfn.XLOOKUP(CK52,'Banco de dados'!$B:$B,'Banco de dados'!$E:$E)</f>
        <v>SIGMAGPTLRRSMNDL120W_82IBBR
S1-10C1MUN6.5</v>
      </c>
      <c r="CM52" s="24"/>
      <c r="CN52" s="24" t="e">
        <f>IF(CM52="-","-",_xlfn.XLOOKUP(CM52,'Banco de dados'!$B:$B,'Banco de dados'!$E:$E))</f>
        <v>#N/A</v>
      </c>
      <c r="CO52" s="26">
        <f t="shared" si="23"/>
        <v>1</v>
      </c>
      <c r="CP52" s="24">
        <f>_xlfn.XLOOKUP(CK52,'Banco de dados'!$B:$B,'Banco de dados'!$H:$H)</f>
        <v>120</v>
      </c>
      <c r="CQ52" s="24">
        <f>_xlfn.XLOOKUP(CM52,'Banco de dados'!$B:$B,'Banco de dados'!$H:$H)</f>
        <v>0</v>
      </c>
      <c r="CR52" s="24">
        <f>_xlfn.XLOOKUP(CK52,'Banco de dados'!$B:$B,'Banco de dados'!$F:$F)</f>
        <v>19640</v>
      </c>
      <c r="CS52" s="24">
        <f>_xlfn.XLOOKUP(CM52,'Banco de dados'!$B:$B,'Banco de dados'!$F:$F)</f>
        <v>0</v>
      </c>
      <c r="CT52" s="25">
        <v>0</v>
      </c>
      <c r="CU52" s="25">
        <v>10</v>
      </c>
      <c r="CV52" s="24" t="str">
        <f>IF(AI52&lt;=0.5,"Curto I",IF(AND(AI52&gt;='Braços de IP'!$B$9,AI52&lt;='Braços de IP'!$D$9),'Braços de IP'!$E$9,IF(AND(AI52&gt;='Braços de IP'!$B$10,AI52&lt;='Braços de IP'!$D$10),'Braços de IP'!$E$10,IF(AND(AI52&gt;='Braços de IP'!$B$11,AI52&lt;='Braços de IP'!$D$11),'Braços de IP'!$E$11,IF(AND(AI52&gt;='Braços de IP'!$B$12,AI52&lt;='Braços de IP'!$D$12),'Braços de IP'!$E$12,IF(AND(AI52&gt;='Braços de IP'!$B$13,AI52&lt;='Braços de IP'!$D$13),'Braços de IP'!$E$13,IF(AND(AI52&gt;='Braços de IP'!$B$14,AI52&lt;='Braços de IP'!$D$14),'Braços de IP'!$E$14,"ERRO")))))))</f>
        <v>Curto II</v>
      </c>
      <c r="CW52" s="25"/>
      <c r="CX52" s="24" t="str">
        <f>IF($CW52="","",VLOOKUP($CW52,'Braços de IP'!$E$9:$I$15,2,0))</f>
        <v/>
      </c>
      <c r="CY52" s="27" t="str">
        <f>IF($CW52="","",VLOOKUP($CW52,'Braços de IP'!$E$9:$I$15,5,0))</f>
        <v/>
      </c>
      <c r="CZ52" s="24" t="s">
        <v>646</v>
      </c>
      <c r="DA52" s="24">
        <v>1</v>
      </c>
      <c r="DB52" s="24"/>
      <c r="DC52" s="24" t="s">
        <v>1020</v>
      </c>
      <c r="DD52" s="24"/>
      <c r="DE52" s="24"/>
      <c r="DF52" s="28">
        <f t="shared" si="24"/>
        <v>120</v>
      </c>
      <c r="DG52" s="29">
        <f t="shared" si="25"/>
        <v>100</v>
      </c>
      <c r="DH52" s="28">
        <f t="shared" si="26"/>
        <v>220</v>
      </c>
      <c r="DI52" s="30">
        <f t="shared" si="27"/>
        <v>-0.19999999999999996</v>
      </c>
      <c r="DJ52" s="31"/>
      <c r="DK52" s="32"/>
      <c r="DL52" s="15" t="s">
        <v>141</v>
      </c>
      <c r="DM52" s="15"/>
      <c r="DO52" s="33">
        <f t="shared" si="28"/>
        <v>-2.564102564102564E-2</v>
      </c>
      <c r="DQ52" s="1" t="s">
        <v>2</v>
      </c>
      <c r="DR52" s="1">
        <f t="shared" si="31"/>
        <v>0</v>
      </c>
      <c r="DS52" s="33" t="e">
        <f t="shared" si="32"/>
        <v>#DIV/0!</v>
      </c>
      <c r="DU52" t="s">
        <v>141</v>
      </c>
    </row>
    <row r="53" spans="1:125" ht="15.75" hidden="1" customHeight="1" x14ac:dyDescent="0.3">
      <c r="C53" t="s">
        <v>1006</v>
      </c>
      <c r="D53" s="15">
        <v>15</v>
      </c>
      <c r="E53" s="15" t="s">
        <v>132</v>
      </c>
      <c r="F53" s="15" t="s">
        <v>163</v>
      </c>
      <c r="G53" s="15">
        <v>-30.059480000000001</v>
      </c>
      <c r="H53" s="15">
        <v>-50.157082000000003</v>
      </c>
      <c r="I53" s="15" t="s">
        <v>134</v>
      </c>
      <c r="J53" s="15" t="s">
        <v>135</v>
      </c>
      <c r="K53" s="15" t="s">
        <v>136</v>
      </c>
      <c r="L53" s="15" t="s">
        <v>148</v>
      </c>
      <c r="M53" s="15">
        <v>100</v>
      </c>
      <c r="N53" s="15">
        <v>17</v>
      </c>
      <c r="O53" s="15">
        <v>0</v>
      </c>
      <c r="P53" s="15">
        <f t="shared" si="0"/>
        <v>200</v>
      </c>
      <c r="Q53" s="16">
        <v>1</v>
      </c>
      <c r="R53" s="16">
        <v>1.5</v>
      </c>
      <c r="S53" s="16">
        <v>3.5</v>
      </c>
      <c r="T53" s="15"/>
      <c r="U53" s="15"/>
      <c r="V53" s="15">
        <v>0</v>
      </c>
      <c r="W53" s="15">
        <v>1.5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 t="s">
        <v>138</v>
      </c>
      <c r="AD53" s="15" t="s">
        <v>139</v>
      </c>
      <c r="AE53" s="15">
        <v>26</v>
      </c>
      <c r="AF53" s="15">
        <v>7</v>
      </c>
      <c r="AG53" s="15">
        <v>1</v>
      </c>
      <c r="AH53" s="15">
        <v>0.5</v>
      </c>
      <c r="AI53" s="15">
        <v>1.3</v>
      </c>
      <c r="AJ53" s="16">
        <f t="shared" si="1"/>
        <v>0.8</v>
      </c>
      <c r="AK53" s="16" t="s">
        <v>135</v>
      </c>
      <c r="AL53" s="16" t="s">
        <v>135</v>
      </c>
      <c r="AM53" s="15" t="s">
        <v>140</v>
      </c>
      <c r="AN53" s="16">
        <f t="shared" si="2"/>
        <v>2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 t="s">
        <v>135</v>
      </c>
      <c r="AU53" s="17">
        <f t="shared" si="3"/>
        <v>0</v>
      </c>
      <c r="AV53" s="17"/>
      <c r="AW53" s="17">
        <f>VLOOKUP(I53,ABNT5101!$I$3:$J$9,2)</f>
        <v>7.5</v>
      </c>
      <c r="AX53" s="17">
        <f>VLOOKUP(I53,ABNT5101!$I$3:$M$9,5)</f>
        <v>0.18</v>
      </c>
      <c r="AY53" s="131" t="str">
        <f>_xlfn.XLOOKUP(I53,ABNT5101!$I:$I,ABNT5101!$L:$L)</f>
        <v>-</v>
      </c>
      <c r="AZ53" s="131">
        <f>_xlfn.XLOOKUP(I53,ABNT5101!$I:$I,ABNT5101!M:M)</f>
        <v>0.18</v>
      </c>
      <c r="BA53" s="131" t="str">
        <f>_xlfn.XLOOKUP(I53,ABNT5101!$I:$I,ABNT5101!N:N)</f>
        <v>-</v>
      </c>
      <c r="BB53" s="131">
        <f>_xlfn.XLOOKUP(I53,ABNT5101!$I:$I,ABNT5101!O:O)</f>
        <v>16</v>
      </c>
      <c r="BC53" s="18" t="str">
        <f t="shared" si="4"/>
        <v>ATENDE</v>
      </c>
      <c r="BD53" s="19">
        <f t="shared" si="5"/>
        <v>0.34133333333333349</v>
      </c>
      <c r="BE53" s="19">
        <f t="shared" si="6"/>
        <v>1.8888888888888893</v>
      </c>
      <c r="BF53" s="19" t="str">
        <f t="shared" si="7"/>
        <v>-</v>
      </c>
      <c r="BG53" s="20">
        <v>10.06</v>
      </c>
      <c r="BH53" s="20">
        <v>0.52</v>
      </c>
      <c r="BI53" s="20"/>
      <c r="BJ53" s="20"/>
      <c r="BK53" s="21"/>
      <c r="BL53" s="20"/>
      <c r="BM53" s="18" t="str">
        <f t="shared" si="8"/>
        <v>ATENDE</v>
      </c>
      <c r="BN53" s="18" t="str">
        <f t="shared" si="9"/>
        <v>ATENDE</v>
      </c>
      <c r="BO53" s="18" t="str">
        <f t="shared" si="10"/>
        <v>ATENDE</v>
      </c>
      <c r="BP53" s="18" t="str">
        <f t="shared" si="11"/>
        <v>ATENDE</v>
      </c>
      <c r="BQ53" s="22" t="str">
        <f t="shared" si="12"/>
        <v>C5</v>
      </c>
      <c r="BR53" s="22" t="str">
        <f t="shared" si="30"/>
        <v>P6</v>
      </c>
      <c r="BS53" s="23">
        <f t="shared" si="14"/>
        <v>1.8566666666666669</v>
      </c>
      <c r="BT53" s="20">
        <v>8.57</v>
      </c>
      <c r="BU53" s="20">
        <v>4.55</v>
      </c>
      <c r="BV53" s="132">
        <f>IF(BR53="-","-",_xlfn.XLOOKUP(BR53,ABNT5101!$B$4:$B$9,ABNT5101!$C$4:$C$9))</f>
        <v>3</v>
      </c>
      <c r="BW53" s="132">
        <f>IF(BR53="-","-",_xlfn.XLOOKUP(BR53,ABNT5101!$B$4:$B$9,ABNT5101!$D$4:$D$9))</f>
        <v>0.6</v>
      </c>
      <c r="BX53" s="18" t="str">
        <f t="shared" si="15"/>
        <v>ATENDE</v>
      </c>
      <c r="BY53" s="18" t="str">
        <f t="shared" si="16"/>
        <v>ATENDE</v>
      </c>
      <c r="BZ53" s="18" t="str">
        <f t="shared" si="17"/>
        <v>ATENDE</v>
      </c>
      <c r="CA53" s="22" t="str">
        <f t="shared" ref="CA53:CA61" si="34">BR53</f>
        <v>P6</v>
      </c>
      <c r="CB53" s="23">
        <f t="shared" si="19"/>
        <v>2.1566666666666667</v>
      </c>
      <c r="CC53" s="22">
        <v>9.4700000000000006</v>
      </c>
      <c r="CD53" s="22">
        <v>5.51</v>
      </c>
      <c r="CE53" s="130">
        <f>IF(CA53="-","-",_xlfn.XLOOKUP(CA53,ABNT5101!$B$4:$B$9,ABNT5101!$C$4:$C$9))</f>
        <v>3</v>
      </c>
      <c r="CF53" s="130">
        <f>IF(CA53="-","-",_xlfn.XLOOKUP(CA53,ABNT5101!$B$4:$B$9,ABNT5101!$D$4:$D$9))</f>
        <v>0.6</v>
      </c>
      <c r="CG53" s="18" t="str">
        <f t="shared" si="20"/>
        <v>ATENDE</v>
      </c>
      <c r="CH53" s="18" t="str">
        <f t="shared" si="21"/>
        <v>ATENDE</v>
      </c>
      <c r="CI53" s="18" t="str">
        <f t="shared" si="22"/>
        <v>ATENDE</v>
      </c>
      <c r="CJ53" s="133" t="str">
        <f>_xlfn.XLOOKUP(CK53,'Banco de dados'!$B:$B,'Banco de dados'!$D:$D)</f>
        <v>LEDSTAR</v>
      </c>
      <c r="CK53" s="25" t="s">
        <v>707</v>
      </c>
      <c r="CL53" s="24" t="str">
        <f>_xlfn.XLOOKUP(CK53,'Banco de dados'!$B:$B,'Banco de dados'!$E:$E)</f>
        <v>LUM LED SL VT 9.1 28W</v>
      </c>
      <c r="CM53" s="24"/>
      <c r="CN53" s="24">
        <f>IF(CM53="-","-",_xlfn.XLOOKUP(CM53,'Banco de dados'!$B:$B,'Banco de dados'!$E:$E))</f>
        <v>0</v>
      </c>
      <c r="CO53" s="26">
        <f t="shared" si="23"/>
        <v>1</v>
      </c>
      <c r="CP53" s="24">
        <f>_xlfn.XLOOKUP(CK53,'Banco de dados'!$B:$B,'Banco de dados'!$H:$H)</f>
        <v>28</v>
      </c>
      <c r="CQ53" s="24">
        <f>_xlfn.XLOOKUP(CM53,'Banco de dados'!$B:$B,'Banco de dados'!$H:$H)</f>
        <v>0</v>
      </c>
      <c r="CR53" s="24">
        <f>_xlfn.XLOOKUP(CK53,'Banco de dados'!$B:$B,'Banco de dados'!$F:$F)</f>
        <v>4927.3500000000004</v>
      </c>
      <c r="CS53" s="24">
        <f>_xlfn.XLOOKUP(CM53,'Banco de dados'!$B:$B,'Banco de dados'!$F:$F)</f>
        <v>0</v>
      </c>
      <c r="CT53" s="25">
        <v>0</v>
      </c>
      <c r="CU53" s="25"/>
      <c r="CV53" s="24" t="str">
        <f>IF(AI53&lt;=0.5,"Curto I",IF(AND(AI53&gt;='Braços de IP'!$B$9,AI53&lt;='Braços de IP'!$D$9),'Braços de IP'!$E$9,IF(AND(AI53&gt;='Braços de IP'!$B$10,AI53&lt;='Braços de IP'!$D$10),'Braços de IP'!$E$10,IF(AND(AI53&gt;='Braços de IP'!$B$11,AI53&lt;='Braços de IP'!$D$11),'Braços de IP'!$E$11,IF(AND(AI53&gt;='Braços de IP'!$B$12,AI53&lt;='Braços de IP'!$D$12),'Braços de IP'!$E$12,IF(AND(AI53&gt;='Braços de IP'!$B$13,AI53&lt;='Braços de IP'!$D$13),'Braços de IP'!$E$13,IF(AND(AI53&gt;='Braços de IP'!$B$14,AI53&lt;='Braços de IP'!$D$14),'Braços de IP'!$E$14,"ERRO")))))))</f>
        <v>Curto II</v>
      </c>
      <c r="CW53" s="25"/>
      <c r="CX53" s="24" t="str">
        <f>IF($CW53="","",VLOOKUP($CW53,'Braços de IP'!$E$9:$I$15,2,0))</f>
        <v/>
      </c>
      <c r="CY53" s="27" t="str">
        <f>IF($CW53="","",VLOOKUP($CW53,'Braços de IP'!$E$9:$I$15,5,0))</f>
        <v/>
      </c>
      <c r="CZ53" s="24"/>
      <c r="DA53" s="24"/>
      <c r="DB53" s="24"/>
      <c r="DC53" s="24"/>
      <c r="DD53" s="24"/>
      <c r="DE53" s="24"/>
      <c r="DF53" s="28">
        <f t="shared" si="24"/>
        <v>28</v>
      </c>
      <c r="DG53" s="29">
        <f t="shared" si="25"/>
        <v>100</v>
      </c>
      <c r="DH53" s="28">
        <f t="shared" si="26"/>
        <v>128</v>
      </c>
      <c r="DI53" s="30">
        <f t="shared" si="27"/>
        <v>0.72</v>
      </c>
      <c r="DJ53" s="31"/>
      <c r="DK53" s="32"/>
      <c r="DL53" s="15" t="s">
        <v>141</v>
      </c>
      <c r="DM53" s="15"/>
      <c r="DO53" s="33">
        <f t="shared" si="28"/>
        <v>0.76068376068376065</v>
      </c>
      <c r="DQ53" s="1" t="s">
        <v>2</v>
      </c>
      <c r="DR53" s="1">
        <f t="shared" si="31"/>
        <v>0</v>
      </c>
      <c r="DS53" s="33" t="e">
        <f t="shared" si="32"/>
        <v>#DIV/0!</v>
      </c>
    </row>
    <row r="54" spans="1:125" ht="15.75" hidden="1" customHeight="1" x14ac:dyDescent="0.3">
      <c r="C54" t="s">
        <v>1006</v>
      </c>
      <c r="D54" s="15">
        <v>15</v>
      </c>
      <c r="E54" s="15" t="s">
        <v>132</v>
      </c>
      <c r="F54" s="15" t="s">
        <v>163</v>
      </c>
      <c r="G54" s="15">
        <v>-30.059480000000001</v>
      </c>
      <c r="H54" s="15">
        <v>-50.157082000000003</v>
      </c>
      <c r="I54" s="15" t="s">
        <v>134</v>
      </c>
      <c r="J54" s="15" t="s">
        <v>135</v>
      </c>
      <c r="K54" s="15" t="s">
        <v>136</v>
      </c>
      <c r="L54" s="15" t="s">
        <v>148</v>
      </c>
      <c r="M54" s="15">
        <v>100</v>
      </c>
      <c r="N54" s="15">
        <v>17</v>
      </c>
      <c r="O54" s="15">
        <v>0</v>
      </c>
      <c r="P54" s="15">
        <f t="shared" si="0"/>
        <v>200</v>
      </c>
      <c r="Q54" s="16">
        <v>1</v>
      </c>
      <c r="R54" s="16">
        <v>1.5</v>
      </c>
      <c r="S54" s="16">
        <v>3.5</v>
      </c>
      <c r="T54" s="15"/>
      <c r="U54" s="15"/>
      <c r="V54" s="15">
        <v>0</v>
      </c>
      <c r="W54" s="15">
        <v>1.5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 t="s">
        <v>138</v>
      </c>
      <c r="AD54" s="15" t="s">
        <v>139</v>
      </c>
      <c r="AE54" s="15">
        <v>26</v>
      </c>
      <c r="AF54" s="15">
        <v>7</v>
      </c>
      <c r="AG54" s="15">
        <v>1</v>
      </c>
      <c r="AH54" s="15">
        <v>0.5</v>
      </c>
      <c r="AI54" s="15">
        <v>1.3</v>
      </c>
      <c r="AJ54" s="16">
        <f t="shared" si="1"/>
        <v>0.8</v>
      </c>
      <c r="AK54" s="16" t="s">
        <v>135</v>
      </c>
      <c r="AL54" s="16" t="s">
        <v>135</v>
      </c>
      <c r="AM54" s="15" t="s">
        <v>140</v>
      </c>
      <c r="AN54" s="16">
        <f t="shared" si="2"/>
        <v>2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 t="s">
        <v>135</v>
      </c>
      <c r="AU54" s="17">
        <f t="shared" si="3"/>
        <v>0</v>
      </c>
      <c r="AV54" s="17"/>
      <c r="AW54" s="17">
        <f>VLOOKUP(I54,ABNT5101!$I$3:$J$9,2)</f>
        <v>7.5</v>
      </c>
      <c r="AX54" s="17">
        <f>VLOOKUP(I54,ABNT5101!$I$3:$M$9,5)</f>
        <v>0.18</v>
      </c>
      <c r="AY54" s="131" t="str">
        <f>_xlfn.XLOOKUP(I54,ABNT5101!$I:$I,ABNT5101!$L:$L)</f>
        <v>-</v>
      </c>
      <c r="AZ54" s="131">
        <f>_xlfn.XLOOKUP(I54,ABNT5101!$I:$I,ABNT5101!M:M)</f>
        <v>0.18</v>
      </c>
      <c r="BA54" s="131" t="str">
        <f>_xlfn.XLOOKUP(I54,ABNT5101!$I:$I,ABNT5101!N:N)</f>
        <v>-</v>
      </c>
      <c r="BB54" s="131">
        <f>_xlfn.XLOOKUP(I54,ABNT5101!$I:$I,ABNT5101!O:O)</f>
        <v>16</v>
      </c>
      <c r="BC54" s="18" t="str">
        <f t="shared" si="4"/>
        <v>ATENDE</v>
      </c>
      <c r="BD54" s="19">
        <f t="shared" si="5"/>
        <v>0.11599999999999988</v>
      </c>
      <c r="BE54" s="19">
        <f t="shared" si="6"/>
        <v>2.666666666666667</v>
      </c>
      <c r="BF54" s="19" t="str">
        <f t="shared" si="7"/>
        <v>-</v>
      </c>
      <c r="BG54" s="20">
        <v>8.3699999999999992</v>
      </c>
      <c r="BH54" s="20">
        <v>0.66</v>
      </c>
      <c r="BI54" s="20"/>
      <c r="BJ54" s="20"/>
      <c r="BK54" s="21"/>
      <c r="BL54" s="20"/>
      <c r="BM54" s="18" t="str">
        <f t="shared" si="8"/>
        <v>ATENDE</v>
      </c>
      <c r="BN54" s="18" t="str">
        <f t="shared" si="9"/>
        <v>ATENDE</v>
      </c>
      <c r="BO54" s="18" t="str">
        <f t="shared" si="10"/>
        <v>ATENDE</v>
      </c>
      <c r="BP54" s="18" t="str">
        <f t="shared" si="11"/>
        <v>ATENDE</v>
      </c>
      <c r="BQ54" s="22" t="str">
        <f t="shared" si="12"/>
        <v>C5</v>
      </c>
      <c r="BR54" s="22" t="str">
        <f t="shared" si="30"/>
        <v>P6</v>
      </c>
      <c r="BS54" s="23">
        <f t="shared" si="14"/>
        <v>1.37</v>
      </c>
      <c r="BT54" s="20">
        <v>7.11</v>
      </c>
      <c r="BU54" s="20">
        <v>4.59</v>
      </c>
      <c r="BV54" s="132">
        <f>IF(BR54="-","-",_xlfn.XLOOKUP(BR54,ABNT5101!$B$4:$B$9,ABNT5101!$C$4:$C$9))</f>
        <v>3</v>
      </c>
      <c r="BW54" s="132">
        <f>IF(BR54="-","-",_xlfn.XLOOKUP(BR54,ABNT5101!$B$4:$B$9,ABNT5101!$D$4:$D$9))</f>
        <v>0.6</v>
      </c>
      <c r="BX54" s="18" t="str">
        <f t="shared" si="15"/>
        <v>ATENDE</v>
      </c>
      <c r="BY54" s="18" t="str">
        <f t="shared" si="16"/>
        <v>ATENDE</v>
      </c>
      <c r="BZ54" s="18" t="str">
        <f t="shared" si="17"/>
        <v>ATENDE</v>
      </c>
      <c r="CA54" s="22" t="str">
        <f t="shared" si="34"/>
        <v>P6</v>
      </c>
      <c r="CB54" s="23">
        <f t="shared" si="19"/>
        <v>1.6566666666666667</v>
      </c>
      <c r="CC54" s="22">
        <v>7.97</v>
      </c>
      <c r="CD54" s="22">
        <v>6.22</v>
      </c>
      <c r="CE54" s="130">
        <f>IF(CA54="-","-",_xlfn.XLOOKUP(CA54,ABNT5101!$B$4:$B$9,ABNT5101!$C$4:$C$9))</f>
        <v>3</v>
      </c>
      <c r="CF54" s="130">
        <f>IF(CA54="-","-",_xlfn.XLOOKUP(CA54,ABNT5101!$B$4:$B$9,ABNT5101!$D$4:$D$9))</f>
        <v>0.6</v>
      </c>
      <c r="CG54" s="18" t="str">
        <f t="shared" si="20"/>
        <v>ATENDE</v>
      </c>
      <c r="CH54" s="18" t="str">
        <f t="shared" si="21"/>
        <v>ATENDE</v>
      </c>
      <c r="CI54" s="18" t="str">
        <f t="shared" si="22"/>
        <v>ATENDE</v>
      </c>
      <c r="CJ54" s="133" t="str">
        <f>_xlfn.XLOOKUP(CK54,'Banco de dados'!$B:$B,'Banco de dados'!$D:$D)</f>
        <v>SX LIGHTING</v>
      </c>
      <c r="CK54" s="25" t="s">
        <v>798</v>
      </c>
      <c r="CL54" s="24" t="str">
        <f>_xlfn.XLOOKUP(CK54,'Banco de dados'!$B:$B,'Banco de dados'!$E:$E)</f>
        <v>SXINEVO020K40L12CZF7PHF</v>
      </c>
      <c r="CM54" s="24"/>
      <c r="CN54" s="24">
        <f>IF(CM54="-","-",_xlfn.XLOOKUP(CM54,'Banco de dados'!$B:$B,'Banco de dados'!$E:$E))</f>
        <v>0</v>
      </c>
      <c r="CO54" s="26">
        <f t="shared" si="23"/>
        <v>1</v>
      </c>
      <c r="CP54" s="24">
        <f>_xlfn.XLOOKUP(CK54,'Banco de dados'!$B:$B,'Banco de dados'!$H:$H)</f>
        <v>22.5</v>
      </c>
      <c r="CQ54" s="24">
        <f>_xlfn.XLOOKUP(CM54,'Banco de dados'!$B:$B,'Banco de dados'!$H:$H)</f>
        <v>0</v>
      </c>
      <c r="CR54" s="24">
        <f>_xlfn.XLOOKUP(CK54,'Banco de dados'!$B:$B,'Banco de dados'!$F:$F)</f>
        <v>3825</v>
      </c>
      <c r="CS54" s="24">
        <f>_xlfn.XLOOKUP(CM54,'Banco de dados'!$B:$B,'Banco de dados'!$F:$F)</f>
        <v>0</v>
      </c>
      <c r="CT54" s="25">
        <v>0</v>
      </c>
      <c r="CU54" s="25"/>
      <c r="CV54" s="24" t="str">
        <f>IF(AI54&lt;=0.5,"Curto I",IF(AND(AI54&gt;='Braços de IP'!$B$9,AI54&lt;='Braços de IP'!$D$9),'Braços de IP'!$E$9,IF(AND(AI54&gt;='Braços de IP'!$B$10,AI54&lt;='Braços de IP'!$D$10),'Braços de IP'!$E$10,IF(AND(AI54&gt;='Braços de IP'!$B$11,AI54&lt;='Braços de IP'!$D$11),'Braços de IP'!$E$11,IF(AND(AI54&gt;='Braços de IP'!$B$12,AI54&lt;='Braços de IP'!$D$12),'Braços de IP'!$E$12,IF(AND(AI54&gt;='Braços de IP'!$B$13,AI54&lt;='Braços de IP'!$D$13),'Braços de IP'!$E$13,IF(AND(AI54&gt;='Braços de IP'!$B$14,AI54&lt;='Braços de IP'!$D$14),'Braços de IP'!$E$14,"ERRO")))))))</f>
        <v>Curto II</v>
      </c>
      <c r="CW54" s="25"/>
      <c r="CX54" s="24" t="str">
        <f>IF($CW54="","",VLOOKUP($CW54,'Braços de IP'!$E$9:$I$15,2,0))</f>
        <v/>
      </c>
      <c r="CY54" s="27" t="str">
        <f>IF($CW54="","",VLOOKUP($CW54,'Braços de IP'!$E$9:$I$15,5,0))</f>
        <v/>
      </c>
      <c r="CZ54" s="24"/>
      <c r="DA54" s="24"/>
      <c r="DB54" s="24"/>
      <c r="DC54" s="24"/>
      <c r="DD54" s="24"/>
      <c r="DE54" s="24"/>
      <c r="DF54" s="28">
        <f t="shared" si="24"/>
        <v>22.5</v>
      </c>
      <c r="DG54" s="29">
        <f t="shared" si="25"/>
        <v>100</v>
      </c>
      <c r="DH54" s="28">
        <f t="shared" si="26"/>
        <v>122.5</v>
      </c>
      <c r="DI54" s="30">
        <f t="shared" si="27"/>
        <v>0.77500000000000002</v>
      </c>
      <c r="DJ54" s="31"/>
      <c r="DK54" s="32"/>
      <c r="DL54" s="15" t="s">
        <v>141</v>
      </c>
      <c r="DM54" s="15"/>
      <c r="DO54" s="33">
        <f t="shared" si="28"/>
        <v>0.80769230769230771</v>
      </c>
      <c r="DQ54" s="1" t="s">
        <v>2</v>
      </c>
      <c r="DR54" s="1">
        <f t="shared" si="31"/>
        <v>0</v>
      </c>
      <c r="DS54" s="33" t="e">
        <f t="shared" si="32"/>
        <v>#DIV/0!</v>
      </c>
    </row>
    <row r="55" spans="1:125" ht="15.75" hidden="1" customHeight="1" x14ac:dyDescent="0.3">
      <c r="C55" t="s">
        <v>1006</v>
      </c>
      <c r="D55" s="15">
        <v>15</v>
      </c>
      <c r="E55" s="15" t="s">
        <v>132</v>
      </c>
      <c r="F55" s="15" t="s">
        <v>163</v>
      </c>
      <c r="G55" s="15">
        <v>-30.059480000000001</v>
      </c>
      <c r="H55" s="15">
        <v>-50.157082000000003</v>
      </c>
      <c r="I55" s="15" t="s">
        <v>134</v>
      </c>
      <c r="J55" s="15" t="s">
        <v>135</v>
      </c>
      <c r="K55" s="15" t="s">
        <v>136</v>
      </c>
      <c r="L55" s="15" t="s">
        <v>148</v>
      </c>
      <c r="M55" s="15">
        <v>100</v>
      </c>
      <c r="N55" s="15">
        <v>17</v>
      </c>
      <c r="O55" s="15">
        <v>0</v>
      </c>
      <c r="P55" s="15">
        <f t="shared" si="0"/>
        <v>200</v>
      </c>
      <c r="Q55" s="16">
        <v>1</v>
      </c>
      <c r="R55" s="16">
        <v>1.5</v>
      </c>
      <c r="S55" s="16">
        <v>3.5</v>
      </c>
      <c r="T55" s="15"/>
      <c r="U55" s="15"/>
      <c r="V55" s="15">
        <v>0</v>
      </c>
      <c r="W55" s="15">
        <v>1.5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 t="s">
        <v>138</v>
      </c>
      <c r="AD55" s="15" t="s">
        <v>139</v>
      </c>
      <c r="AE55" s="15">
        <v>26</v>
      </c>
      <c r="AF55" s="15">
        <v>7</v>
      </c>
      <c r="AG55" s="15">
        <v>1</v>
      </c>
      <c r="AH55" s="15">
        <v>0.5</v>
      </c>
      <c r="AI55" s="15">
        <v>1.3</v>
      </c>
      <c r="AJ55" s="16">
        <f t="shared" si="1"/>
        <v>0.8</v>
      </c>
      <c r="AK55" s="16" t="s">
        <v>135</v>
      </c>
      <c r="AL55" s="16" t="s">
        <v>135</v>
      </c>
      <c r="AM55" s="15" t="s">
        <v>140</v>
      </c>
      <c r="AN55" s="16">
        <f t="shared" si="2"/>
        <v>2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 t="s">
        <v>135</v>
      </c>
      <c r="AU55" s="17">
        <f t="shared" si="3"/>
        <v>0</v>
      </c>
      <c r="AV55" s="17"/>
      <c r="AW55" s="17">
        <f>VLOOKUP(I55,ABNT5101!$I$3:$J$9,2)</f>
        <v>7.5</v>
      </c>
      <c r="AX55" s="17">
        <f>VLOOKUP(I55,ABNT5101!$I$3:$M$9,5)</f>
        <v>0.18</v>
      </c>
      <c r="AY55" s="131" t="str">
        <f>_xlfn.XLOOKUP(I55,ABNT5101!$I:$I,ABNT5101!$L:$L)</f>
        <v>-</v>
      </c>
      <c r="AZ55" s="131">
        <f>_xlfn.XLOOKUP(I55,ABNT5101!$I:$I,ABNT5101!M:M)</f>
        <v>0.18</v>
      </c>
      <c r="BA55" s="131" t="str">
        <f>_xlfn.XLOOKUP(I55,ABNT5101!$I:$I,ABNT5101!N:N)</f>
        <v>-</v>
      </c>
      <c r="BB55" s="131">
        <f>_xlfn.XLOOKUP(I55,ABNT5101!$I:$I,ABNT5101!O:O)</f>
        <v>16</v>
      </c>
      <c r="BC55" s="18" t="str">
        <f t="shared" si="4"/>
        <v>ATENDE</v>
      </c>
      <c r="BD55" s="19">
        <f t="shared" si="5"/>
        <v>0.69600000000000017</v>
      </c>
      <c r="BE55" s="19">
        <f t="shared" si="6"/>
        <v>2.666666666666667</v>
      </c>
      <c r="BF55" s="19" t="str">
        <f t="shared" si="7"/>
        <v>-</v>
      </c>
      <c r="BG55" s="20">
        <v>12.72</v>
      </c>
      <c r="BH55" s="20">
        <v>0.66</v>
      </c>
      <c r="BI55" s="20"/>
      <c r="BJ55" s="20"/>
      <c r="BK55" s="21"/>
      <c r="BL55" s="20"/>
      <c r="BM55" s="18" t="str">
        <f t="shared" si="8"/>
        <v>ATENDE</v>
      </c>
      <c r="BN55" s="18" t="str">
        <f t="shared" si="9"/>
        <v>ATENDE</v>
      </c>
      <c r="BO55" s="18" t="str">
        <f t="shared" si="10"/>
        <v>ATENDE</v>
      </c>
      <c r="BP55" s="18" t="str">
        <f t="shared" si="11"/>
        <v>ATENDE</v>
      </c>
      <c r="BQ55" s="22" t="str">
        <f t="shared" si="12"/>
        <v>C5</v>
      </c>
      <c r="BR55" s="22" t="str">
        <f t="shared" si="30"/>
        <v>P6</v>
      </c>
      <c r="BS55" s="23">
        <f t="shared" si="14"/>
        <v>2.4033333333333338</v>
      </c>
      <c r="BT55" s="20">
        <v>10.210000000000001</v>
      </c>
      <c r="BU55" s="20">
        <v>6.94</v>
      </c>
      <c r="BV55" s="132">
        <f>IF(BR55="-","-",_xlfn.XLOOKUP(BR55,ABNT5101!$B$4:$B$9,ABNT5101!$C$4:$C$9))</f>
        <v>3</v>
      </c>
      <c r="BW55" s="132">
        <f>IF(BR55="-","-",_xlfn.XLOOKUP(BR55,ABNT5101!$B$4:$B$9,ABNT5101!$D$4:$D$9))</f>
        <v>0.6</v>
      </c>
      <c r="BX55" s="18" t="str">
        <f t="shared" si="15"/>
        <v>ATENDE</v>
      </c>
      <c r="BY55" s="18" t="str">
        <f t="shared" si="16"/>
        <v>ATENDE</v>
      </c>
      <c r="BZ55" s="18" t="str">
        <f t="shared" si="17"/>
        <v>ATENDE</v>
      </c>
      <c r="CA55" s="22" t="str">
        <f t="shared" si="34"/>
        <v>P6</v>
      </c>
      <c r="CB55" s="23">
        <f t="shared" si="19"/>
        <v>2.8666666666666667</v>
      </c>
      <c r="CC55" s="22">
        <v>11.6</v>
      </c>
      <c r="CD55" s="22">
        <v>9.15</v>
      </c>
      <c r="CE55" s="130">
        <f>IF(CA55="-","-",_xlfn.XLOOKUP(CA55,ABNT5101!$B$4:$B$9,ABNT5101!$C$4:$C$9))</f>
        <v>3</v>
      </c>
      <c r="CF55" s="130">
        <f>IF(CA55="-","-",_xlfn.XLOOKUP(CA55,ABNT5101!$B$4:$B$9,ABNT5101!$D$4:$D$9))</f>
        <v>0.6</v>
      </c>
      <c r="CG55" s="18" t="str">
        <f t="shared" si="20"/>
        <v>ATENDE</v>
      </c>
      <c r="CH55" s="18" t="str">
        <f t="shared" si="21"/>
        <v>ATENDE</v>
      </c>
      <c r="CI55" s="18" t="str">
        <f t="shared" si="22"/>
        <v>ATENDE</v>
      </c>
      <c r="CJ55" s="133" t="str">
        <f>_xlfn.XLOOKUP(CK55,'Banco de dados'!$B:$B,'Banco de dados'!$D:$D)</f>
        <v>TECNOWATT</v>
      </c>
      <c r="CK55" s="25" t="s">
        <v>824</v>
      </c>
      <c r="CL55" s="24" t="str">
        <f>_xlfn.XLOOKUP(CK55,'Banco de dados'!$B:$B,'Banco de dados'!$E:$E)</f>
        <v>SIGSAGPTLRRSSNDL_30W_38IBBRS
1-10C1MUN6.5</v>
      </c>
      <c r="CM55" s="24"/>
      <c r="CN55" s="24">
        <f>IF(CM55="-","-",_xlfn.XLOOKUP(CM55,'Banco de dados'!$B:$B,'Banco de dados'!$E:$E))</f>
        <v>0</v>
      </c>
      <c r="CO55" s="26">
        <f t="shared" si="23"/>
        <v>1</v>
      </c>
      <c r="CP55" s="24">
        <f>_xlfn.XLOOKUP(CK55,'Banco de dados'!$B:$B,'Banco de dados'!$H:$H)</f>
        <v>30</v>
      </c>
      <c r="CQ55" s="24">
        <f>_xlfn.XLOOKUP(CM55,'Banco de dados'!$B:$B,'Banco de dados'!$H:$H)</f>
        <v>0</v>
      </c>
      <c r="CR55" s="24">
        <f>_xlfn.XLOOKUP(CK55,'Banco de dados'!$B:$B,'Banco de dados'!$F:$F)</f>
        <v>5266</v>
      </c>
      <c r="CS55" s="24">
        <f>_xlfn.XLOOKUP(CM55,'Banco de dados'!$B:$B,'Banco de dados'!$F:$F)</f>
        <v>0</v>
      </c>
      <c r="CT55" s="25">
        <v>0</v>
      </c>
      <c r="CU55" s="25"/>
      <c r="CV55" s="24" t="str">
        <f>IF(AI55&lt;=0.5,"Curto I",IF(AND(AI55&gt;='Braços de IP'!$B$9,AI55&lt;='Braços de IP'!$D$9),'Braços de IP'!$E$9,IF(AND(AI55&gt;='Braços de IP'!$B$10,AI55&lt;='Braços de IP'!$D$10),'Braços de IP'!$E$10,IF(AND(AI55&gt;='Braços de IP'!$B$11,AI55&lt;='Braços de IP'!$D$11),'Braços de IP'!$E$11,IF(AND(AI55&gt;='Braços de IP'!$B$12,AI55&lt;='Braços de IP'!$D$12),'Braços de IP'!$E$12,IF(AND(AI55&gt;='Braços de IP'!$B$13,AI55&lt;='Braços de IP'!$D$13),'Braços de IP'!$E$13,IF(AND(AI55&gt;='Braços de IP'!$B$14,AI55&lt;='Braços de IP'!$D$14),'Braços de IP'!$E$14,"ERRO")))))))</f>
        <v>Curto II</v>
      </c>
      <c r="CW55" s="25"/>
      <c r="CX55" s="24" t="str">
        <f>IF($CW55="","",VLOOKUP($CW55,'Braços de IP'!$E$9:$I$15,2,0))</f>
        <v/>
      </c>
      <c r="CY55" s="27" t="str">
        <f>IF($CW55="","",VLOOKUP($CW55,'Braços de IP'!$E$9:$I$15,5,0))</f>
        <v/>
      </c>
      <c r="CZ55" s="24"/>
      <c r="DA55" s="24"/>
      <c r="DB55" s="24"/>
      <c r="DC55" s="24"/>
      <c r="DD55" s="24"/>
      <c r="DE55" s="24"/>
      <c r="DF55" s="28">
        <f t="shared" si="24"/>
        <v>30</v>
      </c>
      <c r="DG55" s="29">
        <f t="shared" si="25"/>
        <v>100</v>
      </c>
      <c r="DH55" s="28">
        <f t="shared" si="26"/>
        <v>130</v>
      </c>
      <c r="DI55" s="30">
        <f t="shared" si="27"/>
        <v>0.7</v>
      </c>
      <c r="DJ55" s="31"/>
      <c r="DK55" s="32"/>
      <c r="DL55" s="15" t="s">
        <v>141</v>
      </c>
      <c r="DM55" s="15"/>
      <c r="DO55" s="33">
        <f t="shared" si="28"/>
        <v>0.74358974358974361</v>
      </c>
      <c r="DQ55" s="1" t="s">
        <v>2</v>
      </c>
      <c r="DR55" s="1">
        <f t="shared" si="31"/>
        <v>0</v>
      </c>
      <c r="DS55" s="33" t="e">
        <f t="shared" si="32"/>
        <v>#DIV/0!</v>
      </c>
    </row>
    <row r="56" spans="1:125" ht="17.25" hidden="1" customHeight="1" x14ac:dyDescent="0.3">
      <c r="C56" t="s">
        <v>1006</v>
      </c>
      <c r="D56" s="15">
        <v>16</v>
      </c>
      <c r="E56" s="15" t="s">
        <v>164</v>
      </c>
      <c r="F56" s="15" t="s">
        <v>165</v>
      </c>
      <c r="G56" s="15">
        <v>-29.995180000000001</v>
      </c>
      <c r="H56" s="15">
        <v>-50.233502999999999</v>
      </c>
      <c r="I56" s="15" t="s">
        <v>134</v>
      </c>
      <c r="J56" s="15" t="s">
        <v>135</v>
      </c>
      <c r="K56" s="15">
        <v>0</v>
      </c>
      <c r="L56" s="15" t="s">
        <v>148</v>
      </c>
      <c r="M56" s="15">
        <v>100</v>
      </c>
      <c r="N56" s="15">
        <v>17</v>
      </c>
      <c r="O56" s="15">
        <v>0</v>
      </c>
      <c r="P56" s="15">
        <f t="shared" si="0"/>
        <v>200</v>
      </c>
      <c r="Q56" s="16">
        <v>2</v>
      </c>
      <c r="R56" s="16">
        <v>0</v>
      </c>
      <c r="S56" s="16">
        <v>6.3</v>
      </c>
      <c r="T56" s="15"/>
      <c r="U56" s="15"/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 t="s">
        <v>138</v>
      </c>
      <c r="AD56" s="15" t="s">
        <v>139</v>
      </c>
      <c r="AE56" s="15">
        <v>19.8</v>
      </c>
      <c r="AF56" s="15">
        <v>7</v>
      </c>
      <c r="AG56" s="15">
        <v>1</v>
      </c>
      <c r="AH56" s="15">
        <v>4.2</v>
      </c>
      <c r="AI56" s="15">
        <v>1.3</v>
      </c>
      <c r="AJ56" s="16">
        <f t="shared" si="1"/>
        <v>-2.9000000000000004</v>
      </c>
      <c r="AK56" s="16" t="s">
        <v>135</v>
      </c>
      <c r="AL56" s="16" t="s">
        <v>135</v>
      </c>
      <c r="AM56" s="15" t="s">
        <v>140</v>
      </c>
      <c r="AN56" s="16">
        <f t="shared" si="2"/>
        <v>2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 t="s">
        <v>135</v>
      </c>
      <c r="AU56" s="17">
        <f t="shared" si="3"/>
        <v>0</v>
      </c>
      <c r="AV56" s="17"/>
      <c r="AW56" s="17">
        <f>VLOOKUP(I56,ABNT5101!$I$3:$J$9,2)</f>
        <v>7.5</v>
      </c>
      <c r="AX56" s="17">
        <f>VLOOKUP(I56,ABNT5101!$I$3:$M$9,5)</f>
        <v>0.18</v>
      </c>
      <c r="AY56" s="131" t="str">
        <f>_xlfn.XLOOKUP(I56,ABNT5101!$I:$I,ABNT5101!$L:$L)</f>
        <v>-</v>
      </c>
      <c r="AZ56" s="131">
        <f>_xlfn.XLOOKUP(I56,ABNT5101!$I:$I,ABNT5101!M:M)</f>
        <v>0.18</v>
      </c>
      <c r="BA56" s="131" t="str">
        <f>_xlfn.XLOOKUP(I56,ABNT5101!$I:$I,ABNT5101!N:N)</f>
        <v>-</v>
      </c>
      <c r="BB56" s="131">
        <f>_xlfn.XLOOKUP(I56,ABNT5101!$I:$I,ABNT5101!O:O)</f>
        <v>16</v>
      </c>
      <c r="BC56" s="18" t="str">
        <f t="shared" si="4"/>
        <v>ATENDE</v>
      </c>
      <c r="BD56" s="19">
        <f t="shared" si="5"/>
        <v>0.19066666666666654</v>
      </c>
      <c r="BE56" s="19">
        <f t="shared" si="6"/>
        <v>1.9444444444444446</v>
      </c>
      <c r="BF56" s="19" t="str">
        <f t="shared" si="7"/>
        <v>-</v>
      </c>
      <c r="BG56" s="20">
        <v>8.93</v>
      </c>
      <c r="BH56" s="20">
        <v>0.53</v>
      </c>
      <c r="BI56" s="20"/>
      <c r="BJ56" s="20"/>
      <c r="BK56" s="21"/>
      <c r="BL56" s="20"/>
      <c r="BM56" s="18" t="str">
        <f t="shared" si="8"/>
        <v>ATENDE</v>
      </c>
      <c r="BN56" s="18" t="str">
        <f t="shared" si="9"/>
        <v>ATENDE</v>
      </c>
      <c r="BO56" s="18" t="str">
        <f t="shared" si="10"/>
        <v>ATENDE</v>
      </c>
      <c r="BP56" s="18" t="str">
        <f t="shared" si="11"/>
        <v>ATENDE</v>
      </c>
      <c r="BQ56" s="22" t="str">
        <f t="shared" si="12"/>
        <v>C5</v>
      </c>
      <c r="BR56" s="22" t="s">
        <v>135</v>
      </c>
      <c r="BS56" s="23" t="e">
        <f t="shared" si="14"/>
        <v>#VALUE!</v>
      </c>
      <c r="BT56" s="20"/>
      <c r="BU56" s="20"/>
      <c r="BV56" s="132" t="str">
        <f>IF(BR56="-","-",_xlfn.XLOOKUP(BR56,ABNT5101!$B$4:$B$9,ABNT5101!$C$4:$C$9))</f>
        <v>-</v>
      </c>
      <c r="BW56" s="132" t="str">
        <f>IF(BR56="-","-",_xlfn.XLOOKUP(BR56,ABNT5101!$B$4:$B$9,ABNT5101!$D$4:$D$9))</f>
        <v>-</v>
      </c>
      <c r="BX56" s="18" t="str">
        <f t="shared" si="15"/>
        <v>-</v>
      </c>
      <c r="BY56" s="18" t="str">
        <f t="shared" si="16"/>
        <v>-</v>
      </c>
      <c r="BZ56" s="18" t="str">
        <f t="shared" si="17"/>
        <v>-</v>
      </c>
      <c r="CA56" s="22" t="str">
        <f t="shared" si="34"/>
        <v>-</v>
      </c>
      <c r="CB56" s="23" t="e">
        <f t="shared" si="19"/>
        <v>#VALUE!</v>
      </c>
      <c r="CC56" s="22"/>
      <c r="CD56" s="22"/>
      <c r="CE56" s="130" t="str">
        <f>IF(CA56="-","-",_xlfn.XLOOKUP(CA56,ABNT5101!$B$4:$B$9,ABNT5101!$C$4:$C$9))</f>
        <v>-</v>
      </c>
      <c r="CF56" s="130" t="str">
        <f>IF(CA56="-","-",_xlfn.XLOOKUP(CA56,ABNT5101!$B$4:$B$9,ABNT5101!$D$4:$D$9))</f>
        <v>-</v>
      </c>
      <c r="CG56" s="18" t="str">
        <f t="shared" si="20"/>
        <v>-</v>
      </c>
      <c r="CH56" s="18" t="str">
        <f t="shared" si="21"/>
        <v>-</v>
      </c>
      <c r="CI56" s="18" t="str">
        <f t="shared" si="22"/>
        <v>-</v>
      </c>
      <c r="CJ56" s="133" t="str">
        <f>_xlfn.XLOOKUP(CK56,'Banco de dados'!$B:$B,'Banco de dados'!$D:$D)</f>
        <v>LEDSTAR</v>
      </c>
      <c r="CK56" s="25" t="s">
        <v>707</v>
      </c>
      <c r="CL56" s="24" t="str">
        <f>_xlfn.XLOOKUP(CK56,'Banco de dados'!$B:$B,'Banco de dados'!$E:$E)</f>
        <v>LUM LED SL VT 9.1 28W</v>
      </c>
      <c r="CM56" s="24"/>
      <c r="CN56" s="24">
        <f>IF(CM56="-","-",_xlfn.XLOOKUP(CM56,'Banco de dados'!$B:$B,'Banco de dados'!$E:$E))</f>
        <v>0</v>
      </c>
      <c r="CO56" s="26">
        <f t="shared" si="23"/>
        <v>1</v>
      </c>
      <c r="CP56" s="24">
        <f>_xlfn.XLOOKUP(CK56,'Banco de dados'!$B:$B,'Banco de dados'!$H:$H)</f>
        <v>28</v>
      </c>
      <c r="CQ56" s="24">
        <f>_xlfn.XLOOKUP(CM56,'Banco de dados'!$B:$B,'Banco de dados'!$H:$H)</f>
        <v>0</v>
      </c>
      <c r="CR56" s="24">
        <f>_xlfn.XLOOKUP(CK56,'Banco de dados'!$B:$B,'Banco de dados'!$F:$F)</f>
        <v>4927.3500000000004</v>
      </c>
      <c r="CS56" s="24">
        <f>_xlfn.XLOOKUP(CM56,'Banco de dados'!$B:$B,'Banco de dados'!$F:$F)</f>
        <v>0</v>
      </c>
      <c r="CT56" s="25">
        <v>0</v>
      </c>
      <c r="CU56" s="25"/>
      <c r="CV56" s="24" t="str">
        <f>IF(AI56&lt;=0.5,"Curto I",IF(AND(AI56&gt;='Braços de IP'!$B$9,AI56&lt;='Braços de IP'!$D$9),'Braços de IP'!$E$9,IF(AND(AI56&gt;='Braços de IP'!$B$10,AI56&lt;='Braços de IP'!$D$10),'Braços de IP'!$E$10,IF(AND(AI56&gt;='Braços de IP'!$B$11,AI56&lt;='Braços de IP'!$D$11),'Braços de IP'!$E$11,IF(AND(AI56&gt;='Braços de IP'!$B$12,AI56&lt;='Braços de IP'!$D$12),'Braços de IP'!$E$12,IF(AND(AI56&gt;='Braços de IP'!$B$13,AI56&lt;='Braços de IP'!$D$13),'Braços de IP'!$E$13,IF(AND(AI56&gt;='Braços de IP'!$B$14,AI56&lt;='Braços de IP'!$D$14),'Braços de IP'!$E$14,"ERRO")))))))</f>
        <v>Curto II</v>
      </c>
      <c r="CW56" s="25"/>
      <c r="CX56" s="24" t="str">
        <f>IF($CW56="","",VLOOKUP($CW56,'Braços de IP'!$E$9:$I$15,2,0))</f>
        <v/>
      </c>
      <c r="CY56" s="27" t="str">
        <f>IF($CW56="","",VLOOKUP($CW56,'Braços de IP'!$E$9:$I$15,5,0))</f>
        <v/>
      </c>
      <c r="CZ56" s="24"/>
      <c r="DA56" s="24"/>
      <c r="DB56" s="24"/>
      <c r="DC56" s="24"/>
      <c r="DD56" s="24"/>
      <c r="DE56" s="24"/>
      <c r="DF56" s="28">
        <f t="shared" si="24"/>
        <v>28</v>
      </c>
      <c r="DG56" s="29">
        <f t="shared" si="25"/>
        <v>100</v>
      </c>
      <c r="DH56" s="28">
        <f t="shared" si="26"/>
        <v>128</v>
      </c>
      <c r="DI56" s="30">
        <f t="shared" si="27"/>
        <v>0.72</v>
      </c>
      <c r="DJ56" s="31"/>
      <c r="DK56" s="32"/>
      <c r="DL56" s="15" t="s">
        <v>141</v>
      </c>
      <c r="DM56" s="15"/>
      <c r="DO56" s="33">
        <f t="shared" si="28"/>
        <v>0.76068376068376065</v>
      </c>
      <c r="DQ56" s="1" t="s">
        <v>2</v>
      </c>
      <c r="DR56" s="1">
        <f t="shared" si="31"/>
        <v>0</v>
      </c>
      <c r="DS56" s="33" t="e">
        <f t="shared" si="32"/>
        <v>#DIV/0!</v>
      </c>
    </row>
    <row r="57" spans="1:125" ht="15.75" hidden="1" customHeight="1" x14ac:dyDescent="0.3">
      <c r="C57" t="s">
        <v>1006</v>
      </c>
      <c r="D57" s="15">
        <v>16</v>
      </c>
      <c r="E57" s="15" t="s">
        <v>164</v>
      </c>
      <c r="F57" s="15" t="s">
        <v>165</v>
      </c>
      <c r="G57" s="15">
        <v>-29.995180000000001</v>
      </c>
      <c r="H57" s="15">
        <v>-50.233502999999999</v>
      </c>
      <c r="I57" s="15" t="s">
        <v>134</v>
      </c>
      <c r="J57" s="15" t="s">
        <v>135</v>
      </c>
      <c r="K57" s="15">
        <v>0</v>
      </c>
      <c r="L57" s="15" t="s">
        <v>148</v>
      </c>
      <c r="M57" s="15">
        <v>100</v>
      </c>
      <c r="N57" s="15">
        <v>17</v>
      </c>
      <c r="O57" s="15">
        <v>0</v>
      </c>
      <c r="P57" s="15">
        <f t="shared" si="0"/>
        <v>200</v>
      </c>
      <c r="Q57" s="16">
        <v>2</v>
      </c>
      <c r="R57" s="16">
        <v>0</v>
      </c>
      <c r="S57" s="16">
        <v>6.3</v>
      </c>
      <c r="T57" s="15"/>
      <c r="U57" s="15"/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 t="s">
        <v>138</v>
      </c>
      <c r="AD57" s="15" t="s">
        <v>139</v>
      </c>
      <c r="AE57" s="15">
        <v>19.8</v>
      </c>
      <c r="AF57" s="15">
        <v>7</v>
      </c>
      <c r="AG57" s="15">
        <v>1</v>
      </c>
      <c r="AH57" s="15">
        <v>4.2</v>
      </c>
      <c r="AI57" s="15">
        <v>1.3</v>
      </c>
      <c r="AJ57" s="16">
        <f t="shared" si="1"/>
        <v>-2.9000000000000004</v>
      </c>
      <c r="AK57" s="16" t="s">
        <v>135</v>
      </c>
      <c r="AL57" s="16" t="s">
        <v>135</v>
      </c>
      <c r="AM57" s="15" t="s">
        <v>140</v>
      </c>
      <c r="AN57" s="16">
        <f t="shared" si="2"/>
        <v>2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 t="s">
        <v>135</v>
      </c>
      <c r="AU57" s="17">
        <f t="shared" si="3"/>
        <v>0</v>
      </c>
      <c r="AV57" s="17"/>
      <c r="AW57" s="17">
        <f>VLOOKUP(I57,ABNT5101!$I$3:$J$9,2)</f>
        <v>7.5</v>
      </c>
      <c r="AX57" s="17">
        <f>VLOOKUP(I57,ABNT5101!$I$3:$M$9,5)</f>
        <v>0.18</v>
      </c>
      <c r="AY57" s="131" t="str">
        <f>_xlfn.XLOOKUP(I57,ABNT5101!$I:$I,ABNT5101!$L:$L)</f>
        <v>-</v>
      </c>
      <c r="AZ57" s="131">
        <f>_xlfn.XLOOKUP(I57,ABNT5101!$I:$I,ABNT5101!M:M)</f>
        <v>0.18</v>
      </c>
      <c r="BA57" s="131" t="str">
        <f>_xlfn.XLOOKUP(I57,ABNT5101!$I:$I,ABNT5101!N:N)</f>
        <v>-</v>
      </c>
      <c r="BB57" s="131">
        <f>_xlfn.XLOOKUP(I57,ABNT5101!$I:$I,ABNT5101!O:O)</f>
        <v>16</v>
      </c>
      <c r="BC57" s="18" t="str">
        <f t="shared" si="4"/>
        <v>ATENDE</v>
      </c>
      <c r="BD57" s="19">
        <f t="shared" si="5"/>
        <v>0.3813333333333333</v>
      </c>
      <c r="BE57" s="19">
        <f t="shared" si="6"/>
        <v>0.88888888888888906</v>
      </c>
      <c r="BF57" s="19" t="str">
        <f t="shared" si="7"/>
        <v>-</v>
      </c>
      <c r="BG57" s="20">
        <v>10.36</v>
      </c>
      <c r="BH57" s="20">
        <v>0.34</v>
      </c>
      <c r="BI57" s="20"/>
      <c r="BJ57" s="20"/>
      <c r="BK57" s="21"/>
      <c r="BL57" s="20"/>
      <c r="BM57" s="18" t="str">
        <f t="shared" si="8"/>
        <v>ATENDE</v>
      </c>
      <c r="BN57" s="18" t="str">
        <f t="shared" si="9"/>
        <v>ATENDE</v>
      </c>
      <c r="BO57" s="18" t="str">
        <f t="shared" si="10"/>
        <v>ATENDE</v>
      </c>
      <c r="BP57" s="18" t="str">
        <f t="shared" si="11"/>
        <v>ATENDE</v>
      </c>
      <c r="BQ57" s="22" t="str">
        <f t="shared" si="12"/>
        <v>C5</v>
      </c>
      <c r="BR57" s="22" t="s">
        <v>135</v>
      </c>
      <c r="BS57" s="23" t="e">
        <f t="shared" si="14"/>
        <v>#VALUE!</v>
      </c>
      <c r="BT57" s="20"/>
      <c r="BU57" s="20"/>
      <c r="BV57" s="132" t="str">
        <f>IF(BR57="-","-",_xlfn.XLOOKUP(BR57,ABNT5101!$B$4:$B$9,ABNT5101!$C$4:$C$9))</f>
        <v>-</v>
      </c>
      <c r="BW57" s="132" t="str">
        <f>IF(BR57="-","-",_xlfn.XLOOKUP(BR57,ABNT5101!$B$4:$B$9,ABNT5101!$D$4:$D$9))</f>
        <v>-</v>
      </c>
      <c r="BX57" s="18" t="str">
        <f t="shared" si="15"/>
        <v>-</v>
      </c>
      <c r="BY57" s="18" t="str">
        <f t="shared" si="16"/>
        <v>-</v>
      </c>
      <c r="BZ57" s="18" t="str">
        <f t="shared" si="17"/>
        <v>-</v>
      </c>
      <c r="CA57" s="22" t="str">
        <f t="shared" si="34"/>
        <v>-</v>
      </c>
      <c r="CB57" s="23" t="e">
        <f t="shared" si="19"/>
        <v>#VALUE!</v>
      </c>
      <c r="CC57" s="22"/>
      <c r="CD57" s="22"/>
      <c r="CE57" s="130" t="str">
        <f>IF(CA57="-","-",_xlfn.XLOOKUP(CA57,ABNT5101!$B$4:$B$9,ABNT5101!$C$4:$C$9))</f>
        <v>-</v>
      </c>
      <c r="CF57" s="130" t="str">
        <f>IF(CA57="-","-",_xlfn.XLOOKUP(CA57,ABNT5101!$B$4:$B$9,ABNT5101!$D$4:$D$9))</f>
        <v>-</v>
      </c>
      <c r="CG57" s="18" t="str">
        <f t="shared" si="20"/>
        <v>-</v>
      </c>
      <c r="CH57" s="18" t="str">
        <f t="shared" si="21"/>
        <v>-</v>
      </c>
      <c r="CI57" s="18" t="str">
        <f t="shared" si="22"/>
        <v>-</v>
      </c>
      <c r="CJ57" s="133" t="str">
        <f>_xlfn.XLOOKUP(CK57,'Banco de dados'!$B:$B,'Banco de dados'!$D:$D)</f>
        <v>SX LIGHTING</v>
      </c>
      <c r="CK57" s="25" t="s">
        <v>801</v>
      </c>
      <c r="CL57" s="24" t="str">
        <f>_xlfn.XLOOKUP(CK57,'Banco de dados'!$B:$B,'Banco de dados'!$E:$E)</f>
        <v>SXINEVO030K40L12CZF7PHF</v>
      </c>
      <c r="CM57" s="24"/>
      <c r="CN57" s="24" t="e">
        <f>IF(CM57="-","-",_xlfn.XLOOKUP(CM57,'Banco de dados'!$B:$B,'Banco de dados'!$E:$E))</f>
        <v>#N/A</v>
      </c>
      <c r="CO57" s="26">
        <f t="shared" si="23"/>
        <v>1</v>
      </c>
      <c r="CP57" s="24">
        <f>_xlfn.XLOOKUP(CK57,'Banco de dados'!$B:$B,'Banco de dados'!$H:$H)</f>
        <v>31</v>
      </c>
      <c r="CQ57" s="24">
        <f>_xlfn.XLOOKUP(CM57,'Banco de dados'!$B:$B,'Banco de dados'!$H:$H)</f>
        <v>0</v>
      </c>
      <c r="CR57" s="24">
        <f>_xlfn.XLOOKUP(CK57,'Banco de dados'!$B:$B,'Banco de dados'!$F:$F)</f>
        <v>5270</v>
      </c>
      <c r="CS57" s="24">
        <f>_xlfn.XLOOKUP(CM57,'Banco de dados'!$B:$B,'Banco de dados'!$F:$F)</f>
        <v>0</v>
      </c>
      <c r="CT57" s="25">
        <v>0</v>
      </c>
      <c r="CU57" s="25"/>
      <c r="CV57" s="24" t="str">
        <f>IF(AI57&lt;=0.5,"Curto I",IF(AND(AI57&gt;='Braços de IP'!$B$9,AI57&lt;='Braços de IP'!$D$9),'Braços de IP'!$E$9,IF(AND(AI57&gt;='Braços de IP'!$B$10,AI57&lt;='Braços de IP'!$D$10),'Braços de IP'!$E$10,IF(AND(AI57&gt;='Braços de IP'!$B$11,AI57&lt;='Braços de IP'!$D$11),'Braços de IP'!$E$11,IF(AND(AI57&gt;='Braços de IP'!$B$12,AI57&lt;='Braços de IP'!$D$12),'Braços de IP'!$E$12,IF(AND(AI57&gt;='Braços de IP'!$B$13,AI57&lt;='Braços de IP'!$D$13),'Braços de IP'!$E$13,IF(AND(AI57&gt;='Braços de IP'!$B$14,AI57&lt;='Braços de IP'!$D$14),'Braços de IP'!$E$14,"ERRO")))))))</f>
        <v>Curto II</v>
      </c>
      <c r="CW57" s="25"/>
      <c r="CX57" s="24" t="str">
        <f>IF($CW57="","",VLOOKUP($CW57,'Braços de IP'!$E$9:$I$15,2,0))</f>
        <v/>
      </c>
      <c r="CY57" s="27" t="str">
        <f>IF($CW57="","",VLOOKUP($CW57,'Braços de IP'!$E$9:$I$15,5,0))</f>
        <v/>
      </c>
      <c r="CZ57" s="24"/>
      <c r="DA57" s="24"/>
      <c r="DB57" s="24"/>
      <c r="DC57" s="24"/>
      <c r="DD57" s="24"/>
      <c r="DE57" s="24"/>
      <c r="DF57" s="28">
        <f t="shared" si="24"/>
        <v>31</v>
      </c>
      <c r="DG57" s="29">
        <f t="shared" si="25"/>
        <v>100</v>
      </c>
      <c r="DH57" s="28">
        <f t="shared" si="26"/>
        <v>131</v>
      </c>
      <c r="DI57" s="30">
        <f t="shared" si="27"/>
        <v>0.69</v>
      </c>
      <c r="DJ57" s="31"/>
      <c r="DK57" s="32"/>
      <c r="DL57" s="15" t="s">
        <v>141</v>
      </c>
      <c r="DM57" s="15"/>
      <c r="DO57" s="33">
        <f t="shared" si="28"/>
        <v>0.7350427350427351</v>
      </c>
      <c r="DQ57" s="1" t="s">
        <v>2</v>
      </c>
      <c r="DR57" s="1">
        <f t="shared" si="31"/>
        <v>0</v>
      </c>
      <c r="DS57" s="33" t="e">
        <f t="shared" si="32"/>
        <v>#DIV/0!</v>
      </c>
    </row>
    <row r="58" spans="1:125" ht="15.75" hidden="1" customHeight="1" x14ac:dyDescent="0.3">
      <c r="C58" t="s">
        <v>1006</v>
      </c>
      <c r="D58" s="15">
        <v>16</v>
      </c>
      <c r="E58" s="15" t="s">
        <v>164</v>
      </c>
      <c r="F58" s="15" t="s">
        <v>165</v>
      </c>
      <c r="G58" s="15">
        <v>-29.995180000000001</v>
      </c>
      <c r="H58" s="15">
        <v>-50.233502999999999</v>
      </c>
      <c r="I58" s="15" t="s">
        <v>134</v>
      </c>
      <c r="J58" s="15" t="s">
        <v>135</v>
      </c>
      <c r="K58" s="15">
        <v>0</v>
      </c>
      <c r="L58" s="15" t="s">
        <v>148</v>
      </c>
      <c r="M58" s="15">
        <v>100</v>
      </c>
      <c r="N58" s="15">
        <v>17</v>
      </c>
      <c r="O58" s="15">
        <v>0</v>
      </c>
      <c r="P58" s="15">
        <f t="shared" si="0"/>
        <v>200</v>
      </c>
      <c r="Q58" s="16">
        <v>2</v>
      </c>
      <c r="R58" s="16">
        <v>0</v>
      </c>
      <c r="S58" s="16">
        <v>6.3</v>
      </c>
      <c r="T58" s="15"/>
      <c r="U58" s="15"/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 t="s">
        <v>138</v>
      </c>
      <c r="AD58" s="15" t="s">
        <v>139</v>
      </c>
      <c r="AE58" s="15">
        <v>19.8</v>
      </c>
      <c r="AF58" s="15">
        <v>7</v>
      </c>
      <c r="AG58" s="15">
        <v>1</v>
      </c>
      <c r="AH58" s="15">
        <v>4.2</v>
      </c>
      <c r="AI58" s="15">
        <v>1.3</v>
      </c>
      <c r="AJ58" s="16">
        <f t="shared" si="1"/>
        <v>-2.9000000000000004</v>
      </c>
      <c r="AK58" s="16" t="s">
        <v>135</v>
      </c>
      <c r="AL58" s="16" t="s">
        <v>135</v>
      </c>
      <c r="AM58" s="15" t="s">
        <v>140</v>
      </c>
      <c r="AN58" s="16">
        <f t="shared" si="2"/>
        <v>2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 t="s">
        <v>135</v>
      </c>
      <c r="AU58" s="17">
        <f t="shared" si="3"/>
        <v>0</v>
      </c>
      <c r="AV58" s="17"/>
      <c r="AW58" s="17">
        <f>VLOOKUP(I58,ABNT5101!$I$3:$J$9,2)</f>
        <v>7.5</v>
      </c>
      <c r="AX58" s="17">
        <f>VLOOKUP(I58,ABNT5101!$I$3:$M$9,5)</f>
        <v>0.18</v>
      </c>
      <c r="AY58" s="131" t="str">
        <f>_xlfn.XLOOKUP(I58,ABNT5101!$I:$I,ABNT5101!$L:$L)</f>
        <v>-</v>
      </c>
      <c r="AZ58" s="131">
        <f>_xlfn.XLOOKUP(I58,ABNT5101!$I:$I,ABNT5101!M:M)</f>
        <v>0.18</v>
      </c>
      <c r="BA58" s="131" t="str">
        <f>_xlfn.XLOOKUP(I58,ABNT5101!$I:$I,ABNT5101!N:N)</f>
        <v>-</v>
      </c>
      <c r="BB58" s="131">
        <f>_xlfn.XLOOKUP(I58,ABNT5101!$I:$I,ABNT5101!O:O)</f>
        <v>16</v>
      </c>
      <c r="BC58" s="18" t="str">
        <f t="shared" si="4"/>
        <v>ATENDE</v>
      </c>
      <c r="BD58" s="19">
        <f t="shared" si="5"/>
        <v>0.29600000000000004</v>
      </c>
      <c r="BE58" s="19">
        <f t="shared" si="6"/>
        <v>1.3888888888888888</v>
      </c>
      <c r="BF58" s="19" t="str">
        <f t="shared" si="7"/>
        <v>-</v>
      </c>
      <c r="BG58" s="20">
        <v>9.7200000000000006</v>
      </c>
      <c r="BH58" s="20">
        <v>0.43</v>
      </c>
      <c r="BI58" s="20"/>
      <c r="BJ58" s="20"/>
      <c r="BK58" s="21"/>
      <c r="BL58" s="20"/>
      <c r="BM58" s="18" t="str">
        <f t="shared" si="8"/>
        <v>ATENDE</v>
      </c>
      <c r="BN58" s="18" t="str">
        <f t="shared" si="9"/>
        <v>ATENDE</v>
      </c>
      <c r="BO58" s="18" t="str">
        <f t="shared" si="10"/>
        <v>ATENDE</v>
      </c>
      <c r="BP58" s="18" t="str">
        <f t="shared" si="11"/>
        <v>ATENDE</v>
      </c>
      <c r="BQ58" s="22" t="str">
        <f t="shared" si="12"/>
        <v>C5</v>
      </c>
      <c r="BR58" s="22" t="s">
        <v>135</v>
      </c>
      <c r="BS58" s="23" t="e">
        <f t="shared" si="14"/>
        <v>#VALUE!</v>
      </c>
      <c r="BT58" s="20"/>
      <c r="BU58" s="20"/>
      <c r="BV58" s="132" t="str">
        <f>IF(BR58="-","-",_xlfn.XLOOKUP(BR58,ABNT5101!$B$4:$B$9,ABNT5101!$C$4:$C$9))</f>
        <v>-</v>
      </c>
      <c r="BW58" s="132" t="str">
        <f>IF(BR58="-","-",_xlfn.XLOOKUP(BR58,ABNT5101!$B$4:$B$9,ABNT5101!$D$4:$D$9))</f>
        <v>-</v>
      </c>
      <c r="BX58" s="18" t="str">
        <f t="shared" si="15"/>
        <v>-</v>
      </c>
      <c r="BY58" s="18" t="str">
        <f t="shared" si="16"/>
        <v>-</v>
      </c>
      <c r="BZ58" s="18" t="str">
        <f t="shared" si="17"/>
        <v>-</v>
      </c>
      <c r="CA58" s="22" t="str">
        <f t="shared" si="34"/>
        <v>-</v>
      </c>
      <c r="CB58" s="23" t="e">
        <f t="shared" si="19"/>
        <v>#VALUE!</v>
      </c>
      <c r="CC58" s="22"/>
      <c r="CD58" s="22"/>
      <c r="CE58" s="130" t="str">
        <f>IF(CA58="-","-",_xlfn.XLOOKUP(CA58,ABNT5101!$B$4:$B$9,ABNT5101!$C$4:$C$9))</f>
        <v>-</v>
      </c>
      <c r="CF58" s="130" t="str">
        <f>IF(CA58="-","-",_xlfn.XLOOKUP(CA58,ABNT5101!$B$4:$B$9,ABNT5101!$D$4:$D$9))</f>
        <v>-</v>
      </c>
      <c r="CG58" s="18" t="str">
        <f t="shared" si="20"/>
        <v>-</v>
      </c>
      <c r="CH58" s="18" t="str">
        <f t="shared" si="21"/>
        <v>-</v>
      </c>
      <c r="CI58" s="18" t="str">
        <f t="shared" si="22"/>
        <v>-</v>
      </c>
      <c r="CJ58" s="133" t="str">
        <f>_xlfn.XLOOKUP(CK58,'Banco de dados'!$B:$B,'Banco de dados'!$D:$D)</f>
        <v>TECNOWATT</v>
      </c>
      <c r="CK58" s="25" t="s">
        <v>824</v>
      </c>
      <c r="CL58" s="24" t="str">
        <f>_xlfn.XLOOKUP(CK58,'Banco de dados'!$B:$B,'Banco de dados'!$E:$E)</f>
        <v>SIGSAGPTLRRSSNDL_30W_38IBBRS
1-10C1MUN6.5</v>
      </c>
      <c r="CM58" s="24"/>
      <c r="CN58" s="24" t="e">
        <f>IF(CM58="-","-",_xlfn.XLOOKUP(CM58,'Banco de dados'!$B:$B,'Banco de dados'!$E:$E))</f>
        <v>#N/A</v>
      </c>
      <c r="CO58" s="26">
        <f t="shared" si="23"/>
        <v>1</v>
      </c>
      <c r="CP58" s="24">
        <f>_xlfn.XLOOKUP(CK58,'Banco de dados'!$B:$B,'Banco de dados'!$H:$H)</f>
        <v>30</v>
      </c>
      <c r="CQ58" s="24">
        <f>_xlfn.XLOOKUP(CM58,'Banco de dados'!$B:$B,'Banco de dados'!$H:$H)</f>
        <v>0</v>
      </c>
      <c r="CR58" s="24">
        <f>_xlfn.XLOOKUP(CK58,'Banco de dados'!$B:$B,'Banco de dados'!$F:$F)</f>
        <v>5266</v>
      </c>
      <c r="CS58" s="24">
        <f>_xlfn.XLOOKUP(CM58,'Banco de dados'!$B:$B,'Banco de dados'!$F:$F)</f>
        <v>0</v>
      </c>
      <c r="CT58" s="25">
        <v>0</v>
      </c>
      <c r="CU58" s="25"/>
      <c r="CV58" s="24" t="str">
        <f>IF(AI58&lt;=0.5,"Curto I",IF(AND(AI58&gt;='Braços de IP'!$B$9,AI58&lt;='Braços de IP'!$D$9),'Braços de IP'!$E$9,IF(AND(AI58&gt;='Braços de IP'!$B$10,AI58&lt;='Braços de IP'!$D$10),'Braços de IP'!$E$10,IF(AND(AI58&gt;='Braços de IP'!$B$11,AI58&lt;='Braços de IP'!$D$11),'Braços de IP'!$E$11,IF(AND(AI58&gt;='Braços de IP'!$B$12,AI58&lt;='Braços de IP'!$D$12),'Braços de IP'!$E$12,IF(AND(AI58&gt;='Braços de IP'!$B$13,AI58&lt;='Braços de IP'!$D$13),'Braços de IP'!$E$13,IF(AND(AI58&gt;='Braços de IP'!$B$14,AI58&lt;='Braços de IP'!$D$14),'Braços de IP'!$E$14,"ERRO")))))))</f>
        <v>Curto II</v>
      </c>
      <c r="CW58" s="25"/>
      <c r="CX58" s="24" t="str">
        <f>IF($CW58="","",VLOOKUP($CW58,'Braços de IP'!$E$9:$I$15,2,0))</f>
        <v/>
      </c>
      <c r="CY58" s="27" t="str">
        <f>IF($CW58="","",VLOOKUP($CW58,'Braços de IP'!$E$9:$I$15,5,0))</f>
        <v/>
      </c>
      <c r="CZ58" s="24"/>
      <c r="DA58" s="24"/>
      <c r="DB58" s="24"/>
      <c r="DC58" s="24"/>
      <c r="DD58" s="24"/>
      <c r="DE58" s="24"/>
      <c r="DF58" s="28">
        <f t="shared" si="24"/>
        <v>30</v>
      </c>
      <c r="DG58" s="29">
        <f t="shared" si="25"/>
        <v>100</v>
      </c>
      <c r="DH58" s="28">
        <f t="shared" si="26"/>
        <v>130</v>
      </c>
      <c r="DI58" s="30">
        <f t="shared" si="27"/>
        <v>0.7</v>
      </c>
      <c r="DJ58" s="31"/>
      <c r="DK58" s="32"/>
      <c r="DL58" s="15" t="s">
        <v>141</v>
      </c>
      <c r="DM58" s="15"/>
      <c r="DO58" s="33">
        <f t="shared" si="28"/>
        <v>0.74358974358974361</v>
      </c>
      <c r="DQ58" s="1" t="s">
        <v>2</v>
      </c>
      <c r="DR58" s="1">
        <f t="shared" si="31"/>
        <v>0</v>
      </c>
      <c r="DS58" s="33" t="e">
        <f t="shared" si="32"/>
        <v>#DIV/0!</v>
      </c>
    </row>
    <row r="59" spans="1:125" ht="15.75" hidden="1" customHeight="1" x14ac:dyDescent="0.3">
      <c r="C59" t="s">
        <v>1006</v>
      </c>
      <c r="D59" s="15">
        <v>18</v>
      </c>
      <c r="E59" s="15" t="s">
        <v>132</v>
      </c>
      <c r="F59" s="15" t="s">
        <v>169</v>
      </c>
      <c r="G59" s="15">
        <v>-30.008151999999999</v>
      </c>
      <c r="H59" s="15">
        <v>-50.172303999999997</v>
      </c>
      <c r="I59" s="15" t="s">
        <v>134</v>
      </c>
      <c r="J59" s="15" t="s">
        <v>135</v>
      </c>
      <c r="K59" s="15" t="s">
        <v>136</v>
      </c>
      <c r="L59" s="15" t="s">
        <v>148</v>
      </c>
      <c r="M59" s="15">
        <v>150</v>
      </c>
      <c r="N59" s="15">
        <v>22</v>
      </c>
      <c r="O59" s="15">
        <v>0</v>
      </c>
      <c r="P59" s="15">
        <f t="shared" si="0"/>
        <v>300</v>
      </c>
      <c r="Q59" s="16">
        <v>2</v>
      </c>
      <c r="R59" s="16">
        <v>2.5</v>
      </c>
      <c r="S59" s="16">
        <v>7</v>
      </c>
      <c r="T59" s="15"/>
      <c r="U59" s="15"/>
      <c r="V59" s="15">
        <v>0</v>
      </c>
      <c r="W59" s="15">
        <v>2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 t="s">
        <v>138</v>
      </c>
      <c r="AD59" s="15" t="s">
        <v>170</v>
      </c>
      <c r="AE59" s="15">
        <v>35.5</v>
      </c>
      <c r="AF59" s="15">
        <v>7</v>
      </c>
      <c r="AG59" s="15">
        <v>1</v>
      </c>
      <c r="AH59" s="15">
        <v>0.3</v>
      </c>
      <c r="AI59" s="15">
        <v>1.3</v>
      </c>
      <c r="AJ59" s="16">
        <f t="shared" si="1"/>
        <v>1</v>
      </c>
      <c r="AK59" s="16" t="s">
        <v>135</v>
      </c>
      <c r="AL59" s="16" t="s">
        <v>135</v>
      </c>
      <c r="AM59" s="15" t="s">
        <v>140</v>
      </c>
      <c r="AN59" s="16">
        <f t="shared" si="2"/>
        <v>2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 t="s">
        <v>135</v>
      </c>
      <c r="AU59" s="17">
        <f t="shared" si="3"/>
        <v>0</v>
      </c>
      <c r="AV59" s="17"/>
      <c r="AW59" s="17">
        <f>VLOOKUP(I59,ABNT5101!$I$3:$J$9,2)</f>
        <v>7.5</v>
      </c>
      <c r="AX59" s="17">
        <f>VLOOKUP(I59,ABNT5101!$I$3:$M$9,5)</f>
        <v>0.18</v>
      </c>
      <c r="AY59" s="131" t="str">
        <f>_xlfn.XLOOKUP(I59,ABNT5101!$I:$I,ABNT5101!$L:$L)</f>
        <v>-</v>
      </c>
      <c r="AZ59" s="131">
        <f>_xlfn.XLOOKUP(I59,ABNT5101!$I:$I,ABNT5101!M:M)</f>
        <v>0.18</v>
      </c>
      <c r="BA59" s="131" t="str">
        <f>_xlfn.XLOOKUP(I59,ABNT5101!$I:$I,ABNT5101!N:N)</f>
        <v>-</v>
      </c>
      <c r="BB59" s="131">
        <f>_xlfn.XLOOKUP(I59,ABNT5101!$I:$I,ABNT5101!O:O)</f>
        <v>16</v>
      </c>
      <c r="BC59" s="18" t="str">
        <f t="shared" si="4"/>
        <v>ATENDE</v>
      </c>
      <c r="BD59" s="19">
        <f t="shared" si="5"/>
        <v>0.17599999999999993</v>
      </c>
      <c r="BE59" s="19">
        <f t="shared" si="6"/>
        <v>1</v>
      </c>
      <c r="BF59" s="19" t="str">
        <f t="shared" si="7"/>
        <v>-</v>
      </c>
      <c r="BG59" s="20">
        <v>8.82</v>
      </c>
      <c r="BH59" s="20">
        <v>0.36</v>
      </c>
      <c r="BI59" s="20"/>
      <c r="BJ59" s="20"/>
      <c r="BK59" s="21"/>
      <c r="BL59" s="20"/>
      <c r="BM59" s="18" t="str">
        <f t="shared" si="8"/>
        <v>ATENDE</v>
      </c>
      <c r="BN59" s="18" t="str">
        <f t="shared" si="9"/>
        <v>ATENDE</v>
      </c>
      <c r="BO59" s="18" t="str">
        <f t="shared" si="10"/>
        <v>ATENDE</v>
      </c>
      <c r="BP59" s="18" t="str">
        <f t="shared" si="11"/>
        <v>ATENDE</v>
      </c>
      <c r="BQ59" s="22" t="str">
        <f t="shared" si="12"/>
        <v>C5</v>
      </c>
      <c r="BR59" s="22" t="str">
        <f t="shared" ref="BR59:BR76" si="35">K59</f>
        <v>P6</v>
      </c>
      <c r="BS59" s="23">
        <f t="shared" si="14"/>
        <v>1.3366666666666664</v>
      </c>
      <c r="BT59" s="20">
        <v>7.01</v>
      </c>
      <c r="BU59" s="20">
        <v>2.16</v>
      </c>
      <c r="BV59" s="132">
        <f>IF(BR59="-","-",_xlfn.XLOOKUP(BR59,ABNT5101!$B$4:$B$9,ABNT5101!$C$4:$C$9))</f>
        <v>3</v>
      </c>
      <c r="BW59" s="132">
        <f>IF(BR59="-","-",_xlfn.XLOOKUP(BR59,ABNT5101!$B$4:$B$9,ABNT5101!$D$4:$D$9))</f>
        <v>0.6</v>
      </c>
      <c r="BX59" s="18" t="str">
        <f t="shared" si="15"/>
        <v>ATENDE</v>
      </c>
      <c r="BY59" s="18" t="str">
        <f t="shared" si="16"/>
        <v>ATENDE</v>
      </c>
      <c r="BZ59" s="18" t="str">
        <f t="shared" si="17"/>
        <v>ATENDE</v>
      </c>
      <c r="CA59" s="22" t="str">
        <f t="shared" si="34"/>
        <v>P6</v>
      </c>
      <c r="CB59" s="23">
        <f t="shared" si="19"/>
        <v>0.79666666666666663</v>
      </c>
      <c r="CC59" s="22">
        <v>5.39</v>
      </c>
      <c r="CD59" s="22">
        <v>2.3199999999999998</v>
      </c>
      <c r="CE59" s="130">
        <f>IF(CA59="-","-",_xlfn.XLOOKUP(CA59,ABNT5101!$B$4:$B$9,ABNT5101!$C$4:$C$9))</f>
        <v>3</v>
      </c>
      <c r="CF59" s="130">
        <f>IF(CA59="-","-",_xlfn.XLOOKUP(CA59,ABNT5101!$B$4:$B$9,ABNT5101!$D$4:$D$9))</f>
        <v>0.6</v>
      </c>
      <c r="CG59" s="18" t="str">
        <f t="shared" si="20"/>
        <v>ATENDE</v>
      </c>
      <c r="CH59" s="18" t="str">
        <f t="shared" si="21"/>
        <v>ATENDE</v>
      </c>
      <c r="CI59" s="18" t="str">
        <f t="shared" si="22"/>
        <v>ATENDE</v>
      </c>
      <c r="CJ59" s="133" t="str">
        <f>_xlfn.XLOOKUP(CK59,'Banco de dados'!$B:$B,'Banco de dados'!$D:$D)</f>
        <v>LEDSTAR</v>
      </c>
      <c r="CK59" s="25" t="s">
        <v>709</v>
      </c>
      <c r="CL59" s="24" t="str">
        <f>_xlfn.XLOOKUP(CK59,'Banco de dados'!$B:$B,'Banco de dados'!$E:$E)</f>
        <v>LUM LED SL VT 9.1 35W</v>
      </c>
      <c r="CM59" s="24"/>
      <c r="CN59" s="24" t="e">
        <f>IF(CM59="-","-",_xlfn.XLOOKUP(CM59,'Banco de dados'!$B:$B,'Banco de dados'!$E:$E))</f>
        <v>#N/A</v>
      </c>
      <c r="CO59" s="26">
        <f t="shared" si="23"/>
        <v>1</v>
      </c>
      <c r="CP59" s="24">
        <f>_xlfn.XLOOKUP(CK59,'Banco de dados'!$B:$B,'Banco de dados'!$H:$H)</f>
        <v>35</v>
      </c>
      <c r="CQ59" s="24" t="e">
        <f>_xlfn.XLOOKUP(CM59,'Banco de dados'!$B:$B,'Banco de dados'!$H:$H)</f>
        <v>#N/A</v>
      </c>
      <c r="CR59" s="24">
        <f>_xlfn.XLOOKUP(CK59,'Banco de dados'!$B:$B,'Banco de dados'!$F:$F)</f>
        <v>5955.62</v>
      </c>
      <c r="CS59" s="24">
        <f>_xlfn.XLOOKUP(CM59,'Banco de dados'!$B:$B,'Banco de dados'!$F:$F)</f>
        <v>0</v>
      </c>
      <c r="CT59" s="25">
        <v>0</v>
      </c>
      <c r="CU59" s="25"/>
      <c r="CV59" s="24" t="str">
        <f>IF(AI59&lt;=0.5,"Curto I",IF(AND(AI59&gt;='Braços de IP'!$B$9,AI59&lt;='Braços de IP'!$D$9),'Braços de IP'!$E$9,IF(AND(AI59&gt;='Braços de IP'!$B$10,AI59&lt;='Braços de IP'!$D$10),'Braços de IP'!$E$10,IF(AND(AI59&gt;='Braços de IP'!$B$11,AI59&lt;='Braços de IP'!$D$11),'Braços de IP'!$E$11,IF(AND(AI59&gt;='Braços de IP'!$B$12,AI59&lt;='Braços de IP'!$D$12),'Braços de IP'!$E$12,IF(AND(AI59&gt;='Braços de IP'!$B$13,AI59&lt;='Braços de IP'!$D$13),'Braços de IP'!$E$13,IF(AND(AI59&gt;='Braços de IP'!$B$14,AI59&lt;='Braços de IP'!$D$14),'Braços de IP'!$E$14,"ERRO")))))))</f>
        <v>Curto II</v>
      </c>
      <c r="CW59" s="25"/>
      <c r="CX59" s="24" t="str">
        <f>IF($CW59="","",VLOOKUP($CW59,'Braços de IP'!$E$9:$I$15,2,0))</f>
        <v/>
      </c>
      <c r="CY59" s="27" t="str">
        <f>IF($CW59="","",VLOOKUP($CW59,'Braços de IP'!$E$9:$I$15,5,0))</f>
        <v/>
      </c>
      <c r="CZ59" s="24"/>
      <c r="DA59" s="24"/>
      <c r="DB59" s="24"/>
      <c r="DC59" s="24"/>
      <c r="DD59" s="24"/>
      <c r="DE59" s="24"/>
      <c r="DF59" s="28">
        <f t="shared" si="24"/>
        <v>35</v>
      </c>
      <c r="DG59" s="29">
        <f t="shared" si="25"/>
        <v>150</v>
      </c>
      <c r="DH59" s="28">
        <f t="shared" si="26"/>
        <v>185</v>
      </c>
      <c r="DI59" s="30">
        <f t="shared" si="27"/>
        <v>0.76666666666666661</v>
      </c>
      <c r="DJ59" s="31"/>
      <c r="DK59" s="32"/>
      <c r="DL59" s="15" t="s">
        <v>141</v>
      </c>
      <c r="DM59" s="15"/>
      <c r="DO59" s="33">
        <f t="shared" si="28"/>
        <v>0.79651162790697672</v>
      </c>
      <c r="DQ59" s="1" t="s">
        <v>2</v>
      </c>
      <c r="DR59" s="1">
        <f t="shared" si="31"/>
        <v>0</v>
      </c>
      <c r="DS59" s="33" t="e">
        <f t="shared" si="32"/>
        <v>#DIV/0!</v>
      </c>
    </row>
    <row r="60" spans="1:125" ht="15.75" hidden="1" customHeight="1" x14ac:dyDescent="0.3">
      <c r="C60" t="s">
        <v>1006</v>
      </c>
      <c r="D60" s="15">
        <v>18</v>
      </c>
      <c r="E60" s="15" t="s">
        <v>132</v>
      </c>
      <c r="F60" s="15" t="s">
        <v>169</v>
      </c>
      <c r="G60" s="15">
        <v>-30.008151999999999</v>
      </c>
      <c r="H60" s="15">
        <v>-50.172303999999997</v>
      </c>
      <c r="I60" s="15" t="s">
        <v>134</v>
      </c>
      <c r="J60" s="15" t="s">
        <v>135</v>
      </c>
      <c r="K60" s="15" t="s">
        <v>136</v>
      </c>
      <c r="L60" s="15" t="s">
        <v>148</v>
      </c>
      <c r="M60" s="15">
        <v>150</v>
      </c>
      <c r="N60" s="15">
        <v>22</v>
      </c>
      <c r="O60" s="15">
        <v>0</v>
      </c>
      <c r="P60" s="15">
        <f t="shared" si="0"/>
        <v>300</v>
      </c>
      <c r="Q60" s="16">
        <v>2</v>
      </c>
      <c r="R60" s="16">
        <v>2.5</v>
      </c>
      <c r="S60" s="16">
        <v>7</v>
      </c>
      <c r="T60" s="15"/>
      <c r="U60" s="15"/>
      <c r="V60" s="15">
        <v>0</v>
      </c>
      <c r="W60" s="15">
        <v>2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 t="s">
        <v>138</v>
      </c>
      <c r="AD60" s="15" t="s">
        <v>170</v>
      </c>
      <c r="AE60" s="15">
        <v>35.5</v>
      </c>
      <c r="AF60" s="15">
        <v>7</v>
      </c>
      <c r="AG60" s="15">
        <v>1</v>
      </c>
      <c r="AH60" s="15">
        <v>0.3</v>
      </c>
      <c r="AI60" s="15">
        <v>1.3</v>
      </c>
      <c r="AJ60" s="16">
        <f t="shared" si="1"/>
        <v>1</v>
      </c>
      <c r="AK60" s="16" t="s">
        <v>135</v>
      </c>
      <c r="AL60" s="16" t="s">
        <v>135</v>
      </c>
      <c r="AM60" s="15" t="s">
        <v>140</v>
      </c>
      <c r="AN60" s="16">
        <f t="shared" si="2"/>
        <v>2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 t="s">
        <v>135</v>
      </c>
      <c r="AU60" s="17">
        <f t="shared" si="3"/>
        <v>0</v>
      </c>
      <c r="AV60" s="17"/>
      <c r="AW60" s="17">
        <f>VLOOKUP(I60,ABNT5101!$I$3:$J$9,2)</f>
        <v>7.5</v>
      </c>
      <c r="AX60" s="17">
        <f>VLOOKUP(I60,ABNT5101!$I$3:$M$9,5)</f>
        <v>0.18</v>
      </c>
      <c r="AY60" s="131" t="str">
        <f>_xlfn.XLOOKUP(I60,ABNT5101!$I:$I,ABNT5101!$L:$L)</f>
        <v>-</v>
      </c>
      <c r="AZ60" s="131">
        <f>_xlfn.XLOOKUP(I60,ABNT5101!$I:$I,ABNT5101!M:M)</f>
        <v>0.18</v>
      </c>
      <c r="BA60" s="131" t="str">
        <f>_xlfn.XLOOKUP(I60,ABNT5101!$I:$I,ABNT5101!N:N)</f>
        <v>-</v>
      </c>
      <c r="BB60" s="131">
        <f>_xlfn.XLOOKUP(I60,ABNT5101!$I:$I,ABNT5101!O:O)</f>
        <v>16</v>
      </c>
      <c r="BC60" s="18" t="str">
        <f t="shared" si="4"/>
        <v>ATENDE</v>
      </c>
      <c r="BD60" s="19">
        <f t="shared" si="5"/>
        <v>0.1359999999999999</v>
      </c>
      <c r="BE60" s="19">
        <f t="shared" si="6"/>
        <v>0.94444444444444442</v>
      </c>
      <c r="BF60" s="19" t="str">
        <f t="shared" si="7"/>
        <v>-</v>
      </c>
      <c r="BG60" s="20">
        <v>8.52</v>
      </c>
      <c r="BH60" s="20">
        <v>0.35</v>
      </c>
      <c r="BI60" s="20"/>
      <c r="BJ60" s="20"/>
      <c r="BK60" s="21"/>
      <c r="BL60" s="20"/>
      <c r="BM60" s="18" t="str">
        <f t="shared" si="8"/>
        <v>ATENDE</v>
      </c>
      <c r="BN60" s="18" t="str">
        <f t="shared" si="9"/>
        <v>ATENDE</v>
      </c>
      <c r="BO60" s="18" t="str">
        <f t="shared" si="10"/>
        <v>ATENDE</v>
      </c>
      <c r="BP60" s="18" t="str">
        <f t="shared" si="11"/>
        <v>ATENDE</v>
      </c>
      <c r="BQ60" s="22" t="str">
        <f t="shared" si="12"/>
        <v>C5</v>
      </c>
      <c r="BR60" s="22" t="str">
        <f t="shared" si="35"/>
        <v>P6</v>
      </c>
      <c r="BS60" s="23">
        <f t="shared" si="14"/>
        <v>1.1400000000000001</v>
      </c>
      <c r="BT60" s="20">
        <v>6.42</v>
      </c>
      <c r="BU60" s="20">
        <v>1.23</v>
      </c>
      <c r="BV60" s="132">
        <f>IF(BR60="-","-",_xlfn.XLOOKUP(BR60,ABNT5101!$B$4:$B$9,ABNT5101!$C$4:$C$9))</f>
        <v>3</v>
      </c>
      <c r="BW60" s="132">
        <f>IF(BR60="-","-",_xlfn.XLOOKUP(BR60,ABNT5101!$B$4:$B$9,ABNT5101!$D$4:$D$9))</f>
        <v>0.6</v>
      </c>
      <c r="BX60" s="18" t="str">
        <f t="shared" si="15"/>
        <v>ATENDE</v>
      </c>
      <c r="BY60" s="18" t="str">
        <f t="shared" si="16"/>
        <v>ATENDE</v>
      </c>
      <c r="BZ60" s="18" t="str">
        <f t="shared" si="17"/>
        <v>ATENDE</v>
      </c>
      <c r="CA60" s="22" t="str">
        <f t="shared" si="34"/>
        <v>P6</v>
      </c>
      <c r="CB60" s="23">
        <f t="shared" si="19"/>
        <v>0.5199999999999998</v>
      </c>
      <c r="CC60" s="22">
        <v>4.5599999999999996</v>
      </c>
      <c r="CD60" s="22">
        <v>2.1</v>
      </c>
      <c r="CE60" s="130">
        <f>IF(CA60="-","-",_xlfn.XLOOKUP(CA60,ABNT5101!$B$4:$B$9,ABNT5101!$C$4:$C$9))</f>
        <v>3</v>
      </c>
      <c r="CF60" s="130">
        <f>IF(CA60="-","-",_xlfn.XLOOKUP(CA60,ABNT5101!$B$4:$B$9,ABNT5101!$D$4:$D$9))</f>
        <v>0.6</v>
      </c>
      <c r="CG60" s="18" t="str">
        <f t="shared" si="20"/>
        <v>ATENDE</v>
      </c>
      <c r="CH60" s="18" t="str">
        <f t="shared" si="21"/>
        <v>ATENDE</v>
      </c>
      <c r="CI60" s="18" t="str">
        <f t="shared" si="22"/>
        <v>ATENDE</v>
      </c>
      <c r="CJ60" s="133" t="str">
        <f>_xlfn.XLOOKUP(CK60,'Banco de dados'!$B:$B,'Banco de dados'!$D:$D)</f>
        <v>SX LIGHTING</v>
      </c>
      <c r="CK60" s="25" t="s">
        <v>801</v>
      </c>
      <c r="CL60" s="24" t="str">
        <f>_xlfn.XLOOKUP(CK60,'Banco de dados'!$B:$B,'Banco de dados'!$E:$E)</f>
        <v>SXINEVO030K40L12CZF7PHF</v>
      </c>
      <c r="CM60" s="24"/>
      <c r="CN60" s="24" t="e">
        <f>IF(CM60="-","-",_xlfn.XLOOKUP(CM60,'Banco de dados'!$B:$B,'Banco de dados'!$E:$E))</f>
        <v>#N/A</v>
      </c>
      <c r="CO60" s="26">
        <f t="shared" si="23"/>
        <v>1</v>
      </c>
      <c r="CP60" s="24">
        <f>_xlfn.XLOOKUP(CK60,'Banco de dados'!$B:$B,'Banco de dados'!$H:$H)</f>
        <v>31</v>
      </c>
      <c r="CQ60" s="24">
        <f>_xlfn.XLOOKUP(CM60,'Banco de dados'!$B:$B,'Banco de dados'!$H:$H)</f>
        <v>0</v>
      </c>
      <c r="CR60" s="24">
        <f>_xlfn.XLOOKUP(CK60,'Banco de dados'!$B:$B,'Banco de dados'!$F:$F)</f>
        <v>5270</v>
      </c>
      <c r="CS60" s="24">
        <f>_xlfn.XLOOKUP(CM60,'Banco de dados'!$B:$B,'Banco de dados'!$F:$F)</f>
        <v>0</v>
      </c>
      <c r="CT60" s="25">
        <v>0</v>
      </c>
      <c r="CU60" s="25"/>
      <c r="CV60" s="24" t="str">
        <f>IF(AI60&lt;=0.5,"Curto I",IF(AND(AI60&gt;='Braços de IP'!$B$9,AI60&lt;='Braços de IP'!$D$9),'Braços de IP'!$E$9,IF(AND(AI60&gt;='Braços de IP'!$B$10,AI60&lt;='Braços de IP'!$D$10),'Braços de IP'!$E$10,IF(AND(AI60&gt;='Braços de IP'!$B$11,AI60&lt;='Braços de IP'!$D$11),'Braços de IP'!$E$11,IF(AND(AI60&gt;='Braços de IP'!$B$12,AI60&lt;='Braços de IP'!$D$12),'Braços de IP'!$E$12,IF(AND(AI60&gt;='Braços de IP'!$B$13,AI60&lt;='Braços de IP'!$D$13),'Braços de IP'!$E$13,IF(AND(AI60&gt;='Braços de IP'!$B$14,AI60&lt;='Braços de IP'!$D$14),'Braços de IP'!$E$14,"ERRO")))))))</f>
        <v>Curto II</v>
      </c>
      <c r="CW60" s="25"/>
      <c r="CX60" s="24" t="str">
        <f>IF($CW60="","",VLOOKUP($CW60,'Braços de IP'!$E$9:$I$15,2,0))</f>
        <v/>
      </c>
      <c r="CY60" s="27" t="str">
        <f>IF($CW60="","",VLOOKUP($CW60,'Braços de IP'!$E$9:$I$15,5,0))</f>
        <v/>
      </c>
      <c r="CZ60" s="24"/>
      <c r="DA60" s="24"/>
      <c r="DB60" s="24"/>
      <c r="DC60" s="24"/>
      <c r="DD60" s="24"/>
      <c r="DE60" s="24"/>
      <c r="DF60" s="28">
        <f t="shared" si="24"/>
        <v>31</v>
      </c>
      <c r="DG60" s="29">
        <f t="shared" si="25"/>
        <v>150</v>
      </c>
      <c r="DH60" s="28">
        <f t="shared" si="26"/>
        <v>181</v>
      </c>
      <c r="DI60" s="30">
        <f t="shared" si="27"/>
        <v>0.79333333333333333</v>
      </c>
      <c r="DJ60" s="31"/>
      <c r="DK60" s="32"/>
      <c r="DL60" s="15" t="s">
        <v>141</v>
      </c>
      <c r="DM60" s="15"/>
      <c r="DO60" s="33">
        <f t="shared" si="28"/>
        <v>0.81976744186046513</v>
      </c>
      <c r="DQ60" s="1" t="s">
        <v>2</v>
      </c>
      <c r="DR60" s="1">
        <f t="shared" si="31"/>
        <v>0</v>
      </c>
      <c r="DS60" s="33" t="e">
        <f t="shared" si="32"/>
        <v>#DIV/0!</v>
      </c>
    </row>
    <row r="61" spans="1:125" ht="15.75" hidden="1" customHeight="1" x14ac:dyDescent="0.3">
      <c r="C61" t="s">
        <v>1006</v>
      </c>
      <c r="D61" s="15">
        <v>18</v>
      </c>
      <c r="E61" s="15" t="s">
        <v>132</v>
      </c>
      <c r="F61" s="15" t="s">
        <v>169</v>
      </c>
      <c r="G61" s="15">
        <v>-30.008151999999999</v>
      </c>
      <c r="H61" s="15">
        <v>-50.172303999999997</v>
      </c>
      <c r="I61" s="15" t="s">
        <v>134</v>
      </c>
      <c r="J61" s="15" t="s">
        <v>135</v>
      </c>
      <c r="K61" s="15" t="s">
        <v>136</v>
      </c>
      <c r="L61" s="15" t="s">
        <v>148</v>
      </c>
      <c r="M61" s="15">
        <v>150</v>
      </c>
      <c r="N61" s="15">
        <v>22</v>
      </c>
      <c r="O61" s="15">
        <v>0</v>
      </c>
      <c r="P61" s="15">
        <f t="shared" si="0"/>
        <v>300</v>
      </c>
      <c r="Q61" s="16">
        <v>2</v>
      </c>
      <c r="R61" s="16">
        <v>2.5</v>
      </c>
      <c r="S61" s="16">
        <v>7</v>
      </c>
      <c r="T61" s="15"/>
      <c r="U61" s="15"/>
      <c r="V61" s="15">
        <v>0</v>
      </c>
      <c r="W61" s="15">
        <v>2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 t="s">
        <v>138</v>
      </c>
      <c r="AD61" s="15" t="s">
        <v>170</v>
      </c>
      <c r="AE61" s="15">
        <v>35.5</v>
      </c>
      <c r="AF61" s="15">
        <v>7</v>
      </c>
      <c r="AG61" s="15">
        <v>1</v>
      </c>
      <c r="AH61" s="15">
        <v>0.3</v>
      </c>
      <c r="AI61" s="15">
        <v>1.3</v>
      </c>
      <c r="AJ61" s="16">
        <f t="shared" si="1"/>
        <v>1</v>
      </c>
      <c r="AK61" s="16" t="s">
        <v>135</v>
      </c>
      <c r="AL61" s="16" t="s">
        <v>135</v>
      </c>
      <c r="AM61" s="15" t="s">
        <v>140</v>
      </c>
      <c r="AN61" s="16">
        <f t="shared" si="2"/>
        <v>2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 t="s">
        <v>135</v>
      </c>
      <c r="AU61" s="17">
        <f t="shared" si="3"/>
        <v>0</v>
      </c>
      <c r="AV61" s="17"/>
      <c r="AW61" s="17">
        <f>VLOOKUP(I61,ABNT5101!$I$3:$J$9,2)</f>
        <v>7.5</v>
      </c>
      <c r="AX61" s="17">
        <f>VLOOKUP(I61,ABNT5101!$I$3:$M$9,5)</f>
        <v>0.18</v>
      </c>
      <c r="AY61" s="131" t="str">
        <f>_xlfn.XLOOKUP(I61,ABNT5101!$I:$I,ABNT5101!$L:$L)</f>
        <v>-</v>
      </c>
      <c r="AZ61" s="131">
        <f>_xlfn.XLOOKUP(I61,ABNT5101!$I:$I,ABNT5101!M:M)</f>
        <v>0.18</v>
      </c>
      <c r="BA61" s="131" t="str">
        <f>_xlfn.XLOOKUP(I61,ABNT5101!$I:$I,ABNT5101!N:N)</f>
        <v>-</v>
      </c>
      <c r="BB61" s="131">
        <f>_xlfn.XLOOKUP(I61,ABNT5101!$I:$I,ABNT5101!O:O)</f>
        <v>16</v>
      </c>
      <c r="BC61" s="18" t="str">
        <f t="shared" si="4"/>
        <v>ATENDE</v>
      </c>
      <c r="BD61" s="19">
        <f t="shared" si="5"/>
        <v>0.1186666666666667</v>
      </c>
      <c r="BE61" s="19">
        <f t="shared" si="6"/>
        <v>1.4444444444444446</v>
      </c>
      <c r="BF61" s="19" t="str">
        <f t="shared" si="7"/>
        <v>-</v>
      </c>
      <c r="BG61" s="20">
        <v>8.39</v>
      </c>
      <c r="BH61" s="20">
        <v>0.44</v>
      </c>
      <c r="BI61" s="20"/>
      <c r="BJ61" s="20"/>
      <c r="BK61" s="21"/>
      <c r="BL61" s="20"/>
      <c r="BM61" s="18" t="str">
        <f t="shared" si="8"/>
        <v>ATENDE</v>
      </c>
      <c r="BN61" s="18" t="str">
        <f t="shared" si="9"/>
        <v>ATENDE</v>
      </c>
      <c r="BO61" s="18" t="str">
        <f t="shared" si="10"/>
        <v>ATENDE</v>
      </c>
      <c r="BP61" s="18" t="str">
        <f t="shared" si="11"/>
        <v>ATENDE</v>
      </c>
      <c r="BQ61" s="22" t="str">
        <f t="shared" si="12"/>
        <v>C5</v>
      </c>
      <c r="BR61" s="22" t="str">
        <f t="shared" si="35"/>
        <v>P6</v>
      </c>
      <c r="BS61" s="23">
        <f t="shared" si="14"/>
        <v>1.1566666666666667</v>
      </c>
      <c r="BT61" s="20">
        <v>6.47</v>
      </c>
      <c r="BU61" s="20">
        <v>2.4900000000000002</v>
      </c>
      <c r="BV61" s="132">
        <f>IF(BR61="-","-",_xlfn.XLOOKUP(BR61,ABNT5101!$B$4:$B$9,ABNT5101!$C$4:$C$9))</f>
        <v>3</v>
      </c>
      <c r="BW61" s="132">
        <f>IF(BR61="-","-",_xlfn.XLOOKUP(BR61,ABNT5101!$B$4:$B$9,ABNT5101!$D$4:$D$9))</f>
        <v>0.6</v>
      </c>
      <c r="BX61" s="18" t="str">
        <f t="shared" si="15"/>
        <v>ATENDE</v>
      </c>
      <c r="BY61" s="18" t="str">
        <f t="shared" si="16"/>
        <v>ATENDE</v>
      </c>
      <c r="BZ61" s="18" t="str">
        <f t="shared" si="17"/>
        <v>ATENDE</v>
      </c>
      <c r="CA61" s="22" t="str">
        <f t="shared" si="34"/>
        <v>P6</v>
      </c>
      <c r="CB61" s="23">
        <f t="shared" si="19"/>
        <v>0.39666666666666672</v>
      </c>
      <c r="CC61" s="22">
        <v>4.1900000000000004</v>
      </c>
      <c r="CD61" s="22">
        <v>2.73</v>
      </c>
      <c r="CE61" s="130">
        <f>IF(CA61="-","-",_xlfn.XLOOKUP(CA61,ABNT5101!$B$4:$B$9,ABNT5101!$C$4:$C$9))</f>
        <v>3</v>
      </c>
      <c r="CF61" s="130">
        <f>IF(CA61="-","-",_xlfn.XLOOKUP(CA61,ABNT5101!$B$4:$B$9,ABNT5101!$D$4:$D$9))</f>
        <v>0.6</v>
      </c>
      <c r="CG61" s="18" t="str">
        <f t="shared" si="20"/>
        <v>ATENDE</v>
      </c>
      <c r="CH61" s="18" t="str">
        <f t="shared" si="21"/>
        <v>ATENDE</v>
      </c>
      <c r="CI61" s="18" t="str">
        <f t="shared" si="22"/>
        <v>ATENDE</v>
      </c>
      <c r="CJ61" s="133" t="str">
        <f>_xlfn.XLOOKUP(CK61,'Banco de dados'!$B:$B,'Banco de dados'!$D:$D)</f>
        <v>TECNOWATT</v>
      </c>
      <c r="CK61" s="25" t="s">
        <v>824</v>
      </c>
      <c r="CL61" s="24" t="str">
        <f>_xlfn.XLOOKUP(CK61,'Banco de dados'!$B:$B,'Banco de dados'!$E:$E)</f>
        <v>SIGSAGPTLRRSSNDL_30W_38IBBRS
1-10C1MUN6.5</v>
      </c>
      <c r="CM61" s="24"/>
      <c r="CN61" s="24" t="e">
        <f>IF(CM61="-","-",_xlfn.XLOOKUP(CM61,'Banco de dados'!$B:$B,'Banco de dados'!$E:$E))</f>
        <v>#N/A</v>
      </c>
      <c r="CO61" s="26">
        <f t="shared" si="23"/>
        <v>1</v>
      </c>
      <c r="CP61" s="24">
        <f>_xlfn.XLOOKUP(CK61,'Banco de dados'!$B:$B,'Banco de dados'!$H:$H)</f>
        <v>30</v>
      </c>
      <c r="CQ61" s="24" t="e">
        <f>_xlfn.XLOOKUP(CM61,'Banco de dados'!$B:$B,'Banco de dados'!$H:$H)</f>
        <v>#N/A</v>
      </c>
      <c r="CR61" s="24">
        <f>_xlfn.XLOOKUP(CK61,'Banco de dados'!$B:$B,'Banco de dados'!$F:$F)</f>
        <v>5266</v>
      </c>
      <c r="CS61" s="24">
        <f>_xlfn.XLOOKUP(CM61,'Banco de dados'!$B:$B,'Banco de dados'!$F:$F)</f>
        <v>0</v>
      </c>
      <c r="CT61" s="25">
        <v>0</v>
      </c>
      <c r="CU61" s="25"/>
      <c r="CV61" s="24" t="str">
        <f>IF(AI61&lt;=0.5,"Curto I",IF(AND(AI61&gt;='Braços de IP'!$B$9,AI61&lt;='Braços de IP'!$D$9),'Braços de IP'!$E$9,IF(AND(AI61&gt;='Braços de IP'!$B$10,AI61&lt;='Braços de IP'!$D$10),'Braços de IP'!$E$10,IF(AND(AI61&gt;='Braços de IP'!$B$11,AI61&lt;='Braços de IP'!$D$11),'Braços de IP'!$E$11,IF(AND(AI61&gt;='Braços de IP'!$B$12,AI61&lt;='Braços de IP'!$D$12),'Braços de IP'!$E$12,IF(AND(AI61&gt;='Braços de IP'!$B$13,AI61&lt;='Braços de IP'!$D$13),'Braços de IP'!$E$13,IF(AND(AI61&gt;='Braços de IP'!$B$14,AI61&lt;='Braços de IP'!$D$14),'Braços de IP'!$E$14,"ERRO")))))))</f>
        <v>Curto II</v>
      </c>
      <c r="CW61" s="25"/>
      <c r="CX61" s="24" t="str">
        <f>IF($CW61="","",VLOOKUP($CW61,'Braços de IP'!$E$9:$I$15,2,0))</f>
        <v/>
      </c>
      <c r="CY61" s="27" t="str">
        <f>IF($CW61="","",VLOOKUP($CW61,'Braços de IP'!$E$9:$I$15,5,0))</f>
        <v/>
      </c>
      <c r="CZ61" s="24"/>
      <c r="DA61" s="24"/>
      <c r="DB61" s="24"/>
      <c r="DC61" s="24"/>
      <c r="DD61" s="24"/>
      <c r="DE61" s="24"/>
      <c r="DF61" s="28">
        <f t="shared" si="24"/>
        <v>30</v>
      </c>
      <c r="DG61" s="29">
        <f t="shared" si="25"/>
        <v>150</v>
      </c>
      <c r="DH61" s="28">
        <f t="shared" si="26"/>
        <v>180</v>
      </c>
      <c r="DI61" s="30">
        <f t="shared" si="27"/>
        <v>0.8</v>
      </c>
      <c r="DJ61" s="31"/>
      <c r="DK61" s="32"/>
      <c r="DL61" s="15" t="s">
        <v>141</v>
      </c>
      <c r="DM61" s="15"/>
      <c r="DO61" s="33">
        <f t="shared" si="28"/>
        <v>0.82558139534883723</v>
      </c>
      <c r="DQ61" s="1" t="s">
        <v>2</v>
      </c>
      <c r="DR61" s="1">
        <f t="shared" si="31"/>
        <v>0</v>
      </c>
      <c r="DS61" s="33" t="e">
        <f t="shared" si="32"/>
        <v>#DIV/0!</v>
      </c>
    </row>
    <row r="62" spans="1:125" ht="15.75" hidden="1" customHeight="1" x14ac:dyDescent="0.3">
      <c r="C62" t="s">
        <v>1006</v>
      </c>
      <c r="D62" s="15">
        <v>19</v>
      </c>
      <c r="E62" s="15" t="s">
        <v>132</v>
      </c>
      <c r="F62" s="15" t="s">
        <v>172</v>
      </c>
      <c r="G62" s="15">
        <v>-30.015253000000001</v>
      </c>
      <c r="H62" s="15">
        <v>-50.174124999999997</v>
      </c>
      <c r="I62" s="15" t="s">
        <v>134</v>
      </c>
      <c r="J62" s="15" t="s">
        <v>135</v>
      </c>
      <c r="K62" s="15" t="s">
        <v>136</v>
      </c>
      <c r="L62" s="15" t="s">
        <v>148</v>
      </c>
      <c r="M62" s="15">
        <v>70</v>
      </c>
      <c r="N62" s="15">
        <v>14</v>
      </c>
      <c r="O62" s="15">
        <v>0</v>
      </c>
      <c r="P62" s="15">
        <f t="shared" si="0"/>
        <v>140</v>
      </c>
      <c r="Q62" s="16">
        <v>2</v>
      </c>
      <c r="R62" s="16">
        <v>2.5</v>
      </c>
      <c r="S62" s="16">
        <v>7</v>
      </c>
      <c r="T62" s="15"/>
      <c r="U62" s="15"/>
      <c r="V62" s="15">
        <v>0</v>
      </c>
      <c r="W62" s="15">
        <v>2.5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 t="s">
        <v>138</v>
      </c>
      <c r="AD62" s="15" t="s">
        <v>139</v>
      </c>
      <c r="AE62" s="15">
        <v>36.5</v>
      </c>
      <c r="AF62" s="15">
        <v>6.7</v>
      </c>
      <c r="AG62" s="15">
        <v>1</v>
      </c>
      <c r="AH62" s="15">
        <v>0.3</v>
      </c>
      <c r="AI62" s="15">
        <v>1</v>
      </c>
      <c r="AJ62" s="16">
        <f t="shared" si="1"/>
        <v>0.7</v>
      </c>
      <c r="AK62" s="16" t="s">
        <v>135</v>
      </c>
      <c r="AL62" s="16" t="s">
        <v>135</v>
      </c>
      <c r="AM62" s="15" t="s">
        <v>140</v>
      </c>
      <c r="AN62" s="16">
        <f t="shared" si="2"/>
        <v>2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 t="s">
        <v>135</v>
      </c>
      <c r="AU62" s="17">
        <f t="shared" si="3"/>
        <v>0</v>
      </c>
      <c r="AV62" s="17"/>
      <c r="AW62" s="17">
        <f>VLOOKUP(I62,ABNT5101!$I$3:$J$9,2)</f>
        <v>7.5</v>
      </c>
      <c r="AX62" s="17">
        <f>VLOOKUP(I62,ABNT5101!$I$3:$M$9,5)</f>
        <v>0.18</v>
      </c>
      <c r="AY62" s="131" t="str">
        <f>_xlfn.XLOOKUP(I62,ABNT5101!$I:$I,ABNT5101!$L:$L)</f>
        <v>-</v>
      </c>
      <c r="AZ62" s="131">
        <f>_xlfn.XLOOKUP(I62,ABNT5101!$I:$I,ABNT5101!M:M)</f>
        <v>0.18</v>
      </c>
      <c r="BA62" s="131" t="str">
        <f>_xlfn.XLOOKUP(I62,ABNT5101!$I:$I,ABNT5101!N:N)</f>
        <v>-</v>
      </c>
      <c r="BB62" s="131">
        <f>_xlfn.XLOOKUP(I62,ABNT5101!$I:$I,ABNT5101!O:O)</f>
        <v>16</v>
      </c>
      <c r="BC62" s="18" t="str">
        <f t="shared" si="4"/>
        <v>ATENDE</v>
      </c>
      <c r="BD62" s="19">
        <f t="shared" si="5"/>
        <v>0.16799999999999993</v>
      </c>
      <c r="BE62" s="19">
        <f t="shared" si="6"/>
        <v>0.66666666666666674</v>
      </c>
      <c r="BF62" s="19" t="str">
        <f t="shared" si="7"/>
        <v>-</v>
      </c>
      <c r="BG62" s="20">
        <v>8.76</v>
      </c>
      <c r="BH62" s="20">
        <v>0.3</v>
      </c>
      <c r="BI62" s="20"/>
      <c r="BJ62" s="20"/>
      <c r="BK62" s="21"/>
      <c r="BL62" s="20"/>
      <c r="BM62" s="18" t="str">
        <f t="shared" si="8"/>
        <v>ATENDE</v>
      </c>
      <c r="BN62" s="18" t="str">
        <f t="shared" si="9"/>
        <v>ATENDE</v>
      </c>
      <c r="BO62" s="18" t="str">
        <f t="shared" si="10"/>
        <v>ATENDE</v>
      </c>
      <c r="BP62" s="18" t="str">
        <f t="shared" si="11"/>
        <v>ATENDE</v>
      </c>
      <c r="BQ62" s="22" t="str">
        <f t="shared" si="12"/>
        <v>C5</v>
      </c>
      <c r="BR62" s="22" t="str">
        <f t="shared" si="35"/>
        <v>P6</v>
      </c>
      <c r="BS62" s="23">
        <f t="shared" si="14"/>
        <v>1.4700000000000002</v>
      </c>
      <c r="BT62" s="20">
        <v>7.41</v>
      </c>
      <c r="BU62" s="20">
        <v>1.74</v>
      </c>
      <c r="BV62" s="132">
        <f>IF(BR62="-","-",_xlfn.XLOOKUP(BR62,ABNT5101!$B$4:$B$9,ABNT5101!$C$4:$C$9))</f>
        <v>3</v>
      </c>
      <c r="BW62" s="132">
        <f>IF(BR62="-","-",_xlfn.XLOOKUP(BR62,ABNT5101!$B$4:$B$9,ABNT5101!$D$4:$D$9))</f>
        <v>0.6</v>
      </c>
      <c r="BX62" s="18" t="str">
        <f t="shared" si="15"/>
        <v>ATENDE</v>
      </c>
      <c r="BY62" s="18" t="str">
        <f t="shared" si="16"/>
        <v>ATENDE</v>
      </c>
      <c r="BZ62" s="18" t="str">
        <f t="shared" si="17"/>
        <v>ATENDE</v>
      </c>
      <c r="CA62" s="22" t="s">
        <v>135</v>
      </c>
      <c r="CB62" s="23" t="e">
        <f t="shared" si="19"/>
        <v>#VALUE!</v>
      </c>
      <c r="CC62" s="22">
        <v>4.4000000000000004</v>
      </c>
      <c r="CD62" s="22">
        <v>1.52</v>
      </c>
      <c r="CE62" s="130" t="str">
        <f>IF(CA62="-","-",_xlfn.XLOOKUP(CA62,ABNT5101!$B$4:$B$9,ABNT5101!$C$4:$C$9))</f>
        <v>-</v>
      </c>
      <c r="CF62" s="130" t="str">
        <f>IF(CA62="-","-",_xlfn.XLOOKUP(CA62,ABNT5101!$B$4:$B$9,ABNT5101!$D$4:$D$9))</f>
        <v>-</v>
      </c>
      <c r="CG62" s="18" t="str">
        <f t="shared" si="20"/>
        <v>-</v>
      </c>
      <c r="CH62" s="18" t="str">
        <f t="shared" si="21"/>
        <v>-</v>
      </c>
      <c r="CI62" s="18" t="str">
        <f t="shared" si="22"/>
        <v>-</v>
      </c>
      <c r="CJ62" s="133" t="str">
        <f>_xlfn.XLOOKUP(CK62,'Banco de dados'!$B:$B,'Banco de dados'!$D:$D)</f>
        <v>LEDSTAR</v>
      </c>
      <c r="CK62" s="25" t="s">
        <v>709</v>
      </c>
      <c r="CL62" s="24" t="str">
        <f>_xlfn.XLOOKUP(CK62,'Banco de dados'!$B:$B,'Banco de dados'!$E:$E)</f>
        <v>LUM LED SL VT 9.1 35W</v>
      </c>
      <c r="CM62" s="24"/>
      <c r="CN62" s="24">
        <f>IF(CM62="-","-",_xlfn.XLOOKUP(CM62,'Banco de dados'!$B:$B,'Banco de dados'!$E:$E))</f>
        <v>0</v>
      </c>
      <c r="CO62" s="26">
        <f t="shared" si="23"/>
        <v>1</v>
      </c>
      <c r="CP62" s="24">
        <f>_xlfn.XLOOKUP(CK62,'Banco de dados'!$B:$B,'Banco de dados'!$H:$H)</f>
        <v>35</v>
      </c>
      <c r="CQ62" s="24">
        <f>_xlfn.XLOOKUP(CM62,'Banco de dados'!$B:$B,'Banco de dados'!$H:$H)</f>
        <v>0</v>
      </c>
      <c r="CR62" s="24">
        <f>_xlfn.XLOOKUP(CK62,'Banco de dados'!$B:$B,'Banco de dados'!$F:$F)</f>
        <v>5955.62</v>
      </c>
      <c r="CS62" s="24">
        <f>_xlfn.XLOOKUP(CM62,'Banco de dados'!$B:$B,'Banco de dados'!$F:$F)</f>
        <v>0</v>
      </c>
      <c r="CT62" s="25">
        <v>0</v>
      </c>
      <c r="CU62" s="25"/>
      <c r="CV62" s="24" t="str">
        <f>IF(AI62&lt;=0.5,"Curto I",IF(AND(AI62&gt;='Braços de IP'!$B$9,AI62&lt;='Braços de IP'!$D$9),'Braços de IP'!$E$9,IF(AND(AI62&gt;='Braços de IP'!$B$10,AI62&lt;='Braços de IP'!$D$10),'Braços de IP'!$E$10,IF(AND(AI62&gt;='Braços de IP'!$B$11,AI62&lt;='Braços de IP'!$D$11),'Braços de IP'!$E$11,IF(AND(AI62&gt;='Braços de IP'!$B$12,AI62&lt;='Braços de IP'!$D$12),'Braços de IP'!$E$12,IF(AND(AI62&gt;='Braços de IP'!$B$13,AI62&lt;='Braços de IP'!$D$13),'Braços de IP'!$E$13,IF(AND(AI62&gt;='Braços de IP'!$B$14,AI62&lt;='Braços de IP'!$D$14),'Braços de IP'!$E$14,"ERRO")))))))</f>
        <v>Curto I</v>
      </c>
      <c r="CW62" s="25"/>
      <c r="CX62" s="24" t="str">
        <f>IF($CW62="","",VLOOKUP($CW62,'Braços de IP'!$E$9:$I$15,2,0))</f>
        <v/>
      </c>
      <c r="CY62" s="27" t="str">
        <f>IF($CW62="","",VLOOKUP($CW62,'Braços de IP'!$E$9:$I$15,5,0))</f>
        <v/>
      </c>
      <c r="CZ62" s="24"/>
      <c r="DA62" s="24"/>
      <c r="DB62" s="24"/>
      <c r="DC62" s="24"/>
      <c r="DD62" s="24"/>
      <c r="DE62" s="24"/>
      <c r="DF62" s="28">
        <f t="shared" si="24"/>
        <v>35</v>
      </c>
      <c r="DG62" s="29">
        <f t="shared" si="25"/>
        <v>70</v>
      </c>
      <c r="DH62" s="28">
        <f t="shared" si="26"/>
        <v>105</v>
      </c>
      <c r="DI62" s="30">
        <f t="shared" si="27"/>
        <v>0.5</v>
      </c>
      <c r="DJ62" s="31"/>
      <c r="DK62" s="32"/>
      <c r="DL62" s="15" t="s">
        <v>141</v>
      </c>
      <c r="DM62" s="15"/>
      <c r="DO62" s="33">
        <f t="shared" si="28"/>
        <v>0.58333333333333337</v>
      </c>
      <c r="DQ62" s="1" t="s">
        <v>3</v>
      </c>
      <c r="DR62" s="1">
        <f t="shared" si="31"/>
        <v>0</v>
      </c>
      <c r="DS62" s="33" t="e">
        <f t="shared" si="32"/>
        <v>#DIV/0!</v>
      </c>
    </row>
    <row r="63" spans="1:125" ht="15.75" hidden="1" customHeight="1" x14ac:dyDescent="0.3">
      <c r="C63" t="s">
        <v>1006</v>
      </c>
      <c r="D63" s="15">
        <v>19</v>
      </c>
      <c r="E63" s="15" t="s">
        <v>132</v>
      </c>
      <c r="F63" s="15" t="s">
        <v>172</v>
      </c>
      <c r="G63" s="15">
        <v>-30.015253000000001</v>
      </c>
      <c r="H63" s="15">
        <v>-50.174124999999997</v>
      </c>
      <c r="I63" s="15" t="s">
        <v>134</v>
      </c>
      <c r="J63" s="15" t="s">
        <v>135</v>
      </c>
      <c r="K63" s="15" t="s">
        <v>136</v>
      </c>
      <c r="L63" s="15" t="s">
        <v>148</v>
      </c>
      <c r="M63" s="15">
        <v>70</v>
      </c>
      <c r="N63" s="15">
        <v>14</v>
      </c>
      <c r="O63" s="15">
        <v>0</v>
      </c>
      <c r="P63" s="15">
        <f t="shared" si="0"/>
        <v>140</v>
      </c>
      <c r="Q63" s="16">
        <v>2</v>
      </c>
      <c r="R63" s="16">
        <v>2.5</v>
      </c>
      <c r="S63" s="16">
        <v>7</v>
      </c>
      <c r="T63" s="15"/>
      <c r="U63" s="15"/>
      <c r="V63" s="15">
        <v>0</v>
      </c>
      <c r="W63" s="15">
        <v>2.5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 t="s">
        <v>138</v>
      </c>
      <c r="AD63" s="15" t="s">
        <v>139</v>
      </c>
      <c r="AE63" s="15">
        <v>36.5</v>
      </c>
      <c r="AF63" s="15">
        <v>6.7</v>
      </c>
      <c r="AG63" s="15">
        <v>1</v>
      </c>
      <c r="AH63" s="15">
        <v>0.3</v>
      </c>
      <c r="AI63" s="15">
        <v>1</v>
      </c>
      <c r="AJ63" s="16">
        <f t="shared" si="1"/>
        <v>0.7</v>
      </c>
      <c r="AK63" s="16" t="s">
        <v>135</v>
      </c>
      <c r="AL63" s="16" t="s">
        <v>135</v>
      </c>
      <c r="AM63" s="15" t="s">
        <v>140</v>
      </c>
      <c r="AN63" s="16">
        <f t="shared" si="2"/>
        <v>2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 t="s">
        <v>135</v>
      </c>
      <c r="AU63" s="17">
        <f t="shared" si="3"/>
        <v>0</v>
      </c>
      <c r="AV63" s="17"/>
      <c r="AW63" s="17">
        <f>VLOOKUP(I63,ABNT5101!$I$3:$J$9,2)</f>
        <v>7.5</v>
      </c>
      <c r="AX63" s="17">
        <f>VLOOKUP(I63,ABNT5101!$I$3:$M$9,5)</f>
        <v>0.18</v>
      </c>
      <c r="AY63" s="131" t="str">
        <f>_xlfn.XLOOKUP(I63,ABNT5101!$I:$I,ABNT5101!$L:$L)</f>
        <v>-</v>
      </c>
      <c r="AZ63" s="131">
        <f>_xlfn.XLOOKUP(I63,ABNT5101!$I:$I,ABNT5101!M:M)</f>
        <v>0.18</v>
      </c>
      <c r="BA63" s="131" t="str">
        <f>_xlfn.XLOOKUP(I63,ABNT5101!$I:$I,ABNT5101!N:N)</f>
        <v>-</v>
      </c>
      <c r="BB63" s="131">
        <f>_xlfn.XLOOKUP(I63,ABNT5101!$I:$I,ABNT5101!O:O)</f>
        <v>16</v>
      </c>
      <c r="BC63" s="18" t="str">
        <f t="shared" si="4"/>
        <v>ATENDE</v>
      </c>
      <c r="BD63" s="19">
        <f t="shared" si="5"/>
        <v>0.12399999999999989</v>
      </c>
      <c r="BE63" s="19">
        <f t="shared" si="6"/>
        <v>0.44444444444444464</v>
      </c>
      <c r="BF63" s="19" t="str">
        <f t="shared" si="7"/>
        <v>-</v>
      </c>
      <c r="BG63" s="20">
        <v>8.43</v>
      </c>
      <c r="BH63" s="20">
        <v>0.26</v>
      </c>
      <c r="BI63" s="20"/>
      <c r="BJ63" s="20"/>
      <c r="BK63" s="21"/>
      <c r="BL63" s="20"/>
      <c r="BM63" s="18" t="str">
        <f t="shared" si="8"/>
        <v>ATENDE</v>
      </c>
      <c r="BN63" s="18" t="str">
        <f t="shared" si="9"/>
        <v>ATENDE</v>
      </c>
      <c r="BO63" s="18" t="str">
        <f t="shared" si="10"/>
        <v>ATENDE</v>
      </c>
      <c r="BP63" s="18" t="str">
        <f t="shared" si="11"/>
        <v>ATENDE</v>
      </c>
      <c r="BQ63" s="22" t="str">
        <f t="shared" si="12"/>
        <v>C5</v>
      </c>
      <c r="BR63" s="22" t="str">
        <f t="shared" si="35"/>
        <v>P6</v>
      </c>
      <c r="BS63" s="23">
        <f t="shared" si="14"/>
        <v>1.29</v>
      </c>
      <c r="BT63" s="20">
        <v>6.87</v>
      </c>
      <c r="BU63" s="20">
        <v>0.78</v>
      </c>
      <c r="BV63" s="132">
        <f>IF(BR63="-","-",_xlfn.XLOOKUP(BR63,ABNT5101!$B$4:$B$9,ABNT5101!$C$4:$C$9))</f>
        <v>3</v>
      </c>
      <c r="BW63" s="132">
        <f>IF(BR63="-","-",_xlfn.XLOOKUP(BR63,ABNT5101!$B$4:$B$9,ABNT5101!$D$4:$D$9))</f>
        <v>0.6</v>
      </c>
      <c r="BX63" s="18" t="str">
        <f t="shared" si="15"/>
        <v>ATENDE</v>
      </c>
      <c r="BY63" s="18" t="str">
        <f t="shared" si="16"/>
        <v>ATENDE</v>
      </c>
      <c r="BZ63" s="18" t="str">
        <f t="shared" si="17"/>
        <v>ATENDE</v>
      </c>
      <c r="CA63" s="22" t="s">
        <v>135</v>
      </c>
      <c r="CB63" s="23" t="e">
        <f t="shared" si="19"/>
        <v>#VALUE!</v>
      </c>
      <c r="CC63" s="22">
        <v>3.41</v>
      </c>
      <c r="CD63" s="22">
        <v>1.1399999999999999</v>
      </c>
      <c r="CE63" s="130" t="str">
        <f>IF(CA63="-","-",_xlfn.XLOOKUP(CA63,ABNT5101!$B$4:$B$9,ABNT5101!$C$4:$C$9))</f>
        <v>-</v>
      </c>
      <c r="CF63" s="130" t="str">
        <f>IF(CA63="-","-",_xlfn.XLOOKUP(CA63,ABNT5101!$B$4:$B$9,ABNT5101!$D$4:$D$9))</f>
        <v>-</v>
      </c>
      <c r="CG63" s="18" t="str">
        <f t="shared" si="20"/>
        <v>-</v>
      </c>
      <c r="CH63" s="18" t="str">
        <f t="shared" si="21"/>
        <v>-</v>
      </c>
      <c r="CI63" s="18" t="str">
        <f t="shared" si="22"/>
        <v>-</v>
      </c>
      <c r="CJ63" s="133" t="str">
        <f>_xlfn.XLOOKUP(CK63,'Banco de dados'!$B:$B,'Banco de dados'!$D:$D)</f>
        <v>SX LIGHTING</v>
      </c>
      <c r="CK63" s="25" t="s">
        <v>801</v>
      </c>
      <c r="CL63" s="24" t="str">
        <f>_xlfn.XLOOKUP(CK63,'Banco de dados'!$B:$B,'Banco de dados'!$E:$E)</f>
        <v>SXINEVO030K40L12CZF7PHF</v>
      </c>
      <c r="CM63" s="24"/>
      <c r="CN63" s="24">
        <f>IF(CM63="-","-",_xlfn.XLOOKUP(CM63,'Banco de dados'!$B:$B,'Banco de dados'!$E:$E))</f>
        <v>0</v>
      </c>
      <c r="CO63" s="26">
        <f t="shared" si="23"/>
        <v>1</v>
      </c>
      <c r="CP63" s="24">
        <f>_xlfn.XLOOKUP(CK63,'Banco de dados'!$B:$B,'Banco de dados'!$H:$H)</f>
        <v>31</v>
      </c>
      <c r="CQ63" s="24">
        <f>_xlfn.XLOOKUP(CM63,'Banco de dados'!$B:$B,'Banco de dados'!$H:$H)</f>
        <v>0</v>
      </c>
      <c r="CR63" s="24">
        <f>_xlfn.XLOOKUP(CK63,'Banco de dados'!$B:$B,'Banco de dados'!$F:$F)</f>
        <v>5270</v>
      </c>
      <c r="CS63" s="24">
        <f>_xlfn.XLOOKUP(CM63,'Banco de dados'!$B:$B,'Banco de dados'!$F:$F)</f>
        <v>0</v>
      </c>
      <c r="CT63" s="25">
        <v>0</v>
      </c>
      <c r="CU63" s="25"/>
      <c r="CV63" s="24" t="str">
        <f>IF(AI63&lt;=0.5,"Curto I",IF(AND(AI63&gt;='Braços de IP'!$B$9,AI63&lt;='Braços de IP'!$D$9),'Braços de IP'!$E$9,IF(AND(AI63&gt;='Braços de IP'!$B$10,AI63&lt;='Braços de IP'!$D$10),'Braços de IP'!$E$10,IF(AND(AI63&gt;='Braços de IP'!$B$11,AI63&lt;='Braços de IP'!$D$11),'Braços de IP'!$E$11,IF(AND(AI63&gt;='Braços de IP'!$B$12,AI63&lt;='Braços de IP'!$D$12),'Braços de IP'!$E$12,IF(AND(AI63&gt;='Braços de IP'!$B$13,AI63&lt;='Braços de IP'!$D$13),'Braços de IP'!$E$13,IF(AND(AI63&gt;='Braços de IP'!$B$14,AI63&lt;='Braços de IP'!$D$14),'Braços de IP'!$E$14,"ERRO")))))))</f>
        <v>Curto I</v>
      </c>
      <c r="CW63" s="25"/>
      <c r="CX63" s="24" t="str">
        <f>IF($CW63="","",VLOOKUP($CW63,'Braços de IP'!$E$9:$I$15,2,0))</f>
        <v/>
      </c>
      <c r="CY63" s="27" t="str">
        <f>IF($CW63="","",VLOOKUP($CW63,'Braços de IP'!$E$9:$I$15,5,0))</f>
        <v/>
      </c>
      <c r="CZ63" s="24"/>
      <c r="DA63" s="24"/>
      <c r="DB63" s="24"/>
      <c r="DC63" s="24"/>
      <c r="DD63" s="24"/>
      <c r="DE63" s="24"/>
      <c r="DF63" s="28">
        <f t="shared" si="24"/>
        <v>31</v>
      </c>
      <c r="DG63" s="29">
        <f t="shared" si="25"/>
        <v>70</v>
      </c>
      <c r="DH63" s="28">
        <f t="shared" si="26"/>
        <v>101</v>
      </c>
      <c r="DI63" s="30">
        <f t="shared" si="27"/>
        <v>0.55714285714285716</v>
      </c>
      <c r="DJ63" s="31"/>
      <c r="DK63" s="32"/>
      <c r="DL63" s="15" t="s">
        <v>141</v>
      </c>
      <c r="DM63" s="15"/>
      <c r="DO63" s="33">
        <f t="shared" si="28"/>
        <v>0.63095238095238093</v>
      </c>
      <c r="DQ63" s="1" t="s">
        <v>3</v>
      </c>
      <c r="DR63" s="1">
        <f t="shared" si="31"/>
        <v>0</v>
      </c>
      <c r="DS63" s="33" t="e">
        <f t="shared" si="32"/>
        <v>#DIV/0!</v>
      </c>
    </row>
    <row r="64" spans="1:125" ht="15.75" hidden="1" customHeight="1" x14ac:dyDescent="0.3">
      <c r="C64" t="s">
        <v>1006</v>
      </c>
      <c r="D64" s="15">
        <v>19</v>
      </c>
      <c r="E64" s="15" t="s">
        <v>132</v>
      </c>
      <c r="F64" s="15" t="s">
        <v>172</v>
      </c>
      <c r="G64" s="15">
        <v>-30.015253000000001</v>
      </c>
      <c r="H64" s="15">
        <v>-50.174124999999997</v>
      </c>
      <c r="I64" s="15" t="s">
        <v>134</v>
      </c>
      <c r="J64" s="15" t="s">
        <v>135</v>
      </c>
      <c r="K64" s="15" t="s">
        <v>136</v>
      </c>
      <c r="L64" s="15" t="s">
        <v>148</v>
      </c>
      <c r="M64" s="15">
        <v>70</v>
      </c>
      <c r="N64" s="15">
        <v>14</v>
      </c>
      <c r="O64" s="15">
        <v>0</v>
      </c>
      <c r="P64" s="15">
        <f t="shared" si="0"/>
        <v>140</v>
      </c>
      <c r="Q64" s="16">
        <v>2</v>
      </c>
      <c r="R64" s="16">
        <v>2.5</v>
      </c>
      <c r="S64" s="16">
        <v>7</v>
      </c>
      <c r="T64" s="15"/>
      <c r="U64" s="15"/>
      <c r="V64" s="15">
        <v>0</v>
      </c>
      <c r="W64" s="15">
        <v>2.5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 t="s">
        <v>138</v>
      </c>
      <c r="AD64" s="15" t="s">
        <v>139</v>
      </c>
      <c r="AE64" s="15">
        <v>36.5</v>
      </c>
      <c r="AF64" s="15">
        <v>6.7</v>
      </c>
      <c r="AG64" s="15">
        <v>1</v>
      </c>
      <c r="AH64" s="15">
        <v>0.3</v>
      </c>
      <c r="AI64" s="15">
        <v>1</v>
      </c>
      <c r="AJ64" s="16">
        <f t="shared" si="1"/>
        <v>0.7</v>
      </c>
      <c r="AK64" s="16" t="s">
        <v>135</v>
      </c>
      <c r="AL64" s="16" t="s">
        <v>135</v>
      </c>
      <c r="AM64" s="15" t="s">
        <v>140</v>
      </c>
      <c r="AN64" s="16">
        <f t="shared" si="2"/>
        <v>2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 t="s">
        <v>135</v>
      </c>
      <c r="AU64" s="17">
        <f t="shared" si="3"/>
        <v>0</v>
      </c>
      <c r="AV64" s="17"/>
      <c r="AW64" s="17">
        <f>VLOOKUP(I64,ABNT5101!$I$3:$J$9,2)</f>
        <v>7.5</v>
      </c>
      <c r="AX64" s="17">
        <f>VLOOKUP(I64,ABNT5101!$I$3:$M$9,5)</f>
        <v>0.18</v>
      </c>
      <c r="AY64" s="131" t="str">
        <f>_xlfn.XLOOKUP(I64,ABNT5101!$I:$I,ABNT5101!$L:$L)</f>
        <v>-</v>
      </c>
      <c r="AZ64" s="131">
        <f>_xlfn.XLOOKUP(I64,ABNT5101!$I:$I,ABNT5101!M:M)</f>
        <v>0.18</v>
      </c>
      <c r="BA64" s="131" t="str">
        <f>_xlfn.XLOOKUP(I64,ABNT5101!$I:$I,ABNT5101!N:N)</f>
        <v>-</v>
      </c>
      <c r="BB64" s="131">
        <f>_xlfn.XLOOKUP(I64,ABNT5101!$I:$I,ABNT5101!O:O)</f>
        <v>16</v>
      </c>
      <c r="BC64" s="18" t="str">
        <f t="shared" si="4"/>
        <v>ATENDE</v>
      </c>
      <c r="BD64" s="19">
        <f t="shared" si="5"/>
        <v>0.10133333333333328</v>
      </c>
      <c r="BE64" s="19">
        <f t="shared" si="6"/>
        <v>0.94444444444444442</v>
      </c>
      <c r="BF64" s="19" t="str">
        <f t="shared" si="7"/>
        <v>-</v>
      </c>
      <c r="BG64" s="20">
        <v>8.26</v>
      </c>
      <c r="BH64" s="20">
        <v>0.35</v>
      </c>
      <c r="BI64" s="20"/>
      <c r="BJ64" s="20"/>
      <c r="BK64" s="21"/>
      <c r="BL64" s="20"/>
      <c r="BM64" s="18" t="str">
        <f t="shared" si="8"/>
        <v>ATENDE</v>
      </c>
      <c r="BN64" s="18" t="str">
        <f t="shared" si="9"/>
        <v>ATENDE</v>
      </c>
      <c r="BO64" s="18" t="str">
        <f t="shared" si="10"/>
        <v>ATENDE</v>
      </c>
      <c r="BP64" s="18" t="str">
        <f t="shared" si="11"/>
        <v>ATENDE</v>
      </c>
      <c r="BQ64" s="22" t="str">
        <f t="shared" si="12"/>
        <v>C5</v>
      </c>
      <c r="BR64" s="22" t="str">
        <f t="shared" si="35"/>
        <v>P6</v>
      </c>
      <c r="BS64" s="23">
        <f t="shared" si="14"/>
        <v>1.2933333333333334</v>
      </c>
      <c r="BT64" s="20">
        <v>6.88</v>
      </c>
      <c r="BU64" s="20">
        <v>1.95</v>
      </c>
      <c r="BV64" s="132">
        <f>IF(BR64="-","-",_xlfn.XLOOKUP(BR64,ABNT5101!$B$4:$B$9,ABNT5101!$C$4:$C$9))</f>
        <v>3</v>
      </c>
      <c r="BW64" s="132">
        <f>IF(BR64="-","-",_xlfn.XLOOKUP(BR64,ABNT5101!$B$4:$B$9,ABNT5101!$D$4:$D$9))</f>
        <v>0.6</v>
      </c>
      <c r="BX64" s="18" t="str">
        <f t="shared" si="15"/>
        <v>ATENDE</v>
      </c>
      <c r="BY64" s="18" t="str">
        <f t="shared" si="16"/>
        <v>ATENDE</v>
      </c>
      <c r="BZ64" s="18" t="str">
        <f t="shared" si="17"/>
        <v>ATENDE</v>
      </c>
      <c r="CA64" s="22" t="s">
        <v>135</v>
      </c>
      <c r="CB64" s="23" t="e">
        <f t="shared" si="19"/>
        <v>#VALUE!</v>
      </c>
      <c r="CC64" s="22">
        <v>3.29</v>
      </c>
      <c r="CD64" s="22">
        <v>1.76</v>
      </c>
      <c r="CE64" s="130" t="str">
        <f>IF(CA64="-","-",_xlfn.XLOOKUP(CA64,ABNT5101!$B$4:$B$9,ABNT5101!$C$4:$C$9))</f>
        <v>-</v>
      </c>
      <c r="CF64" s="130" t="str">
        <f>IF(CA64="-","-",_xlfn.XLOOKUP(CA64,ABNT5101!$B$4:$B$9,ABNT5101!$D$4:$D$9))</f>
        <v>-</v>
      </c>
      <c r="CG64" s="18" t="str">
        <f t="shared" si="20"/>
        <v>-</v>
      </c>
      <c r="CH64" s="18" t="str">
        <f t="shared" si="21"/>
        <v>-</v>
      </c>
      <c r="CI64" s="18" t="str">
        <f t="shared" si="22"/>
        <v>-</v>
      </c>
      <c r="CJ64" s="133" t="str">
        <f>_xlfn.XLOOKUP(CK64,'Banco de dados'!$B:$B,'Banco de dados'!$D:$D)</f>
        <v>TECNOWATT</v>
      </c>
      <c r="CK64" s="25" t="s">
        <v>824</v>
      </c>
      <c r="CL64" s="24" t="str">
        <f>_xlfn.XLOOKUP(CK64,'Banco de dados'!$B:$B,'Banco de dados'!$E:$E)</f>
        <v>SIGSAGPTLRRSSNDL_30W_38IBBRS
1-10C1MUN6.5</v>
      </c>
      <c r="CM64" s="24"/>
      <c r="CN64" s="24">
        <f>IF(CM64="-","-",_xlfn.XLOOKUP(CM64,'Banco de dados'!$B:$B,'Banco de dados'!$E:$E))</f>
        <v>0</v>
      </c>
      <c r="CO64" s="26">
        <f t="shared" si="23"/>
        <v>1</v>
      </c>
      <c r="CP64" s="24">
        <f>_xlfn.XLOOKUP(CK64,'Banco de dados'!$B:$B,'Banco de dados'!$H:$H)</f>
        <v>30</v>
      </c>
      <c r="CQ64" s="24">
        <f>_xlfn.XLOOKUP(CM64,'Banco de dados'!$B:$B,'Banco de dados'!$H:$H)</f>
        <v>0</v>
      </c>
      <c r="CR64" s="24">
        <f>_xlfn.XLOOKUP(CK64,'Banco de dados'!$B:$B,'Banco de dados'!$F:$F)</f>
        <v>5266</v>
      </c>
      <c r="CS64" s="24">
        <f>_xlfn.XLOOKUP(CM64,'Banco de dados'!$B:$B,'Banco de dados'!$F:$F)</f>
        <v>0</v>
      </c>
      <c r="CT64" s="25">
        <v>0</v>
      </c>
      <c r="CU64" s="25"/>
      <c r="CV64" s="24" t="str">
        <f>IF(AI64&lt;=0.5,"Curto I",IF(AND(AI64&gt;='Braços de IP'!$B$9,AI64&lt;='Braços de IP'!$D$9),'Braços de IP'!$E$9,IF(AND(AI64&gt;='Braços de IP'!$B$10,AI64&lt;='Braços de IP'!$D$10),'Braços de IP'!$E$10,IF(AND(AI64&gt;='Braços de IP'!$B$11,AI64&lt;='Braços de IP'!$D$11),'Braços de IP'!$E$11,IF(AND(AI64&gt;='Braços de IP'!$B$12,AI64&lt;='Braços de IP'!$D$12),'Braços de IP'!$E$12,IF(AND(AI64&gt;='Braços de IP'!$B$13,AI64&lt;='Braços de IP'!$D$13),'Braços de IP'!$E$13,IF(AND(AI64&gt;='Braços de IP'!$B$14,AI64&lt;='Braços de IP'!$D$14),'Braços de IP'!$E$14,"ERRO")))))))</f>
        <v>Curto I</v>
      </c>
      <c r="CW64" s="25"/>
      <c r="CX64" s="24" t="str">
        <f>IF($CW64="","",VLOOKUP($CW64,'Braços de IP'!$E$9:$I$15,2,0))</f>
        <v/>
      </c>
      <c r="CY64" s="27" t="str">
        <f>IF($CW64="","",VLOOKUP($CW64,'Braços de IP'!$E$9:$I$15,5,0))</f>
        <v/>
      </c>
      <c r="CZ64" s="24"/>
      <c r="DA64" s="24"/>
      <c r="DB64" s="24"/>
      <c r="DC64" s="24"/>
      <c r="DD64" s="24"/>
      <c r="DE64" s="24"/>
      <c r="DF64" s="28">
        <f t="shared" si="24"/>
        <v>30</v>
      </c>
      <c r="DG64" s="29">
        <f t="shared" si="25"/>
        <v>70</v>
      </c>
      <c r="DH64" s="28">
        <f t="shared" si="26"/>
        <v>100</v>
      </c>
      <c r="DI64" s="30">
        <f t="shared" si="27"/>
        <v>0.5714285714285714</v>
      </c>
      <c r="DJ64" s="31"/>
      <c r="DK64" s="32"/>
      <c r="DL64" s="15" t="s">
        <v>141</v>
      </c>
      <c r="DM64" s="15"/>
      <c r="DO64" s="33">
        <f t="shared" si="28"/>
        <v>0.6428571428571429</v>
      </c>
      <c r="DQ64" s="1" t="s">
        <v>3</v>
      </c>
      <c r="DR64" s="1">
        <f t="shared" si="31"/>
        <v>0</v>
      </c>
      <c r="DS64" s="33" t="e">
        <f t="shared" si="32"/>
        <v>#DIV/0!</v>
      </c>
    </row>
    <row r="65" spans="1:123" ht="15.75" hidden="1" customHeight="1" x14ac:dyDescent="0.3">
      <c r="C65" t="s">
        <v>1006</v>
      </c>
      <c r="D65" s="15">
        <v>22</v>
      </c>
      <c r="E65" s="15" t="s">
        <v>132</v>
      </c>
      <c r="F65" s="15" t="s">
        <v>176</v>
      </c>
      <c r="G65" s="15">
        <v>-29.984576000000001</v>
      </c>
      <c r="H65" s="15">
        <v>-50.135525000000001</v>
      </c>
      <c r="I65" s="15" t="s">
        <v>154</v>
      </c>
      <c r="J65" s="15" t="s">
        <v>135</v>
      </c>
      <c r="K65" s="15" t="s">
        <v>136</v>
      </c>
      <c r="L65" s="15" t="s">
        <v>137</v>
      </c>
      <c r="M65" s="15">
        <v>50</v>
      </c>
      <c r="N65" s="15">
        <v>0</v>
      </c>
      <c r="O65" s="15">
        <v>0</v>
      </c>
      <c r="P65" s="15">
        <f t="shared" si="0"/>
        <v>100</v>
      </c>
      <c r="Q65" s="16">
        <v>2</v>
      </c>
      <c r="R65" s="16">
        <v>4.5</v>
      </c>
      <c r="S65" s="16">
        <v>10</v>
      </c>
      <c r="T65" s="15"/>
      <c r="U65" s="15"/>
      <c r="V65" s="15">
        <v>0</v>
      </c>
      <c r="W65" s="15">
        <v>4.5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 t="s">
        <v>138</v>
      </c>
      <c r="AD65" s="15" t="s">
        <v>139</v>
      </c>
      <c r="AE65" s="15">
        <v>43</v>
      </c>
      <c r="AF65" s="15">
        <v>7.5</v>
      </c>
      <c r="AG65" s="15">
        <v>1</v>
      </c>
      <c r="AH65" s="15">
        <v>0.3</v>
      </c>
      <c r="AI65" s="15">
        <v>2.5</v>
      </c>
      <c r="AJ65" s="16">
        <f t="shared" si="1"/>
        <v>2.2000000000000002</v>
      </c>
      <c r="AK65" s="16" t="s">
        <v>135</v>
      </c>
      <c r="AL65" s="16" t="s">
        <v>135</v>
      </c>
      <c r="AM65" s="15" t="s">
        <v>140</v>
      </c>
      <c r="AN65" s="16">
        <f t="shared" si="2"/>
        <v>2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 t="s">
        <v>135</v>
      </c>
      <c r="AU65" s="17">
        <f t="shared" si="3"/>
        <v>0</v>
      </c>
      <c r="AV65" s="17"/>
      <c r="AW65" s="17">
        <f>VLOOKUP(I65,ABNT5101!$I$3:$J$9,2)</f>
        <v>10</v>
      </c>
      <c r="AX65" s="17">
        <f>VLOOKUP(I65,ABNT5101!$I$3:$M$9,5)</f>
        <v>0.18</v>
      </c>
      <c r="AY65" s="131" t="str">
        <f>_xlfn.XLOOKUP(I65,ABNT5101!$I:$I,ABNT5101!$L:$L)</f>
        <v>-</v>
      </c>
      <c r="AZ65" s="131">
        <f>_xlfn.XLOOKUP(I65,ABNT5101!$I:$I,ABNT5101!M:M)</f>
        <v>0.18</v>
      </c>
      <c r="BA65" s="131" t="str">
        <f>_xlfn.XLOOKUP(I65,ABNT5101!$I:$I,ABNT5101!N:N)</f>
        <v>-</v>
      </c>
      <c r="BB65" s="131">
        <f>_xlfn.XLOOKUP(I65,ABNT5101!$I:$I,ABNT5101!O:O)</f>
        <v>16</v>
      </c>
      <c r="BC65" s="18" t="str">
        <f t="shared" si="4"/>
        <v>ATENDE</v>
      </c>
      <c r="BD65" s="19">
        <f t="shared" si="5"/>
        <v>0.17100000000000004</v>
      </c>
      <c r="BE65" s="19">
        <f t="shared" si="6"/>
        <v>0.33333333333333326</v>
      </c>
      <c r="BF65" s="19" t="str">
        <f t="shared" si="7"/>
        <v>-</v>
      </c>
      <c r="BG65" s="20">
        <v>11.71</v>
      </c>
      <c r="BH65" s="20">
        <v>0.24</v>
      </c>
      <c r="BI65" s="20"/>
      <c r="BJ65" s="20"/>
      <c r="BK65" s="21"/>
      <c r="BL65" s="20"/>
      <c r="BM65" s="18" t="str">
        <f t="shared" si="8"/>
        <v>ATENDE</v>
      </c>
      <c r="BN65" s="18" t="str">
        <f t="shared" si="9"/>
        <v>ATENDE</v>
      </c>
      <c r="BO65" s="18" t="str">
        <f t="shared" si="10"/>
        <v>ATENDE</v>
      </c>
      <c r="BP65" s="18" t="str">
        <f t="shared" si="11"/>
        <v>ATENDE</v>
      </c>
      <c r="BQ65" s="22" t="str">
        <f t="shared" si="12"/>
        <v>C4</v>
      </c>
      <c r="BR65" s="22" t="str">
        <f t="shared" si="35"/>
        <v>P6</v>
      </c>
      <c r="BS65" s="23">
        <f t="shared" si="14"/>
        <v>1.2066666666666666</v>
      </c>
      <c r="BT65" s="20">
        <v>6.62</v>
      </c>
      <c r="BU65" s="20">
        <v>1.83</v>
      </c>
      <c r="BV65" s="132">
        <f>IF(BR65="-","-",_xlfn.XLOOKUP(BR65,ABNT5101!$B$4:$B$9,ABNT5101!$C$4:$C$9))</f>
        <v>3</v>
      </c>
      <c r="BW65" s="132">
        <f>IF(BR65="-","-",_xlfn.XLOOKUP(BR65,ABNT5101!$B$4:$B$9,ABNT5101!$D$4:$D$9))</f>
        <v>0.6</v>
      </c>
      <c r="BX65" s="18" t="str">
        <f t="shared" si="15"/>
        <v>ATENDE</v>
      </c>
      <c r="BY65" s="18" t="str">
        <f t="shared" si="16"/>
        <v>ATENDE</v>
      </c>
      <c r="BZ65" s="18" t="str">
        <f t="shared" si="17"/>
        <v>ATENDE</v>
      </c>
      <c r="CA65" s="22" t="str">
        <f>BR65</f>
        <v>P6</v>
      </c>
      <c r="CB65" s="23">
        <f t="shared" si="19"/>
        <v>0.34666666666666668</v>
      </c>
      <c r="CC65" s="22">
        <v>4.04</v>
      </c>
      <c r="CD65" s="22">
        <v>0.82</v>
      </c>
      <c r="CE65" s="130">
        <f>IF(CA65="-","-",_xlfn.XLOOKUP(CA65,ABNT5101!$B$4:$B$9,ABNT5101!$C$4:$C$9))</f>
        <v>3</v>
      </c>
      <c r="CF65" s="130">
        <f>IF(CA65="-","-",_xlfn.XLOOKUP(CA65,ABNT5101!$B$4:$B$9,ABNT5101!$D$4:$D$9))</f>
        <v>0.6</v>
      </c>
      <c r="CG65" s="18" t="str">
        <f t="shared" si="20"/>
        <v>ATENDE</v>
      </c>
      <c r="CH65" s="18" t="str">
        <f t="shared" si="21"/>
        <v>ATENDE</v>
      </c>
      <c r="CI65" s="18" t="str">
        <f t="shared" si="22"/>
        <v>ATENDE</v>
      </c>
      <c r="CJ65" s="133" t="str">
        <f>_xlfn.XLOOKUP(CK65,'Banco de dados'!$B:$B,'Banco de dados'!$D:$D)</f>
        <v>LEDSTAR</v>
      </c>
      <c r="CK65" s="25" t="s">
        <v>715</v>
      </c>
      <c r="CL65" s="24" t="str">
        <f>_xlfn.XLOOKUP(CK65,'Banco de dados'!$B:$B,'Banco de dados'!$E:$E)</f>
        <v>LUM LED SL VT 9.1 65W</v>
      </c>
      <c r="CM65" s="24"/>
      <c r="CN65" s="24" t="e">
        <f>IF(CM65="-","-",_xlfn.XLOOKUP(CM65,'Banco de dados'!$B:$B,'Banco de dados'!$E:$E))</f>
        <v>#N/A</v>
      </c>
      <c r="CO65" s="26">
        <f t="shared" si="23"/>
        <v>1</v>
      </c>
      <c r="CP65" s="24">
        <f>_xlfn.XLOOKUP(CK65,'Banco de dados'!$B:$B,'Banco de dados'!$H:$H)</f>
        <v>65</v>
      </c>
      <c r="CQ65" s="24" t="e">
        <f>_xlfn.XLOOKUP(CM65,'Banco de dados'!$B:$B,'Banco de dados'!$H:$H)</f>
        <v>#N/A</v>
      </c>
      <c r="CR65" s="24">
        <f>_xlfn.XLOOKUP(CK65,'Banco de dados'!$B:$B,'Banco de dados'!$F:$F)</f>
        <v>10496</v>
      </c>
      <c r="CS65" s="24">
        <f>_xlfn.XLOOKUP(CM65,'Banco de dados'!$B:$B,'Banco de dados'!$F:$F)</f>
        <v>0</v>
      </c>
      <c r="CT65" s="25">
        <v>0</v>
      </c>
      <c r="CU65" s="25"/>
      <c r="CV65" s="24" t="str">
        <f>IF(AI65&lt;=0.5,"Curto I",IF(AND(AI65&gt;='Braços de IP'!$B$9,AI65&lt;='Braços de IP'!$D$9),'Braços de IP'!$E$9,IF(AND(AI65&gt;='Braços de IP'!$B$10,AI65&lt;='Braços de IP'!$D$10),'Braços de IP'!$E$10,IF(AND(AI65&gt;='Braços de IP'!$B$11,AI65&lt;='Braços de IP'!$D$11),'Braços de IP'!$E$11,IF(AND(AI65&gt;='Braços de IP'!$B$12,AI65&lt;='Braços de IP'!$D$12),'Braços de IP'!$E$12,IF(AND(AI65&gt;='Braços de IP'!$B$13,AI65&lt;='Braços de IP'!$D$13),'Braços de IP'!$E$13,IF(AND(AI65&gt;='Braços de IP'!$B$14,AI65&lt;='Braços de IP'!$D$14),'Braços de IP'!$E$14,"ERRO")))))))</f>
        <v>Médio II</v>
      </c>
      <c r="CW65" s="25"/>
      <c r="CX65" s="24" t="str">
        <f>IF($CW65="","",VLOOKUP($CW65,'Braços de IP'!$E$9:$I$15,2,0))</f>
        <v/>
      </c>
      <c r="CY65" s="27" t="str">
        <f>IF($CW65="","",VLOOKUP($CW65,'Braços de IP'!$E$9:$I$15,5,0))</f>
        <v/>
      </c>
      <c r="CZ65" s="24"/>
      <c r="DA65" s="24"/>
      <c r="DB65" s="24"/>
      <c r="DC65" s="24"/>
      <c r="DD65" s="24"/>
      <c r="DE65" s="24"/>
      <c r="DF65" s="28">
        <f t="shared" si="24"/>
        <v>65</v>
      </c>
      <c r="DG65" s="29">
        <f t="shared" si="25"/>
        <v>50</v>
      </c>
      <c r="DH65" s="28">
        <f t="shared" si="26"/>
        <v>115</v>
      </c>
      <c r="DI65" s="30">
        <f t="shared" si="27"/>
        <v>-0.30000000000000004</v>
      </c>
      <c r="DJ65" s="31"/>
      <c r="DK65" s="32"/>
      <c r="DL65" s="15" t="s">
        <v>141</v>
      </c>
      <c r="DM65" s="15"/>
      <c r="DO65" s="33">
        <f t="shared" si="28"/>
        <v>-0.3</v>
      </c>
      <c r="DQ65" s="1" t="s">
        <v>3</v>
      </c>
      <c r="DR65" s="1">
        <f t="shared" si="31"/>
        <v>0</v>
      </c>
      <c r="DS65" s="33" t="e">
        <f t="shared" si="32"/>
        <v>#DIV/0!</v>
      </c>
    </row>
    <row r="66" spans="1:123" ht="15.75" hidden="1" customHeight="1" x14ac:dyDescent="0.3">
      <c r="C66" t="s">
        <v>1006</v>
      </c>
      <c r="D66" s="15">
        <v>22</v>
      </c>
      <c r="E66" s="15" t="s">
        <v>132</v>
      </c>
      <c r="F66" s="15" t="s">
        <v>176</v>
      </c>
      <c r="G66" s="15">
        <v>-29.984576000000001</v>
      </c>
      <c r="H66" s="15">
        <v>-50.135525000000001</v>
      </c>
      <c r="I66" s="15" t="s">
        <v>154</v>
      </c>
      <c r="J66" s="15" t="s">
        <v>135</v>
      </c>
      <c r="K66" s="15" t="s">
        <v>136</v>
      </c>
      <c r="L66" s="15" t="s">
        <v>137</v>
      </c>
      <c r="M66" s="15">
        <v>50</v>
      </c>
      <c r="N66" s="15">
        <v>0</v>
      </c>
      <c r="O66" s="15">
        <v>0</v>
      </c>
      <c r="P66" s="15">
        <f t="shared" ref="P66:P129" si="36">M66*AG66*2</f>
        <v>100</v>
      </c>
      <c r="Q66" s="16">
        <v>2</v>
      </c>
      <c r="R66" s="16">
        <v>4.5</v>
      </c>
      <c r="S66" s="16">
        <v>10</v>
      </c>
      <c r="T66" s="15"/>
      <c r="U66" s="15"/>
      <c r="V66" s="15">
        <v>0</v>
      </c>
      <c r="W66" s="15">
        <v>4.5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 t="s">
        <v>138</v>
      </c>
      <c r="AD66" s="15" t="s">
        <v>139</v>
      </c>
      <c r="AE66" s="15">
        <v>43</v>
      </c>
      <c r="AF66" s="15">
        <v>7.5</v>
      </c>
      <c r="AG66" s="15">
        <v>1</v>
      </c>
      <c r="AH66" s="15">
        <v>0.3</v>
      </c>
      <c r="AI66" s="15">
        <v>2.5</v>
      </c>
      <c r="AJ66" s="16">
        <f t="shared" ref="AJ66:AJ129" si="37">AI66-AH66</f>
        <v>2.2000000000000002</v>
      </c>
      <c r="AK66" s="16" t="s">
        <v>135</v>
      </c>
      <c r="AL66" s="16" t="s">
        <v>135</v>
      </c>
      <c r="AM66" s="15" t="s">
        <v>140</v>
      </c>
      <c r="AN66" s="16">
        <f t="shared" ref="AN66:AN129" si="38">IF(AC66="Unilateral",2*AG66,IF(AC66="Bilateral Alternada",3*AG66,IF(AC66="Bilateral Frontal",4*AG66,IF(AC66="Canteiro Central",2*AG66,"erro"))))</f>
        <v>2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 t="s">
        <v>135</v>
      </c>
      <c r="AU66" s="17">
        <f t="shared" ref="AU66:AU129" si="39">IF(AO66=0,0,IF(AC66="Unilateral",2*AO66,IF(AC66="Bilateral Alternada",3*AO66,IF(AC66="Bilateral Frontal",4*AO66,IF(AC66="Canteiro Central",2*AO66,"erro")))))</f>
        <v>0</v>
      </c>
      <c r="AV66" s="17"/>
      <c r="AW66" s="17">
        <f>VLOOKUP(I66,ABNT5101!$I$3:$J$9,2)</f>
        <v>10</v>
      </c>
      <c r="AX66" s="17">
        <f>VLOOKUP(I66,ABNT5101!$I$3:$M$9,5)</f>
        <v>0.18</v>
      </c>
      <c r="AY66" s="131" t="str">
        <f>_xlfn.XLOOKUP(I66,ABNT5101!$I:$I,ABNT5101!$L:$L)</f>
        <v>-</v>
      </c>
      <c r="AZ66" s="131">
        <f>_xlfn.XLOOKUP(I66,ABNT5101!$I:$I,ABNT5101!M:M)</f>
        <v>0.18</v>
      </c>
      <c r="BA66" s="131" t="str">
        <f>_xlfn.XLOOKUP(I66,ABNT5101!$I:$I,ABNT5101!N:N)</f>
        <v>-</v>
      </c>
      <c r="BB66" s="131">
        <f>_xlfn.XLOOKUP(I66,ABNT5101!$I:$I,ABNT5101!O:O)</f>
        <v>16</v>
      </c>
      <c r="BC66" s="18" t="str">
        <f t="shared" ref="BC66:BC129" si="40">IF(BM66="NÃO ATENDE","NÃO ATENDE",IF(BX66="NÃO ATENDE","NÃO ATENDE",IF(CG66="NÃO ATENDE","NÃO ATENDE","ATENDE")))</f>
        <v>ATENDE</v>
      </c>
      <c r="BD66" s="19">
        <f t="shared" ref="BD66:BD129" si="41">BG66/AW66-1</f>
        <v>0.52100000000000013</v>
      </c>
      <c r="BE66" s="19">
        <f t="shared" ref="BE66:BE129" si="42">BH66/AX66-1</f>
        <v>0.44444444444444464</v>
      </c>
      <c r="BF66" s="19" t="str">
        <f t="shared" ref="BF66:BF129" si="43">IF($I66="M6",BI66/AY66-1,"-")</f>
        <v>-</v>
      </c>
      <c r="BG66" s="20">
        <v>15.21</v>
      </c>
      <c r="BH66" s="20">
        <v>0.26</v>
      </c>
      <c r="BI66" s="20"/>
      <c r="BJ66" s="20"/>
      <c r="BK66" s="21"/>
      <c r="BL66" s="20"/>
      <c r="BM66" s="18" t="str">
        <f t="shared" ref="BM66:BM129" si="44">IF(OR(BN66="NÃO ATENDE",BO66="NÃO ATENDE",BP66="NÃO ATENDE"),"NÃO ATENDE","ATENDE")</f>
        <v>ATENDE</v>
      </c>
      <c r="BN66" s="18" t="str">
        <f t="shared" ref="BN66:BN129" si="45">IF(BG66&gt;=AW66,"ATENDE",IF(BG66&gt;=0.99*AW66,"ATENDIMENTO LIMIAR","NÃO ATENDE"))</f>
        <v>ATENDE</v>
      </c>
      <c r="BO66" s="18" t="str">
        <f t="shared" ref="BO66:BO129" si="46">IF(BH66&gt;=AX66,"ATENDE",IF(BH66&gt;=(AX66-0.02),"ATENDIMENTO LIMIAR","NÃO ATENDE"))</f>
        <v>ATENDE</v>
      </c>
      <c r="BP66" s="18" t="str">
        <f t="shared" ref="BP66:BP129" si="47">IF(AY66="-","ATENDE",IF(BI66&gt;=AY66,"ATENDE",IF(BI66&gt;=(AY66-0.02),"ATENDIMENTO LIMIAR","NÃO ATENDE")))</f>
        <v>ATENDE</v>
      </c>
      <c r="BQ66" s="22" t="str">
        <f t="shared" ref="BQ66:BQ129" si="48">I66</f>
        <v>C4</v>
      </c>
      <c r="BR66" s="22" t="str">
        <f t="shared" si="35"/>
        <v>P6</v>
      </c>
      <c r="BS66" s="23">
        <f t="shared" ref="BS66:BS129" si="49">IF(BT66="-","-",BT66/BV66-1)</f>
        <v>1.9266666666666663</v>
      </c>
      <c r="BT66" s="20">
        <v>8.7799999999999994</v>
      </c>
      <c r="BU66" s="20">
        <v>2.56</v>
      </c>
      <c r="BV66" s="132">
        <f>IF(BR66="-","-",_xlfn.XLOOKUP(BR66,ABNT5101!$B$4:$B$9,ABNT5101!$C$4:$C$9))</f>
        <v>3</v>
      </c>
      <c r="BW66" s="132">
        <f>IF(BR66="-","-",_xlfn.XLOOKUP(BR66,ABNT5101!$B$4:$B$9,ABNT5101!$D$4:$D$9))</f>
        <v>0.6</v>
      </c>
      <c r="BX66" s="18" t="str">
        <f t="shared" ref="BX66:BX129" si="50">IF(BY66="-","-",IF(BY66="NÃO ATENDE","NÃO ATENDE",IF(BZ66="NÃO ATENDE","NÃO ATENDE","ATENDE")))</f>
        <v>ATENDE</v>
      </c>
      <c r="BY66" s="18" t="str">
        <f t="shared" ref="BY66:BY129" si="51">IF(BR66="-","-",IF(BT66&gt;=BV66,"ATENDE",IF(BT66&gt;=(BV66*0.99),"ATENDIMENTO LIMIAR","NÃO ATENDE")))</f>
        <v>ATENDE</v>
      </c>
      <c r="BZ66" s="18" t="str">
        <f t="shared" ref="BZ66:BZ129" si="52">IF(BR66="-","-",IF(BU66&gt;=BW66,"ATENDE","NÃO ATENDE"))</f>
        <v>ATENDE</v>
      </c>
      <c r="CA66" s="22" t="str">
        <f>BR66</f>
        <v>P6</v>
      </c>
      <c r="CB66" s="23">
        <f t="shared" ref="CB66:CB129" si="53">IF(CC66="-","-",CC66/CE66-1)</f>
        <v>0.48333333333333339</v>
      </c>
      <c r="CC66" s="22">
        <v>4.45</v>
      </c>
      <c r="CD66" s="22">
        <v>1.08</v>
      </c>
      <c r="CE66" s="130">
        <f>IF(CA66="-","-",_xlfn.XLOOKUP(CA66,ABNT5101!$B$4:$B$9,ABNT5101!$C$4:$C$9))</f>
        <v>3</v>
      </c>
      <c r="CF66" s="130">
        <f>IF(CA66="-","-",_xlfn.XLOOKUP(CA66,ABNT5101!$B$4:$B$9,ABNT5101!$D$4:$D$9))</f>
        <v>0.6</v>
      </c>
      <c r="CG66" s="18" t="str">
        <f t="shared" ref="CG66:CG129" si="54">IF(CH66="-","-",IF(CH66="NÃO ATENDE","NÃO ATENDE",IF(CI66="NÃO ATENDE","NÃO ATENDE","ATENDE")))</f>
        <v>ATENDE</v>
      </c>
      <c r="CH66" s="18" t="str">
        <f t="shared" ref="CH66:CH129" si="55">IF(CA66="-","-",IF(CC66&gt;=(CE66),"ATENDE",IF(CC66&gt;=(0.99*CE66),"ATENDIMENTO LIMIAR","NÃO ATENDE")))</f>
        <v>ATENDE</v>
      </c>
      <c r="CI66" s="18" t="str">
        <f t="shared" ref="CI66:CI129" si="56">IF(CA66="-","-",IF(CD66&gt;=CF66,"ATENDE","NÃO ATENDE"))</f>
        <v>ATENDE</v>
      </c>
      <c r="CJ66" s="133" t="str">
        <f>_xlfn.XLOOKUP(CK66,'Banco de dados'!$B:$B,'Banco de dados'!$D:$D)</f>
        <v>SX LIGHTING</v>
      </c>
      <c r="CK66" s="25" t="s">
        <v>809</v>
      </c>
      <c r="CL66" s="24" t="str">
        <f>_xlfn.XLOOKUP(CK66,'Banco de dados'!$B:$B,'Banco de dados'!$E:$E)</f>
        <v>SXINLPP070K40L12CZF7PHF</v>
      </c>
      <c r="CM66" s="24"/>
      <c r="CN66" s="24" t="e">
        <f>IF(CM66="-","-",_xlfn.XLOOKUP(CM66,'Banco de dados'!$B:$B,'Banco de dados'!$E:$E))</f>
        <v>#N/A</v>
      </c>
      <c r="CO66" s="26">
        <f t="shared" ref="CO66:CO129" si="57">AG66</f>
        <v>1</v>
      </c>
      <c r="CP66" s="24">
        <f>_xlfn.XLOOKUP(CK66,'Banco de dados'!$B:$B,'Banco de dados'!$H:$H)</f>
        <v>70</v>
      </c>
      <c r="CQ66" s="24" t="e">
        <f>_xlfn.XLOOKUP(CM66,'Banco de dados'!$B:$B,'Banco de dados'!$H:$H)</f>
        <v>#N/A</v>
      </c>
      <c r="CR66" s="24">
        <f>_xlfn.XLOOKUP(CK66,'Banco de dados'!$B:$B,'Banco de dados'!$F:$F)</f>
        <v>11970</v>
      </c>
      <c r="CS66" s="24">
        <f>_xlfn.XLOOKUP(CM66,'Banco de dados'!$B:$B,'Banco de dados'!$F:$F)</f>
        <v>0</v>
      </c>
      <c r="CT66" s="25">
        <v>0</v>
      </c>
      <c r="CU66" s="25"/>
      <c r="CV66" s="24" t="str">
        <f>IF(AI66&lt;=0.5,"Curto I",IF(AND(AI66&gt;='Braços de IP'!$B$9,AI66&lt;='Braços de IP'!$D$9),'Braços de IP'!$E$9,IF(AND(AI66&gt;='Braços de IP'!$B$10,AI66&lt;='Braços de IP'!$D$10),'Braços de IP'!$E$10,IF(AND(AI66&gt;='Braços de IP'!$B$11,AI66&lt;='Braços de IP'!$D$11),'Braços de IP'!$E$11,IF(AND(AI66&gt;='Braços de IP'!$B$12,AI66&lt;='Braços de IP'!$D$12),'Braços de IP'!$E$12,IF(AND(AI66&gt;='Braços de IP'!$B$13,AI66&lt;='Braços de IP'!$D$13),'Braços de IP'!$E$13,IF(AND(AI66&gt;='Braços de IP'!$B$14,AI66&lt;='Braços de IP'!$D$14),'Braços de IP'!$E$14,"ERRO")))))))</f>
        <v>Médio II</v>
      </c>
      <c r="CW66" s="25"/>
      <c r="CX66" s="24" t="str">
        <f>IF($CW66="","",VLOOKUP($CW66,'Braços de IP'!$E$9:$I$15,2,0))</f>
        <v/>
      </c>
      <c r="CY66" s="27" t="str">
        <f>IF($CW66="","",VLOOKUP($CW66,'Braços de IP'!$E$9:$I$15,5,0))</f>
        <v/>
      </c>
      <c r="CZ66" s="24"/>
      <c r="DA66" s="24"/>
      <c r="DB66" s="24"/>
      <c r="DC66" s="24"/>
      <c r="DD66" s="24"/>
      <c r="DE66" s="24"/>
      <c r="DF66" s="28">
        <f t="shared" ref="DF66:DF129" si="58">CP66</f>
        <v>70</v>
      </c>
      <c r="DG66" s="29">
        <f t="shared" ref="DG66:DG129" si="59">M66</f>
        <v>50</v>
      </c>
      <c r="DH66" s="28">
        <f t="shared" ref="DH66:DH129" si="60">SUM(DF66:DG66)*CO66</f>
        <v>120</v>
      </c>
      <c r="DI66" s="30">
        <f t="shared" ref="DI66:DI129" si="61">1-DF66/DG66</f>
        <v>-0.39999999999999991</v>
      </c>
      <c r="DJ66" s="31"/>
      <c r="DK66" s="32"/>
      <c r="DL66" s="15" t="s">
        <v>141</v>
      </c>
      <c r="DM66" s="15"/>
      <c r="DO66" s="33">
        <f t="shared" ref="DO66:DO129" si="62">((M66+N66)-CP66)/(M66+N66)</f>
        <v>-0.4</v>
      </c>
      <c r="DQ66" s="1" t="s">
        <v>3</v>
      </c>
      <c r="DR66" s="1">
        <f t="shared" si="31"/>
        <v>0</v>
      </c>
      <c r="DS66" s="33" t="e">
        <f t="shared" si="32"/>
        <v>#DIV/0!</v>
      </c>
    </row>
    <row r="67" spans="1:123" ht="15.75" hidden="1" customHeight="1" x14ac:dyDescent="0.3">
      <c r="C67" t="s">
        <v>1006</v>
      </c>
      <c r="D67" s="15">
        <v>22</v>
      </c>
      <c r="E67" s="15" t="s">
        <v>132</v>
      </c>
      <c r="F67" s="15" t="s">
        <v>176</v>
      </c>
      <c r="G67" s="15">
        <v>-29.984576000000001</v>
      </c>
      <c r="H67" s="15">
        <v>-50.135525000000001</v>
      </c>
      <c r="I67" s="15" t="s">
        <v>154</v>
      </c>
      <c r="J67" s="15" t="s">
        <v>135</v>
      </c>
      <c r="K67" s="15" t="s">
        <v>136</v>
      </c>
      <c r="L67" s="15" t="s">
        <v>137</v>
      </c>
      <c r="M67" s="15">
        <v>50</v>
      </c>
      <c r="N67" s="15">
        <v>0</v>
      </c>
      <c r="O67" s="15">
        <v>0</v>
      </c>
      <c r="P67" s="15">
        <f t="shared" si="36"/>
        <v>100</v>
      </c>
      <c r="Q67" s="16">
        <v>2</v>
      </c>
      <c r="R67" s="16">
        <v>4.5</v>
      </c>
      <c r="S67" s="16">
        <v>10</v>
      </c>
      <c r="T67" s="15"/>
      <c r="U67" s="15"/>
      <c r="V67" s="15">
        <v>0</v>
      </c>
      <c r="W67" s="15">
        <v>4.5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 t="s">
        <v>138</v>
      </c>
      <c r="AD67" s="15" t="s">
        <v>139</v>
      </c>
      <c r="AE67" s="15">
        <v>43</v>
      </c>
      <c r="AF67" s="15">
        <v>7.5</v>
      </c>
      <c r="AG67" s="15">
        <v>1</v>
      </c>
      <c r="AH67" s="15">
        <v>0.3</v>
      </c>
      <c r="AI67" s="15">
        <v>2.5</v>
      </c>
      <c r="AJ67" s="16">
        <f t="shared" si="37"/>
        <v>2.2000000000000002</v>
      </c>
      <c r="AK67" s="16" t="s">
        <v>135</v>
      </c>
      <c r="AL67" s="16" t="s">
        <v>135</v>
      </c>
      <c r="AM67" s="15" t="s">
        <v>140</v>
      </c>
      <c r="AN67" s="16">
        <f t="shared" si="38"/>
        <v>2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 t="s">
        <v>135</v>
      </c>
      <c r="AU67" s="17">
        <f t="shared" si="39"/>
        <v>0</v>
      </c>
      <c r="AV67" s="17"/>
      <c r="AW67" s="17">
        <f>VLOOKUP(I67,ABNT5101!$I$3:$J$9,2)</f>
        <v>10</v>
      </c>
      <c r="AX67" s="17">
        <f>VLOOKUP(I67,ABNT5101!$I$3:$M$9,5)</f>
        <v>0.18</v>
      </c>
      <c r="AY67" s="131" t="str">
        <f>_xlfn.XLOOKUP(I67,ABNT5101!$I:$I,ABNT5101!$L:$L)</f>
        <v>-</v>
      </c>
      <c r="AZ67" s="131">
        <f>_xlfn.XLOOKUP(I67,ABNT5101!$I:$I,ABNT5101!M:M)</f>
        <v>0.18</v>
      </c>
      <c r="BA67" s="131" t="str">
        <f>_xlfn.XLOOKUP(I67,ABNT5101!$I:$I,ABNT5101!N:N)</f>
        <v>-</v>
      </c>
      <c r="BB67" s="131">
        <f>_xlfn.XLOOKUP(I67,ABNT5101!$I:$I,ABNT5101!O:O)</f>
        <v>16</v>
      </c>
      <c r="BC67" s="18" t="str">
        <f t="shared" si="40"/>
        <v>ATENDE</v>
      </c>
      <c r="BD67" s="19">
        <f t="shared" si="41"/>
        <v>0.14000000000000012</v>
      </c>
      <c r="BE67" s="19">
        <f t="shared" si="42"/>
        <v>-5.5555555555555469E-2</v>
      </c>
      <c r="BF67" s="19" t="str">
        <f t="shared" si="43"/>
        <v>-</v>
      </c>
      <c r="BG67" s="20">
        <v>11.4</v>
      </c>
      <c r="BH67" s="20">
        <v>0.17</v>
      </c>
      <c r="BI67" s="20"/>
      <c r="BJ67" s="20"/>
      <c r="BK67" s="21"/>
      <c r="BL67" s="20"/>
      <c r="BM67" s="18" t="str">
        <f t="shared" si="44"/>
        <v>ATENDE</v>
      </c>
      <c r="BN67" s="18" t="str">
        <f t="shared" si="45"/>
        <v>ATENDE</v>
      </c>
      <c r="BO67" s="18" t="str">
        <f t="shared" si="46"/>
        <v>ATENDIMENTO LIMIAR</v>
      </c>
      <c r="BP67" s="18" t="str">
        <f t="shared" si="47"/>
        <v>ATENDE</v>
      </c>
      <c r="BQ67" s="22" t="str">
        <f t="shared" si="48"/>
        <v>C4</v>
      </c>
      <c r="BR67" s="22" t="str">
        <f t="shared" si="35"/>
        <v>P6</v>
      </c>
      <c r="BS67" s="23">
        <f t="shared" si="49"/>
        <v>0.80333333333333345</v>
      </c>
      <c r="BT67" s="20">
        <v>5.41</v>
      </c>
      <c r="BU67" s="20">
        <v>0.6</v>
      </c>
      <c r="BV67" s="132">
        <f>IF(BR67="-","-",_xlfn.XLOOKUP(BR67,ABNT5101!$B$4:$B$9,ABNT5101!$C$4:$C$9))</f>
        <v>3</v>
      </c>
      <c r="BW67" s="132">
        <f>IF(BR67="-","-",_xlfn.XLOOKUP(BR67,ABNT5101!$B$4:$B$9,ABNT5101!$D$4:$D$9))</f>
        <v>0.6</v>
      </c>
      <c r="BX67" s="18" t="str">
        <f t="shared" si="50"/>
        <v>ATENDE</v>
      </c>
      <c r="BY67" s="18" t="str">
        <f t="shared" si="51"/>
        <v>ATENDE</v>
      </c>
      <c r="BZ67" s="18" t="str">
        <f t="shared" si="52"/>
        <v>ATENDE</v>
      </c>
      <c r="CA67" s="22" t="str">
        <f>BR67</f>
        <v>P6</v>
      </c>
      <c r="CB67" s="23">
        <f t="shared" si="53"/>
        <v>0.10666666666666669</v>
      </c>
      <c r="CC67" s="22">
        <v>3.32</v>
      </c>
      <c r="CD67" s="22">
        <v>1.18</v>
      </c>
      <c r="CE67" s="130">
        <f>IF(CA67="-","-",_xlfn.XLOOKUP(CA67,ABNT5101!$B$4:$B$9,ABNT5101!$C$4:$C$9))</f>
        <v>3</v>
      </c>
      <c r="CF67" s="130">
        <f>IF(CA67="-","-",_xlfn.XLOOKUP(CA67,ABNT5101!$B$4:$B$9,ABNT5101!$D$4:$D$9))</f>
        <v>0.6</v>
      </c>
      <c r="CG67" s="18" t="str">
        <f t="shared" si="54"/>
        <v>ATENDE</v>
      </c>
      <c r="CH67" s="18" t="str">
        <f t="shared" si="55"/>
        <v>ATENDE</v>
      </c>
      <c r="CI67" s="18" t="str">
        <f t="shared" si="56"/>
        <v>ATENDE</v>
      </c>
      <c r="CJ67" s="133" t="str">
        <f>_xlfn.XLOOKUP(CK67,'Banco de dados'!$B:$B,'Banco de dados'!$D:$D)</f>
        <v>TECNOWATT</v>
      </c>
      <c r="CK67" s="25" t="s">
        <v>830</v>
      </c>
      <c r="CL67" s="24" t="str">
        <f>_xlfn.XLOOKUP(CK67,'Banco de dados'!$B:$B,'Banco de dados'!$E:$E)</f>
        <v>SIGSAGPTLRRSSNDL_60W_73IBBRS
1-10C1MUN6.5</v>
      </c>
      <c r="CM67" s="24"/>
      <c r="CN67" s="24">
        <f>IF(CM67="-","-",_xlfn.XLOOKUP(CM67,'Banco de dados'!$B:$B,'Banco de dados'!$E:$E))</f>
        <v>0</v>
      </c>
      <c r="CO67" s="26">
        <f t="shared" si="57"/>
        <v>1</v>
      </c>
      <c r="CP67" s="24">
        <f>_xlfn.XLOOKUP(CK67,'Banco de dados'!$B:$B,'Banco de dados'!$H:$H)</f>
        <v>60</v>
      </c>
      <c r="CQ67" s="24" t="e">
        <f>_xlfn.XLOOKUP(CM67,'Banco de dados'!$B:$B,'Banco de dados'!$H:$H)</f>
        <v>#N/A</v>
      </c>
      <c r="CR67" s="24">
        <f>_xlfn.XLOOKUP(CK67,'Banco de dados'!$B:$B,'Banco de dados'!$F:$F)</f>
        <v>9453</v>
      </c>
      <c r="CS67" s="24">
        <f>_xlfn.XLOOKUP(CM67,'Banco de dados'!$B:$B,'Banco de dados'!$F:$F)</f>
        <v>0</v>
      </c>
      <c r="CT67" s="25">
        <v>0</v>
      </c>
      <c r="CU67" s="25">
        <v>4</v>
      </c>
      <c r="CV67" s="24" t="str">
        <f>IF(AI67&lt;=0.5,"Curto I",IF(AND(AI67&gt;='Braços de IP'!$B$9,AI67&lt;='Braços de IP'!$D$9),'Braços de IP'!$E$9,IF(AND(AI67&gt;='Braços de IP'!$B$10,AI67&lt;='Braços de IP'!$D$10),'Braços de IP'!$E$10,IF(AND(AI67&gt;='Braços de IP'!$B$11,AI67&lt;='Braços de IP'!$D$11),'Braços de IP'!$E$11,IF(AND(AI67&gt;='Braços de IP'!$B$12,AI67&lt;='Braços de IP'!$D$12),'Braços de IP'!$E$12,IF(AND(AI67&gt;='Braços de IP'!$B$13,AI67&lt;='Braços de IP'!$D$13),'Braços de IP'!$E$13,IF(AND(AI67&gt;='Braços de IP'!$B$14,AI67&lt;='Braços de IP'!$D$14),'Braços de IP'!$E$14,"ERRO")))))))</f>
        <v>Médio II</v>
      </c>
      <c r="CW67" s="25"/>
      <c r="CX67" s="24" t="str">
        <f>IF($CW67="","",VLOOKUP($CW67,'Braços de IP'!$E$9:$I$15,2,0))</f>
        <v/>
      </c>
      <c r="CY67" s="27" t="str">
        <f>IF($CW67="","",VLOOKUP($CW67,'Braços de IP'!$E$9:$I$15,5,0))</f>
        <v/>
      </c>
      <c r="CZ67" s="24"/>
      <c r="DA67" s="24"/>
      <c r="DB67" s="24"/>
      <c r="DC67" s="24"/>
      <c r="DD67" s="24"/>
      <c r="DE67" s="24"/>
      <c r="DF67" s="28">
        <f t="shared" si="58"/>
        <v>60</v>
      </c>
      <c r="DG67" s="29">
        <f t="shared" si="59"/>
        <v>50</v>
      </c>
      <c r="DH67" s="28">
        <f t="shared" si="60"/>
        <v>110</v>
      </c>
      <c r="DI67" s="30">
        <f t="shared" si="61"/>
        <v>-0.19999999999999996</v>
      </c>
      <c r="DJ67" s="31"/>
      <c r="DK67" s="32"/>
      <c r="DL67" s="15" t="s">
        <v>141</v>
      </c>
      <c r="DM67" s="15"/>
      <c r="DO67" s="33">
        <f t="shared" si="62"/>
        <v>-0.2</v>
      </c>
      <c r="DQ67" s="1" t="s">
        <v>3</v>
      </c>
      <c r="DR67" s="1">
        <f t="shared" ref="DR67:DR98" si="63">COUNTIF(I:I,DQ67)/3</f>
        <v>0</v>
      </c>
      <c r="DS67" s="33" t="e">
        <f t="shared" ref="DS67:DS98" si="64">DR67/$DR$434</f>
        <v>#DIV/0!</v>
      </c>
    </row>
    <row r="68" spans="1:123" ht="15.75" hidden="1" customHeight="1" x14ac:dyDescent="0.3">
      <c r="C68" t="s">
        <v>1006</v>
      </c>
      <c r="D68" s="15">
        <v>23</v>
      </c>
      <c r="E68" s="15" t="s">
        <v>132</v>
      </c>
      <c r="F68" s="15" t="s">
        <v>177</v>
      </c>
      <c r="G68" s="15">
        <v>-29.991803000000001</v>
      </c>
      <c r="H68" s="15">
        <v>-50.131960999999997</v>
      </c>
      <c r="I68" s="15" t="s">
        <v>154</v>
      </c>
      <c r="J68" s="15" t="s">
        <v>135</v>
      </c>
      <c r="K68" s="15" t="s">
        <v>136</v>
      </c>
      <c r="L68" s="15" t="s">
        <v>137</v>
      </c>
      <c r="M68" s="15">
        <v>50</v>
      </c>
      <c r="N68" s="15">
        <v>0</v>
      </c>
      <c r="O68" s="15">
        <v>0</v>
      </c>
      <c r="P68" s="15">
        <f t="shared" si="36"/>
        <v>100</v>
      </c>
      <c r="Q68" s="16">
        <v>2</v>
      </c>
      <c r="R68" s="16">
        <v>4.5</v>
      </c>
      <c r="S68" s="16">
        <v>10</v>
      </c>
      <c r="T68" s="15"/>
      <c r="U68" s="15"/>
      <c r="V68" s="15">
        <v>0</v>
      </c>
      <c r="W68" s="15">
        <v>4.5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 t="s">
        <v>138</v>
      </c>
      <c r="AD68" s="15" t="s">
        <v>139</v>
      </c>
      <c r="AE68" s="15">
        <v>33.299999999999997</v>
      </c>
      <c r="AF68" s="15">
        <v>7.5</v>
      </c>
      <c r="AG68" s="15">
        <v>1</v>
      </c>
      <c r="AH68" s="15">
        <v>0.3</v>
      </c>
      <c r="AI68" s="15">
        <v>2.5</v>
      </c>
      <c r="AJ68" s="16">
        <f t="shared" si="37"/>
        <v>2.2000000000000002</v>
      </c>
      <c r="AK68" s="16" t="s">
        <v>135</v>
      </c>
      <c r="AL68" s="16" t="s">
        <v>135</v>
      </c>
      <c r="AM68" s="15" t="s">
        <v>140</v>
      </c>
      <c r="AN68" s="16">
        <f t="shared" si="38"/>
        <v>2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 t="s">
        <v>135</v>
      </c>
      <c r="AU68" s="17">
        <f t="shared" si="39"/>
        <v>0</v>
      </c>
      <c r="AV68" s="17"/>
      <c r="AW68" s="17">
        <f>VLOOKUP(I68,ABNT5101!$I$3:$J$9,2)</f>
        <v>10</v>
      </c>
      <c r="AX68" s="17">
        <f>VLOOKUP(I68,ABNT5101!$I$3:$M$9,5)</f>
        <v>0.18</v>
      </c>
      <c r="AY68" s="131" t="str">
        <f>_xlfn.XLOOKUP(I68,ABNT5101!$I:$I,ABNT5101!$L:$L)</f>
        <v>-</v>
      </c>
      <c r="AZ68" s="131">
        <f>_xlfn.XLOOKUP(I68,ABNT5101!$I:$I,ABNT5101!M:M)</f>
        <v>0.18</v>
      </c>
      <c r="BA68" s="131" t="str">
        <f>_xlfn.XLOOKUP(I68,ABNT5101!$I:$I,ABNT5101!N:N)</f>
        <v>-</v>
      </c>
      <c r="BB68" s="131">
        <f>_xlfn.XLOOKUP(I68,ABNT5101!$I:$I,ABNT5101!O:O)</f>
        <v>16</v>
      </c>
      <c r="BC68" s="18" t="str">
        <f t="shared" si="40"/>
        <v>ATENDE</v>
      </c>
      <c r="BD68" s="19">
        <f t="shared" si="41"/>
        <v>0.15900000000000003</v>
      </c>
      <c r="BE68" s="19">
        <f t="shared" si="42"/>
        <v>1.3333333333333335</v>
      </c>
      <c r="BF68" s="19" t="str">
        <f t="shared" si="43"/>
        <v>-</v>
      </c>
      <c r="BG68" s="20">
        <v>11.59</v>
      </c>
      <c r="BH68" s="20">
        <v>0.42</v>
      </c>
      <c r="BI68" s="20"/>
      <c r="BJ68" s="20"/>
      <c r="BK68" s="21"/>
      <c r="BL68" s="20"/>
      <c r="BM68" s="18" t="str">
        <f t="shared" si="44"/>
        <v>ATENDE</v>
      </c>
      <c r="BN68" s="18" t="str">
        <f t="shared" si="45"/>
        <v>ATENDE</v>
      </c>
      <c r="BO68" s="18" t="str">
        <f t="shared" si="46"/>
        <v>ATENDE</v>
      </c>
      <c r="BP68" s="18" t="str">
        <f t="shared" si="47"/>
        <v>ATENDE</v>
      </c>
      <c r="BQ68" s="22" t="str">
        <f t="shared" si="48"/>
        <v>C4</v>
      </c>
      <c r="BR68" s="22" t="str">
        <f t="shared" si="35"/>
        <v>P6</v>
      </c>
      <c r="BS68" s="23">
        <f t="shared" si="49"/>
        <v>1.1800000000000002</v>
      </c>
      <c r="BT68" s="20">
        <v>6.54</v>
      </c>
      <c r="BU68" s="20">
        <v>2.77</v>
      </c>
      <c r="BV68" s="132">
        <f>IF(BR68="-","-",_xlfn.XLOOKUP(BR68,ABNT5101!$B$4:$B$9,ABNT5101!$C$4:$C$9))</f>
        <v>3</v>
      </c>
      <c r="BW68" s="132">
        <f>IF(BR68="-","-",_xlfn.XLOOKUP(BR68,ABNT5101!$B$4:$B$9,ABNT5101!$D$4:$D$9))</f>
        <v>0.6</v>
      </c>
      <c r="BX68" s="18" t="str">
        <f t="shared" si="50"/>
        <v>ATENDE</v>
      </c>
      <c r="BY68" s="18" t="str">
        <f t="shared" si="51"/>
        <v>ATENDE</v>
      </c>
      <c r="BZ68" s="18" t="str">
        <f t="shared" si="52"/>
        <v>ATENDE</v>
      </c>
      <c r="CA68" s="22" t="s">
        <v>135</v>
      </c>
      <c r="CB68" s="23" t="e">
        <f t="shared" si="53"/>
        <v>#VALUE!</v>
      </c>
      <c r="CC68" s="22">
        <v>4.45</v>
      </c>
      <c r="CD68" s="22">
        <v>2.3199999999999998</v>
      </c>
      <c r="CE68" s="130" t="str">
        <f>IF(CA68="-","-",_xlfn.XLOOKUP(CA68,ABNT5101!$B$4:$B$9,ABNT5101!$C$4:$C$9))</f>
        <v>-</v>
      </c>
      <c r="CF68" s="130" t="str">
        <f>IF(CA68="-","-",_xlfn.XLOOKUP(CA68,ABNT5101!$B$4:$B$9,ABNT5101!$D$4:$D$9))</f>
        <v>-</v>
      </c>
      <c r="CG68" s="18" t="str">
        <f t="shared" si="54"/>
        <v>-</v>
      </c>
      <c r="CH68" s="18" t="str">
        <f t="shared" si="55"/>
        <v>-</v>
      </c>
      <c r="CI68" s="18" t="str">
        <f t="shared" si="56"/>
        <v>-</v>
      </c>
      <c r="CJ68" s="133" t="str">
        <f>_xlfn.XLOOKUP(CK68,'Banco de dados'!$B:$B,'Banco de dados'!$D:$D)</f>
        <v>LEDSTAR</v>
      </c>
      <c r="CK68" s="25" t="s">
        <v>713</v>
      </c>
      <c r="CL68" s="24" t="str">
        <f>_xlfn.XLOOKUP(CK68,'Banco de dados'!$B:$B,'Banco de dados'!$E:$E)</f>
        <v>LUM LED SL VT 9.1 52W</v>
      </c>
      <c r="CM68" s="24"/>
      <c r="CN68" s="24">
        <f>IF(CM68="-","-",_xlfn.XLOOKUP(CM68,'Banco de dados'!$B:$B,'Banco de dados'!$E:$E))</f>
        <v>0</v>
      </c>
      <c r="CO68" s="26">
        <f t="shared" si="57"/>
        <v>1</v>
      </c>
      <c r="CP68" s="24">
        <f>_xlfn.XLOOKUP(CK68,'Banco de dados'!$B:$B,'Banco de dados'!$H:$H)</f>
        <v>52</v>
      </c>
      <c r="CQ68" s="24">
        <f>_xlfn.XLOOKUP(CM68,'Banco de dados'!$B:$B,'Banco de dados'!$H:$H)</f>
        <v>0</v>
      </c>
      <c r="CR68" s="24">
        <f>_xlfn.XLOOKUP(CK68,'Banco de dados'!$B:$B,'Banco de dados'!$F:$F)</f>
        <v>8960.18</v>
      </c>
      <c r="CS68" s="24">
        <f>_xlfn.XLOOKUP(CM68,'Banco de dados'!$B:$B,'Banco de dados'!$F:$F)</f>
        <v>0</v>
      </c>
      <c r="CT68" s="25">
        <v>0</v>
      </c>
      <c r="CU68" s="25"/>
      <c r="CV68" s="24" t="str">
        <f>IF(AI68&lt;=0.5,"Curto I",IF(AND(AI68&gt;='Braços de IP'!$B$9,AI68&lt;='Braços de IP'!$D$9),'Braços de IP'!$E$9,IF(AND(AI68&gt;='Braços de IP'!$B$10,AI68&lt;='Braços de IP'!$D$10),'Braços de IP'!$E$10,IF(AND(AI68&gt;='Braços de IP'!$B$11,AI68&lt;='Braços de IP'!$D$11),'Braços de IP'!$E$11,IF(AND(AI68&gt;='Braços de IP'!$B$12,AI68&lt;='Braços de IP'!$D$12),'Braços de IP'!$E$12,IF(AND(AI68&gt;='Braços de IP'!$B$13,AI68&lt;='Braços de IP'!$D$13),'Braços de IP'!$E$13,IF(AND(AI68&gt;='Braços de IP'!$B$14,AI68&lt;='Braços de IP'!$D$14),'Braços de IP'!$E$14,"ERRO")))))))</f>
        <v>Médio II</v>
      </c>
      <c r="CW68" s="25"/>
      <c r="CX68" s="24" t="str">
        <f>IF($CW68="","",VLOOKUP($CW68,'Braços de IP'!$E$9:$I$15,2,0))</f>
        <v/>
      </c>
      <c r="CY68" s="27" t="str">
        <f>IF($CW68="","",VLOOKUP($CW68,'Braços de IP'!$E$9:$I$15,5,0))</f>
        <v/>
      </c>
      <c r="CZ68" s="24"/>
      <c r="DA68" s="24"/>
      <c r="DB68" s="24"/>
      <c r="DC68" s="24"/>
      <c r="DD68" s="24"/>
      <c r="DE68" s="24"/>
      <c r="DF68" s="28">
        <f t="shared" si="58"/>
        <v>52</v>
      </c>
      <c r="DG68" s="29">
        <f t="shared" si="59"/>
        <v>50</v>
      </c>
      <c r="DH68" s="28">
        <f t="shared" si="60"/>
        <v>102</v>
      </c>
      <c r="DI68" s="30">
        <f t="shared" si="61"/>
        <v>-4.0000000000000036E-2</v>
      </c>
      <c r="DJ68" s="31"/>
      <c r="DK68" s="32"/>
      <c r="DL68" s="15" t="s">
        <v>141</v>
      </c>
      <c r="DM68" s="15"/>
      <c r="DO68" s="33">
        <f t="shared" si="62"/>
        <v>-0.04</v>
      </c>
      <c r="DQ68" s="1" t="s">
        <v>3</v>
      </c>
      <c r="DR68" s="1">
        <f t="shared" si="63"/>
        <v>0</v>
      </c>
      <c r="DS68" s="33" t="e">
        <f t="shared" si="64"/>
        <v>#DIV/0!</v>
      </c>
    </row>
    <row r="69" spans="1:123" ht="15.75" hidden="1" customHeight="1" x14ac:dyDescent="0.3">
      <c r="C69" t="s">
        <v>1006</v>
      </c>
      <c r="D69" s="15">
        <v>23</v>
      </c>
      <c r="E69" s="15" t="s">
        <v>132</v>
      </c>
      <c r="F69" s="15" t="s">
        <v>177</v>
      </c>
      <c r="G69" s="15">
        <v>-29.991803000000001</v>
      </c>
      <c r="H69" s="15">
        <v>-50.131960999999997</v>
      </c>
      <c r="I69" s="15" t="s">
        <v>154</v>
      </c>
      <c r="J69" s="15" t="s">
        <v>135</v>
      </c>
      <c r="K69" s="15" t="s">
        <v>136</v>
      </c>
      <c r="L69" s="15" t="s">
        <v>137</v>
      </c>
      <c r="M69" s="15">
        <v>50</v>
      </c>
      <c r="N69" s="15">
        <v>0</v>
      </c>
      <c r="O69" s="15">
        <v>0</v>
      </c>
      <c r="P69" s="15">
        <f t="shared" si="36"/>
        <v>100</v>
      </c>
      <c r="Q69" s="16">
        <v>2</v>
      </c>
      <c r="R69" s="16">
        <v>4.5</v>
      </c>
      <c r="S69" s="16">
        <v>10</v>
      </c>
      <c r="T69" s="15"/>
      <c r="U69" s="15"/>
      <c r="V69" s="15">
        <v>0</v>
      </c>
      <c r="W69" s="15">
        <v>4.5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 t="s">
        <v>138</v>
      </c>
      <c r="AD69" s="15" t="s">
        <v>139</v>
      </c>
      <c r="AE69" s="15">
        <v>33.299999999999997</v>
      </c>
      <c r="AF69" s="15">
        <v>7.5</v>
      </c>
      <c r="AG69" s="15">
        <v>1</v>
      </c>
      <c r="AH69" s="15">
        <v>0.3</v>
      </c>
      <c r="AI69" s="15">
        <v>2.5</v>
      </c>
      <c r="AJ69" s="16">
        <f t="shared" si="37"/>
        <v>2.2000000000000002</v>
      </c>
      <c r="AK69" s="16" t="s">
        <v>135</v>
      </c>
      <c r="AL69" s="16" t="s">
        <v>135</v>
      </c>
      <c r="AM69" s="15" t="s">
        <v>140</v>
      </c>
      <c r="AN69" s="16">
        <f t="shared" si="38"/>
        <v>2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 t="s">
        <v>135</v>
      </c>
      <c r="AU69" s="17">
        <f t="shared" si="39"/>
        <v>0</v>
      </c>
      <c r="AV69" s="17"/>
      <c r="AW69" s="17">
        <f>VLOOKUP(I69,ABNT5101!$I$3:$J$9,2)</f>
        <v>10</v>
      </c>
      <c r="AX69" s="17">
        <f>VLOOKUP(I69,ABNT5101!$I$3:$M$9,5)</f>
        <v>0.18</v>
      </c>
      <c r="AY69" s="131" t="str">
        <f>_xlfn.XLOOKUP(I69,ABNT5101!$I:$I,ABNT5101!$L:$L)</f>
        <v>-</v>
      </c>
      <c r="AZ69" s="131">
        <f>_xlfn.XLOOKUP(I69,ABNT5101!$I:$I,ABNT5101!M:M)</f>
        <v>0.18</v>
      </c>
      <c r="BA69" s="131" t="str">
        <f>_xlfn.XLOOKUP(I69,ABNT5101!$I:$I,ABNT5101!N:N)</f>
        <v>-</v>
      </c>
      <c r="BB69" s="131">
        <f>_xlfn.XLOOKUP(I69,ABNT5101!$I:$I,ABNT5101!O:O)</f>
        <v>16</v>
      </c>
      <c r="BC69" s="18" t="str">
        <f t="shared" si="40"/>
        <v>ATENDE</v>
      </c>
      <c r="BD69" s="19">
        <f t="shared" si="41"/>
        <v>0.36999999999999988</v>
      </c>
      <c r="BE69" s="19">
        <f t="shared" si="42"/>
        <v>1.9444444444444446</v>
      </c>
      <c r="BF69" s="19" t="str">
        <f t="shared" si="43"/>
        <v>-</v>
      </c>
      <c r="BG69" s="20">
        <v>13.7</v>
      </c>
      <c r="BH69" s="20">
        <v>0.53</v>
      </c>
      <c r="BI69" s="20"/>
      <c r="BJ69" s="20"/>
      <c r="BK69" s="21"/>
      <c r="BL69" s="20"/>
      <c r="BM69" s="18" t="str">
        <f t="shared" si="44"/>
        <v>ATENDE</v>
      </c>
      <c r="BN69" s="18" t="str">
        <f t="shared" si="45"/>
        <v>ATENDE</v>
      </c>
      <c r="BO69" s="18" t="str">
        <f t="shared" si="46"/>
        <v>ATENDE</v>
      </c>
      <c r="BP69" s="18" t="str">
        <f t="shared" si="47"/>
        <v>ATENDE</v>
      </c>
      <c r="BQ69" s="22" t="str">
        <f t="shared" si="48"/>
        <v>C4</v>
      </c>
      <c r="BR69" s="22" t="str">
        <f t="shared" si="35"/>
        <v>P6</v>
      </c>
      <c r="BS69" s="23">
        <f t="shared" si="49"/>
        <v>1.21</v>
      </c>
      <c r="BT69" s="20">
        <v>6.63</v>
      </c>
      <c r="BU69" s="20">
        <v>1.78</v>
      </c>
      <c r="BV69" s="132">
        <f>IF(BR69="-","-",_xlfn.XLOOKUP(BR69,ABNT5101!$B$4:$B$9,ABNT5101!$C$4:$C$9))</f>
        <v>3</v>
      </c>
      <c r="BW69" s="132">
        <f>IF(BR69="-","-",_xlfn.XLOOKUP(BR69,ABNT5101!$B$4:$B$9,ABNT5101!$D$4:$D$9))</f>
        <v>0.6</v>
      </c>
      <c r="BX69" s="18" t="str">
        <f t="shared" si="50"/>
        <v>ATENDE</v>
      </c>
      <c r="BY69" s="18" t="str">
        <f t="shared" si="51"/>
        <v>ATENDE</v>
      </c>
      <c r="BZ69" s="18" t="str">
        <f t="shared" si="52"/>
        <v>ATENDE</v>
      </c>
      <c r="CA69" s="22" t="s">
        <v>135</v>
      </c>
      <c r="CB69" s="23" t="e">
        <f t="shared" si="53"/>
        <v>#VALUE!</v>
      </c>
      <c r="CC69" s="22">
        <v>4.41</v>
      </c>
      <c r="CD69" s="22">
        <v>1.63</v>
      </c>
      <c r="CE69" s="130" t="str">
        <f>IF(CA69="-","-",_xlfn.XLOOKUP(CA69,ABNT5101!$B$4:$B$9,ABNT5101!$C$4:$C$9))</f>
        <v>-</v>
      </c>
      <c r="CF69" s="130" t="str">
        <f>IF(CA69="-","-",_xlfn.XLOOKUP(CA69,ABNT5101!$B$4:$B$9,ABNT5101!$D$4:$D$9))</f>
        <v>-</v>
      </c>
      <c r="CG69" s="18" t="str">
        <f t="shared" si="54"/>
        <v>-</v>
      </c>
      <c r="CH69" s="18" t="str">
        <f t="shared" si="55"/>
        <v>-</v>
      </c>
      <c r="CI69" s="18" t="str">
        <f t="shared" si="56"/>
        <v>-</v>
      </c>
      <c r="CJ69" s="133" t="str">
        <f>_xlfn.XLOOKUP(CK69,'Banco de dados'!$B:$B,'Banco de dados'!$D:$D)</f>
        <v>SX LIGHTING</v>
      </c>
      <c r="CK69" s="25" t="s">
        <v>805</v>
      </c>
      <c r="CL69" s="24" t="str">
        <f>_xlfn.XLOOKUP(CK69,'Banco de dados'!$B:$B,'Banco de dados'!$E:$E)</f>
        <v>SXINEVO050K40L12CZF7PHF</v>
      </c>
      <c r="CM69" s="24"/>
      <c r="CN69" s="24">
        <f>IF(CM69="-","-",_xlfn.XLOOKUP(CM69,'Banco de dados'!$B:$B,'Banco de dados'!$E:$E))</f>
        <v>0</v>
      </c>
      <c r="CO69" s="26">
        <f t="shared" si="57"/>
        <v>1</v>
      </c>
      <c r="CP69" s="24">
        <f>_xlfn.XLOOKUP(CK69,'Banco de dados'!$B:$B,'Banco de dados'!$H:$H)</f>
        <v>50</v>
      </c>
      <c r="CQ69" s="24">
        <f>_xlfn.XLOOKUP(CM69,'Banco de dados'!$B:$B,'Banco de dados'!$H:$H)</f>
        <v>0</v>
      </c>
      <c r="CR69" s="24">
        <f>_xlfn.XLOOKUP(CK69,'Banco de dados'!$B:$B,'Banco de dados'!$F:$F)</f>
        <v>8650</v>
      </c>
      <c r="CS69" s="24">
        <f>_xlfn.XLOOKUP(CM69,'Banco de dados'!$B:$B,'Banco de dados'!$F:$F)</f>
        <v>0</v>
      </c>
      <c r="CT69" s="25">
        <v>0</v>
      </c>
      <c r="CU69" s="25"/>
      <c r="CV69" s="24" t="str">
        <f>IF(AI69&lt;=0.5,"Curto I",IF(AND(AI69&gt;='Braços de IP'!$B$9,AI69&lt;='Braços de IP'!$D$9),'Braços de IP'!$E$9,IF(AND(AI69&gt;='Braços de IP'!$B$10,AI69&lt;='Braços de IP'!$D$10),'Braços de IP'!$E$10,IF(AND(AI69&gt;='Braços de IP'!$B$11,AI69&lt;='Braços de IP'!$D$11),'Braços de IP'!$E$11,IF(AND(AI69&gt;='Braços de IP'!$B$12,AI69&lt;='Braços de IP'!$D$12),'Braços de IP'!$E$12,IF(AND(AI69&gt;='Braços de IP'!$B$13,AI69&lt;='Braços de IP'!$D$13),'Braços de IP'!$E$13,IF(AND(AI69&gt;='Braços de IP'!$B$14,AI69&lt;='Braços de IP'!$D$14),'Braços de IP'!$E$14,"ERRO")))))))</f>
        <v>Médio II</v>
      </c>
      <c r="CW69" s="25"/>
      <c r="CX69" s="24" t="str">
        <f>IF($CW69="","",VLOOKUP($CW69,'Braços de IP'!$E$9:$I$15,2,0))</f>
        <v/>
      </c>
      <c r="CY69" s="27" t="str">
        <f>IF($CW69="","",VLOOKUP($CW69,'Braços de IP'!$E$9:$I$15,5,0))</f>
        <v/>
      </c>
      <c r="CZ69" s="24"/>
      <c r="DA69" s="24"/>
      <c r="DB69" s="24"/>
      <c r="DC69" s="24"/>
      <c r="DD69" s="24"/>
      <c r="DE69" s="24"/>
      <c r="DF69" s="28">
        <f t="shared" si="58"/>
        <v>50</v>
      </c>
      <c r="DG69" s="29">
        <f t="shared" si="59"/>
        <v>50</v>
      </c>
      <c r="DH69" s="28">
        <f t="shared" si="60"/>
        <v>100</v>
      </c>
      <c r="DI69" s="30">
        <f t="shared" si="61"/>
        <v>0</v>
      </c>
      <c r="DJ69" s="31"/>
      <c r="DK69" s="32"/>
      <c r="DL69" s="15" t="s">
        <v>141</v>
      </c>
      <c r="DM69" s="15"/>
      <c r="DO69" s="33">
        <f t="shared" si="62"/>
        <v>0</v>
      </c>
      <c r="DQ69" s="1" t="s">
        <v>3</v>
      </c>
      <c r="DR69" s="1">
        <f t="shared" si="63"/>
        <v>0</v>
      </c>
      <c r="DS69" s="33" t="e">
        <f t="shared" si="64"/>
        <v>#DIV/0!</v>
      </c>
    </row>
    <row r="70" spans="1:123" ht="15.75" hidden="1" customHeight="1" x14ac:dyDescent="0.3">
      <c r="C70" t="s">
        <v>1006</v>
      </c>
      <c r="D70" s="15">
        <v>23</v>
      </c>
      <c r="E70" s="15" t="s">
        <v>132</v>
      </c>
      <c r="F70" s="15" t="s">
        <v>177</v>
      </c>
      <c r="G70" s="15">
        <v>-29.991803000000001</v>
      </c>
      <c r="H70" s="15">
        <v>-50.131960999999997</v>
      </c>
      <c r="I70" s="15" t="s">
        <v>154</v>
      </c>
      <c r="J70" s="15" t="s">
        <v>135</v>
      </c>
      <c r="K70" s="15" t="s">
        <v>136</v>
      </c>
      <c r="L70" s="15" t="s">
        <v>137</v>
      </c>
      <c r="M70" s="15">
        <v>50</v>
      </c>
      <c r="N70" s="15">
        <v>0</v>
      </c>
      <c r="O70" s="15">
        <v>0</v>
      </c>
      <c r="P70" s="15">
        <f t="shared" si="36"/>
        <v>100</v>
      </c>
      <c r="Q70" s="16">
        <v>2</v>
      </c>
      <c r="R70" s="16">
        <v>4.5</v>
      </c>
      <c r="S70" s="16">
        <v>10</v>
      </c>
      <c r="T70" s="15"/>
      <c r="U70" s="15"/>
      <c r="V70" s="15">
        <v>0</v>
      </c>
      <c r="W70" s="15">
        <v>4.5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 t="s">
        <v>138</v>
      </c>
      <c r="AD70" s="15" t="s">
        <v>139</v>
      </c>
      <c r="AE70" s="15">
        <v>33.299999999999997</v>
      </c>
      <c r="AF70" s="15">
        <v>7.5</v>
      </c>
      <c r="AG70" s="15">
        <v>1</v>
      </c>
      <c r="AH70" s="15">
        <v>0.3</v>
      </c>
      <c r="AI70" s="15">
        <v>2.5</v>
      </c>
      <c r="AJ70" s="16">
        <f t="shared" si="37"/>
        <v>2.2000000000000002</v>
      </c>
      <c r="AK70" s="16" t="s">
        <v>135</v>
      </c>
      <c r="AL70" s="16" t="s">
        <v>135</v>
      </c>
      <c r="AM70" s="15" t="s">
        <v>140</v>
      </c>
      <c r="AN70" s="16">
        <f t="shared" si="38"/>
        <v>2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 t="s">
        <v>135</v>
      </c>
      <c r="AU70" s="17">
        <f t="shared" si="39"/>
        <v>0</v>
      </c>
      <c r="AV70" s="17"/>
      <c r="AW70" s="17">
        <f>VLOOKUP(I70,ABNT5101!$I$3:$J$9,2)</f>
        <v>10</v>
      </c>
      <c r="AX70" s="17">
        <f>VLOOKUP(I70,ABNT5101!$I$3:$M$9,5)</f>
        <v>0.18</v>
      </c>
      <c r="AY70" s="131" t="str">
        <f>_xlfn.XLOOKUP(I70,ABNT5101!$I:$I,ABNT5101!$L:$L)</f>
        <v>-</v>
      </c>
      <c r="AZ70" s="131">
        <f>_xlfn.XLOOKUP(I70,ABNT5101!$I:$I,ABNT5101!M:M)</f>
        <v>0.18</v>
      </c>
      <c r="BA70" s="131" t="str">
        <f>_xlfn.XLOOKUP(I70,ABNT5101!$I:$I,ABNT5101!N:N)</f>
        <v>-</v>
      </c>
      <c r="BB70" s="131">
        <f>_xlfn.XLOOKUP(I70,ABNT5101!$I:$I,ABNT5101!O:O)</f>
        <v>16</v>
      </c>
      <c r="BC70" s="18" t="str">
        <f t="shared" si="40"/>
        <v>ATENDE</v>
      </c>
      <c r="BD70" s="19">
        <f t="shared" si="41"/>
        <v>2.0000000000000018E-2</v>
      </c>
      <c r="BE70" s="19">
        <f t="shared" si="42"/>
        <v>1.8888888888888893</v>
      </c>
      <c r="BF70" s="19" t="str">
        <f t="shared" si="43"/>
        <v>-</v>
      </c>
      <c r="BG70" s="20">
        <v>10.199999999999999</v>
      </c>
      <c r="BH70" s="20">
        <v>0.52</v>
      </c>
      <c r="BI70" s="20"/>
      <c r="BJ70" s="20"/>
      <c r="BK70" s="21"/>
      <c r="BL70" s="20"/>
      <c r="BM70" s="18" t="str">
        <f t="shared" si="44"/>
        <v>ATENDE</v>
      </c>
      <c r="BN70" s="18" t="str">
        <f t="shared" si="45"/>
        <v>ATENDE</v>
      </c>
      <c r="BO70" s="18" t="str">
        <f t="shared" si="46"/>
        <v>ATENDE</v>
      </c>
      <c r="BP70" s="18" t="str">
        <f t="shared" si="47"/>
        <v>ATENDE</v>
      </c>
      <c r="BQ70" s="22" t="str">
        <f t="shared" si="48"/>
        <v>C4</v>
      </c>
      <c r="BR70" s="22" t="str">
        <f t="shared" si="35"/>
        <v>P6</v>
      </c>
      <c r="BS70" s="23">
        <f t="shared" si="49"/>
        <v>0.56666666666666665</v>
      </c>
      <c r="BT70" s="20">
        <v>4.7</v>
      </c>
      <c r="BU70" s="20">
        <v>1.33</v>
      </c>
      <c r="BV70" s="132">
        <f>IF(BR70="-","-",_xlfn.XLOOKUP(BR70,ABNT5101!$B$4:$B$9,ABNT5101!$C$4:$C$9))</f>
        <v>3</v>
      </c>
      <c r="BW70" s="132">
        <f>IF(BR70="-","-",_xlfn.XLOOKUP(BR70,ABNT5101!$B$4:$B$9,ABNT5101!$D$4:$D$9))</f>
        <v>0.6</v>
      </c>
      <c r="BX70" s="18" t="str">
        <f t="shared" si="50"/>
        <v>ATENDE</v>
      </c>
      <c r="BY70" s="18" t="str">
        <f t="shared" si="51"/>
        <v>ATENDE</v>
      </c>
      <c r="BZ70" s="18" t="str">
        <f t="shared" si="52"/>
        <v>ATENDE</v>
      </c>
      <c r="CA70" s="22" t="s">
        <v>135</v>
      </c>
      <c r="CB70" s="23" t="e">
        <f t="shared" si="53"/>
        <v>#VALUE!</v>
      </c>
      <c r="CC70" s="22">
        <v>3</v>
      </c>
      <c r="CD70" s="22">
        <v>1.4</v>
      </c>
      <c r="CE70" s="130" t="str">
        <f>IF(CA70="-","-",_xlfn.XLOOKUP(CA70,ABNT5101!$B$4:$B$9,ABNT5101!$C$4:$C$9))</f>
        <v>-</v>
      </c>
      <c r="CF70" s="130" t="str">
        <f>IF(CA70="-","-",_xlfn.XLOOKUP(CA70,ABNT5101!$B$4:$B$9,ABNT5101!$D$4:$D$9))</f>
        <v>-</v>
      </c>
      <c r="CG70" s="18" t="str">
        <f t="shared" si="54"/>
        <v>-</v>
      </c>
      <c r="CH70" s="18" t="str">
        <f t="shared" si="55"/>
        <v>-</v>
      </c>
      <c r="CI70" s="18" t="str">
        <f t="shared" si="56"/>
        <v>-</v>
      </c>
      <c r="CJ70" s="133" t="str">
        <f>_xlfn.XLOOKUP(CK70,'Banco de dados'!$B:$B,'Banco de dados'!$D:$D)</f>
        <v>TECNOWATT</v>
      </c>
      <c r="CK70" s="25" t="s">
        <v>826</v>
      </c>
      <c r="CL70" s="24" t="str">
        <f>_xlfn.XLOOKUP(CK70,'Banco de dados'!$B:$B,'Banco de dados'!$E:$E)</f>
        <v>SIGSAGPTLRRSSNDL_40W_50IBBRS
1-10C1MUN6.5</v>
      </c>
      <c r="CM70" s="24"/>
      <c r="CN70" s="24">
        <f>IF(CM70="-","-",_xlfn.XLOOKUP(CM70,'Banco de dados'!$B:$B,'Banco de dados'!$E:$E))</f>
        <v>0</v>
      </c>
      <c r="CO70" s="26">
        <f t="shared" si="57"/>
        <v>1</v>
      </c>
      <c r="CP70" s="24">
        <f>_xlfn.XLOOKUP(CK70,'Banco de dados'!$B:$B,'Banco de dados'!$H:$H)</f>
        <v>40</v>
      </c>
      <c r="CQ70" s="24">
        <f>_xlfn.XLOOKUP(CM70,'Banco de dados'!$B:$B,'Banco de dados'!$H:$H)</f>
        <v>0</v>
      </c>
      <c r="CR70" s="24">
        <f>_xlfn.XLOOKUP(CK70,'Banco de dados'!$B:$B,'Banco de dados'!$F:$F)</f>
        <v>6641</v>
      </c>
      <c r="CS70" s="24">
        <f>_xlfn.XLOOKUP(CM70,'Banco de dados'!$B:$B,'Banco de dados'!$F:$F)</f>
        <v>0</v>
      </c>
      <c r="CT70" s="25">
        <v>0</v>
      </c>
      <c r="CU70" s="25">
        <v>5</v>
      </c>
      <c r="CV70" s="24" t="str">
        <f>IF(AI70&lt;=0.5,"Curto I",IF(AND(AI70&gt;='Braços de IP'!$B$9,AI70&lt;='Braços de IP'!$D$9),'Braços de IP'!$E$9,IF(AND(AI70&gt;='Braços de IP'!$B$10,AI70&lt;='Braços de IP'!$D$10),'Braços de IP'!$E$10,IF(AND(AI70&gt;='Braços de IP'!$B$11,AI70&lt;='Braços de IP'!$D$11),'Braços de IP'!$E$11,IF(AND(AI70&gt;='Braços de IP'!$B$12,AI70&lt;='Braços de IP'!$D$12),'Braços de IP'!$E$12,IF(AND(AI70&gt;='Braços de IP'!$B$13,AI70&lt;='Braços de IP'!$D$13),'Braços de IP'!$E$13,IF(AND(AI70&gt;='Braços de IP'!$B$14,AI70&lt;='Braços de IP'!$D$14),'Braços de IP'!$E$14,"ERRO")))))))</f>
        <v>Médio II</v>
      </c>
      <c r="CW70" s="25"/>
      <c r="CX70" s="24" t="str">
        <f>IF($CW70="","",VLOOKUP($CW70,'Braços de IP'!$E$9:$I$15,2,0))</f>
        <v/>
      </c>
      <c r="CY70" s="27" t="str">
        <f>IF($CW70="","",VLOOKUP($CW70,'Braços de IP'!$E$9:$I$15,5,0))</f>
        <v/>
      </c>
      <c r="CZ70" s="24"/>
      <c r="DA70" s="24"/>
      <c r="DB70" s="24"/>
      <c r="DC70" s="24"/>
      <c r="DD70" s="24"/>
      <c r="DE70" s="24"/>
      <c r="DF70" s="28">
        <f t="shared" si="58"/>
        <v>40</v>
      </c>
      <c r="DG70" s="29">
        <f t="shared" si="59"/>
        <v>50</v>
      </c>
      <c r="DH70" s="28">
        <f t="shared" si="60"/>
        <v>90</v>
      </c>
      <c r="DI70" s="30">
        <f t="shared" si="61"/>
        <v>0.19999999999999996</v>
      </c>
      <c r="DJ70" s="31"/>
      <c r="DK70" s="32"/>
      <c r="DL70" s="15" t="s">
        <v>141</v>
      </c>
      <c r="DM70" s="15"/>
      <c r="DO70" s="33">
        <f t="shared" si="62"/>
        <v>0.2</v>
      </c>
      <c r="DQ70" s="1" t="s">
        <v>3</v>
      </c>
      <c r="DR70" s="1">
        <f t="shared" si="63"/>
        <v>0</v>
      </c>
      <c r="DS70" s="33" t="e">
        <f t="shared" si="64"/>
        <v>#DIV/0!</v>
      </c>
    </row>
    <row r="71" spans="1:123" ht="15.75" hidden="1" customHeight="1" x14ac:dyDescent="0.3">
      <c r="C71" t="s">
        <v>1006</v>
      </c>
      <c r="D71" s="15">
        <v>20</v>
      </c>
      <c r="E71" s="15" t="s">
        <v>132</v>
      </c>
      <c r="F71" s="15" t="s">
        <v>173</v>
      </c>
      <c r="G71" s="15">
        <v>-30.017976999999998</v>
      </c>
      <c r="H71" s="15">
        <v>-50.175055</v>
      </c>
      <c r="I71" s="15" t="s">
        <v>134</v>
      </c>
      <c r="J71" s="15" t="s">
        <v>135</v>
      </c>
      <c r="K71" s="15" t="s">
        <v>136</v>
      </c>
      <c r="L71" s="15" t="s">
        <v>148</v>
      </c>
      <c r="M71" s="15">
        <v>150</v>
      </c>
      <c r="N71" s="15">
        <v>22</v>
      </c>
      <c r="O71" s="15">
        <v>0</v>
      </c>
      <c r="P71" s="15">
        <f t="shared" si="36"/>
        <v>300</v>
      </c>
      <c r="Q71" s="16">
        <v>2</v>
      </c>
      <c r="R71" s="16">
        <v>2.5</v>
      </c>
      <c r="S71" s="16">
        <v>7</v>
      </c>
      <c r="T71" s="15"/>
      <c r="U71" s="15"/>
      <c r="V71" s="15">
        <v>0</v>
      </c>
      <c r="W71" s="15">
        <v>2.5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 t="s">
        <v>138</v>
      </c>
      <c r="AD71" s="15" t="s">
        <v>139</v>
      </c>
      <c r="AE71" s="15">
        <v>31.15</v>
      </c>
      <c r="AF71" s="15">
        <v>7</v>
      </c>
      <c r="AG71" s="15">
        <v>1</v>
      </c>
      <c r="AH71" s="15">
        <v>1</v>
      </c>
      <c r="AI71" s="15">
        <v>1.3</v>
      </c>
      <c r="AJ71" s="16">
        <f t="shared" si="37"/>
        <v>0.30000000000000004</v>
      </c>
      <c r="AK71" s="16" t="s">
        <v>135</v>
      </c>
      <c r="AL71" s="16" t="s">
        <v>135</v>
      </c>
      <c r="AM71" s="15" t="s">
        <v>140</v>
      </c>
      <c r="AN71" s="16">
        <f t="shared" si="38"/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 t="s">
        <v>135</v>
      </c>
      <c r="AU71" s="17">
        <f t="shared" si="39"/>
        <v>0</v>
      </c>
      <c r="AV71" s="17"/>
      <c r="AW71" s="17">
        <f>VLOOKUP(I71,ABNT5101!$I$3:$J$9,2)</f>
        <v>7.5</v>
      </c>
      <c r="AX71" s="17">
        <f>VLOOKUP(I71,ABNT5101!$I$3:$M$9,5)</f>
        <v>0.18</v>
      </c>
      <c r="AY71" s="131" t="str">
        <f>_xlfn.XLOOKUP(I71,ABNT5101!$I:$I,ABNT5101!$L:$L)</f>
        <v>-</v>
      </c>
      <c r="AZ71" s="131">
        <f>_xlfn.XLOOKUP(I71,ABNT5101!$I:$I,ABNT5101!M:M)</f>
        <v>0.18</v>
      </c>
      <c r="BA71" s="131" t="str">
        <f>_xlfn.XLOOKUP(I71,ABNT5101!$I:$I,ABNT5101!N:N)</f>
        <v>-</v>
      </c>
      <c r="BB71" s="131">
        <f>_xlfn.XLOOKUP(I71,ABNT5101!$I:$I,ABNT5101!O:O)</f>
        <v>16</v>
      </c>
      <c r="BC71" s="18" t="str">
        <f t="shared" si="40"/>
        <v>ATENDE</v>
      </c>
      <c r="BD71" s="19">
        <f t="shared" si="41"/>
        <v>6.6666666666665986E-3</v>
      </c>
      <c r="BE71" s="19">
        <f t="shared" si="42"/>
        <v>1.2777777777777777</v>
      </c>
      <c r="BF71" s="19" t="str">
        <f t="shared" si="43"/>
        <v>-</v>
      </c>
      <c r="BG71" s="20">
        <v>7.55</v>
      </c>
      <c r="BH71" s="20">
        <v>0.41</v>
      </c>
      <c r="BI71" s="20"/>
      <c r="BJ71" s="20"/>
      <c r="BK71" s="21"/>
      <c r="BL71" s="20"/>
      <c r="BM71" s="18" t="str">
        <f t="shared" si="44"/>
        <v>ATENDE</v>
      </c>
      <c r="BN71" s="18" t="str">
        <f t="shared" si="45"/>
        <v>ATENDE</v>
      </c>
      <c r="BO71" s="18" t="str">
        <f t="shared" si="46"/>
        <v>ATENDE</v>
      </c>
      <c r="BP71" s="18" t="str">
        <f t="shared" si="47"/>
        <v>ATENDE</v>
      </c>
      <c r="BQ71" s="22" t="str">
        <f t="shared" si="48"/>
        <v>C5</v>
      </c>
      <c r="BR71" s="22" t="str">
        <f t="shared" si="35"/>
        <v>P6</v>
      </c>
      <c r="BS71" s="23">
        <f t="shared" si="49"/>
        <v>1.37</v>
      </c>
      <c r="BT71" s="20">
        <v>7.11</v>
      </c>
      <c r="BU71" s="20">
        <v>2.79</v>
      </c>
      <c r="BV71" s="132">
        <f>IF(BR71="-","-",_xlfn.XLOOKUP(BR71,ABNT5101!$B$4:$B$9,ABNT5101!$C$4:$C$9))</f>
        <v>3</v>
      </c>
      <c r="BW71" s="132">
        <f>IF(BR71="-","-",_xlfn.XLOOKUP(BR71,ABNT5101!$B$4:$B$9,ABNT5101!$D$4:$D$9))</f>
        <v>0.6</v>
      </c>
      <c r="BX71" s="18" t="str">
        <f t="shared" si="50"/>
        <v>ATENDE</v>
      </c>
      <c r="BY71" s="18" t="str">
        <f t="shared" si="51"/>
        <v>ATENDE</v>
      </c>
      <c r="BZ71" s="18" t="str">
        <f t="shared" si="52"/>
        <v>ATENDE</v>
      </c>
      <c r="CA71" s="22" t="str">
        <f t="shared" ref="CA71:CA76" si="65">BR71</f>
        <v>P6</v>
      </c>
      <c r="CB71" s="23">
        <f t="shared" si="53"/>
        <v>0.32333333333333347</v>
      </c>
      <c r="CC71" s="22">
        <v>3.97</v>
      </c>
      <c r="CD71" s="22">
        <v>2.09</v>
      </c>
      <c r="CE71" s="130">
        <f>IF(CA71="-","-",_xlfn.XLOOKUP(CA71,ABNT5101!$B$4:$B$9,ABNT5101!$C$4:$C$9))</f>
        <v>3</v>
      </c>
      <c r="CF71" s="130">
        <f>IF(CA71="-","-",_xlfn.XLOOKUP(CA71,ABNT5101!$B$4:$B$9,ABNT5101!$D$4:$D$9))</f>
        <v>0.6</v>
      </c>
      <c r="CG71" s="18" t="str">
        <f t="shared" si="54"/>
        <v>ATENDE</v>
      </c>
      <c r="CH71" s="18" t="str">
        <f t="shared" si="55"/>
        <v>ATENDE</v>
      </c>
      <c r="CI71" s="18" t="str">
        <f t="shared" si="56"/>
        <v>ATENDE</v>
      </c>
      <c r="CJ71" s="133" t="str">
        <f>_xlfn.XLOOKUP(CK71,'Banco de dados'!$B:$B,'Banco de dados'!$D:$D)</f>
        <v>LEDSTAR</v>
      </c>
      <c r="CK71" s="25" t="s">
        <v>707</v>
      </c>
      <c r="CL71" s="24" t="str">
        <f>_xlfn.XLOOKUP(CK71,'Banco de dados'!$B:$B,'Banco de dados'!$E:$E)</f>
        <v>LUM LED SL VT 9.1 28W</v>
      </c>
      <c r="CM71" s="24"/>
      <c r="CN71" s="24">
        <f>IF(CM71="-","-",_xlfn.XLOOKUP(CM71,'Banco de dados'!$B:$B,'Banco de dados'!$E:$E))</f>
        <v>0</v>
      </c>
      <c r="CO71" s="26">
        <f t="shared" si="57"/>
        <v>1</v>
      </c>
      <c r="CP71" s="24">
        <f>_xlfn.XLOOKUP(CK71,'Banco de dados'!$B:$B,'Banco de dados'!$H:$H)</f>
        <v>28</v>
      </c>
      <c r="CQ71" s="24">
        <f>_xlfn.XLOOKUP(CM71,'Banco de dados'!$B:$B,'Banco de dados'!$H:$H)</f>
        <v>0</v>
      </c>
      <c r="CR71" s="24">
        <f>_xlfn.XLOOKUP(CK71,'Banco de dados'!$B:$B,'Banco de dados'!$F:$F)</f>
        <v>4927.3500000000004</v>
      </c>
      <c r="CS71" s="24">
        <f>_xlfn.XLOOKUP(CM71,'Banco de dados'!$B:$B,'Banco de dados'!$F:$F)</f>
        <v>0</v>
      </c>
      <c r="CT71" s="25">
        <v>0</v>
      </c>
      <c r="CU71" s="25"/>
      <c r="CV71" s="24" t="str">
        <f>IF(AI71&lt;=0.5,"Curto I",IF(AND(AI71&gt;='Braços de IP'!$B$9,AI71&lt;='Braços de IP'!$D$9),'Braços de IP'!$E$9,IF(AND(AI71&gt;='Braços de IP'!$B$10,AI71&lt;='Braços de IP'!$D$10),'Braços de IP'!$E$10,IF(AND(AI71&gt;='Braços de IP'!$B$11,AI71&lt;='Braços de IP'!$D$11),'Braços de IP'!$E$11,IF(AND(AI71&gt;='Braços de IP'!$B$12,AI71&lt;='Braços de IP'!$D$12),'Braços de IP'!$E$12,IF(AND(AI71&gt;='Braços de IP'!$B$13,AI71&lt;='Braços de IP'!$D$13),'Braços de IP'!$E$13,IF(AND(AI71&gt;='Braços de IP'!$B$14,AI71&lt;='Braços de IP'!$D$14),'Braços de IP'!$E$14,"ERRO")))))))</f>
        <v>Curto II</v>
      </c>
      <c r="CW71" s="25"/>
      <c r="CX71" s="24" t="str">
        <f>IF($CW71="","",VLOOKUP($CW71,'Braços de IP'!$E$9:$I$15,2,0))</f>
        <v/>
      </c>
      <c r="CY71" s="27" t="str">
        <f>IF($CW71="","",VLOOKUP($CW71,'Braços de IP'!$E$9:$I$15,5,0))</f>
        <v/>
      </c>
      <c r="CZ71" s="24"/>
      <c r="DA71" s="24"/>
      <c r="DB71" s="24"/>
      <c r="DC71" s="24"/>
      <c r="DD71" s="24"/>
      <c r="DE71" s="24"/>
      <c r="DF71" s="28">
        <f t="shared" si="58"/>
        <v>28</v>
      </c>
      <c r="DG71" s="29">
        <f t="shared" si="59"/>
        <v>150</v>
      </c>
      <c r="DH71" s="28">
        <f t="shared" si="60"/>
        <v>178</v>
      </c>
      <c r="DI71" s="30">
        <f t="shared" si="61"/>
        <v>0.81333333333333335</v>
      </c>
      <c r="DJ71" s="31"/>
      <c r="DK71" s="32"/>
      <c r="DL71" s="15" t="s">
        <v>141</v>
      </c>
      <c r="DM71" s="15"/>
      <c r="DO71" s="33">
        <f t="shared" si="62"/>
        <v>0.83720930232558144</v>
      </c>
      <c r="DQ71" s="1" t="s">
        <v>3</v>
      </c>
      <c r="DR71" s="1">
        <f t="shared" si="63"/>
        <v>0</v>
      </c>
      <c r="DS71" s="33" t="e">
        <f t="shared" si="64"/>
        <v>#DIV/0!</v>
      </c>
    </row>
    <row r="72" spans="1:123" ht="15.75" hidden="1" customHeight="1" x14ac:dyDescent="0.3">
      <c r="C72" t="s">
        <v>1006</v>
      </c>
      <c r="D72" s="15">
        <v>20</v>
      </c>
      <c r="E72" s="15" t="s">
        <v>132</v>
      </c>
      <c r="F72" s="15" t="s">
        <v>173</v>
      </c>
      <c r="G72" s="15">
        <v>-30.017976999999998</v>
      </c>
      <c r="H72" s="15">
        <v>-50.175055</v>
      </c>
      <c r="I72" s="15" t="s">
        <v>134</v>
      </c>
      <c r="J72" s="15" t="s">
        <v>135</v>
      </c>
      <c r="K72" s="15" t="s">
        <v>136</v>
      </c>
      <c r="L72" s="15" t="s">
        <v>148</v>
      </c>
      <c r="M72" s="15">
        <v>150</v>
      </c>
      <c r="N72" s="15">
        <v>22</v>
      </c>
      <c r="O72" s="15">
        <v>0</v>
      </c>
      <c r="P72" s="15">
        <f t="shared" si="36"/>
        <v>300</v>
      </c>
      <c r="Q72" s="16">
        <v>2</v>
      </c>
      <c r="R72" s="16">
        <v>2.5</v>
      </c>
      <c r="S72" s="16">
        <v>7</v>
      </c>
      <c r="T72" s="15"/>
      <c r="U72" s="15"/>
      <c r="V72" s="15">
        <v>0</v>
      </c>
      <c r="W72" s="15">
        <v>2.5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 t="s">
        <v>138</v>
      </c>
      <c r="AD72" s="15" t="s">
        <v>139</v>
      </c>
      <c r="AE72" s="15">
        <v>31.15</v>
      </c>
      <c r="AF72" s="15">
        <v>7</v>
      </c>
      <c r="AG72" s="15">
        <v>1</v>
      </c>
      <c r="AH72" s="15">
        <v>1</v>
      </c>
      <c r="AI72" s="15">
        <v>1.3</v>
      </c>
      <c r="AJ72" s="16">
        <f t="shared" si="37"/>
        <v>0.30000000000000004</v>
      </c>
      <c r="AK72" s="16" t="s">
        <v>135</v>
      </c>
      <c r="AL72" s="16" t="s">
        <v>135</v>
      </c>
      <c r="AM72" s="15" t="s">
        <v>140</v>
      </c>
      <c r="AN72" s="16">
        <f t="shared" si="38"/>
        <v>2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 t="s">
        <v>135</v>
      </c>
      <c r="AU72" s="17">
        <f t="shared" si="39"/>
        <v>0</v>
      </c>
      <c r="AV72" s="17"/>
      <c r="AW72" s="17">
        <f>VLOOKUP(I72,ABNT5101!$I$3:$J$9,2)</f>
        <v>7.5</v>
      </c>
      <c r="AX72" s="17">
        <f>VLOOKUP(I72,ABNT5101!$I$3:$M$9,5)</f>
        <v>0.18</v>
      </c>
      <c r="AY72" s="131" t="str">
        <f>_xlfn.XLOOKUP(I72,ABNT5101!$I:$I,ABNT5101!$L:$L)</f>
        <v>-</v>
      </c>
      <c r="AZ72" s="131">
        <f>_xlfn.XLOOKUP(I72,ABNT5101!$I:$I,ABNT5101!M:M)</f>
        <v>0.18</v>
      </c>
      <c r="BA72" s="131" t="str">
        <f>_xlfn.XLOOKUP(I72,ABNT5101!$I:$I,ABNT5101!N:N)</f>
        <v>-</v>
      </c>
      <c r="BB72" s="131">
        <f>_xlfn.XLOOKUP(I72,ABNT5101!$I:$I,ABNT5101!O:O)</f>
        <v>16</v>
      </c>
      <c r="BC72" s="18" t="str">
        <f t="shared" si="40"/>
        <v>ATENDE</v>
      </c>
      <c r="BD72" s="19">
        <f t="shared" si="41"/>
        <v>0.2453333333333334</v>
      </c>
      <c r="BE72" s="19">
        <f t="shared" si="42"/>
        <v>2.0555555555555558</v>
      </c>
      <c r="BF72" s="19" t="str">
        <f t="shared" si="43"/>
        <v>-</v>
      </c>
      <c r="BG72" s="20">
        <v>9.34</v>
      </c>
      <c r="BH72" s="20">
        <v>0.55000000000000004</v>
      </c>
      <c r="BI72" s="20"/>
      <c r="BJ72" s="20"/>
      <c r="BK72" s="21"/>
      <c r="BL72" s="20"/>
      <c r="BM72" s="18" t="str">
        <f t="shared" si="44"/>
        <v>ATENDE</v>
      </c>
      <c r="BN72" s="18" t="str">
        <f t="shared" si="45"/>
        <v>ATENDE</v>
      </c>
      <c r="BO72" s="18" t="str">
        <f t="shared" si="46"/>
        <v>ATENDE</v>
      </c>
      <c r="BP72" s="18" t="str">
        <f t="shared" si="47"/>
        <v>ATENDE</v>
      </c>
      <c r="BQ72" s="22" t="str">
        <f t="shared" si="48"/>
        <v>C5</v>
      </c>
      <c r="BR72" s="22" t="str">
        <f t="shared" si="35"/>
        <v>P6</v>
      </c>
      <c r="BS72" s="23">
        <f t="shared" si="49"/>
        <v>1.8433333333333333</v>
      </c>
      <c r="BT72" s="20">
        <v>8.5299999999999994</v>
      </c>
      <c r="BU72" s="20">
        <v>3.1</v>
      </c>
      <c r="BV72" s="132">
        <f>IF(BR72="-","-",_xlfn.XLOOKUP(BR72,ABNT5101!$B$4:$B$9,ABNT5101!$C$4:$C$9))</f>
        <v>3</v>
      </c>
      <c r="BW72" s="132">
        <f>IF(BR72="-","-",_xlfn.XLOOKUP(BR72,ABNT5101!$B$4:$B$9,ABNT5101!$D$4:$D$9))</f>
        <v>0.6</v>
      </c>
      <c r="BX72" s="18" t="str">
        <f t="shared" si="50"/>
        <v>ATENDE</v>
      </c>
      <c r="BY72" s="18" t="str">
        <f t="shared" si="51"/>
        <v>ATENDE</v>
      </c>
      <c r="BZ72" s="18" t="str">
        <f t="shared" si="52"/>
        <v>ATENDE</v>
      </c>
      <c r="CA72" s="22" t="str">
        <f t="shared" si="65"/>
        <v>P6</v>
      </c>
      <c r="CB72" s="23">
        <f t="shared" si="53"/>
        <v>0.24666666666666681</v>
      </c>
      <c r="CC72" s="22">
        <v>3.74</v>
      </c>
      <c r="CD72" s="22">
        <v>2.1</v>
      </c>
      <c r="CE72" s="130">
        <f>IF(CA72="-","-",_xlfn.XLOOKUP(CA72,ABNT5101!$B$4:$B$9,ABNT5101!$C$4:$C$9))</f>
        <v>3</v>
      </c>
      <c r="CF72" s="130">
        <f>IF(CA72="-","-",_xlfn.XLOOKUP(CA72,ABNT5101!$B$4:$B$9,ABNT5101!$D$4:$D$9))</f>
        <v>0.6</v>
      </c>
      <c r="CG72" s="18" t="str">
        <f t="shared" si="54"/>
        <v>ATENDE</v>
      </c>
      <c r="CH72" s="18" t="str">
        <f t="shared" si="55"/>
        <v>ATENDE</v>
      </c>
      <c r="CI72" s="18" t="str">
        <f t="shared" si="56"/>
        <v>ATENDE</v>
      </c>
      <c r="CJ72" s="133" t="str">
        <f>_xlfn.XLOOKUP(CK72,'Banco de dados'!$B:$B,'Banco de dados'!$D:$D)</f>
        <v>SX LIGHTING</v>
      </c>
      <c r="CK72" s="25" t="s">
        <v>801</v>
      </c>
      <c r="CL72" s="24" t="str">
        <f>_xlfn.XLOOKUP(CK72,'Banco de dados'!$B:$B,'Banco de dados'!$E:$E)</f>
        <v>SXINEVO030K40L12CZF7PHF</v>
      </c>
      <c r="CM72" s="24"/>
      <c r="CN72" s="24" t="e">
        <f>IF(CM72="-","-",_xlfn.XLOOKUP(CM72,'Banco de dados'!$B:$B,'Banco de dados'!$E:$E))</f>
        <v>#N/A</v>
      </c>
      <c r="CO72" s="26">
        <f t="shared" si="57"/>
        <v>1</v>
      </c>
      <c r="CP72" s="24">
        <f>_xlfn.XLOOKUP(CK72,'Banco de dados'!$B:$B,'Banco de dados'!$H:$H)</f>
        <v>31</v>
      </c>
      <c r="CQ72" s="24">
        <f>_xlfn.XLOOKUP(CM72,'Banco de dados'!$B:$B,'Banco de dados'!$H:$H)</f>
        <v>0</v>
      </c>
      <c r="CR72" s="24">
        <f>_xlfn.XLOOKUP(CK72,'Banco de dados'!$B:$B,'Banco de dados'!$F:$F)</f>
        <v>5270</v>
      </c>
      <c r="CS72" s="24">
        <f>_xlfn.XLOOKUP(CM72,'Banco de dados'!$B:$B,'Banco de dados'!$F:$F)</f>
        <v>0</v>
      </c>
      <c r="CT72" s="25">
        <v>0</v>
      </c>
      <c r="CU72" s="25"/>
      <c r="CV72" s="24" t="str">
        <f>IF(AI72&lt;=0.5,"Curto I",IF(AND(AI72&gt;='Braços de IP'!$B$9,AI72&lt;='Braços de IP'!$D$9),'Braços de IP'!$E$9,IF(AND(AI72&gt;='Braços de IP'!$B$10,AI72&lt;='Braços de IP'!$D$10),'Braços de IP'!$E$10,IF(AND(AI72&gt;='Braços de IP'!$B$11,AI72&lt;='Braços de IP'!$D$11),'Braços de IP'!$E$11,IF(AND(AI72&gt;='Braços de IP'!$B$12,AI72&lt;='Braços de IP'!$D$12),'Braços de IP'!$E$12,IF(AND(AI72&gt;='Braços de IP'!$B$13,AI72&lt;='Braços de IP'!$D$13),'Braços de IP'!$E$13,IF(AND(AI72&gt;='Braços de IP'!$B$14,AI72&lt;='Braços de IP'!$D$14),'Braços de IP'!$E$14,"ERRO")))))))</f>
        <v>Curto II</v>
      </c>
      <c r="CW72" s="25"/>
      <c r="CX72" s="24" t="str">
        <f>IF($CW72="","",VLOOKUP($CW72,'Braços de IP'!$E$9:$I$15,2,0))</f>
        <v/>
      </c>
      <c r="CY72" s="27" t="str">
        <f>IF($CW72="","",VLOOKUP($CW72,'Braços de IP'!$E$9:$I$15,5,0))</f>
        <v/>
      </c>
      <c r="CZ72" s="24"/>
      <c r="DA72" s="24"/>
      <c r="DB72" s="24"/>
      <c r="DC72" s="24"/>
      <c r="DD72" s="24"/>
      <c r="DE72" s="24"/>
      <c r="DF72" s="28">
        <f t="shared" si="58"/>
        <v>31</v>
      </c>
      <c r="DG72" s="29">
        <f t="shared" si="59"/>
        <v>150</v>
      </c>
      <c r="DH72" s="28">
        <f t="shared" si="60"/>
        <v>181</v>
      </c>
      <c r="DI72" s="30">
        <f t="shared" si="61"/>
        <v>0.79333333333333333</v>
      </c>
      <c r="DJ72" s="31"/>
      <c r="DK72" s="32"/>
      <c r="DL72" s="15" t="s">
        <v>141</v>
      </c>
      <c r="DM72" s="15"/>
      <c r="DO72" s="33">
        <f t="shared" si="62"/>
        <v>0.81976744186046513</v>
      </c>
      <c r="DQ72" s="1" t="s">
        <v>3</v>
      </c>
      <c r="DR72" s="1">
        <f t="shared" si="63"/>
        <v>0</v>
      </c>
      <c r="DS72" s="33" t="e">
        <f t="shared" si="64"/>
        <v>#DIV/0!</v>
      </c>
    </row>
    <row r="73" spans="1:123" ht="15.75" hidden="1" customHeight="1" x14ac:dyDescent="0.3">
      <c r="C73" t="s">
        <v>1006</v>
      </c>
      <c r="D73" s="15">
        <v>20</v>
      </c>
      <c r="E73" s="15" t="s">
        <v>132</v>
      </c>
      <c r="F73" s="15" t="s">
        <v>173</v>
      </c>
      <c r="G73" s="15">
        <v>-30.017976999999998</v>
      </c>
      <c r="H73" s="15">
        <v>-50.175055</v>
      </c>
      <c r="I73" s="15" t="s">
        <v>134</v>
      </c>
      <c r="J73" s="15" t="s">
        <v>135</v>
      </c>
      <c r="K73" s="15" t="s">
        <v>136</v>
      </c>
      <c r="L73" s="15" t="s">
        <v>148</v>
      </c>
      <c r="M73" s="15">
        <v>150</v>
      </c>
      <c r="N73" s="15">
        <v>22</v>
      </c>
      <c r="O73" s="15">
        <v>0</v>
      </c>
      <c r="P73" s="15">
        <f t="shared" si="36"/>
        <v>300</v>
      </c>
      <c r="Q73" s="16">
        <v>2</v>
      </c>
      <c r="R73" s="16">
        <v>2.5</v>
      </c>
      <c r="S73" s="16">
        <v>7</v>
      </c>
      <c r="T73" s="15"/>
      <c r="U73" s="15"/>
      <c r="V73" s="15">
        <v>0</v>
      </c>
      <c r="W73" s="15">
        <v>2.5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 t="s">
        <v>138</v>
      </c>
      <c r="AD73" s="15" t="s">
        <v>139</v>
      </c>
      <c r="AE73" s="15">
        <v>31.15</v>
      </c>
      <c r="AF73" s="15">
        <v>7</v>
      </c>
      <c r="AG73" s="15">
        <v>1</v>
      </c>
      <c r="AH73" s="15">
        <v>1</v>
      </c>
      <c r="AI73" s="15">
        <v>1.3</v>
      </c>
      <c r="AJ73" s="16">
        <f t="shared" si="37"/>
        <v>0.30000000000000004</v>
      </c>
      <c r="AK73" s="16" t="s">
        <v>135</v>
      </c>
      <c r="AL73" s="16" t="s">
        <v>135</v>
      </c>
      <c r="AM73" s="15" t="s">
        <v>140</v>
      </c>
      <c r="AN73" s="16">
        <f t="shared" si="38"/>
        <v>2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 t="s">
        <v>135</v>
      </c>
      <c r="AU73" s="17">
        <f t="shared" si="39"/>
        <v>0</v>
      </c>
      <c r="AV73" s="17"/>
      <c r="AW73" s="17">
        <f>VLOOKUP(I73,ABNT5101!$I$3:$J$9,2)</f>
        <v>7.5</v>
      </c>
      <c r="AX73" s="17">
        <f>VLOOKUP(I73,ABNT5101!$I$3:$M$9,5)</f>
        <v>0.18</v>
      </c>
      <c r="AY73" s="131" t="str">
        <f>_xlfn.XLOOKUP(I73,ABNT5101!$I:$I,ABNT5101!$L:$L)</f>
        <v>-</v>
      </c>
      <c r="AZ73" s="131">
        <f>_xlfn.XLOOKUP(I73,ABNT5101!$I:$I,ABNT5101!M:M)</f>
        <v>0.18</v>
      </c>
      <c r="BA73" s="131" t="str">
        <f>_xlfn.XLOOKUP(I73,ABNT5101!$I:$I,ABNT5101!N:N)</f>
        <v>-</v>
      </c>
      <c r="BB73" s="131">
        <f>_xlfn.XLOOKUP(I73,ABNT5101!$I:$I,ABNT5101!O:O)</f>
        <v>16</v>
      </c>
      <c r="BC73" s="18" t="str">
        <f t="shared" si="40"/>
        <v>ATENDE</v>
      </c>
      <c r="BD73" s="19">
        <f t="shared" si="41"/>
        <v>0.21999999999999997</v>
      </c>
      <c r="BE73" s="19">
        <f t="shared" si="42"/>
        <v>2.1111111111111116</v>
      </c>
      <c r="BF73" s="19" t="str">
        <f t="shared" si="43"/>
        <v>-</v>
      </c>
      <c r="BG73" s="20">
        <v>9.15</v>
      </c>
      <c r="BH73" s="20">
        <v>0.56000000000000005</v>
      </c>
      <c r="BI73" s="20"/>
      <c r="BJ73" s="20"/>
      <c r="BK73" s="21"/>
      <c r="BL73" s="20"/>
      <c r="BM73" s="18" t="str">
        <f t="shared" si="44"/>
        <v>ATENDE</v>
      </c>
      <c r="BN73" s="18" t="str">
        <f t="shared" si="45"/>
        <v>ATENDE</v>
      </c>
      <c r="BO73" s="18" t="str">
        <f t="shared" si="46"/>
        <v>ATENDE</v>
      </c>
      <c r="BP73" s="18" t="str">
        <f t="shared" si="47"/>
        <v>ATENDE</v>
      </c>
      <c r="BQ73" s="22" t="str">
        <f t="shared" si="48"/>
        <v>C5</v>
      </c>
      <c r="BR73" s="22" t="str">
        <f t="shared" si="35"/>
        <v>P6</v>
      </c>
      <c r="BS73" s="23">
        <f t="shared" si="49"/>
        <v>1.83</v>
      </c>
      <c r="BT73" s="20">
        <v>8.49</v>
      </c>
      <c r="BU73" s="20">
        <v>4.3600000000000003</v>
      </c>
      <c r="BV73" s="132">
        <f>IF(BR73="-","-",_xlfn.XLOOKUP(BR73,ABNT5101!$B$4:$B$9,ABNT5101!$C$4:$C$9))</f>
        <v>3</v>
      </c>
      <c r="BW73" s="132">
        <f>IF(BR73="-","-",_xlfn.XLOOKUP(BR73,ABNT5101!$B$4:$B$9,ABNT5101!$D$4:$D$9))</f>
        <v>0.6</v>
      </c>
      <c r="BX73" s="18" t="str">
        <f t="shared" si="50"/>
        <v>ATENDE</v>
      </c>
      <c r="BY73" s="18" t="str">
        <f t="shared" si="51"/>
        <v>ATENDE</v>
      </c>
      <c r="BZ73" s="18" t="str">
        <f t="shared" si="52"/>
        <v>ATENDE</v>
      </c>
      <c r="CA73" s="22" t="str">
        <f t="shared" si="65"/>
        <v>P6</v>
      </c>
      <c r="CB73" s="23">
        <f t="shared" si="53"/>
        <v>0.20666666666666678</v>
      </c>
      <c r="CC73" s="22">
        <v>3.62</v>
      </c>
      <c r="CD73" s="22">
        <v>2.4700000000000002</v>
      </c>
      <c r="CE73" s="130">
        <f>IF(CA73="-","-",_xlfn.XLOOKUP(CA73,ABNT5101!$B$4:$B$9,ABNT5101!$C$4:$C$9))</f>
        <v>3</v>
      </c>
      <c r="CF73" s="130">
        <f>IF(CA73="-","-",_xlfn.XLOOKUP(CA73,ABNT5101!$B$4:$B$9,ABNT5101!$D$4:$D$9))</f>
        <v>0.6</v>
      </c>
      <c r="CG73" s="18" t="str">
        <f t="shared" si="54"/>
        <v>ATENDE</v>
      </c>
      <c r="CH73" s="18" t="str">
        <f t="shared" si="55"/>
        <v>ATENDE</v>
      </c>
      <c r="CI73" s="18" t="str">
        <f t="shared" si="56"/>
        <v>ATENDE</v>
      </c>
      <c r="CJ73" s="133" t="str">
        <f>_xlfn.XLOOKUP(CK73,'Banco de dados'!$B:$B,'Banco de dados'!$D:$D)</f>
        <v>TECNOWATT</v>
      </c>
      <c r="CK73" s="25" t="s">
        <v>824</v>
      </c>
      <c r="CL73" s="24" t="str">
        <f>_xlfn.XLOOKUP(CK73,'Banco de dados'!$B:$B,'Banco de dados'!$E:$E)</f>
        <v>SIGSAGPTLRRSSNDL_30W_38IBBRS
1-10C1MUN6.5</v>
      </c>
      <c r="CM73" s="24"/>
      <c r="CN73" s="24" t="e">
        <f>IF(CM73="-","-",_xlfn.XLOOKUP(CM73,'Banco de dados'!$B:$B,'Banco de dados'!$E:$E))</f>
        <v>#N/A</v>
      </c>
      <c r="CO73" s="26">
        <f t="shared" si="57"/>
        <v>1</v>
      </c>
      <c r="CP73" s="24">
        <f>_xlfn.XLOOKUP(CK73,'Banco de dados'!$B:$B,'Banco de dados'!$H:$H)</f>
        <v>30</v>
      </c>
      <c r="CQ73" s="24" t="e">
        <f>_xlfn.XLOOKUP(CM73,'Banco de dados'!$B:$B,'Banco de dados'!$H:$H)</f>
        <v>#N/A</v>
      </c>
      <c r="CR73" s="24">
        <f>_xlfn.XLOOKUP(CK73,'Banco de dados'!$B:$B,'Banco de dados'!$F:$F)</f>
        <v>5266</v>
      </c>
      <c r="CS73" s="24">
        <f>_xlfn.XLOOKUP(CM73,'Banco de dados'!$B:$B,'Banco de dados'!$F:$F)</f>
        <v>0</v>
      </c>
      <c r="CT73" s="25">
        <v>0</v>
      </c>
      <c r="CU73" s="25"/>
      <c r="CV73" s="24" t="str">
        <f>IF(AI73&lt;=0.5,"Curto I",IF(AND(AI73&gt;='Braços de IP'!$B$9,AI73&lt;='Braços de IP'!$D$9),'Braços de IP'!$E$9,IF(AND(AI73&gt;='Braços de IP'!$B$10,AI73&lt;='Braços de IP'!$D$10),'Braços de IP'!$E$10,IF(AND(AI73&gt;='Braços de IP'!$B$11,AI73&lt;='Braços de IP'!$D$11),'Braços de IP'!$E$11,IF(AND(AI73&gt;='Braços de IP'!$B$12,AI73&lt;='Braços de IP'!$D$12),'Braços de IP'!$E$12,IF(AND(AI73&gt;='Braços de IP'!$B$13,AI73&lt;='Braços de IP'!$D$13),'Braços de IP'!$E$13,IF(AND(AI73&gt;='Braços de IP'!$B$14,AI73&lt;='Braços de IP'!$D$14),'Braços de IP'!$E$14,"ERRO")))))))</f>
        <v>Curto II</v>
      </c>
      <c r="CW73" s="25"/>
      <c r="CX73" s="24" t="str">
        <f>IF($CW73="","",VLOOKUP($CW73,'Braços de IP'!$E$9:$I$15,2,0))</f>
        <v/>
      </c>
      <c r="CY73" s="27" t="str">
        <f>IF($CW73="","",VLOOKUP($CW73,'Braços de IP'!$E$9:$I$15,5,0))</f>
        <v/>
      </c>
      <c r="CZ73" s="24"/>
      <c r="DA73" s="24"/>
      <c r="DB73" s="24"/>
      <c r="DC73" s="24"/>
      <c r="DD73" s="24"/>
      <c r="DE73" s="24"/>
      <c r="DF73" s="28">
        <f t="shared" si="58"/>
        <v>30</v>
      </c>
      <c r="DG73" s="29">
        <f t="shared" si="59"/>
        <v>150</v>
      </c>
      <c r="DH73" s="28">
        <f t="shared" si="60"/>
        <v>180</v>
      </c>
      <c r="DI73" s="30">
        <f t="shared" si="61"/>
        <v>0.8</v>
      </c>
      <c r="DJ73" s="31"/>
      <c r="DK73" s="32"/>
      <c r="DL73" s="15" t="s">
        <v>141</v>
      </c>
      <c r="DM73" s="15"/>
      <c r="DO73" s="33">
        <f t="shared" si="62"/>
        <v>0.82558139534883723</v>
      </c>
      <c r="DQ73" s="1" t="s">
        <v>3</v>
      </c>
      <c r="DR73" s="1">
        <f t="shared" si="63"/>
        <v>0</v>
      </c>
      <c r="DS73" s="33" t="e">
        <f t="shared" si="64"/>
        <v>#DIV/0!</v>
      </c>
    </row>
    <row r="74" spans="1:123" ht="15.75" hidden="1" customHeight="1" x14ac:dyDescent="0.3">
      <c r="C74" t="s">
        <v>1006</v>
      </c>
      <c r="D74" s="15">
        <v>21</v>
      </c>
      <c r="E74" s="15" t="s">
        <v>132</v>
      </c>
      <c r="F74" s="15" t="s">
        <v>174</v>
      </c>
      <c r="G74" s="15">
        <v>-30.006892000000001</v>
      </c>
      <c r="H74" s="15">
        <v>-50.135013999999998</v>
      </c>
      <c r="I74" s="15" t="s">
        <v>134</v>
      </c>
      <c r="J74" s="15" t="s">
        <v>135</v>
      </c>
      <c r="K74" s="15" t="s">
        <v>136</v>
      </c>
      <c r="L74" s="15" t="s">
        <v>148</v>
      </c>
      <c r="M74" s="15">
        <v>150</v>
      </c>
      <c r="N74" s="15">
        <v>22</v>
      </c>
      <c r="O74" s="15">
        <v>0</v>
      </c>
      <c r="P74" s="15">
        <f t="shared" si="36"/>
        <v>300</v>
      </c>
      <c r="Q74" s="16">
        <v>2</v>
      </c>
      <c r="R74" s="16">
        <v>2.5</v>
      </c>
      <c r="S74" s="16">
        <v>7</v>
      </c>
      <c r="T74" s="15"/>
      <c r="U74" s="15"/>
      <c r="V74" s="15">
        <v>0</v>
      </c>
      <c r="W74" s="15">
        <v>2.5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 t="s">
        <v>138</v>
      </c>
      <c r="AD74" s="15" t="s">
        <v>139</v>
      </c>
      <c r="AE74" s="15">
        <v>21</v>
      </c>
      <c r="AF74" s="15">
        <v>7.5</v>
      </c>
      <c r="AG74" s="15">
        <v>1</v>
      </c>
      <c r="AH74" s="15">
        <v>0.3</v>
      </c>
      <c r="AI74" s="15">
        <v>1.3</v>
      </c>
      <c r="AJ74" s="16">
        <f t="shared" si="37"/>
        <v>1</v>
      </c>
      <c r="AK74" s="16" t="s">
        <v>135</v>
      </c>
      <c r="AL74" s="16" t="s">
        <v>135</v>
      </c>
      <c r="AM74" s="15" t="s">
        <v>140</v>
      </c>
      <c r="AN74" s="16">
        <f t="shared" si="38"/>
        <v>2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 t="s">
        <v>135</v>
      </c>
      <c r="AU74" s="17">
        <f t="shared" si="39"/>
        <v>0</v>
      </c>
      <c r="AV74" s="17"/>
      <c r="AW74" s="17">
        <f>VLOOKUP(I74,ABNT5101!$I$3:$J$9,2)</f>
        <v>7.5</v>
      </c>
      <c r="AX74" s="17">
        <f>VLOOKUP(I74,ABNT5101!$I$3:$M$9,5)</f>
        <v>0.18</v>
      </c>
      <c r="AY74" s="131" t="str">
        <f>_xlfn.XLOOKUP(I74,ABNT5101!$I:$I,ABNT5101!$L:$L)</f>
        <v>-</v>
      </c>
      <c r="AZ74" s="131">
        <f>_xlfn.XLOOKUP(I74,ABNT5101!$I:$I,ABNT5101!M:M)</f>
        <v>0.18</v>
      </c>
      <c r="BA74" s="131" t="str">
        <f>_xlfn.XLOOKUP(I74,ABNT5101!$I:$I,ABNT5101!N:N)</f>
        <v>-</v>
      </c>
      <c r="BB74" s="131">
        <f>_xlfn.XLOOKUP(I74,ABNT5101!$I:$I,ABNT5101!O:O)</f>
        <v>16</v>
      </c>
      <c r="BC74" s="18" t="str">
        <f t="shared" si="40"/>
        <v>ATENDE</v>
      </c>
      <c r="BD74" s="19">
        <f t="shared" si="41"/>
        <v>0.45866666666666656</v>
      </c>
      <c r="BE74" s="19">
        <f t="shared" si="42"/>
        <v>2.7222222222222228</v>
      </c>
      <c r="BF74" s="19" t="str">
        <f t="shared" si="43"/>
        <v>-</v>
      </c>
      <c r="BG74" s="20">
        <v>10.94</v>
      </c>
      <c r="BH74" s="20">
        <v>0.67</v>
      </c>
      <c r="BI74" s="20"/>
      <c r="BJ74" s="20"/>
      <c r="BK74" s="21"/>
      <c r="BL74" s="20"/>
      <c r="BM74" s="18" t="str">
        <f t="shared" si="44"/>
        <v>ATENDE</v>
      </c>
      <c r="BN74" s="18" t="str">
        <f t="shared" si="45"/>
        <v>ATENDE</v>
      </c>
      <c r="BO74" s="18" t="str">
        <f t="shared" si="46"/>
        <v>ATENDE</v>
      </c>
      <c r="BP74" s="18" t="str">
        <f t="shared" si="47"/>
        <v>ATENDE</v>
      </c>
      <c r="BQ74" s="22" t="str">
        <f t="shared" si="48"/>
        <v>C5</v>
      </c>
      <c r="BR74" s="22" t="str">
        <f t="shared" si="35"/>
        <v>P6</v>
      </c>
      <c r="BS74" s="23">
        <f t="shared" si="49"/>
        <v>2.0099999999999998</v>
      </c>
      <c r="BT74" s="20">
        <v>9.0299999999999994</v>
      </c>
      <c r="BU74" s="20">
        <v>6.24</v>
      </c>
      <c r="BV74" s="132">
        <f>IF(BR74="-","-",_xlfn.XLOOKUP(BR74,ABNT5101!$B$4:$B$9,ABNT5101!$C$4:$C$9))</f>
        <v>3</v>
      </c>
      <c r="BW74" s="132">
        <f>IF(BR74="-","-",_xlfn.XLOOKUP(BR74,ABNT5101!$B$4:$B$9,ABNT5101!$D$4:$D$9))</f>
        <v>0.6</v>
      </c>
      <c r="BX74" s="18" t="str">
        <f t="shared" si="50"/>
        <v>ATENDE</v>
      </c>
      <c r="BY74" s="18" t="str">
        <f t="shared" si="51"/>
        <v>ATENDE</v>
      </c>
      <c r="BZ74" s="18" t="str">
        <f t="shared" si="52"/>
        <v>ATENDE</v>
      </c>
      <c r="CA74" s="22" t="str">
        <f t="shared" si="65"/>
        <v>P6</v>
      </c>
      <c r="CB74" s="23">
        <f t="shared" si="53"/>
        <v>1.3366666666666664</v>
      </c>
      <c r="CC74" s="22">
        <v>7.01</v>
      </c>
      <c r="CD74" s="22">
        <v>5.14</v>
      </c>
      <c r="CE74" s="130">
        <f>IF(CA74="-","-",_xlfn.XLOOKUP(CA74,ABNT5101!$B$4:$B$9,ABNT5101!$C$4:$C$9))</f>
        <v>3</v>
      </c>
      <c r="CF74" s="130">
        <f>IF(CA74="-","-",_xlfn.XLOOKUP(CA74,ABNT5101!$B$4:$B$9,ABNT5101!$D$4:$D$9))</f>
        <v>0.6</v>
      </c>
      <c r="CG74" s="18" t="str">
        <f t="shared" si="54"/>
        <v>ATENDE</v>
      </c>
      <c r="CH74" s="18" t="str">
        <f t="shared" si="55"/>
        <v>ATENDE</v>
      </c>
      <c r="CI74" s="18" t="str">
        <f t="shared" si="56"/>
        <v>ATENDE</v>
      </c>
      <c r="CJ74" s="133" t="str">
        <f>_xlfn.XLOOKUP(CK74,'Banco de dados'!$B:$B,'Banco de dados'!$D:$D)</f>
        <v>LEDSTAR</v>
      </c>
      <c r="CK74" s="25" t="s">
        <v>707</v>
      </c>
      <c r="CL74" s="24" t="str">
        <f>_xlfn.XLOOKUP(CK74,'Banco de dados'!$B:$B,'Banco de dados'!$E:$E)</f>
        <v>LUM LED SL VT 9.1 28W</v>
      </c>
      <c r="CM74" s="24"/>
      <c r="CN74" s="24" t="e">
        <f>IF(CM74="-","-",_xlfn.XLOOKUP(CM74,'Banco de dados'!$B:$B,'Banco de dados'!$E:$E))</f>
        <v>#N/A</v>
      </c>
      <c r="CO74" s="26">
        <f t="shared" si="57"/>
        <v>1</v>
      </c>
      <c r="CP74" s="24">
        <f>_xlfn.XLOOKUP(CK74,'Banco de dados'!$B:$B,'Banco de dados'!$H:$H)</f>
        <v>28</v>
      </c>
      <c r="CQ74" s="24">
        <f>_xlfn.XLOOKUP(CM74,'Banco de dados'!$B:$B,'Banco de dados'!$H:$H)</f>
        <v>0</v>
      </c>
      <c r="CR74" s="24">
        <f>_xlfn.XLOOKUP(CK74,'Banco de dados'!$B:$B,'Banco de dados'!$F:$F)</f>
        <v>4927.3500000000004</v>
      </c>
      <c r="CS74" s="24">
        <f>_xlfn.XLOOKUP(CM74,'Banco de dados'!$B:$B,'Banco de dados'!$F:$F)</f>
        <v>0</v>
      </c>
      <c r="CT74" s="25">
        <v>0</v>
      </c>
      <c r="CU74" s="25"/>
      <c r="CV74" s="24" t="str">
        <f>IF(AI74&lt;=0.5,"Curto I",IF(AND(AI74&gt;='Braços de IP'!$B$9,AI74&lt;='Braços de IP'!$D$9),'Braços de IP'!$E$9,IF(AND(AI74&gt;='Braços de IP'!$B$10,AI74&lt;='Braços de IP'!$D$10),'Braços de IP'!$E$10,IF(AND(AI74&gt;='Braços de IP'!$B$11,AI74&lt;='Braços de IP'!$D$11),'Braços de IP'!$E$11,IF(AND(AI74&gt;='Braços de IP'!$B$12,AI74&lt;='Braços de IP'!$D$12),'Braços de IP'!$E$12,IF(AND(AI74&gt;='Braços de IP'!$B$13,AI74&lt;='Braços de IP'!$D$13),'Braços de IP'!$E$13,IF(AND(AI74&gt;='Braços de IP'!$B$14,AI74&lt;='Braços de IP'!$D$14),'Braços de IP'!$E$14,"ERRO")))))))</f>
        <v>Curto II</v>
      </c>
      <c r="CW74" s="25"/>
      <c r="CX74" s="24" t="str">
        <f>IF($CW74="","",VLOOKUP($CW74,'Braços de IP'!$E$9:$I$15,2,0))</f>
        <v/>
      </c>
      <c r="CY74" s="27" t="str">
        <f>IF($CW74="","",VLOOKUP($CW74,'Braços de IP'!$E$9:$I$15,5,0))</f>
        <v/>
      </c>
      <c r="CZ74" s="24"/>
      <c r="DA74" s="24"/>
      <c r="DB74" s="24"/>
      <c r="DC74" s="24"/>
      <c r="DD74" s="24"/>
      <c r="DE74" s="24"/>
      <c r="DF74" s="28">
        <f t="shared" si="58"/>
        <v>28</v>
      </c>
      <c r="DG74" s="29">
        <f t="shared" si="59"/>
        <v>150</v>
      </c>
      <c r="DH74" s="28">
        <f t="shared" si="60"/>
        <v>178</v>
      </c>
      <c r="DI74" s="30">
        <f t="shared" si="61"/>
        <v>0.81333333333333335</v>
      </c>
      <c r="DJ74" s="31"/>
      <c r="DK74" s="32"/>
      <c r="DL74" s="15" t="s">
        <v>141</v>
      </c>
      <c r="DM74" s="15"/>
      <c r="DO74" s="33">
        <f t="shared" si="62"/>
        <v>0.83720930232558144</v>
      </c>
      <c r="DQ74" s="1" t="s">
        <v>3</v>
      </c>
      <c r="DR74" s="1">
        <f t="shared" si="63"/>
        <v>0</v>
      </c>
      <c r="DS74" s="33" t="e">
        <f t="shared" si="64"/>
        <v>#DIV/0!</v>
      </c>
    </row>
    <row r="75" spans="1:123" ht="15.75" hidden="1" customHeight="1" x14ac:dyDescent="0.3">
      <c r="C75" t="s">
        <v>1006</v>
      </c>
      <c r="D75" s="15">
        <v>21</v>
      </c>
      <c r="E75" s="15" t="s">
        <v>132</v>
      </c>
      <c r="F75" s="15" t="s">
        <v>174</v>
      </c>
      <c r="G75" s="15">
        <v>-30.006892000000001</v>
      </c>
      <c r="H75" s="15">
        <v>-50.135013999999998</v>
      </c>
      <c r="I75" s="15" t="s">
        <v>134</v>
      </c>
      <c r="J75" s="15" t="s">
        <v>135</v>
      </c>
      <c r="K75" s="15" t="s">
        <v>136</v>
      </c>
      <c r="L75" s="15" t="s">
        <v>148</v>
      </c>
      <c r="M75" s="15">
        <v>150</v>
      </c>
      <c r="N75" s="15">
        <v>22</v>
      </c>
      <c r="O75" s="15">
        <v>0</v>
      </c>
      <c r="P75" s="15">
        <f t="shared" si="36"/>
        <v>300</v>
      </c>
      <c r="Q75" s="16">
        <v>2</v>
      </c>
      <c r="R75" s="16">
        <v>2.5</v>
      </c>
      <c r="S75" s="16">
        <v>7</v>
      </c>
      <c r="T75" s="15"/>
      <c r="U75" s="15"/>
      <c r="V75" s="15">
        <v>0</v>
      </c>
      <c r="W75" s="15">
        <v>2.5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 t="s">
        <v>138</v>
      </c>
      <c r="AD75" s="15" t="s">
        <v>139</v>
      </c>
      <c r="AE75" s="15">
        <v>21</v>
      </c>
      <c r="AF75" s="15">
        <v>7.5</v>
      </c>
      <c r="AG75" s="15">
        <v>1</v>
      </c>
      <c r="AH75" s="15">
        <v>0.3</v>
      </c>
      <c r="AI75" s="15">
        <v>1.3</v>
      </c>
      <c r="AJ75" s="16">
        <f t="shared" si="37"/>
        <v>1</v>
      </c>
      <c r="AK75" s="16" t="s">
        <v>135</v>
      </c>
      <c r="AL75" s="16" t="s">
        <v>135</v>
      </c>
      <c r="AM75" s="15" t="s">
        <v>140</v>
      </c>
      <c r="AN75" s="16">
        <f t="shared" si="38"/>
        <v>2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 t="s">
        <v>135</v>
      </c>
      <c r="AU75" s="17">
        <f t="shared" si="39"/>
        <v>0</v>
      </c>
      <c r="AV75" s="17"/>
      <c r="AW75" s="17">
        <f>VLOOKUP(I75,ABNT5101!$I$3:$J$9,2)</f>
        <v>7.5</v>
      </c>
      <c r="AX75" s="17">
        <f>VLOOKUP(I75,ABNT5101!$I$3:$M$9,5)</f>
        <v>0.18</v>
      </c>
      <c r="AY75" s="131" t="str">
        <f>_xlfn.XLOOKUP(I75,ABNT5101!$I:$I,ABNT5101!$L:$L)</f>
        <v>-</v>
      </c>
      <c r="AZ75" s="131">
        <f>_xlfn.XLOOKUP(I75,ABNT5101!$I:$I,ABNT5101!M:M)</f>
        <v>0.18</v>
      </c>
      <c r="BA75" s="131" t="str">
        <f>_xlfn.XLOOKUP(I75,ABNT5101!$I:$I,ABNT5101!N:N)</f>
        <v>-</v>
      </c>
      <c r="BB75" s="131">
        <f>_xlfn.XLOOKUP(I75,ABNT5101!$I:$I,ABNT5101!O:O)</f>
        <v>16</v>
      </c>
      <c r="BC75" s="18" t="str">
        <f t="shared" si="40"/>
        <v>ATENDE</v>
      </c>
      <c r="BD75" s="19">
        <f t="shared" si="41"/>
        <v>0.22133333333333338</v>
      </c>
      <c r="BE75" s="19">
        <f t="shared" si="42"/>
        <v>3.4444444444444446</v>
      </c>
      <c r="BF75" s="19" t="str">
        <f t="shared" si="43"/>
        <v>-</v>
      </c>
      <c r="BG75" s="20">
        <v>9.16</v>
      </c>
      <c r="BH75" s="20">
        <v>0.8</v>
      </c>
      <c r="BI75" s="20"/>
      <c r="BJ75" s="20"/>
      <c r="BK75" s="21"/>
      <c r="BL75" s="20"/>
      <c r="BM75" s="18" t="str">
        <f t="shared" si="44"/>
        <v>ATENDE</v>
      </c>
      <c r="BN75" s="18" t="str">
        <f t="shared" si="45"/>
        <v>ATENDE</v>
      </c>
      <c r="BO75" s="18" t="str">
        <f t="shared" si="46"/>
        <v>ATENDE</v>
      </c>
      <c r="BP75" s="18" t="str">
        <f t="shared" si="47"/>
        <v>ATENDE</v>
      </c>
      <c r="BQ75" s="22" t="str">
        <f t="shared" si="48"/>
        <v>C5</v>
      </c>
      <c r="BR75" s="22" t="str">
        <f t="shared" si="35"/>
        <v>P6</v>
      </c>
      <c r="BS75" s="23">
        <f t="shared" si="49"/>
        <v>1.4466666666666668</v>
      </c>
      <c r="BT75" s="20">
        <v>7.34</v>
      </c>
      <c r="BU75" s="20">
        <v>5.38</v>
      </c>
      <c r="BV75" s="132">
        <f>IF(BR75="-","-",_xlfn.XLOOKUP(BR75,ABNT5101!$B$4:$B$9,ABNT5101!$C$4:$C$9))</f>
        <v>3</v>
      </c>
      <c r="BW75" s="132">
        <f>IF(BR75="-","-",_xlfn.XLOOKUP(BR75,ABNT5101!$B$4:$B$9,ABNT5101!$D$4:$D$9))</f>
        <v>0.6</v>
      </c>
      <c r="BX75" s="18" t="str">
        <f t="shared" si="50"/>
        <v>ATENDE</v>
      </c>
      <c r="BY75" s="18" t="str">
        <f t="shared" si="51"/>
        <v>ATENDE</v>
      </c>
      <c r="BZ75" s="18" t="str">
        <f t="shared" si="52"/>
        <v>ATENDE</v>
      </c>
      <c r="CA75" s="22" t="str">
        <f t="shared" si="65"/>
        <v>P6</v>
      </c>
      <c r="CB75" s="23">
        <f t="shared" si="53"/>
        <v>0.82000000000000006</v>
      </c>
      <c r="CC75" s="22">
        <v>5.46</v>
      </c>
      <c r="CD75" s="22">
        <v>3.74</v>
      </c>
      <c r="CE75" s="130">
        <f>IF(CA75="-","-",_xlfn.XLOOKUP(CA75,ABNT5101!$B$4:$B$9,ABNT5101!$C$4:$C$9))</f>
        <v>3</v>
      </c>
      <c r="CF75" s="130">
        <f>IF(CA75="-","-",_xlfn.XLOOKUP(CA75,ABNT5101!$B$4:$B$9,ABNT5101!$D$4:$D$9))</f>
        <v>0.6</v>
      </c>
      <c r="CG75" s="18" t="str">
        <f t="shared" si="54"/>
        <v>ATENDE</v>
      </c>
      <c r="CH75" s="18" t="str">
        <f t="shared" si="55"/>
        <v>ATENDE</v>
      </c>
      <c r="CI75" s="18" t="str">
        <f t="shared" si="56"/>
        <v>ATENDE</v>
      </c>
      <c r="CJ75" s="133" t="str">
        <f>_xlfn.XLOOKUP(CK75,'Banco de dados'!$B:$B,'Banco de dados'!$D:$D)</f>
        <v>SX LIGHTING</v>
      </c>
      <c r="CK75" s="25" t="s">
        <v>798</v>
      </c>
      <c r="CL75" s="24" t="str">
        <f>_xlfn.XLOOKUP(CK75,'Banco de dados'!$B:$B,'Banco de dados'!$E:$E)</f>
        <v>SXINEVO020K40L12CZF7PHF</v>
      </c>
      <c r="CM75" s="24"/>
      <c r="CN75" s="24">
        <f>IF(CM75="-","-",_xlfn.XLOOKUP(CM75,'Banco de dados'!$B:$B,'Banco de dados'!$E:$E))</f>
        <v>0</v>
      </c>
      <c r="CO75" s="26">
        <f t="shared" si="57"/>
        <v>1</v>
      </c>
      <c r="CP75" s="24">
        <f>_xlfn.XLOOKUP(CK75,'Banco de dados'!$B:$B,'Banco de dados'!$H:$H)</f>
        <v>22.5</v>
      </c>
      <c r="CQ75" s="24">
        <f>_xlfn.XLOOKUP(CM75,'Banco de dados'!$B:$B,'Banco de dados'!$H:$H)</f>
        <v>0</v>
      </c>
      <c r="CR75" s="24">
        <f>_xlfn.XLOOKUP(CK75,'Banco de dados'!$B:$B,'Banco de dados'!$F:$F)</f>
        <v>3825</v>
      </c>
      <c r="CS75" s="24">
        <f>_xlfn.XLOOKUP(CM75,'Banco de dados'!$B:$B,'Banco de dados'!$F:$F)</f>
        <v>0</v>
      </c>
      <c r="CT75" s="25">
        <v>0</v>
      </c>
      <c r="CU75" s="25"/>
      <c r="CV75" s="24" t="str">
        <f>IF(AI75&lt;=0.5,"Curto I",IF(AND(AI75&gt;='Braços de IP'!$B$9,AI75&lt;='Braços de IP'!$D$9),'Braços de IP'!$E$9,IF(AND(AI75&gt;='Braços de IP'!$B$10,AI75&lt;='Braços de IP'!$D$10),'Braços de IP'!$E$10,IF(AND(AI75&gt;='Braços de IP'!$B$11,AI75&lt;='Braços de IP'!$D$11),'Braços de IP'!$E$11,IF(AND(AI75&gt;='Braços de IP'!$B$12,AI75&lt;='Braços de IP'!$D$12),'Braços de IP'!$E$12,IF(AND(AI75&gt;='Braços de IP'!$B$13,AI75&lt;='Braços de IP'!$D$13),'Braços de IP'!$E$13,IF(AND(AI75&gt;='Braços de IP'!$B$14,AI75&lt;='Braços de IP'!$D$14),'Braços de IP'!$E$14,"ERRO")))))))</f>
        <v>Curto II</v>
      </c>
      <c r="CW75" s="25"/>
      <c r="CX75" s="24" t="str">
        <f>IF($CW75="","",VLOOKUP($CW75,'Braços de IP'!$E$9:$I$15,2,0))</f>
        <v/>
      </c>
      <c r="CY75" s="27" t="str">
        <f>IF($CW75="","",VLOOKUP($CW75,'Braços de IP'!$E$9:$I$15,5,0))</f>
        <v/>
      </c>
      <c r="CZ75" s="24"/>
      <c r="DA75" s="24"/>
      <c r="DB75" s="24"/>
      <c r="DC75" s="24"/>
      <c r="DD75" s="24"/>
      <c r="DE75" s="24"/>
      <c r="DF75" s="28">
        <f t="shared" si="58"/>
        <v>22.5</v>
      </c>
      <c r="DG75" s="29">
        <f t="shared" si="59"/>
        <v>150</v>
      </c>
      <c r="DH75" s="28">
        <f t="shared" si="60"/>
        <v>172.5</v>
      </c>
      <c r="DI75" s="30">
        <f t="shared" si="61"/>
        <v>0.85</v>
      </c>
      <c r="DJ75" s="31"/>
      <c r="DK75" s="32"/>
      <c r="DL75" s="15" t="s">
        <v>141</v>
      </c>
      <c r="DM75" s="15"/>
      <c r="DO75" s="33">
        <f t="shared" si="62"/>
        <v>0.8691860465116279</v>
      </c>
      <c r="DQ75" s="1" t="s">
        <v>3</v>
      </c>
      <c r="DR75" s="1">
        <f t="shared" si="63"/>
        <v>0</v>
      </c>
      <c r="DS75" s="33" t="e">
        <f t="shared" si="64"/>
        <v>#DIV/0!</v>
      </c>
    </row>
    <row r="76" spans="1:123" ht="15.75" hidden="1" customHeight="1" x14ac:dyDescent="0.3">
      <c r="C76" t="s">
        <v>1006</v>
      </c>
      <c r="D76" s="15">
        <v>21</v>
      </c>
      <c r="E76" s="15" t="s">
        <v>132</v>
      </c>
      <c r="F76" s="15" t="s">
        <v>174</v>
      </c>
      <c r="G76" s="15">
        <v>-30.006892000000001</v>
      </c>
      <c r="H76" s="15">
        <v>-50.135013999999998</v>
      </c>
      <c r="I76" s="15" t="s">
        <v>134</v>
      </c>
      <c r="J76" s="15" t="s">
        <v>135</v>
      </c>
      <c r="K76" s="15" t="s">
        <v>136</v>
      </c>
      <c r="L76" s="15" t="s">
        <v>148</v>
      </c>
      <c r="M76" s="15">
        <v>150</v>
      </c>
      <c r="N76" s="15">
        <v>22</v>
      </c>
      <c r="O76" s="15">
        <v>0</v>
      </c>
      <c r="P76" s="15">
        <f t="shared" si="36"/>
        <v>300</v>
      </c>
      <c r="Q76" s="16">
        <v>2</v>
      </c>
      <c r="R76" s="16">
        <v>2.5</v>
      </c>
      <c r="S76" s="16">
        <v>7</v>
      </c>
      <c r="T76" s="15"/>
      <c r="U76" s="15"/>
      <c r="V76" s="15">
        <v>0</v>
      </c>
      <c r="W76" s="15">
        <v>2.5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 t="s">
        <v>138</v>
      </c>
      <c r="AD76" s="15" t="s">
        <v>139</v>
      </c>
      <c r="AE76" s="15">
        <v>21</v>
      </c>
      <c r="AF76" s="15">
        <v>7.5</v>
      </c>
      <c r="AG76" s="15">
        <v>1</v>
      </c>
      <c r="AH76" s="15">
        <v>0.3</v>
      </c>
      <c r="AI76" s="15">
        <v>1.3</v>
      </c>
      <c r="AJ76" s="16">
        <f t="shared" si="37"/>
        <v>1</v>
      </c>
      <c r="AK76" s="16" t="s">
        <v>135</v>
      </c>
      <c r="AL76" s="16" t="s">
        <v>135</v>
      </c>
      <c r="AM76" s="15" t="s">
        <v>140</v>
      </c>
      <c r="AN76" s="16">
        <f t="shared" si="38"/>
        <v>2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 t="s">
        <v>135</v>
      </c>
      <c r="AU76" s="17">
        <f t="shared" si="39"/>
        <v>0</v>
      </c>
      <c r="AV76" s="17"/>
      <c r="AW76" s="17">
        <f>VLOOKUP(I76,ABNT5101!$I$3:$J$9,2)</f>
        <v>7.5</v>
      </c>
      <c r="AX76" s="17">
        <f>VLOOKUP(I76,ABNT5101!$I$3:$M$9,5)</f>
        <v>0.18</v>
      </c>
      <c r="AY76" s="131" t="str">
        <f>_xlfn.XLOOKUP(I76,ABNT5101!$I:$I,ABNT5101!$L:$L)</f>
        <v>-</v>
      </c>
      <c r="AZ76" s="131">
        <f>_xlfn.XLOOKUP(I76,ABNT5101!$I:$I,ABNT5101!M:M)</f>
        <v>0.18</v>
      </c>
      <c r="BA76" s="131" t="str">
        <f>_xlfn.XLOOKUP(I76,ABNT5101!$I:$I,ABNT5101!N:N)</f>
        <v>-</v>
      </c>
      <c r="BB76" s="131">
        <f>_xlfn.XLOOKUP(I76,ABNT5101!$I:$I,ABNT5101!O:O)</f>
        <v>16</v>
      </c>
      <c r="BC76" s="18" t="str">
        <f t="shared" si="40"/>
        <v>ATENDE</v>
      </c>
      <c r="BD76" s="19">
        <f t="shared" si="41"/>
        <v>0.8</v>
      </c>
      <c r="BE76" s="19">
        <f t="shared" si="42"/>
        <v>3.0555555555555554</v>
      </c>
      <c r="BF76" s="19" t="str">
        <f t="shared" si="43"/>
        <v>-</v>
      </c>
      <c r="BG76" s="20">
        <v>13.5</v>
      </c>
      <c r="BH76" s="20">
        <v>0.73</v>
      </c>
      <c r="BI76" s="20"/>
      <c r="BJ76" s="20"/>
      <c r="BK76" s="21"/>
      <c r="BL76" s="20"/>
      <c r="BM76" s="18" t="str">
        <f t="shared" si="44"/>
        <v>ATENDE</v>
      </c>
      <c r="BN76" s="18" t="str">
        <f t="shared" si="45"/>
        <v>ATENDE</v>
      </c>
      <c r="BO76" s="18" t="str">
        <f t="shared" si="46"/>
        <v>ATENDE</v>
      </c>
      <c r="BP76" s="18" t="str">
        <f t="shared" si="47"/>
        <v>ATENDE</v>
      </c>
      <c r="BQ76" s="22" t="str">
        <f t="shared" si="48"/>
        <v>C5</v>
      </c>
      <c r="BR76" s="22" t="str">
        <f t="shared" si="35"/>
        <v>P6</v>
      </c>
      <c r="BS76" s="23">
        <f t="shared" si="49"/>
        <v>2.5133333333333332</v>
      </c>
      <c r="BT76" s="20">
        <v>10.54</v>
      </c>
      <c r="BU76" s="20">
        <v>7.79</v>
      </c>
      <c r="BV76" s="132">
        <f>IF(BR76="-","-",_xlfn.XLOOKUP(BR76,ABNT5101!$B$4:$B$9,ABNT5101!$C$4:$C$9))</f>
        <v>3</v>
      </c>
      <c r="BW76" s="132">
        <f>IF(BR76="-","-",_xlfn.XLOOKUP(BR76,ABNT5101!$B$4:$B$9,ABNT5101!$D$4:$D$9))</f>
        <v>0.6</v>
      </c>
      <c r="BX76" s="18" t="str">
        <f t="shared" si="50"/>
        <v>ATENDE</v>
      </c>
      <c r="BY76" s="18" t="str">
        <f t="shared" si="51"/>
        <v>ATENDE</v>
      </c>
      <c r="BZ76" s="18" t="str">
        <f t="shared" si="52"/>
        <v>ATENDE</v>
      </c>
      <c r="CA76" s="22" t="str">
        <f t="shared" si="65"/>
        <v>P6</v>
      </c>
      <c r="CB76" s="23">
        <f t="shared" si="53"/>
        <v>1.35</v>
      </c>
      <c r="CC76" s="22">
        <v>7.05</v>
      </c>
      <c r="CD76" s="22">
        <v>5.2</v>
      </c>
      <c r="CE76" s="130">
        <f>IF(CA76="-","-",_xlfn.XLOOKUP(CA76,ABNT5101!$B$4:$B$9,ABNT5101!$C$4:$C$9))</f>
        <v>3</v>
      </c>
      <c r="CF76" s="130">
        <f>IF(CA76="-","-",_xlfn.XLOOKUP(CA76,ABNT5101!$B$4:$B$9,ABNT5101!$D$4:$D$9))</f>
        <v>0.6</v>
      </c>
      <c r="CG76" s="18" t="str">
        <f t="shared" si="54"/>
        <v>ATENDE</v>
      </c>
      <c r="CH76" s="18" t="str">
        <f t="shared" si="55"/>
        <v>ATENDE</v>
      </c>
      <c r="CI76" s="18" t="str">
        <f t="shared" si="56"/>
        <v>ATENDE</v>
      </c>
      <c r="CJ76" s="133" t="str">
        <f>_xlfn.XLOOKUP(CK76,'Banco de dados'!$B:$B,'Banco de dados'!$D:$D)</f>
        <v>TECNOWATT</v>
      </c>
      <c r="CK76" s="25" t="s">
        <v>824</v>
      </c>
      <c r="CL76" s="24" t="str">
        <f>_xlfn.XLOOKUP(CK76,'Banco de dados'!$B:$B,'Banco de dados'!$E:$E)</f>
        <v>SIGSAGPTLRRSSNDL_30W_38IBBRS
1-10C1MUN6.5</v>
      </c>
      <c r="CM76" s="24"/>
      <c r="CN76" s="24" t="e">
        <f>IF(CM76="-","-",_xlfn.XLOOKUP(CM76,'Banco de dados'!$B:$B,'Banco de dados'!$E:$E))</f>
        <v>#N/A</v>
      </c>
      <c r="CO76" s="26">
        <f t="shared" si="57"/>
        <v>1</v>
      </c>
      <c r="CP76" s="24">
        <f>_xlfn.XLOOKUP(CK76,'Banco de dados'!$B:$B,'Banco de dados'!$H:$H)</f>
        <v>30</v>
      </c>
      <c r="CQ76" s="24">
        <f>_xlfn.XLOOKUP(CM76,'Banco de dados'!$B:$B,'Banco de dados'!$H:$H)</f>
        <v>0</v>
      </c>
      <c r="CR76" s="24">
        <f>_xlfn.XLOOKUP(CK76,'Banco de dados'!$B:$B,'Banco de dados'!$F:$F)</f>
        <v>5266</v>
      </c>
      <c r="CS76" s="24">
        <f>_xlfn.XLOOKUP(CM76,'Banco de dados'!$B:$B,'Banco de dados'!$F:$F)</f>
        <v>0</v>
      </c>
      <c r="CT76" s="25">
        <v>0</v>
      </c>
      <c r="CU76" s="25"/>
      <c r="CV76" s="24" t="str">
        <f>IF(AI76&lt;=0.5,"Curto I",IF(AND(AI76&gt;='Braços de IP'!$B$9,AI76&lt;='Braços de IP'!$D$9),'Braços de IP'!$E$9,IF(AND(AI76&gt;='Braços de IP'!$B$10,AI76&lt;='Braços de IP'!$D$10),'Braços de IP'!$E$10,IF(AND(AI76&gt;='Braços de IP'!$B$11,AI76&lt;='Braços de IP'!$D$11),'Braços de IP'!$E$11,IF(AND(AI76&gt;='Braços de IP'!$B$12,AI76&lt;='Braços de IP'!$D$12),'Braços de IP'!$E$12,IF(AND(AI76&gt;='Braços de IP'!$B$13,AI76&lt;='Braços de IP'!$D$13),'Braços de IP'!$E$13,IF(AND(AI76&gt;='Braços de IP'!$B$14,AI76&lt;='Braços de IP'!$D$14),'Braços de IP'!$E$14,"ERRO")))))))</f>
        <v>Curto II</v>
      </c>
      <c r="CW76" s="25"/>
      <c r="CX76" s="24" t="str">
        <f>IF($CW76="","",VLOOKUP($CW76,'Braços de IP'!$E$9:$I$15,2,0))</f>
        <v/>
      </c>
      <c r="CY76" s="27" t="str">
        <f>IF($CW76="","",VLOOKUP($CW76,'Braços de IP'!$E$9:$I$15,5,0))</f>
        <v/>
      </c>
      <c r="CZ76" s="24"/>
      <c r="DA76" s="24"/>
      <c r="DB76" s="24"/>
      <c r="DC76" s="24"/>
      <c r="DD76" s="24"/>
      <c r="DE76" s="24"/>
      <c r="DF76" s="28">
        <f t="shared" si="58"/>
        <v>30</v>
      </c>
      <c r="DG76" s="29">
        <f t="shared" si="59"/>
        <v>150</v>
      </c>
      <c r="DH76" s="28">
        <f t="shared" si="60"/>
        <v>180</v>
      </c>
      <c r="DI76" s="30">
        <f t="shared" si="61"/>
        <v>0.8</v>
      </c>
      <c r="DJ76" s="31"/>
      <c r="DK76" s="32"/>
      <c r="DL76" s="15" t="s">
        <v>141</v>
      </c>
      <c r="DM76" s="15"/>
      <c r="DO76" s="33">
        <f t="shared" si="62"/>
        <v>0.82558139534883723</v>
      </c>
      <c r="DQ76" s="1" t="s">
        <v>3</v>
      </c>
      <c r="DR76" s="1">
        <f t="shared" si="63"/>
        <v>0</v>
      </c>
      <c r="DS76" s="33" t="e">
        <f t="shared" si="64"/>
        <v>#DIV/0!</v>
      </c>
    </row>
    <row r="77" spans="1:123" ht="15.75" hidden="1" customHeight="1" x14ac:dyDescent="0.3">
      <c r="A77" s="156" t="s">
        <v>1015</v>
      </c>
      <c r="B77" s="156" t="s">
        <v>1033</v>
      </c>
      <c r="C77" t="s">
        <v>1006</v>
      </c>
      <c r="D77" s="159">
        <v>26</v>
      </c>
      <c r="E77" s="159" t="s">
        <v>146</v>
      </c>
      <c r="F77" s="15" t="s">
        <v>182</v>
      </c>
      <c r="G77" s="15">
        <v>-29.995464999999999</v>
      </c>
      <c r="H77" s="15">
        <v>-50.146115000000002</v>
      </c>
      <c r="I77" s="15" t="s">
        <v>199</v>
      </c>
      <c r="J77" s="15" t="s">
        <v>135</v>
      </c>
      <c r="K77" s="15" t="s">
        <v>136</v>
      </c>
      <c r="L77" s="15" t="s">
        <v>137</v>
      </c>
      <c r="M77" s="15">
        <v>50</v>
      </c>
      <c r="N77" s="15">
        <v>0</v>
      </c>
      <c r="O77" s="15">
        <v>0</v>
      </c>
      <c r="P77" s="15">
        <f t="shared" si="36"/>
        <v>200</v>
      </c>
      <c r="Q77" s="16">
        <v>2</v>
      </c>
      <c r="R77" s="16">
        <v>0</v>
      </c>
      <c r="S77" s="16">
        <v>8.5</v>
      </c>
      <c r="T77" s="15"/>
      <c r="U77" s="15"/>
      <c r="V77" s="15">
        <v>0</v>
      </c>
      <c r="W77" s="15">
        <v>4</v>
      </c>
      <c r="X77" s="15">
        <v>3</v>
      </c>
      <c r="Y77" s="15">
        <v>0</v>
      </c>
      <c r="Z77" s="15">
        <v>0</v>
      </c>
      <c r="AA77" s="15">
        <v>3.5</v>
      </c>
      <c r="AB77" s="15">
        <v>2</v>
      </c>
      <c r="AC77" s="15" t="s">
        <v>149</v>
      </c>
      <c r="AD77" s="15" t="s">
        <v>139</v>
      </c>
      <c r="AE77" s="15">
        <v>27.1</v>
      </c>
      <c r="AF77" s="15">
        <v>8</v>
      </c>
      <c r="AG77" s="15">
        <v>2</v>
      </c>
      <c r="AH77" s="15">
        <v>2.5</v>
      </c>
      <c r="AI77" s="15">
        <v>2.5</v>
      </c>
      <c r="AJ77" s="16">
        <f t="shared" si="37"/>
        <v>0</v>
      </c>
      <c r="AK77" s="16" t="s">
        <v>135</v>
      </c>
      <c r="AL77" s="16" t="s">
        <v>135</v>
      </c>
      <c r="AM77" s="15" t="s">
        <v>140</v>
      </c>
      <c r="AN77" s="16">
        <f t="shared" si="38"/>
        <v>4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 t="s">
        <v>135</v>
      </c>
      <c r="AU77" s="17">
        <f t="shared" si="39"/>
        <v>0</v>
      </c>
      <c r="AV77" s="17"/>
      <c r="AW77" s="17">
        <f>VLOOKUP(I77,ABNT5101!$I$3:$J$9,2)</f>
        <v>30</v>
      </c>
      <c r="AX77" s="17">
        <f>VLOOKUP(I77,ABNT5101!$I$3:$M$9,5)</f>
        <v>0.38</v>
      </c>
      <c r="AY77" s="131" t="str">
        <f>_xlfn.XLOOKUP(I77,ABNT5101!$I:$I,ABNT5101!$L:$L)</f>
        <v>-</v>
      </c>
      <c r="AZ77" s="131">
        <f>_xlfn.XLOOKUP(I77,ABNT5101!$I:$I,ABNT5101!M:M)</f>
        <v>0.38</v>
      </c>
      <c r="BA77" s="131" t="str">
        <f>_xlfn.XLOOKUP(I77,ABNT5101!$I:$I,ABNT5101!N:N)</f>
        <v>-</v>
      </c>
      <c r="BB77" s="131">
        <f>_xlfn.XLOOKUP(I77,ABNT5101!$I:$I,ABNT5101!O:O)</f>
        <v>14</v>
      </c>
      <c r="BC77" s="18" t="str">
        <f t="shared" si="40"/>
        <v>ATENDE</v>
      </c>
      <c r="BD77" s="19">
        <f t="shared" si="41"/>
        <v>4.1333333333333222E-2</v>
      </c>
      <c r="BE77" s="19">
        <f t="shared" si="42"/>
        <v>0.18421052631578938</v>
      </c>
      <c r="BF77" s="19" t="str">
        <f t="shared" si="43"/>
        <v>-</v>
      </c>
      <c r="BG77" s="20">
        <v>31.24</v>
      </c>
      <c r="BH77" s="20">
        <v>0.45</v>
      </c>
      <c r="BI77" s="20"/>
      <c r="BJ77" s="20"/>
      <c r="BK77" s="21"/>
      <c r="BL77" s="20"/>
      <c r="BM77" s="18" t="str">
        <f t="shared" si="44"/>
        <v>ATENDE</v>
      </c>
      <c r="BN77" s="18" t="str">
        <f t="shared" si="45"/>
        <v>ATENDE</v>
      </c>
      <c r="BO77" s="18" t="str">
        <f t="shared" si="46"/>
        <v>ATENDE</v>
      </c>
      <c r="BP77" s="18" t="str">
        <f t="shared" si="47"/>
        <v>ATENDE</v>
      </c>
      <c r="BQ77" s="22" t="str">
        <f t="shared" si="48"/>
        <v>C1</v>
      </c>
      <c r="BR77" s="22" t="s">
        <v>135</v>
      </c>
      <c r="BS77" s="23" t="e">
        <f t="shared" si="49"/>
        <v>#VALUE!</v>
      </c>
      <c r="BT77" s="20" t="s">
        <v>994</v>
      </c>
      <c r="BU77" s="20" t="s">
        <v>994</v>
      </c>
      <c r="BV77" s="132" t="str">
        <f>IF(BR77="-","-",_xlfn.XLOOKUP(BR77,ABNT5101!$B$4:$B$9,ABNT5101!$C$4:$C$9))</f>
        <v>-</v>
      </c>
      <c r="BW77" s="132" t="str">
        <f>IF(BR77="-","-",_xlfn.XLOOKUP(BR77,ABNT5101!$B$4:$B$9,ABNT5101!$D$4:$D$9))</f>
        <v>-</v>
      </c>
      <c r="BX77" s="18" t="str">
        <f t="shared" si="50"/>
        <v>-</v>
      </c>
      <c r="BY77" s="18" t="str">
        <f t="shared" si="51"/>
        <v>-</v>
      </c>
      <c r="BZ77" s="18" t="str">
        <f t="shared" si="52"/>
        <v>-</v>
      </c>
      <c r="CA77" s="22" t="s">
        <v>136</v>
      </c>
      <c r="CB77" s="23">
        <f t="shared" si="53"/>
        <v>4.2766666666666664</v>
      </c>
      <c r="CC77" s="22">
        <v>15.83</v>
      </c>
      <c r="CD77" s="22">
        <v>10.26</v>
      </c>
      <c r="CE77" s="130">
        <f>IF(CA77="-","-",_xlfn.XLOOKUP(CA77,ABNT5101!$B$4:$B$9,ABNT5101!$C$4:$C$9))</f>
        <v>3</v>
      </c>
      <c r="CF77" s="130">
        <f>IF(CA77="-","-",_xlfn.XLOOKUP(CA77,ABNT5101!$B$4:$B$9,ABNT5101!$D$4:$D$9))</f>
        <v>0.6</v>
      </c>
      <c r="CG77" s="18" t="str">
        <f t="shared" si="54"/>
        <v>ATENDE</v>
      </c>
      <c r="CH77" s="18" t="str">
        <f t="shared" si="55"/>
        <v>ATENDE</v>
      </c>
      <c r="CI77" s="18" t="str">
        <f t="shared" si="56"/>
        <v>ATENDE</v>
      </c>
      <c r="CJ77" s="133" t="str">
        <f>_xlfn.XLOOKUP(CK77,'Banco de dados'!$B:$B,'Banco de dados'!$D:$D)</f>
        <v>LEDSTAR</v>
      </c>
      <c r="CK77" s="25" t="str">
        <f>'Banco de dados'!B28</f>
        <v xml:space="preserve"> SL VT 9.1 100W</v>
      </c>
      <c r="CL77" s="24" t="str">
        <f>_xlfn.XLOOKUP(CK77,'Banco de dados'!$B:$B,'Banco de dados'!$E:$E)</f>
        <v>LUM LED SL VT 9.1 100W</v>
      </c>
      <c r="CM77" s="24"/>
      <c r="CN77" s="24" t="e">
        <f>IF(CM77="-","-",_xlfn.XLOOKUP(CM77,'Banco de dados'!$B:$B,'Banco de dados'!$E:$E))</f>
        <v>#N/A</v>
      </c>
      <c r="CO77" s="26">
        <f t="shared" si="57"/>
        <v>2</v>
      </c>
      <c r="CP77" s="24">
        <f>_xlfn.XLOOKUP(CK77,'Banco de dados'!$B:$B,'Banco de dados'!$H:$H)</f>
        <v>100</v>
      </c>
      <c r="CQ77" s="24">
        <f>_xlfn.XLOOKUP(CM77,'Banco de dados'!$B:$B,'Banco de dados'!$H:$H)</f>
        <v>0</v>
      </c>
      <c r="CR77" s="24">
        <f>_xlfn.XLOOKUP(CK77,'Banco de dados'!$B:$B,'Banco de dados'!$F:$F)</f>
        <v>15900</v>
      </c>
      <c r="CS77" s="24">
        <f>_xlfn.XLOOKUP(CM77,'Banco de dados'!$B:$B,'Banco de dados'!$F:$F)</f>
        <v>0</v>
      </c>
      <c r="CT77" s="25">
        <v>0</v>
      </c>
      <c r="CU77" s="25">
        <v>10</v>
      </c>
      <c r="CV77" s="24" t="str">
        <f>IF(AI77&lt;=0.5,"Curto I",IF(AND(AI77&gt;='Braços de IP'!$B$9,AI77&lt;='Braços de IP'!$D$9),'Braços de IP'!$E$9,IF(AND(AI77&gt;='Braços de IP'!$B$10,AI77&lt;='Braços de IP'!$D$10),'Braços de IP'!$E$10,IF(AND(AI77&gt;='Braços de IP'!$B$11,AI77&lt;='Braços de IP'!$D$11),'Braços de IP'!$E$11,IF(AND(AI77&gt;='Braços de IP'!$B$12,AI77&lt;='Braços de IP'!$D$12),'Braços de IP'!$E$12,IF(AND(AI77&gt;='Braços de IP'!$B$13,AI77&lt;='Braços de IP'!$D$13),'Braços de IP'!$E$13,IF(AND(AI77&gt;='Braços de IP'!$B$14,AI77&lt;='Braços de IP'!$D$14),'Braços de IP'!$E$14,"ERRO")))))))</f>
        <v>Médio II</v>
      </c>
      <c r="CW77" s="25"/>
      <c r="CX77" s="24"/>
      <c r="CY77" s="27"/>
      <c r="CZ77" s="24"/>
      <c r="DA77" s="24"/>
      <c r="DB77" s="24"/>
      <c r="DC77" s="24"/>
      <c r="DD77" s="24"/>
      <c r="DE77" s="24"/>
      <c r="DF77" s="28">
        <f t="shared" si="58"/>
        <v>100</v>
      </c>
      <c r="DG77" s="29">
        <f t="shared" si="59"/>
        <v>50</v>
      </c>
      <c r="DH77" s="28">
        <f t="shared" si="60"/>
        <v>300</v>
      </c>
      <c r="DI77" s="30">
        <f t="shared" si="61"/>
        <v>-1</v>
      </c>
      <c r="DJ77" s="31"/>
      <c r="DK77" s="32"/>
      <c r="DL77" s="15" t="s">
        <v>141</v>
      </c>
      <c r="DM77" s="15"/>
      <c r="DO77" s="33">
        <f t="shared" si="62"/>
        <v>-1</v>
      </c>
      <c r="DQ77" s="1" t="s">
        <v>3</v>
      </c>
      <c r="DR77" s="1">
        <f t="shared" si="63"/>
        <v>0</v>
      </c>
      <c r="DS77" s="33" t="e">
        <f t="shared" si="64"/>
        <v>#DIV/0!</v>
      </c>
    </row>
    <row r="78" spans="1:123" ht="15.75" hidden="1" customHeight="1" x14ac:dyDescent="0.3">
      <c r="A78" s="156" t="s">
        <v>1015</v>
      </c>
      <c r="B78" s="156" t="s">
        <v>1033</v>
      </c>
      <c r="C78" t="s">
        <v>1006</v>
      </c>
      <c r="D78" s="159">
        <v>26</v>
      </c>
      <c r="E78" s="159" t="s">
        <v>146</v>
      </c>
      <c r="F78" s="15" t="s">
        <v>182</v>
      </c>
      <c r="G78" s="15">
        <v>-29.995464999999999</v>
      </c>
      <c r="H78" s="15">
        <v>-50.146115000000002</v>
      </c>
      <c r="I78" s="15" t="s">
        <v>199</v>
      </c>
      <c r="J78" s="15" t="s">
        <v>135</v>
      </c>
      <c r="K78" s="15" t="s">
        <v>136</v>
      </c>
      <c r="L78" s="15" t="s">
        <v>137</v>
      </c>
      <c r="M78" s="15">
        <v>50</v>
      </c>
      <c r="N78" s="15">
        <v>0</v>
      </c>
      <c r="O78" s="15">
        <v>0</v>
      </c>
      <c r="P78" s="15">
        <f t="shared" si="36"/>
        <v>200</v>
      </c>
      <c r="Q78" s="16">
        <v>2</v>
      </c>
      <c r="R78" s="16">
        <v>0</v>
      </c>
      <c r="S78" s="16">
        <v>8.5</v>
      </c>
      <c r="T78" s="15"/>
      <c r="U78" s="15"/>
      <c r="V78" s="15">
        <v>0</v>
      </c>
      <c r="W78" s="15">
        <v>4</v>
      </c>
      <c r="X78" s="15">
        <v>3</v>
      </c>
      <c r="Y78" s="15">
        <v>0</v>
      </c>
      <c r="Z78" s="15">
        <v>0</v>
      </c>
      <c r="AA78" s="15">
        <v>3.5</v>
      </c>
      <c r="AB78" s="15">
        <v>2</v>
      </c>
      <c r="AC78" s="15" t="s">
        <v>149</v>
      </c>
      <c r="AD78" s="15" t="s">
        <v>139</v>
      </c>
      <c r="AE78" s="15">
        <v>27.1</v>
      </c>
      <c r="AF78" s="15">
        <v>8</v>
      </c>
      <c r="AG78" s="15">
        <v>2</v>
      </c>
      <c r="AH78" s="15">
        <v>2.5</v>
      </c>
      <c r="AI78" s="15">
        <v>2.5</v>
      </c>
      <c r="AJ78" s="16">
        <f t="shared" si="37"/>
        <v>0</v>
      </c>
      <c r="AK78" s="16" t="s">
        <v>135</v>
      </c>
      <c r="AL78" s="16" t="s">
        <v>135</v>
      </c>
      <c r="AM78" s="15" t="s">
        <v>140</v>
      </c>
      <c r="AN78" s="16">
        <f t="shared" si="38"/>
        <v>4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 t="s">
        <v>135</v>
      </c>
      <c r="AU78" s="17">
        <f t="shared" si="39"/>
        <v>0</v>
      </c>
      <c r="AV78" s="17"/>
      <c r="AW78" s="17">
        <f>VLOOKUP(I78,ABNT5101!$I$3:$J$9,2)</f>
        <v>30</v>
      </c>
      <c r="AX78" s="17">
        <f>VLOOKUP(I78,ABNT5101!$I$3:$M$9,5)</f>
        <v>0.38</v>
      </c>
      <c r="AY78" s="131" t="str">
        <f>_xlfn.XLOOKUP(I78,ABNT5101!$I:$I,ABNT5101!$L:$L)</f>
        <v>-</v>
      </c>
      <c r="AZ78" s="131">
        <f>_xlfn.XLOOKUP(I78,ABNT5101!$I:$I,ABNT5101!M:M)</f>
        <v>0.38</v>
      </c>
      <c r="BA78" s="131" t="str">
        <f>_xlfn.XLOOKUP(I78,ABNT5101!$I:$I,ABNT5101!N:N)</f>
        <v>-</v>
      </c>
      <c r="BB78" s="131">
        <f>_xlfn.XLOOKUP(I78,ABNT5101!$I:$I,ABNT5101!O:O)</f>
        <v>14</v>
      </c>
      <c r="BC78" s="18" t="str">
        <f t="shared" si="40"/>
        <v>ATENDE</v>
      </c>
      <c r="BD78" s="19">
        <f t="shared" si="41"/>
        <v>7.433333333333314E-2</v>
      </c>
      <c r="BE78" s="19">
        <f t="shared" si="42"/>
        <v>0.34210526315789469</v>
      </c>
      <c r="BF78" s="19" t="str">
        <f t="shared" si="43"/>
        <v>-</v>
      </c>
      <c r="BG78" s="20">
        <v>32.229999999999997</v>
      </c>
      <c r="BH78" s="20">
        <v>0.51</v>
      </c>
      <c r="BI78" s="20"/>
      <c r="BJ78" s="20"/>
      <c r="BK78" s="21"/>
      <c r="BL78" s="20"/>
      <c r="BM78" s="18" t="str">
        <f t="shared" si="44"/>
        <v>ATENDE</v>
      </c>
      <c r="BN78" s="18" t="str">
        <f t="shared" si="45"/>
        <v>ATENDE</v>
      </c>
      <c r="BO78" s="18" t="str">
        <f t="shared" si="46"/>
        <v>ATENDE</v>
      </c>
      <c r="BP78" s="18" t="str">
        <f t="shared" si="47"/>
        <v>ATENDE</v>
      </c>
      <c r="BQ78" s="22" t="str">
        <f t="shared" si="48"/>
        <v>C1</v>
      </c>
      <c r="BR78" s="22" t="s">
        <v>135</v>
      </c>
      <c r="BS78" s="23" t="e">
        <f t="shared" si="49"/>
        <v>#VALUE!</v>
      </c>
      <c r="BT78" s="20" t="s">
        <v>994</v>
      </c>
      <c r="BU78" s="20" t="s">
        <v>994</v>
      </c>
      <c r="BV78" s="132" t="str">
        <f>IF(BR78="-","-",_xlfn.XLOOKUP(BR78,ABNT5101!$B$4:$B$9,ABNT5101!$C$4:$C$9))</f>
        <v>-</v>
      </c>
      <c r="BW78" s="132" t="str">
        <f>IF(BR78="-","-",_xlfn.XLOOKUP(BR78,ABNT5101!$B$4:$B$9,ABNT5101!$D$4:$D$9))</f>
        <v>-</v>
      </c>
      <c r="BX78" s="18" t="str">
        <f t="shared" si="50"/>
        <v>-</v>
      </c>
      <c r="BY78" s="18" t="str">
        <f t="shared" si="51"/>
        <v>-</v>
      </c>
      <c r="BZ78" s="18" t="str">
        <f t="shared" si="52"/>
        <v>-</v>
      </c>
      <c r="CA78" s="22" t="s">
        <v>136</v>
      </c>
      <c r="CB78" s="23">
        <f t="shared" si="53"/>
        <v>3.7233333333333336</v>
      </c>
      <c r="CC78" s="22">
        <v>14.17</v>
      </c>
      <c r="CD78" s="22">
        <v>8.43</v>
      </c>
      <c r="CE78" s="130">
        <f>IF(CA78="-","-",_xlfn.XLOOKUP(CA78,ABNT5101!$B$4:$B$9,ABNT5101!$C$4:$C$9))</f>
        <v>3</v>
      </c>
      <c r="CF78" s="130">
        <f>IF(CA78="-","-",_xlfn.XLOOKUP(CA78,ABNT5101!$B$4:$B$9,ABNT5101!$D$4:$D$9))</f>
        <v>0.6</v>
      </c>
      <c r="CG78" s="18" t="str">
        <f t="shared" si="54"/>
        <v>ATENDE</v>
      </c>
      <c r="CH78" s="18" t="str">
        <f t="shared" si="55"/>
        <v>ATENDE</v>
      </c>
      <c r="CI78" s="18" t="str">
        <f t="shared" si="56"/>
        <v>ATENDE</v>
      </c>
      <c r="CJ78" s="133" t="str">
        <f>_xlfn.XLOOKUP(CK78,'Banco de dados'!$B:$B,'Banco de dados'!$D:$D)</f>
        <v>SX LIGHTING</v>
      </c>
      <c r="CK78" s="25" t="str">
        <f>'Banco de dados'!B62</f>
        <v>SX-INLPP090HF</v>
      </c>
      <c r="CL78" s="24" t="str">
        <f>_xlfn.XLOOKUP(CK78,'Banco de dados'!$B:$B,'Banco de dados'!$E:$E)</f>
        <v>SXINLPP090K40L12CZF7PHF</v>
      </c>
      <c r="CM78" s="24"/>
      <c r="CN78" s="24" t="e">
        <f>IF(CM78="-","-",_xlfn.XLOOKUP(CM78,'Banco de dados'!$B:$B,'Banco de dados'!$E:$E))</f>
        <v>#N/A</v>
      </c>
      <c r="CO78" s="26">
        <f t="shared" si="57"/>
        <v>2</v>
      </c>
      <c r="CP78" s="24">
        <f>_xlfn.XLOOKUP(CK78,'Banco de dados'!$B:$B,'Banco de dados'!$H:$H)</f>
        <v>90</v>
      </c>
      <c r="CQ78" s="24" t="e">
        <f>_xlfn.XLOOKUP(CM78,'Banco de dados'!$B:$B,'Banco de dados'!$H:$H)</f>
        <v>#N/A</v>
      </c>
      <c r="CR78" s="24">
        <f>_xlfn.XLOOKUP(CK78,'Banco de dados'!$B:$B,'Banco de dados'!$F:$F)</f>
        <v>15476</v>
      </c>
      <c r="CS78" s="24">
        <f>_xlfn.XLOOKUP(CM78,'Banco de dados'!$B:$B,'Banco de dados'!$F:$F)</f>
        <v>0</v>
      </c>
      <c r="CT78" s="25">
        <v>0</v>
      </c>
      <c r="CU78" s="25"/>
      <c r="CV78" s="24" t="str">
        <f>IF(AI78&lt;=0.5,"Curto I",IF(AND(AI78&gt;='Braços de IP'!$B$9,AI78&lt;='Braços de IP'!$D$9),'Braços de IP'!$E$9,IF(AND(AI78&gt;='Braços de IP'!$B$10,AI78&lt;='Braços de IP'!$D$10),'Braços de IP'!$E$10,IF(AND(AI78&gt;='Braços de IP'!$B$11,AI78&lt;='Braços de IP'!$D$11),'Braços de IP'!$E$11,IF(AND(AI78&gt;='Braços de IP'!$B$12,AI78&lt;='Braços de IP'!$D$12),'Braços de IP'!$E$12,IF(AND(AI78&gt;='Braços de IP'!$B$13,AI78&lt;='Braços de IP'!$D$13),'Braços de IP'!$E$13,IF(AND(AI78&gt;='Braços de IP'!$B$14,AI78&lt;='Braços de IP'!$D$14),'Braços de IP'!$E$14,"ERRO")))))))</f>
        <v>Médio II</v>
      </c>
      <c r="CW78" s="25"/>
      <c r="CX78" s="24"/>
      <c r="CY78" s="27"/>
      <c r="CZ78" s="24"/>
      <c r="DA78" s="24"/>
      <c r="DB78" s="24"/>
      <c r="DC78" s="24"/>
      <c r="DD78" s="24"/>
      <c r="DE78" s="24"/>
      <c r="DF78" s="28">
        <f t="shared" si="58"/>
        <v>90</v>
      </c>
      <c r="DG78" s="29">
        <f t="shared" si="59"/>
        <v>50</v>
      </c>
      <c r="DH78" s="28">
        <f t="shared" si="60"/>
        <v>280</v>
      </c>
      <c r="DI78" s="30">
        <f t="shared" si="61"/>
        <v>-0.8</v>
      </c>
      <c r="DJ78" s="31"/>
      <c r="DK78" s="32"/>
      <c r="DL78" s="15" t="s">
        <v>141</v>
      </c>
      <c r="DM78" s="15"/>
      <c r="DO78" s="33">
        <f t="shared" si="62"/>
        <v>-0.8</v>
      </c>
      <c r="DQ78" s="1" t="s">
        <v>3</v>
      </c>
      <c r="DR78" s="1">
        <f t="shared" si="63"/>
        <v>0</v>
      </c>
      <c r="DS78" s="33" t="e">
        <f t="shared" si="64"/>
        <v>#DIV/0!</v>
      </c>
    </row>
    <row r="79" spans="1:123" ht="15.75" hidden="1" customHeight="1" x14ac:dyDescent="0.3">
      <c r="A79" s="156" t="s">
        <v>1015</v>
      </c>
      <c r="B79" s="156" t="s">
        <v>1033</v>
      </c>
      <c r="C79" t="s">
        <v>1006</v>
      </c>
      <c r="D79" s="159">
        <v>26</v>
      </c>
      <c r="E79" s="159" t="s">
        <v>146</v>
      </c>
      <c r="F79" s="15" t="s">
        <v>182</v>
      </c>
      <c r="G79" s="15">
        <v>-29.995464999999999</v>
      </c>
      <c r="H79" s="15">
        <v>-50.146115000000002</v>
      </c>
      <c r="I79" s="15" t="s">
        <v>199</v>
      </c>
      <c r="J79" s="15" t="s">
        <v>135</v>
      </c>
      <c r="K79" s="15" t="s">
        <v>136</v>
      </c>
      <c r="L79" s="15" t="s">
        <v>137</v>
      </c>
      <c r="M79" s="15">
        <v>50</v>
      </c>
      <c r="N79" s="15">
        <v>0</v>
      </c>
      <c r="O79" s="15">
        <v>0</v>
      </c>
      <c r="P79" s="15">
        <f t="shared" si="36"/>
        <v>200</v>
      </c>
      <c r="Q79" s="16">
        <v>2</v>
      </c>
      <c r="R79" s="16">
        <v>0</v>
      </c>
      <c r="S79" s="16">
        <v>8.5</v>
      </c>
      <c r="T79" s="15"/>
      <c r="U79" s="15"/>
      <c r="V79" s="15">
        <v>0</v>
      </c>
      <c r="W79" s="15">
        <v>4</v>
      </c>
      <c r="X79" s="15">
        <v>3</v>
      </c>
      <c r="Y79" s="15">
        <v>0</v>
      </c>
      <c r="Z79" s="15">
        <v>0</v>
      </c>
      <c r="AA79" s="15">
        <v>3.5</v>
      </c>
      <c r="AB79" s="15">
        <v>2</v>
      </c>
      <c r="AC79" s="15" t="s">
        <v>149</v>
      </c>
      <c r="AD79" s="15" t="s">
        <v>139</v>
      </c>
      <c r="AE79" s="15">
        <v>27.1</v>
      </c>
      <c r="AF79" s="15">
        <v>8</v>
      </c>
      <c r="AG79" s="15">
        <v>2</v>
      </c>
      <c r="AH79" s="15">
        <v>2.5</v>
      </c>
      <c r="AI79" s="15">
        <v>2.5</v>
      </c>
      <c r="AJ79" s="16">
        <f t="shared" si="37"/>
        <v>0</v>
      </c>
      <c r="AK79" s="16" t="s">
        <v>135</v>
      </c>
      <c r="AL79" s="16" t="s">
        <v>135</v>
      </c>
      <c r="AM79" s="15" t="s">
        <v>140</v>
      </c>
      <c r="AN79" s="16">
        <f t="shared" si="38"/>
        <v>4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 t="s">
        <v>135</v>
      </c>
      <c r="AU79" s="17">
        <f t="shared" si="39"/>
        <v>0</v>
      </c>
      <c r="AV79" s="17"/>
      <c r="AW79" s="17">
        <f>VLOOKUP(I79,ABNT5101!$I$3:$J$9,2)</f>
        <v>30</v>
      </c>
      <c r="AX79" s="17">
        <f>VLOOKUP(I79,ABNT5101!$I$3:$M$9,5)</f>
        <v>0.38</v>
      </c>
      <c r="AY79" s="131" t="str">
        <f>_xlfn.XLOOKUP(I79,ABNT5101!$I:$I,ABNT5101!$L:$L)</f>
        <v>-</v>
      </c>
      <c r="AZ79" s="131">
        <f>_xlfn.XLOOKUP(I79,ABNT5101!$I:$I,ABNT5101!M:M)</f>
        <v>0.38</v>
      </c>
      <c r="BA79" s="131" t="str">
        <f>_xlfn.XLOOKUP(I79,ABNT5101!$I:$I,ABNT5101!N:N)</f>
        <v>-</v>
      </c>
      <c r="BB79" s="131">
        <f>_xlfn.XLOOKUP(I79,ABNT5101!$I:$I,ABNT5101!O:O)</f>
        <v>14</v>
      </c>
      <c r="BC79" s="18" t="str">
        <f t="shared" si="40"/>
        <v>ATENDE</v>
      </c>
      <c r="BD79" s="19">
        <f t="shared" si="41"/>
        <v>2.4666666666666615E-2</v>
      </c>
      <c r="BE79" s="19">
        <f t="shared" si="42"/>
        <v>0.23684210526315774</v>
      </c>
      <c r="BF79" s="19" t="str">
        <f t="shared" si="43"/>
        <v>-</v>
      </c>
      <c r="BG79" s="20">
        <v>30.74</v>
      </c>
      <c r="BH79" s="20">
        <v>0.47</v>
      </c>
      <c r="BI79" s="20"/>
      <c r="BJ79" s="20"/>
      <c r="BK79" s="21"/>
      <c r="BL79" s="20"/>
      <c r="BM79" s="18" t="str">
        <f t="shared" si="44"/>
        <v>ATENDE</v>
      </c>
      <c r="BN79" s="18" t="str">
        <f t="shared" si="45"/>
        <v>ATENDE</v>
      </c>
      <c r="BO79" s="18" t="str">
        <f t="shared" si="46"/>
        <v>ATENDE</v>
      </c>
      <c r="BP79" s="18" t="str">
        <f t="shared" si="47"/>
        <v>ATENDE</v>
      </c>
      <c r="BQ79" s="22" t="str">
        <f t="shared" si="48"/>
        <v>C1</v>
      </c>
      <c r="BR79" s="136" t="s">
        <v>135</v>
      </c>
      <c r="BS79" s="23" t="e">
        <f t="shared" si="49"/>
        <v>#VALUE!</v>
      </c>
      <c r="BT79" s="20" t="s">
        <v>994</v>
      </c>
      <c r="BU79" s="20" t="s">
        <v>994</v>
      </c>
      <c r="BV79" s="132" t="str">
        <f>IF(BR79="-","-",_xlfn.XLOOKUP(BR79,ABNT5101!$B$4:$B$9,ABNT5101!$C$4:$C$9))</f>
        <v>-</v>
      </c>
      <c r="BW79" s="132" t="str">
        <f>IF(BR79="-","-",_xlfn.XLOOKUP(BR79,ABNT5101!$B$4:$B$9,ABNT5101!$D$4:$D$9))</f>
        <v>-</v>
      </c>
      <c r="BX79" s="18" t="str">
        <f t="shared" si="50"/>
        <v>-</v>
      </c>
      <c r="BY79" s="18" t="str">
        <f t="shared" si="51"/>
        <v>-</v>
      </c>
      <c r="BZ79" s="18" t="str">
        <f t="shared" si="52"/>
        <v>-</v>
      </c>
      <c r="CA79" s="22" t="s">
        <v>136</v>
      </c>
      <c r="CB79" s="23">
        <f t="shared" si="53"/>
        <v>2.0233333333333334</v>
      </c>
      <c r="CC79" s="22">
        <v>9.07</v>
      </c>
      <c r="CD79" s="22">
        <v>6.39</v>
      </c>
      <c r="CE79" s="130">
        <f>IF(CA79="-","-",_xlfn.XLOOKUP(CA79,ABNT5101!$B$4:$B$9,ABNT5101!$C$4:$C$9))</f>
        <v>3</v>
      </c>
      <c r="CF79" s="130">
        <f>IF(CA79="-","-",_xlfn.XLOOKUP(CA79,ABNT5101!$B$4:$B$9,ABNT5101!$D$4:$D$9))</f>
        <v>0.6</v>
      </c>
      <c r="CG79" s="18" t="str">
        <f t="shared" si="54"/>
        <v>ATENDE</v>
      </c>
      <c r="CH79" s="18" t="str">
        <f t="shared" si="55"/>
        <v>ATENDE</v>
      </c>
      <c r="CI79" s="18" t="str">
        <f t="shared" si="56"/>
        <v>ATENDE</v>
      </c>
      <c r="CJ79" s="133" t="str">
        <f>_xlfn.XLOOKUP(CK79,'Banco de dados'!$B:$B,'Banco de dados'!$D:$D)</f>
        <v>TECNOWATT</v>
      </c>
      <c r="CK79" s="25" t="str">
        <f>'Banco de dados'!B75</f>
        <v xml:space="preserve">SIGSAGPTLRRSSNDL100W125IBBRS
</v>
      </c>
      <c r="CL79" s="24" t="str">
        <f>_xlfn.XLOOKUP(CK79,'Banco de dados'!$B:$B,'Banco de dados'!$E:$E)</f>
        <v>SIGSAGPTLRRSSNDL100W125IBBRS
1-10C1MUN6.5</v>
      </c>
      <c r="CM79" s="24"/>
      <c r="CN79" s="24" t="e">
        <f>IF(CM79="-","-",_xlfn.XLOOKUP(CM79,'Banco de dados'!$B:$B,'Banco de dados'!$E:$E))</f>
        <v>#N/A</v>
      </c>
      <c r="CO79" s="26">
        <f t="shared" si="57"/>
        <v>2</v>
      </c>
      <c r="CP79" s="24">
        <f>_xlfn.XLOOKUP(CK79,'Banco de dados'!$B:$B,'Banco de dados'!$H:$H)</f>
        <v>100</v>
      </c>
      <c r="CQ79" s="24" t="e">
        <f>_xlfn.XLOOKUP(CM79,'Banco de dados'!$B:$B,'Banco de dados'!$H:$H)</f>
        <v>#N/A</v>
      </c>
      <c r="CR79" s="24">
        <f>_xlfn.XLOOKUP(CK79,'Banco de dados'!$B:$B,'Banco de dados'!$F:$F)</f>
        <v>15162</v>
      </c>
      <c r="CS79" s="24">
        <f>_xlfn.XLOOKUP(CM79,'Banco de dados'!$B:$B,'Banco de dados'!$F:$F)</f>
        <v>0</v>
      </c>
      <c r="CT79" s="25">
        <v>0</v>
      </c>
      <c r="CU79" s="25"/>
      <c r="CV79" s="24" t="str">
        <f>IF(AI79&lt;=0.5,"Curto I",IF(AND(AI79&gt;='Braços de IP'!$B$9,AI79&lt;='Braços de IP'!$D$9),'Braços de IP'!$E$9,IF(AND(AI79&gt;='Braços de IP'!$B$10,AI79&lt;='Braços de IP'!$D$10),'Braços de IP'!$E$10,IF(AND(AI79&gt;='Braços de IP'!$B$11,AI79&lt;='Braços de IP'!$D$11),'Braços de IP'!$E$11,IF(AND(AI79&gt;='Braços de IP'!$B$12,AI79&lt;='Braços de IP'!$D$12),'Braços de IP'!$E$12,IF(AND(AI79&gt;='Braços de IP'!$B$13,AI79&lt;='Braços de IP'!$D$13),'Braços de IP'!$E$13,IF(AND(AI79&gt;='Braços de IP'!$B$14,AI79&lt;='Braços de IP'!$D$14),'Braços de IP'!$E$14,"ERRO")))))))</f>
        <v>Médio II</v>
      </c>
      <c r="CW79" s="25"/>
      <c r="CX79" s="24"/>
      <c r="CY79" s="27"/>
      <c r="CZ79" s="24"/>
      <c r="DA79" s="24"/>
      <c r="DB79" s="24"/>
      <c r="DC79" s="24"/>
      <c r="DD79" s="24"/>
      <c r="DE79" s="24"/>
      <c r="DF79" s="28">
        <f t="shared" si="58"/>
        <v>100</v>
      </c>
      <c r="DG79" s="29">
        <f t="shared" si="59"/>
        <v>50</v>
      </c>
      <c r="DH79" s="28">
        <f t="shared" si="60"/>
        <v>300</v>
      </c>
      <c r="DI79" s="30">
        <f t="shared" si="61"/>
        <v>-1</v>
      </c>
      <c r="DJ79" s="31"/>
      <c r="DK79" s="32"/>
      <c r="DL79" s="15" t="s">
        <v>141</v>
      </c>
      <c r="DM79" s="15"/>
      <c r="DO79" s="33">
        <f t="shared" si="62"/>
        <v>-1</v>
      </c>
      <c r="DQ79" s="1" t="s">
        <v>3</v>
      </c>
      <c r="DR79" s="1">
        <f t="shared" si="63"/>
        <v>0</v>
      </c>
      <c r="DS79" s="33" t="e">
        <f t="shared" si="64"/>
        <v>#DIV/0!</v>
      </c>
    </row>
    <row r="80" spans="1:123" ht="15.75" customHeight="1" x14ac:dyDescent="0.3">
      <c r="A80" s="156" t="s">
        <v>1015</v>
      </c>
      <c r="B80" s="156" t="s">
        <v>1033</v>
      </c>
      <c r="C80" t="s">
        <v>1006</v>
      </c>
      <c r="D80" s="159">
        <v>27</v>
      </c>
      <c r="E80" s="159" t="s">
        <v>132</v>
      </c>
      <c r="F80" s="15" t="s">
        <v>183</v>
      </c>
      <c r="G80" s="15">
        <v>-29.99577</v>
      </c>
      <c r="H80" s="15">
        <v>-50.144157999999997</v>
      </c>
      <c r="I80" s="15" t="s">
        <v>199</v>
      </c>
      <c r="J80" s="15" t="s">
        <v>135</v>
      </c>
      <c r="K80" s="15" t="s">
        <v>136</v>
      </c>
      <c r="L80" s="15" t="s">
        <v>137</v>
      </c>
      <c r="M80" s="15">
        <v>50</v>
      </c>
      <c r="N80" s="15">
        <v>0</v>
      </c>
      <c r="O80" s="15">
        <v>0</v>
      </c>
      <c r="P80" s="15">
        <f t="shared" si="36"/>
        <v>200</v>
      </c>
      <c r="Q80" s="16">
        <v>2</v>
      </c>
      <c r="R80" s="16">
        <v>0</v>
      </c>
      <c r="S80" s="16">
        <v>8</v>
      </c>
      <c r="T80" s="15"/>
      <c r="U80" s="15"/>
      <c r="V80" s="15">
        <v>0</v>
      </c>
      <c r="W80" s="15">
        <v>4</v>
      </c>
      <c r="X80" s="15">
        <v>10</v>
      </c>
      <c r="Y80" s="15">
        <v>0</v>
      </c>
      <c r="Z80" s="15">
        <v>0</v>
      </c>
      <c r="AA80" s="15">
        <v>0</v>
      </c>
      <c r="AB80" s="15">
        <v>0</v>
      </c>
      <c r="AC80" s="15" t="s">
        <v>149</v>
      </c>
      <c r="AD80" s="15" t="s">
        <v>139</v>
      </c>
      <c r="AE80" s="15">
        <v>43.2</v>
      </c>
      <c r="AF80" s="15">
        <v>2.5</v>
      </c>
      <c r="AG80" s="15">
        <v>2</v>
      </c>
      <c r="AH80" s="15">
        <v>5</v>
      </c>
      <c r="AI80" s="15">
        <v>2.5</v>
      </c>
      <c r="AJ80" s="16">
        <f t="shared" si="37"/>
        <v>-2.5</v>
      </c>
      <c r="AK80" s="16" t="s">
        <v>135</v>
      </c>
      <c r="AL80" s="16" t="s">
        <v>135</v>
      </c>
      <c r="AM80" s="15" t="s">
        <v>140</v>
      </c>
      <c r="AN80" s="16">
        <f t="shared" si="38"/>
        <v>4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 t="s">
        <v>135</v>
      </c>
      <c r="AU80" s="17">
        <f t="shared" si="39"/>
        <v>0</v>
      </c>
      <c r="AV80" s="17"/>
      <c r="AW80" s="17">
        <f>VLOOKUP(I80,ABNT5101!$I$3:$J$9,2)</f>
        <v>30</v>
      </c>
      <c r="AX80" s="17">
        <f>VLOOKUP(I80,ABNT5101!$I$3:$M$9,5)</f>
        <v>0.38</v>
      </c>
      <c r="AY80" s="131" t="str">
        <f>_xlfn.XLOOKUP(I80,ABNT5101!$I:$I,ABNT5101!$L:$L)</f>
        <v>-</v>
      </c>
      <c r="AZ80" s="131">
        <f>_xlfn.XLOOKUP(I80,ABNT5101!$I:$I,ABNT5101!M:M)</f>
        <v>0.38</v>
      </c>
      <c r="BA80" s="131" t="str">
        <f>_xlfn.XLOOKUP(I80,ABNT5101!$I:$I,ABNT5101!N:N)</f>
        <v>-</v>
      </c>
      <c r="BB80" s="131">
        <f>_xlfn.XLOOKUP(I80,ABNT5101!$I:$I,ABNT5101!O:O)</f>
        <v>14</v>
      </c>
      <c r="BC80" s="18" t="str">
        <f t="shared" si="40"/>
        <v>ATENDE</v>
      </c>
      <c r="BD80" s="19">
        <f t="shared" si="41"/>
        <v>3.2333333333333325E-2</v>
      </c>
      <c r="BE80" s="19">
        <f t="shared" si="42"/>
        <v>-2.6315789473684181E-2</v>
      </c>
      <c r="BF80" s="19" t="str">
        <f t="shared" si="43"/>
        <v>-</v>
      </c>
      <c r="BG80" s="20">
        <v>30.97</v>
      </c>
      <c r="BH80" s="20">
        <v>0.37</v>
      </c>
      <c r="BI80" s="20"/>
      <c r="BJ80" s="20"/>
      <c r="BK80" s="21"/>
      <c r="BL80" s="20"/>
      <c r="BM80" s="18" t="str">
        <f t="shared" si="44"/>
        <v>ATENDE</v>
      </c>
      <c r="BN80" s="18" t="str">
        <f t="shared" si="45"/>
        <v>ATENDE</v>
      </c>
      <c r="BO80" s="18" t="str">
        <f t="shared" si="46"/>
        <v>ATENDIMENTO LIMIAR</v>
      </c>
      <c r="BP80" s="18" t="str">
        <f t="shared" si="47"/>
        <v>ATENDE</v>
      </c>
      <c r="BQ80" s="22" t="str">
        <f t="shared" si="48"/>
        <v>C1</v>
      </c>
      <c r="BR80" s="22" t="s">
        <v>135</v>
      </c>
      <c r="BS80" s="23" t="e">
        <f t="shared" si="49"/>
        <v>#VALUE!</v>
      </c>
      <c r="BT80" s="20">
        <v>37.520000000000003</v>
      </c>
      <c r="BU80" s="20">
        <v>15.06</v>
      </c>
      <c r="BV80" s="132" t="str">
        <f>IF(BR80="-","-",_xlfn.XLOOKUP(BR80,ABNT5101!$B$4:$B$9,ABNT5101!$C$4:$C$9))</f>
        <v>-</v>
      </c>
      <c r="BW80" s="132" t="str">
        <f>IF(BR80="-","-",_xlfn.XLOOKUP(BR80,ABNT5101!$B$4:$B$9,ABNT5101!$D$4:$D$9))</f>
        <v>-</v>
      </c>
      <c r="BX80" s="18" t="str">
        <f t="shared" si="50"/>
        <v>-</v>
      </c>
      <c r="BY80" s="18" t="str">
        <f t="shared" si="51"/>
        <v>-</v>
      </c>
      <c r="BZ80" s="18" t="str">
        <f t="shared" si="52"/>
        <v>-</v>
      </c>
      <c r="CA80" s="22" t="s">
        <v>136</v>
      </c>
      <c r="CB80" s="23">
        <f t="shared" si="53"/>
        <v>3.9266666666666667</v>
      </c>
      <c r="CC80" s="22">
        <v>14.78</v>
      </c>
      <c r="CD80" s="22">
        <v>8.82</v>
      </c>
      <c r="CE80" s="130">
        <f>IF(CA80="-","-",_xlfn.XLOOKUP(CA80,ABNT5101!$B$4:$B$9,ABNT5101!$C$4:$C$9))</f>
        <v>3</v>
      </c>
      <c r="CF80" s="130">
        <f>IF(CA80="-","-",_xlfn.XLOOKUP(CA80,ABNT5101!$B$4:$B$9,ABNT5101!$D$4:$D$9))</f>
        <v>0.6</v>
      </c>
      <c r="CG80" s="18" t="str">
        <f t="shared" si="54"/>
        <v>ATENDE</v>
      </c>
      <c r="CH80" s="18" t="str">
        <f t="shared" si="55"/>
        <v>ATENDE</v>
      </c>
      <c r="CI80" s="18" t="str">
        <f t="shared" si="56"/>
        <v>ATENDE</v>
      </c>
      <c r="CJ80" s="133" t="str">
        <f>_xlfn.XLOOKUP(CK80,'Banco de dados'!$B:$B,'Banco de dados'!$D:$D)</f>
        <v>LEDSTAR</v>
      </c>
      <c r="CK80" s="25" t="str">
        <f>'Banco de dados'!B47</f>
        <v xml:space="preserve"> SL VT 9.3 200W</v>
      </c>
      <c r="CL80" s="24" t="str">
        <f>_xlfn.XLOOKUP(CK80,'Banco de dados'!$B:$B,'Banco de dados'!$E:$E)</f>
        <v>LUM LED SL VT 9.3 200W</v>
      </c>
      <c r="CM80" s="24"/>
      <c r="CN80" s="24">
        <f>IF(CM80="-","-",_xlfn.XLOOKUP(CM80,'Banco de dados'!$B:$B,'Banco de dados'!$E:$E))</f>
        <v>0</v>
      </c>
      <c r="CO80" s="26">
        <f t="shared" si="57"/>
        <v>2</v>
      </c>
      <c r="CP80" s="24">
        <f>_xlfn.XLOOKUP(CK80,'Banco de dados'!$B:$B,'Banco de dados'!$H:$H)</f>
        <v>200</v>
      </c>
      <c r="CQ80" s="24">
        <f>_xlfn.XLOOKUP(CM80,'Banco de dados'!$B:$B,'Banco de dados'!$H:$H)</f>
        <v>0</v>
      </c>
      <c r="CR80" s="24">
        <f>_xlfn.XLOOKUP(CK80,'Banco de dados'!$B:$B,'Banco de dados'!$F:$F)</f>
        <v>32740.2</v>
      </c>
      <c r="CS80" s="24">
        <f>_xlfn.XLOOKUP(CM80,'Banco de dados'!$B:$B,'Banco de dados'!$F:$F)</f>
        <v>0</v>
      </c>
      <c r="CT80" s="25">
        <v>0</v>
      </c>
      <c r="CU80" s="25">
        <v>10</v>
      </c>
      <c r="CV80" s="24" t="str">
        <f>IF(AI80&lt;=0.5,"Curto I",IF(AND(AI80&gt;='Braços de IP'!$B$9,AI80&lt;='Braços de IP'!$D$9),'Braços de IP'!$E$9,IF(AND(AI80&gt;='Braços de IP'!$B$10,AI80&lt;='Braços de IP'!$D$10),'Braços de IP'!$E$10,IF(AND(AI80&gt;='Braços de IP'!$B$11,AI80&lt;='Braços de IP'!$D$11),'Braços de IP'!$E$11,IF(AND(AI80&gt;='Braços de IP'!$B$12,AI80&lt;='Braços de IP'!$D$12),'Braços de IP'!$E$12,IF(AND(AI80&gt;='Braços de IP'!$B$13,AI80&lt;='Braços de IP'!$D$13),'Braços de IP'!$E$13,IF(AND(AI80&gt;='Braços de IP'!$B$14,AI80&lt;='Braços de IP'!$D$14),'Braços de IP'!$E$14,"ERRO")))))))</f>
        <v>Médio II</v>
      </c>
      <c r="CW80" s="25" t="s">
        <v>290</v>
      </c>
      <c r="CX80" s="24">
        <f>IF($CW80="","",VLOOKUP($CW80,'Braços de IP'!$E$9:$I$15,2,0))</f>
        <v>2.8</v>
      </c>
      <c r="CY80" s="27">
        <f>IF($CW80="","",VLOOKUP($CW80,'Braços de IP'!$E$9:$I$15,5,0))</f>
        <v>8</v>
      </c>
      <c r="CZ80" s="24"/>
      <c r="DA80" s="24"/>
      <c r="DB80" s="24"/>
      <c r="DC80" s="24"/>
      <c r="DD80" s="24"/>
      <c r="DE80" s="24"/>
      <c r="DF80" s="28">
        <f t="shared" si="58"/>
        <v>200</v>
      </c>
      <c r="DG80" s="29">
        <f t="shared" si="59"/>
        <v>50</v>
      </c>
      <c r="DH80" s="28">
        <f t="shared" si="60"/>
        <v>500</v>
      </c>
      <c r="DI80" s="30">
        <f t="shared" si="61"/>
        <v>-3</v>
      </c>
      <c r="DJ80" s="31"/>
      <c r="DK80" s="32"/>
      <c r="DL80" s="15" t="s">
        <v>141</v>
      </c>
      <c r="DM80" s="15"/>
      <c r="DO80" s="33">
        <f t="shared" si="62"/>
        <v>-3</v>
      </c>
      <c r="DQ80" s="1" t="s">
        <v>3</v>
      </c>
      <c r="DR80" s="1">
        <f t="shared" si="63"/>
        <v>0</v>
      </c>
      <c r="DS80" s="33" t="e">
        <f t="shared" si="64"/>
        <v>#DIV/0!</v>
      </c>
    </row>
    <row r="81" spans="1:125" ht="15.75" hidden="1" customHeight="1" x14ac:dyDescent="0.3">
      <c r="A81" s="156" t="s">
        <v>1015</v>
      </c>
      <c r="B81" s="156" t="s">
        <v>1033</v>
      </c>
      <c r="C81" t="s">
        <v>1006</v>
      </c>
      <c r="D81" s="159">
        <v>27</v>
      </c>
      <c r="E81" s="159" t="s">
        <v>132</v>
      </c>
      <c r="F81" s="15" t="s">
        <v>183</v>
      </c>
      <c r="G81" s="15">
        <v>-29.99577</v>
      </c>
      <c r="H81" s="15">
        <v>-50.144157999999997</v>
      </c>
      <c r="I81" s="15" t="s">
        <v>199</v>
      </c>
      <c r="J81" s="15" t="s">
        <v>135</v>
      </c>
      <c r="K81" s="15" t="s">
        <v>136</v>
      </c>
      <c r="L81" s="15" t="s">
        <v>137</v>
      </c>
      <c r="M81" s="15">
        <v>50</v>
      </c>
      <c r="N81" s="15">
        <v>0</v>
      </c>
      <c r="O81" s="15">
        <v>0</v>
      </c>
      <c r="P81" s="15">
        <f t="shared" si="36"/>
        <v>200</v>
      </c>
      <c r="Q81" s="16">
        <v>2</v>
      </c>
      <c r="R81" s="16">
        <v>0</v>
      </c>
      <c r="S81" s="16">
        <v>8</v>
      </c>
      <c r="T81" s="15"/>
      <c r="U81" s="15"/>
      <c r="V81" s="15">
        <v>0</v>
      </c>
      <c r="W81" s="15">
        <v>4</v>
      </c>
      <c r="X81" s="15">
        <v>10</v>
      </c>
      <c r="Y81" s="15">
        <v>0</v>
      </c>
      <c r="Z81" s="15">
        <v>0</v>
      </c>
      <c r="AA81" s="15">
        <v>0</v>
      </c>
      <c r="AB81" s="15">
        <v>0</v>
      </c>
      <c r="AC81" s="15" t="s">
        <v>149</v>
      </c>
      <c r="AD81" s="15" t="s">
        <v>139</v>
      </c>
      <c r="AE81" s="15">
        <v>43.2</v>
      </c>
      <c r="AF81" s="15">
        <v>2.5</v>
      </c>
      <c r="AG81" s="15">
        <v>2</v>
      </c>
      <c r="AH81" s="15">
        <v>5</v>
      </c>
      <c r="AI81" s="15">
        <v>2.5</v>
      </c>
      <c r="AJ81" s="16">
        <f t="shared" si="37"/>
        <v>-2.5</v>
      </c>
      <c r="AK81" s="16" t="s">
        <v>135</v>
      </c>
      <c r="AL81" s="16" t="s">
        <v>135</v>
      </c>
      <c r="AM81" s="15" t="s">
        <v>140</v>
      </c>
      <c r="AN81" s="16">
        <f t="shared" si="38"/>
        <v>4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 t="s">
        <v>135</v>
      </c>
      <c r="AU81" s="17">
        <f t="shared" si="39"/>
        <v>0</v>
      </c>
      <c r="AV81" s="17"/>
      <c r="AW81" s="17">
        <f>VLOOKUP(I81,ABNT5101!$I$3:$J$9,2)</f>
        <v>30</v>
      </c>
      <c r="AX81" s="17">
        <f>VLOOKUP(I81,ABNT5101!$I$3:$M$9,5)</f>
        <v>0.38</v>
      </c>
      <c r="AY81" s="131" t="str">
        <f>_xlfn.XLOOKUP(I81,ABNT5101!$I:$I,ABNT5101!$L:$L)</f>
        <v>-</v>
      </c>
      <c r="AZ81" s="131">
        <f>_xlfn.XLOOKUP(I81,ABNT5101!$I:$I,ABNT5101!M:M)</f>
        <v>0.38</v>
      </c>
      <c r="BA81" s="131" t="str">
        <f>_xlfn.XLOOKUP(I81,ABNT5101!$I:$I,ABNT5101!N:N)</f>
        <v>-</v>
      </c>
      <c r="BB81" s="131">
        <f>_xlfn.XLOOKUP(I81,ABNT5101!$I:$I,ABNT5101!O:O)</f>
        <v>14</v>
      </c>
      <c r="BC81" s="18" t="str">
        <f t="shared" si="40"/>
        <v>ATENDE</v>
      </c>
      <c r="BD81" s="19">
        <f t="shared" si="41"/>
        <v>-3.3333333333340764E-4</v>
      </c>
      <c r="BE81" s="19">
        <f t="shared" si="42"/>
        <v>0.57894736842105265</v>
      </c>
      <c r="BF81" s="19" t="str">
        <f t="shared" si="43"/>
        <v>-</v>
      </c>
      <c r="BG81" s="158">
        <v>29.99</v>
      </c>
      <c r="BH81" s="158">
        <v>0.6</v>
      </c>
      <c r="BI81" s="20"/>
      <c r="BJ81" s="20"/>
      <c r="BK81" s="21"/>
      <c r="BL81" s="20"/>
      <c r="BM81" s="18" t="str">
        <f t="shared" si="44"/>
        <v>ATENDE</v>
      </c>
      <c r="BN81" s="18" t="str">
        <f t="shared" si="45"/>
        <v>ATENDIMENTO LIMIAR</v>
      </c>
      <c r="BO81" s="18" t="str">
        <f t="shared" si="46"/>
        <v>ATENDE</v>
      </c>
      <c r="BP81" s="18" t="str">
        <f t="shared" si="47"/>
        <v>ATENDE</v>
      </c>
      <c r="BQ81" s="22" t="str">
        <f t="shared" si="48"/>
        <v>C1</v>
      </c>
      <c r="BR81" s="22" t="s">
        <v>135</v>
      </c>
      <c r="BS81" s="23" t="e">
        <f t="shared" si="49"/>
        <v>#VALUE!</v>
      </c>
      <c r="BT81" s="20">
        <v>36.770000000000003</v>
      </c>
      <c r="BU81" s="20">
        <v>27.28</v>
      </c>
      <c r="BV81" s="132" t="str">
        <f>IF(BR81="-","-",_xlfn.XLOOKUP(BR81,ABNT5101!$B$4:$B$9,ABNT5101!$C$4:$C$9))</f>
        <v>-</v>
      </c>
      <c r="BW81" s="132" t="str">
        <f>IF(BR81="-","-",_xlfn.XLOOKUP(BR81,ABNT5101!$B$4:$B$9,ABNT5101!$D$4:$D$9))</f>
        <v>-</v>
      </c>
      <c r="BX81" s="18" t="str">
        <f t="shared" si="50"/>
        <v>-</v>
      </c>
      <c r="BY81" s="18" t="str">
        <f t="shared" si="51"/>
        <v>-</v>
      </c>
      <c r="BZ81" s="18" t="str">
        <f t="shared" si="52"/>
        <v>-</v>
      </c>
      <c r="CA81" s="22" t="s">
        <v>136</v>
      </c>
      <c r="CB81" s="23">
        <f t="shared" si="53"/>
        <v>3.8233333333333333</v>
      </c>
      <c r="CC81" s="22">
        <v>14.47</v>
      </c>
      <c r="CD81" s="22">
        <v>11.64</v>
      </c>
      <c r="CE81" s="130">
        <f>IF(CA81="-","-",_xlfn.XLOOKUP(CA81,ABNT5101!$B$4:$B$9,ABNT5101!$C$4:$C$9))</f>
        <v>3</v>
      </c>
      <c r="CF81" s="130">
        <f>IF(CA81="-","-",_xlfn.XLOOKUP(CA81,ABNT5101!$B$4:$B$9,ABNT5101!$D$4:$D$9))</f>
        <v>0.6</v>
      </c>
      <c r="CG81" s="18" t="str">
        <f t="shared" si="54"/>
        <v>ATENDE</v>
      </c>
      <c r="CH81" s="18" t="str">
        <f t="shared" si="55"/>
        <v>ATENDE</v>
      </c>
      <c r="CI81" s="18" t="str">
        <f t="shared" si="56"/>
        <v>ATENDE</v>
      </c>
      <c r="CJ81" s="133" t="str">
        <f>_xlfn.XLOOKUP(CK81,'Banco de dados'!$B:$B,'Banco de dados'!$D:$D)</f>
        <v>SX LIGHTING</v>
      </c>
      <c r="CK81" s="25" t="str">
        <f>'Banco de dados'!B62</f>
        <v>SX-INLPP090HF</v>
      </c>
      <c r="CL81" s="24" t="str">
        <f>_xlfn.XLOOKUP(CK81,'Banco de dados'!$B:$B,'Banco de dados'!$E:$E)</f>
        <v>SXINLPP090K40L12CZF7PHF</v>
      </c>
      <c r="CM81" s="24"/>
      <c r="CN81" s="24">
        <f>IF(CM81="-","-",_xlfn.XLOOKUP(CM81,'Banco de dados'!$B:$B,'Banco de dados'!$E:$E))</f>
        <v>0</v>
      </c>
      <c r="CO81" s="26">
        <f t="shared" si="57"/>
        <v>2</v>
      </c>
      <c r="CP81" s="24">
        <f>_xlfn.XLOOKUP(CK81,'Banco de dados'!$B:$B,'Banco de dados'!$H:$H)</f>
        <v>90</v>
      </c>
      <c r="CQ81" s="24">
        <f>_xlfn.XLOOKUP(CM81,'Banco de dados'!$B:$B,'Banco de dados'!$H:$H)</f>
        <v>0</v>
      </c>
      <c r="CR81" s="24">
        <f>_xlfn.XLOOKUP(CK81,'Banco de dados'!$B:$B,'Banco de dados'!$F:$F)</f>
        <v>15476</v>
      </c>
      <c r="CS81" s="24">
        <f>_xlfn.XLOOKUP(CM81,'Banco de dados'!$B:$B,'Banco de dados'!$F:$F)</f>
        <v>0</v>
      </c>
      <c r="CT81" s="25">
        <v>0</v>
      </c>
      <c r="CU81" s="25">
        <v>10</v>
      </c>
      <c r="CV81" s="24" t="str">
        <f>IF(AI81&lt;=0.5,"Curto I",IF(AND(AI81&gt;='Braços de IP'!$B$9,AI81&lt;='Braços de IP'!$D$9),'Braços de IP'!$E$9,IF(AND(AI81&gt;='Braços de IP'!$B$10,AI81&lt;='Braços de IP'!$D$10),'Braços de IP'!$E$10,IF(AND(AI81&gt;='Braços de IP'!$B$11,AI81&lt;='Braços de IP'!$D$11),'Braços de IP'!$E$11,IF(AND(AI81&gt;='Braços de IP'!$B$12,AI81&lt;='Braços de IP'!$D$12),'Braços de IP'!$E$12,IF(AND(AI81&gt;='Braços de IP'!$B$13,AI81&lt;='Braços de IP'!$D$13),'Braços de IP'!$E$13,IF(AND(AI81&gt;='Braços de IP'!$B$14,AI81&lt;='Braços de IP'!$D$14),'Braços de IP'!$E$14,"ERRO")))))))</f>
        <v>Médio II</v>
      </c>
      <c r="CW81" s="25"/>
      <c r="CX81" s="24" t="str">
        <f>IF($CW81="","",VLOOKUP($CW81,'Braços de IP'!$E$9:$I$15,2,0))</f>
        <v/>
      </c>
      <c r="CY81" s="27" t="str">
        <f>IF($CW81="","",VLOOKUP($CW81,'Braços de IP'!$E$9:$I$15,5,0))</f>
        <v/>
      </c>
      <c r="CZ81" s="24" t="s">
        <v>650</v>
      </c>
      <c r="DA81" s="24">
        <v>1</v>
      </c>
      <c r="DB81" s="24"/>
      <c r="DC81" s="24" t="s">
        <v>1021</v>
      </c>
      <c r="DD81" s="24"/>
      <c r="DE81" s="24"/>
      <c r="DF81" s="28">
        <f t="shared" si="58"/>
        <v>90</v>
      </c>
      <c r="DG81" s="29">
        <f t="shared" si="59"/>
        <v>50</v>
      </c>
      <c r="DH81" s="28">
        <f t="shared" si="60"/>
        <v>280</v>
      </c>
      <c r="DI81" s="30">
        <f t="shared" si="61"/>
        <v>-0.8</v>
      </c>
      <c r="DJ81" s="31"/>
      <c r="DK81" s="32"/>
      <c r="DL81" s="15" t="s">
        <v>141</v>
      </c>
      <c r="DM81" s="15"/>
      <c r="DO81" s="33">
        <f t="shared" si="62"/>
        <v>-0.8</v>
      </c>
      <c r="DQ81" s="1" t="s">
        <v>3</v>
      </c>
      <c r="DR81" s="1">
        <f t="shared" si="63"/>
        <v>0</v>
      </c>
      <c r="DS81" s="33" t="e">
        <f t="shared" si="64"/>
        <v>#DIV/0!</v>
      </c>
      <c r="DU81" t="s">
        <v>141</v>
      </c>
    </row>
    <row r="82" spans="1:125" ht="15.75" hidden="1" customHeight="1" x14ac:dyDescent="0.3">
      <c r="A82" s="156" t="s">
        <v>1015</v>
      </c>
      <c r="B82" s="156" t="s">
        <v>1033</v>
      </c>
      <c r="C82" t="s">
        <v>1006</v>
      </c>
      <c r="D82" s="159">
        <v>27</v>
      </c>
      <c r="E82" s="159" t="s">
        <v>132</v>
      </c>
      <c r="F82" s="15" t="s">
        <v>183</v>
      </c>
      <c r="G82" s="15">
        <v>-29.99577</v>
      </c>
      <c r="H82" s="15">
        <v>-50.144157999999997</v>
      </c>
      <c r="I82" s="15" t="s">
        <v>199</v>
      </c>
      <c r="J82" s="15" t="s">
        <v>135</v>
      </c>
      <c r="K82" s="15" t="s">
        <v>136</v>
      </c>
      <c r="L82" s="15" t="s">
        <v>137</v>
      </c>
      <c r="M82" s="15">
        <v>50</v>
      </c>
      <c r="N82" s="15">
        <v>0</v>
      </c>
      <c r="O82" s="15">
        <v>0</v>
      </c>
      <c r="P82" s="15">
        <f t="shared" si="36"/>
        <v>200</v>
      </c>
      <c r="Q82" s="16">
        <v>2</v>
      </c>
      <c r="R82" s="16">
        <v>0</v>
      </c>
      <c r="S82" s="16">
        <v>8</v>
      </c>
      <c r="T82" s="15"/>
      <c r="U82" s="15"/>
      <c r="V82" s="15">
        <v>0</v>
      </c>
      <c r="W82" s="15">
        <v>4</v>
      </c>
      <c r="X82" s="15">
        <v>10</v>
      </c>
      <c r="Y82" s="15">
        <v>0</v>
      </c>
      <c r="Z82" s="15">
        <v>0</v>
      </c>
      <c r="AA82" s="15">
        <v>0</v>
      </c>
      <c r="AB82" s="15">
        <v>0</v>
      </c>
      <c r="AC82" s="15" t="s">
        <v>149</v>
      </c>
      <c r="AD82" s="15" t="s">
        <v>139</v>
      </c>
      <c r="AE82" s="15">
        <v>43.2</v>
      </c>
      <c r="AF82" s="15">
        <v>2.5</v>
      </c>
      <c r="AG82" s="15">
        <v>2</v>
      </c>
      <c r="AH82" s="15">
        <v>5</v>
      </c>
      <c r="AI82" s="15">
        <v>2.5</v>
      </c>
      <c r="AJ82" s="16">
        <f t="shared" si="37"/>
        <v>-2.5</v>
      </c>
      <c r="AK82" s="16" t="s">
        <v>135</v>
      </c>
      <c r="AL82" s="16" t="s">
        <v>135</v>
      </c>
      <c r="AM82" s="15" t="s">
        <v>140</v>
      </c>
      <c r="AN82" s="16">
        <f t="shared" si="38"/>
        <v>4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 t="s">
        <v>135</v>
      </c>
      <c r="AU82" s="17">
        <f t="shared" si="39"/>
        <v>0</v>
      </c>
      <c r="AV82" s="17"/>
      <c r="AW82" s="17">
        <f>VLOOKUP(I82,ABNT5101!$I$3:$J$9,2)</f>
        <v>30</v>
      </c>
      <c r="AX82" s="17">
        <f>VLOOKUP(I82,ABNT5101!$I$3:$M$9,5)</f>
        <v>0.38</v>
      </c>
      <c r="AY82" s="131" t="str">
        <f>_xlfn.XLOOKUP(I82,ABNT5101!$I:$I,ABNT5101!$L:$L)</f>
        <v>-</v>
      </c>
      <c r="AZ82" s="131">
        <f>_xlfn.XLOOKUP(I82,ABNT5101!$I:$I,ABNT5101!M:M)</f>
        <v>0.38</v>
      </c>
      <c r="BA82" s="131" t="str">
        <f>_xlfn.XLOOKUP(I82,ABNT5101!$I:$I,ABNT5101!N:N)</f>
        <v>-</v>
      </c>
      <c r="BB82" s="131">
        <f>_xlfn.XLOOKUP(I82,ABNT5101!$I:$I,ABNT5101!O:O)</f>
        <v>14</v>
      </c>
      <c r="BC82" s="18" t="str">
        <f t="shared" si="40"/>
        <v>ATENDE</v>
      </c>
      <c r="BD82" s="19">
        <f t="shared" si="41"/>
        <v>0.17100000000000004</v>
      </c>
      <c r="BE82" s="19">
        <f t="shared" si="42"/>
        <v>0.28947368421052633</v>
      </c>
      <c r="BF82" s="19" t="str">
        <f t="shared" si="43"/>
        <v>-</v>
      </c>
      <c r="BG82" s="158">
        <v>35.130000000000003</v>
      </c>
      <c r="BH82" s="158">
        <v>0.49</v>
      </c>
      <c r="BI82" s="20"/>
      <c r="BJ82" s="20"/>
      <c r="BK82" s="21"/>
      <c r="BL82" s="20"/>
      <c r="BM82" s="18" t="str">
        <f t="shared" si="44"/>
        <v>ATENDE</v>
      </c>
      <c r="BN82" s="18" t="str">
        <f t="shared" si="45"/>
        <v>ATENDE</v>
      </c>
      <c r="BO82" s="18" t="str">
        <f t="shared" si="46"/>
        <v>ATENDE</v>
      </c>
      <c r="BP82" s="18" t="str">
        <f t="shared" si="47"/>
        <v>ATENDE</v>
      </c>
      <c r="BQ82" s="22" t="str">
        <f t="shared" si="48"/>
        <v>C1</v>
      </c>
      <c r="BR82" s="22" t="s">
        <v>135</v>
      </c>
      <c r="BS82" s="23" t="e">
        <f t="shared" si="49"/>
        <v>#VALUE!</v>
      </c>
      <c r="BT82" s="20">
        <v>46.56</v>
      </c>
      <c r="BU82" s="20">
        <v>32</v>
      </c>
      <c r="BV82" s="132" t="str">
        <f>IF(BR82="-","-",_xlfn.XLOOKUP(BR82,ABNT5101!$B$4:$B$9,ABNT5101!$C$4:$C$9))</f>
        <v>-</v>
      </c>
      <c r="BW82" s="132" t="str">
        <f>IF(BR82="-","-",_xlfn.XLOOKUP(BR82,ABNT5101!$B$4:$B$9,ABNT5101!$D$4:$D$9))</f>
        <v>-</v>
      </c>
      <c r="BX82" s="18" t="str">
        <f t="shared" si="50"/>
        <v>-</v>
      </c>
      <c r="BY82" s="18" t="str">
        <f t="shared" si="51"/>
        <v>-</v>
      </c>
      <c r="BZ82" s="18" t="str">
        <f t="shared" si="52"/>
        <v>-</v>
      </c>
      <c r="CA82" s="22" t="s">
        <v>136</v>
      </c>
      <c r="CB82" s="23">
        <f t="shared" si="53"/>
        <v>3.3666666666666663</v>
      </c>
      <c r="CC82" s="22">
        <v>13.1</v>
      </c>
      <c r="CD82" s="22">
        <v>11.02</v>
      </c>
      <c r="CE82" s="130">
        <f>IF(CA82="-","-",_xlfn.XLOOKUP(CA82,ABNT5101!$B$4:$B$9,ABNT5101!$C$4:$C$9))</f>
        <v>3</v>
      </c>
      <c r="CF82" s="130">
        <f>IF(CA82="-","-",_xlfn.XLOOKUP(CA82,ABNT5101!$B$4:$B$9,ABNT5101!$D$4:$D$9))</f>
        <v>0.6</v>
      </c>
      <c r="CG82" s="18" t="str">
        <f t="shared" si="54"/>
        <v>ATENDE</v>
      </c>
      <c r="CH82" s="18" t="str">
        <f t="shared" si="55"/>
        <v>ATENDE</v>
      </c>
      <c r="CI82" s="18" t="str">
        <f t="shared" si="56"/>
        <v>ATENDE</v>
      </c>
      <c r="CJ82" s="133" t="str">
        <f>_xlfn.XLOOKUP(CK82,'Banco de dados'!$B:$B,'Banco de dados'!$D:$D)</f>
        <v>TECNOWATT</v>
      </c>
      <c r="CK82" s="25" t="str">
        <f>'Banco de dados'!B76</f>
        <v xml:space="preserve">SIGMAGPTLRRSMNDL120W_82IBBR
</v>
      </c>
      <c r="CL82" s="24" t="str">
        <f>_xlfn.XLOOKUP(CK82,'Banco de dados'!$B:$B,'Banco de dados'!$E:$E)</f>
        <v>SIGMAGPTLRRSMNDL120W_82IBBR
S1-10C1MUN6.5</v>
      </c>
      <c r="CM82" s="24"/>
      <c r="CN82" s="24">
        <f>IF(CM82="-","-",_xlfn.XLOOKUP(CM82,'Banco de dados'!$B:$B,'Banco de dados'!$E:$E))</f>
        <v>0</v>
      </c>
      <c r="CO82" s="26">
        <f t="shared" si="57"/>
        <v>2</v>
      </c>
      <c r="CP82" s="24">
        <f>_xlfn.XLOOKUP(CK82,'Banco de dados'!$B:$B,'Banco de dados'!$H:$H)</f>
        <v>120</v>
      </c>
      <c r="CQ82" s="24">
        <f>_xlfn.XLOOKUP(CM82,'Banco de dados'!$B:$B,'Banco de dados'!$H:$H)</f>
        <v>0</v>
      </c>
      <c r="CR82" s="24">
        <f>_xlfn.XLOOKUP(CK82,'Banco de dados'!$B:$B,'Banco de dados'!$F:$F)</f>
        <v>19640</v>
      </c>
      <c r="CS82" s="24">
        <f>_xlfn.XLOOKUP(CM82,'Banco de dados'!$B:$B,'Banco de dados'!$F:$F)</f>
        <v>0</v>
      </c>
      <c r="CT82" s="25">
        <v>0</v>
      </c>
      <c r="CU82" s="25">
        <v>10</v>
      </c>
      <c r="CV82" s="24" t="str">
        <f>IF(AI82&lt;=0.5,"Curto I",IF(AND(AI82&gt;='Braços de IP'!$B$9,AI82&lt;='Braços de IP'!$D$9),'Braços de IP'!$E$9,IF(AND(AI82&gt;='Braços de IP'!$B$10,AI82&lt;='Braços de IP'!$D$10),'Braços de IP'!$E$10,IF(AND(AI82&gt;='Braços de IP'!$B$11,AI82&lt;='Braços de IP'!$D$11),'Braços de IP'!$E$11,IF(AND(AI82&gt;='Braços de IP'!$B$12,AI82&lt;='Braços de IP'!$D$12),'Braços de IP'!$E$12,IF(AND(AI82&gt;='Braços de IP'!$B$13,AI82&lt;='Braços de IP'!$D$13),'Braços de IP'!$E$13,IF(AND(AI82&gt;='Braços de IP'!$B$14,AI82&lt;='Braços de IP'!$D$14),'Braços de IP'!$E$14,"ERRO")))))))</f>
        <v>Médio II</v>
      </c>
      <c r="CW82" s="25"/>
      <c r="CX82" s="24" t="str">
        <f>IF($CW82="","",VLOOKUP($CW82,'Braços de IP'!$E$9:$I$15,2,0))</f>
        <v/>
      </c>
      <c r="CY82" s="27" t="str">
        <f>IF($CW82="","",VLOOKUP($CW82,'Braços de IP'!$E$9:$I$15,5,0))</f>
        <v/>
      </c>
      <c r="CZ82" s="24" t="s">
        <v>650</v>
      </c>
      <c r="DA82" s="24">
        <v>1</v>
      </c>
      <c r="DB82" s="24"/>
      <c r="DC82" s="24" t="s">
        <v>1021</v>
      </c>
      <c r="DD82" s="24"/>
      <c r="DE82" s="24"/>
      <c r="DF82" s="28">
        <f t="shared" si="58"/>
        <v>120</v>
      </c>
      <c r="DG82" s="29">
        <f t="shared" si="59"/>
        <v>50</v>
      </c>
      <c r="DH82" s="28">
        <f t="shared" si="60"/>
        <v>340</v>
      </c>
      <c r="DI82" s="30">
        <f t="shared" si="61"/>
        <v>-1.4</v>
      </c>
      <c r="DJ82" s="31"/>
      <c r="DK82" s="32"/>
      <c r="DL82" s="15" t="s">
        <v>141</v>
      </c>
      <c r="DM82" s="15"/>
      <c r="DO82" s="33">
        <f t="shared" si="62"/>
        <v>-1.4</v>
      </c>
      <c r="DQ82" s="1" t="s">
        <v>3</v>
      </c>
      <c r="DR82" s="1">
        <f t="shared" si="63"/>
        <v>0</v>
      </c>
      <c r="DS82" s="33" t="e">
        <f t="shared" si="64"/>
        <v>#DIV/0!</v>
      </c>
      <c r="DU82" t="s">
        <v>141</v>
      </c>
    </row>
    <row r="83" spans="1:125" ht="15.75" hidden="1" customHeight="1" x14ac:dyDescent="0.3">
      <c r="C83" t="s">
        <v>1006</v>
      </c>
      <c r="D83" s="15">
        <v>28</v>
      </c>
      <c r="E83" s="15" t="s">
        <v>132</v>
      </c>
      <c r="F83" s="15" t="s">
        <v>184</v>
      </c>
      <c r="G83" s="15">
        <v>-29.992228000000001</v>
      </c>
      <c r="H83" s="15">
        <v>-50.141682000000003</v>
      </c>
      <c r="I83" s="15" t="s">
        <v>154</v>
      </c>
      <c r="J83" s="15" t="s">
        <v>135</v>
      </c>
      <c r="K83" s="15" t="s">
        <v>136</v>
      </c>
      <c r="L83" s="15" t="s">
        <v>137</v>
      </c>
      <c r="M83" s="15">
        <v>50</v>
      </c>
      <c r="N83" s="15">
        <v>0</v>
      </c>
      <c r="O83" s="15">
        <v>0</v>
      </c>
      <c r="P83" s="15">
        <f t="shared" si="36"/>
        <v>100</v>
      </c>
      <c r="Q83" s="16">
        <v>2</v>
      </c>
      <c r="R83" s="16">
        <v>2.5</v>
      </c>
      <c r="S83" s="16">
        <v>7</v>
      </c>
      <c r="T83" s="15"/>
      <c r="U83" s="15"/>
      <c r="V83" s="15">
        <v>0</v>
      </c>
      <c r="W83" s="15">
        <v>2.5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 t="s">
        <v>138</v>
      </c>
      <c r="AD83" s="15" t="s">
        <v>139</v>
      </c>
      <c r="AE83" s="15">
        <v>35.200000000000003</v>
      </c>
      <c r="AF83" s="15">
        <v>7</v>
      </c>
      <c r="AG83" s="15">
        <v>1</v>
      </c>
      <c r="AH83" s="15">
        <v>0.3</v>
      </c>
      <c r="AI83" s="15">
        <v>1.5</v>
      </c>
      <c r="AJ83" s="16">
        <f t="shared" si="37"/>
        <v>1.2</v>
      </c>
      <c r="AK83" s="16" t="s">
        <v>135</v>
      </c>
      <c r="AL83" s="16" t="s">
        <v>135</v>
      </c>
      <c r="AM83" s="15" t="s">
        <v>140</v>
      </c>
      <c r="AN83" s="16">
        <f t="shared" si="38"/>
        <v>2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 t="s">
        <v>135</v>
      </c>
      <c r="AU83" s="17">
        <f t="shared" si="39"/>
        <v>0</v>
      </c>
      <c r="AV83" s="17"/>
      <c r="AW83" s="17">
        <f>VLOOKUP(I83,ABNT5101!$I$3:$J$9,2)</f>
        <v>10</v>
      </c>
      <c r="AX83" s="17">
        <f>VLOOKUP(I83,ABNT5101!$I$3:$M$9,5)</f>
        <v>0.18</v>
      </c>
      <c r="AY83" s="131" t="str">
        <f>_xlfn.XLOOKUP(I83,ABNT5101!$I:$I,ABNT5101!$L:$L)</f>
        <v>-</v>
      </c>
      <c r="AZ83" s="131">
        <f>_xlfn.XLOOKUP(I83,ABNT5101!$I:$I,ABNT5101!M:M)</f>
        <v>0.18</v>
      </c>
      <c r="BA83" s="131" t="str">
        <f>_xlfn.XLOOKUP(I83,ABNT5101!$I:$I,ABNT5101!N:N)</f>
        <v>-</v>
      </c>
      <c r="BB83" s="131">
        <f>_xlfn.XLOOKUP(I83,ABNT5101!$I:$I,ABNT5101!O:O)</f>
        <v>16</v>
      </c>
      <c r="BC83" s="18" t="str">
        <f t="shared" si="40"/>
        <v>ATENDE</v>
      </c>
      <c r="BD83" s="19">
        <f t="shared" si="41"/>
        <v>6.3000000000000167E-2</v>
      </c>
      <c r="BE83" s="19">
        <f t="shared" si="42"/>
        <v>1</v>
      </c>
      <c r="BF83" s="19" t="str">
        <f t="shared" si="43"/>
        <v>-</v>
      </c>
      <c r="BG83" s="20">
        <v>10.63</v>
      </c>
      <c r="BH83" s="20">
        <v>0.36</v>
      </c>
      <c r="BI83" s="20"/>
      <c r="BJ83" s="20"/>
      <c r="BK83" s="21"/>
      <c r="BL83" s="20"/>
      <c r="BM83" s="18" t="str">
        <f t="shared" si="44"/>
        <v>ATENDE</v>
      </c>
      <c r="BN83" s="18" t="str">
        <f t="shared" si="45"/>
        <v>ATENDE</v>
      </c>
      <c r="BO83" s="18" t="str">
        <f t="shared" si="46"/>
        <v>ATENDE</v>
      </c>
      <c r="BP83" s="18" t="str">
        <f t="shared" si="47"/>
        <v>ATENDE</v>
      </c>
      <c r="BQ83" s="22" t="str">
        <f t="shared" si="48"/>
        <v>C4</v>
      </c>
      <c r="BR83" s="22" t="str">
        <f t="shared" ref="BR83:BR115" si="66">K83</f>
        <v>P6</v>
      </c>
      <c r="BS83" s="23">
        <f t="shared" si="49"/>
        <v>1.7799999999999998</v>
      </c>
      <c r="BT83" s="20">
        <v>8.34</v>
      </c>
      <c r="BU83" s="20">
        <v>2.87</v>
      </c>
      <c r="BV83" s="132">
        <f>IF(BR83="-","-",_xlfn.XLOOKUP(BR83,ABNT5101!$B$4:$B$9,ABNT5101!$C$4:$C$9))</f>
        <v>3</v>
      </c>
      <c r="BW83" s="132">
        <f>IF(BR83="-","-",_xlfn.XLOOKUP(BR83,ABNT5101!$B$4:$B$9,ABNT5101!$D$4:$D$9))</f>
        <v>0.6</v>
      </c>
      <c r="BX83" s="18" t="str">
        <f t="shared" si="50"/>
        <v>ATENDE</v>
      </c>
      <c r="BY83" s="18" t="str">
        <f t="shared" si="51"/>
        <v>ATENDE</v>
      </c>
      <c r="BZ83" s="18" t="str">
        <f t="shared" si="52"/>
        <v>ATENDE</v>
      </c>
      <c r="CA83" s="22" t="str">
        <f>BR83</f>
        <v>P6</v>
      </c>
      <c r="CB83" s="23">
        <f t="shared" si="53"/>
        <v>1.1933333333333334</v>
      </c>
      <c r="CC83" s="22">
        <v>6.58</v>
      </c>
      <c r="CD83" s="22">
        <v>3.03</v>
      </c>
      <c r="CE83" s="130">
        <f>IF(CA83="-","-",_xlfn.XLOOKUP(CA83,ABNT5101!$B$4:$B$9,ABNT5101!$C$4:$C$9))</f>
        <v>3</v>
      </c>
      <c r="CF83" s="130">
        <f>IF(CA83="-","-",_xlfn.XLOOKUP(CA83,ABNT5101!$B$4:$B$9,ABNT5101!$D$4:$D$9))</f>
        <v>0.6</v>
      </c>
      <c r="CG83" s="18" t="str">
        <f t="shared" si="54"/>
        <v>ATENDE</v>
      </c>
      <c r="CH83" s="18" t="str">
        <f t="shared" si="55"/>
        <v>ATENDE</v>
      </c>
      <c r="CI83" s="18" t="str">
        <f t="shared" si="56"/>
        <v>ATENDE</v>
      </c>
      <c r="CJ83" s="133" t="str">
        <f>_xlfn.XLOOKUP(CK83,'Banco de dados'!$B:$B,'Banco de dados'!$D:$D)</f>
        <v>LEDSTAR</v>
      </c>
      <c r="CK83" s="25" t="s">
        <v>711</v>
      </c>
      <c r="CL83" s="24" t="str">
        <f>_xlfn.XLOOKUP(CK83,'Banco de dados'!$B:$B,'Banco de dados'!$E:$E)</f>
        <v>LUM LED SL VT 9.1 44W</v>
      </c>
      <c r="CM83" s="24"/>
      <c r="CN83" s="24">
        <f>IF(CM83="-","-",_xlfn.XLOOKUP(CM83,'Banco de dados'!$B:$B,'Banco de dados'!$E:$E))</f>
        <v>0</v>
      </c>
      <c r="CO83" s="26">
        <f t="shared" si="57"/>
        <v>1</v>
      </c>
      <c r="CP83" s="24">
        <f>_xlfn.XLOOKUP(CK83,'Banco de dados'!$B:$B,'Banco de dados'!$H:$H)</f>
        <v>44</v>
      </c>
      <c r="CQ83" s="24">
        <f>_xlfn.XLOOKUP(CM83,'Banco de dados'!$B:$B,'Banco de dados'!$H:$H)</f>
        <v>0</v>
      </c>
      <c r="CR83" s="24">
        <f>_xlfn.XLOOKUP(CK83,'Banco de dados'!$B:$B,'Banco de dados'!$F:$F)</f>
        <v>7657.99</v>
      </c>
      <c r="CS83" s="24">
        <f>_xlfn.XLOOKUP(CM83,'Banco de dados'!$B:$B,'Banco de dados'!$F:$F)</f>
        <v>0</v>
      </c>
      <c r="CT83" s="25">
        <v>0</v>
      </c>
      <c r="CU83" s="25"/>
      <c r="CV83" s="24" t="str">
        <f>IF(AI83&lt;=0.5,"Curto I",IF(AND(AI83&gt;='Braços de IP'!$B$9,AI83&lt;='Braços de IP'!$D$9),'Braços de IP'!$E$9,IF(AND(AI83&gt;='Braços de IP'!$B$10,AI83&lt;='Braços de IP'!$D$10),'Braços de IP'!$E$10,IF(AND(AI83&gt;='Braços de IP'!$B$11,AI83&lt;='Braços de IP'!$D$11),'Braços de IP'!$E$11,IF(AND(AI83&gt;='Braços de IP'!$B$12,AI83&lt;='Braços de IP'!$D$12),'Braços de IP'!$E$12,IF(AND(AI83&gt;='Braços de IP'!$B$13,AI83&lt;='Braços de IP'!$D$13),'Braços de IP'!$E$13,IF(AND(AI83&gt;='Braços de IP'!$B$14,AI83&lt;='Braços de IP'!$D$14),'Braços de IP'!$E$14,"ERRO")))))))</f>
        <v>Curto II</v>
      </c>
      <c r="CW83" s="25"/>
      <c r="CX83" s="24" t="str">
        <f>IF($CW83="","",VLOOKUP($CW83,'Braços de IP'!$E$9:$I$15,2,0))</f>
        <v/>
      </c>
      <c r="CY83" s="27" t="str">
        <f>IF($CW83="","",VLOOKUP($CW83,'Braços de IP'!$E$9:$I$15,5,0))</f>
        <v/>
      </c>
      <c r="CZ83" s="24"/>
      <c r="DA83" s="24"/>
      <c r="DB83" s="24"/>
      <c r="DC83" s="24"/>
      <c r="DD83" s="24"/>
      <c r="DE83" s="24"/>
      <c r="DF83" s="28">
        <f t="shared" si="58"/>
        <v>44</v>
      </c>
      <c r="DG83" s="29">
        <f t="shared" si="59"/>
        <v>50</v>
      </c>
      <c r="DH83" s="28">
        <f t="shared" si="60"/>
        <v>94</v>
      </c>
      <c r="DI83" s="30">
        <f t="shared" si="61"/>
        <v>0.12</v>
      </c>
      <c r="DJ83" s="31"/>
      <c r="DK83" s="32"/>
      <c r="DL83" s="15" t="s">
        <v>141</v>
      </c>
      <c r="DM83" s="15"/>
      <c r="DO83" s="33">
        <f t="shared" si="62"/>
        <v>0.12</v>
      </c>
      <c r="DQ83" s="1" t="s">
        <v>185</v>
      </c>
      <c r="DR83" s="1">
        <f t="shared" si="63"/>
        <v>0</v>
      </c>
      <c r="DS83" s="33" t="e">
        <f t="shared" si="64"/>
        <v>#DIV/0!</v>
      </c>
      <c r="DT83" s="33"/>
    </row>
    <row r="84" spans="1:125" ht="15.75" hidden="1" customHeight="1" x14ac:dyDescent="0.3">
      <c r="C84" t="s">
        <v>1006</v>
      </c>
      <c r="D84" s="15">
        <v>28</v>
      </c>
      <c r="E84" s="15" t="s">
        <v>132</v>
      </c>
      <c r="F84" s="15" t="s">
        <v>184</v>
      </c>
      <c r="G84" s="15">
        <v>-29.992228000000001</v>
      </c>
      <c r="H84" s="15">
        <v>-50.141682000000003</v>
      </c>
      <c r="I84" s="15" t="s">
        <v>154</v>
      </c>
      <c r="J84" s="15" t="s">
        <v>135</v>
      </c>
      <c r="K84" s="15" t="s">
        <v>136</v>
      </c>
      <c r="L84" s="15" t="s">
        <v>137</v>
      </c>
      <c r="M84" s="15">
        <v>50</v>
      </c>
      <c r="N84" s="15">
        <v>0</v>
      </c>
      <c r="O84" s="15">
        <v>0</v>
      </c>
      <c r="P84" s="15">
        <f t="shared" si="36"/>
        <v>100</v>
      </c>
      <c r="Q84" s="16">
        <v>2</v>
      </c>
      <c r="R84" s="16">
        <v>2.5</v>
      </c>
      <c r="S84" s="16">
        <v>7</v>
      </c>
      <c r="T84" s="15"/>
      <c r="U84" s="15"/>
      <c r="V84" s="15">
        <v>0</v>
      </c>
      <c r="W84" s="15">
        <v>2.5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 t="s">
        <v>138</v>
      </c>
      <c r="AD84" s="15" t="s">
        <v>139</v>
      </c>
      <c r="AE84" s="15">
        <v>35.200000000000003</v>
      </c>
      <c r="AF84" s="15">
        <v>7</v>
      </c>
      <c r="AG84" s="15">
        <v>1</v>
      </c>
      <c r="AH84" s="15">
        <v>0.3</v>
      </c>
      <c r="AI84" s="15">
        <v>1.5</v>
      </c>
      <c r="AJ84" s="16">
        <f t="shared" si="37"/>
        <v>1.2</v>
      </c>
      <c r="AK84" s="16" t="s">
        <v>135</v>
      </c>
      <c r="AL84" s="16" t="s">
        <v>135</v>
      </c>
      <c r="AM84" s="15" t="s">
        <v>140</v>
      </c>
      <c r="AN84" s="16">
        <f t="shared" si="38"/>
        <v>2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 t="s">
        <v>135</v>
      </c>
      <c r="AU84" s="17">
        <f t="shared" si="39"/>
        <v>0</v>
      </c>
      <c r="AV84" s="17"/>
      <c r="AW84" s="17">
        <f>VLOOKUP(I84,ABNT5101!$I$3:$J$9,2)</f>
        <v>10</v>
      </c>
      <c r="AX84" s="17">
        <f>VLOOKUP(I84,ABNT5101!$I$3:$M$9,5)</f>
        <v>0.18</v>
      </c>
      <c r="AY84" s="131" t="str">
        <f>_xlfn.XLOOKUP(I84,ABNT5101!$I:$I,ABNT5101!$L:$L)</f>
        <v>-</v>
      </c>
      <c r="AZ84" s="131">
        <f>_xlfn.XLOOKUP(I84,ABNT5101!$I:$I,ABNT5101!M:M)</f>
        <v>0.18</v>
      </c>
      <c r="BA84" s="131" t="str">
        <f>_xlfn.XLOOKUP(I84,ABNT5101!$I:$I,ABNT5101!N:N)</f>
        <v>-</v>
      </c>
      <c r="BB84" s="131">
        <f>_xlfn.XLOOKUP(I84,ABNT5101!$I:$I,ABNT5101!O:O)</f>
        <v>16</v>
      </c>
      <c r="BC84" s="18" t="str">
        <f t="shared" si="40"/>
        <v>ATENDE</v>
      </c>
      <c r="BD84" s="19">
        <f t="shared" si="41"/>
        <v>1.4000000000000012E-2</v>
      </c>
      <c r="BE84" s="19">
        <f t="shared" si="42"/>
        <v>1.4444444444444446</v>
      </c>
      <c r="BF84" s="19" t="str">
        <f t="shared" si="43"/>
        <v>-</v>
      </c>
      <c r="BG84" s="20">
        <v>10.14</v>
      </c>
      <c r="BH84" s="20">
        <v>0.44</v>
      </c>
      <c r="BI84" s="20"/>
      <c r="BJ84" s="20"/>
      <c r="BK84" s="21"/>
      <c r="BL84" s="20"/>
      <c r="BM84" s="18" t="str">
        <f t="shared" si="44"/>
        <v>ATENDE</v>
      </c>
      <c r="BN84" s="18" t="str">
        <f t="shared" si="45"/>
        <v>ATENDE</v>
      </c>
      <c r="BO84" s="18" t="str">
        <f t="shared" si="46"/>
        <v>ATENDE</v>
      </c>
      <c r="BP84" s="18" t="str">
        <f t="shared" si="47"/>
        <v>ATENDE</v>
      </c>
      <c r="BQ84" s="22" t="str">
        <f t="shared" si="48"/>
        <v>C4</v>
      </c>
      <c r="BR84" s="22" t="str">
        <f t="shared" si="66"/>
        <v>P6</v>
      </c>
      <c r="BS84" s="23">
        <f t="shared" si="49"/>
        <v>1.6133333333333333</v>
      </c>
      <c r="BT84" s="20">
        <v>7.84</v>
      </c>
      <c r="BU84" s="20">
        <v>2.56</v>
      </c>
      <c r="BV84" s="132">
        <f>IF(BR84="-","-",_xlfn.XLOOKUP(BR84,ABNT5101!$B$4:$B$9,ABNT5101!$C$4:$C$9))</f>
        <v>3</v>
      </c>
      <c r="BW84" s="132">
        <f>IF(BR84="-","-",_xlfn.XLOOKUP(BR84,ABNT5101!$B$4:$B$9,ABNT5101!$D$4:$D$9))</f>
        <v>0.6</v>
      </c>
      <c r="BX84" s="18" t="str">
        <f t="shared" si="50"/>
        <v>ATENDE</v>
      </c>
      <c r="BY84" s="18" t="str">
        <f t="shared" si="51"/>
        <v>ATENDE</v>
      </c>
      <c r="BZ84" s="18" t="str">
        <f t="shared" si="52"/>
        <v>ATENDE</v>
      </c>
      <c r="CA84" s="22" t="str">
        <f>BR84</f>
        <v>P6</v>
      </c>
      <c r="CB84" s="23">
        <f t="shared" si="53"/>
        <v>0.89333333333333331</v>
      </c>
      <c r="CC84" s="22">
        <v>5.68</v>
      </c>
      <c r="CD84" s="22">
        <v>3.52</v>
      </c>
      <c r="CE84" s="130">
        <f>IF(CA84="-","-",_xlfn.XLOOKUP(CA84,ABNT5101!$B$4:$B$9,ABNT5101!$C$4:$C$9))</f>
        <v>3</v>
      </c>
      <c r="CF84" s="130">
        <f>IF(CA84="-","-",_xlfn.XLOOKUP(CA84,ABNT5101!$B$4:$B$9,ABNT5101!$D$4:$D$9))</f>
        <v>0.6</v>
      </c>
      <c r="CG84" s="18" t="str">
        <f t="shared" si="54"/>
        <v>ATENDE</v>
      </c>
      <c r="CH84" s="18" t="str">
        <f t="shared" si="55"/>
        <v>ATENDE</v>
      </c>
      <c r="CI84" s="18" t="str">
        <f t="shared" si="56"/>
        <v>ATENDE</v>
      </c>
      <c r="CJ84" s="133" t="str">
        <f>_xlfn.XLOOKUP(CK84,'Banco de dados'!$B:$B,'Banco de dados'!$D:$D)</f>
        <v>SX LIGHTING</v>
      </c>
      <c r="CK84" s="25" t="s">
        <v>803</v>
      </c>
      <c r="CL84" s="24" t="str">
        <f>_xlfn.XLOOKUP(CK84,'Banco de dados'!$B:$B,'Banco de dados'!$E:$E)</f>
        <v>SXINEVO040K40L12CZF7PHF</v>
      </c>
      <c r="CM84" s="24"/>
      <c r="CN84" s="24" t="e">
        <f>IF(CM84="-","-",_xlfn.XLOOKUP(CM84,'Banco de dados'!$B:$B,'Banco de dados'!$E:$E))</f>
        <v>#N/A</v>
      </c>
      <c r="CO84" s="26">
        <f t="shared" si="57"/>
        <v>1</v>
      </c>
      <c r="CP84" s="24">
        <f>_xlfn.XLOOKUP(CK84,'Banco de dados'!$B:$B,'Banco de dados'!$H:$H)</f>
        <v>39</v>
      </c>
      <c r="CQ84" s="24">
        <f>_xlfn.XLOOKUP(CM84,'Banco de dados'!$B:$B,'Banco de dados'!$H:$H)</f>
        <v>0</v>
      </c>
      <c r="CR84" s="24">
        <f>_xlfn.XLOOKUP(CK84,'Banco de dados'!$B:$B,'Banco de dados'!$F:$F)</f>
        <v>6552</v>
      </c>
      <c r="CS84" s="24">
        <f>_xlfn.XLOOKUP(CM84,'Banco de dados'!$B:$B,'Banco de dados'!$F:$F)</f>
        <v>0</v>
      </c>
      <c r="CT84" s="25">
        <v>0</v>
      </c>
      <c r="CU84" s="25"/>
      <c r="CV84" s="24" t="str">
        <f>IF(AI84&lt;=0.5,"Curto I",IF(AND(AI84&gt;='Braços de IP'!$B$9,AI84&lt;='Braços de IP'!$D$9),'Braços de IP'!$E$9,IF(AND(AI84&gt;='Braços de IP'!$B$10,AI84&lt;='Braços de IP'!$D$10),'Braços de IP'!$E$10,IF(AND(AI84&gt;='Braços de IP'!$B$11,AI84&lt;='Braços de IP'!$D$11),'Braços de IP'!$E$11,IF(AND(AI84&gt;='Braços de IP'!$B$12,AI84&lt;='Braços de IP'!$D$12),'Braços de IP'!$E$12,IF(AND(AI84&gt;='Braços de IP'!$B$13,AI84&lt;='Braços de IP'!$D$13),'Braços de IP'!$E$13,IF(AND(AI84&gt;='Braços de IP'!$B$14,AI84&lt;='Braços de IP'!$D$14),'Braços de IP'!$E$14,"ERRO")))))))</f>
        <v>Curto II</v>
      </c>
      <c r="CW84" s="25"/>
      <c r="CX84" s="24" t="str">
        <f>IF($CW84="","",VLOOKUP($CW84,'Braços de IP'!$E$9:$I$15,2,0))</f>
        <v/>
      </c>
      <c r="CY84" s="27" t="str">
        <f>IF($CW84="","",VLOOKUP($CW84,'Braços de IP'!$E$9:$I$15,5,0))</f>
        <v/>
      </c>
      <c r="CZ84" s="24"/>
      <c r="DA84" s="24"/>
      <c r="DB84" s="24"/>
      <c r="DC84" s="24"/>
      <c r="DD84" s="24"/>
      <c r="DE84" s="24"/>
      <c r="DF84" s="28">
        <f t="shared" si="58"/>
        <v>39</v>
      </c>
      <c r="DG84" s="29">
        <f t="shared" si="59"/>
        <v>50</v>
      </c>
      <c r="DH84" s="28">
        <f t="shared" si="60"/>
        <v>89</v>
      </c>
      <c r="DI84" s="30">
        <f t="shared" si="61"/>
        <v>0.21999999999999997</v>
      </c>
      <c r="DJ84" s="31"/>
      <c r="DK84" s="32"/>
      <c r="DL84" s="15" t="s">
        <v>141</v>
      </c>
      <c r="DM84" s="15"/>
      <c r="DO84" s="33">
        <f t="shared" si="62"/>
        <v>0.22</v>
      </c>
      <c r="DQ84" s="1" t="s">
        <v>185</v>
      </c>
      <c r="DR84" s="1">
        <f t="shared" si="63"/>
        <v>0</v>
      </c>
      <c r="DS84" s="33" t="e">
        <f t="shared" si="64"/>
        <v>#DIV/0!</v>
      </c>
      <c r="DT84" s="33"/>
    </row>
    <row r="85" spans="1:125" ht="15.75" hidden="1" customHeight="1" x14ac:dyDescent="0.3">
      <c r="C85" t="s">
        <v>1006</v>
      </c>
      <c r="D85" s="15">
        <v>28</v>
      </c>
      <c r="E85" s="15" t="s">
        <v>132</v>
      </c>
      <c r="F85" s="15" t="s">
        <v>184</v>
      </c>
      <c r="G85" s="15">
        <v>-29.992228000000001</v>
      </c>
      <c r="H85" s="15">
        <v>-50.141682000000003</v>
      </c>
      <c r="I85" s="15" t="s">
        <v>154</v>
      </c>
      <c r="J85" s="15" t="s">
        <v>135</v>
      </c>
      <c r="K85" s="15" t="s">
        <v>136</v>
      </c>
      <c r="L85" s="15" t="s">
        <v>137</v>
      </c>
      <c r="M85" s="15">
        <v>50</v>
      </c>
      <c r="N85" s="15">
        <v>0</v>
      </c>
      <c r="O85" s="15">
        <v>0</v>
      </c>
      <c r="P85" s="15">
        <f t="shared" si="36"/>
        <v>100</v>
      </c>
      <c r="Q85" s="16">
        <v>2</v>
      </c>
      <c r="R85" s="16">
        <v>2.5</v>
      </c>
      <c r="S85" s="16">
        <v>7</v>
      </c>
      <c r="T85" s="15"/>
      <c r="U85" s="15"/>
      <c r="V85" s="15">
        <v>0</v>
      </c>
      <c r="W85" s="15">
        <v>2.5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 t="s">
        <v>138</v>
      </c>
      <c r="AD85" s="15" t="s">
        <v>139</v>
      </c>
      <c r="AE85" s="15">
        <v>35.200000000000003</v>
      </c>
      <c r="AF85" s="15">
        <v>7</v>
      </c>
      <c r="AG85" s="15">
        <v>1</v>
      </c>
      <c r="AH85" s="15">
        <v>0.3</v>
      </c>
      <c r="AI85" s="15">
        <v>1.5</v>
      </c>
      <c r="AJ85" s="16">
        <f t="shared" si="37"/>
        <v>1.2</v>
      </c>
      <c r="AK85" s="16" t="s">
        <v>135</v>
      </c>
      <c r="AL85" s="16" t="s">
        <v>135</v>
      </c>
      <c r="AM85" s="15" t="s">
        <v>140</v>
      </c>
      <c r="AN85" s="16">
        <f t="shared" si="38"/>
        <v>2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 t="s">
        <v>135</v>
      </c>
      <c r="AU85" s="17">
        <f t="shared" si="39"/>
        <v>0</v>
      </c>
      <c r="AV85" s="17"/>
      <c r="AW85" s="17">
        <f>VLOOKUP(I85,ABNT5101!$I$3:$J$9,2)</f>
        <v>10</v>
      </c>
      <c r="AX85" s="17">
        <f>VLOOKUP(I85,ABNT5101!$I$3:$M$9,5)</f>
        <v>0.18</v>
      </c>
      <c r="AY85" s="131" t="str">
        <f>_xlfn.XLOOKUP(I85,ABNT5101!$I:$I,ABNT5101!$L:$L)</f>
        <v>-</v>
      </c>
      <c r="AZ85" s="131">
        <f>_xlfn.XLOOKUP(I85,ABNT5101!$I:$I,ABNT5101!M:M)</f>
        <v>0.18</v>
      </c>
      <c r="BA85" s="131" t="str">
        <f>_xlfn.XLOOKUP(I85,ABNT5101!$I:$I,ABNT5101!N:N)</f>
        <v>-</v>
      </c>
      <c r="BB85" s="131">
        <f>_xlfn.XLOOKUP(I85,ABNT5101!$I:$I,ABNT5101!O:O)</f>
        <v>16</v>
      </c>
      <c r="BC85" s="18" t="str">
        <f t="shared" si="40"/>
        <v>ATENDE</v>
      </c>
      <c r="BD85" s="19">
        <f t="shared" si="41"/>
        <v>0.14600000000000013</v>
      </c>
      <c r="BE85" s="19">
        <f t="shared" si="42"/>
        <v>1</v>
      </c>
      <c r="BF85" s="19" t="str">
        <f t="shared" si="43"/>
        <v>-</v>
      </c>
      <c r="BG85" s="20">
        <v>11.46</v>
      </c>
      <c r="BH85" s="20">
        <v>0.36</v>
      </c>
      <c r="BI85" s="20"/>
      <c r="BJ85" s="20"/>
      <c r="BK85" s="21"/>
      <c r="BL85" s="20"/>
      <c r="BM85" s="18" t="str">
        <f t="shared" si="44"/>
        <v>ATENDE</v>
      </c>
      <c r="BN85" s="18" t="str">
        <f t="shared" si="45"/>
        <v>ATENDE</v>
      </c>
      <c r="BO85" s="18" t="str">
        <f t="shared" si="46"/>
        <v>ATENDE</v>
      </c>
      <c r="BP85" s="18" t="str">
        <f t="shared" si="47"/>
        <v>ATENDE</v>
      </c>
      <c r="BQ85" s="22" t="str">
        <f t="shared" si="48"/>
        <v>C4</v>
      </c>
      <c r="BR85" s="22" t="str">
        <f t="shared" si="66"/>
        <v>P6</v>
      </c>
      <c r="BS85" s="23">
        <f t="shared" si="49"/>
        <v>1.7466666666666666</v>
      </c>
      <c r="BT85" s="20">
        <v>8.24</v>
      </c>
      <c r="BU85" s="20">
        <v>2.73</v>
      </c>
      <c r="BV85" s="132">
        <f>IF(BR85="-","-",_xlfn.XLOOKUP(BR85,ABNT5101!$B$4:$B$9,ABNT5101!$C$4:$C$9))</f>
        <v>3</v>
      </c>
      <c r="BW85" s="132">
        <f>IF(BR85="-","-",_xlfn.XLOOKUP(BR85,ABNT5101!$B$4:$B$9,ABNT5101!$D$4:$D$9))</f>
        <v>0.6</v>
      </c>
      <c r="BX85" s="18" t="str">
        <f t="shared" si="50"/>
        <v>ATENDE</v>
      </c>
      <c r="BY85" s="18" t="str">
        <f t="shared" si="51"/>
        <v>ATENDE</v>
      </c>
      <c r="BZ85" s="18" t="str">
        <f t="shared" si="52"/>
        <v>ATENDE</v>
      </c>
      <c r="CA85" s="22" t="str">
        <f>BR85</f>
        <v>P6</v>
      </c>
      <c r="CB85" s="23">
        <f t="shared" si="53"/>
        <v>0.61666666666666647</v>
      </c>
      <c r="CC85" s="22">
        <v>4.8499999999999996</v>
      </c>
      <c r="CD85" s="22">
        <v>2.14</v>
      </c>
      <c r="CE85" s="130">
        <f>IF(CA85="-","-",_xlfn.XLOOKUP(CA85,ABNT5101!$B$4:$B$9,ABNT5101!$C$4:$C$9))</f>
        <v>3</v>
      </c>
      <c r="CF85" s="130">
        <f>IF(CA85="-","-",_xlfn.XLOOKUP(CA85,ABNT5101!$B$4:$B$9,ABNT5101!$D$4:$D$9))</f>
        <v>0.6</v>
      </c>
      <c r="CG85" s="18" t="str">
        <f t="shared" si="54"/>
        <v>ATENDE</v>
      </c>
      <c r="CH85" s="18" t="str">
        <f t="shared" si="55"/>
        <v>ATENDE</v>
      </c>
      <c r="CI85" s="18" t="str">
        <f t="shared" si="56"/>
        <v>ATENDE</v>
      </c>
      <c r="CJ85" s="133" t="str">
        <f>_xlfn.XLOOKUP(CK85,'Banco de dados'!$B:$B,'Banco de dados'!$D:$D)</f>
        <v>TECNOWATT</v>
      </c>
      <c r="CK85" s="25" t="s">
        <v>826</v>
      </c>
      <c r="CL85" s="24" t="str">
        <f>_xlfn.XLOOKUP(CK85,'Banco de dados'!$B:$B,'Banco de dados'!$E:$E)</f>
        <v>SIGSAGPTLRRSSNDL_40W_50IBBRS
1-10C1MUN6.5</v>
      </c>
      <c r="CM85" s="24"/>
      <c r="CN85" s="24" t="e">
        <f>IF(CM85="-","-",_xlfn.XLOOKUP(CM85,'Banco de dados'!$B:$B,'Banco de dados'!$E:$E))</f>
        <v>#N/A</v>
      </c>
      <c r="CO85" s="26">
        <f t="shared" si="57"/>
        <v>1</v>
      </c>
      <c r="CP85" s="24">
        <f>_xlfn.XLOOKUP(CK85,'Banco de dados'!$B:$B,'Banco de dados'!$H:$H)</f>
        <v>40</v>
      </c>
      <c r="CQ85" s="24">
        <f>_xlfn.XLOOKUP(CM85,'Banco de dados'!$B:$B,'Banco de dados'!$H:$H)</f>
        <v>0</v>
      </c>
      <c r="CR85" s="24">
        <f>_xlfn.XLOOKUP(CK85,'Banco de dados'!$B:$B,'Banco de dados'!$F:$F)</f>
        <v>6641</v>
      </c>
      <c r="CS85" s="24">
        <f>_xlfn.XLOOKUP(CM85,'Banco de dados'!$B:$B,'Banco de dados'!$F:$F)</f>
        <v>0</v>
      </c>
      <c r="CT85" s="25">
        <v>0</v>
      </c>
      <c r="CU85" s="25"/>
      <c r="CV85" s="24" t="str">
        <f>IF(AI85&lt;=0.5,"Curto I",IF(AND(AI85&gt;='Braços de IP'!$B$9,AI85&lt;='Braços de IP'!$D$9),'Braços de IP'!$E$9,IF(AND(AI85&gt;='Braços de IP'!$B$10,AI85&lt;='Braços de IP'!$D$10),'Braços de IP'!$E$10,IF(AND(AI85&gt;='Braços de IP'!$B$11,AI85&lt;='Braços de IP'!$D$11),'Braços de IP'!$E$11,IF(AND(AI85&gt;='Braços de IP'!$B$12,AI85&lt;='Braços de IP'!$D$12),'Braços de IP'!$E$12,IF(AND(AI85&gt;='Braços de IP'!$B$13,AI85&lt;='Braços de IP'!$D$13),'Braços de IP'!$E$13,IF(AND(AI85&gt;='Braços de IP'!$B$14,AI85&lt;='Braços de IP'!$D$14),'Braços de IP'!$E$14,"ERRO")))))))</f>
        <v>Curto II</v>
      </c>
      <c r="CW85" s="25"/>
      <c r="CX85" s="24" t="str">
        <f>IF($CW85="","",VLOOKUP($CW85,'Braços de IP'!$E$9:$I$15,2,0))</f>
        <v/>
      </c>
      <c r="CY85" s="27" t="str">
        <f>IF($CW85="","",VLOOKUP($CW85,'Braços de IP'!$E$9:$I$15,5,0))</f>
        <v/>
      </c>
      <c r="CZ85" s="24"/>
      <c r="DA85" s="24"/>
      <c r="DB85" s="24"/>
      <c r="DC85" s="24"/>
      <c r="DD85" s="24"/>
      <c r="DE85" s="24"/>
      <c r="DF85" s="28">
        <f t="shared" si="58"/>
        <v>40</v>
      </c>
      <c r="DG85" s="29">
        <f t="shared" si="59"/>
        <v>50</v>
      </c>
      <c r="DH85" s="28">
        <f t="shared" si="60"/>
        <v>90</v>
      </c>
      <c r="DI85" s="30">
        <f t="shared" si="61"/>
        <v>0.19999999999999996</v>
      </c>
      <c r="DJ85" s="31"/>
      <c r="DK85" s="32"/>
      <c r="DL85" s="15" t="s">
        <v>141</v>
      </c>
      <c r="DM85" s="15"/>
      <c r="DO85" s="33">
        <f t="shared" si="62"/>
        <v>0.2</v>
      </c>
      <c r="DQ85" s="1" t="s">
        <v>185</v>
      </c>
      <c r="DR85" s="1">
        <f t="shared" si="63"/>
        <v>0</v>
      </c>
      <c r="DS85" s="33" t="e">
        <f t="shared" si="64"/>
        <v>#DIV/0!</v>
      </c>
      <c r="DT85" s="33"/>
    </row>
    <row r="86" spans="1:125" ht="15.75" customHeight="1" x14ac:dyDescent="0.3">
      <c r="C86" t="s">
        <v>1006</v>
      </c>
      <c r="D86" s="15">
        <v>24</v>
      </c>
      <c r="E86" s="15" t="s">
        <v>178</v>
      </c>
      <c r="F86" s="15" t="s">
        <v>179</v>
      </c>
      <c r="G86" s="15">
        <v>-30.000693999999999</v>
      </c>
      <c r="H86" s="15">
        <v>-50.135185</v>
      </c>
      <c r="I86" s="15" t="s">
        <v>134</v>
      </c>
      <c r="J86" s="15" t="s">
        <v>135</v>
      </c>
      <c r="K86" s="15" t="s">
        <v>136</v>
      </c>
      <c r="L86" s="15" t="s">
        <v>148</v>
      </c>
      <c r="M86" s="15">
        <v>100</v>
      </c>
      <c r="N86" s="15">
        <v>17</v>
      </c>
      <c r="O86" s="15">
        <v>0</v>
      </c>
      <c r="P86" s="15">
        <f t="shared" si="36"/>
        <v>200</v>
      </c>
      <c r="Q86" s="16">
        <v>2</v>
      </c>
      <c r="R86" s="16">
        <v>2.5</v>
      </c>
      <c r="S86" s="16">
        <v>7</v>
      </c>
      <c r="T86" s="15"/>
      <c r="U86" s="15"/>
      <c r="V86" s="15">
        <v>5</v>
      </c>
      <c r="W86" s="15">
        <v>0</v>
      </c>
      <c r="X86" s="15">
        <v>3.5</v>
      </c>
      <c r="Y86" s="15">
        <v>0</v>
      </c>
      <c r="Z86" s="15">
        <v>0</v>
      </c>
      <c r="AA86" s="15">
        <v>0</v>
      </c>
      <c r="AB86" s="15">
        <v>0</v>
      </c>
      <c r="AC86" s="15" t="s">
        <v>138</v>
      </c>
      <c r="AD86" s="15" t="s">
        <v>139</v>
      </c>
      <c r="AE86" s="15">
        <v>32</v>
      </c>
      <c r="AF86" s="15">
        <v>7</v>
      </c>
      <c r="AG86" s="15">
        <v>1</v>
      </c>
      <c r="AH86" s="15">
        <v>0.3</v>
      </c>
      <c r="AI86" s="15">
        <v>1.3</v>
      </c>
      <c r="AJ86" s="16">
        <f t="shared" si="37"/>
        <v>1</v>
      </c>
      <c r="AK86" s="16" t="s">
        <v>135</v>
      </c>
      <c r="AL86" s="16" t="s">
        <v>135</v>
      </c>
      <c r="AM86" s="15" t="s">
        <v>140</v>
      </c>
      <c r="AN86" s="16">
        <f t="shared" si="38"/>
        <v>2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 t="s">
        <v>135</v>
      </c>
      <c r="AU86" s="17">
        <f t="shared" si="39"/>
        <v>0</v>
      </c>
      <c r="AV86" s="17"/>
      <c r="AW86" s="17">
        <f>VLOOKUP(I86,ABNT5101!$I$3:$J$9,2)</f>
        <v>7.5</v>
      </c>
      <c r="AX86" s="17">
        <f>VLOOKUP(I86,ABNT5101!$I$3:$M$9,5)</f>
        <v>0.18</v>
      </c>
      <c r="AY86" s="131" t="str">
        <f>_xlfn.XLOOKUP(I86,ABNT5101!$I:$I,ABNT5101!$L:$L)</f>
        <v>-</v>
      </c>
      <c r="AZ86" s="131">
        <f>_xlfn.XLOOKUP(I86,ABNT5101!$I:$I,ABNT5101!M:M)</f>
        <v>0.18</v>
      </c>
      <c r="BA86" s="131" t="str">
        <f>_xlfn.XLOOKUP(I86,ABNT5101!$I:$I,ABNT5101!N:N)</f>
        <v>-</v>
      </c>
      <c r="BB86" s="131">
        <f>_xlfn.XLOOKUP(I86,ABNT5101!$I:$I,ABNT5101!O:O)</f>
        <v>16</v>
      </c>
      <c r="BC86" s="18" t="str">
        <f t="shared" si="40"/>
        <v>ATENDE</v>
      </c>
      <c r="BD86" s="19">
        <f t="shared" si="41"/>
        <v>0.10000000000000009</v>
      </c>
      <c r="BE86" s="19">
        <f t="shared" si="42"/>
        <v>1.8888888888888893</v>
      </c>
      <c r="BF86" s="19" t="str">
        <f t="shared" si="43"/>
        <v>-</v>
      </c>
      <c r="BG86" s="20">
        <v>8.25</v>
      </c>
      <c r="BH86" s="20">
        <v>0.52</v>
      </c>
      <c r="BI86" s="20"/>
      <c r="BJ86" s="20"/>
      <c r="BK86" s="21"/>
      <c r="BL86" s="20"/>
      <c r="BM86" s="18" t="str">
        <f t="shared" si="44"/>
        <v>ATENDE</v>
      </c>
      <c r="BN86" s="18" t="str">
        <f t="shared" si="45"/>
        <v>ATENDE</v>
      </c>
      <c r="BO86" s="18" t="str">
        <f t="shared" si="46"/>
        <v>ATENDE</v>
      </c>
      <c r="BP86" s="18" t="str">
        <f t="shared" si="47"/>
        <v>ATENDE</v>
      </c>
      <c r="BQ86" s="22" t="str">
        <f t="shared" si="48"/>
        <v>C5</v>
      </c>
      <c r="BR86" s="22" t="str">
        <f t="shared" si="66"/>
        <v>P6</v>
      </c>
      <c r="BS86" s="23">
        <f t="shared" si="49"/>
        <v>1.3733333333333335</v>
      </c>
      <c r="BT86" s="20">
        <v>7.12</v>
      </c>
      <c r="BU86" s="20">
        <v>4.12</v>
      </c>
      <c r="BV86" s="132">
        <f>IF(BR86="-","-",_xlfn.XLOOKUP(BR86,ABNT5101!$B$4:$B$9,ABNT5101!$C$4:$C$9))</f>
        <v>3</v>
      </c>
      <c r="BW86" s="132">
        <f>IF(BR86="-","-",_xlfn.XLOOKUP(BR86,ABNT5101!$B$4:$B$9,ABNT5101!$D$4:$D$9))</f>
        <v>0.6</v>
      </c>
      <c r="BX86" s="18" t="str">
        <f t="shared" si="50"/>
        <v>ATENDE</v>
      </c>
      <c r="BY86" s="18" t="str">
        <f t="shared" si="51"/>
        <v>ATENDE</v>
      </c>
      <c r="BZ86" s="18" t="str">
        <f t="shared" si="52"/>
        <v>ATENDE</v>
      </c>
      <c r="CA86" s="22" t="s">
        <v>135</v>
      </c>
      <c r="CB86" s="23" t="e">
        <f t="shared" si="53"/>
        <v>#VALUE!</v>
      </c>
      <c r="CC86" s="22"/>
      <c r="CD86" s="22"/>
      <c r="CE86" s="130" t="str">
        <f>IF(CA86="-","-",_xlfn.XLOOKUP(CA86,ABNT5101!$B$4:$B$9,ABNT5101!$C$4:$C$9))</f>
        <v>-</v>
      </c>
      <c r="CF86" s="130" t="str">
        <f>IF(CA86="-","-",_xlfn.XLOOKUP(CA86,ABNT5101!$B$4:$B$9,ABNT5101!$D$4:$D$9))</f>
        <v>-</v>
      </c>
      <c r="CG86" s="18" t="str">
        <f t="shared" si="54"/>
        <v>-</v>
      </c>
      <c r="CH86" s="18" t="str">
        <f t="shared" si="55"/>
        <v>-</v>
      </c>
      <c r="CI86" s="18" t="str">
        <f t="shared" si="56"/>
        <v>-</v>
      </c>
      <c r="CJ86" s="133" t="str">
        <f>_xlfn.XLOOKUP(CK86,'Banco de dados'!$B:$B,'Banco de dados'!$D:$D)</f>
        <v>LEDSTAR</v>
      </c>
      <c r="CK86" s="25" t="s">
        <v>715</v>
      </c>
      <c r="CL86" s="24" t="str">
        <f>_xlfn.XLOOKUP(CK86,'Banco de dados'!$B:$B,'Banco de dados'!$E:$E)</f>
        <v>LUM LED SL VT 9.1 65W</v>
      </c>
      <c r="CM86" s="24"/>
      <c r="CN86" s="24">
        <f>IF(CM86="-","-",_xlfn.XLOOKUP(CM86,'Banco de dados'!$B:$B,'Banco de dados'!$E:$E))</f>
        <v>0</v>
      </c>
      <c r="CO86" s="26">
        <f t="shared" si="57"/>
        <v>1</v>
      </c>
      <c r="CP86" s="24">
        <f>_xlfn.XLOOKUP(CK86,'Banco de dados'!$B:$B,'Banco de dados'!$H:$H)</f>
        <v>65</v>
      </c>
      <c r="CQ86" s="24">
        <f>_xlfn.XLOOKUP(CM86,'Banco de dados'!$B:$B,'Banco de dados'!$H:$H)</f>
        <v>0</v>
      </c>
      <c r="CR86" s="24">
        <f>_xlfn.XLOOKUP(CK86,'Banco de dados'!$B:$B,'Banco de dados'!$F:$F)</f>
        <v>10496</v>
      </c>
      <c r="CS86" s="24">
        <f>_xlfn.XLOOKUP(CM86,'Banco de dados'!$B:$B,'Banco de dados'!$F:$F)</f>
        <v>0</v>
      </c>
      <c r="CT86" s="25">
        <v>0</v>
      </c>
      <c r="CU86" s="25">
        <v>10</v>
      </c>
      <c r="CV86" s="24" t="str">
        <f>IF(AI86&lt;=0.5,"Curto I",IF(AND(AI86&gt;='Braços de IP'!$B$9,AI86&lt;='Braços de IP'!$D$9),'Braços de IP'!$E$9,IF(AND(AI86&gt;='Braços de IP'!$B$10,AI86&lt;='Braços de IP'!$D$10),'Braços de IP'!$E$10,IF(AND(AI86&gt;='Braços de IP'!$B$11,AI86&lt;='Braços de IP'!$D$11),'Braços de IP'!$E$11,IF(AND(AI86&gt;='Braços de IP'!$B$12,AI86&lt;='Braços de IP'!$D$12),'Braços de IP'!$E$12,IF(AND(AI86&gt;='Braços de IP'!$B$13,AI86&lt;='Braços de IP'!$D$13),'Braços de IP'!$E$13,IF(AND(AI86&gt;='Braços de IP'!$B$14,AI86&lt;='Braços de IP'!$D$14),'Braços de IP'!$E$14,"ERRO")))))))</f>
        <v>Curto II</v>
      </c>
      <c r="CW86" s="25" t="s">
        <v>171</v>
      </c>
      <c r="CX86" s="24">
        <f>IF($CW86="","",VLOOKUP($CW86,'Braços de IP'!$E$9:$I$15,2,0))</f>
        <v>3.5</v>
      </c>
      <c r="CY86" s="27">
        <f>IF($CW86="","",VLOOKUP($CW86,'Braços de IP'!$E$9:$I$15,5,0))</f>
        <v>8.5</v>
      </c>
      <c r="CZ86" s="24"/>
      <c r="DA86" s="24"/>
      <c r="DB86" s="24"/>
      <c r="DC86" s="24"/>
      <c r="DD86" s="24"/>
      <c r="DE86" s="24"/>
      <c r="DF86" s="28">
        <f t="shared" si="58"/>
        <v>65</v>
      </c>
      <c r="DG86" s="29">
        <f t="shared" si="59"/>
        <v>100</v>
      </c>
      <c r="DH86" s="28">
        <f t="shared" si="60"/>
        <v>165</v>
      </c>
      <c r="DI86" s="30">
        <f t="shared" si="61"/>
        <v>0.35</v>
      </c>
      <c r="DJ86" s="31"/>
      <c r="DK86" s="32"/>
      <c r="DL86" s="15" t="s">
        <v>141</v>
      </c>
      <c r="DM86" s="15"/>
      <c r="DO86" s="33">
        <f t="shared" si="62"/>
        <v>0.44444444444444442</v>
      </c>
      <c r="DQ86" s="1" t="s">
        <v>3</v>
      </c>
      <c r="DR86" s="1">
        <f t="shared" si="63"/>
        <v>0</v>
      </c>
      <c r="DS86" s="33" t="e">
        <f t="shared" si="64"/>
        <v>#DIV/0!</v>
      </c>
    </row>
    <row r="87" spans="1:125" ht="15.75" customHeight="1" x14ac:dyDescent="0.3">
      <c r="C87" t="s">
        <v>1006</v>
      </c>
      <c r="D87" s="15">
        <v>24</v>
      </c>
      <c r="E87" s="15" t="s">
        <v>178</v>
      </c>
      <c r="F87" s="15" t="s">
        <v>179</v>
      </c>
      <c r="G87" s="15">
        <v>-30.000693999999999</v>
      </c>
      <c r="H87" s="15">
        <v>-50.135185</v>
      </c>
      <c r="I87" s="15" t="s">
        <v>134</v>
      </c>
      <c r="J87" s="15" t="s">
        <v>135</v>
      </c>
      <c r="K87" s="15" t="s">
        <v>136</v>
      </c>
      <c r="L87" s="15" t="s">
        <v>148</v>
      </c>
      <c r="M87" s="15">
        <v>100</v>
      </c>
      <c r="N87" s="15">
        <v>17</v>
      </c>
      <c r="O87" s="15">
        <v>0</v>
      </c>
      <c r="P87" s="15">
        <f t="shared" si="36"/>
        <v>200</v>
      </c>
      <c r="Q87" s="16">
        <v>2</v>
      </c>
      <c r="R87" s="16">
        <v>2.5</v>
      </c>
      <c r="S87" s="16">
        <v>7</v>
      </c>
      <c r="T87" s="15"/>
      <c r="U87" s="15"/>
      <c r="V87" s="15">
        <v>5</v>
      </c>
      <c r="W87" s="15">
        <v>0</v>
      </c>
      <c r="X87" s="15">
        <v>3.5</v>
      </c>
      <c r="Y87" s="15">
        <v>0</v>
      </c>
      <c r="Z87" s="15">
        <v>0</v>
      </c>
      <c r="AA87" s="15">
        <v>0</v>
      </c>
      <c r="AB87" s="15">
        <v>0</v>
      </c>
      <c r="AC87" s="15" t="s">
        <v>138</v>
      </c>
      <c r="AD87" s="15" t="s">
        <v>139</v>
      </c>
      <c r="AE87" s="15">
        <v>32</v>
      </c>
      <c r="AF87" s="15">
        <v>7</v>
      </c>
      <c r="AG87" s="15">
        <v>1</v>
      </c>
      <c r="AH87" s="15">
        <v>0.3</v>
      </c>
      <c r="AI87" s="15">
        <v>1.3</v>
      </c>
      <c r="AJ87" s="16">
        <f t="shared" si="37"/>
        <v>1</v>
      </c>
      <c r="AK87" s="16" t="s">
        <v>135</v>
      </c>
      <c r="AL87" s="16" t="s">
        <v>135</v>
      </c>
      <c r="AM87" s="15" t="s">
        <v>140</v>
      </c>
      <c r="AN87" s="16">
        <f t="shared" si="38"/>
        <v>2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 t="s">
        <v>135</v>
      </c>
      <c r="AU87" s="17">
        <f t="shared" si="39"/>
        <v>0</v>
      </c>
      <c r="AV87" s="17"/>
      <c r="AW87" s="17">
        <f>VLOOKUP(I87,ABNT5101!$I$3:$J$9,2)</f>
        <v>7.5</v>
      </c>
      <c r="AX87" s="17">
        <f>VLOOKUP(I87,ABNT5101!$I$3:$M$9,5)</f>
        <v>0.18</v>
      </c>
      <c r="AY87" s="131" t="str">
        <f>_xlfn.XLOOKUP(I87,ABNT5101!$I:$I,ABNT5101!$L:$L)</f>
        <v>-</v>
      </c>
      <c r="AZ87" s="131">
        <f>_xlfn.XLOOKUP(I87,ABNT5101!$I:$I,ABNT5101!M:M)</f>
        <v>0.18</v>
      </c>
      <c r="BA87" s="131" t="str">
        <f>_xlfn.XLOOKUP(I87,ABNT5101!$I:$I,ABNT5101!N:N)</f>
        <v>-</v>
      </c>
      <c r="BB87" s="131">
        <f>_xlfn.XLOOKUP(I87,ABNT5101!$I:$I,ABNT5101!O:O)</f>
        <v>16</v>
      </c>
      <c r="BC87" s="18" t="str">
        <f t="shared" si="40"/>
        <v>ATENDE</v>
      </c>
      <c r="BD87" s="19">
        <f t="shared" si="41"/>
        <v>7.8666666666666663E-2</v>
      </c>
      <c r="BE87" s="19">
        <f t="shared" si="42"/>
        <v>2.5555555555555558</v>
      </c>
      <c r="BF87" s="19" t="str">
        <f t="shared" si="43"/>
        <v>-</v>
      </c>
      <c r="BG87" s="20">
        <v>8.09</v>
      </c>
      <c r="BH87" s="20">
        <v>0.64</v>
      </c>
      <c r="BI87" s="20"/>
      <c r="BJ87" s="20"/>
      <c r="BK87" s="21"/>
      <c r="BL87" s="20"/>
      <c r="BM87" s="18" t="str">
        <f t="shared" si="44"/>
        <v>ATENDE</v>
      </c>
      <c r="BN87" s="18" t="str">
        <f t="shared" si="45"/>
        <v>ATENDE</v>
      </c>
      <c r="BO87" s="18" t="str">
        <f t="shared" si="46"/>
        <v>ATENDE</v>
      </c>
      <c r="BP87" s="18" t="str">
        <f t="shared" si="47"/>
        <v>ATENDE</v>
      </c>
      <c r="BQ87" s="22" t="str">
        <f t="shared" si="48"/>
        <v>C5</v>
      </c>
      <c r="BR87" s="22" t="str">
        <f t="shared" si="66"/>
        <v>P6</v>
      </c>
      <c r="BS87" s="23">
        <f t="shared" si="49"/>
        <v>0.67333333333333312</v>
      </c>
      <c r="BT87" s="20">
        <v>5.0199999999999996</v>
      </c>
      <c r="BU87" s="20">
        <v>1.67</v>
      </c>
      <c r="BV87" s="132">
        <f>IF(BR87="-","-",_xlfn.XLOOKUP(BR87,ABNT5101!$B$4:$B$9,ABNT5101!$C$4:$C$9))</f>
        <v>3</v>
      </c>
      <c r="BW87" s="132">
        <f>IF(BR87="-","-",_xlfn.XLOOKUP(BR87,ABNT5101!$B$4:$B$9,ABNT5101!$D$4:$D$9))</f>
        <v>0.6</v>
      </c>
      <c r="BX87" s="18" t="str">
        <f t="shared" si="50"/>
        <v>ATENDE</v>
      </c>
      <c r="BY87" s="18" t="str">
        <f t="shared" si="51"/>
        <v>ATENDE</v>
      </c>
      <c r="BZ87" s="18" t="str">
        <f t="shared" si="52"/>
        <v>ATENDE</v>
      </c>
      <c r="CA87" s="22" t="s">
        <v>135</v>
      </c>
      <c r="CB87" s="23" t="e">
        <f t="shared" si="53"/>
        <v>#VALUE!</v>
      </c>
      <c r="CC87" s="22"/>
      <c r="CD87" s="22"/>
      <c r="CE87" s="130" t="str">
        <f>IF(CA87="-","-",_xlfn.XLOOKUP(CA87,ABNT5101!$B$4:$B$9,ABNT5101!$C$4:$C$9))</f>
        <v>-</v>
      </c>
      <c r="CF87" s="130" t="str">
        <f>IF(CA87="-","-",_xlfn.XLOOKUP(CA87,ABNT5101!$B$4:$B$9,ABNT5101!$D$4:$D$9))</f>
        <v>-</v>
      </c>
      <c r="CG87" s="18" t="str">
        <f t="shared" si="54"/>
        <v>-</v>
      </c>
      <c r="CH87" s="18" t="str">
        <f t="shared" si="55"/>
        <v>-</v>
      </c>
      <c r="CI87" s="18" t="str">
        <f t="shared" si="56"/>
        <v>-</v>
      </c>
      <c r="CJ87" s="133" t="str">
        <f>_xlfn.XLOOKUP(CK87,'Banco de dados'!$B:$B,'Banco de dados'!$D:$D)</f>
        <v>SX LIGHTING</v>
      </c>
      <c r="CK87" s="25" t="s">
        <v>807</v>
      </c>
      <c r="CL87" s="24" t="str">
        <f>_xlfn.XLOOKUP(CK87,'Banco de dados'!$B:$B,'Banco de dados'!$E:$E)</f>
        <v>SXINEVO060K40L12CZF7PHF</v>
      </c>
      <c r="CM87" s="24"/>
      <c r="CN87" s="24" t="e">
        <f>IF(CM87="-","-",_xlfn.XLOOKUP(CM87,'Banco de dados'!$B:$B,'Banco de dados'!$E:$E))</f>
        <v>#N/A</v>
      </c>
      <c r="CO87" s="26">
        <f t="shared" si="57"/>
        <v>1</v>
      </c>
      <c r="CP87" s="24">
        <f>_xlfn.XLOOKUP(CK87,'Banco de dados'!$B:$B,'Banco de dados'!$H:$H)</f>
        <v>60</v>
      </c>
      <c r="CQ87" s="24">
        <f>_xlfn.XLOOKUP(CM87,'Banco de dados'!$B:$B,'Banco de dados'!$H:$H)</f>
        <v>0</v>
      </c>
      <c r="CR87" s="24">
        <f>_xlfn.XLOOKUP(CK87,'Banco de dados'!$B:$B,'Banco de dados'!$F:$F)</f>
        <v>9600</v>
      </c>
      <c r="CS87" s="24">
        <f>_xlfn.XLOOKUP(CM87,'Banco de dados'!$B:$B,'Banco de dados'!$F:$F)</f>
        <v>0</v>
      </c>
      <c r="CT87" s="25">
        <v>0</v>
      </c>
      <c r="CU87" s="25">
        <v>10</v>
      </c>
      <c r="CV87" s="24" t="str">
        <f>IF(AI87&lt;=0.5,"Curto I",IF(AND(AI87&gt;='Braços de IP'!$B$9,AI87&lt;='Braços de IP'!$D$9),'Braços de IP'!$E$9,IF(AND(AI87&gt;='Braços de IP'!$B$10,AI87&lt;='Braços de IP'!$D$10),'Braços de IP'!$E$10,IF(AND(AI87&gt;='Braços de IP'!$B$11,AI87&lt;='Braços de IP'!$D$11),'Braços de IP'!$E$11,IF(AND(AI87&gt;='Braços de IP'!$B$12,AI87&lt;='Braços de IP'!$D$12),'Braços de IP'!$E$12,IF(AND(AI87&gt;='Braços de IP'!$B$13,AI87&lt;='Braços de IP'!$D$13),'Braços de IP'!$E$13,IF(AND(AI87&gt;='Braços de IP'!$B$14,AI87&lt;='Braços de IP'!$D$14),'Braços de IP'!$E$14,"ERRO")))))))</f>
        <v>Curto II</v>
      </c>
      <c r="CW87" s="25" t="s">
        <v>171</v>
      </c>
      <c r="CX87" s="24">
        <f>IF($CW87="","",VLOOKUP($CW87,'Braços de IP'!$E$9:$I$15,2,0))</f>
        <v>3.5</v>
      </c>
      <c r="CY87" s="27">
        <f>IF($CW87="","",VLOOKUP($CW87,'Braços de IP'!$E$9:$I$15,5,0))</f>
        <v>8.5</v>
      </c>
      <c r="CZ87" s="24"/>
      <c r="DA87" s="24"/>
      <c r="DB87" s="24"/>
      <c r="DC87" s="24"/>
      <c r="DD87" s="24"/>
      <c r="DE87" s="24"/>
      <c r="DF87" s="28">
        <f t="shared" si="58"/>
        <v>60</v>
      </c>
      <c r="DG87" s="29">
        <f t="shared" si="59"/>
        <v>100</v>
      </c>
      <c r="DH87" s="28">
        <f t="shared" si="60"/>
        <v>160</v>
      </c>
      <c r="DI87" s="30">
        <f t="shared" si="61"/>
        <v>0.4</v>
      </c>
      <c r="DJ87" s="31"/>
      <c r="DK87" s="32"/>
      <c r="DL87" s="15" t="s">
        <v>141</v>
      </c>
      <c r="DM87" s="15"/>
      <c r="DO87" s="33">
        <f t="shared" si="62"/>
        <v>0.48717948717948717</v>
      </c>
      <c r="DQ87" s="1" t="s">
        <v>3</v>
      </c>
      <c r="DR87" s="1">
        <f t="shared" si="63"/>
        <v>0</v>
      </c>
      <c r="DS87" s="33" t="e">
        <f t="shared" si="64"/>
        <v>#DIV/0!</v>
      </c>
    </row>
    <row r="88" spans="1:125" ht="15.75" customHeight="1" x14ac:dyDescent="0.3">
      <c r="C88" t="s">
        <v>1006</v>
      </c>
      <c r="D88" s="15">
        <v>24</v>
      </c>
      <c r="E88" s="15" t="s">
        <v>178</v>
      </c>
      <c r="F88" s="15" t="s">
        <v>179</v>
      </c>
      <c r="G88" s="15">
        <v>-30.000693999999999</v>
      </c>
      <c r="H88" s="15">
        <v>-50.135185</v>
      </c>
      <c r="I88" s="15" t="s">
        <v>134</v>
      </c>
      <c r="J88" s="15" t="s">
        <v>135</v>
      </c>
      <c r="K88" s="15" t="s">
        <v>136</v>
      </c>
      <c r="L88" s="15" t="s">
        <v>148</v>
      </c>
      <c r="M88" s="15">
        <v>100</v>
      </c>
      <c r="N88" s="15">
        <v>17</v>
      </c>
      <c r="O88" s="15">
        <v>0</v>
      </c>
      <c r="P88" s="15">
        <f t="shared" si="36"/>
        <v>200</v>
      </c>
      <c r="Q88" s="16">
        <v>2</v>
      </c>
      <c r="R88" s="16">
        <v>2.5</v>
      </c>
      <c r="S88" s="16">
        <v>7</v>
      </c>
      <c r="T88" s="15"/>
      <c r="U88" s="15"/>
      <c r="V88" s="15">
        <v>5</v>
      </c>
      <c r="W88" s="15">
        <v>0</v>
      </c>
      <c r="X88" s="15">
        <v>3.5</v>
      </c>
      <c r="Y88" s="15">
        <v>0</v>
      </c>
      <c r="Z88" s="15">
        <v>0</v>
      </c>
      <c r="AA88" s="15">
        <v>0</v>
      </c>
      <c r="AB88" s="15">
        <v>0</v>
      </c>
      <c r="AC88" s="15" t="s">
        <v>138</v>
      </c>
      <c r="AD88" s="15" t="s">
        <v>139</v>
      </c>
      <c r="AE88" s="15">
        <v>32</v>
      </c>
      <c r="AF88" s="15">
        <v>7</v>
      </c>
      <c r="AG88" s="15">
        <v>1</v>
      </c>
      <c r="AH88" s="15">
        <v>0.3</v>
      </c>
      <c r="AI88" s="15">
        <v>1.3</v>
      </c>
      <c r="AJ88" s="16">
        <f t="shared" si="37"/>
        <v>1</v>
      </c>
      <c r="AK88" s="16" t="s">
        <v>135</v>
      </c>
      <c r="AL88" s="16" t="s">
        <v>135</v>
      </c>
      <c r="AM88" s="15" t="s">
        <v>140</v>
      </c>
      <c r="AN88" s="16">
        <f t="shared" si="38"/>
        <v>2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 t="s">
        <v>135</v>
      </c>
      <c r="AU88" s="17">
        <f t="shared" si="39"/>
        <v>0</v>
      </c>
      <c r="AV88" s="17"/>
      <c r="AW88" s="17">
        <f>VLOOKUP(I88,ABNT5101!$I$3:$J$9,2)</f>
        <v>7.5</v>
      </c>
      <c r="AX88" s="17">
        <f>VLOOKUP(I88,ABNT5101!$I$3:$M$9,5)</f>
        <v>0.18</v>
      </c>
      <c r="AY88" s="131" t="str">
        <f>_xlfn.XLOOKUP(I88,ABNT5101!$I:$I,ABNT5101!$L:$L)</f>
        <v>-</v>
      </c>
      <c r="AZ88" s="131">
        <f>_xlfn.XLOOKUP(I88,ABNT5101!$I:$I,ABNT5101!M:M)</f>
        <v>0.18</v>
      </c>
      <c r="BA88" s="131" t="str">
        <f>_xlfn.XLOOKUP(I88,ABNT5101!$I:$I,ABNT5101!N:N)</f>
        <v>-</v>
      </c>
      <c r="BB88" s="131">
        <f>_xlfn.XLOOKUP(I88,ABNT5101!$I:$I,ABNT5101!O:O)</f>
        <v>16</v>
      </c>
      <c r="BC88" s="18" t="str">
        <f t="shared" si="40"/>
        <v>ATENDE</v>
      </c>
      <c r="BD88" s="19">
        <f t="shared" si="41"/>
        <v>4.5333333333333226E-2</v>
      </c>
      <c r="BE88" s="19">
        <f t="shared" si="42"/>
        <v>2.2222222222222223</v>
      </c>
      <c r="BF88" s="19" t="str">
        <f t="shared" si="43"/>
        <v>-</v>
      </c>
      <c r="BG88" s="20">
        <v>7.84</v>
      </c>
      <c r="BH88" s="20">
        <v>0.57999999999999996</v>
      </c>
      <c r="BI88" s="20"/>
      <c r="BJ88" s="20"/>
      <c r="BK88" s="21"/>
      <c r="BL88" s="20"/>
      <c r="BM88" s="18" t="str">
        <f t="shared" si="44"/>
        <v>ATENDE</v>
      </c>
      <c r="BN88" s="18" t="str">
        <f t="shared" si="45"/>
        <v>ATENDE</v>
      </c>
      <c r="BO88" s="18" t="str">
        <f t="shared" si="46"/>
        <v>ATENDE</v>
      </c>
      <c r="BP88" s="18" t="str">
        <f t="shared" si="47"/>
        <v>ATENDE</v>
      </c>
      <c r="BQ88" s="22" t="str">
        <f t="shared" si="48"/>
        <v>C5</v>
      </c>
      <c r="BR88" s="22" t="str">
        <f t="shared" si="66"/>
        <v>P6</v>
      </c>
      <c r="BS88" s="23">
        <f t="shared" si="49"/>
        <v>1.2833333333333332</v>
      </c>
      <c r="BT88" s="20">
        <v>6.85</v>
      </c>
      <c r="BU88" s="20">
        <v>3.61</v>
      </c>
      <c r="BV88" s="132">
        <f>IF(BR88="-","-",_xlfn.XLOOKUP(BR88,ABNT5101!$B$4:$B$9,ABNT5101!$C$4:$C$9))</f>
        <v>3</v>
      </c>
      <c r="BW88" s="132">
        <f>IF(BR88="-","-",_xlfn.XLOOKUP(BR88,ABNT5101!$B$4:$B$9,ABNT5101!$D$4:$D$9))</f>
        <v>0.6</v>
      </c>
      <c r="BX88" s="18" t="str">
        <f t="shared" si="50"/>
        <v>ATENDE</v>
      </c>
      <c r="BY88" s="18" t="str">
        <f t="shared" si="51"/>
        <v>ATENDE</v>
      </c>
      <c r="BZ88" s="18" t="str">
        <f t="shared" si="52"/>
        <v>ATENDE</v>
      </c>
      <c r="CA88" s="22" t="s">
        <v>135</v>
      </c>
      <c r="CB88" s="23" t="e">
        <f t="shared" si="53"/>
        <v>#VALUE!</v>
      </c>
      <c r="CC88" s="22"/>
      <c r="CD88" s="22"/>
      <c r="CE88" s="130" t="str">
        <f>IF(CA88="-","-",_xlfn.XLOOKUP(CA88,ABNT5101!$B$4:$B$9,ABNT5101!$C$4:$C$9))</f>
        <v>-</v>
      </c>
      <c r="CF88" s="130" t="str">
        <f>IF(CA88="-","-",_xlfn.XLOOKUP(CA88,ABNT5101!$B$4:$B$9,ABNT5101!$D$4:$D$9))</f>
        <v>-</v>
      </c>
      <c r="CG88" s="18" t="str">
        <f t="shared" si="54"/>
        <v>-</v>
      </c>
      <c r="CH88" s="18" t="str">
        <f t="shared" si="55"/>
        <v>-</v>
      </c>
      <c r="CI88" s="18" t="str">
        <f t="shared" si="56"/>
        <v>-</v>
      </c>
      <c r="CJ88" s="133" t="str">
        <f>_xlfn.XLOOKUP(CK88,'Banco de dados'!$B:$B,'Banco de dados'!$D:$D)</f>
        <v>TECNOWATT</v>
      </c>
      <c r="CK88" s="25" t="s">
        <v>832</v>
      </c>
      <c r="CL88" s="24" t="str">
        <f>_xlfn.XLOOKUP(CK88,'Banco de dados'!$B:$B,'Banco de dados'!$E:$E)</f>
        <v>SIGSAGPTLRRSSNDL_68W_83IBBRS
1-10C1MUN6.5</v>
      </c>
      <c r="CM88" s="24"/>
      <c r="CN88" s="24" t="e">
        <f>IF(CM88="-","-",_xlfn.XLOOKUP(CM88,'Banco de dados'!$B:$B,'Banco de dados'!$E:$E))</f>
        <v>#N/A</v>
      </c>
      <c r="CO88" s="26">
        <f t="shared" si="57"/>
        <v>1</v>
      </c>
      <c r="CP88" s="24">
        <f>_xlfn.XLOOKUP(CK88,'Banco de dados'!$B:$B,'Banco de dados'!$H:$H)</f>
        <v>68</v>
      </c>
      <c r="CQ88" s="24" t="e">
        <f>_xlfn.XLOOKUP(CM88,'Banco de dados'!$B:$B,'Banco de dados'!$H:$H)</f>
        <v>#N/A</v>
      </c>
      <c r="CR88" s="24">
        <f>_xlfn.XLOOKUP(CK88,'Banco de dados'!$B:$B,'Banco de dados'!$F:$F)</f>
        <v>10884</v>
      </c>
      <c r="CS88" s="24">
        <f>_xlfn.XLOOKUP(CM88,'Banco de dados'!$B:$B,'Banco de dados'!$F:$F)</f>
        <v>0</v>
      </c>
      <c r="CT88" s="25">
        <v>0</v>
      </c>
      <c r="CU88" s="25">
        <v>10</v>
      </c>
      <c r="CV88" s="24" t="str">
        <f>IF(AI88&lt;=0.5,"Curto I",IF(AND(AI88&gt;='Braços de IP'!$B$9,AI88&lt;='Braços de IP'!$D$9),'Braços de IP'!$E$9,IF(AND(AI88&gt;='Braços de IP'!$B$10,AI88&lt;='Braços de IP'!$D$10),'Braços de IP'!$E$10,IF(AND(AI88&gt;='Braços de IP'!$B$11,AI88&lt;='Braços de IP'!$D$11),'Braços de IP'!$E$11,IF(AND(AI88&gt;='Braços de IP'!$B$12,AI88&lt;='Braços de IP'!$D$12),'Braços de IP'!$E$12,IF(AND(AI88&gt;='Braços de IP'!$B$13,AI88&lt;='Braços de IP'!$D$13),'Braços de IP'!$E$13,IF(AND(AI88&gt;='Braços de IP'!$B$14,AI88&lt;='Braços de IP'!$D$14),'Braços de IP'!$E$14,"ERRO")))))))</f>
        <v>Curto II</v>
      </c>
      <c r="CW88" s="25" t="s">
        <v>171</v>
      </c>
      <c r="CX88" s="24">
        <f>IF($CW88="","",VLOOKUP($CW88,'Braços de IP'!$E$9:$I$15,2,0))</f>
        <v>3.5</v>
      </c>
      <c r="CY88" s="27">
        <f>IF($CW88="","",VLOOKUP($CW88,'Braços de IP'!$E$9:$I$15,5,0))</f>
        <v>8.5</v>
      </c>
      <c r="CZ88" s="24"/>
      <c r="DA88" s="24"/>
      <c r="DB88" s="24"/>
      <c r="DC88" s="24"/>
      <c r="DD88" s="24"/>
      <c r="DE88" s="24"/>
      <c r="DF88" s="28">
        <f t="shared" si="58"/>
        <v>68</v>
      </c>
      <c r="DG88" s="29">
        <f t="shared" si="59"/>
        <v>100</v>
      </c>
      <c r="DH88" s="28">
        <f t="shared" si="60"/>
        <v>168</v>
      </c>
      <c r="DI88" s="30">
        <f t="shared" si="61"/>
        <v>0.31999999999999995</v>
      </c>
      <c r="DJ88" s="31"/>
      <c r="DK88" s="32"/>
      <c r="DL88" s="15" t="s">
        <v>141</v>
      </c>
      <c r="DM88" s="15"/>
      <c r="DO88" s="33">
        <f t="shared" si="62"/>
        <v>0.41880341880341881</v>
      </c>
      <c r="DQ88" s="1" t="s">
        <v>3</v>
      </c>
      <c r="DR88" s="1">
        <f t="shared" si="63"/>
        <v>0</v>
      </c>
      <c r="DS88" s="33" t="e">
        <f t="shared" si="64"/>
        <v>#DIV/0!</v>
      </c>
    </row>
    <row r="89" spans="1:125" ht="15.75" hidden="1" customHeight="1" x14ac:dyDescent="0.3">
      <c r="C89" t="s">
        <v>1006</v>
      </c>
      <c r="D89" s="15">
        <v>25</v>
      </c>
      <c r="E89" s="15" t="s">
        <v>132</v>
      </c>
      <c r="F89" s="15" t="s">
        <v>181</v>
      </c>
      <c r="G89" s="15">
        <v>-29.993053</v>
      </c>
      <c r="H89" s="15">
        <v>-50.133004999999997</v>
      </c>
      <c r="I89" s="15" t="s">
        <v>134</v>
      </c>
      <c r="J89" s="15" t="s">
        <v>135</v>
      </c>
      <c r="K89" s="15" t="s">
        <v>136</v>
      </c>
      <c r="L89" s="15" t="s">
        <v>148</v>
      </c>
      <c r="M89" s="15">
        <v>150</v>
      </c>
      <c r="N89" s="15">
        <v>22</v>
      </c>
      <c r="O89" s="15">
        <v>0</v>
      </c>
      <c r="P89" s="15">
        <f t="shared" si="36"/>
        <v>300</v>
      </c>
      <c r="Q89" s="16">
        <v>2</v>
      </c>
      <c r="R89" s="16">
        <v>2.5</v>
      </c>
      <c r="S89" s="16">
        <v>7</v>
      </c>
      <c r="T89" s="15"/>
      <c r="U89" s="15"/>
      <c r="V89" s="15">
        <v>0</v>
      </c>
      <c r="W89" s="15">
        <v>2.5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 t="s">
        <v>138</v>
      </c>
      <c r="AD89" s="15" t="s">
        <v>139</v>
      </c>
      <c r="AE89" s="15">
        <v>33</v>
      </c>
      <c r="AF89" s="15">
        <v>7</v>
      </c>
      <c r="AG89" s="15">
        <v>1</v>
      </c>
      <c r="AH89" s="15">
        <v>0.3</v>
      </c>
      <c r="AI89" s="15">
        <v>1.3</v>
      </c>
      <c r="AJ89" s="16">
        <f t="shared" si="37"/>
        <v>1</v>
      </c>
      <c r="AK89" s="16" t="s">
        <v>135</v>
      </c>
      <c r="AL89" s="16" t="s">
        <v>135</v>
      </c>
      <c r="AM89" s="15" t="s">
        <v>140</v>
      </c>
      <c r="AN89" s="16">
        <f t="shared" si="38"/>
        <v>2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 t="s">
        <v>135</v>
      </c>
      <c r="AU89" s="17">
        <f t="shared" si="39"/>
        <v>0</v>
      </c>
      <c r="AV89" s="17"/>
      <c r="AW89" s="17">
        <f>VLOOKUP(I89,ABNT5101!$I$3:$J$9,2)</f>
        <v>7.5</v>
      </c>
      <c r="AX89" s="17">
        <f>VLOOKUP(I89,ABNT5101!$I$3:$M$9,5)</f>
        <v>0.18</v>
      </c>
      <c r="AY89" s="131" t="str">
        <f>_xlfn.XLOOKUP(I89,ABNT5101!$I:$I,ABNT5101!$L:$L)</f>
        <v>-</v>
      </c>
      <c r="AZ89" s="131">
        <f>_xlfn.XLOOKUP(I89,ABNT5101!$I:$I,ABNT5101!M:M)</f>
        <v>0.18</v>
      </c>
      <c r="BA89" s="131" t="str">
        <f>_xlfn.XLOOKUP(I89,ABNT5101!$I:$I,ABNT5101!N:N)</f>
        <v>-</v>
      </c>
      <c r="BB89" s="131">
        <f>_xlfn.XLOOKUP(I89,ABNT5101!$I:$I,ABNT5101!O:O)</f>
        <v>16</v>
      </c>
      <c r="BC89" s="18" t="str">
        <f t="shared" si="40"/>
        <v>ATENDE</v>
      </c>
      <c r="BD89" s="19">
        <f t="shared" si="41"/>
        <v>0.26400000000000001</v>
      </c>
      <c r="BE89" s="19">
        <f t="shared" si="42"/>
        <v>1.2777777777777777</v>
      </c>
      <c r="BF89" s="19" t="str">
        <f t="shared" si="43"/>
        <v>-</v>
      </c>
      <c r="BG89" s="20">
        <v>9.48</v>
      </c>
      <c r="BH89" s="20">
        <v>0.41</v>
      </c>
      <c r="BI89" s="20"/>
      <c r="BJ89" s="20"/>
      <c r="BK89" s="21"/>
      <c r="BL89" s="20"/>
      <c r="BM89" s="18" t="str">
        <f t="shared" si="44"/>
        <v>ATENDE</v>
      </c>
      <c r="BN89" s="18" t="str">
        <f t="shared" si="45"/>
        <v>ATENDE</v>
      </c>
      <c r="BO89" s="18" t="str">
        <f t="shared" si="46"/>
        <v>ATENDE</v>
      </c>
      <c r="BP89" s="18" t="str">
        <f t="shared" si="47"/>
        <v>ATENDE</v>
      </c>
      <c r="BQ89" s="22" t="str">
        <f t="shared" si="48"/>
        <v>C5</v>
      </c>
      <c r="BR89" s="22" t="str">
        <f t="shared" si="66"/>
        <v>P6</v>
      </c>
      <c r="BS89" s="23">
        <f t="shared" si="49"/>
        <v>1.5133333333333332</v>
      </c>
      <c r="BT89" s="20">
        <v>7.54</v>
      </c>
      <c r="BU89" s="20">
        <v>2.72</v>
      </c>
      <c r="BV89" s="132">
        <f>IF(BR89="-","-",_xlfn.XLOOKUP(BR89,ABNT5101!$B$4:$B$9,ABNT5101!$C$4:$C$9))</f>
        <v>3</v>
      </c>
      <c r="BW89" s="132">
        <f>IF(BR89="-","-",_xlfn.XLOOKUP(BR89,ABNT5101!$B$4:$B$9,ABNT5101!$D$4:$D$9))</f>
        <v>0.6</v>
      </c>
      <c r="BX89" s="18" t="str">
        <f t="shared" si="50"/>
        <v>ATENDE</v>
      </c>
      <c r="BY89" s="18" t="str">
        <f t="shared" si="51"/>
        <v>ATENDE</v>
      </c>
      <c r="BZ89" s="18" t="str">
        <f t="shared" si="52"/>
        <v>ATENDE</v>
      </c>
      <c r="CA89" s="22" t="str">
        <f>BR89</f>
        <v>P6</v>
      </c>
      <c r="CB89" s="23">
        <f t="shared" si="53"/>
        <v>0.82666666666666688</v>
      </c>
      <c r="CC89" s="22">
        <v>5.48</v>
      </c>
      <c r="CD89" s="22">
        <v>2.58</v>
      </c>
      <c r="CE89" s="130">
        <f>IF(CA89="-","-",_xlfn.XLOOKUP(CA89,ABNT5101!$B$4:$B$9,ABNT5101!$C$4:$C$9))</f>
        <v>3</v>
      </c>
      <c r="CF89" s="130">
        <f>IF(CA89="-","-",_xlfn.XLOOKUP(CA89,ABNT5101!$B$4:$B$9,ABNT5101!$D$4:$D$9))</f>
        <v>0.6</v>
      </c>
      <c r="CG89" s="18" t="str">
        <f t="shared" si="54"/>
        <v>ATENDE</v>
      </c>
      <c r="CH89" s="18" t="str">
        <f t="shared" si="55"/>
        <v>ATENDE</v>
      </c>
      <c r="CI89" s="18" t="str">
        <f t="shared" si="56"/>
        <v>ATENDE</v>
      </c>
      <c r="CJ89" s="133" t="str">
        <f>_xlfn.XLOOKUP(CK89,'Banco de dados'!$B:$B,'Banco de dados'!$D:$D)</f>
        <v>LEDSTAR</v>
      </c>
      <c r="CK89" s="25" t="s">
        <v>709</v>
      </c>
      <c r="CL89" s="24" t="str">
        <f>_xlfn.XLOOKUP(CK89,'Banco de dados'!$B:$B,'Banco de dados'!$E:$E)</f>
        <v>LUM LED SL VT 9.1 35W</v>
      </c>
      <c r="CM89" s="24"/>
      <c r="CN89" s="24" t="e">
        <f>IF(CM89="-","-",_xlfn.XLOOKUP(CM89,'Banco de dados'!$B:$B,'Banco de dados'!$E:$E))</f>
        <v>#N/A</v>
      </c>
      <c r="CO89" s="26">
        <f t="shared" si="57"/>
        <v>1</v>
      </c>
      <c r="CP89" s="24">
        <f>_xlfn.XLOOKUP(CK89,'Banco de dados'!$B:$B,'Banco de dados'!$H:$H)</f>
        <v>35</v>
      </c>
      <c r="CQ89" s="24">
        <f>_xlfn.XLOOKUP(CM89,'Banco de dados'!$B:$B,'Banco de dados'!$H:$H)</f>
        <v>0</v>
      </c>
      <c r="CR89" s="24">
        <f>_xlfn.XLOOKUP(CK89,'Banco de dados'!$B:$B,'Banco de dados'!$F:$F)</f>
        <v>5955.62</v>
      </c>
      <c r="CS89" s="24">
        <f>_xlfn.XLOOKUP(CM89,'Banco de dados'!$B:$B,'Banco de dados'!$F:$F)</f>
        <v>0</v>
      </c>
      <c r="CT89" s="25">
        <v>0</v>
      </c>
      <c r="CU89" s="25"/>
      <c r="CV89" s="24" t="str">
        <f>IF(AI89&lt;=0.5,"Curto I",IF(AND(AI89&gt;='Braços de IP'!$B$9,AI89&lt;='Braços de IP'!$D$9),'Braços de IP'!$E$9,IF(AND(AI89&gt;='Braços de IP'!$B$10,AI89&lt;='Braços de IP'!$D$10),'Braços de IP'!$E$10,IF(AND(AI89&gt;='Braços de IP'!$B$11,AI89&lt;='Braços de IP'!$D$11),'Braços de IP'!$E$11,IF(AND(AI89&gt;='Braços de IP'!$B$12,AI89&lt;='Braços de IP'!$D$12),'Braços de IP'!$E$12,IF(AND(AI89&gt;='Braços de IP'!$B$13,AI89&lt;='Braços de IP'!$D$13),'Braços de IP'!$E$13,IF(AND(AI89&gt;='Braços de IP'!$B$14,AI89&lt;='Braços de IP'!$D$14),'Braços de IP'!$E$14,"ERRO")))))))</f>
        <v>Curto II</v>
      </c>
      <c r="CW89" s="25"/>
      <c r="CX89" s="24" t="str">
        <f>IF($CW89="","",VLOOKUP($CW89,'Braços de IP'!$E$9:$I$15,2,0))</f>
        <v/>
      </c>
      <c r="CY89" s="27" t="str">
        <f>IF($CW89="","",VLOOKUP($CW89,'Braços de IP'!$E$9:$I$15,5,0))</f>
        <v/>
      </c>
      <c r="CZ89" s="24"/>
      <c r="DA89" s="24"/>
      <c r="DB89" s="24"/>
      <c r="DC89" s="24"/>
      <c r="DD89" s="24"/>
      <c r="DE89" s="24"/>
      <c r="DF89" s="28">
        <f t="shared" si="58"/>
        <v>35</v>
      </c>
      <c r="DG89" s="29">
        <f t="shared" si="59"/>
        <v>150</v>
      </c>
      <c r="DH89" s="28">
        <f t="shared" si="60"/>
        <v>185</v>
      </c>
      <c r="DI89" s="30">
        <f t="shared" si="61"/>
        <v>0.76666666666666661</v>
      </c>
      <c r="DJ89" s="31"/>
      <c r="DK89" s="32"/>
      <c r="DL89" s="15" t="s">
        <v>141</v>
      </c>
      <c r="DM89" s="15"/>
      <c r="DO89" s="33">
        <f t="shared" si="62"/>
        <v>0.79651162790697672</v>
      </c>
      <c r="DQ89" s="1" t="s">
        <v>3</v>
      </c>
      <c r="DR89" s="1">
        <f t="shared" si="63"/>
        <v>0</v>
      </c>
      <c r="DS89" s="33" t="e">
        <f t="shared" si="64"/>
        <v>#DIV/0!</v>
      </c>
    </row>
    <row r="90" spans="1:125" ht="15.75" hidden="1" customHeight="1" x14ac:dyDescent="0.3">
      <c r="C90" t="s">
        <v>1006</v>
      </c>
      <c r="D90" s="15">
        <v>25</v>
      </c>
      <c r="E90" s="15" t="s">
        <v>132</v>
      </c>
      <c r="F90" s="15" t="s">
        <v>181</v>
      </c>
      <c r="G90" s="15">
        <v>-29.993053</v>
      </c>
      <c r="H90" s="15">
        <v>-50.133004999999997</v>
      </c>
      <c r="I90" s="15" t="s">
        <v>134</v>
      </c>
      <c r="J90" s="15" t="s">
        <v>135</v>
      </c>
      <c r="K90" s="15" t="s">
        <v>136</v>
      </c>
      <c r="L90" s="15" t="s">
        <v>148</v>
      </c>
      <c r="M90" s="15">
        <v>150</v>
      </c>
      <c r="N90" s="15">
        <v>22</v>
      </c>
      <c r="O90" s="15">
        <v>0</v>
      </c>
      <c r="P90" s="15">
        <f t="shared" si="36"/>
        <v>300</v>
      </c>
      <c r="Q90" s="16">
        <v>2</v>
      </c>
      <c r="R90" s="16">
        <v>2.5</v>
      </c>
      <c r="S90" s="16">
        <v>7</v>
      </c>
      <c r="T90" s="15"/>
      <c r="U90" s="15"/>
      <c r="V90" s="15">
        <v>0</v>
      </c>
      <c r="W90" s="15">
        <v>2.5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 t="s">
        <v>138</v>
      </c>
      <c r="AD90" s="15" t="s">
        <v>139</v>
      </c>
      <c r="AE90" s="15">
        <v>33</v>
      </c>
      <c r="AF90" s="15">
        <v>7</v>
      </c>
      <c r="AG90" s="15">
        <v>1</v>
      </c>
      <c r="AH90" s="15">
        <v>0.3</v>
      </c>
      <c r="AI90" s="15">
        <v>1.3</v>
      </c>
      <c r="AJ90" s="16">
        <f t="shared" si="37"/>
        <v>1</v>
      </c>
      <c r="AK90" s="16" t="s">
        <v>135</v>
      </c>
      <c r="AL90" s="16" t="s">
        <v>135</v>
      </c>
      <c r="AM90" s="15" t="s">
        <v>140</v>
      </c>
      <c r="AN90" s="16">
        <f t="shared" si="38"/>
        <v>2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 t="s">
        <v>135</v>
      </c>
      <c r="AU90" s="17">
        <f t="shared" si="39"/>
        <v>0</v>
      </c>
      <c r="AV90" s="17"/>
      <c r="AW90" s="17">
        <f>VLOOKUP(I90,ABNT5101!$I$3:$J$9,2)</f>
        <v>7.5</v>
      </c>
      <c r="AX90" s="17">
        <f>VLOOKUP(I90,ABNT5101!$I$3:$M$9,5)</f>
        <v>0.18</v>
      </c>
      <c r="AY90" s="131" t="str">
        <f>_xlfn.XLOOKUP(I90,ABNT5101!$I:$I,ABNT5101!$L:$L)</f>
        <v>-</v>
      </c>
      <c r="AZ90" s="131">
        <f>_xlfn.XLOOKUP(I90,ABNT5101!$I:$I,ABNT5101!M:M)</f>
        <v>0.18</v>
      </c>
      <c r="BA90" s="131" t="str">
        <f>_xlfn.XLOOKUP(I90,ABNT5101!$I:$I,ABNT5101!N:N)</f>
        <v>-</v>
      </c>
      <c r="BB90" s="131">
        <f>_xlfn.XLOOKUP(I90,ABNT5101!$I:$I,ABNT5101!O:O)</f>
        <v>16</v>
      </c>
      <c r="BC90" s="18" t="str">
        <f t="shared" si="40"/>
        <v>ATENDE</v>
      </c>
      <c r="BD90" s="19">
        <f t="shared" si="41"/>
        <v>0.22133333333333338</v>
      </c>
      <c r="BE90" s="19">
        <f t="shared" si="42"/>
        <v>1.5</v>
      </c>
      <c r="BF90" s="19" t="str">
        <f t="shared" si="43"/>
        <v>-</v>
      </c>
      <c r="BG90" s="20">
        <v>9.16</v>
      </c>
      <c r="BH90" s="20">
        <v>0.45</v>
      </c>
      <c r="BI90" s="20"/>
      <c r="BJ90" s="20"/>
      <c r="BK90" s="21"/>
      <c r="BL90" s="20"/>
      <c r="BM90" s="18" t="str">
        <f t="shared" si="44"/>
        <v>ATENDE</v>
      </c>
      <c r="BN90" s="18" t="str">
        <f t="shared" si="45"/>
        <v>ATENDE</v>
      </c>
      <c r="BO90" s="18" t="str">
        <f t="shared" si="46"/>
        <v>ATENDE</v>
      </c>
      <c r="BP90" s="18" t="str">
        <f t="shared" si="47"/>
        <v>ATENDE</v>
      </c>
      <c r="BQ90" s="22" t="str">
        <f t="shared" si="48"/>
        <v>C5</v>
      </c>
      <c r="BR90" s="22" t="str">
        <f t="shared" si="66"/>
        <v>P6</v>
      </c>
      <c r="BS90" s="23">
        <f t="shared" si="49"/>
        <v>1.3033333333333332</v>
      </c>
      <c r="BT90" s="20">
        <v>6.91</v>
      </c>
      <c r="BU90" s="20">
        <v>1.8</v>
      </c>
      <c r="BV90" s="132">
        <f>IF(BR90="-","-",_xlfn.XLOOKUP(BR90,ABNT5101!$B$4:$B$9,ABNT5101!$C$4:$C$9))</f>
        <v>3</v>
      </c>
      <c r="BW90" s="132">
        <f>IF(BR90="-","-",_xlfn.XLOOKUP(BR90,ABNT5101!$B$4:$B$9,ABNT5101!$D$4:$D$9))</f>
        <v>0.6</v>
      </c>
      <c r="BX90" s="18" t="str">
        <f t="shared" si="50"/>
        <v>ATENDE</v>
      </c>
      <c r="BY90" s="18" t="str">
        <f t="shared" si="51"/>
        <v>ATENDE</v>
      </c>
      <c r="BZ90" s="18" t="str">
        <f t="shared" si="52"/>
        <v>ATENDE</v>
      </c>
      <c r="CA90" s="22" t="str">
        <f>BR90</f>
        <v>P6</v>
      </c>
      <c r="CB90" s="23">
        <f t="shared" si="53"/>
        <v>0.51</v>
      </c>
      <c r="CC90" s="22">
        <v>4.53</v>
      </c>
      <c r="CD90" s="22">
        <v>2.44</v>
      </c>
      <c r="CE90" s="130">
        <f>IF(CA90="-","-",_xlfn.XLOOKUP(CA90,ABNT5101!$B$4:$B$9,ABNT5101!$C$4:$C$9))</f>
        <v>3</v>
      </c>
      <c r="CF90" s="130">
        <f>IF(CA90="-","-",_xlfn.XLOOKUP(CA90,ABNT5101!$B$4:$B$9,ABNT5101!$D$4:$D$9))</f>
        <v>0.6</v>
      </c>
      <c r="CG90" s="18" t="str">
        <f t="shared" si="54"/>
        <v>ATENDE</v>
      </c>
      <c r="CH90" s="18" t="str">
        <f t="shared" si="55"/>
        <v>ATENDE</v>
      </c>
      <c r="CI90" s="18" t="str">
        <f t="shared" si="56"/>
        <v>ATENDE</v>
      </c>
      <c r="CJ90" s="133" t="str">
        <f>_xlfn.XLOOKUP(CK90,'Banco de dados'!$B:$B,'Banco de dados'!$D:$D)</f>
        <v>SX LIGHTING</v>
      </c>
      <c r="CK90" s="25" t="s">
        <v>801</v>
      </c>
      <c r="CL90" s="24" t="str">
        <f>_xlfn.XLOOKUP(CK90,'Banco de dados'!$B:$B,'Banco de dados'!$E:$E)</f>
        <v>SXINEVO030K40L12CZF7PHF</v>
      </c>
      <c r="CM90" s="24"/>
      <c r="CN90" s="24" t="e">
        <f>IF(CM90="-","-",_xlfn.XLOOKUP(CM90,'Banco de dados'!$B:$B,'Banco de dados'!$E:$E))</f>
        <v>#N/A</v>
      </c>
      <c r="CO90" s="26">
        <f t="shared" si="57"/>
        <v>1</v>
      </c>
      <c r="CP90" s="24">
        <f>_xlfn.XLOOKUP(CK90,'Banco de dados'!$B:$B,'Banco de dados'!$H:$H)</f>
        <v>31</v>
      </c>
      <c r="CQ90" s="24">
        <f>_xlfn.XLOOKUP(CM90,'Banco de dados'!$B:$B,'Banco de dados'!$H:$H)</f>
        <v>0</v>
      </c>
      <c r="CR90" s="24">
        <f>_xlfn.XLOOKUP(CK90,'Banco de dados'!$B:$B,'Banco de dados'!$F:$F)</f>
        <v>5270</v>
      </c>
      <c r="CS90" s="24">
        <f>_xlfn.XLOOKUP(CM90,'Banco de dados'!$B:$B,'Banco de dados'!$F:$F)</f>
        <v>0</v>
      </c>
      <c r="CT90" s="25">
        <v>0</v>
      </c>
      <c r="CU90" s="25"/>
      <c r="CV90" s="24" t="str">
        <f>IF(AI90&lt;=0.5,"Curto I",IF(AND(AI90&gt;='Braços de IP'!$B$9,AI90&lt;='Braços de IP'!$D$9),'Braços de IP'!$E$9,IF(AND(AI90&gt;='Braços de IP'!$B$10,AI90&lt;='Braços de IP'!$D$10),'Braços de IP'!$E$10,IF(AND(AI90&gt;='Braços de IP'!$B$11,AI90&lt;='Braços de IP'!$D$11),'Braços de IP'!$E$11,IF(AND(AI90&gt;='Braços de IP'!$B$12,AI90&lt;='Braços de IP'!$D$12),'Braços de IP'!$E$12,IF(AND(AI90&gt;='Braços de IP'!$B$13,AI90&lt;='Braços de IP'!$D$13),'Braços de IP'!$E$13,IF(AND(AI90&gt;='Braços de IP'!$B$14,AI90&lt;='Braços de IP'!$D$14),'Braços de IP'!$E$14,"ERRO")))))))</f>
        <v>Curto II</v>
      </c>
      <c r="CW90" s="25"/>
      <c r="CX90" s="24" t="str">
        <f>IF($CW90="","",VLOOKUP($CW90,'Braços de IP'!$E$9:$I$15,2,0))</f>
        <v/>
      </c>
      <c r="CY90" s="27" t="str">
        <f>IF($CW90="","",VLOOKUP($CW90,'Braços de IP'!$E$9:$I$15,5,0))</f>
        <v/>
      </c>
      <c r="CZ90" s="24"/>
      <c r="DA90" s="24"/>
      <c r="DB90" s="24"/>
      <c r="DC90" s="24"/>
      <c r="DD90" s="24"/>
      <c r="DE90" s="24"/>
      <c r="DF90" s="28">
        <f t="shared" si="58"/>
        <v>31</v>
      </c>
      <c r="DG90" s="29">
        <f t="shared" si="59"/>
        <v>150</v>
      </c>
      <c r="DH90" s="28">
        <f t="shared" si="60"/>
        <v>181</v>
      </c>
      <c r="DI90" s="30">
        <f t="shared" si="61"/>
        <v>0.79333333333333333</v>
      </c>
      <c r="DJ90" s="31"/>
      <c r="DK90" s="32"/>
      <c r="DL90" s="15" t="s">
        <v>141</v>
      </c>
      <c r="DM90" s="15"/>
      <c r="DO90" s="33">
        <f t="shared" si="62"/>
        <v>0.81976744186046513</v>
      </c>
      <c r="DQ90" s="1" t="s">
        <v>3</v>
      </c>
      <c r="DR90" s="1">
        <f t="shared" si="63"/>
        <v>0</v>
      </c>
      <c r="DS90" s="33" t="e">
        <f t="shared" si="64"/>
        <v>#DIV/0!</v>
      </c>
    </row>
    <row r="91" spans="1:125" ht="15.75" hidden="1" customHeight="1" x14ac:dyDescent="0.3">
      <c r="C91" t="s">
        <v>1006</v>
      </c>
      <c r="D91" s="15">
        <v>25</v>
      </c>
      <c r="E91" s="15" t="s">
        <v>132</v>
      </c>
      <c r="F91" s="15" t="s">
        <v>181</v>
      </c>
      <c r="G91" s="15">
        <v>-29.993053</v>
      </c>
      <c r="H91" s="15">
        <v>-50.133004999999997</v>
      </c>
      <c r="I91" s="15" t="s">
        <v>134</v>
      </c>
      <c r="J91" s="15" t="s">
        <v>135</v>
      </c>
      <c r="K91" s="15" t="s">
        <v>136</v>
      </c>
      <c r="L91" s="15" t="s">
        <v>148</v>
      </c>
      <c r="M91" s="15">
        <v>150</v>
      </c>
      <c r="N91" s="15">
        <v>22</v>
      </c>
      <c r="O91" s="15">
        <v>0</v>
      </c>
      <c r="P91" s="15">
        <f t="shared" si="36"/>
        <v>300</v>
      </c>
      <c r="Q91" s="16">
        <v>2</v>
      </c>
      <c r="R91" s="16">
        <v>2.5</v>
      </c>
      <c r="S91" s="16">
        <v>7</v>
      </c>
      <c r="T91" s="15"/>
      <c r="U91" s="15"/>
      <c r="V91" s="15">
        <v>0</v>
      </c>
      <c r="W91" s="15">
        <v>2.5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 t="s">
        <v>138</v>
      </c>
      <c r="AD91" s="15" t="s">
        <v>139</v>
      </c>
      <c r="AE91" s="15">
        <v>33</v>
      </c>
      <c r="AF91" s="15">
        <v>7</v>
      </c>
      <c r="AG91" s="15">
        <v>1</v>
      </c>
      <c r="AH91" s="15">
        <v>0.3</v>
      </c>
      <c r="AI91" s="15">
        <v>1.3</v>
      </c>
      <c r="AJ91" s="16">
        <f t="shared" si="37"/>
        <v>1</v>
      </c>
      <c r="AK91" s="16" t="s">
        <v>135</v>
      </c>
      <c r="AL91" s="16" t="s">
        <v>135</v>
      </c>
      <c r="AM91" s="15" t="s">
        <v>140</v>
      </c>
      <c r="AN91" s="16">
        <f t="shared" si="38"/>
        <v>2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 t="s">
        <v>135</v>
      </c>
      <c r="AU91" s="17">
        <f t="shared" si="39"/>
        <v>0</v>
      </c>
      <c r="AV91" s="17"/>
      <c r="AW91" s="17">
        <f>VLOOKUP(I91,ABNT5101!$I$3:$J$9,2)</f>
        <v>7.5</v>
      </c>
      <c r="AX91" s="17">
        <f>VLOOKUP(I91,ABNT5101!$I$3:$M$9,5)</f>
        <v>0.18</v>
      </c>
      <c r="AY91" s="131" t="str">
        <f>_xlfn.XLOOKUP(I91,ABNT5101!$I:$I,ABNT5101!$L:$L)</f>
        <v>-</v>
      </c>
      <c r="AZ91" s="131">
        <f>_xlfn.XLOOKUP(I91,ABNT5101!$I:$I,ABNT5101!M:M)</f>
        <v>0.18</v>
      </c>
      <c r="BA91" s="131" t="str">
        <f>_xlfn.XLOOKUP(I91,ABNT5101!$I:$I,ABNT5101!N:N)</f>
        <v>-</v>
      </c>
      <c r="BB91" s="131">
        <f>_xlfn.XLOOKUP(I91,ABNT5101!$I:$I,ABNT5101!O:O)</f>
        <v>16</v>
      </c>
      <c r="BC91" s="18" t="str">
        <f t="shared" si="40"/>
        <v>ATENDE</v>
      </c>
      <c r="BD91" s="19">
        <f t="shared" si="41"/>
        <v>0.20266666666666655</v>
      </c>
      <c r="BE91" s="19">
        <f t="shared" si="42"/>
        <v>1.9444444444444446</v>
      </c>
      <c r="BF91" s="19" t="str">
        <f t="shared" si="43"/>
        <v>-</v>
      </c>
      <c r="BG91" s="20">
        <v>9.02</v>
      </c>
      <c r="BH91" s="20">
        <v>0.53</v>
      </c>
      <c r="BI91" s="20"/>
      <c r="BJ91" s="20"/>
      <c r="BK91" s="21"/>
      <c r="BL91" s="20"/>
      <c r="BM91" s="18" t="str">
        <f t="shared" si="44"/>
        <v>ATENDE</v>
      </c>
      <c r="BN91" s="18" t="str">
        <f t="shared" si="45"/>
        <v>ATENDE</v>
      </c>
      <c r="BO91" s="18" t="str">
        <f t="shared" si="46"/>
        <v>ATENDE</v>
      </c>
      <c r="BP91" s="18" t="str">
        <f t="shared" si="47"/>
        <v>ATENDE</v>
      </c>
      <c r="BQ91" s="22" t="str">
        <f t="shared" si="48"/>
        <v>C5</v>
      </c>
      <c r="BR91" s="22" t="str">
        <f t="shared" si="66"/>
        <v>P6</v>
      </c>
      <c r="BS91" s="23">
        <f t="shared" si="49"/>
        <v>1.3199999999999998</v>
      </c>
      <c r="BT91" s="20">
        <v>6.96</v>
      </c>
      <c r="BU91" s="20">
        <v>3.18</v>
      </c>
      <c r="BV91" s="132">
        <f>IF(BR91="-","-",_xlfn.XLOOKUP(BR91,ABNT5101!$B$4:$B$9,ABNT5101!$C$4:$C$9))</f>
        <v>3</v>
      </c>
      <c r="BW91" s="132">
        <f>IF(BR91="-","-",_xlfn.XLOOKUP(BR91,ABNT5101!$B$4:$B$9,ABNT5101!$D$4:$D$9))</f>
        <v>0.6</v>
      </c>
      <c r="BX91" s="18" t="str">
        <f t="shared" si="50"/>
        <v>ATENDE</v>
      </c>
      <c r="BY91" s="18" t="str">
        <f t="shared" si="51"/>
        <v>ATENDE</v>
      </c>
      <c r="BZ91" s="18" t="str">
        <f t="shared" si="52"/>
        <v>ATENDE</v>
      </c>
      <c r="CA91" s="22" t="str">
        <f>BR91</f>
        <v>P6</v>
      </c>
      <c r="CB91" s="23">
        <f t="shared" si="53"/>
        <v>0.40333333333333332</v>
      </c>
      <c r="CC91" s="22">
        <v>4.21</v>
      </c>
      <c r="CD91" s="22">
        <v>2.87</v>
      </c>
      <c r="CE91" s="130">
        <f>IF(CA91="-","-",_xlfn.XLOOKUP(CA91,ABNT5101!$B$4:$B$9,ABNT5101!$C$4:$C$9))</f>
        <v>3</v>
      </c>
      <c r="CF91" s="130">
        <f>IF(CA91="-","-",_xlfn.XLOOKUP(CA91,ABNT5101!$B$4:$B$9,ABNT5101!$D$4:$D$9))</f>
        <v>0.6</v>
      </c>
      <c r="CG91" s="18" t="str">
        <f t="shared" si="54"/>
        <v>ATENDE</v>
      </c>
      <c r="CH91" s="18" t="str">
        <f t="shared" si="55"/>
        <v>ATENDE</v>
      </c>
      <c r="CI91" s="18" t="str">
        <f t="shared" si="56"/>
        <v>ATENDE</v>
      </c>
      <c r="CJ91" s="133" t="str">
        <f>_xlfn.XLOOKUP(CK91,'Banco de dados'!$B:$B,'Banco de dados'!$D:$D)</f>
        <v>TECNOWATT</v>
      </c>
      <c r="CK91" s="25" t="s">
        <v>824</v>
      </c>
      <c r="CL91" s="24" t="str">
        <f>_xlfn.XLOOKUP(CK91,'Banco de dados'!$B:$B,'Banco de dados'!$E:$E)</f>
        <v>SIGSAGPTLRRSSNDL_30W_38IBBRS
1-10C1MUN6.5</v>
      </c>
      <c r="CM91" s="24"/>
      <c r="CN91" s="24" t="e">
        <f>IF(CM91="-","-",_xlfn.XLOOKUP(CM91,'Banco de dados'!$B:$B,'Banco de dados'!$E:$E))</f>
        <v>#N/A</v>
      </c>
      <c r="CO91" s="26">
        <f t="shared" si="57"/>
        <v>1</v>
      </c>
      <c r="CP91" s="24">
        <f>_xlfn.XLOOKUP(CK91,'Banco de dados'!$B:$B,'Banco de dados'!$H:$H)</f>
        <v>30</v>
      </c>
      <c r="CQ91" s="24">
        <f>_xlfn.XLOOKUP(CM91,'Banco de dados'!$B:$B,'Banco de dados'!$H:$H)</f>
        <v>0</v>
      </c>
      <c r="CR91" s="24">
        <f>_xlfn.XLOOKUP(CK91,'Banco de dados'!$B:$B,'Banco de dados'!$F:$F)</f>
        <v>5266</v>
      </c>
      <c r="CS91" s="24">
        <f>_xlfn.XLOOKUP(CM91,'Banco de dados'!$B:$B,'Banco de dados'!$F:$F)</f>
        <v>0</v>
      </c>
      <c r="CT91" s="25">
        <v>0</v>
      </c>
      <c r="CU91" s="25"/>
      <c r="CV91" s="24" t="str">
        <f>IF(AI91&lt;=0.5,"Curto I",IF(AND(AI91&gt;='Braços de IP'!$B$9,AI91&lt;='Braços de IP'!$D$9),'Braços de IP'!$E$9,IF(AND(AI91&gt;='Braços de IP'!$B$10,AI91&lt;='Braços de IP'!$D$10),'Braços de IP'!$E$10,IF(AND(AI91&gt;='Braços de IP'!$B$11,AI91&lt;='Braços de IP'!$D$11),'Braços de IP'!$E$11,IF(AND(AI91&gt;='Braços de IP'!$B$12,AI91&lt;='Braços de IP'!$D$12),'Braços de IP'!$E$12,IF(AND(AI91&gt;='Braços de IP'!$B$13,AI91&lt;='Braços de IP'!$D$13),'Braços de IP'!$E$13,IF(AND(AI91&gt;='Braços de IP'!$B$14,AI91&lt;='Braços de IP'!$D$14),'Braços de IP'!$E$14,"ERRO")))))))</f>
        <v>Curto II</v>
      </c>
      <c r="CW91" s="25"/>
      <c r="CX91" s="24" t="str">
        <f>IF($CW91="","",VLOOKUP($CW91,'Braços de IP'!$E$9:$I$15,2,0))</f>
        <v/>
      </c>
      <c r="CY91" s="27" t="str">
        <f>IF($CW91="","",VLOOKUP($CW91,'Braços de IP'!$E$9:$I$15,5,0))</f>
        <v/>
      </c>
      <c r="CZ91" s="24"/>
      <c r="DA91" s="24"/>
      <c r="DB91" s="24"/>
      <c r="DC91" s="24"/>
      <c r="DD91" s="24"/>
      <c r="DE91" s="24"/>
      <c r="DF91" s="28">
        <f t="shared" si="58"/>
        <v>30</v>
      </c>
      <c r="DG91" s="29">
        <f t="shared" si="59"/>
        <v>150</v>
      </c>
      <c r="DH91" s="28">
        <f t="shared" si="60"/>
        <v>180</v>
      </c>
      <c r="DI91" s="30">
        <f t="shared" si="61"/>
        <v>0.8</v>
      </c>
      <c r="DJ91" s="31"/>
      <c r="DK91" s="32"/>
      <c r="DL91" s="15" t="s">
        <v>141</v>
      </c>
      <c r="DM91" s="15"/>
      <c r="DO91" s="33">
        <f t="shared" si="62"/>
        <v>0.82558139534883723</v>
      </c>
      <c r="DQ91" s="1" t="s">
        <v>3</v>
      </c>
      <c r="DR91" s="1">
        <f t="shared" si="63"/>
        <v>0</v>
      </c>
      <c r="DS91" s="33" t="e">
        <f t="shared" si="64"/>
        <v>#DIV/0!</v>
      </c>
    </row>
    <row r="92" spans="1:125" ht="15.75" hidden="1" customHeight="1" x14ac:dyDescent="0.3">
      <c r="C92" t="s">
        <v>1006</v>
      </c>
      <c r="D92" s="15">
        <v>29</v>
      </c>
      <c r="E92" s="15" t="s">
        <v>132</v>
      </c>
      <c r="F92" s="15" t="s">
        <v>186</v>
      </c>
      <c r="G92" s="15">
        <v>-29.991734999999998</v>
      </c>
      <c r="H92" s="15">
        <v>-50.141092999999998</v>
      </c>
      <c r="I92" s="15" t="s">
        <v>134</v>
      </c>
      <c r="J92" s="15" t="s">
        <v>135</v>
      </c>
      <c r="K92" s="15" t="s">
        <v>136</v>
      </c>
      <c r="L92" s="15" t="s">
        <v>137</v>
      </c>
      <c r="M92" s="15">
        <v>50</v>
      </c>
      <c r="N92" s="15">
        <v>0</v>
      </c>
      <c r="O92" s="15">
        <v>0</v>
      </c>
      <c r="P92" s="15">
        <f t="shared" si="36"/>
        <v>100</v>
      </c>
      <c r="Q92" s="16">
        <v>2</v>
      </c>
      <c r="R92" s="16">
        <v>4.5</v>
      </c>
      <c r="S92" s="16">
        <v>4.5</v>
      </c>
      <c r="T92" s="15"/>
      <c r="U92" s="15"/>
      <c r="V92" s="15">
        <v>0</v>
      </c>
      <c r="W92" s="15">
        <v>4.5</v>
      </c>
      <c r="X92" s="15">
        <v>0</v>
      </c>
      <c r="Y92" s="15">
        <v>0</v>
      </c>
      <c r="Z92" s="15">
        <v>0</v>
      </c>
      <c r="AA92" s="15">
        <v>2</v>
      </c>
      <c r="AB92" s="15">
        <v>2</v>
      </c>
      <c r="AC92" s="15" t="s">
        <v>138</v>
      </c>
      <c r="AD92" s="15" t="s">
        <v>139</v>
      </c>
      <c r="AE92" s="15">
        <v>37.9</v>
      </c>
      <c r="AF92" s="15">
        <v>7</v>
      </c>
      <c r="AG92" s="15">
        <v>1</v>
      </c>
      <c r="AH92" s="15">
        <v>5</v>
      </c>
      <c r="AI92" s="15">
        <v>2.5</v>
      </c>
      <c r="AJ92" s="16">
        <f t="shared" si="37"/>
        <v>-2.5</v>
      </c>
      <c r="AK92" s="16" t="s">
        <v>135</v>
      </c>
      <c r="AL92" s="16" t="s">
        <v>135</v>
      </c>
      <c r="AM92" s="15" t="s">
        <v>140</v>
      </c>
      <c r="AN92" s="16">
        <f t="shared" si="38"/>
        <v>2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 t="s">
        <v>135</v>
      </c>
      <c r="AU92" s="17">
        <f t="shared" si="39"/>
        <v>0</v>
      </c>
      <c r="AV92" s="17"/>
      <c r="AW92" s="17">
        <f>VLOOKUP(I92,ABNT5101!$I$3:$J$9,2)</f>
        <v>7.5</v>
      </c>
      <c r="AX92" s="17">
        <f>VLOOKUP(I92,ABNT5101!$I$3:$M$9,5)</f>
        <v>0.18</v>
      </c>
      <c r="AY92" s="131" t="str">
        <f>_xlfn.XLOOKUP(I92,ABNT5101!$I:$I,ABNT5101!$L:$L)</f>
        <v>-</v>
      </c>
      <c r="AZ92" s="131">
        <f>_xlfn.XLOOKUP(I92,ABNT5101!$I:$I,ABNT5101!M:M)</f>
        <v>0.18</v>
      </c>
      <c r="BA92" s="131" t="str">
        <f>_xlfn.XLOOKUP(I92,ABNT5101!$I:$I,ABNT5101!N:N)</f>
        <v>-</v>
      </c>
      <c r="BB92" s="131">
        <f>_xlfn.XLOOKUP(I92,ABNT5101!$I:$I,ABNT5101!O:O)</f>
        <v>16</v>
      </c>
      <c r="BC92" s="18" t="str">
        <f t="shared" si="40"/>
        <v>ATENDE</v>
      </c>
      <c r="BD92" s="19">
        <f t="shared" si="41"/>
        <v>0.1080000000000001</v>
      </c>
      <c r="BE92" s="19">
        <f t="shared" si="42"/>
        <v>1.1111111111111112</v>
      </c>
      <c r="BF92" s="19" t="str">
        <f t="shared" si="43"/>
        <v>-</v>
      </c>
      <c r="BG92" s="20">
        <v>8.31</v>
      </c>
      <c r="BH92" s="20">
        <v>0.38</v>
      </c>
      <c r="BI92" s="20"/>
      <c r="BJ92" s="20"/>
      <c r="BK92" s="21"/>
      <c r="BL92" s="20"/>
      <c r="BM92" s="18" t="str">
        <f t="shared" si="44"/>
        <v>ATENDE</v>
      </c>
      <c r="BN92" s="18" t="str">
        <f t="shared" si="45"/>
        <v>ATENDE</v>
      </c>
      <c r="BO92" s="18" t="str">
        <f t="shared" si="46"/>
        <v>ATENDE</v>
      </c>
      <c r="BP92" s="18" t="str">
        <f t="shared" si="47"/>
        <v>ATENDE</v>
      </c>
      <c r="BQ92" s="22" t="str">
        <f t="shared" si="48"/>
        <v>C5</v>
      </c>
      <c r="BR92" s="22" t="str">
        <f t="shared" si="66"/>
        <v>P6</v>
      </c>
      <c r="BS92" s="23">
        <f t="shared" si="49"/>
        <v>1.5566666666666666</v>
      </c>
      <c r="BT92" s="20">
        <v>7.67</v>
      </c>
      <c r="BU92" s="20">
        <v>1.85</v>
      </c>
      <c r="BV92" s="132">
        <f>IF(BR92="-","-",_xlfn.XLOOKUP(BR92,ABNT5101!$B$4:$B$9,ABNT5101!$C$4:$C$9))</f>
        <v>3</v>
      </c>
      <c r="BW92" s="132">
        <f>IF(BR92="-","-",_xlfn.XLOOKUP(BR92,ABNT5101!$B$4:$B$9,ABNT5101!$D$4:$D$9))</f>
        <v>0.6</v>
      </c>
      <c r="BX92" s="18" t="str">
        <f t="shared" si="50"/>
        <v>ATENDE</v>
      </c>
      <c r="BY92" s="18" t="str">
        <f t="shared" si="51"/>
        <v>ATENDE</v>
      </c>
      <c r="BZ92" s="18" t="str">
        <f t="shared" si="52"/>
        <v>ATENDE</v>
      </c>
      <c r="CA92" s="22" t="s">
        <v>135</v>
      </c>
      <c r="CB92" s="23" t="e">
        <f t="shared" si="53"/>
        <v>#VALUE!</v>
      </c>
      <c r="CC92" s="22">
        <v>3.17</v>
      </c>
      <c r="CD92" s="22">
        <v>1.66</v>
      </c>
      <c r="CE92" s="130" t="str">
        <f>IF(CA92="-","-",_xlfn.XLOOKUP(CA92,ABNT5101!$B$4:$B$9,ABNT5101!$C$4:$C$9))</f>
        <v>-</v>
      </c>
      <c r="CF92" s="130" t="str">
        <f>IF(CA92="-","-",_xlfn.XLOOKUP(CA92,ABNT5101!$B$4:$B$9,ABNT5101!$D$4:$D$9))</f>
        <v>-</v>
      </c>
      <c r="CG92" s="18" t="str">
        <f t="shared" si="54"/>
        <v>-</v>
      </c>
      <c r="CH92" s="18" t="str">
        <f t="shared" si="55"/>
        <v>-</v>
      </c>
      <c r="CI92" s="18" t="str">
        <f t="shared" si="56"/>
        <v>-</v>
      </c>
      <c r="CJ92" s="133" t="str">
        <f>_xlfn.XLOOKUP(CK92,'Banco de dados'!$B:$B,'Banco de dados'!$D:$D)</f>
        <v>LEDSTAR</v>
      </c>
      <c r="CK92" s="25" t="s">
        <v>711</v>
      </c>
      <c r="CL92" s="24" t="str">
        <f>_xlfn.XLOOKUP(CK92,'Banco de dados'!$B:$B,'Banco de dados'!$E:$E)</f>
        <v>LUM LED SL VT 9.1 44W</v>
      </c>
      <c r="CM92" s="24"/>
      <c r="CN92" s="24" t="e">
        <f>IF(CM92="-","-",_xlfn.XLOOKUP(CM92,'Banco de dados'!$B:$B,'Banco de dados'!$E:$E))</f>
        <v>#N/A</v>
      </c>
      <c r="CO92" s="26">
        <f t="shared" si="57"/>
        <v>1</v>
      </c>
      <c r="CP92" s="24">
        <f>_xlfn.XLOOKUP(CK92,'Banco de dados'!$B:$B,'Banco de dados'!$H:$H)</f>
        <v>44</v>
      </c>
      <c r="CQ92" s="24">
        <f>_xlfn.XLOOKUP(CM92,'Banco de dados'!$B:$B,'Banco de dados'!$H:$H)</f>
        <v>0</v>
      </c>
      <c r="CR92" s="24">
        <f>_xlfn.XLOOKUP(CK92,'Banco de dados'!$B:$B,'Banco de dados'!$F:$F)</f>
        <v>7657.99</v>
      </c>
      <c r="CS92" s="24">
        <f>_xlfn.XLOOKUP(CM92,'Banco de dados'!$B:$B,'Banco de dados'!$F:$F)</f>
        <v>0</v>
      </c>
      <c r="CT92" s="25">
        <v>0</v>
      </c>
      <c r="CU92" s="25">
        <v>8</v>
      </c>
      <c r="CV92" s="24" t="str">
        <f>IF(AI92&lt;=0.5,"Curto I",IF(AND(AI92&gt;='Braços de IP'!$B$9,AI92&lt;='Braços de IP'!$D$9),'Braços de IP'!$E$9,IF(AND(AI92&gt;='Braços de IP'!$B$10,AI92&lt;='Braços de IP'!$D$10),'Braços de IP'!$E$10,IF(AND(AI92&gt;='Braços de IP'!$B$11,AI92&lt;='Braços de IP'!$D$11),'Braços de IP'!$E$11,IF(AND(AI92&gt;='Braços de IP'!$B$12,AI92&lt;='Braços de IP'!$D$12),'Braços de IP'!$E$12,IF(AND(AI92&gt;='Braços de IP'!$B$13,AI92&lt;='Braços de IP'!$D$13),'Braços de IP'!$E$13,IF(AND(AI92&gt;='Braços de IP'!$B$14,AI92&lt;='Braços de IP'!$D$14),'Braços de IP'!$E$14,"ERRO")))))))</f>
        <v>Médio II</v>
      </c>
      <c r="CW92" s="25"/>
      <c r="CX92" s="24" t="str">
        <f>IF($CW92="","",VLOOKUP($CW92,'Braços de IP'!$E$9:$I$15,2,0))</f>
        <v/>
      </c>
      <c r="CY92" s="27" t="str">
        <f>IF($CW92="","",VLOOKUP($CW92,'Braços de IP'!$E$9:$I$15,5,0))</f>
        <v/>
      </c>
      <c r="CZ92" s="24"/>
      <c r="DA92" s="24"/>
      <c r="DB92" s="24"/>
      <c r="DC92" s="24"/>
      <c r="DD92" s="24"/>
      <c r="DE92" s="24"/>
      <c r="DF92" s="28">
        <f t="shared" si="58"/>
        <v>44</v>
      </c>
      <c r="DG92" s="29">
        <f t="shared" si="59"/>
        <v>50</v>
      </c>
      <c r="DH92" s="28">
        <f t="shared" si="60"/>
        <v>94</v>
      </c>
      <c r="DI92" s="30">
        <f t="shared" si="61"/>
        <v>0.12</v>
      </c>
      <c r="DJ92" s="31"/>
      <c r="DK92" s="32"/>
      <c r="DL92" s="15" t="s">
        <v>141</v>
      </c>
      <c r="DM92" s="15"/>
      <c r="DO92" s="33">
        <f t="shared" si="62"/>
        <v>0.12</v>
      </c>
      <c r="DQ92" s="1" t="s">
        <v>185</v>
      </c>
      <c r="DR92" s="1">
        <f t="shared" si="63"/>
        <v>0</v>
      </c>
      <c r="DS92" s="33" t="e">
        <f t="shared" si="64"/>
        <v>#DIV/0!</v>
      </c>
      <c r="DT92" s="33"/>
    </row>
    <row r="93" spans="1:125" ht="15.75" customHeight="1" x14ac:dyDescent="0.3">
      <c r="C93" t="s">
        <v>1006</v>
      </c>
      <c r="D93" s="15">
        <v>29</v>
      </c>
      <c r="E93" s="15" t="s">
        <v>132</v>
      </c>
      <c r="F93" s="15" t="s">
        <v>186</v>
      </c>
      <c r="G93" s="15">
        <v>-29.991734999999998</v>
      </c>
      <c r="H93" s="15">
        <v>-50.141092999999998</v>
      </c>
      <c r="I93" s="15" t="s">
        <v>134</v>
      </c>
      <c r="J93" s="15" t="s">
        <v>135</v>
      </c>
      <c r="K93" s="15" t="s">
        <v>136</v>
      </c>
      <c r="L93" s="15" t="s">
        <v>137</v>
      </c>
      <c r="M93" s="15">
        <v>50</v>
      </c>
      <c r="N93" s="15">
        <v>0</v>
      </c>
      <c r="O93" s="15">
        <v>0</v>
      </c>
      <c r="P93" s="15">
        <f t="shared" si="36"/>
        <v>100</v>
      </c>
      <c r="Q93" s="16">
        <v>2</v>
      </c>
      <c r="R93" s="16">
        <v>4.5</v>
      </c>
      <c r="S93" s="16">
        <v>4.5</v>
      </c>
      <c r="T93" s="15"/>
      <c r="U93" s="15"/>
      <c r="V93" s="15">
        <v>0</v>
      </c>
      <c r="W93" s="15">
        <v>4.5</v>
      </c>
      <c r="X93" s="15">
        <v>0</v>
      </c>
      <c r="Y93" s="15">
        <v>0</v>
      </c>
      <c r="Z93" s="15">
        <v>0</v>
      </c>
      <c r="AA93" s="15">
        <v>2</v>
      </c>
      <c r="AB93" s="15">
        <v>2</v>
      </c>
      <c r="AC93" s="15" t="s">
        <v>138</v>
      </c>
      <c r="AD93" s="15" t="s">
        <v>139</v>
      </c>
      <c r="AE93" s="15">
        <v>37.9</v>
      </c>
      <c r="AF93" s="15">
        <v>7</v>
      </c>
      <c r="AG93" s="15">
        <v>1</v>
      </c>
      <c r="AH93" s="15">
        <v>5</v>
      </c>
      <c r="AI93" s="15">
        <v>2.5</v>
      </c>
      <c r="AJ93" s="16">
        <f t="shared" si="37"/>
        <v>-2.5</v>
      </c>
      <c r="AK93" s="16" t="s">
        <v>135</v>
      </c>
      <c r="AL93" s="16" t="s">
        <v>135</v>
      </c>
      <c r="AM93" s="15" t="s">
        <v>140</v>
      </c>
      <c r="AN93" s="16">
        <f t="shared" si="38"/>
        <v>2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 t="s">
        <v>135</v>
      </c>
      <c r="AU93" s="17">
        <f t="shared" si="39"/>
        <v>0</v>
      </c>
      <c r="AV93" s="17"/>
      <c r="AW93" s="17">
        <f>VLOOKUP(I93,ABNT5101!$I$3:$J$9,2)</f>
        <v>7.5</v>
      </c>
      <c r="AX93" s="17">
        <f>VLOOKUP(I93,ABNT5101!$I$3:$M$9,5)</f>
        <v>0.18</v>
      </c>
      <c r="AY93" s="131" t="str">
        <f>_xlfn.XLOOKUP(I93,ABNT5101!$I:$I,ABNT5101!$L:$L)</f>
        <v>-</v>
      </c>
      <c r="AZ93" s="131">
        <f>_xlfn.XLOOKUP(I93,ABNT5101!$I:$I,ABNT5101!M:M)</f>
        <v>0.18</v>
      </c>
      <c r="BA93" s="131" t="str">
        <f>_xlfn.XLOOKUP(I93,ABNT5101!$I:$I,ABNT5101!N:N)</f>
        <v>-</v>
      </c>
      <c r="BB93" s="131">
        <f>_xlfn.XLOOKUP(I93,ABNT5101!$I:$I,ABNT5101!O:O)</f>
        <v>16</v>
      </c>
      <c r="BC93" s="18" t="str">
        <f t="shared" si="40"/>
        <v>ATENDE</v>
      </c>
      <c r="BD93" s="19">
        <f t="shared" si="41"/>
        <v>9.3333333333334156E-3</v>
      </c>
      <c r="BE93" s="19">
        <f t="shared" si="42"/>
        <v>2.5555555555555558</v>
      </c>
      <c r="BF93" s="19" t="str">
        <f t="shared" si="43"/>
        <v>-</v>
      </c>
      <c r="BG93" s="20">
        <v>7.57</v>
      </c>
      <c r="BH93" s="20">
        <v>0.64</v>
      </c>
      <c r="BI93" s="20"/>
      <c r="BJ93" s="20"/>
      <c r="BK93" s="21"/>
      <c r="BL93" s="20"/>
      <c r="BM93" s="18" t="str">
        <f t="shared" si="44"/>
        <v>ATENDE</v>
      </c>
      <c r="BN93" s="18" t="str">
        <f t="shared" si="45"/>
        <v>ATENDE</v>
      </c>
      <c r="BO93" s="18" t="str">
        <f t="shared" si="46"/>
        <v>ATENDE</v>
      </c>
      <c r="BP93" s="18" t="str">
        <f t="shared" si="47"/>
        <v>ATENDE</v>
      </c>
      <c r="BQ93" s="22" t="str">
        <f t="shared" si="48"/>
        <v>C5</v>
      </c>
      <c r="BR93" s="22" t="str">
        <f t="shared" si="66"/>
        <v>P6</v>
      </c>
      <c r="BS93" s="23">
        <f t="shared" si="49"/>
        <v>0.87333333333333329</v>
      </c>
      <c r="BT93" s="20">
        <v>5.62</v>
      </c>
      <c r="BU93" s="20">
        <v>1.97</v>
      </c>
      <c r="BV93" s="132">
        <f>IF(BR93="-","-",_xlfn.XLOOKUP(BR93,ABNT5101!$B$4:$B$9,ABNT5101!$C$4:$C$9))</f>
        <v>3</v>
      </c>
      <c r="BW93" s="132">
        <f>IF(BR93="-","-",_xlfn.XLOOKUP(BR93,ABNT5101!$B$4:$B$9,ABNT5101!$D$4:$D$9))</f>
        <v>0.6</v>
      </c>
      <c r="BX93" s="18" t="str">
        <f t="shared" si="50"/>
        <v>ATENDE</v>
      </c>
      <c r="BY93" s="18" t="str">
        <f t="shared" si="51"/>
        <v>ATENDE</v>
      </c>
      <c r="BZ93" s="18" t="str">
        <f t="shared" si="52"/>
        <v>ATENDE</v>
      </c>
      <c r="CA93" s="22" t="s">
        <v>135</v>
      </c>
      <c r="CB93" s="23" t="e">
        <f t="shared" si="53"/>
        <v>#VALUE!</v>
      </c>
      <c r="CC93" s="22">
        <v>3.57</v>
      </c>
      <c r="CD93" s="22">
        <v>2.0099999999999998</v>
      </c>
      <c r="CE93" s="130" t="str">
        <f>IF(CA93="-","-",_xlfn.XLOOKUP(CA93,ABNT5101!$B$4:$B$9,ABNT5101!$C$4:$C$9))</f>
        <v>-</v>
      </c>
      <c r="CF93" s="130" t="str">
        <f>IF(CA93="-","-",_xlfn.XLOOKUP(CA93,ABNT5101!$B$4:$B$9,ABNT5101!$D$4:$D$9))</f>
        <v>-</v>
      </c>
      <c r="CG93" s="18" t="str">
        <f t="shared" si="54"/>
        <v>-</v>
      </c>
      <c r="CH93" s="18" t="str">
        <f t="shared" si="55"/>
        <v>-</v>
      </c>
      <c r="CI93" s="18" t="str">
        <f t="shared" si="56"/>
        <v>-</v>
      </c>
      <c r="CJ93" s="133" t="str">
        <f>_xlfn.XLOOKUP(CK93,'Banco de dados'!$B:$B,'Banco de dados'!$D:$D)</f>
        <v>SX LIGHTING</v>
      </c>
      <c r="CK93" s="25" t="s">
        <v>803</v>
      </c>
      <c r="CL93" s="24" t="str">
        <f>_xlfn.XLOOKUP(CK93,'Banco de dados'!$B:$B,'Banco de dados'!$E:$E)</f>
        <v>SXINEVO040K40L12CZF7PHF</v>
      </c>
      <c r="CM93" s="24"/>
      <c r="CN93" s="24">
        <f>IF(CM93="-","-",_xlfn.XLOOKUP(CM93,'Banco de dados'!$B:$B,'Banco de dados'!$E:$E))</f>
        <v>0</v>
      </c>
      <c r="CO93" s="26">
        <f t="shared" si="57"/>
        <v>1</v>
      </c>
      <c r="CP93" s="24">
        <f>_xlfn.XLOOKUP(CK93,'Banco de dados'!$B:$B,'Banco de dados'!$H:$H)</f>
        <v>39</v>
      </c>
      <c r="CQ93" s="24">
        <f>_xlfn.XLOOKUP(CM93,'Banco de dados'!$B:$B,'Banco de dados'!$H:$H)</f>
        <v>0</v>
      </c>
      <c r="CR93" s="24">
        <f>_xlfn.XLOOKUP(CK93,'Banco de dados'!$B:$B,'Banco de dados'!$F:$F)</f>
        <v>6552</v>
      </c>
      <c r="CS93" s="24">
        <f>_xlfn.XLOOKUP(CM93,'Banco de dados'!$B:$B,'Banco de dados'!$F:$F)</f>
        <v>0</v>
      </c>
      <c r="CT93" s="25">
        <v>0</v>
      </c>
      <c r="CU93" s="25">
        <v>5</v>
      </c>
      <c r="CV93" s="24" t="str">
        <f>IF(AI93&lt;=0.5,"Curto I",IF(AND(AI93&gt;='Braços de IP'!$B$9,AI93&lt;='Braços de IP'!$D$9),'Braços de IP'!$E$9,IF(AND(AI93&gt;='Braços de IP'!$B$10,AI93&lt;='Braços de IP'!$D$10),'Braços de IP'!$E$10,IF(AND(AI93&gt;='Braços de IP'!$B$11,AI93&lt;='Braços de IP'!$D$11),'Braços de IP'!$E$11,IF(AND(AI93&gt;='Braços de IP'!$B$12,AI93&lt;='Braços de IP'!$D$12),'Braços de IP'!$E$12,IF(AND(AI93&gt;='Braços de IP'!$B$13,AI93&lt;='Braços de IP'!$D$13),'Braços de IP'!$E$13,IF(AND(AI93&gt;='Braços de IP'!$B$14,AI93&lt;='Braços de IP'!$D$14),'Braços de IP'!$E$14,"ERRO")))))))</f>
        <v>Médio II</v>
      </c>
      <c r="CW93" s="25" t="s">
        <v>171</v>
      </c>
      <c r="CX93" s="24">
        <f>IF($CW93="","",VLOOKUP($CW93,'Braços de IP'!$E$9:$I$15,2,0))</f>
        <v>3.5</v>
      </c>
      <c r="CY93" s="27">
        <f>IF($CW93="","",VLOOKUP($CW93,'Braços de IP'!$E$9:$I$15,5,0))</f>
        <v>8.5</v>
      </c>
      <c r="CZ93" s="24"/>
      <c r="DA93" s="24"/>
      <c r="DB93" s="24"/>
      <c r="DC93" s="24"/>
      <c r="DD93" s="24"/>
      <c r="DE93" s="24"/>
      <c r="DF93" s="28">
        <f t="shared" si="58"/>
        <v>39</v>
      </c>
      <c r="DG93" s="29">
        <f t="shared" si="59"/>
        <v>50</v>
      </c>
      <c r="DH93" s="28">
        <f t="shared" si="60"/>
        <v>89</v>
      </c>
      <c r="DI93" s="30">
        <f t="shared" si="61"/>
        <v>0.21999999999999997</v>
      </c>
      <c r="DJ93" s="31"/>
      <c r="DK93" s="32"/>
      <c r="DL93" s="15" t="s">
        <v>141</v>
      </c>
      <c r="DM93" s="15"/>
      <c r="DO93" s="33">
        <f t="shared" si="62"/>
        <v>0.22</v>
      </c>
      <c r="DQ93" s="1" t="s">
        <v>185</v>
      </c>
      <c r="DR93" s="1">
        <f t="shared" si="63"/>
        <v>0</v>
      </c>
      <c r="DS93" s="33" t="e">
        <f t="shared" si="64"/>
        <v>#DIV/0!</v>
      </c>
      <c r="DT93" s="33"/>
    </row>
    <row r="94" spans="1:125" ht="15.75" customHeight="1" x14ac:dyDescent="0.3">
      <c r="C94" t="s">
        <v>1006</v>
      </c>
      <c r="D94" s="15">
        <v>29</v>
      </c>
      <c r="E94" s="15" t="s">
        <v>132</v>
      </c>
      <c r="F94" s="15" t="s">
        <v>186</v>
      </c>
      <c r="G94" s="15">
        <v>-29.991734999999998</v>
      </c>
      <c r="H94" s="15">
        <v>-50.141092999999998</v>
      </c>
      <c r="I94" s="15" t="s">
        <v>134</v>
      </c>
      <c r="J94" s="15" t="s">
        <v>135</v>
      </c>
      <c r="K94" s="15" t="s">
        <v>136</v>
      </c>
      <c r="L94" s="15" t="s">
        <v>137</v>
      </c>
      <c r="M94" s="15">
        <v>50</v>
      </c>
      <c r="N94" s="15">
        <v>0</v>
      </c>
      <c r="O94" s="15">
        <v>0</v>
      </c>
      <c r="P94" s="15">
        <f t="shared" si="36"/>
        <v>100</v>
      </c>
      <c r="Q94" s="16">
        <v>2</v>
      </c>
      <c r="R94" s="16">
        <v>4.5</v>
      </c>
      <c r="S94" s="16">
        <v>4.5</v>
      </c>
      <c r="T94" s="15"/>
      <c r="U94" s="15"/>
      <c r="V94" s="15">
        <v>0</v>
      </c>
      <c r="W94" s="15">
        <v>4.5</v>
      </c>
      <c r="X94" s="15">
        <v>0</v>
      </c>
      <c r="Y94" s="15">
        <v>0</v>
      </c>
      <c r="Z94" s="15">
        <v>0</v>
      </c>
      <c r="AA94" s="15">
        <v>2</v>
      </c>
      <c r="AB94" s="15">
        <v>2</v>
      </c>
      <c r="AC94" s="15" t="s">
        <v>138</v>
      </c>
      <c r="AD94" s="15" t="s">
        <v>139</v>
      </c>
      <c r="AE94" s="15">
        <v>37.9</v>
      </c>
      <c r="AF94" s="15">
        <v>7</v>
      </c>
      <c r="AG94" s="15">
        <v>1</v>
      </c>
      <c r="AH94" s="15">
        <v>5</v>
      </c>
      <c r="AI94" s="15">
        <v>2.5</v>
      </c>
      <c r="AJ94" s="16">
        <f t="shared" si="37"/>
        <v>-2.5</v>
      </c>
      <c r="AK94" s="16" t="s">
        <v>135</v>
      </c>
      <c r="AL94" s="16" t="s">
        <v>135</v>
      </c>
      <c r="AM94" s="15" t="s">
        <v>140</v>
      </c>
      <c r="AN94" s="16">
        <f t="shared" si="38"/>
        <v>2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 t="s">
        <v>135</v>
      </c>
      <c r="AU94" s="17">
        <f t="shared" si="39"/>
        <v>0</v>
      </c>
      <c r="AV94" s="17"/>
      <c r="AW94" s="17">
        <f>VLOOKUP(I94,ABNT5101!$I$3:$J$9,2)</f>
        <v>7.5</v>
      </c>
      <c r="AX94" s="17">
        <f>VLOOKUP(I94,ABNT5101!$I$3:$M$9,5)</f>
        <v>0.18</v>
      </c>
      <c r="AY94" s="131" t="str">
        <f>_xlfn.XLOOKUP(I94,ABNT5101!$I:$I,ABNT5101!$L:$L)</f>
        <v>-</v>
      </c>
      <c r="AZ94" s="131">
        <f>_xlfn.XLOOKUP(I94,ABNT5101!$I:$I,ABNT5101!M:M)</f>
        <v>0.18</v>
      </c>
      <c r="BA94" s="131" t="str">
        <f>_xlfn.XLOOKUP(I94,ABNT5101!$I:$I,ABNT5101!N:N)</f>
        <v>-</v>
      </c>
      <c r="BB94" s="131">
        <f>_xlfn.XLOOKUP(I94,ABNT5101!$I:$I,ABNT5101!O:O)</f>
        <v>16</v>
      </c>
      <c r="BC94" s="18" t="str">
        <f t="shared" si="40"/>
        <v>ATENDE</v>
      </c>
      <c r="BD94" s="19">
        <f t="shared" si="41"/>
        <v>0.18666666666666676</v>
      </c>
      <c r="BE94" s="19">
        <f t="shared" si="42"/>
        <v>2.3888888888888888</v>
      </c>
      <c r="BF94" s="19" t="str">
        <f t="shared" si="43"/>
        <v>-</v>
      </c>
      <c r="BG94" s="20">
        <v>8.9</v>
      </c>
      <c r="BH94" s="20">
        <v>0.61</v>
      </c>
      <c r="BI94" s="20"/>
      <c r="BJ94" s="20"/>
      <c r="BK94" s="21"/>
      <c r="BL94" s="20"/>
      <c r="BM94" s="18" t="str">
        <f t="shared" si="44"/>
        <v>ATENDE</v>
      </c>
      <c r="BN94" s="18" t="str">
        <f t="shared" si="45"/>
        <v>ATENDE</v>
      </c>
      <c r="BO94" s="18" t="str">
        <f t="shared" si="46"/>
        <v>ATENDE</v>
      </c>
      <c r="BP94" s="18" t="str">
        <f t="shared" si="47"/>
        <v>ATENDE</v>
      </c>
      <c r="BQ94" s="22" t="str">
        <f t="shared" si="48"/>
        <v>C5</v>
      </c>
      <c r="BR94" s="22" t="str">
        <f t="shared" si="66"/>
        <v>P6</v>
      </c>
      <c r="BS94" s="23">
        <f t="shared" si="49"/>
        <v>0.9800000000000002</v>
      </c>
      <c r="BT94" s="20">
        <v>5.94</v>
      </c>
      <c r="BU94" s="20">
        <v>2.16</v>
      </c>
      <c r="BV94" s="132">
        <f>IF(BR94="-","-",_xlfn.XLOOKUP(BR94,ABNT5101!$B$4:$B$9,ABNT5101!$C$4:$C$9))</f>
        <v>3</v>
      </c>
      <c r="BW94" s="132">
        <f>IF(BR94="-","-",_xlfn.XLOOKUP(BR94,ABNT5101!$B$4:$B$9,ABNT5101!$D$4:$D$9))</f>
        <v>0.6</v>
      </c>
      <c r="BX94" s="18" t="str">
        <f t="shared" si="50"/>
        <v>ATENDE</v>
      </c>
      <c r="BY94" s="18" t="str">
        <f t="shared" si="51"/>
        <v>ATENDE</v>
      </c>
      <c r="BZ94" s="18" t="str">
        <f t="shared" si="52"/>
        <v>ATENDE</v>
      </c>
      <c r="CA94" s="22" t="s">
        <v>135</v>
      </c>
      <c r="CB94" s="23" t="e">
        <f t="shared" si="53"/>
        <v>#VALUE!</v>
      </c>
      <c r="CC94" s="22">
        <v>3.08</v>
      </c>
      <c r="CD94" s="22">
        <v>1.71</v>
      </c>
      <c r="CE94" s="130" t="str">
        <f>IF(CA94="-","-",_xlfn.XLOOKUP(CA94,ABNT5101!$B$4:$B$9,ABNT5101!$C$4:$C$9))</f>
        <v>-</v>
      </c>
      <c r="CF94" s="130" t="str">
        <f>IF(CA94="-","-",_xlfn.XLOOKUP(CA94,ABNT5101!$B$4:$B$9,ABNT5101!$D$4:$D$9))</f>
        <v>-</v>
      </c>
      <c r="CG94" s="18" t="str">
        <f t="shared" si="54"/>
        <v>-</v>
      </c>
      <c r="CH94" s="18" t="str">
        <f t="shared" si="55"/>
        <v>-</v>
      </c>
      <c r="CI94" s="18" t="str">
        <f t="shared" si="56"/>
        <v>-</v>
      </c>
      <c r="CJ94" s="133" t="str">
        <f>_xlfn.XLOOKUP(CK94,'Banco de dados'!$B:$B,'Banco de dados'!$D:$D)</f>
        <v>TECNOWATT</v>
      </c>
      <c r="CK94" s="25" t="s">
        <v>826</v>
      </c>
      <c r="CL94" s="24" t="str">
        <f>_xlfn.XLOOKUP(CK94,'Banco de dados'!$B:$B,'Banco de dados'!$E:$E)</f>
        <v>SIGSAGPTLRRSSNDL_40W_50IBBRS
1-10C1MUN6.5</v>
      </c>
      <c r="CM94" s="24"/>
      <c r="CN94" s="24" t="e">
        <f>IF(CM94="-","-",_xlfn.XLOOKUP(CM94,'Banco de dados'!$B:$B,'Banco de dados'!$E:$E))</f>
        <v>#N/A</v>
      </c>
      <c r="CO94" s="26">
        <f t="shared" si="57"/>
        <v>1</v>
      </c>
      <c r="CP94" s="24">
        <f>_xlfn.XLOOKUP(CK94,'Banco de dados'!$B:$B,'Banco de dados'!$H:$H)</f>
        <v>40</v>
      </c>
      <c r="CQ94" s="24">
        <f>_xlfn.XLOOKUP(CM94,'Banco de dados'!$B:$B,'Banco de dados'!$H:$H)</f>
        <v>0</v>
      </c>
      <c r="CR94" s="24">
        <f>_xlfn.XLOOKUP(CK94,'Banco de dados'!$B:$B,'Banco de dados'!$F:$F)</f>
        <v>6641</v>
      </c>
      <c r="CS94" s="24">
        <f>_xlfn.XLOOKUP(CM94,'Banco de dados'!$B:$B,'Banco de dados'!$F:$F)</f>
        <v>0</v>
      </c>
      <c r="CT94" s="25">
        <v>0</v>
      </c>
      <c r="CU94" s="25">
        <v>5</v>
      </c>
      <c r="CV94" s="24" t="str">
        <f>IF(AI94&lt;=0.5,"Curto I",IF(AND(AI94&gt;='Braços de IP'!$B$9,AI94&lt;='Braços de IP'!$D$9),'Braços de IP'!$E$9,IF(AND(AI94&gt;='Braços de IP'!$B$10,AI94&lt;='Braços de IP'!$D$10),'Braços de IP'!$E$10,IF(AND(AI94&gt;='Braços de IP'!$B$11,AI94&lt;='Braços de IP'!$D$11),'Braços de IP'!$E$11,IF(AND(AI94&gt;='Braços de IP'!$B$12,AI94&lt;='Braços de IP'!$D$12),'Braços de IP'!$E$12,IF(AND(AI94&gt;='Braços de IP'!$B$13,AI94&lt;='Braços de IP'!$D$13),'Braços de IP'!$E$13,IF(AND(AI94&gt;='Braços de IP'!$B$14,AI94&lt;='Braços de IP'!$D$14),'Braços de IP'!$E$14,"ERRO")))))))</f>
        <v>Médio II</v>
      </c>
      <c r="CW94" s="25" t="s">
        <v>171</v>
      </c>
      <c r="CX94" s="24">
        <f>IF($CW94="","",VLOOKUP($CW94,'Braços de IP'!$E$9:$I$15,2,0))</f>
        <v>3.5</v>
      </c>
      <c r="CY94" s="27">
        <f>IF($CW94="","",VLOOKUP($CW94,'Braços de IP'!$E$9:$I$15,5,0))</f>
        <v>8.5</v>
      </c>
      <c r="CZ94" s="24"/>
      <c r="DA94" s="24"/>
      <c r="DB94" s="24"/>
      <c r="DC94" s="24"/>
      <c r="DD94" s="24"/>
      <c r="DE94" s="24"/>
      <c r="DF94" s="28">
        <f t="shared" si="58"/>
        <v>40</v>
      </c>
      <c r="DG94" s="29">
        <f t="shared" si="59"/>
        <v>50</v>
      </c>
      <c r="DH94" s="28">
        <f t="shared" si="60"/>
        <v>90</v>
      </c>
      <c r="DI94" s="30">
        <f t="shared" si="61"/>
        <v>0.19999999999999996</v>
      </c>
      <c r="DJ94" s="31"/>
      <c r="DK94" s="32"/>
      <c r="DL94" s="15" t="s">
        <v>141</v>
      </c>
      <c r="DM94" s="15"/>
      <c r="DO94" s="33">
        <f t="shared" si="62"/>
        <v>0.2</v>
      </c>
      <c r="DQ94" s="1" t="s">
        <v>185</v>
      </c>
      <c r="DR94" s="1">
        <f t="shared" si="63"/>
        <v>0</v>
      </c>
      <c r="DS94" s="33" t="e">
        <f t="shared" si="64"/>
        <v>#DIV/0!</v>
      </c>
      <c r="DT94" s="33"/>
    </row>
    <row r="95" spans="1:125" ht="15.75" hidden="1" customHeight="1" x14ac:dyDescent="0.3">
      <c r="C95" t="s">
        <v>1006</v>
      </c>
      <c r="D95" s="15">
        <v>30</v>
      </c>
      <c r="E95" s="15" t="s">
        <v>132</v>
      </c>
      <c r="F95" s="15" t="s">
        <v>187</v>
      </c>
      <c r="G95" s="15">
        <v>-29.986891</v>
      </c>
      <c r="H95" s="15">
        <v>-50.142586999999999</v>
      </c>
      <c r="I95" s="15" t="s">
        <v>134</v>
      </c>
      <c r="J95" s="15" t="s">
        <v>135</v>
      </c>
      <c r="K95" s="15" t="s">
        <v>167</v>
      </c>
      <c r="L95" s="15" t="s">
        <v>188</v>
      </c>
      <c r="M95" s="15">
        <v>100</v>
      </c>
      <c r="N95" s="15">
        <v>17</v>
      </c>
      <c r="O95" s="15">
        <v>0</v>
      </c>
      <c r="P95" s="15">
        <f t="shared" si="36"/>
        <v>200</v>
      </c>
      <c r="Q95" s="16">
        <v>2</v>
      </c>
      <c r="R95" s="16">
        <v>2.5</v>
      </c>
      <c r="S95" s="16">
        <v>7</v>
      </c>
      <c r="T95" s="15"/>
      <c r="U95" s="15"/>
      <c r="V95" s="15">
        <v>0</v>
      </c>
      <c r="W95" s="15">
        <v>2.5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 t="s">
        <v>138</v>
      </c>
      <c r="AD95" s="15" t="s">
        <v>139</v>
      </c>
      <c r="AE95" s="15">
        <v>34</v>
      </c>
      <c r="AF95" s="15">
        <v>7</v>
      </c>
      <c r="AG95" s="15">
        <v>1</v>
      </c>
      <c r="AH95" s="15">
        <v>0.5</v>
      </c>
      <c r="AI95" s="15">
        <v>1.3</v>
      </c>
      <c r="AJ95" s="16">
        <f t="shared" si="37"/>
        <v>0.8</v>
      </c>
      <c r="AK95" s="16" t="s">
        <v>135</v>
      </c>
      <c r="AL95" s="16" t="s">
        <v>135</v>
      </c>
      <c r="AM95" s="15" t="s">
        <v>140</v>
      </c>
      <c r="AN95" s="16">
        <f t="shared" si="38"/>
        <v>2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 t="s">
        <v>135</v>
      </c>
      <c r="AU95" s="17">
        <f t="shared" si="39"/>
        <v>0</v>
      </c>
      <c r="AV95" s="17"/>
      <c r="AW95" s="17">
        <f>VLOOKUP(I95,ABNT5101!$I$3:$J$9,2)</f>
        <v>7.5</v>
      </c>
      <c r="AX95" s="17">
        <f>VLOOKUP(I95,ABNT5101!$I$3:$M$9,5)</f>
        <v>0.18</v>
      </c>
      <c r="AY95" s="131" t="str">
        <f>_xlfn.XLOOKUP(I95,ABNT5101!$I:$I,ABNT5101!$L:$L)</f>
        <v>-</v>
      </c>
      <c r="AZ95" s="131">
        <f>_xlfn.XLOOKUP(I95,ABNT5101!$I:$I,ABNT5101!M:M)</f>
        <v>0.18</v>
      </c>
      <c r="BA95" s="131" t="str">
        <f>_xlfn.XLOOKUP(I95,ABNT5101!$I:$I,ABNT5101!N:N)</f>
        <v>-</v>
      </c>
      <c r="BB95" s="131">
        <f>_xlfn.XLOOKUP(I95,ABNT5101!$I:$I,ABNT5101!O:O)</f>
        <v>16</v>
      </c>
      <c r="BC95" s="18" t="str">
        <f t="shared" si="40"/>
        <v>ATENDE</v>
      </c>
      <c r="BD95" s="19">
        <f t="shared" si="41"/>
        <v>0.21866666666666679</v>
      </c>
      <c r="BE95" s="19">
        <f t="shared" si="42"/>
        <v>1.2222222222222223</v>
      </c>
      <c r="BF95" s="19" t="str">
        <f t="shared" si="43"/>
        <v>-</v>
      </c>
      <c r="BG95" s="20">
        <v>9.14</v>
      </c>
      <c r="BH95" s="20">
        <v>0.4</v>
      </c>
      <c r="BI95" s="20"/>
      <c r="BJ95" s="20"/>
      <c r="BK95" s="21"/>
      <c r="BL95" s="20"/>
      <c r="BM95" s="18" t="str">
        <f t="shared" si="44"/>
        <v>ATENDE</v>
      </c>
      <c r="BN95" s="18" t="str">
        <f t="shared" si="45"/>
        <v>ATENDE</v>
      </c>
      <c r="BO95" s="18" t="str">
        <f t="shared" si="46"/>
        <v>ATENDE</v>
      </c>
      <c r="BP95" s="18" t="str">
        <f t="shared" si="47"/>
        <v>ATENDE</v>
      </c>
      <c r="BQ95" s="22" t="str">
        <f t="shared" si="48"/>
        <v>C5</v>
      </c>
      <c r="BR95" s="22" t="str">
        <f t="shared" si="66"/>
        <v>P5</v>
      </c>
      <c r="BS95" s="23">
        <f t="shared" si="49"/>
        <v>0.52</v>
      </c>
      <c r="BT95" s="20">
        <v>7.6</v>
      </c>
      <c r="BU95" s="20">
        <v>2.6</v>
      </c>
      <c r="BV95" s="132">
        <f>IF(BR95="-","-",_xlfn.XLOOKUP(BR95,ABNT5101!$B$4:$B$9,ABNT5101!$C$4:$C$9))</f>
        <v>5</v>
      </c>
      <c r="BW95" s="132">
        <f>IF(BR95="-","-",_xlfn.XLOOKUP(BR95,ABNT5101!$B$4:$B$9,ABNT5101!$D$4:$D$9))</f>
        <v>1</v>
      </c>
      <c r="BX95" s="18" t="str">
        <f t="shared" si="50"/>
        <v>ATENDE</v>
      </c>
      <c r="BY95" s="18" t="str">
        <f t="shared" si="51"/>
        <v>ATENDE</v>
      </c>
      <c r="BZ95" s="18" t="str">
        <f t="shared" si="52"/>
        <v>ATENDE</v>
      </c>
      <c r="CA95" s="22" t="str">
        <f t="shared" ref="CA95:CA109" si="67">BR95</f>
        <v>P5</v>
      </c>
      <c r="CB95" s="23">
        <f t="shared" si="53"/>
        <v>1.4000000000000012E-2</v>
      </c>
      <c r="CC95" s="22">
        <v>5.07</v>
      </c>
      <c r="CD95" s="22">
        <v>2.31</v>
      </c>
      <c r="CE95" s="130">
        <f>IF(CA95="-","-",_xlfn.XLOOKUP(CA95,ABNT5101!$B$4:$B$9,ABNT5101!$C$4:$C$9))</f>
        <v>5</v>
      </c>
      <c r="CF95" s="130">
        <f>IF(CA95="-","-",_xlfn.XLOOKUP(CA95,ABNT5101!$B$4:$B$9,ABNT5101!$D$4:$D$9))</f>
        <v>1</v>
      </c>
      <c r="CG95" s="18" t="str">
        <f t="shared" si="54"/>
        <v>ATENDE</v>
      </c>
      <c r="CH95" s="18" t="str">
        <f t="shared" si="55"/>
        <v>ATENDE</v>
      </c>
      <c r="CI95" s="18" t="str">
        <f t="shared" si="56"/>
        <v>ATENDE</v>
      </c>
      <c r="CJ95" s="133" t="str">
        <f>_xlfn.XLOOKUP(CK95,'Banco de dados'!$B:$B,'Banco de dados'!$D:$D)</f>
        <v>LEDSTAR</v>
      </c>
      <c r="CK95" s="25" t="s">
        <v>709</v>
      </c>
      <c r="CL95" s="24" t="str">
        <f>_xlfn.XLOOKUP(CK95,'Banco de dados'!$B:$B,'Banco de dados'!$E:$E)</f>
        <v>LUM LED SL VT 9.1 35W</v>
      </c>
      <c r="CM95" s="24"/>
      <c r="CN95" s="24" t="e">
        <f>IF(CM95="-","-",_xlfn.XLOOKUP(CM95,'Banco de dados'!$B:$B,'Banco de dados'!$E:$E))</f>
        <v>#N/A</v>
      </c>
      <c r="CO95" s="26">
        <f t="shared" si="57"/>
        <v>1</v>
      </c>
      <c r="CP95" s="24">
        <f>_xlfn.XLOOKUP(CK95,'Banco de dados'!$B:$B,'Banco de dados'!$H:$H)</f>
        <v>35</v>
      </c>
      <c r="CQ95" s="24" t="e">
        <f>_xlfn.XLOOKUP(CM95,'Banco de dados'!$B:$B,'Banco de dados'!$H:$H)</f>
        <v>#N/A</v>
      </c>
      <c r="CR95" s="24">
        <f>_xlfn.XLOOKUP(CK95,'Banco de dados'!$B:$B,'Banco de dados'!$F:$F)</f>
        <v>5955.62</v>
      </c>
      <c r="CS95" s="24">
        <f>_xlfn.XLOOKUP(CM95,'Banco de dados'!$B:$B,'Banco de dados'!$F:$F)</f>
        <v>0</v>
      </c>
      <c r="CT95" s="25">
        <v>0</v>
      </c>
      <c r="CU95" s="25"/>
      <c r="CV95" s="24" t="str">
        <f>IF(AI95&lt;=0.5,"Curto I",IF(AND(AI95&gt;='Braços de IP'!$B$9,AI95&lt;='Braços de IP'!$D$9),'Braços de IP'!$E$9,IF(AND(AI95&gt;='Braços de IP'!$B$10,AI95&lt;='Braços de IP'!$D$10),'Braços de IP'!$E$10,IF(AND(AI95&gt;='Braços de IP'!$B$11,AI95&lt;='Braços de IP'!$D$11),'Braços de IP'!$E$11,IF(AND(AI95&gt;='Braços de IP'!$B$12,AI95&lt;='Braços de IP'!$D$12),'Braços de IP'!$E$12,IF(AND(AI95&gt;='Braços de IP'!$B$13,AI95&lt;='Braços de IP'!$D$13),'Braços de IP'!$E$13,IF(AND(AI95&gt;='Braços de IP'!$B$14,AI95&lt;='Braços de IP'!$D$14),'Braços de IP'!$E$14,"ERRO")))))))</f>
        <v>Curto II</v>
      </c>
      <c r="CW95" s="25"/>
      <c r="CX95" s="24" t="str">
        <f>IF($CW95="","",VLOOKUP($CW95,'Braços de IP'!$E$9:$I$15,2,0))</f>
        <v/>
      </c>
      <c r="CY95" s="27" t="str">
        <f>IF($CW95="","",VLOOKUP($CW95,'Braços de IP'!$E$9:$I$15,5,0))</f>
        <v/>
      </c>
      <c r="CZ95" s="24"/>
      <c r="DA95" s="24"/>
      <c r="DB95" s="24"/>
      <c r="DC95" s="24"/>
      <c r="DD95" s="24"/>
      <c r="DE95" s="24"/>
      <c r="DF95" s="28">
        <f t="shared" si="58"/>
        <v>35</v>
      </c>
      <c r="DG95" s="29">
        <f t="shared" si="59"/>
        <v>100</v>
      </c>
      <c r="DH95" s="28">
        <f t="shared" si="60"/>
        <v>135</v>
      </c>
      <c r="DI95" s="30">
        <f t="shared" si="61"/>
        <v>0.65</v>
      </c>
      <c r="DJ95" s="31"/>
      <c r="DK95" s="32"/>
      <c r="DL95" s="15" t="s">
        <v>141</v>
      </c>
      <c r="DM95" s="15"/>
      <c r="DO95" s="33">
        <f t="shared" si="62"/>
        <v>0.70085470085470081</v>
      </c>
      <c r="DQ95" s="1" t="s">
        <v>185</v>
      </c>
      <c r="DR95" s="1">
        <f t="shared" si="63"/>
        <v>0</v>
      </c>
      <c r="DS95" s="33" t="e">
        <f t="shared" si="64"/>
        <v>#DIV/0!</v>
      </c>
      <c r="DT95" s="33"/>
    </row>
    <row r="96" spans="1:125" ht="15.75" hidden="1" customHeight="1" x14ac:dyDescent="0.3">
      <c r="C96" t="s">
        <v>1006</v>
      </c>
      <c r="D96" s="15">
        <v>30</v>
      </c>
      <c r="E96" s="15" t="s">
        <v>132</v>
      </c>
      <c r="F96" s="15" t="s">
        <v>187</v>
      </c>
      <c r="G96" s="15">
        <v>-29.986891</v>
      </c>
      <c r="H96" s="15">
        <v>-50.142586999999999</v>
      </c>
      <c r="I96" s="15" t="s">
        <v>134</v>
      </c>
      <c r="J96" s="15" t="s">
        <v>135</v>
      </c>
      <c r="K96" s="15" t="s">
        <v>167</v>
      </c>
      <c r="L96" s="15" t="s">
        <v>188</v>
      </c>
      <c r="M96" s="15">
        <v>100</v>
      </c>
      <c r="N96" s="15">
        <v>17</v>
      </c>
      <c r="O96" s="15">
        <v>0</v>
      </c>
      <c r="P96" s="15">
        <f t="shared" si="36"/>
        <v>200</v>
      </c>
      <c r="Q96" s="16">
        <v>2</v>
      </c>
      <c r="R96" s="16">
        <v>2.5</v>
      </c>
      <c r="S96" s="16">
        <v>7</v>
      </c>
      <c r="T96" s="15"/>
      <c r="U96" s="15"/>
      <c r="V96" s="15">
        <v>0</v>
      </c>
      <c r="W96" s="15">
        <v>2.5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 t="s">
        <v>138</v>
      </c>
      <c r="AD96" s="15" t="s">
        <v>139</v>
      </c>
      <c r="AE96" s="15">
        <v>34</v>
      </c>
      <c r="AF96" s="15">
        <v>7</v>
      </c>
      <c r="AG96" s="15">
        <v>1</v>
      </c>
      <c r="AH96" s="15">
        <v>0.5</v>
      </c>
      <c r="AI96" s="15">
        <v>1.3</v>
      </c>
      <c r="AJ96" s="16">
        <f t="shared" si="37"/>
        <v>0.8</v>
      </c>
      <c r="AK96" s="16" t="s">
        <v>135</v>
      </c>
      <c r="AL96" s="16" t="s">
        <v>135</v>
      </c>
      <c r="AM96" s="15" t="s">
        <v>140</v>
      </c>
      <c r="AN96" s="16">
        <f t="shared" si="38"/>
        <v>2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 t="s">
        <v>135</v>
      </c>
      <c r="AU96" s="17">
        <f t="shared" si="39"/>
        <v>0</v>
      </c>
      <c r="AV96" s="17"/>
      <c r="AW96" s="17">
        <f>VLOOKUP(I96,ABNT5101!$I$3:$J$9,2)</f>
        <v>7.5</v>
      </c>
      <c r="AX96" s="17">
        <f>VLOOKUP(I96,ABNT5101!$I$3:$M$9,5)</f>
        <v>0.18</v>
      </c>
      <c r="AY96" s="131" t="str">
        <f>_xlfn.XLOOKUP(I96,ABNT5101!$I:$I,ABNT5101!$L:$L)</f>
        <v>-</v>
      </c>
      <c r="AZ96" s="131">
        <f>_xlfn.XLOOKUP(I96,ABNT5101!$I:$I,ABNT5101!M:M)</f>
        <v>0.18</v>
      </c>
      <c r="BA96" s="131" t="str">
        <f>_xlfn.XLOOKUP(I96,ABNT5101!$I:$I,ABNT5101!N:N)</f>
        <v>-</v>
      </c>
      <c r="BB96" s="131">
        <f>_xlfn.XLOOKUP(I96,ABNT5101!$I:$I,ABNT5101!O:O)</f>
        <v>16</v>
      </c>
      <c r="BC96" s="18" t="str">
        <f t="shared" si="40"/>
        <v>ATENDE</v>
      </c>
      <c r="BD96" s="19">
        <f t="shared" si="41"/>
        <v>0.1359999999999999</v>
      </c>
      <c r="BE96" s="19">
        <f t="shared" si="42"/>
        <v>1.1111111111111112</v>
      </c>
      <c r="BF96" s="19" t="str">
        <f t="shared" si="43"/>
        <v>-</v>
      </c>
      <c r="BG96" s="20">
        <v>8.52</v>
      </c>
      <c r="BH96" s="20">
        <v>0.38</v>
      </c>
      <c r="BI96" s="20"/>
      <c r="BJ96" s="20"/>
      <c r="BK96" s="21"/>
      <c r="BL96" s="20"/>
      <c r="BM96" s="18" t="str">
        <f t="shared" si="44"/>
        <v>ATENDE</v>
      </c>
      <c r="BN96" s="18" t="str">
        <f t="shared" si="45"/>
        <v>ATENDE</v>
      </c>
      <c r="BO96" s="18" t="str">
        <f t="shared" si="46"/>
        <v>ATENDE</v>
      </c>
      <c r="BP96" s="18" t="str">
        <f t="shared" si="47"/>
        <v>ATENDE</v>
      </c>
      <c r="BQ96" s="22" t="str">
        <f t="shared" si="48"/>
        <v>C5</v>
      </c>
      <c r="BR96" s="22" t="str">
        <f t="shared" si="66"/>
        <v>P5</v>
      </c>
      <c r="BS96" s="23">
        <f t="shared" si="49"/>
        <v>0.21399999999999997</v>
      </c>
      <c r="BT96" s="20">
        <v>6.07</v>
      </c>
      <c r="BU96" s="20">
        <v>1</v>
      </c>
      <c r="BV96" s="132">
        <f>IF(BR96="-","-",_xlfn.XLOOKUP(BR96,ABNT5101!$B$4:$B$9,ABNT5101!$C$4:$C$9))</f>
        <v>5</v>
      </c>
      <c r="BW96" s="132">
        <f>IF(BR96="-","-",_xlfn.XLOOKUP(BR96,ABNT5101!$B$4:$B$9,ABNT5101!$D$4:$D$9))</f>
        <v>1</v>
      </c>
      <c r="BX96" s="18" t="str">
        <f t="shared" si="50"/>
        <v>ATENDE</v>
      </c>
      <c r="BY96" s="18" t="str">
        <f t="shared" si="51"/>
        <v>ATENDE</v>
      </c>
      <c r="BZ96" s="18" t="str">
        <f t="shared" si="52"/>
        <v>ATENDE</v>
      </c>
      <c r="CA96" s="22" t="str">
        <f t="shared" si="67"/>
        <v>P5</v>
      </c>
      <c r="CB96" s="23">
        <f t="shared" si="53"/>
        <v>1.0000000000000009E-2</v>
      </c>
      <c r="CC96" s="22">
        <v>5.05</v>
      </c>
      <c r="CD96" s="22">
        <v>3.38</v>
      </c>
      <c r="CE96" s="130">
        <f>IF(CA96="-","-",_xlfn.XLOOKUP(CA96,ABNT5101!$B$4:$B$9,ABNT5101!$C$4:$C$9))</f>
        <v>5</v>
      </c>
      <c r="CF96" s="130">
        <f>IF(CA96="-","-",_xlfn.XLOOKUP(CA96,ABNT5101!$B$4:$B$9,ABNT5101!$D$4:$D$9))</f>
        <v>1</v>
      </c>
      <c r="CG96" s="18" t="str">
        <f t="shared" si="54"/>
        <v>ATENDE</v>
      </c>
      <c r="CH96" s="18" t="str">
        <f t="shared" si="55"/>
        <v>ATENDE</v>
      </c>
      <c r="CI96" s="18" t="str">
        <f t="shared" si="56"/>
        <v>ATENDE</v>
      </c>
      <c r="CJ96" s="133" t="str">
        <f>_xlfn.XLOOKUP(CK96,'Banco de dados'!$B:$B,'Banco de dados'!$D:$D)</f>
        <v>SX LIGHTING</v>
      </c>
      <c r="CK96" s="25" t="s">
        <v>801</v>
      </c>
      <c r="CL96" s="24" t="str">
        <f>_xlfn.XLOOKUP(CK96,'Banco de dados'!$B:$B,'Banco de dados'!$E:$E)</f>
        <v>SXINEVO030K40L12CZF7PHF</v>
      </c>
      <c r="CM96" s="24"/>
      <c r="CN96" s="24" t="e">
        <f>IF(CM96="-","-",_xlfn.XLOOKUP(CM96,'Banco de dados'!$B:$B,'Banco de dados'!$E:$E))</f>
        <v>#N/A</v>
      </c>
      <c r="CO96" s="26">
        <f t="shared" si="57"/>
        <v>1</v>
      </c>
      <c r="CP96" s="24">
        <f>_xlfn.XLOOKUP(CK96,'Banco de dados'!$B:$B,'Banco de dados'!$H:$H)</f>
        <v>31</v>
      </c>
      <c r="CQ96" s="24">
        <f>_xlfn.XLOOKUP(CM96,'Banco de dados'!$B:$B,'Banco de dados'!$H:$H)</f>
        <v>0</v>
      </c>
      <c r="CR96" s="24">
        <f>_xlfn.XLOOKUP(CK96,'Banco de dados'!$B:$B,'Banco de dados'!$F:$F)</f>
        <v>5270</v>
      </c>
      <c r="CS96" s="24">
        <f>_xlfn.XLOOKUP(CM96,'Banco de dados'!$B:$B,'Banco de dados'!$F:$F)</f>
        <v>0</v>
      </c>
      <c r="CT96" s="25">
        <v>0</v>
      </c>
      <c r="CU96" s="25">
        <v>6</v>
      </c>
      <c r="CV96" s="24" t="str">
        <f>IF(AI96&lt;=0.5,"Curto I",IF(AND(AI96&gt;='Braços de IP'!$B$9,AI96&lt;='Braços de IP'!$D$9),'Braços de IP'!$E$9,IF(AND(AI96&gt;='Braços de IP'!$B$10,AI96&lt;='Braços de IP'!$D$10),'Braços de IP'!$E$10,IF(AND(AI96&gt;='Braços de IP'!$B$11,AI96&lt;='Braços de IP'!$D$11),'Braços de IP'!$E$11,IF(AND(AI96&gt;='Braços de IP'!$B$12,AI96&lt;='Braços de IP'!$D$12),'Braços de IP'!$E$12,IF(AND(AI96&gt;='Braços de IP'!$B$13,AI96&lt;='Braços de IP'!$D$13),'Braços de IP'!$E$13,IF(AND(AI96&gt;='Braços de IP'!$B$14,AI96&lt;='Braços de IP'!$D$14),'Braços de IP'!$E$14,"ERRO")))))))</f>
        <v>Curto II</v>
      </c>
      <c r="CW96" s="25"/>
      <c r="CX96" s="24" t="str">
        <f>IF($CW96="","",VLOOKUP($CW96,'Braços de IP'!$E$9:$I$15,2,0))</f>
        <v/>
      </c>
      <c r="CY96" s="27" t="str">
        <f>IF($CW96="","",VLOOKUP($CW96,'Braços de IP'!$E$9:$I$15,5,0))</f>
        <v/>
      </c>
      <c r="CZ96" s="24"/>
      <c r="DA96" s="24"/>
      <c r="DB96" s="24"/>
      <c r="DC96" s="24"/>
      <c r="DD96" s="24"/>
      <c r="DE96" s="24"/>
      <c r="DF96" s="28">
        <f t="shared" si="58"/>
        <v>31</v>
      </c>
      <c r="DG96" s="29">
        <f t="shared" si="59"/>
        <v>100</v>
      </c>
      <c r="DH96" s="28">
        <f t="shared" si="60"/>
        <v>131</v>
      </c>
      <c r="DI96" s="30">
        <f t="shared" si="61"/>
        <v>0.69</v>
      </c>
      <c r="DJ96" s="31"/>
      <c r="DK96" s="32"/>
      <c r="DL96" s="15" t="s">
        <v>141</v>
      </c>
      <c r="DM96" s="15"/>
      <c r="DO96" s="33">
        <f t="shared" si="62"/>
        <v>0.7350427350427351</v>
      </c>
      <c r="DQ96" s="1" t="s">
        <v>185</v>
      </c>
      <c r="DR96" s="1">
        <f t="shared" si="63"/>
        <v>0</v>
      </c>
      <c r="DS96" s="33" t="e">
        <f t="shared" si="64"/>
        <v>#DIV/0!</v>
      </c>
      <c r="DT96" s="33"/>
    </row>
    <row r="97" spans="3:124" ht="15.75" hidden="1" customHeight="1" x14ac:dyDescent="0.3">
      <c r="C97" t="s">
        <v>1006</v>
      </c>
      <c r="D97" s="15">
        <v>30</v>
      </c>
      <c r="E97" s="15" t="s">
        <v>132</v>
      </c>
      <c r="F97" s="15" t="s">
        <v>187</v>
      </c>
      <c r="G97" s="15">
        <v>-29.986891</v>
      </c>
      <c r="H97" s="15">
        <v>-50.142586999999999</v>
      </c>
      <c r="I97" s="15" t="s">
        <v>134</v>
      </c>
      <c r="J97" s="15" t="s">
        <v>135</v>
      </c>
      <c r="K97" s="15" t="s">
        <v>167</v>
      </c>
      <c r="L97" s="15" t="s">
        <v>188</v>
      </c>
      <c r="M97" s="15">
        <v>100</v>
      </c>
      <c r="N97" s="15">
        <v>17</v>
      </c>
      <c r="O97" s="15">
        <v>0</v>
      </c>
      <c r="P97" s="15">
        <f t="shared" si="36"/>
        <v>200</v>
      </c>
      <c r="Q97" s="16">
        <v>2</v>
      </c>
      <c r="R97" s="16">
        <v>2.5</v>
      </c>
      <c r="S97" s="16">
        <v>7</v>
      </c>
      <c r="T97" s="15"/>
      <c r="U97" s="15"/>
      <c r="V97" s="15">
        <v>0</v>
      </c>
      <c r="W97" s="15">
        <v>2.5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 t="s">
        <v>138</v>
      </c>
      <c r="AD97" s="15" t="s">
        <v>139</v>
      </c>
      <c r="AE97" s="15">
        <v>34</v>
      </c>
      <c r="AF97" s="15">
        <v>7</v>
      </c>
      <c r="AG97" s="15">
        <v>1</v>
      </c>
      <c r="AH97" s="15">
        <v>0.5</v>
      </c>
      <c r="AI97" s="15">
        <v>1.3</v>
      </c>
      <c r="AJ97" s="16">
        <f t="shared" si="37"/>
        <v>0.8</v>
      </c>
      <c r="AK97" s="16" t="s">
        <v>135</v>
      </c>
      <c r="AL97" s="16" t="s">
        <v>135</v>
      </c>
      <c r="AM97" s="15" t="s">
        <v>140</v>
      </c>
      <c r="AN97" s="16">
        <f t="shared" si="38"/>
        <v>2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 t="s">
        <v>135</v>
      </c>
      <c r="AU97" s="17">
        <f t="shared" si="39"/>
        <v>0</v>
      </c>
      <c r="AV97" s="17"/>
      <c r="AW97" s="17">
        <f>VLOOKUP(I97,ABNT5101!$I$3:$J$9,2)</f>
        <v>7.5</v>
      </c>
      <c r="AX97" s="17">
        <f>VLOOKUP(I97,ABNT5101!$I$3:$M$9,5)</f>
        <v>0.18</v>
      </c>
      <c r="AY97" s="131" t="str">
        <f>_xlfn.XLOOKUP(I97,ABNT5101!$I:$I,ABNT5101!$L:$L)</f>
        <v>-</v>
      </c>
      <c r="AZ97" s="131">
        <f>_xlfn.XLOOKUP(I97,ABNT5101!$I:$I,ABNT5101!M:M)</f>
        <v>0.18</v>
      </c>
      <c r="BA97" s="131" t="str">
        <f>_xlfn.XLOOKUP(I97,ABNT5101!$I:$I,ABNT5101!N:N)</f>
        <v>-</v>
      </c>
      <c r="BB97" s="131">
        <f>_xlfn.XLOOKUP(I97,ABNT5101!$I:$I,ABNT5101!O:O)</f>
        <v>16</v>
      </c>
      <c r="BC97" s="18" t="str">
        <f t="shared" si="40"/>
        <v>ATENDE</v>
      </c>
      <c r="BD97" s="19">
        <f t="shared" si="41"/>
        <v>0.53466666666666662</v>
      </c>
      <c r="BE97" s="19">
        <f t="shared" si="42"/>
        <v>1.3888888888888888</v>
      </c>
      <c r="BF97" s="19" t="str">
        <f t="shared" si="43"/>
        <v>-</v>
      </c>
      <c r="BG97" s="20">
        <v>11.51</v>
      </c>
      <c r="BH97" s="20">
        <v>0.43</v>
      </c>
      <c r="BI97" s="20"/>
      <c r="BJ97" s="20"/>
      <c r="BK97" s="21"/>
      <c r="BL97" s="20"/>
      <c r="BM97" s="18" t="str">
        <f t="shared" si="44"/>
        <v>ATENDE</v>
      </c>
      <c r="BN97" s="18" t="str">
        <f t="shared" si="45"/>
        <v>ATENDE</v>
      </c>
      <c r="BO97" s="18" t="str">
        <f t="shared" si="46"/>
        <v>ATENDE</v>
      </c>
      <c r="BP97" s="18" t="str">
        <f t="shared" si="47"/>
        <v>ATENDE</v>
      </c>
      <c r="BQ97" s="22" t="str">
        <f t="shared" si="48"/>
        <v>C5</v>
      </c>
      <c r="BR97" s="22" t="str">
        <f t="shared" si="66"/>
        <v>P5</v>
      </c>
      <c r="BS97" s="23">
        <f t="shared" si="49"/>
        <v>0.68799999999999994</v>
      </c>
      <c r="BT97" s="20">
        <v>8.44</v>
      </c>
      <c r="BU97" s="20">
        <v>2.75</v>
      </c>
      <c r="BV97" s="132">
        <f>IF(BR97="-","-",_xlfn.XLOOKUP(BR97,ABNT5101!$B$4:$B$9,ABNT5101!$C$4:$C$9))</f>
        <v>5</v>
      </c>
      <c r="BW97" s="132">
        <f>IF(BR97="-","-",_xlfn.XLOOKUP(BR97,ABNT5101!$B$4:$B$9,ABNT5101!$D$4:$D$9))</f>
        <v>1</v>
      </c>
      <c r="BX97" s="18" t="str">
        <f t="shared" si="50"/>
        <v>ATENDE</v>
      </c>
      <c r="BY97" s="18" t="str">
        <f t="shared" si="51"/>
        <v>ATENDE</v>
      </c>
      <c r="BZ97" s="18" t="str">
        <f t="shared" si="52"/>
        <v>ATENDE</v>
      </c>
      <c r="CA97" s="22" t="str">
        <f t="shared" si="67"/>
        <v>P5</v>
      </c>
      <c r="CB97" s="23">
        <f t="shared" si="53"/>
        <v>8.5999999999999854E-2</v>
      </c>
      <c r="CC97" s="22">
        <v>5.43</v>
      </c>
      <c r="CD97" s="22">
        <v>3.37</v>
      </c>
      <c r="CE97" s="130">
        <f>IF(CA97="-","-",_xlfn.XLOOKUP(CA97,ABNT5101!$B$4:$B$9,ABNT5101!$C$4:$C$9))</f>
        <v>5</v>
      </c>
      <c r="CF97" s="130">
        <f>IF(CA97="-","-",_xlfn.XLOOKUP(CA97,ABNT5101!$B$4:$B$9,ABNT5101!$D$4:$D$9))</f>
        <v>1</v>
      </c>
      <c r="CG97" s="18" t="str">
        <f t="shared" si="54"/>
        <v>ATENDE</v>
      </c>
      <c r="CH97" s="18" t="str">
        <f t="shared" si="55"/>
        <v>ATENDE</v>
      </c>
      <c r="CI97" s="18" t="str">
        <f t="shared" si="56"/>
        <v>ATENDE</v>
      </c>
      <c r="CJ97" s="133" t="str">
        <f>_xlfn.XLOOKUP(CK97,'Banco de dados'!$B:$B,'Banco de dados'!$D:$D)</f>
        <v>TECNOWATT</v>
      </c>
      <c r="CK97" s="25" t="s">
        <v>826</v>
      </c>
      <c r="CL97" s="24" t="str">
        <f>_xlfn.XLOOKUP(CK97,'Banco de dados'!$B:$B,'Banco de dados'!$E:$E)</f>
        <v>SIGSAGPTLRRSSNDL_40W_50IBBRS
1-10C1MUN6.5</v>
      </c>
      <c r="CM97" s="24"/>
      <c r="CN97" s="24" t="e">
        <f>IF(CM97="-","-",_xlfn.XLOOKUP(CM97,'Banco de dados'!$B:$B,'Banco de dados'!$E:$E))</f>
        <v>#N/A</v>
      </c>
      <c r="CO97" s="26">
        <f t="shared" si="57"/>
        <v>1</v>
      </c>
      <c r="CP97" s="24">
        <f>_xlfn.XLOOKUP(CK97,'Banco de dados'!$B:$B,'Banco de dados'!$H:$H)</f>
        <v>40</v>
      </c>
      <c r="CQ97" s="24" t="e">
        <f>_xlfn.XLOOKUP(CM97,'Banco de dados'!$B:$B,'Banco de dados'!$H:$H)</f>
        <v>#N/A</v>
      </c>
      <c r="CR97" s="24">
        <f>_xlfn.XLOOKUP(CK97,'Banco de dados'!$B:$B,'Banco de dados'!$F:$F)</f>
        <v>6641</v>
      </c>
      <c r="CS97" s="24">
        <f>_xlfn.XLOOKUP(CM97,'Banco de dados'!$B:$B,'Banco de dados'!$F:$F)</f>
        <v>0</v>
      </c>
      <c r="CT97" s="25">
        <v>0</v>
      </c>
      <c r="CU97" s="25">
        <v>5</v>
      </c>
      <c r="CV97" s="24" t="str">
        <f>IF(AI97&lt;=0.5,"Curto I",IF(AND(AI97&gt;='Braços de IP'!$B$9,AI97&lt;='Braços de IP'!$D$9),'Braços de IP'!$E$9,IF(AND(AI97&gt;='Braços de IP'!$B$10,AI97&lt;='Braços de IP'!$D$10),'Braços de IP'!$E$10,IF(AND(AI97&gt;='Braços de IP'!$B$11,AI97&lt;='Braços de IP'!$D$11),'Braços de IP'!$E$11,IF(AND(AI97&gt;='Braços de IP'!$B$12,AI97&lt;='Braços de IP'!$D$12),'Braços de IP'!$E$12,IF(AND(AI97&gt;='Braços de IP'!$B$13,AI97&lt;='Braços de IP'!$D$13),'Braços de IP'!$E$13,IF(AND(AI97&gt;='Braços de IP'!$B$14,AI97&lt;='Braços de IP'!$D$14),'Braços de IP'!$E$14,"ERRO")))))))</f>
        <v>Curto II</v>
      </c>
      <c r="CW97" s="25"/>
      <c r="CX97" s="24" t="str">
        <f>IF($CW97="","",VLOOKUP($CW97,'Braços de IP'!$E$9:$I$15,2,0))</f>
        <v/>
      </c>
      <c r="CY97" s="27" t="str">
        <f>IF($CW97="","",VLOOKUP($CW97,'Braços de IP'!$E$9:$I$15,5,0))</f>
        <v/>
      </c>
      <c r="CZ97" s="24"/>
      <c r="DA97" s="24"/>
      <c r="DB97" s="24"/>
      <c r="DC97" s="24"/>
      <c r="DD97" s="24"/>
      <c r="DE97" s="24"/>
      <c r="DF97" s="28">
        <f t="shared" si="58"/>
        <v>40</v>
      </c>
      <c r="DG97" s="29">
        <f t="shared" si="59"/>
        <v>100</v>
      </c>
      <c r="DH97" s="28">
        <f t="shared" si="60"/>
        <v>140</v>
      </c>
      <c r="DI97" s="30">
        <f t="shared" si="61"/>
        <v>0.6</v>
      </c>
      <c r="DJ97" s="31"/>
      <c r="DK97" s="32"/>
      <c r="DL97" s="15" t="s">
        <v>141</v>
      </c>
      <c r="DM97" s="15"/>
      <c r="DO97" s="33">
        <f t="shared" si="62"/>
        <v>0.65811965811965811</v>
      </c>
      <c r="DQ97" s="1" t="s">
        <v>185</v>
      </c>
      <c r="DR97" s="1">
        <f t="shared" si="63"/>
        <v>0</v>
      </c>
      <c r="DS97" s="33" t="e">
        <f t="shared" si="64"/>
        <v>#DIV/0!</v>
      </c>
      <c r="DT97" s="33"/>
    </row>
    <row r="98" spans="3:124" ht="15.75" hidden="1" customHeight="1" x14ac:dyDescent="0.3">
      <c r="C98" t="s">
        <v>1006</v>
      </c>
      <c r="D98" s="15">
        <v>31</v>
      </c>
      <c r="E98" s="15" t="s">
        <v>132</v>
      </c>
      <c r="F98" s="15" t="s">
        <v>189</v>
      </c>
      <c r="G98" s="15">
        <v>-29.990476000000001</v>
      </c>
      <c r="H98" s="15">
        <v>-50.144948999999997</v>
      </c>
      <c r="I98" s="15" t="s">
        <v>134</v>
      </c>
      <c r="J98" s="15" t="s">
        <v>135</v>
      </c>
      <c r="K98" s="15" t="s">
        <v>136</v>
      </c>
      <c r="L98" s="15" t="s">
        <v>148</v>
      </c>
      <c r="M98" s="15">
        <v>100</v>
      </c>
      <c r="N98" s="15">
        <v>17</v>
      </c>
      <c r="O98" s="15">
        <v>0</v>
      </c>
      <c r="P98" s="15">
        <f t="shared" si="36"/>
        <v>200</v>
      </c>
      <c r="Q98" s="16">
        <v>2</v>
      </c>
      <c r="R98" s="16">
        <v>2.5</v>
      </c>
      <c r="S98" s="16">
        <v>8</v>
      </c>
      <c r="T98" s="15"/>
      <c r="U98" s="15"/>
      <c r="V98" s="15">
        <v>0</v>
      </c>
      <c r="W98" s="15">
        <v>2.5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 t="s">
        <v>138</v>
      </c>
      <c r="AD98" s="15" t="s">
        <v>139</v>
      </c>
      <c r="AE98" s="15">
        <v>37.299999999999997</v>
      </c>
      <c r="AF98" s="15">
        <v>6</v>
      </c>
      <c r="AG98" s="15">
        <v>1</v>
      </c>
      <c r="AH98" s="15">
        <v>0.3</v>
      </c>
      <c r="AI98" s="15">
        <v>1.3</v>
      </c>
      <c r="AJ98" s="16">
        <f t="shared" si="37"/>
        <v>1</v>
      </c>
      <c r="AK98" s="16" t="s">
        <v>135</v>
      </c>
      <c r="AL98" s="16" t="s">
        <v>135</v>
      </c>
      <c r="AM98" s="15" t="s">
        <v>140</v>
      </c>
      <c r="AN98" s="16">
        <f t="shared" si="38"/>
        <v>2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 t="s">
        <v>135</v>
      </c>
      <c r="AU98" s="17">
        <f t="shared" si="39"/>
        <v>0</v>
      </c>
      <c r="AV98" s="17"/>
      <c r="AW98" s="17">
        <f>VLOOKUP(I98,ABNT5101!$I$3:$J$9,2)</f>
        <v>7.5</v>
      </c>
      <c r="AX98" s="17">
        <f>VLOOKUP(I98,ABNT5101!$I$3:$M$9,5)</f>
        <v>0.18</v>
      </c>
      <c r="AY98" s="131" t="str">
        <f>_xlfn.XLOOKUP(I98,ABNT5101!$I:$I,ABNT5101!$L:$L)</f>
        <v>-</v>
      </c>
      <c r="AZ98" s="131">
        <f>_xlfn.XLOOKUP(I98,ABNT5101!$I:$I,ABNT5101!M:M)</f>
        <v>0.18</v>
      </c>
      <c r="BA98" s="131" t="str">
        <f>_xlfn.XLOOKUP(I98,ABNT5101!$I:$I,ABNT5101!N:N)</f>
        <v>-</v>
      </c>
      <c r="BB98" s="131">
        <f>_xlfn.XLOOKUP(I98,ABNT5101!$I:$I,ABNT5101!O:O)</f>
        <v>16</v>
      </c>
      <c r="BC98" s="18" t="str">
        <f t="shared" si="40"/>
        <v>ATENDE</v>
      </c>
      <c r="BD98" s="19">
        <f t="shared" si="41"/>
        <v>0.17999999999999994</v>
      </c>
      <c r="BE98" s="19">
        <f t="shared" si="42"/>
        <v>5.555555555555558E-2</v>
      </c>
      <c r="BF98" s="19" t="str">
        <f t="shared" si="43"/>
        <v>-</v>
      </c>
      <c r="BG98" s="20">
        <v>8.85</v>
      </c>
      <c r="BH98" s="20">
        <v>0.19</v>
      </c>
      <c r="BI98" s="20"/>
      <c r="BJ98" s="20"/>
      <c r="BK98" s="21"/>
      <c r="BL98" s="20"/>
      <c r="BM98" s="18" t="str">
        <f t="shared" si="44"/>
        <v>ATENDE</v>
      </c>
      <c r="BN98" s="18" t="str">
        <f t="shared" si="45"/>
        <v>ATENDE</v>
      </c>
      <c r="BO98" s="18" t="str">
        <f t="shared" si="46"/>
        <v>ATENDE</v>
      </c>
      <c r="BP98" s="18" t="str">
        <f t="shared" si="47"/>
        <v>ATENDE</v>
      </c>
      <c r="BQ98" s="22" t="str">
        <f t="shared" si="48"/>
        <v>C5</v>
      </c>
      <c r="BR98" s="22" t="str">
        <f t="shared" si="66"/>
        <v>P6</v>
      </c>
      <c r="BS98" s="23">
        <f t="shared" si="49"/>
        <v>1.3166666666666669</v>
      </c>
      <c r="BT98" s="20">
        <v>6.95</v>
      </c>
      <c r="BU98" s="20">
        <v>0.73</v>
      </c>
      <c r="BV98" s="132">
        <f>IF(BR98="-","-",_xlfn.XLOOKUP(BR98,ABNT5101!$B$4:$B$9,ABNT5101!$C$4:$C$9))</f>
        <v>3</v>
      </c>
      <c r="BW98" s="132">
        <f>IF(BR98="-","-",_xlfn.XLOOKUP(BR98,ABNT5101!$B$4:$B$9,ABNT5101!$D$4:$D$9))</f>
        <v>0.6</v>
      </c>
      <c r="BX98" s="18" t="str">
        <f t="shared" si="50"/>
        <v>ATENDE</v>
      </c>
      <c r="BY98" s="18" t="str">
        <f t="shared" si="51"/>
        <v>ATENDE</v>
      </c>
      <c r="BZ98" s="18" t="str">
        <f t="shared" si="52"/>
        <v>ATENDE</v>
      </c>
      <c r="CA98" s="22" t="str">
        <f t="shared" si="67"/>
        <v>P6</v>
      </c>
      <c r="CB98" s="23">
        <f t="shared" si="53"/>
        <v>5.0000000000000044E-2</v>
      </c>
      <c r="CC98" s="22">
        <v>3.15</v>
      </c>
      <c r="CD98" s="22">
        <v>0.9</v>
      </c>
      <c r="CE98" s="130">
        <f>IF(CA98="-","-",_xlfn.XLOOKUP(CA98,ABNT5101!$B$4:$B$9,ABNT5101!$C$4:$C$9))</f>
        <v>3</v>
      </c>
      <c r="CF98" s="130">
        <f>IF(CA98="-","-",_xlfn.XLOOKUP(CA98,ABNT5101!$B$4:$B$9,ABNT5101!$D$4:$D$9))</f>
        <v>0.6</v>
      </c>
      <c r="CG98" s="18" t="str">
        <f t="shared" si="54"/>
        <v>ATENDE</v>
      </c>
      <c r="CH98" s="18" t="str">
        <f t="shared" si="55"/>
        <v>ATENDE</v>
      </c>
      <c r="CI98" s="18" t="str">
        <f t="shared" si="56"/>
        <v>ATENDE</v>
      </c>
      <c r="CJ98" s="133" t="str">
        <f>_xlfn.XLOOKUP(CK98,'Banco de dados'!$B:$B,'Banco de dados'!$D:$D)</f>
        <v>LEDSTAR</v>
      </c>
      <c r="CK98" s="25" t="s">
        <v>709</v>
      </c>
      <c r="CL98" s="24" t="str">
        <f>_xlfn.XLOOKUP(CK98,'Banco de dados'!$B:$B,'Banco de dados'!$E:$E)</f>
        <v>LUM LED SL VT 9.1 35W</v>
      </c>
      <c r="CM98" s="24"/>
      <c r="CN98" s="24">
        <f>IF(CM98="-","-",_xlfn.XLOOKUP(CM98,'Banco de dados'!$B:$B,'Banco de dados'!$E:$E))</f>
        <v>0</v>
      </c>
      <c r="CO98" s="26">
        <f t="shared" si="57"/>
        <v>1</v>
      </c>
      <c r="CP98" s="24">
        <f>_xlfn.XLOOKUP(CK98,'Banco de dados'!$B:$B,'Banco de dados'!$H:$H)</f>
        <v>35</v>
      </c>
      <c r="CQ98" s="24">
        <f>_xlfn.XLOOKUP(CM98,'Banco de dados'!$B:$B,'Banco de dados'!$H:$H)</f>
        <v>0</v>
      </c>
      <c r="CR98" s="24">
        <f>_xlfn.XLOOKUP(CK98,'Banco de dados'!$B:$B,'Banco de dados'!$F:$F)</f>
        <v>5955.62</v>
      </c>
      <c r="CS98" s="24">
        <f>_xlfn.XLOOKUP(CM98,'Banco de dados'!$B:$B,'Banco de dados'!$F:$F)</f>
        <v>0</v>
      </c>
      <c r="CT98" s="25">
        <v>0</v>
      </c>
      <c r="CU98" s="25">
        <v>2</v>
      </c>
      <c r="CV98" s="24" t="str">
        <f>IF(AI98&lt;=0.5,"Curto I",IF(AND(AI98&gt;='Braços de IP'!$B$9,AI98&lt;='Braços de IP'!$D$9),'Braços de IP'!$E$9,IF(AND(AI98&gt;='Braços de IP'!$B$10,AI98&lt;='Braços de IP'!$D$10),'Braços de IP'!$E$10,IF(AND(AI98&gt;='Braços de IP'!$B$11,AI98&lt;='Braços de IP'!$D$11),'Braços de IP'!$E$11,IF(AND(AI98&gt;='Braços de IP'!$B$12,AI98&lt;='Braços de IP'!$D$12),'Braços de IP'!$E$12,IF(AND(AI98&gt;='Braços de IP'!$B$13,AI98&lt;='Braços de IP'!$D$13),'Braços de IP'!$E$13,IF(AND(AI98&gt;='Braços de IP'!$B$14,AI98&lt;='Braços de IP'!$D$14),'Braços de IP'!$E$14,"ERRO")))))))</f>
        <v>Curto II</v>
      </c>
      <c r="CW98" s="25"/>
      <c r="CX98" s="24" t="str">
        <f>IF($CW98="","",VLOOKUP($CW98,'Braços de IP'!$E$9:$I$15,2,0))</f>
        <v/>
      </c>
      <c r="CY98" s="27" t="str">
        <f>IF($CW98="","",VLOOKUP($CW98,'Braços de IP'!$E$9:$I$15,5,0))</f>
        <v/>
      </c>
      <c r="CZ98" s="24"/>
      <c r="DA98" s="24"/>
      <c r="DB98" s="24"/>
      <c r="DC98" s="24"/>
      <c r="DD98" s="24"/>
      <c r="DE98" s="24"/>
      <c r="DF98" s="28">
        <f t="shared" si="58"/>
        <v>35</v>
      </c>
      <c r="DG98" s="29">
        <f t="shared" si="59"/>
        <v>100</v>
      </c>
      <c r="DH98" s="28">
        <f t="shared" si="60"/>
        <v>135</v>
      </c>
      <c r="DI98" s="30">
        <f t="shared" si="61"/>
        <v>0.65</v>
      </c>
      <c r="DJ98" s="31"/>
      <c r="DK98" s="32"/>
      <c r="DL98" s="15" t="s">
        <v>141</v>
      </c>
      <c r="DM98" s="15"/>
      <c r="DO98" s="33">
        <f t="shared" si="62"/>
        <v>0.70085470085470081</v>
      </c>
      <c r="DQ98" s="1" t="s">
        <v>5</v>
      </c>
      <c r="DR98" s="1">
        <f t="shared" si="63"/>
        <v>0</v>
      </c>
      <c r="DS98" s="33" t="e">
        <f t="shared" si="64"/>
        <v>#DIV/0!</v>
      </c>
      <c r="DT98" s="33" t="e">
        <f t="shared" ref="DT98:DT129" si="68">DR98/SUM($DR$326:$DR$353)</f>
        <v>#DIV/0!</v>
      </c>
    </row>
    <row r="99" spans="3:124" ht="15.75" customHeight="1" x14ac:dyDescent="0.3">
      <c r="C99" t="s">
        <v>1006</v>
      </c>
      <c r="D99" s="15">
        <v>31</v>
      </c>
      <c r="E99" s="15" t="s">
        <v>132</v>
      </c>
      <c r="F99" s="15" t="s">
        <v>189</v>
      </c>
      <c r="G99" s="15">
        <v>-29.990476000000001</v>
      </c>
      <c r="H99" s="15">
        <v>-50.144948999999997</v>
      </c>
      <c r="I99" s="15" t="s">
        <v>134</v>
      </c>
      <c r="J99" s="15" t="s">
        <v>135</v>
      </c>
      <c r="K99" s="15" t="s">
        <v>136</v>
      </c>
      <c r="L99" s="15" t="s">
        <v>148</v>
      </c>
      <c r="M99" s="15">
        <v>100</v>
      </c>
      <c r="N99" s="15">
        <v>17</v>
      </c>
      <c r="O99" s="15">
        <v>0</v>
      </c>
      <c r="P99" s="15">
        <f t="shared" si="36"/>
        <v>200</v>
      </c>
      <c r="Q99" s="16">
        <v>2</v>
      </c>
      <c r="R99" s="16">
        <v>2.5</v>
      </c>
      <c r="S99" s="16">
        <v>8</v>
      </c>
      <c r="T99" s="15"/>
      <c r="U99" s="15"/>
      <c r="V99" s="15">
        <v>0</v>
      </c>
      <c r="W99" s="15">
        <v>2.5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 t="s">
        <v>138</v>
      </c>
      <c r="AD99" s="15" t="s">
        <v>139</v>
      </c>
      <c r="AE99" s="15">
        <v>37.299999999999997</v>
      </c>
      <c r="AF99" s="15">
        <v>6</v>
      </c>
      <c r="AG99" s="15">
        <v>1</v>
      </c>
      <c r="AH99" s="15">
        <v>0.3</v>
      </c>
      <c r="AI99" s="15">
        <v>1.3</v>
      </c>
      <c r="AJ99" s="16">
        <f t="shared" si="37"/>
        <v>1</v>
      </c>
      <c r="AK99" s="16" t="s">
        <v>135</v>
      </c>
      <c r="AL99" s="16" t="s">
        <v>135</v>
      </c>
      <c r="AM99" s="15" t="s">
        <v>140</v>
      </c>
      <c r="AN99" s="16">
        <f t="shared" si="38"/>
        <v>2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 t="s">
        <v>135</v>
      </c>
      <c r="AU99" s="17">
        <f t="shared" si="39"/>
        <v>0</v>
      </c>
      <c r="AV99" s="17"/>
      <c r="AW99" s="17">
        <f>VLOOKUP(I99,ABNT5101!$I$3:$J$9,2)</f>
        <v>7.5</v>
      </c>
      <c r="AX99" s="17">
        <f>VLOOKUP(I99,ABNT5101!$I$3:$M$9,5)</f>
        <v>0.18</v>
      </c>
      <c r="AY99" s="131" t="str">
        <f>_xlfn.XLOOKUP(I99,ABNT5101!$I:$I,ABNT5101!$L:$L)</f>
        <v>-</v>
      </c>
      <c r="AZ99" s="131">
        <f>_xlfn.XLOOKUP(I99,ABNT5101!$I:$I,ABNT5101!M:M)</f>
        <v>0.18</v>
      </c>
      <c r="BA99" s="131" t="str">
        <f>_xlfn.XLOOKUP(I99,ABNT5101!$I:$I,ABNT5101!N:N)</f>
        <v>-</v>
      </c>
      <c r="BB99" s="131">
        <f>_xlfn.XLOOKUP(I99,ABNT5101!$I:$I,ABNT5101!O:O)</f>
        <v>16</v>
      </c>
      <c r="BC99" s="18" t="str">
        <f t="shared" si="40"/>
        <v>ATENDE</v>
      </c>
      <c r="BD99" s="19">
        <f t="shared" si="41"/>
        <v>5.3333333333333455E-2</v>
      </c>
      <c r="BE99" s="19">
        <f t="shared" si="42"/>
        <v>0.33333333333333326</v>
      </c>
      <c r="BF99" s="19" t="str">
        <f t="shared" si="43"/>
        <v>-</v>
      </c>
      <c r="BG99" s="20">
        <v>7.9</v>
      </c>
      <c r="BH99" s="20">
        <v>0.24</v>
      </c>
      <c r="BI99" s="20"/>
      <c r="BJ99" s="20"/>
      <c r="BK99" s="21"/>
      <c r="BL99" s="20"/>
      <c r="BM99" s="18" t="str">
        <f t="shared" si="44"/>
        <v>ATENDE</v>
      </c>
      <c r="BN99" s="18" t="str">
        <f t="shared" si="45"/>
        <v>ATENDE</v>
      </c>
      <c r="BO99" s="18" t="str">
        <f t="shared" si="46"/>
        <v>ATENDE</v>
      </c>
      <c r="BP99" s="18" t="str">
        <f t="shared" si="47"/>
        <v>ATENDE</v>
      </c>
      <c r="BQ99" s="22" t="str">
        <f t="shared" si="48"/>
        <v>C5</v>
      </c>
      <c r="BR99" s="22" t="str">
        <f t="shared" si="66"/>
        <v>P6</v>
      </c>
      <c r="BS99" s="23">
        <f t="shared" si="49"/>
        <v>0.78333333333333321</v>
      </c>
      <c r="BT99" s="20">
        <v>5.35</v>
      </c>
      <c r="BU99" s="20">
        <v>0.64</v>
      </c>
      <c r="BV99" s="132">
        <f>IF(BR99="-","-",_xlfn.XLOOKUP(BR99,ABNT5101!$B$4:$B$9,ABNT5101!$C$4:$C$9))</f>
        <v>3</v>
      </c>
      <c r="BW99" s="132">
        <f>IF(BR99="-","-",_xlfn.XLOOKUP(BR99,ABNT5101!$B$4:$B$9,ABNT5101!$D$4:$D$9))</f>
        <v>0.6</v>
      </c>
      <c r="BX99" s="18" t="str">
        <f t="shared" si="50"/>
        <v>ATENDE</v>
      </c>
      <c r="BY99" s="18" t="str">
        <f t="shared" si="51"/>
        <v>ATENDE</v>
      </c>
      <c r="BZ99" s="18" t="str">
        <f t="shared" si="52"/>
        <v>ATENDE</v>
      </c>
      <c r="CA99" s="22" t="str">
        <f t="shared" si="67"/>
        <v>P6</v>
      </c>
      <c r="CB99" s="23">
        <f t="shared" si="53"/>
        <v>0.12333333333333329</v>
      </c>
      <c r="CC99" s="22">
        <v>3.37</v>
      </c>
      <c r="CD99" s="22">
        <v>1.26</v>
      </c>
      <c r="CE99" s="130">
        <f>IF(CA99="-","-",_xlfn.XLOOKUP(CA99,ABNT5101!$B$4:$B$9,ABNT5101!$C$4:$C$9))</f>
        <v>3</v>
      </c>
      <c r="CF99" s="130">
        <f>IF(CA99="-","-",_xlfn.XLOOKUP(CA99,ABNT5101!$B$4:$B$9,ABNT5101!$D$4:$D$9))</f>
        <v>0.6</v>
      </c>
      <c r="CG99" s="18" t="str">
        <f t="shared" si="54"/>
        <v>ATENDE</v>
      </c>
      <c r="CH99" s="18" t="str">
        <f t="shared" si="55"/>
        <v>ATENDE</v>
      </c>
      <c r="CI99" s="18" t="str">
        <f t="shared" si="56"/>
        <v>ATENDE</v>
      </c>
      <c r="CJ99" s="133" t="str">
        <f>_xlfn.XLOOKUP(CK99,'Banco de dados'!$B:$B,'Banco de dados'!$D:$D)</f>
        <v>SX LIGHTING</v>
      </c>
      <c r="CK99" s="25" t="s">
        <v>801</v>
      </c>
      <c r="CL99" s="24" t="str">
        <f>_xlfn.XLOOKUP(CK99,'Banco de dados'!$B:$B,'Banco de dados'!$E:$E)</f>
        <v>SXINEVO030K40L12CZF7PHF</v>
      </c>
      <c r="CM99" s="24"/>
      <c r="CN99" s="24">
        <f>IF(CM99="-","-",_xlfn.XLOOKUP(CM99,'Banco de dados'!$B:$B,'Banco de dados'!$E:$E))</f>
        <v>0</v>
      </c>
      <c r="CO99" s="26">
        <f t="shared" si="57"/>
        <v>1</v>
      </c>
      <c r="CP99" s="24">
        <f>_xlfn.XLOOKUP(CK99,'Banco de dados'!$B:$B,'Banco de dados'!$H:$H)</f>
        <v>31</v>
      </c>
      <c r="CQ99" s="24">
        <f>_xlfn.XLOOKUP(CM99,'Banco de dados'!$B:$B,'Banco de dados'!$H:$H)</f>
        <v>0</v>
      </c>
      <c r="CR99" s="24">
        <f>_xlfn.XLOOKUP(CK99,'Banco de dados'!$B:$B,'Banco de dados'!$F:$F)</f>
        <v>5270</v>
      </c>
      <c r="CS99" s="24">
        <f>_xlfn.XLOOKUP(CM99,'Banco de dados'!$B:$B,'Banco de dados'!$F:$F)</f>
        <v>0</v>
      </c>
      <c r="CT99" s="25">
        <v>0</v>
      </c>
      <c r="CU99" s="25"/>
      <c r="CV99" s="24" t="str">
        <f>IF(AI99&lt;=0.5,"Curto I",IF(AND(AI99&gt;='Braços de IP'!$B$9,AI99&lt;='Braços de IP'!$D$9),'Braços de IP'!$E$9,IF(AND(AI99&gt;='Braços de IP'!$B$10,AI99&lt;='Braços de IP'!$D$10),'Braços de IP'!$E$10,IF(AND(AI99&gt;='Braços de IP'!$B$11,AI99&lt;='Braços de IP'!$D$11),'Braços de IP'!$E$11,IF(AND(AI99&gt;='Braços de IP'!$B$12,AI99&lt;='Braços de IP'!$D$12),'Braços de IP'!$E$12,IF(AND(AI99&gt;='Braços de IP'!$B$13,AI99&lt;='Braços de IP'!$D$13),'Braços de IP'!$E$13,IF(AND(AI99&gt;='Braços de IP'!$B$14,AI99&lt;='Braços de IP'!$D$14),'Braços de IP'!$E$14,"ERRO")))))))</f>
        <v>Curto II</v>
      </c>
      <c r="CW99" s="25" t="s">
        <v>157</v>
      </c>
      <c r="CX99" s="24">
        <f>IF($CW99="","",VLOOKUP($CW99,'Braços de IP'!$E$9:$I$15,2,0))</f>
        <v>1.8</v>
      </c>
      <c r="CY99" s="27">
        <f>IF($CW99="","",VLOOKUP($CW99,'Braços de IP'!$E$9:$I$15,5,0))</f>
        <v>7</v>
      </c>
      <c r="CZ99" s="24"/>
      <c r="DA99" s="24"/>
      <c r="DB99" s="24"/>
      <c r="DC99" s="24"/>
      <c r="DD99" s="24"/>
      <c r="DE99" s="24"/>
      <c r="DF99" s="28">
        <f t="shared" si="58"/>
        <v>31</v>
      </c>
      <c r="DG99" s="29">
        <f t="shared" si="59"/>
        <v>100</v>
      </c>
      <c r="DH99" s="28">
        <f t="shared" si="60"/>
        <v>131</v>
      </c>
      <c r="DI99" s="30">
        <f t="shared" si="61"/>
        <v>0.69</v>
      </c>
      <c r="DJ99" s="31"/>
      <c r="DK99" s="32"/>
      <c r="DL99" s="15" t="s">
        <v>141</v>
      </c>
      <c r="DM99" s="15"/>
      <c r="DO99" s="33">
        <f t="shared" si="62"/>
        <v>0.7350427350427351</v>
      </c>
      <c r="DQ99" s="1" t="s">
        <v>5</v>
      </c>
      <c r="DR99" s="1">
        <f t="shared" ref="DR99:DR130" si="69">COUNTIF(I:I,DQ99)/3</f>
        <v>0</v>
      </c>
      <c r="DS99" s="33" t="e">
        <f t="shared" ref="DS99:DS130" si="70">DR99/$DR$434</f>
        <v>#DIV/0!</v>
      </c>
      <c r="DT99" s="33" t="e">
        <f t="shared" si="68"/>
        <v>#DIV/0!</v>
      </c>
    </row>
    <row r="100" spans="3:124" ht="15.75" customHeight="1" x14ac:dyDescent="0.3">
      <c r="C100" t="s">
        <v>1006</v>
      </c>
      <c r="D100" s="15">
        <v>31</v>
      </c>
      <c r="E100" s="15" t="s">
        <v>132</v>
      </c>
      <c r="F100" s="15" t="s">
        <v>189</v>
      </c>
      <c r="G100" s="15">
        <v>-29.990476000000001</v>
      </c>
      <c r="H100" s="15">
        <v>-50.144948999999997</v>
      </c>
      <c r="I100" s="15" t="s">
        <v>134</v>
      </c>
      <c r="J100" s="15" t="s">
        <v>135</v>
      </c>
      <c r="K100" s="15" t="s">
        <v>136</v>
      </c>
      <c r="L100" s="15" t="s">
        <v>148</v>
      </c>
      <c r="M100" s="15">
        <v>100</v>
      </c>
      <c r="N100" s="15">
        <v>17</v>
      </c>
      <c r="O100" s="15">
        <v>0</v>
      </c>
      <c r="P100" s="15">
        <f t="shared" si="36"/>
        <v>200</v>
      </c>
      <c r="Q100" s="16">
        <v>2</v>
      </c>
      <c r="R100" s="16">
        <v>2.5</v>
      </c>
      <c r="S100" s="16">
        <v>8</v>
      </c>
      <c r="T100" s="15"/>
      <c r="U100" s="15"/>
      <c r="V100" s="15">
        <v>0</v>
      </c>
      <c r="W100" s="15">
        <v>2.5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 t="s">
        <v>138</v>
      </c>
      <c r="AD100" s="15" t="s">
        <v>139</v>
      </c>
      <c r="AE100" s="15">
        <v>37.299999999999997</v>
      </c>
      <c r="AF100" s="15">
        <v>6</v>
      </c>
      <c r="AG100" s="15">
        <v>1</v>
      </c>
      <c r="AH100" s="15">
        <v>0.3</v>
      </c>
      <c r="AI100" s="15">
        <v>1.3</v>
      </c>
      <c r="AJ100" s="16">
        <f t="shared" si="37"/>
        <v>1</v>
      </c>
      <c r="AK100" s="16" t="s">
        <v>135</v>
      </c>
      <c r="AL100" s="16" t="s">
        <v>135</v>
      </c>
      <c r="AM100" s="15" t="s">
        <v>140</v>
      </c>
      <c r="AN100" s="16">
        <f t="shared" si="38"/>
        <v>2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 t="s">
        <v>135</v>
      </c>
      <c r="AU100" s="17">
        <f t="shared" si="39"/>
        <v>0</v>
      </c>
      <c r="AV100" s="17"/>
      <c r="AW100" s="17">
        <f>VLOOKUP(I100,ABNT5101!$I$3:$J$9,2)</f>
        <v>7.5</v>
      </c>
      <c r="AX100" s="17">
        <f>VLOOKUP(I100,ABNT5101!$I$3:$M$9,5)</f>
        <v>0.18</v>
      </c>
      <c r="AY100" s="131" t="str">
        <f>_xlfn.XLOOKUP(I100,ABNT5101!$I:$I,ABNT5101!$L:$L)</f>
        <v>-</v>
      </c>
      <c r="AZ100" s="131">
        <f>_xlfn.XLOOKUP(I100,ABNT5101!$I:$I,ABNT5101!M:M)</f>
        <v>0.18</v>
      </c>
      <c r="BA100" s="131" t="str">
        <f>_xlfn.XLOOKUP(I100,ABNT5101!$I:$I,ABNT5101!N:N)</f>
        <v>-</v>
      </c>
      <c r="BB100" s="131">
        <f>_xlfn.XLOOKUP(I100,ABNT5101!$I:$I,ABNT5101!O:O)</f>
        <v>16</v>
      </c>
      <c r="BC100" s="18" t="str">
        <f t="shared" si="40"/>
        <v>ATENDE</v>
      </c>
      <c r="BD100" s="19">
        <f t="shared" si="41"/>
        <v>3.4666666666666623E-2</v>
      </c>
      <c r="BE100" s="19">
        <f t="shared" si="42"/>
        <v>1</v>
      </c>
      <c r="BF100" s="19" t="str">
        <f t="shared" si="43"/>
        <v>-</v>
      </c>
      <c r="BG100" s="20">
        <v>7.76</v>
      </c>
      <c r="BH100" s="20">
        <v>0.36</v>
      </c>
      <c r="BI100" s="20"/>
      <c r="BJ100" s="20"/>
      <c r="BK100" s="21"/>
      <c r="BL100" s="20"/>
      <c r="BM100" s="18" t="str">
        <f t="shared" si="44"/>
        <v>ATENDE</v>
      </c>
      <c r="BN100" s="18" t="str">
        <f t="shared" si="45"/>
        <v>ATENDE</v>
      </c>
      <c r="BO100" s="18" t="str">
        <f t="shared" si="46"/>
        <v>ATENDE</v>
      </c>
      <c r="BP100" s="18" t="str">
        <f t="shared" si="47"/>
        <v>ATENDE</v>
      </c>
      <c r="BQ100" s="22" t="str">
        <f t="shared" si="48"/>
        <v>C5</v>
      </c>
      <c r="BR100" s="22" t="str">
        <f t="shared" si="66"/>
        <v>P6</v>
      </c>
      <c r="BS100" s="23">
        <f t="shared" si="49"/>
        <v>0.82666666666666688</v>
      </c>
      <c r="BT100" s="20">
        <v>5.48</v>
      </c>
      <c r="BU100" s="20">
        <v>1.75</v>
      </c>
      <c r="BV100" s="132">
        <f>IF(BR100="-","-",_xlfn.XLOOKUP(BR100,ABNT5101!$B$4:$B$9,ABNT5101!$C$4:$C$9))</f>
        <v>3</v>
      </c>
      <c r="BW100" s="132">
        <f>IF(BR100="-","-",_xlfn.XLOOKUP(BR100,ABNT5101!$B$4:$B$9,ABNT5101!$D$4:$D$9))</f>
        <v>0.6</v>
      </c>
      <c r="BX100" s="18" t="str">
        <f t="shared" si="50"/>
        <v>ATENDE</v>
      </c>
      <c r="BY100" s="18" t="str">
        <f t="shared" si="51"/>
        <v>ATENDE</v>
      </c>
      <c r="BZ100" s="18" t="str">
        <f t="shared" si="52"/>
        <v>ATENDE</v>
      </c>
      <c r="CA100" s="22" t="str">
        <f t="shared" si="67"/>
        <v>P6</v>
      </c>
      <c r="CB100" s="23">
        <f t="shared" si="53"/>
        <v>7.3333333333333472E-2</v>
      </c>
      <c r="CC100" s="22">
        <v>3.22</v>
      </c>
      <c r="CD100" s="22">
        <v>1.84</v>
      </c>
      <c r="CE100" s="130">
        <f>IF(CA100="-","-",_xlfn.XLOOKUP(CA100,ABNT5101!$B$4:$B$9,ABNT5101!$C$4:$C$9))</f>
        <v>3</v>
      </c>
      <c r="CF100" s="130">
        <f>IF(CA100="-","-",_xlfn.XLOOKUP(CA100,ABNT5101!$B$4:$B$9,ABNT5101!$D$4:$D$9))</f>
        <v>0.6</v>
      </c>
      <c r="CG100" s="18" t="str">
        <f t="shared" si="54"/>
        <v>ATENDE</v>
      </c>
      <c r="CH100" s="18" t="str">
        <f t="shared" si="55"/>
        <v>ATENDE</v>
      </c>
      <c r="CI100" s="18" t="str">
        <f t="shared" si="56"/>
        <v>ATENDE</v>
      </c>
      <c r="CJ100" s="133" t="str">
        <f>_xlfn.XLOOKUP(CK100,'Banco de dados'!$B:$B,'Banco de dados'!$D:$D)</f>
        <v>TECNOWATT</v>
      </c>
      <c r="CK100" s="25" t="s">
        <v>824</v>
      </c>
      <c r="CL100" s="24" t="str">
        <f>_xlfn.XLOOKUP(CK100,'Banco de dados'!$B:$B,'Banco de dados'!$E:$E)</f>
        <v>SIGSAGPTLRRSSNDL_30W_38IBBRS
1-10C1MUN6.5</v>
      </c>
      <c r="CM100" s="24"/>
      <c r="CN100" s="24">
        <f>IF(CM100="-","-",_xlfn.XLOOKUP(CM100,'Banco de dados'!$B:$B,'Banco de dados'!$E:$E))</f>
        <v>0</v>
      </c>
      <c r="CO100" s="26">
        <f t="shared" si="57"/>
        <v>1</v>
      </c>
      <c r="CP100" s="24">
        <f>_xlfn.XLOOKUP(CK100,'Banco de dados'!$B:$B,'Banco de dados'!$H:$H)</f>
        <v>30</v>
      </c>
      <c r="CQ100" s="24">
        <f>_xlfn.XLOOKUP(CM100,'Banco de dados'!$B:$B,'Banco de dados'!$H:$H)</f>
        <v>0</v>
      </c>
      <c r="CR100" s="24">
        <f>_xlfn.XLOOKUP(CK100,'Banco de dados'!$B:$B,'Banco de dados'!$F:$F)</f>
        <v>5266</v>
      </c>
      <c r="CS100" s="24">
        <f>_xlfn.XLOOKUP(CM100,'Banco de dados'!$B:$B,'Banco de dados'!$F:$F)</f>
        <v>0</v>
      </c>
      <c r="CT100" s="25">
        <v>0</v>
      </c>
      <c r="CU100" s="25"/>
      <c r="CV100" s="24" t="str">
        <f>IF(AI100&lt;=0.5,"Curto I",IF(AND(AI100&gt;='Braços de IP'!$B$9,AI100&lt;='Braços de IP'!$D$9),'Braços de IP'!$E$9,IF(AND(AI100&gt;='Braços de IP'!$B$10,AI100&lt;='Braços de IP'!$D$10),'Braços de IP'!$E$10,IF(AND(AI100&gt;='Braços de IP'!$B$11,AI100&lt;='Braços de IP'!$D$11),'Braços de IP'!$E$11,IF(AND(AI100&gt;='Braços de IP'!$B$12,AI100&lt;='Braços de IP'!$D$12),'Braços de IP'!$E$12,IF(AND(AI100&gt;='Braços de IP'!$B$13,AI100&lt;='Braços de IP'!$D$13),'Braços de IP'!$E$13,IF(AND(AI100&gt;='Braços de IP'!$B$14,AI100&lt;='Braços de IP'!$D$14),'Braços de IP'!$E$14,"ERRO")))))))</f>
        <v>Curto II</v>
      </c>
      <c r="CW100" s="25" t="s">
        <v>157</v>
      </c>
      <c r="CX100" s="24">
        <f>IF($CW100="","",VLOOKUP($CW100,'Braços de IP'!$E$9:$I$15,2,0))</f>
        <v>1.8</v>
      </c>
      <c r="CY100" s="27">
        <f>IF($CW100="","",VLOOKUP($CW100,'Braços de IP'!$E$9:$I$15,5,0))</f>
        <v>7</v>
      </c>
      <c r="CZ100" s="24"/>
      <c r="DA100" s="24"/>
      <c r="DB100" s="24"/>
      <c r="DC100" s="24"/>
      <c r="DD100" s="24"/>
      <c r="DE100" s="24"/>
      <c r="DF100" s="28">
        <f t="shared" si="58"/>
        <v>30</v>
      </c>
      <c r="DG100" s="29">
        <f t="shared" si="59"/>
        <v>100</v>
      </c>
      <c r="DH100" s="28">
        <f t="shared" si="60"/>
        <v>130</v>
      </c>
      <c r="DI100" s="30">
        <f t="shared" si="61"/>
        <v>0.7</v>
      </c>
      <c r="DJ100" s="31"/>
      <c r="DK100" s="32"/>
      <c r="DL100" s="15" t="s">
        <v>141</v>
      </c>
      <c r="DM100" s="15"/>
      <c r="DO100" s="33">
        <f t="shared" si="62"/>
        <v>0.74358974358974361</v>
      </c>
      <c r="DQ100" s="1" t="s">
        <v>5</v>
      </c>
      <c r="DR100" s="1">
        <f t="shared" si="69"/>
        <v>0</v>
      </c>
      <c r="DS100" s="33" t="e">
        <f t="shared" si="70"/>
        <v>#DIV/0!</v>
      </c>
      <c r="DT100" s="33" t="e">
        <f t="shared" si="68"/>
        <v>#DIV/0!</v>
      </c>
    </row>
    <row r="101" spans="3:124" ht="15.75" hidden="1" customHeight="1" x14ac:dyDescent="0.3">
      <c r="C101" t="s">
        <v>1006</v>
      </c>
      <c r="D101" s="15">
        <v>34</v>
      </c>
      <c r="E101" s="15" t="s">
        <v>132</v>
      </c>
      <c r="F101" s="15" t="s">
        <v>192</v>
      </c>
      <c r="G101" s="15">
        <v>-29.986681000000001</v>
      </c>
      <c r="H101" s="15">
        <v>-50.134658000000002</v>
      </c>
      <c r="I101" s="15" t="s">
        <v>319</v>
      </c>
      <c r="J101" s="15" t="s">
        <v>135</v>
      </c>
      <c r="K101" s="15" t="s">
        <v>136</v>
      </c>
      <c r="L101" s="15" t="s">
        <v>148</v>
      </c>
      <c r="M101" s="15">
        <v>250</v>
      </c>
      <c r="N101" s="15">
        <v>30</v>
      </c>
      <c r="O101" s="15">
        <v>0</v>
      </c>
      <c r="P101" s="15">
        <f t="shared" si="36"/>
        <v>500</v>
      </c>
      <c r="Q101" s="16">
        <v>2</v>
      </c>
      <c r="R101" s="16">
        <v>4</v>
      </c>
      <c r="S101" s="16">
        <v>4.5</v>
      </c>
      <c r="T101" s="15"/>
      <c r="U101" s="15"/>
      <c r="V101" s="15">
        <v>0</v>
      </c>
      <c r="W101" s="15">
        <v>3</v>
      </c>
      <c r="X101" s="15">
        <v>0</v>
      </c>
      <c r="Y101" s="15">
        <v>0</v>
      </c>
      <c r="Z101" s="15">
        <v>0</v>
      </c>
      <c r="AA101" s="15">
        <v>2</v>
      </c>
      <c r="AB101" s="15">
        <v>2</v>
      </c>
      <c r="AC101" s="15" t="s">
        <v>138</v>
      </c>
      <c r="AD101" s="15" t="s">
        <v>139</v>
      </c>
      <c r="AE101" s="15">
        <v>20.100000000000001</v>
      </c>
      <c r="AF101" s="15">
        <v>7</v>
      </c>
      <c r="AG101" s="15">
        <v>1</v>
      </c>
      <c r="AH101" s="15">
        <v>0.4</v>
      </c>
      <c r="AI101" s="15">
        <v>2.2000000000000002</v>
      </c>
      <c r="AJ101" s="16">
        <f t="shared" si="37"/>
        <v>1.8000000000000003</v>
      </c>
      <c r="AK101" s="16" t="s">
        <v>135</v>
      </c>
      <c r="AL101" s="16" t="s">
        <v>135</v>
      </c>
      <c r="AM101" s="15" t="s">
        <v>140</v>
      </c>
      <c r="AN101" s="16">
        <f t="shared" si="38"/>
        <v>2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 t="s">
        <v>135</v>
      </c>
      <c r="AU101" s="17">
        <f t="shared" si="39"/>
        <v>0</v>
      </c>
      <c r="AV101" s="17"/>
      <c r="AW101" s="17">
        <f>VLOOKUP(I101,ABNT5101!$I$3:$J$9,2)</f>
        <v>20</v>
      </c>
      <c r="AX101" s="17">
        <f>VLOOKUP(I101,ABNT5101!$I$3:$M$9,5)</f>
        <v>0.28000000000000003</v>
      </c>
      <c r="AY101" s="131" t="str">
        <f>_xlfn.XLOOKUP(I101,ABNT5101!$I:$I,ABNT5101!$L:$L)</f>
        <v>-</v>
      </c>
      <c r="AZ101" s="131">
        <f>_xlfn.XLOOKUP(I101,ABNT5101!$I:$I,ABNT5101!M:M)</f>
        <v>0.28000000000000003</v>
      </c>
      <c r="BA101" s="131" t="str">
        <f>_xlfn.XLOOKUP(I101,ABNT5101!$I:$I,ABNT5101!N:N)</f>
        <v>-</v>
      </c>
      <c r="BB101" s="131">
        <f>_xlfn.XLOOKUP(I101,ABNT5101!$I:$I,ABNT5101!O:O)</f>
        <v>14</v>
      </c>
      <c r="BC101" s="18" t="str">
        <f t="shared" si="40"/>
        <v>ATENDE</v>
      </c>
      <c r="BD101" s="19">
        <f t="shared" si="41"/>
        <v>0.13149999999999995</v>
      </c>
      <c r="BE101" s="19">
        <f t="shared" si="42"/>
        <v>1.464285714285714</v>
      </c>
      <c r="BF101" s="19" t="str">
        <f t="shared" si="43"/>
        <v>-</v>
      </c>
      <c r="BG101" s="20">
        <v>22.63</v>
      </c>
      <c r="BH101" s="20">
        <v>0.69</v>
      </c>
      <c r="BI101" s="20"/>
      <c r="BJ101" s="20"/>
      <c r="BK101" s="21"/>
      <c r="BL101" s="20"/>
      <c r="BM101" s="18" t="str">
        <f t="shared" si="44"/>
        <v>ATENDE</v>
      </c>
      <c r="BN101" s="18" t="str">
        <f t="shared" si="45"/>
        <v>ATENDE</v>
      </c>
      <c r="BO101" s="18" t="str">
        <f t="shared" si="46"/>
        <v>ATENDE</v>
      </c>
      <c r="BP101" s="18" t="str">
        <f t="shared" si="47"/>
        <v>ATENDE</v>
      </c>
      <c r="BQ101" s="22" t="str">
        <f t="shared" si="48"/>
        <v>C2</v>
      </c>
      <c r="BR101" s="22" t="str">
        <f t="shared" si="66"/>
        <v>P6</v>
      </c>
      <c r="BS101" s="23">
        <f t="shared" si="49"/>
        <v>3.2166666666666668</v>
      </c>
      <c r="BT101" s="20">
        <v>12.65</v>
      </c>
      <c r="BU101" s="20">
        <v>7.7</v>
      </c>
      <c r="BV101" s="132">
        <f>IF(BR101="-","-",_xlfn.XLOOKUP(BR101,ABNT5101!$B$4:$B$9,ABNT5101!$C$4:$C$9))</f>
        <v>3</v>
      </c>
      <c r="BW101" s="132">
        <f>IF(BR101="-","-",_xlfn.XLOOKUP(BR101,ABNT5101!$B$4:$B$9,ABNT5101!$D$4:$D$9))</f>
        <v>0.6</v>
      </c>
      <c r="BX101" s="18" t="str">
        <f t="shared" si="50"/>
        <v>ATENDE</v>
      </c>
      <c r="BY101" s="18" t="str">
        <f t="shared" si="51"/>
        <v>ATENDE</v>
      </c>
      <c r="BZ101" s="18" t="str">
        <f t="shared" si="52"/>
        <v>ATENDE</v>
      </c>
      <c r="CA101" s="22" t="str">
        <f t="shared" si="67"/>
        <v>P6</v>
      </c>
      <c r="CB101" s="23">
        <f t="shared" si="53"/>
        <v>2.5266666666666668</v>
      </c>
      <c r="CC101" s="22">
        <v>10.58</v>
      </c>
      <c r="CD101" s="22">
        <v>7.45</v>
      </c>
      <c r="CE101" s="130">
        <f>IF(CA101="-","-",_xlfn.XLOOKUP(CA101,ABNT5101!$B$4:$B$9,ABNT5101!$C$4:$C$9))</f>
        <v>3</v>
      </c>
      <c r="CF101" s="130">
        <f>IF(CA101="-","-",_xlfn.XLOOKUP(CA101,ABNT5101!$B$4:$B$9,ABNT5101!$D$4:$D$9))</f>
        <v>0.6</v>
      </c>
      <c r="CG101" s="18" t="str">
        <f t="shared" si="54"/>
        <v>ATENDE</v>
      </c>
      <c r="CH101" s="18" t="str">
        <f t="shared" si="55"/>
        <v>ATENDE</v>
      </c>
      <c r="CI101" s="18" t="str">
        <f t="shared" si="56"/>
        <v>ATENDE</v>
      </c>
      <c r="CJ101" s="133" t="str">
        <f>_xlfn.XLOOKUP(CK101,'Banco de dados'!$B:$B,'Banco de dados'!$D:$D)</f>
        <v>LEDSTAR</v>
      </c>
      <c r="CK101" s="25" t="s">
        <v>713</v>
      </c>
      <c r="CL101" s="24" t="str">
        <f>_xlfn.XLOOKUP(CK101,'Banco de dados'!$B:$B,'Banco de dados'!$E:$E)</f>
        <v>LUM LED SL VT 9.1 52W</v>
      </c>
      <c r="CM101" s="24"/>
      <c r="CN101" s="24" t="e">
        <f>IF(CM101="-","-",_xlfn.XLOOKUP(CM101,'Banco de dados'!$B:$B,'Banco de dados'!$E:$E))</f>
        <v>#N/A</v>
      </c>
      <c r="CO101" s="26">
        <f t="shared" si="57"/>
        <v>1</v>
      </c>
      <c r="CP101" s="24">
        <f>_xlfn.XLOOKUP(CK101,'Banco de dados'!$B:$B,'Banco de dados'!$H:$H)</f>
        <v>52</v>
      </c>
      <c r="CQ101" s="24" t="e">
        <f>_xlfn.XLOOKUP(CM101,'Banco de dados'!$B:$B,'Banco de dados'!$H:$H)</f>
        <v>#N/A</v>
      </c>
      <c r="CR101" s="24">
        <f>_xlfn.XLOOKUP(CK101,'Banco de dados'!$B:$B,'Banco de dados'!$F:$F)</f>
        <v>8960.18</v>
      </c>
      <c r="CS101" s="24">
        <f>_xlfn.XLOOKUP(CM101,'Banco de dados'!$B:$B,'Banco de dados'!$F:$F)</f>
        <v>0</v>
      </c>
      <c r="CT101" s="25">
        <v>0</v>
      </c>
      <c r="CU101" s="25"/>
      <c r="CV101" s="24" t="str">
        <f>IF(AI101&lt;=0.5,"Curto I",IF(AND(AI101&gt;='Braços de IP'!$B$9,AI101&lt;='Braços de IP'!$D$9),'Braços de IP'!$E$9,IF(AND(AI101&gt;='Braços de IP'!$B$10,AI101&lt;='Braços de IP'!$D$10),'Braços de IP'!$E$10,IF(AND(AI101&gt;='Braços de IP'!$B$11,AI101&lt;='Braços de IP'!$D$11),'Braços de IP'!$E$11,IF(AND(AI101&gt;='Braços de IP'!$B$12,AI101&lt;='Braços de IP'!$D$12),'Braços de IP'!$E$12,IF(AND(AI101&gt;='Braços de IP'!$B$13,AI101&lt;='Braços de IP'!$D$13),'Braços de IP'!$E$13,IF(AND(AI101&gt;='Braços de IP'!$B$14,AI101&lt;='Braços de IP'!$D$14),'Braços de IP'!$E$14,"ERRO")))))))</f>
        <v>Médio I</v>
      </c>
      <c r="CW101" s="25"/>
      <c r="CX101" s="24" t="str">
        <f>IF($CW101="","",VLOOKUP($CW101,'Braços de IP'!$E$9:$I$15,2,0))</f>
        <v/>
      </c>
      <c r="CY101" s="27" t="str">
        <f>IF($CW101="","",VLOOKUP($CW101,'Braços de IP'!$E$9:$I$15,5,0))</f>
        <v/>
      </c>
      <c r="CZ101" s="24"/>
      <c r="DA101" s="24"/>
      <c r="DB101" s="24"/>
      <c r="DC101" s="24"/>
      <c r="DD101" s="24"/>
      <c r="DE101" s="24"/>
      <c r="DF101" s="28">
        <f t="shared" si="58"/>
        <v>52</v>
      </c>
      <c r="DG101" s="29">
        <f t="shared" si="59"/>
        <v>250</v>
      </c>
      <c r="DH101" s="28">
        <f t="shared" si="60"/>
        <v>302</v>
      </c>
      <c r="DI101" s="30">
        <f t="shared" si="61"/>
        <v>0.79200000000000004</v>
      </c>
      <c r="DJ101" s="31"/>
      <c r="DK101" s="32"/>
      <c r="DL101" s="15" t="s">
        <v>141</v>
      </c>
      <c r="DM101" s="15"/>
      <c r="DO101" s="33">
        <f t="shared" si="62"/>
        <v>0.81428571428571428</v>
      </c>
      <c r="DQ101" s="1" t="s">
        <v>5</v>
      </c>
      <c r="DR101" s="1">
        <f t="shared" si="69"/>
        <v>0</v>
      </c>
      <c r="DS101" s="33" t="e">
        <f t="shared" si="70"/>
        <v>#DIV/0!</v>
      </c>
      <c r="DT101" s="33" t="e">
        <f t="shared" si="68"/>
        <v>#DIV/0!</v>
      </c>
    </row>
    <row r="102" spans="3:124" ht="15.75" hidden="1" customHeight="1" x14ac:dyDescent="0.3">
      <c r="C102" t="s">
        <v>1006</v>
      </c>
      <c r="D102" s="15">
        <v>34</v>
      </c>
      <c r="E102" s="15" t="s">
        <v>132</v>
      </c>
      <c r="F102" s="15" t="s">
        <v>192</v>
      </c>
      <c r="G102" s="15">
        <v>-29.986681000000001</v>
      </c>
      <c r="H102" s="15">
        <v>-50.134658000000002</v>
      </c>
      <c r="I102" s="15" t="s">
        <v>319</v>
      </c>
      <c r="J102" s="15" t="s">
        <v>135</v>
      </c>
      <c r="K102" s="15" t="s">
        <v>136</v>
      </c>
      <c r="L102" s="15" t="s">
        <v>148</v>
      </c>
      <c r="M102" s="15">
        <v>250</v>
      </c>
      <c r="N102" s="15">
        <v>30</v>
      </c>
      <c r="O102" s="15">
        <v>0</v>
      </c>
      <c r="P102" s="15">
        <f t="shared" si="36"/>
        <v>500</v>
      </c>
      <c r="Q102" s="16">
        <v>2</v>
      </c>
      <c r="R102" s="16">
        <v>4</v>
      </c>
      <c r="S102" s="16">
        <v>4.5</v>
      </c>
      <c r="T102" s="15"/>
      <c r="U102" s="15"/>
      <c r="V102" s="15">
        <v>0</v>
      </c>
      <c r="W102" s="15">
        <v>3</v>
      </c>
      <c r="X102" s="15">
        <v>0</v>
      </c>
      <c r="Y102" s="15">
        <v>0</v>
      </c>
      <c r="Z102" s="15">
        <v>0</v>
      </c>
      <c r="AA102" s="15">
        <v>2</v>
      </c>
      <c r="AB102" s="15">
        <v>2</v>
      </c>
      <c r="AC102" s="15" t="s">
        <v>138</v>
      </c>
      <c r="AD102" s="15" t="s">
        <v>139</v>
      </c>
      <c r="AE102" s="15">
        <v>20.100000000000001</v>
      </c>
      <c r="AF102" s="15">
        <v>7</v>
      </c>
      <c r="AG102" s="15">
        <v>1</v>
      </c>
      <c r="AH102" s="15">
        <v>0.4</v>
      </c>
      <c r="AI102" s="15">
        <v>2.2000000000000002</v>
      </c>
      <c r="AJ102" s="16">
        <f t="shared" si="37"/>
        <v>1.8000000000000003</v>
      </c>
      <c r="AK102" s="16" t="s">
        <v>135</v>
      </c>
      <c r="AL102" s="16" t="s">
        <v>135</v>
      </c>
      <c r="AM102" s="15" t="s">
        <v>140</v>
      </c>
      <c r="AN102" s="16">
        <f t="shared" si="38"/>
        <v>2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 t="s">
        <v>135</v>
      </c>
      <c r="AU102" s="17">
        <f t="shared" si="39"/>
        <v>0</v>
      </c>
      <c r="AV102" s="17"/>
      <c r="AW102" s="17">
        <f>VLOOKUP(I102,ABNT5101!$I$3:$J$9,2)</f>
        <v>20</v>
      </c>
      <c r="AX102" s="17">
        <f>VLOOKUP(I102,ABNT5101!$I$3:$M$9,5)</f>
        <v>0.28000000000000003</v>
      </c>
      <c r="AY102" s="131" t="str">
        <f>_xlfn.XLOOKUP(I102,ABNT5101!$I:$I,ABNT5101!$L:$L)</f>
        <v>-</v>
      </c>
      <c r="AZ102" s="131">
        <f>_xlfn.XLOOKUP(I102,ABNT5101!$I:$I,ABNT5101!M:M)</f>
        <v>0.28000000000000003</v>
      </c>
      <c r="BA102" s="131" t="str">
        <f>_xlfn.XLOOKUP(I102,ABNT5101!$I:$I,ABNT5101!N:N)</f>
        <v>-</v>
      </c>
      <c r="BB102" s="131">
        <f>_xlfn.XLOOKUP(I102,ABNT5101!$I:$I,ABNT5101!O:O)</f>
        <v>14</v>
      </c>
      <c r="BC102" s="18" t="str">
        <f t="shared" si="40"/>
        <v>ATENDE</v>
      </c>
      <c r="BD102" s="19">
        <f t="shared" si="41"/>
        <v>0.33650000000000002</v>
      </c>
      <c r="BE102" s="19">
        <f t="shared" si="42"/>
        <v>1.8928571428571428</v>
      </c>
      <c r="BF102" s="19" t="str">
        <f t="shared" si="43"/>
        <v>-</v>
      </c>
      <c r="BG102" s="20">
        <v>26.73</v>
      </c>
      <c r="BH102" s="20">
        <v>0.81</v>
      </c>
      <c r="BI102" s="20"/>
      <c r="BJ102" s="20"/>
      <c r="BK102" s="21"/>
      <c r="BL102" s="20"/>
      <c r="BM102" s="18" t="str">
        <f t="shared" si="44"/>
        <v>ATENDE</v>
      </c>
      <c r="BN102" s="18" t="str">
        <f t="shared" si="45"/>
        <v>ATENDE</v>
      </c>
      <c r="BO102" s="18" t="str">
        <f t="shared" si="46"/>
        <v>ATENDE</v>
      </c>
      <c r="BP102" s="18" t="str">
        <f t="shared" si="47"/>
        <v>ATENDE</v>
      </c>
      <c r="BQ102" s="22" t="str">
        <f t="shared" si="48"/>
        <v>C2</v>
      </c>
      <c r="BR102" s="22" t="str">
        <f t="shared" si="66"/>
        <v>P6</v>
      </c>
      <c r="BS102" s="23">
        <f t="shared" si="49"/>
        <v>3.3633333333333333</v>
      </c>
      <c r="BT102" s="20">
        <v>13.09</v>
      </c>
      <c r="BU102" s="20">
        <v>6.88</v>
      </c>
      <c r="BV102" s="132">
        <f>IF(BR102="-","-",_xlfn.XLOOKUP(BR102,ABNT5101!$B$4:$B$9,ABNT5101!$C$4:$C$9))</f>
        <v>3</v>
      </c>
      <c r="BW102" s="132">
        <f>IF(BR102="-","-",_xlfn.XLOOKUP(BR102,ABNT5101!$B$4:$B$9,ABNT5101!$D$4:$D$9))</f>
        <v>0.6</v>
      </c>
      <c r="BX102" s="18" t="str">
        <f t="shared" si="50"/>
        <v>ATENDE</v>
      </c>
      <c r="BY102" s="18" t="str">
        <f t="shared" si="51"/>
        <v>ATENDE</v>
      </c>
      <c r="BZ102" s="18" t="str">
        <f t="shared" si="52"/>
        <v>ATENDE</v>
      </c>
      <c r="CA102" s="22" t="str">
        <f t="shared" si="67"/>
        <v>P6</v>
      </c>
      <c r="CB102" s="23">
        <f t="shared" si="53"/>
        <v>2.8066666666666666</v>
      </c>
      <c r="CC102" s="22">
        <v>11.42</v>
      </c>
      <c r="CD102" s="22">
        <v>6.66</v>
      </c>
      <c r="CE102" s="130">
        <f>IF(CA102="-","-",_xlfn.XLOOKUP(CA102,ABNT5101!$B$4:$B$9,ABNT5101!$C$4:$C$9))</f>
        <v>3</v>
      </c>
      <c r="CF102" s="130">
        <f>IF(CA102="-","-",_xlfn.XLOOKUP(CA102,ABNT5101!$B$4:$B$9,ABNT5101!$D$4:$D$9))</f>
        <v>0.6</v>
      </c>
      <c r="CG102" s="18" t="str">
        <f t="shared" si="54"/>
        <v>ATENDE</v>
      </c>
      <c r="CH102" s="18" t="str">
        <f t="shared" si="55"/>
        <v>ATENDE</v>
      </c>
      <c r="CI102" s="18" t="str">
        <f t="shared" si="56"/>
        <v>ATENDE</v>
      </c>
      <c r="CJ102" s="133" t="str">
        <f>_xlfn.XLOOKUP(CK102,'Banco de dados'!$B:$B,'Banco de dados'!$D:$D)</f>
        <v>SX LIGHTING</v>
      </c>
      <c r="CK102" s="25" t="s">
        <v>805</v>
      </c>
      <c r="CL102" s="24" t="str">
        <f>_xlfn.XLOOKUP(CK102,'Banco de dados'!$B:$B,'Banco de dados'!$E:$E)</f>
        <v>SXINEVO050K40L12CZF7PHF</v>
      </c>
      <c r="CM102" s="24"/>
      <c r="CN102" s="24" t="e">
        <f>IF(CM102="-","-",_xlfn.XLOOKUP(CM102,'Banco de dados'!$B:$B,'Banco de dados'!$E:$E))</f>
        <v>#N/A</v>
      </c>
      <c r="CO102" s="26">
        <f t="shared" si="57"/>
        <v>1</v>
      </c>
      <c r="CP102" s="24">
        <f>_xlfn.XLOOKUP(CK102,'Banco de dados'!$B:$B,'Banco de dados'!$H:$H)</f>
        <v>50</v>
      </c>
      <c r="CQ102" s="24" t="e">
        <f>_xlfn.XLOOKUP(CM102,'Banco de dados'!$B:$B,'Banco de dados'!$H:$H)</f>
        <v>#N/A</v>
      </c>
      <c r="CR102" s="24">
        <f>_xlfn.XLOOKUP(CK102,'Banco de dados'!$B:$B,'Banco de dados'!$F:$F)</f>
        <v>8650</v>
      </c>
      <c r="CS102" s="24">
        <f>_xlfn.XLOOKUP(CM102,'Banco de dados'!$B:$B,'Banco de dados'!$F:$F)</f>
        <v>0</v>
      </c>
      <c r="CT102" s="25">
        <v>0</v>
      </c>
      <c r="CU102" s="25"/>
      <c r="CV102" s="24" t="str">
        <f>IF(AI102&lt;=0.5,"Curto I",IF(AND(AI102&gt;='Braços de IP'!$B$9,AI102&lt;='Braços de IP'!$D$9),'Braços de IP'!$E$9,IF(AND(AI102&gt;='Braços de IP'!$B$10,AI102&lt;='Braços de IP'!$D$10),'Braços de IP'!$E$10,IF(AND(AI102&gt;='Braços de IP'!$B$11,AI102&lt;='Braços de IP'!$D$11),'Braços de IP'!$E$11,IF(AND(AI102&gt;='Braços de IP'!$B$12,AI102&lt;='Braços de IP'!$D$12),'Braços de IP'!$E$12,IF(AND(AI102&gt;='Braços de IP'!$B$13,AI102&lt;='Braços de IP'!$D$13),'Braços de IP'!$E$13,IF(AND(AI102&gt;='Braços de IP'!$B$14,AI102&lt;='Braços de IP'!$D$14),'Braços de IP'!$E$14,"ERRO")))))))</f>
        <v>Médio I</v>
      </c>
      <c r="CW102" s="25"/>
      <c r="CX102" s="24" t="str">
        <f>IF($CW102="","",VLOOKUP($CW102,'Braços de IP'!$E$9:$I$15,2,0))</f>
        <v/>
      </c>
      <c r="CY102" s="27" t="str">
        <f>IF($CW102="","",VLOOKUP($CW102,'Braços de IP'!$E$9:$I$15,5,0))</f>
        <v/>
      </c>
      <c r="CZ102" s="24"/>
      <c r="DA102" s="24"/>
      <c r="DB102" s="24"/>
      <c r="DC102" s="24"/>
      <c r="DD102" s="24"/>
      <c r="DE102" s="24"/>
      <c r="DF102" s="28">
        <f t="shared" si="58"/>
        <v>50</v>
      </c>
      <c r="DG102" s="29">
        <f t="shared" si="59"/>
        <v>250</v>
      </c>
      <c r="DH102" s="28">
        <f t="shared" si="60"/>
        <v>300</v>
      </c>
      <c r="DI102" s="30">
        <f t="shared" si="61"/>
        <v>0.8</v>
      </c>
      <c r="DJ102" s="31"/>
      <c r="DK102" s="32"/>
      <c r="DL102" s="15" t="s">
        <v>141</v>
      </c>
      <c r="DM102" s="15"/>
      <c r="DO102" s="33">
        <f t="shared" si="62"/>
        <v>0.8214285714285714</v>
      </c>
      <c r="DQ102" s="1" t="s">
        <v>5</v>
      </c>
      <c r="DR102" s="1">
        <f t="shared" si="69"/>
        <v>0</v>
      </c>
      <c r="DS102" s="33" t="e">
        <f t="shared" si="70"/>
        <v>#DIV/0!</v>
      </c>
      <c r="DT102" s="33" t="e">
        <f t="shared" si="68"/>
        <v>#DIV/0!</v>
      </c>
    </row>
    <row r="103" spans="3:124" ht="15.75" hidden="1" customHeight="1" x14ac:dyDescent="0.3">
      <c r="C103" t="s">
        <v>1006</v>
      </c>
      <c r="D103" s="15">
        <v>34</v>
      </c>
      <c r="E103" s="15" t="s">
        <v>132</v>
      </c>
      <c r="F103" s="15" t="s">
        <v>192</v>
      </c>
      <c r="G103" s="15">
        <v>-29.986681000000001</v>
      </c>
      <c r="H103" s="15">
        <v>-50.134658000000002</v>
      </c>
      <c r="I103" s="15" t="s">
        <v>319</v>
      </c>
      <c r="J103" s="15" t="s">
        <v>135</v>
      </c>
      <c r="K103" s="15" t="s">
        <v>136</v>
      </c>
      <c r="L103" s="15" t="s">
        <v>148</v>
      </c>
      <c r="M103" s="15">
        <v>250</v>
      </c>
      <c r="N103" s="15">
        <v>30</v>
      </c>
      <c r="O103" s="15">
        <v>0</v>
      </c>
      <c r="P103" s="15">
        <f t="shared" si="36"/>
        <v>500</v>
      </c>
      <c r="Q103" s="16">
        <v>2</v>
      </c>
      <c r="R103" s="16">
        <v>4</v>
      </c>
      <c r="S103" s="16">
        <v>4.5</v>
      </c>
      <c r="T103" s="15"/>
      <c r="U103" s="15"/>
      <c r="V103" s="15">
        <v>0</v>
      </c>
      <c r="W103" s="15">
        <v>3</v>
      </c>
      <c r="X103" s="15">
        <v>0</v>
      </c>
      <c r="Y103" s="15">
        <v>0</v>
      </c>
      <c r="Z103" s="15">
        <v>0</v>
      </c>
      <c r="AA103" s="15">
        <v>2</v>
      </c>
      <c r="AB103" s="15">
        <v>2</v>
      </c>
      <c r="AC103" s="15" t="s">
        <v>138</v>
      </c>
      <c r="AD103" s="15" t="s">
        <v>139</v>
      </c>
      <c r="AE103" s="15">
        <v>20.100000000000001</v>
      </c>
      <c r="AF103" s="15">
        <v>7</v>
      </c>
      <c r="AG103" s="15">
        <v>1</v>
      </c>
      <c r="AH103" s="15">
        <v>0.4</v>
      </c>
      <c r="AI103" s="15">
        <v>2.2000000000000002</v>
      </c>
      <c r="AJ103" s="16">
        <f t="shared" si="37"/>
        <v>1.8000000000000003</v>
      </c>
      <c r="AK103" s="16" t="s">
        <v>135</v>
      </c>
      <c r="AL103" s="16" t="s">
        <v>135</v>
      </c>
      <c r="AM103" s="15" t="s">
        <v>140</v>
      </c>
      <c r="AN103" s="16">
        <f t="shared" si="38"/>
        <v>2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 t="s">
        <v>135</v>
      </c>
      <c r="AU103" s="17">
        <f t="shared" si="39"/>
        <v>0</v>
      </c>
      <c r="AV103" s="17"/>
      <c r="AW103" s="17">
        <f>VLOOKUP(I103,ABNT5101!$I$3:$J$9,2)</f>
        <v>20</v>
      </c>
      <c r="AX103" s="17">
        <f>VLOOKUP(I103,ABNT5101!$I$3:$M$9,5)</f>
        <v>0.28000000000000003</v>
      </c>
      <c r="AY103" s="131" t="str">
        <f>_xlfn.XLOOKUP(I103,ABNT5101!$I:$I,ABNT5101!$L:$L)</f>
        <v>-</v>
      </c>
      <c r="AZ103" s="131">
        <f>_xlfn.XLOOKUP(I103,ABNT5101!$I:$I,ABNT5101!M:M)</f>
        <v>0.28000000000000003</v>
      </c>
      <c r="BA103" s="131" t="str">
        <f>_xlfn.XLOOKUP(I103,ABNT5101!$I:$I,ABNT5101!N:N)</f>
        <v>-</v>
      </c>
      <c r="BB103" s="131">
        <f>_xlfn.XLOOKUP(I103,ABNT5101!$I:$I,ABNT5101!O:O)</f>
        <v>14</v>
      </c>
      <c r="BC103" s="18" t="str">
        <f t="shared" si="40"/>
        <v>ATENDE</v>
      </c>
      <c r="BD103" s="19">
        <f t="shared" si="41"/>
        <v>0.25749999999999984</v>
      </c>
      <c r="BE103" s="19">
        <f t="shared" si="42"/>
        <v>1.5714285714285712</v>
      </c>
      <c r="BF103" s="19" t="str">
        <f t="shared" si="43"/>
        <v>-</v>
      </c>
      <c r="BG103" s="20">
        <v>25.15</v>
      </c>
      <c r="BH103" s="20">
        <v>0.72</v>
      </c>
      <c r="BI103" s="20"/>
      <c r="BJ103" s="20"/>
      <c r="BK103" s="21"/>
      <c r="BL103" s="20"/>
      <c r="BM103" s="18" t="str">
        <f t="shared" si="44"/>
        <v>ATENDE</v>
      </c>
      <c r="BN103" s="18" t="str">
        <f t="shared" si="45"/>
        <v>ATENDE</v>
      </c>
      <c r="BO103" s="18" t="str">
        <f t="shared" si="46"/>
        <v>ATENDE</v>
      </c>
      <c r="BP103" s="18" t="str">
        <f t="shared" si="47"/>
        <v>ATENDE</v>
      </c>
      <c r="BQ103" s="22" t="str">
        <f t="shared" si="48"/>
        <v>C2</v>
      </c>
      <c r="BR103" s="22" t="str">
        <f t="shared" si="66"/>
        <v>P6</v>
      </c>
      <c r="BS103" s="23">
        <f t="shared" si="49"/>
        <v>3.24</v>
      </c>
      <c r="BT103" s="20">
        <v>12.72</v>
      </c>
      <c r="BU103" s="20">
        <v>7.52</v>
      </c>
      <c r="BV103" s="132">
        <f>IF(BR103="-","-",_xlfn.XLOOKUP(BR103,ABNT5101!$B$4:$B$9,ABNT5101!$C$4:$C$9))</f>
        <v>3</v>
      </c>
      <c r="BW103" s="132">
        <f>IF(BR103="-","-",_xlfn.XLOOKUP(BR103,ABNT5101!$B$4:$B$9,ABNT5101!$D$4:$D$9))</f>
        <v>0.6</v>
      </c>
      <c r="BX103" s="18" t="str">
        <f t="shared" si="50"/>
        <v>ATENDE</v>
      </c>
      <c r="BY103" s="18" t="str">
        <f t="shared" si="51"/>
        <v>ATENDE</v>
      </c>
      <c r="BZ103" s="18" t="str">
        <f t="shared" si="52"/>
        <v>ATENDE</v>
      </c>
      <c r="CA103" s="22" t="str">
        <f t="shared" si="67"/>
        <v>P6</v>
      </c>
      <c r="CB103" s="23">
        <f t="shared" si="53"/>
        <v>1.0466666666666664</v>
      </c>
      <c r="CC103" s="22">
        <v>6.14</v>
      </c>
      <c r="CD103" s="22">
        <v>2.81</v>
      </c>
      <c r="CE103" s="130">
        <f>IF(CA103="-","-",_xlfn.XLOOKUP(CA103,ABNT5101!$B$4:$B$9,ABNT5101!$C$4:$C$9))</f>
        <v>3</v>
      </c>
      <c r="CF103" s="130">
        <f>IF(CA103="-","-",_xlfn.XLOOKUP(CA103,ABNT5101!$B$4:$B$9,ABNT5101!$D$4:$D$9))</f>
        <v>0.6</v>
      </c>
      <c r="CG103" s="18" t="str">
        <f t="shared" si="54"/>
        <v>ATENDE</v>
      </c>
      <c r="CH103" s="18" t="str">
        <f t="shared" si="55"/>
        <v>ATENDE</v>
      </c>
      <c r="CI103" s="18" t="str">
        <f t="shared" si="56"/>
        <v>ATENDE</v>
      </c>
      <c r="CJ103" s="133" t="str">
        <f>_xlfn.XLOOKUP(CK103,'Banco de dados'!$B:$B,'Banco de dados'!$D:$D)</f>
        <v>TECNOWATT</v>
      </c>
      <c r="CK103" s="25" t="s">
        <v>828</v>
      </c>
      <c r="CL103" s="24" t="str">
        <f>_xlfn.XLOOKUP(CK103,'Banco de dados'!$B:$B,'Banco de dados'!$E:$E)</f>
        <v>SIGSAGPTLRRSSNDL_50W_61IBBRS
1-10C1MUN6.5</v>
      </c>
      <c r="CM103" s="24"/>
      <c r="CN103" s="24" t="e">
        <f>IF(CM103="-","-",_xlfn.XLOOKUP(CM103,'Banco de dados'!$B:$B,'Banco de dados'!$E:$E))</f>
        <v>#N/A</v>
      </c>
      <c r="CO103" s="26">
        <f t="shared" si="57"/>
        <v>1</v>
      </c>
      <c r="CP103" s="24">
        <f>_xlfn.XLOOKUP(CK103,'Banco de dados'!$B:$B,'Banco de dados'!$H:$H)</f>
        <v>50</v>
      </c>
      <c r="CQ103" s="24">
        <f>_xlfn.XLOOKUP(CM103,'Banco de dados'!$B:$B,'Banco de dados'!$H:$H)</f>
        <v>0</v>
      </c>
      <c r="CR103" s="24">
        <f>_xlfn.XLOOKUP(CK103,'Banco de dados'!$B:$B,'Banco de dados'!$F:$F)</f>
        <v>8163</v>
      </c>
      <c r="CS103" s="24">
        <f>_xlfn.XLOOKUP(CM103,'Banco de dados'!$B:$B,'Banco de dados'!$F:$F)</f>
        <v>0</v>
      </c>
      <c r="CT103" s="25">
        <v>0</v>
      </c>
      <c r="CU103" s="25"/>
      <c r="CV103" s="24" t="str">
        <f>IF(AI103&lt;=0.5,"Curto I",IF(AND(AI103&gt;='Braços de IP'!$B$9,AI103&lt;='Braços de IP'!$D$9),'Braços de IP'!$E$9,IF(AND(AI103&gt;='Braços de IP'!$B$10,AI103&lt;='Braços de IP'!$D$10),'Braços de IP'!$E$10,IF(AND(AI103&gt;='Braços de IP'!$B$11,AI103&lt;='Braços de IP'!$D$11),'Braços de IP'!$E$11,IF(AND(AI103&gt;='Braços de IP'!$B$12,AI103&lt;='Braços de IP'!$D$12),'Braços de IP'!$E$12,IF(AND(AI103&gt;='Braços de IP'!$B$13,AI103&lt;='Braços de IP'!$D$13),'Braços de IP'!$E$13,IF(AND(AI103&gt;='Braços de IP'!$B$14,AI103&lt;='Braços de IP'!$D$14),'Braços de IP'!$E$14,"ERRO")))))))</f>
        <v>Médio I</v>
      </c>
      <c r="CW103" s="25"/>
      <c r="CX103" s="24" t="str">
        <f>IF($CW103="","",VLOOKUP($CW103,'Braços de IP'!$E$9:$I$15,2,0))</f>
        <v/>
      </c>
      <c r="CY103" s="27" t="str">
        <f>IF($CW103="","",VLOOKUP($CW103,'Braços de IP'!$E$9:$I$15,5,0))</f>
        <v/>
      </c>
      <c r="CZ103" s="24"/>
      <c r="DA103" s="24"/>
      <c r="DB103" s="24"/>
      <c r="DC103" s="24"/>
      <c r="DD103" s="24"/>
      <c r="DE103" s="24"/>
      <c r="DF103" s="28">
        <f t="shared" si="58"/>
        <v>50</v>
      </c>
      <c r="DG103" s="29">
        <f t="shared" si="59"/>
        <v>250</v>
      </c>
      <c r="DH103" s="28">
        <f t="shared" si="60"/>
        <v>300</v>
      </c>
      <c r="DI103" s="30">
        <f t="shared" si="61"/>
        <v>0.8</v>
      </c>
      <c r="DJ103" s="31"/>
      <c r="DK103" s="32"/>
      <c r="DL103" s="15" t="s">
        <v>141</v>
      </c>
      <c r="DM103" s="15"/>
      <c r="DO103" s="33">
        <f t="shared" si="62"/>
        <v>0.8214285714285714</v>
      </c>
      <c r="DQ103" s="1" t="s">
        <v>5</v>
      </c>
      <c r="DR103" s="1">
        <f t="shared" si="69"/>
        <v>0</v>
      </c>
      <c r="DS103" s="33" t="e">
        <f t="shared" si="70"/>
        <v>#DIV/0!</v>
      </c>
      <c r="DT103" s="33" t="e">
        <f t="shared" si="68"/>
        <v>#DIV/0!</v>
      </c>
    </row>
    <row r="104" spans="3:124" ht="15.75" hidden="1" customHeight="1" x14ac:dyDescent="0.3">
      <c r="C104" t="s">
        <v>1006</v>
      </c>
      <c r="D104" s="15">
        <v>35</v>
      </c>
      <c r="E104" s="15" t="s">
        <v>132</v>
      </c>
      <c r="F104" s="15" t="s">
        <v>194</v>
      </c>
      <c r="G104" s="15">
        <v>-29.984991999999998</v>
      </c>
      <c r="H104" s="15">
        <v>-50.132489</v>
      </c>
      <c r="I104" s="15" t="s">
        <v>193</v>
      </c>
      <c r="J104" s="15" t="s">
        <v>135</v>
      </c>
      <c r="K104" s="15" t="s">
        <v>136</v>
      </c>
      <c r="L104" s="15" t="s">
        <v>148</v>
      </c>
      <c r="M104" s="15">
        <v>150</v>
      </c>
      <c r="N104" s="15">
        <v>22</v>
      </c>
      <c r="O104" s="15">
        <v>0</v>
      </c>
      <c r="P104" s="15">
        <f t="shared" si="36"/>
        <v>300</v>
      </c>
      <c r="Q104" s="16">
        <v>2</v>
      </c>
      <c r="R104" s="16">
        <v>4</v>
      </c>
      <c r="S104" s="16">
        <v>4</v>
      </c>
      <c r="T104" s="15"/>
      <c r="U104" s="15"/>
      <c r="V104" s="15">
        <v>0</v>
      </c>
      <c r="W104" s="15">
        <v>4</v>
      </c>
      <c r="X104" s="15">
        <v>0</v>
      </c>
      <c r="Y104" s="15">
        <v>0</v>
      </c>
      <c r="Z104" s="15">
        <v>0</v>
      </c>
      <c r="AA104" s="15">
        <v>2</v>
      </c>
      <c r="AB104" s="15">
        <v>2</v>
      </c>
      <c r="AC104" s="15" t="s">
        <v>138</v>
      </c>
      <c r="AD104" s="15" t="s">
        <v>139</v>
      </c>
      <c r="AE104" s="15">
        <v>26.45</v>
      </c>
      <c r="AF104" s="15">
        <v>8</v>
      </c>
      <c r="AG104" s="15">
        <v>1</v>
      </c>
      <c r="AH104" s="15">
        <v>0.4</v>
      </c>
      <c r="AI104" s="15">
        <v>2.2999999999999998</v>
      </c>
      <c r="AJ104" s="16">
        <f t="shared" si="37"/>
        <v>1.9</v>
      </c>
      <c r="AK104" s="16" t="s">
        <v>135</v>
      </c>
      <c r="AL104" s="16" t="s">
        <v>135</v>
      </c>
      <c r="AM104" s="15" t="s">
        <v>140</v>
      </c>
      <c r="AN104" s="16">
        <f t="shared" si="38"/>
        <v>2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 t="s">
        <v>135</v>
      </c>
      <c r="AU104" s="17">
        <f t="shared" si="39"/>
        <v>0</v>
      </c>
      <c r="AV104" s="17"/>
      <c r="AW104" s="17">
        <f>VLOOKUP(I104,ABNT5101!$I$3:$J$9,2)</f>
        <v>15</v>
      </c>
      <c r="AX104" s="17">
        <f>VLOOKUP(I104,ABNT5101!$I$3:$M$9,5)</f>
        <v>0.18</v>
      </c>
      <c r="AY104" s="131" t="str">
        <f>_xlfn.XLOOKUP(I104,ABNT5101!$I:$I,ABNT5101!$L:$L)</f>
        <v>-</v>
      </c>
      <c r="AZ104" s="131">
        <f>_xlfn.XLOOKUP(I104,ABNT5101!$I:$I,ABNT5101!M:M)</f>
        <v>0.18</v>
      </c>
      <c r="BA104" s="131" t="str">
        <f>_xlfn.XLOOKUP(I104,ABNT5101!$I:$I,ABNT5101!N:N)</f>
        <v>-</v>
      </c>
      <c r="BB104" s="131">
        <f>_xlfn.XLOOKUP(I104,ABNT5101!$I:$I,ABNT5101!O:O)</f>
        <v>15</v>
      </c>
      <c r="BC104" s="18" t="str">
        <f t="shared" si="40"/>
        <v>ATENDE</v>
      </c>
      <c r="BD104" s="19">
        <f t="shared" si="41"/>
        <v>3.400000000000003E-2</v>
      </c>
      <c r="BE104" s="19">
        <f t="shared" si="42"/>
        <v>2.4444444444444446</v>
      </c>
      <c r="BF104" s="19" t="str">
        <f t="shared" si="43"/>
        <v>-</v>
      </c>
      <c r="BG104" s="20">
        <v>15.51</v>
      </c>
      <c r="BH104" s="20">
        <v>0.62</v>
      </c>
      <c r="BI104" s="20"/>
      <c r="BJ104" s="20"/>
      <c r="BK104" s="21"/>
      <c r="BL104" s="20"/>
      <c r="BM104" s="18" t="str">
        <f t="shared" si="44"/>
        <v>ATENDE</v>
      </c>
      <c r="BN104" s="18" t="str">
        <f t="shared" si="45"/>
        <v>ATENDE</v>
      </c>
      <c r="BO104" s="18" t="str">
        <f t="shared" si="46"/>
        <v>ATENDE</v>
      </c>
      <c r="BP104" s="18" t="str">
        <f t="shared" si="47"/>
        <v>ATENDE</v>
      </c>
      <c r="BQ104" s="22" t="str">
        <f t="shared" si="48"/>
        <v>C3</v>
      </c>
      <c r="BR104" s="22" t="str">
        <f t="shared" si="66"/>
        <v>P6</v>
      </c>
      <c r="BS104" s="23">
        <f t="shared" si="49"/>
        <v>2.0666666666666664</v>
      </c>
      <c r="BT104" s="20">
        <v>9.1999999999999993</v>
      </c>
      <c r="BU104" s="20">
        <v>5.53</v>
      </c>
      <c r="BV104" s="132">
        <f>IF(BR104="-","-",_xlfn.XLOOKUP(BR104,ABNT5101!$B$4:$B$9,ABNT5101!$C$4:$C$9))</f>
        <v>3</v>
      </c>
      <c r="BW104" s="132">
        <f>IF(BR104="-","-",_xlfn.XLOOKUP(BR104,ABNT5101!$B$4:$B$9,ABNT5101!$D$4:$D$9))</f>
        <v>0.6</v>
      </c>
      <c r="BX104" s="18" t="str">
        <f t="shared" si="50"/>
        <v>ATENDE</v>
      </c>
      <c r="BY104" s="18" t="str">
        <f t="shared" si="51"/>
        <v>ATENDE</v>
      </c>
      <c r="BZ104" s="18" t="str">
        <f t="shared" si="52"/>
        <v>ATENDE</v>
      </c>
      <c r="CA104" s="22" t="str">
        <f t="shared" si="67"/>
        <v>P6</v>
      </c>
      <c r="CB104" s="23">
        <f t="shared" si="53"/>
        <v>1.9766666666666666</v>
      </c>
      <c r="CC104" s="22">
        <v>8.93</v>
      </c>
      <c r="CD104" s="22">
        <v>5.66</v>
      </c>
      <c r="CE104" s="130">
        <f>IF(CA104="-","-",_xlfn.XLOOKUP(CA104,ABNT5101!$B$4:$B$9,ABNT5101!$C$4:$C$9))</f>
        <v>3</v>
      </c>
      <c r="CF104" s="130">
        <f>IF(CA104="-","-",_xlfn.XLOOKUP(CA104,ABNT5101!$B$4:$B$9,ABNT5101!$D$4:$D$9))</f>
        <v>0.6</v>
      </c>
      <c r="CG104" s="18" t="str">
        <f t="shared" si="54"/>
        <v>ATENDE</v>
      </c>
      <c r="CH104" s="18" t="str">
        <f t="shared" si="55"/>
        <v>ATENDE</v>
      </c>
      <c r="CI104" s="18" t="str">
        <f t="shared" si="56"/>
        <v>ATENDE</v>
      </c>
      <c r="CJ104" s="133" t="str">
        <f>_xlfn.XLOOKUP(CK104,'Banco de dados'!$B:$B,'Banco de dados'!$D:$D)</f>
        <v>LEDSTAR</v>
      </c>
      <c r="CK104" s="25" t="s">
        <v>713</v>
      </c>
      <c r="CL104" s="24" t="str">
        <f>_xlfn.XLOOKUP(CK104,'Banco de dados'!$B:$B,'Banco de dados'!$E:$E)</f>
        <v>LUM LED SL VT 9.1 52W</v>
      </c>
      <c r="CM104" s="24"/>
      <c r="CN104" s="24">
        <f>IF(CM104="-","-",_xlfn.XLOOKUP(CM104,'Banco de dados'!$B:$B,'Banco de dados'!$E:$E))</f>
        <v>0</v>
      </c>
      <c r="CO104" s="26">
        <f t="shared" si="57"/>
        <v>1</v>
      </c>
      <c r="CP104" s="24">
        <f>_xlfn.XLOOKUP(CK104,'Banco de dados'!$B:$B,'Banco de dados'!$H:$H)</f>
        <v>52</v>
      </c>
      <c r="CQ104" s="24">
        <f>_xlfn.XLOOKUP(CM104,'Banco de dados'!$B:$B,'Banco de dados'!$H:$H)</f>
        <v>0</v>
      </c>
      <c r="CR104" s="24">
        <f>_xlfn.XLOOKUP(CK104,'Banco de dados'!$B:$B,'Banco de dados'!$F:$F)</f>
        <v>8960.18</v>
      </c>
      <c r="CS104" s="24">
        <f>_xlfn.XLOOKUP(CM104,'Banco de dados'!$B:$B,'Banco de dados'!$F:$F)</f>
        <v>0</v>
      </c>
      <c r="CT104" s="25">
        <v>0</v>
      </c>
      <c r="CU104" s="25"/>
      <c r="CV104" s="24" t="str">
        <f>IF(AI104&lt;=0.5,"Curto I",IF(AND(AI104&gt;='Braços de IP'!$B$9,AI104&lt;='Braços de IP'!$D$9),'Braços de IP'!$E$9,IF(AND(AI104&gt;='Braços de IP'!$B$10,AI104&lt;='Braços de IP'!$D$10),'Braços de IP'!$E$10,IF(AND(AI104&gt;='Braços de IP'!$B$11,AI104&lt;='Braços de IP'!$D$11),'Braços de IP'!$E$11,IF(AND(AI104&gt;='Braços de IP'!$B$12,AI104&lt;='Braços de IP'!$D$12),'Braços de IP'!$E$12,IF(AND(AI104&gt;='Braços de IP'!$B$13,AI104&lt;='Braços de IP'!$D$13),'Braços de IP'!$E$13,IF(AND(AI104&gt;='Braços de IP'!$B$14,AI104&lt;='Braços de IP'!$D$14),'Braços de IP'!$E$14,"ERRO")))))))</f>
        <v>Médio II</v>
      </c>
      <c r="CW104" s="25"/>
      <c r="CX104" s="24" t="str">
        <f>IF($CW104="","",VLOOKUP($CW104,'Braços de IP'!$E$9:$I$15,2,0))</f>
        <v/>
      </c>
      <c r="CY104" s="27" t="str">
        <f>IF($CW104="","",VLOOKUP($CW104,'Braços de IP'!$E$9:$I$15,5,0))</f>
        <v/>
      </c>
      <c r="CZ104" s="24"/>
      <c r="DA104" s="24"/>
      <c r="DB104" s="24"/>
      <c r="DC104" s="24"/>
      <c r="DD104" s="24"/>
      <c r="DE104" s="24"/>
      <c r="DF104" s="28">
        <f t="shared" si="58"/>
        <v>52</v>
      </c>
      <c r="DG104" s="29">
        <f t="shared" si="59"/>
        <v>150</v>
      </c>
      <c r="DH104" s="28">
        <f t="shared" si="60"/>
        <v>202</v>
      </c>
      <c r="DI104" s="30">
        <f t="shared" si="61"/>
        <v>0.65333333333333332</v>
      </c>
      <c r="DJ104" s="31"/>
      <c r="DK104" s="32"/>
      <c r="DL104" s="15" t="s">
        <v>140</v>
      </c>
      <c r="DM104" s="15"/>
      <c r="DO104" s="33">
        <f t="shared" si="62"/>
        <v>0.69767441860465118</v>
      </c>
      <c r="DQ104" s="1" t="s">
        <v>5</v>
      </c>
      <c r="DR104" s="1">
        <f t="shared" si="69"/>
        <v>0</v>
      </c>
      <c r="DS104" s="33" t="e">
        <f t="shared" si="70"/>
        <v>#DIV/0!</v>
      </c>
      <c r="DT104" s="33" t="e">
        <f t="shared" si="68"/>
        <v>#DIV/0!</v>
      </c>
    </row>
    <row r="105" spans="3:124" ht="15.75" hidden="1" customHeight="1" x14ac:dyDescent="0.3">
      <c r="C105" t="s">
        <v>1006</v>
      </c>
      <c r="D105" s="15">
        <v>35</v>
      </c>
      <c r="E105" s="15" t="s">
        <v>132</v>
      </c>
      <c r="F105" s="15" t="s">
        <v>194</v>
      </c>
      <c r="G105" s="15">
        <v>-29.984991999999998</v>
      </c>
      <c r="H105" s="15">
        <v>-50.132489</v>
      </c>
      <c r="I105" s="15" t="s">
        <v>193</v>
      </c>
      <c r="J105" s="15" t="s">
        <v>135</v>
      </c>
      <c r="K105" s="15" t="s">
        <v>136</v>
      </c>
      <c r="L105" s="15" t="s">
        <v>148</v>
      </c>
      <c r="M105" s="15">
        <v>150</v>
      </c>
      <c r="N105" s="15">
        <v>22</v>
      </c>
      <c r="O105" s="15">
        <v>0</v>
      </c>
      <c r="P105" s="15">
        <f t="shared" si="36"/>
        <v>300</v>
      </c>
      <c r="Q105" s="16">
        <v>2</v>
      </c>
      <c r="R105" s="16">
        <v>4</v>
      </c>
      <c r="S105" s="16">
        <v>4</v>
      </c>
      <c r="T105" s="15"/>
      <c r="U105" s="15"/>
      <c r="V105" s="15">
        <v>0</v>
      </c>
      <c r="W105" s="15">
        <v>4</v>
      </c>
      <c r="X105" s="15">
        <v>0</v>
      </c>
      <c r="Y105" s="15">
        <v>0</v>
      </c>
      <c r="Z105" s="15">
        <v>0</v>
      </c>
      <c r="AA105" s="15">
        <v>2</v>
      </c>
      <c r="AB105" s="15">
        <v>2</v>
      </c>
      <c r="AC105" s="15" t="s">
        <v>138</v>
      </c>
      <c r="AD105" s="15" t="s">
        <v>139</v>
      </c>
      <c r="AE105" s="15">
        <v>26.45</v>
      </c>
      <c r="AF105" s="15">
        <v>8</v>
      </c>
      <c r="AG105" s="15">
        <v>1</v>
      </c>
      <c r="AH105" s="15">
        <v>0.4</v>
      </c>
      <c r="AI105" s="15">
        <v>2.2999999999999998</v>
      </c>
      <c r="AJ105" s="16">
        <f t="shared" si="37"/>
        <v>1.9</v>
      </c>
      <c r="AK105" s="16" t="s">
        <v>135</v>
      </c>
      <c r="AL105" s="16" t="s">
        <v>135</v>
      </c>
      <c r="AM105" s="15" t="s">
        <v>140</v>
      </c>
      <c r="AN105" s="16">
        <f t="shared" si="38"/>
        <v>2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 t="s">
        <v>135</v>
      </c>
      <c r="AU105" s="17">
        <f t="shared" si="39"/>
        <v>0</v>
      </c>
      <c r="AV105" s="17"/>
      <c r="AW105" s="17">
        <f>VLOOKUP(I105,ABNT5101!$I$3:$J$9,2)</f>
        <v>15</v>
      </c>
      <c r="AX105" s="17">
        <f>VLOOKUP(I105,ABNT5101!$I$3:$M$9,5)</f>
        <v>0.18</v>
      </c>
      <c r="AY105" s="131" t="str">
        <f>_xlfn.XLOOKUP(I105,ABNT5101!$I:$I,ABNT5101!$L:$L)</f>
        <v>-</v>
      </c>
      <c r="AZ105" s="131">
        <f>_xlfn.XLOOKUP(I105,ABNT5101!$I:$I,ABNT5101!M:M)</f>
        <v>0.18</v>
      </c>
      <c r="BA105" s="131" t="str">
        <f>_xlfn.XLOOKUP(I105,ABNT5101!$I:$I,ABNT5101!N:N)</f>
        <v>-</v>
      </c>
      <c r="BB105" s="131">
        <f>_xlfn.XLOOKUP(I105,ABNT5101!$I:$I,ABNT5101!O:O)</f>
        <v>15</v>
      </c>
      <c r="BC105" s="18" t="str">
        <f t="shared" si="40"/>
        <v>ATENDE</v>
      </c>
      <c r="BD105" s="19">
        <f t="shared" si="41"/>
        <v>0.21666666666666656</v>
      </c>
      <c r="BE105" s="19">
        <f t="shared" si="42"/>
        <v>3.2222222222222223</v>
      </c>
      <c r="BF105" s="19" t="str">
        <f t="shared" si="43"/>
        <v>-</v>
      </c>
      <c r="BG105" s="20">
        <v>18.25</v>
      </c>
      <c r="BH105" s="20">
        <v>0.76</v>
      </c>
      <c r="BI105" s="20"/>
      <c r="BJ105" s="20"/>
      <c r="BK105" s="21"/>
      <c r="BL105" s="20"/>
      <c r="BM105" s="18" t="str">
        <f t="shared" si="44"/>
        <v>ATENDE</v>
      </c>
      <c r="BN105" s="18" t="str">
        <f t="shared" si="45"/>
        <v>ATENDE</v>
      </c>
      <c r="BO105" s="18" t="str">
        <f t="shared" si="46"/>
        <v>ATENDE</v>
      </c>
      <c r="BP105" s="18" t="str">
        <f t="shared" si="47"/>
        <v>ATENDE</v>
      </c>
      <c r="BQ105" s="22" t="str">
        <f t="shared" si="48"/>
        <v>C3</v>
      </c>
      <c r="BR105" s="22" t="str">
        <f t="shared" si="66"/>
        <v>P6</v>
      </c>
      <c r="BS105" s="23">
        <f t="shared" si="49"/>
        <v>2.2333333333333329</v>
      </c>
      <c r="BT105" s="20">
        <v>9.6999999999999993</v>
      </c>
      <c r="BU105" s="20">
        <v>5.0999999999999996</v>
      </c>
      <c r="BV105" s="132">
        <f>IF(BR105="-","-",_xlfn.XLOOKUP(BR105,ABNT5101!$B$4:$B$9,ABNT5101!$C$4:$C$9))</f>
        <v>3</v>
      </c>
      <c r="BW105" s="132">
        <f>IF(BR105="-","-",_xlfn.XLOOKUP(BR105,ABNT5101!$B$4:$B$9,ABNT5101!$D$4:$D$9))</f>
        <v>0.6</v>
      </c>
      <c r="BX105" s="18" t="str">
        <f t="shared" si="50"/>
        <v>ATENDE</v>
      </c>
      <c r="BY105" s="18" t="str">
        <f t="shared" si="51"/>
        <v>ATENDE</v>
      </c>
      <c r="BZ105" s="18" t="str">
        <f t="shared" si="52"/>
        <v>ATENDE</v>
      </c>
      <c r="CA105" s="22" t="str">
        <f t="shared" si="67"/>
        <v>P6</v>
      </c>
      <c r="CB105" s="23">
        <f t="shared" si="53"/>
        <v>2.4233333333333333</v>
      </c>
      <c r="CC105" s="22">
        <v>10.27</v>
      </c>
      <c r="CD105" s="22">
        <v>6.21</v>
      </c>
      <c r="CE105" s="130">
        <f>IF(CA105="-","-",_xlfn.XLOOKUP(CA105,ABNT5101!$B$4:$B$9,ABNT5101!$C$4:$C$9))</f>
        <v>3</v>
      </c>
      <c r="CF105" s="130">
        <f>IF(CA105="-","-",_xlfn.XLOOKUP(CA105,ABNT5101!$B$4:$B$9,ABNT5101!$D$4:$D$9))</f>
        <v>0.6</v>
      </c>
      <c r="CG105" s="18" t="str">
        <f t="shared" si="54"/>
        <v>ATENDE</v>
      </c>
      <c r="CH105" s="18" t="str">
        <f t="shared" si="55"/>
        <v>ATENDE</v>
      </c>
      <c r="CI105" s="18" t="str">
        <f t="shared" si="56"/>
        <v>ATENDE</v>
      </c>
      <c r="CJ105" s="133" t="str">
        <f>_xlfn.XLOOKUP(CK105,'Banco de dados'!$B:$B,'Banco de dados'!$D:$D)</f>
        <v>SX LIGHTING</v>
      </c>
      <c r="CK105" s="25" t="s">
        <v>805</v>
      </c>
      <c r="CL105" s="24" t="str">
        <f>_xlfn.XLOOKUP(CK105,'Banco de dados'!$B:$B,'Banco de dados'!$E:$E)</f>
        <v>SXINEVO050K40L12CZF7PHF</v>
      </c>
      <c r="CM105" s="24"/>
      <c r="CN105" s="24">
        <f>IF(CM105="-","-",_xlfn.XLOOKUP(CM105,'Banco de dados'!$B:$B,'Banco de dados'!$E:$E))</f>
        <v>0</v>
      </c>
      <c r="CO105" s="26">
        <f t="shared" si="57"/>
        <v>1</v>
      </c>
      <c r="CP105" s="24">
        <f>_xlfn.XLOOKUP(CK105,'Banco de dados'!$B:$B,'Banco de dados'!$H:$H)</f>
        <v>50</v>
      </c>
      <c r="CQ105" s="24">
        <f>_xlfn.XLOOKUP(CM105,'Banco de dados'!$B:$B,'Banco de dados'!$H:$H)</f>
        <v>0</v>
      </c>
      <c r="CR105" s="24">
        <f>_xlfn.XLOOKUP(CK105,'Banco de dados'!$B:$B,'Banco de dados'!$F:$F)</f>
        <v>8650</v>
      </c>
      <c r="CS105" s="24">
        <f>_xlfn.XLOOKUP(CM105,'Banco de dados'!$B:$B,'Banco de dados'!$F:$F)</f>
        <v>0</v>
      </c>
      <c r="CT105" s="25">
        <v>0</v>
      </c>
      <c r="CU105" s="25"/>
      <c r="CV105" s="24" t="str">
        <f>IF(AI105&lt;=0.5,"Curto I",IF(AND(AI105&gt;='Braços de IP'!$B$9,AI105&lt;='Braços de IP'!$D$9),'Braços de IP'!$E$9,IF(AND(AI105&gt;='Braços de IP'!$B$10,AI105&lt;='Braços de IP'!$D$10),'Braços de IP'!$E$10,IF(AND(AI105&gt;='Braços de IP'!$B$11,AI105&lt;='Braços de IP'!$D$11),'Braços de IP'!$E$11,IF(AND(AI105&gt;='Braços de IP'!$B$12,AI105&lt;='Braços de IP'!$D$12),'Braços de IP'!$E$12,IF(AND(AI105&gt;='Braços de IP'!$B$13,AI105&lt;='Braços de IP'!$D$13),'Braços de IP'!$E$13,IF(AND(AI105&gt;='Braços de IP'!$B$14,AI105&lt;='Braços de IP'!$D$14),'Braços de IP'!$E$14,"ERRO")))))))</f>
        <v>Médio II</v>
      </c>
      <c r="CW105" s="25"/>
      <c r="CX105" s="24" t="str">
        <f>IF($CW105="","",VLOOKUP($CW105,'Braços de IP'!$E$9:$I$15,2,0))</f>
        <v/>
      </c>
      <c r="CY105" s="27" t="str">
        <f>IF($CW105="","",VLOOKUP($CW105,'Braços de IP'!$E$9:$I$15,5,0))</f>
        <v/>
      </c>
      <c r="CZ105" s="24"/>
      <c r="DA105" s="24"/>
      <c r="DB105" s="24"/>
      <c r="DC105" s="24"/>
      <c r="DD105" s="24"/>
      <c r="DE105" s="24"/>
      <c r="DF105" s="28">
        <f t="shared" si="58"/>
        <v>50</v>
      </c>
      <c r="DG105" s="29">
        <f t="shared" si="59"/>
        <v>150</v>
      </c>
      <c r="DH105" s="28">
        <f t="shared" si="60"/>
        <v>200</v>
      </c>
      <c r="DI105" s="30">
        <f t="shared" si="61"/>
        <v>0.66666666666666674</v>
      </c>
      <c r="DJ105" s="31"/>
      <c r="DK105" s="32"/>
      <c r="DL105" s="15" t="s">
        <v>140</v>
      </c>
      <c r="DM105" s="15"/>
      <c r="DO105" s="33">
        <f t="shared" si="62"/>
        <v>0.70930232558139539</v>
      </c>
      <c r="DQ105" s="1" t="s">
        <v>5</v>
      </c>
      <c r="DR105" s="1">
        <f t="shared" si="69"/>
        <v>0</v>
      </c>
      <c r="DS105" s="33" t="e">
        <f t="shared" si="70"/>
        <v>#DIV/0!</v>
      </c>
      <c r="DT105" s="33" t="e">
        <f t="shared" si="68"/>
        <v>#DIV/0!</v>
      </c>
    </row>
    <row r="106" spans="3:124" ht="15.75" hidden="1" customHeight="1" x14ac:dyDescent="0.3">
      <c r="C106" t="s">
        <v>1006</v>
      </c>
      <c r="D106" s="15">
        <v>35</v>
      </c>
      <c r="E106" s="15" t="s">
        <v>132</v>
      </c>
      <c r="F106" s="15" t="s">
        <v>194</v>
      </c>
      <c r="G106" s="15">
        <v>-29.984991999999998</v>
      </c>
      <c r="H106" s="15">
        <v>-50.132489</v>
      </c>
      <c r="I106" s="15" t="s">
        <v>193</v>
      </c>
      <c r="J106" s="15" t="s">
        <v>135</v>
      </c>
      <c r="K106" s="15" t="s">
        <v>136</v>
      </c>
      <c r="L106" s="15" t="s">
        <v>148</v>
      </c>
      <c r="M106" s="15">
        <v>150</v>
      </c>
      <c r="N106" s="15">
        <v>22</v>
      </c>
      <c r="O106" s="15">
        <v>0</v>
      </c>
      <c r="P106" s="15">
        <f t="shared" si="36"/>
        <v>300</v>
      </c>
      <c r="Q106" s="16">
        <v>2</v>
      </c>
      <c r="R106" s="16">
        <v>4</v>
      </c>
      <c r="S106" s="16">
        <v>4</v>
      </c>
      <c r="T106" s="15"/>
      <c r="U106" s="15"/>
      <c r="V106" s="15">
        <v>0</v>
      </c>
      <c r="W106" s="15">
        <v>4</v>
      </c>
      <c r="X106" s="15">
        <v>0</v>
      </c>
      <c r="Y106" s="15">
        <v>0</v>
      </c>
      <c r="Z106" s="15">
        <v>0</v>
      </c>
      <c r="AA106" s="15">
        <v>2</v>
      </c>
      <c r="AB106" s="15">
        <v>2</v>
      </c>
      <c r="AC106" s="15" t="s">
        <v>138</v>
      </c>
      <c r="AD106" s="15" t="s">
        <v>139</v>
      </c>
      <c r="AE106" s="15">
        <v>26.45</v>
      </c>
      <c r="AF106" s="15">
        <v>8</v>
      </c>
      <c r="AG106" s="15">
        <v>1</v>
      </c>
      <c r="AH106" s="15">
        <v>0.4</v>
      </c>
      <c r="AI106" s="15">
        <v>2.2999999999999998</v>
      </c>
      <c r="AJ106" s="16">
        <f t="shared" si="37"/>
        <v>1.9</v>
      </c>
      <c r="AK106" s="16" t="s">
        <v>135</v>
      </c>
      <c r="AL106" s="16" t="s">
        <v>135</v>
      </c>
      <c r="AM106" s="15" t="s">
        <v>140</v>
      </c>
      <c r="AN106" s="16">
        <f t="shared" si="38"/>
        <v>2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 t="s">
        <v>135</v>
      </c>
      <c r="AU106" s="17">
        <f t="shared" si="39"/>
        <v>0</v>
      </c>
      <c r="AV106" s="17"/>
      <c r="AW106" s="17">
        <f>VLOOKUP(I106,ABNT5101!$I$3:$J$9,2)</f>
        <v>15</v>
      </c>
      <c r="AX106" s="17">
        <f>VLOOKUP(I106,ABNT5101!$I$3:$M$9,5)</f>
        <v>0.18</v>
      </c>
      <c r="AY106" s="131" t="str">
        <f>_xlfn.XLOOKUP(I106,ABNT5101!$I:$I,ABNT5101!$L:$L)</f>
        <v>-</v>
      </c>
      <c r="AZ106" s="131">
        <f>_xlfn.XLOOKUP(I106,ABNT5101!$I:$I,ABNT5101!M:M)</f>
        <v>0.18</v>
      </c>
      <c r="BA106" s="131" t="str">
        <f>_xlfn.XLOOKUP(I106,ABNT5101!$I:$I,ABNT5101!N:N)</f>
        <v>-</v>
      </c>
      <c r="BB106" s="131">
        <f>_xlfn.XLOOKUP(I106,ABNT5101!$I:$I,ABNT5101!O:O)</f>
        <v>15</v>
      </c>
      <c r="BC106" s="18" t="str">
        <f t="shared" si="40"/>
        <v>ATENDE</v>
      </c>
      <c r="BD106" s="19">
        <f t="shared" si="41"/>
        <v>0.18400000000000016</v>
      </c>
      <c r="BE106" s="19">
        <f t="shared" si="42"/>
        <v>3.166666666666667</v>
      </c>
      <c r="BF106" s="19" t="str">
        <f t="shared" si="43"/>
        <v>-</v>
      </c>
      <c r="BG106" s="20">
        <v>17.760000000000002</v>
      </c>
      <c r="BH106" s="20">
        <v>0.75</v>
      </c>
      <c r="BI106" s="20"/>
      <c r="BJ106" s="20"/>
      <c r="BK106" s="21"/>
      <c r="BL106" s="20"/>
      <c r="BM106" s="18" t="str">
        <f t="shared" si="44"/>
        <v>ATENDE</v>
      </c>
      <c r="BN106" s="18" t="str">
        <f t="shared" si="45"/>
        <v>ATENDE</v>
      </c>
      <c r="BO106" s="18" t="str">
        <f t="shared" si="46"/>
        <v>ATENDE</v>
      </c>
      <c r="BP106" s="18" t="str">
        <f t="shared" si="47"/>
        <v>ATENDE</v>
      </c>
      <c r="BQ106" s="22" t="str">
        <f t="shared" si="48"/>
        <v>C3</v>
      </c>
      <c r="BR106" s="22" t="str">
        <f t="shared" si="66"/>
        <v>P6</v>
      </c>
      <c r="BS106" s="23">
        <f t="shared" si="49"/>
        <v>2.1066666666666669</v>
      </c>
      <c r="BT106" s="20">
        <v>9.32</v>
      </c>
      <c r="BU106" s="20">
        <v>5.56</v>
      </c>
      <c r="BV106" s="132">
        <f>IF(BR106="-","-",_xlfn.XLOOKUP(BR106,ABNT5101!$B$4:$B$9,ABNT5101!$C$4:$C$9))</f>
        <v>3</v>
      </c>
      <c r="BW106" s="132">
        <f>IF(BR106="-","-",_xlfn.XLOOKUP(BR106,ABNT5101!$B$4:$B$9,ABNT5101!$D$4:$D$9))</f>
        <v>0.6</v>
      </c>
      <c r="BX106" s="18" t="str">
        <f t="shared" si="50"/>
        <v>ATENDE</v>
      </c>
      <c r="BY106" s="18" t="str">
        <f t="shared" si="51"/>
        <v>ATENDE</v>
      </c>
      <c r="BZ106" s="18" t="str">
        <f t="shared" si="52"/>
        <v>ATENDE</v>
      </c>
      <c r="CA106" s="22" t="str">
        <f t="shared" si="67"/>
        <v>P6</v>
      </c>
      <c r="CB106" s="23">
        <f t="shared" si="53"/>
        <v>1.0733333333333333</v>
      </c>
      <c r="CC106" s="22">
        <v>6.22</v>
      </c>
      <c r="CD106" s="22">
        <v>3.49</v>
      </c>
      <c r="CE106" s="130">
        <f>IF(CA106="-","-",_xlfn.XLOOKUP(CA106,ABNT5101!$B$4:$B$9,ABNT5101!$C$4:$C$9))</f>
        <v>3</v>
      </c>
      <c r="CF106" s="130">
        <f>IF(CA106="-","-",_xlfn.XLOOKUP(CA106,ABNT5101!$B$4:$B$9,ABNT5101!$D$4:$D$9))</f>
        <v>0.6</v>
      </c>
      <c r="CG106" s="18" t="str">
        <f t="shared" si="54"/>
        <v>ATENDE</v>
      </c>
      <c r="CH106" s="18" t="str">
        <f t="shared" si="55"/>
        <v>ATENDE</v>
      </c>
      <c r="CI106" s="18" t="str">
        <f t="shared" si="56"/>
        <v>ATENDE</v>
      </c>
      <c r="CJ106" s="133" t="str">
        <f>_xlfn.XLOOKUP(CK106,'Banco de dados'!$B:$B,'Banco de dados'!$D:$D)</f>
        <v>TECNOWATT</v>
      </c>
      <c r="CK106" s="25" t="s">
        <v>828</v>
      </c>
      <c r="CL106" s="24" t="str">
        <f>_xlfn.XLOOKUP(CK106,'Banco de dados'!$B:$B,'Banco de dados'!$E:$E)</f>
        <v>SIGSAGPTLRRSSNDL_50W_61IBBRS
1-10C1MUN6.5</v>
      </c>
      <c r="CM106" s="24"/>
      <c r="CN106" s="24">
        <f>IF(CM106="-","-",_xlfn.XLOOKUP(CM106,'Banco de dados'!$B:$B,'Banco de dados'!$E:$E))</f>
        <v>0</v>
      </c>
      <c r="CO106" s="26">
        <f t="shared" si="57"/>
        <v>1</v>
      </c>
      <c r="CP106" s="24">
        <f>_xlfn.XLOOKUP(CK106,'Banco de dados'!$B:$B,'Banco de dados'!$H:$H)</f>
        <v>50</v>
      </c>
      <c r="CQ106" s="24">
        <f>_xlfn.XLOOKUP(CM106,'Banco de dados'!$B:$B,'Banco de dados'!$H:$H)</f>
        <v>0</v>
      </c>
      <c r="CR106" s="24">
        <f>_xlfn.XLOOKUP(CK106,'Banco de dados'!$B:$B,'Banco de dados'!$F:$F)</f>
        <v>8163</v>
      </c>
      <c r="CS106" s="24">
        <f>_xlfn.XLOOKUP(CM106,'Banco de dados'!$B:$B,'Banco de dados'!$F:$F)</f>
        <v>0</v>
      </c>
      <c r="CT106" s="25">
        <v>0</v>
      </c>
      <c r="CU106" s="25"/>
      <c r="CV106" s="24" t="str">
        <f>IF(AI106&lt;=0.5,"Curto I",IF(AND(AI106&gt;='Braços de IP'!$B$9,AI106&lt;='Braços de IP'!$D$9),'Braços de IP'!$E$9,IF(AND(AI106&gt;='Braços de IP'!$B$10,AI106&lt;='Braços de IP'!$D$10),'Braços de IP'!$E$10,IF(AND(AI106&gt;='Braços de IP'!$B$11,AI106&lt;='Braços de IP'!$D$11),'Braços de IP'!$E$11,IF(AND(AI106&gt;='Braços de IP'!$B$12,AI106&lt;='Braços de IP'!$D$12),'Braços de IP'!$E$12,IF(AND(AI106&gt;='Braços de IP'!$B$13,AI106&lt;='Braços de IP'!$D$13),'Braços de IP'!$E$13,IF(AND(AI106&gt;='Braços de IP'!$B$14,AI106&lt;='Braços de IP'!$D$14),'Braços de IP'!$E$14,"ERRO")))))))</f>
        <v>Médio II</v>
      </c>
      <c r="CW106" s="25"/>
      <c r="CX106" s="24" t="str">
        <f>IF($CW106="","",VLOOKUP($CW106,'Braços de IP'!$E$9:$I$15,2,0))</f>
        <v/>
      </c>
      <c r="CY106" s="27" t="str">
        <f>IF($CW106="","",VLOOKUP($CW106,'Braços de IP'!$E$9:$I$15,5,0))</f>
        <v/>
      </c>
      <c r="CZ106" s="24"/>
      <c r="DA106" s="24"/>
      <c r="DB106" s="24"/>
      <c r="DC106" s="24"/>
      <c r="DD106" s="24"/>
      <c r="DE106" s="24"/>
      <c r="DF106" s="28">
        <f t="shared" si="58"/>
        <v>50</v>
      </c>
      <c r="DG106" s="29">
        <f t="shared" si="59"/>
        <v>150</v>
      </c>
      <c r="DH106" s="28">
        <f t="shared" si="60"/>
        <v>200</v>
      </c>
      <c r="DI106" s="30">
        <f t="shared" si="61"/>
        <v>0.66666666666666674</v>
      </c>
      <c r="DJ106" s="31"/>
      <c r="DK106" s="32"/>
      <c r="DL106" s="15" t="s">
        <v>140</v>
      </c>
      <c r="DM106" s="15"/>
      <c r="DO106" s="33">
        <f t="shared" si="62"/>
        <v>0.70930232558139539</v>
      </c>
      <c r="DQ106" s="1" t="s">
        <v>5</v>
      </c>
      <c r="DR106" s="1">
        <f t="shared" si="69"/>
        <v>0</v>
      </c>
      <c r="DS106" s="33" t="e">
        <f t="shared" si="70"/>
        <v>#DIV/0!</v>
      </c>
      <c r="DT106" s="33" t="e">
        <f t="shared" si="68"/>
        <v>#DIV/0!</v>
      </c>
    </row>
    <row r="107" spans="3:124" ht="15.75" hidden="1" customHeight="1" x14ac:dyDescent="0.3">
      <c r="C107" t="s">
        <v>1006</v>
      </c>
      <c r="D107" s="15">
        <v>36</v>
      </c>
      <c r="E107" s="15" t="s">
        <v>132</v>
      </c>
      <c r="F107" s="15" t="s">
        <v>195</v>
      </c>
      <c r="G107" s="15">
        <v>-29.987494999999999</v>
      </c>
      <c r="H107" s="15">
        <v>-50.126356999999999</v>
      </c>
      <c r="I107" s="15" t="s">
        <v>154</v>
      </c>
      <c r="J107" s="15" t="s">
        <v>135</v>
      </c>
      <c r="K107" s="15" t="s">
        <v>136</v>
      </c>
      <c r="L107" s="15" t="s">
        <v>148</v>
      </c>
      <c r="M107" s="15">
        <v>100</v>
      </c>
      <c r="N107" s="15">
        <v>17</v>
      </c>
      <c r="O107" s="15">
        <v>0</v>
      </c>
      <c r="P107" s="15">
        <f t="shared" si="36"/>
        <v>200</v>
      </c>
      <c r="Q107" s="16">
        <v>2</v>
      </c>
      <c r="R107" s="16">
        <v>3.5</v>
      </c>
      <c r="S107" s="16">
        <v>7</v>
      </c>
      <c r="T107" s="15"/>
      <c r="U107" s="15"/>
      <c r="V107" s="15">
        <v>0</v>
      </c>
      <c r="W107" s="15">
        <v>3.5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 t="s">
        <v>138</v>
      </c>
      <c r="AD107" s="15" t="s">
        <v>139</v>
      </c>
      <c r="AE107" s="15">
        <v>28.4</v>
      </c>
      <c r="AF107" s="15">
        <v>6.8</v>
      </c>
      <c r="AG107" s="15">
        <v>1</v>
      </c>
      <c r="AH107" s="15">
        <v>0.2</v>
      </c>
      <c r="AI107" s="15">
        <v>1.3</v>
      </c>
      <c r="AJ107" s="16">
        <f t="shared" si="37"/>
        <v>1.1000000000000001</v>
      </c>
      <c r="AK107" s="16" t="s">
        <v>135</v>
      </c>
      <c r="AL107" s="16" t="s">
        <v>135</v>
      </c>
      <c r="AM107" s="15" t="s">
        <v>140</v>
      </c>
      <c r="AN107" s="16">
        <f t="shared" si="38"/>
        <v>2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 t="s">
        <v>135</v>
      </c>
      <c r="AU107" s="17">
        <f t="shared" si="39"/>
        <v>0</v>
      </c>
      <c r="AV107" s="17"/>
      <c r="AW107" s="17">
        <f>VLOOKUP(I107,ABNT5101!$I$3:$J$9,2)</f>
        <v>10</v>
      </c>
      <c r="AX107" s="17">
        <f>VLOOKUP(I107,ABNT5101!$I$3:$M$9,5)</f>
        <v>0.18</v>
      </c>
      <c r="AY107" s="131" t="str">
        <f>_xlfn.XLOOKUP(I107,ABNT5101!$I:$I,ABNT5101!$L:$L)</f>
        <v>-</v>
      </c>
      <c r="AZ107" s="131">
        <f>_xlfn.XLOOKUP(I107,ABNT5101!$I:$I,ABNT5101!M:M)</f>
        <v>0.18</v>
      </c>
      <c r="BA107" s="131" t="str">
        <f>_xlfn.XLOOKUP(I107,ABNT5101!$I:$I,ABNT5101!N:N)</f>
        <v>-</v>
      </c>
      <c r="BB107" s="131">
        <f>_xlfn.XLOOKUP(I107,ABNT5101!$I:$I,ABNT5101!O:O)</f>
        <v>16</v>
      </c>
      <c r="BC107" s="18" t="str">
        <f t="shared" si="40"/>
        <v>ATENDE</v>
      </c>
      <c r="BD107" s="19">
        <f t="shared" si="41"/>
        <v>0.13100000000000001</v>
      </c>
      <c r="BE107" s="19">
        <f t="shared" si="42"/>
        <v>1.8333333333333335</v>
      </c>
      <c r="BF107" s="19" t="str">
        <f t="shared" si="43"/>
        <v>-</v>
      </c>
      <c r="BG107" s="20">
        <v>11.31</v>
      </c>
      <c r="BH107" s="20">
        <v>0.51</v>
      </c>
      <c r="BI107" s="20"/>
      <c r="BJ107" s="20"/>
      <c r="BK107" s="21"/>
      <c r="BL107" s="20"/>
      <c r="BM107" s="18" t="str">
        <f t="shared" si="44"/>
        <v>ATENDE</v>
      </c>
      <c r="BN107" s="18" t="str">
        <f t="shared" si="45"/>
        <v>ATENDE</v>
      </c>
      <c r="BO107" s="18" t="str">
        <f t="shared" si="46"/>
        <v>ATENDE</v>
      </c>
      <c r="BP107" s="18" t="str">
        <f t="shared" si="47"/>
        <v>ATENDE</v>
      </c>
      <c r="BQ107" s="22" t="str">
        <f t="shared" si="48"/>
        <v>C4</v>
      </c>
      <c r="BR107" s="22" t="str">
        <f t="shared" si="66"/>
        <v>P6</v>
      </c>
      <c r="BS107" s="23">
        <f t="shared" si="49"/>
        <v>1.5933333333333333</v>
      </c>
      <c r="BT107" s="20">
        <v>7.78</v>
      </c>
      <c r="BU107" s="20">
        <v>3.5</v>
      </c>
      <c r="BV107" s="132">
        <f>IF(BR107="-","-",_xlfn.XLOOKUP(BR107,ABNT5101!$B$4:$B$9,ABNT5101!$C$4:$C$9))</f>
        <v>3</v>
      </c>
      <c r="BW107" s="132">
        <f>IF(BR107="-","-",_xlfn.XLOOKUP(BR107,ABNT5101!$B$4:$B$9,ABNT5101!$D$4:$D$9))</f>
        <v>0.6</v>
      </c>
      <c r="BX107" s="18" t="str">
        <f t="shared" si="50"/>
        <v>ATENDE</v>
      </c>
      <c r="BY107" s="18" t="str">
        <f t="shared" si="51"/>
        <v>ATENDE</v>
      </c>
      <c r="BZ107" s="18" t="str">
        <f t="shared" si="52"/>
        <v>ATENDE</v>
      </c>
      <c r="CA107" s="22" t="str">
        <f t="shared" si="67"/>
        <v>P6</v>
      </c>
      <c r="CB107" s="23">
        <f t="shared" si="53"/>
        <v>0.87000000000000011</v>
      </c>
      <c r="CC107" s="22">
        <v>5.61</v>
      </c>
      <c r="CD107" s="22">
        <v>2.93</v>
      </c>
      <c r="CE107" s="130">
        <f>IF(CA107="-","-",_xlfn.XLOOKUP(CA107,ABNT5101!$B$4:$B$9,ABNT5101!$C$4:$C$9))</f>
        <v>3</v>
      </c>
      <c r="CF107" s="130">
        <f>IF(CA107="-","-",_xlfn.XLOOKUP(CA107,ABNT5101!$B$4:$B$9,ABNT5101!$D$4:$D$9))</f>
        <v>0.6</v>
      </c>
      <c r="CG107" s="18" t="str">
        <f t="shared" si="54"/>
        <v>ATENDE</v>
      </c>
      <c r="CH107" s="18" t="str">
        <f t="shared" si="55"/>
        <v>ATENDE</v>
      </c>
      <c r="CI107" s="18" t="str">
        <f t="shared" si="56"/>
        <v>ATENDE</v>
      </c>
      <c r="CJ107" s="133" t="str">
        <f>_xlfn.XLOOKUP(CK107,'Banco de dados'!$B:$B,'Banco de dados'!$D:$D)</f>
        <v>LEDSTAR</v>
      </c>
      <c r="CK107" s="25" t="s">
        <v>709</v>
      </c>
      <c r="CL107" s="24" t="str">
        <f>_xlfn.XLOOKUP(CK107,'Banco de dados'!$B:$B,'Banco de dados'!$E:$E)</f>
        <v>LUM LED SL VT 9.1 35W</v>
      </c>
      <c r="CM107" s="24"/>
      <c r="CN107" s="24">
        <f>IF(CM107="-","-",_xlfn.XLOOKUP(CM107,'Banco de dados'!$B:$B,'Banco de dados'!$E:$E))</f>
        <v>0</v>
      </c>
      <c r="CO107" s="26">
        <f t="shared" si="57"/>
        <v>1</v>
      </c>
      <c r="CP107" s="24">
        <f>_xlfn.XLOOKUP(CK107,'Banco de dados'!$B:$B,'Banco de dados'!$H:$H)</f>
        <v>35</v>
      </c>
      <c r="CQ107" s="24">
        <f>_xlfn.XLOOKUP(CM107,'Banco de dados'!$B:$B,'Banco de dados'!$H:$H)</f>
        <v>0</v>
      </c>
      <c r="CR107" s="24">
        <f>_xlfn.XLOOKUP(CK107,'Banco de dados'!$B:$B,'Banco de dados'!$F:$F)</f>
        <v>5955.62</v>
      </c>
      <c r="CS107" s="24">
        <f>_xlfn.XLOOKUP(CM107,'Banco de dados'!$B:$B,'Banco de dados'!$F:$F)</f>
        <v>0</v>
      </c>
      <c r="CT107" s="25">
        <v>0</v>
      </c>
      <c r="CU107" s="25"/>
      <c r="CV107" s="24" t="str">
        <f>IF(AI107&lt;=0.5,"Curto I",IF(AND(AI107&gt;='Braços de IP'!$B$9,AI107&lt;='Braços de IP'!$D$9),'Braços de IP'!$E$9,IF(AND(AI107&gt;='Braços de IP'!$B$10,AI107&lt;='Braços de IP'!$D$10),'Braços de IP'!$E$10,IF(AND(AI107&gt;='Braços de IP'!$B$11,AI107&lt;='Braços de IP'!$D$11),'Braços de IP'!$E$11,IF(AND(AI107&gt;='Braços de IP'!$B$12,AI107&lt;='Braços de IP'!$D$12),'Braços de IP'!$E$12,IF(AND(AI107&gt;='Braços de IP'!$B$13,AI107&lt;='Braços de IP'!$D$13),'Braços de IP'!$E$13,IF(AND(AI107&gt;='Braços de IP'!$B$14,AI107&lt;='Braços de IP'!$D$14),'Braços de IP'!$E$14,"ERRO")))))))</f>
        <v>Curto II</v>
      </c>
      <c r="CW107" s="25"/>
      <c r="CX107" s="24" t="str">
        <f>IF($CW107="","",VLOOKUP($CW107,'Braços de IP'!$E$9:$I$15,2,0))</f>
        <v/>
      </c>
      <c r="CY107" s="27" t="str">
        <f>IF($CW107="","",VLOOKUP($CW107,'Braços de IP'!$E$9:$I$15,5,0))</f>
        <v/>
      </c>
      <c r="CZ107" s="24"/>
      <c r="DA107" s="24"/>
      <c r="DB107" s="24"/>
      <c r="DC107" s="24"/>
      <c r="DD107" s="24"/>
      <c r="DE107" s="24"/>
      <c r="DF107" s="28">
        <f t="shared" si="58"/>
        <v>35</v>
      </c>
      <c r="DG107" s="29">
        <f t="shared" si="59"/>
        <v>100</v>
      </c>
      <c r="DH107" s="28">
        <f t="shared" si="60"/>
        <v>135</v>
      </c>
      <c r="DI107" s="30">
        <f t="shared" si="61"/>
        <v>0.65</v>
      </c>
      <c r="DJ107" s="31"/>
      <c r="DK107" s="32"/>
      <c r="DL107" s="15" t="s">
        <v>141</v>
      </c>
      <c r="DM107" s="15"/>
      <c r="DO107" s="33">
        <f t="shared" si="62"/>
        <v>0.70085470085470081</v>
      </c>
      <c r="DQ107" s="1" t="s">
        <v>5</v>
      </c>
      <c r="DR107" s="1">
        <f t="shared" si="69"/>
        <v>0</v>
      </c>
      <c r="DS107" s="33" t="e">
        <f t="shared" si="70"/>
        <v>#DIV/0!</v>
      </c>
      <c r="DT107" s="33" t="e">
        <f t="shared" si="68"/>
        <v>#DIV/0!</v>
      </c>
    </row>
    <row r="108" spans="3:124" ht="15.75" hidden="1" customHeight="1" x14ac:dyDescent="0.3">
      <c r="C108" t="s">
        <v>1006</v>
      </c>
      <c r="D108" s="15">
        <v>36</v>
      </c>
      <c r="E108" s="15" t="s">
        <v>132</v>
      </c>
      <c r="F108" s="15" t="s">
        <v>195</v>
      </c>
      <c r="G108" s="15">
        <v>-29.987494999999999</v>
      </c>
      <c r="H108" s="15">
        <v>-50.126356999999999</v>
      </c>
      <c r="I108" s="15" t="s">
        <v>154</v>
      </c>
      <c r="J108" s="15" t="s">
        <v>135</v>
      </c>
      <c r="K108" s="15" t="s">
        <v>136</v>
      </c>
      <c r="L108" s="15" t="s">
        <v>148</v>
      </c>
      <c r="M108" s="15">
        <v>100</v>
      </c>
      <c r="N108" s="15">
        <v>17</v>
      </c>
      <c r="O108" s="15">
        <v>0</v>
      </c>
      <c r="P108" s="15">
        <f t="shared" si="36"/>
        <v>200</v>
      </c>
      <c r="Q108" s="16">
        <v>2</v>
      </c>
      <c r="R108" s="16">
        <v>3.5</v>
      </c>
      <c r="S108" s="16">
        <v>7</v>
      </c>
      <c r="T108" s="15"/>
      <c r="U108" s="15"/>
      <c r="V108" s="15">
        <v>0</v>
      </c>
      <c r="W108" s="15">
        <v>3.5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 t="s">
        <v>138</v>
      </c>
      <c r="AD108" s="15" t="s">
        <v>139</v>
      </c>
      <c r="AE108" s="15">
        <v>28.4</v>
      </c>
      <c r="AF108" s="15">
        <v>6.8</v>
      </c>
      <c r="AG108" s="15">
        <v>1</v>
      </c>
      <c r="AH108" s="15">
        <v>0.2</v>
      </c>
      <c r="AI108" s="15">
        <v>1.3</v>
      </c>
      <c r="AJ108" s="16">
        <f t="shared" si="37"/>
        <v>1.1000000000000001</v>
      </c>
      <c r="AK108" s="16" t="s">
        <v>135</v>
      </c>
      <c r="AL108" s="16" t="s">
        <v>135</v>
      </c>
      <c r="AM108" s="15" t="s">
        <v>140</v>
      </c>
      <c r="AN108" s="16">
        <f t="shared" si="38"/>
        <v>2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 t="s">
        <v>135</v>
      </c>
      <c r="AU108" s="17">
        <f t="shared" si="39"/>
        <v>0</v>
      </c>
      <c r="AV108" s="17"/>
      <c r="AW108" s="17">
        <f>VLOOKUP(I108,ABNT5101!$I$3:$J$9,2)</f>
        <v>10</v>
      </c>
      <c r="AX108" s="17">
        <f>VLOOKUP(I108,ABNT5101!$I$3:$M$9,5)</f>
        <v>0.18</v>
      </c>
      <c r="AY108" s="131" t="str">
        <f>_xlfn.XLOOKUP(I108,ABNT5101!$I:$I,ABNT5101!$L:$L)</f>
        <v>-</v>
      </c>
      <c r="AZ108" s="131">
        <f>_xlfn.XLOOKUP(I108,ABNT5101!$I:$I,ABNT5101!M:M)</f>
        <v>0.18</v>
      </c>
      <c r="BA108" s="131" t="str">
        <f>_xlfn.XLOOKUP(I108,ABNT5101!$I:$I,ABNT5101!N:N)</f>
        <v>-</v>
      </c>
      <c r="BB108" s="131">
        <f>_xlfn.XLOOKUP(I108,ABNT5101!$I:$I,ABNT5101!O:O)</f>
        <v>16</v>
      </c>
      <c r="BC108" s="18" t="str">
        <f t="shared" si="40"/>
        <v>ATENDE</v>
      </c>
      <c r="BD108" s="19">
        <f t="shared" si="41"/>
        <v>9.099999999999997E-2</v>
      </c>
      <c r="BE108" s="19">
        <f t="shared" si="42"/>
        <v>2.5</v>
      </c>
      <c r="BF108" s="19" t="str">
        <f t="shared" si="43"/>
        <v>-</v>
      </c>
      <c r="BG108" s="20">
        <v>10.91</v>
      </c>
      <c r="BH108" s="20">
        <v>0.63</v>
      </c>
      <c r="BI108" s="20"/>
      <c r="BJ108" s="20"/>
      <c r="BK108" s="21"/>
      <c r="BL108" s="20"/>
      <c r="BM108" s="18" t="str">
        <f t="shared" si="44"/>
        <v>ATENDE</v>
      </c>
      <c r="BN108" s="18" t="str">
        <f t="shared" si="45"/>
        <v>ATENDE</v>
      </c>
      <c r="BO108" s="18" t="str">
        <f t="shared" si="46"/>
        <v>ATENDE</v>
      </c>
      <c r="BP108" s="18" t="str">
        <f t="shared" si="47"/>
        <v>ATENDE</v>
      </c>
      <c r="BQ108" s="22" t="str">
        <f t="shared" si="48"/>
        <v>C4</v>
      </c>
      <c r="BR108" s="22" t="str">
        <f t="shared" si="66"/>
        <v>P6</v>
      </c>
      <c r="BS108" s="23">
        <f t="shared" si="49"/>
        <v>1.2933333333333334</v>
      </c>
      <c r="BT108" s="20">
        <v>6.88</v>
      </c>
      <c r="BU108" s="20">
        <v>2.4500000000000002</v>
      </c>
      <c r="BV108" s="132">
        <f>IF(BR108="-","-",_xlfn.XLOOKUP(BR108,ABNT5101!$B$4:$B$9,ABNT5101!$C$4:$C$9))</f>
        <v>3</v>
      </c>
      <c r="BW108" s="132">
        <f>IF(BR108="-","-",_xlfn.XLOOKUP(BR108,ABNT5101!$B$4:$B$9,ABNT5101!$D$4:$D$9))</f>
        <v>0.6</v>
      </c>
      <c r="BX108" s="18" t="str">
        <f t="shared" si="50"/>
        <v>ATENDE</v>
      </c>
      <c r="BY108" s="18" t="str">
        <f t="shared" si="51"/>
        <v>ATENDE</v>
      </c>
      <c r="BZ108" s="18" t="str">
        <f t="shared" si="52"/>
        <v>ATENDE</v>
      </c>
      <c r="CA108" s="22" t="str">
        <f t="shared" si="67"/>
        <v>P6</v>
      </c>
      <c r="CB108" s="23">
        <f t="shared" si="53"/>
        <v>0.46666666666666679</v>
      </c>
      <c r="CC108" s="22">
        <v>4.4000000000000004</v>
      </c>
      <c r="CD108" s="22">
        <v>1.94</v>
      </c>
      <c r="CE108" s="130">
        <f>IF(CA108="-","-",_xlfn.XLOOKUP(CA108,ABNT5101!$B$4:$B$9,ABNT5101!$C$4:$C$9))</f>
        <v>3</v>
      </c>
      <c r="CF108" s="130">
        <f>IF(CA108="-","-",_xlfn.XLOOKUP(CA108,ABNT5101!$B$4:$B$9,ABNT5101!$D$4:$D$9))</f>
        <v>0.6</v>
      </c>
      <c r="CG108" s="18" t="str">
        <f t="shared" si="54"/>
        <v>ATENDE</v>
      </c>
      <c r="CH108" s="18" t="str">
        <f t="shared" si="55"/>
        <v>ATENDE</v>
      </c>
      <c r="CI108" s="18" t="str">
        <f t="shared" si="56"/>
        <v>ATENDE</v>
      </c>
      <c r="CJ108" s="133" t="str">
        <f>_xlfn.XLOOKUP(CK108,'Banco de dados'!$B:$B,'Banco de dados'!$D:$D)</f>
        <v>SX LIGHTING</v>
      </c>
      <c r="CK108" s="25" t="s">
        <v>801</v>
      </c>
      <c r="CL108" s="24" t="str">
        <f>_xlfn.XLOOKUP(CK108,'Banco de dados'!$B:$B,'Banco de dados'!$E:$E)</f>
        <v>SXINEVO030K40L12CZF7PHF</v>
      </c>
      <c r="CM108" s="24"/>
      <c r="CN108" s="24" t="e">
        <f>IF(CM108="-","-",_xlfn.XLOOKUP(CM108,'Banco de dados'!$B:$B,'Banco de dados'!$E:$E))</f>
        <v>#N/A</v>
      </c>
      <c r="CO108" s="26">
        <f t="shared" si="57"/>
        <v>1</v>
      </c>
      <c r="CP108" s="24">
        <f>_xlfn.XLOOKUP(CK108,'Banco de dados'!$B:$B,'Banco de dados'!$H:$H)</f>
        <v>31</v>
      </c>
      <c r="CQ108" s="24">
        <f>_xlfn.XLOOKUP(CM108,'Banco de dados'!$B:$B,'Banco de dados'!$H:$H)</f>
        <v>0</v>
      </c>
      <c r="CR108" s="24">
        <f>_xlfn.XLOOKUP(CK108,'Banco de dados'!$B:$B,'Banco de dados'!$F:$F)</f>
        <v>5270</v>
      </c>
      <c r="CS108" s="24">
        <f>_xlfn.XLOOKUP(CM108,'Banco de dados'!$B:$B,'Banco de dados'!$F:$F)</f>
        <v>0</v>
      </c>
      <c r="CT108" s="25">
        <v>0</v>
      </c>
      <c r="CU108" s="25"/>
      <c r="CV108" s="24" t="str">
        <f>IF(AI108&lt;=0.5,"Curto I",IF(AND(AI108&gt;='Braços de IP'!$B$9,AI108&lt;='Braços de IP'!$D$9),'Braços de IP'!$E$9,IF(AND(AI108&gt;='Braços de IP'!$B$10,AI108&lt;='Braços de IP'!$D$10),'Braços de IP'!$E$10,IF(AND(AI108&gt;='Braços de IP'!$B$11,AI108&lt;='Braços de IP'!$D$11),'Braços de IP'!$E$11,IF(AND(AI108&gt;='Braços de IP'!$B$12,AI108&lt;='Braços de IP'!$D$12),'Braços de IP'!$E$12,IF(AND(AI108&gt;='Braços de IP'!$B$13,AI108&lt;='Braços de IP'!$D$13),'Braços de IP'!$E$13,IF(AND(AI108&gt;='Braços de IP'!$B$14,AI108&lt;='Braços de IP'!$D$14),'Braços de IP'!$E$14,"ERRO")))))))</f>
        <v>Curto II</v>
      </c>
      <c r="CW108" s="25"/>
      <c r="CX108" s="24" t="str">
        <f>IF($CW108="","",VLOOKUP($CW108,'Braços de IP'!$E$9:$I$15,2,0))</f>
        <v/>
      </c>
      <c r="CY108" s="27" t="str">
        <f>IF($CW108="","",VLOOKUP($CW108,'Braços de IP'!$E$9:$I$15,5,0))</f>
        <v/>
      </c>
      <c r="CZ108" s="24"/>
      <c r="DA108" s="24"/>
      <c r="DB108" s="24"/>
      <c r="DC108" s="24"/>
      <c r="DD108" s="24"/>
      <c r="DE108" s="24"/>
      <c r="DF108" s="28">
        <f t="shared" si="58"/>
        <v>31</v>
      </c>
      <c r="DG108" s="29">
        <f t="shared" si="59"/>
        <v>100</v>
      </c>
      <c r="DH108" s="28">
        <f t="shared" si="60"/>
        <v>131</v>
      </c>
      <c r="DI108" s="30">
        <f t="shared" si="61"/>
        <v>0.69</v>
      </c>
      <c r="DJ108" s="31"/>
      <c r="DK108" s="32"/>
      <c r="DL108" s="15" t="s">
        <v>141</v>
      </c>
      <c r="DM108" s="15"/>
      <c r="DO108" s="33">
        <f t="shared" si="62"/>
        <v>0.7350427350427351</v>
      </c>
      <c r="DQ108" s="1" t="s">
        <v>5</v>
      </c>
      <c r="DR108" s="1">
        <f t="shared" si="69"/>
        <v>0</v>
      </c>
      <c r="DS108" s="33" t="e">
        <f t="shared" si="70"/>
        <v>#DIV/0!</v>
      </c>
      <c r="DT108" s="33" t="e">
        <f t="shared" si="68"/>
        <v>#DIV/0!</v>
      </c>
    </row>
    <row r="109" spans="3:124" ht="15.75" hidden="1" customHeight="1" x14ac:dyDescent="0.3">
      <c r="C109" t="s">
        <v>1006</v>
      </c>
      <c r="D109" s="15">
        <v>36</v>
      </c>
      <c r="E109" s="15" t="s">
        <v>132</v>
      </c>
      <c r="F109" s="15" t="s">
        <v>195</v>
      </c>
      <c r="G109" s="15">
        <v>-29.987494999999999</v>
      </c>
      <c r="H109" s="15">
        <v>-50.126356999999999</v>
      </c>
      <c r="I109" s="15" t="s">
        <v>154</v>
      </c>
      <c r="J109" s="15" t="s">
        <v>135</v>
      </c>
      <c r="K109" s="15" t="s">
        <v>136</v>
      </c>
      <c r="L109" s="15" t="s">
        <v>148</v>
      </c>
      <c r="M109" s="15">
        <v>100</v>
      </c>
      <c r="N109" s="15">
        <v>17</v>
      </c>
      <c r="O109" s="15">
        <v>0</v>
      </c>
      <c r="P109" s="15">
        <f t="shared" si="36"/>
        <v>200</v>
      </c>
      <c r="Q109" s="16">
        <v>2</v>
      </c>
      <c r="R109" s="16">
        <v>3.5</v>
      </c>
      <c r="S109" s="16">
        <v>7</v>
      </c>
      <c r="T109" s="15"/>
      <c r="U109" s="15"/>
      <c r="V109" s="15">
        <v>0</v>
      </c>
      <c r="W109" s="15">
        <v>3.5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 t="s">
        <v>138</v>
      </c>
      <c r="AD109" s="15" t="s">
        <v>139</v>
      </c>
      <c r="AE109" s="15">
        <v>28.4</v>
      </c>
      <c r="AF109" s="15">
        <v>6.8</v>
      </c>
      <c r="AG109" s="15">
        <v>1</v>
      </c>
      <c r="AH109" s="15">
        <v>0.2</v>
      </c>
      <c r="AI109" s="15">
        <v>1.3</v>
      </c>
      <c r="AJ109" s="16">
        <f t="shared" si="37"/>
        <v>1.1000000000000001</v>
      </c>
      <c r="AK109" s="16" t="s">
        <v>135</v>
      </c>
      <c r="AL109" s="16" t="s">
        <v>135</v>
      </c>
      <c r="AM109" s="15" t="s">
        <v>140</v>
      </c>
      <c r="AN109" s="16">
        <f t="shared" si="38"/>
        <v>2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 t="s">
        <v>135</v>
      </c>
      <c r="AU109" s="17">
        <f t="shared" si="39"/>
        <v>0</v>
      </c>
      <c r="AV109" s="17"/>
      <c r="AW109" s="17">
        <f>VLOOKUP(I109,ABNT5101!$I$3:$J$9,2)</f>
        <v>10</v>
      </c>
      <c r="AX109" s="17">
        <f>VLOOKUP(I109,ABNT5101!$I$3:$M$9,5)</f>
        <v>0.18</v>
      </c>
      <c r="AY109" s="131" t="str">
        <f>_xlfn.XLOOKUP(I109,ABNT5101!$I:$I,ABNT5101!$L:$L)</f>
        <v>-</v>
      </c>
      <c r="AZ109" s="131">
        <f>_xlfn.XLOOKUP(I109,ABNT5101!$I:$I,ABNT5101!M:M)</f>
        <v>0.18</v>
      </c>
      <c r="BA109" s="131" t="str">
        <f>_xlfn.XLOOKUP(I109,ABNT5101!$I:$I,ABNT5101!N:N)</f>
        <v>-</v>
      </c>
      <c r="BB109" s="131">
        <f>_xlfn.XLOOKUP(I109,ABNT5101!$I:$I,ABNT5101!O:O)</f>
        <v>16</v>
      </c>
      <c r="BC109" s="18" t="str">
        <f t="shared" si="40"/>
        <v>ATENDE</v>
      </c>
      <c r="BD109" s="19">
        <f t="shared" si="41"/>
        <v>7.4000000000000066E-2</v>
      </c>
      <c r="BE109" s="19">
        <f t="shared" si="42"/>
        <v>2.5</v>
      </c>
      <c r="BF109" s="19" t="str">
        <f t="shared" si="43"/>
        <v>-</v>
      </c>
      <c r="BG109" s="20">
        <v>10.74</v>
      </c>
      <c r="BH109" s="20">
        <v>0.63</v>
      </c>
      <c r="BI109" s="20"/>
      <c r="BJ109" s="20"/>
      <c r="BK109" s="21"/>
      <c r="BL109" s="20"/>
      <c r="BM109" s="18" t="str">
        <f t="shared" si="44"/>
        <v>ATENDE</v>
      </c>
      <c r="BN109" s="18" t="str">
        <f t="shared" si="45"/>
        <v>ATENDE</v>
      </c>
      <c r="BO109" s="18" t="str">
        <f t="shared" si="46"/>
        <v>ATENDE</v>
      </c>
      <c r="BP109" s="18" t="str">
        <f t="shared" si="47"/>
        <v>ATENDE</v>
      </c>
      <c r="BQ109" s="22" t="str">
        <f t="shared" si="48"/>
        <v>C4</v>
      </c>
      <c r="BR109" s="22" t="str">
        <f t="shared" si="66"/>
        <v>P6</v>
      </c>
      <c r="BS109" s="23">
        <f t="shared" si="49"/>
        <v>1.3766666666666665</v>
      </c>
      <c r="BT109" s="20">
        <v>7.13</v>
      </c>
      <c r="BU109" s="20">
        <v>3.79</v>
      </c>
      <c r="BV109" s="132">
        <f>IF(BR109="-","-",_xlfn.XLOOKUP(BR109,ABNT5101!$B$4:$B$9,ABNT5101!$C$4:$C$9))</f>
        <v>3</v>
      </c>
      <c r="BW109" s="132">
        <f>IF(BR109="-","-",_xlfn.XLOOKUP(BR109,ABNT5101!$B$4:$B$9,ABNT5101!$D$4:$D$9))</f>
        <v>0.6</v>
      </c>
      <c r="BX109" s="18" t="str">
        <f t="shared" si="50"/>
        <v>ATENDE</v>
      </c>
      <c r="BY109" s="18" t="str">
        <f t="shared" si="51"/>
        <v>ATENDE</v>
      </c>
      <c r="BZ109" s="18" t="str">
        <f t="shared" si="52"/>
        <v>ATENDE</v>
      </c>
      <c r="CA109" s="22" t="str">
        <f t="shared" si="67"/>
        <v>P6</v>
      </c>
      <c r="CB109" s="23">
        <f t="shared" si="53"/>
        <v>0.41333333333333333</v>
      </c>
      <c r="CC109" s="22">
        <v>4.24</v>
      </c>
      <c r="CD109" s="22">
        <v>2.4900000000000002</v>
      </c>
      <c r="CE109" s="130">
        <f>IF(CA109="-","-",_xlfn.XLOOKUP(CA109,ABNT5101!$B$4:$B$9,ABNT5101!$C$4:$C$9))</f>
        <v>3</v>
      </c>
      <c r="CF109" s="130">
        <f>IF(CA109="-","-",_xlfn.XLOOKUP(CA109,ABNT5101!$B$4:$B$9,ABNT5101!$D$4:$D$9))</f>
        <v>0.6</v>
      </c>
      <c r="CG109" s="18" t="str">
        <f t="shared" si="54"/>
        <v>ATENDE</v>
      </c>
      <c r="CH109" s="18" t="str">
        <f t="shared" si="55"/>
        <v>ATENDE</v>
      </c>
      <c r="CI109" s="18" t="str">
        <f t="shared" si="56"/>
        <v>ATENDE</v>
      </c>
      <c r="CJ109" s="133" t="str">
        <f>_xlfn.XLOOKUP(CK109,'Banco de dados'!$B:$B,'Banco de dados'!$D:$D)</f>
        <v>TECNOWATT</v>
      </c>
      <c r="CK109" s="25" t="s">
        <v>824</v>
      </c>
      <c r="CL109" s="24" t="str">
        <f>_xlfn.XLOOKUP(CK109,'Banco de dados'!$B:$B,'Banco de dados'!$E:$E)</f>
        <v>SIGSAGPTLRRSSNDL_30W_38IBBRS
1-10C1MUN6.5</v>
      </c>
      <c r="CM109" s="24"/>
      <c r="CN109" s="24" t="e">
        <f>IF(CM109="-","-",_xlfn.XLOOKUP(CM109,'Banco de dados'!$B:$B,'Banco de dados'!$E:$E))</f>
        <v>#N/A</v>
      </c>
      <c r="CO109" s="26">
        <f t="shared" si="57"/>
        <v>1</v>
      </c>
      <c r="CP109" s="24">
        <f>_xlfn.XLOOKUP(CK109,'Banco de dados'!$B:$B,'Banco de dados'!$H:$H)</f>
        <v>30</v>
      </c>
      <c r="CQ109" s="24">
        <f>_xlfn.XLOOKUP(CM109,'Banco de dados'!$B:$B,'Banco de dados'!$H:$H)</f>
        <v>0</v>
      </c>
      <c r="CR109" s="24">
        <f>_xlfn.XLOOKUP(CK109,'Banco de dados'!$B:$B,'Banco de dados'!$F:$F)</f>
        <v>5266</v>
      </c>
      <c r="CS109" s="24">
        <f>_xlfn.XLOOKUP(CM109,'Banco de dados'!$B:$B,'Banco de dados'!$F:$F)</f>
        <v>0</v>
      </c>
      <c r="CT109" s="25">
        <v>0</v>
      </c>
      <c r="CU109" s="25"/>
      <c r="CV109" s="24" t="str">
        <f>IF(AI109&lt;=0.5,"Curto I",IF(AND(AI109&gt;='Braços de IP'!$B$9,AI109&lt;='Braços de IP'!$D$9),'Braços de IP'!$E$9,IF(AND(AI109&gt;='Braços de IP'!$B$10,AI109&lt;='Braços de IP'!$D$10),'Braços de IP'!$E$10,IF(AND(AI109&gt;='Braços de IP'!$B$11,AI109&lt;='Braços de IP'!$D$11),'Braços de IP'!$E$11,IF(AND(AI109&gt;='Braços de IP'!$B$12,AI109&lt;='Braços de IP'!$D$12),'Braços de IP'!$E$12,IF(AND(AI109&gt;='Braços de IP'!$B$13,AI109&lt;='Braços de IP'!$D$13),'Braços de IP'!$E$13,IF(AND(AI109&gt;='Braços de IP'!$B$14,AI109&lt;='Braços de IP'!$D$14),'Braços de IP'!$E$14,"ERRO")))))))</f>
        <v>Curto II</v>
      </c>
      <c r="CW109" s="25"/>
      <c r="CX109" s="24" t="str">
        <f>IF($CW109="","",VLOOKUP($CW109,'Braços de IP'!$E$9:$I$15,2,0))</f>
        <v/>
      </c>
      <c r="CY109" s="27" t="str">
        <f>IF($CW109="","",VLOOKUP($CW109,'Braços de IP'!$E$9:$I$15,5,0))</f>
        <v/>
      </c>
      <c r="CZ109" s="24"/>
      <c r="DA109" s="24"/>
      <c r="DB109" s="24"/>
      <c r="DC109" s="24"/>
      <c r="DD109" s="24"/>
      <c r="DE109" s="24"/>
      <c r="DF109" s="28">
        <f t="shared" si="58"/>
        <v>30</v>
      </c>
      <c r="DG109" s="29">
        <f t="shared" si="59"/>
        <v>100</v>
      </c>
      <c r="DH109" s="28">
        <f t="shared" si="60"/>
        <v>130</v>
      </c>
      <c r="DI109" s="30">
        <f t="shared" si="61"/>
        <v>0.7</v>
      </c>
      <c r="DJ109" s="31"/>
      <c r="DK109" s="32"/>
      <c r="DL109" s="15" t="s">
        <v>141</v>
      </c>
      <c r="DM109" s="15"/>
      <c r="DO109" s="33">
        <f t="shared" si="62"/>
        <v>0.74358974358974361</v>
      </c>
      <c r="DQ109" s="1" t="s">
        <v>5</v>
      </c>
      <c r="DR109" s="1">
        <f t="shared" si="69"/>
        <v>0</v>
      </c>
      <c r="DS109" s="33" t="e">
        <f t="shared" si="70"/>
        <v>#DIV/0!</v>
      </c>
      <c r="DT109" s="33" t="e">
        <f t="shared" si="68"/>
        <v>#DIV/0!</v>
      </c>
    </row>
    <row r="110" spans="3:124" ht="15.75" hidden="1" customHeight="1" x14ac:dyDescent="0.3">
      <c r="C110" t="s">
        <v>1006</v>
      </c>
      <c r="D110" s="15">
        <v>37</v>
      </c>
      <c r="E110" s="15" t="s">
        <v>153</v>
      </c>
      <c r="F110" s="15" t="s">
        <v>196</v>
      </c>
      <c r="G110" s="15">
        <v>-29.989436000000001</v>
      </c>
      <c r="H110" s="15">
        <v>-50.126370000000001</v>
      </c>
      <c r="I110" s="15" t="s">
        <v>193</v>
      </c>
      <c r="J110" s="15" t="s">
        <v>135</v>
      </c>
      <c r="K110" s="15" t="s">
        <v>167</v>
      </c>
      <c r="L110" s="15" t="s">
        <v>148</v>
      </c>
      <c r="M110" s="15">
        <v>100</v>
      </c>
      <c r="N110" s="15">
        <v>17</v>
      </c>
      <c r="O110" s="15">
        <v>0</v>
      </c>
      <c r="P110" s="15">
        <f t="shared" si="36"/>
        <v>200</v>
      </c>
      <c r="Q110" s="16">
        <v>2</v>
      </c>
      <c r="R110" s="16">
        <v>4</v>
      </c>
      <c r="S110" s="16">
        <v>7</v>
      </c>
      <c r="T110" s="15"/>
      <c r="U110" s="15"/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 t="s">
        <v>138</v>
      </c>
      <c r="AD110" s="15" t="s">
        <v>139</v>
      </c>
      <c r="AE110" s="15">
        <v>26.6</v>
      </c>
      <c r="AF110" s="15">
        <v>7</v>
      </c>
      <c r="AG110" s="15">
        <v>1</v>
      </c>
      <c r="AH110" s="15">
        <v>0.3</v>
      </c>
      <c r="AI110" s="15">
        <v>1.3</v>
      </c>
      <c r="AJ110" s="16">
        <f t="shared" si="37"/>
        <v>1</v>
      </c>
      <c r="AK110" s="16" t="s">
        <v>135</v>
      </c>
      <c r="AL110" s="16" t="s">
        <v>135</v>
      </c>
      <c r="AM110" s="15" t="s">
        <v>140</v>
      </c>
      <c r="AN110" s="16">
        <f t="shared" si="38"/>
        <v>2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 t="s">
        <v>135</v>
      </c>
      <c r="AU110" s="17">
        <f t="shared" si="39"/>
        <v>0</v>
      </c>
      <c r="AV110" s="17"/>
      <c r="AW110" s="17">
        <f>VLOOKUP(I110,ABNT5101!$I$3:$J$9,2)</f>
        <v>15</v>
      </c>
      <c r="AX110" s="17">
        <f>VLOOKUP(I110,ABNT5101!$I$3:$M$9,5)</f>
        <v>0.18</v>
      </c>
      <c r="AY110" s="131" t="str">
        <f>_xlfn.XLOOKUP(I110,ABNT5101!$I:$I,ABNT5101!$L:$L)</f>
        <v>-</v>
      </c>
      <c r="AZ110" s="131">
        <f>_xlfn.XLOOKUP(I110,ABNT5101!$I:$I,ABNT5101!M:M)</f>
        <v>0.18</v>
      </c>
      <c r="BA110" s="131" t="str">
        <f>_xlfn.XLOOKUP(I110,ABNT5101!$I:$I,ABNT5101!N:N)</f>
        <v>-</v>
      </c>
      <c r="BB110" s="131">
        <f>_xlfn.XLOOKUP(I110,ABNT5101!$I:$I,ABNT5101!O:O)</f>
        <v>15</v>
      </c>
      <c r="BC110" s="18" t="str">
        <f t="shared" si="40"/>
        <v>ATENDE</v>
      </c>
      <c r="BD110" s="19">
        <f t="shared" si="41"/>
        <v>9.4666666666666677E-2</v>
      </c>
      <c r="BE110" s="19">
        <f t="shared" si="42"/>
        <v>1.9444444444444446</v>
      </c>
      <c r="BF110" s="19" t="str">
        <f t="shared" si="43"/>
        <v>-</v>
      </c>
      <c r="BG110" s="20">
        <v>16.420000000000002</v>
      </c>
      <c r="BH110" s="20">
        <v>0.53</v>
      </c>
      <c r="BI110" s="20"/>
      <c r="BJ110" s="20"/>
      <c r="BK110" s="21"/>
      <c r="BL110" s="20"/>
      <c r="BM110" s="18" t="str">
        <f t="shared" si="44"/>
        <v>ATENDE</v>
      </c>
      <c r="BN110" s="18" t="str">
        <f t="shared" si="45"/>
        <v>ATENDE</v>
      </c>
      <c r="BO110" s="18" t="str">
        <f t="shared" si="46"/>
        <v>ATENDE</v>
      </c>
      <c r="BP110" s="18" t="str">
        <f t="shared" si="47"/>
        <v>ATENDE</v>
      </c>
      <c r="BQ110" s="22" t="str">
        <f t="shared" si="48"/>
        <v>C3</v>
      </c>
      <c r="BR110" s="22" t="str">
        <f t="shared" si="66"/>
        <v>P5</v>
      </c>
      <c r="BS110" s="23">
        <f t="shared" si="49"/>
        <v>1.298</v>
      </c>
      <c r="BT110" s="20">
        <v>11.49</v>
      </c>
      <c r="BU110" s="20">
        <v>5.83</v>
      </c>
      <c r="BV110" s="132">
        <f>IF(BR110="-","-",_xlfn.XLOOKUP(BR110,ABNT5101!$B$4:$B$9,ABNT5101!$C$4:$C$9))</f>
        <v>5</v>
      </c>
      <c r="BW110" s="132">
        <f>IF(BR110="-","-",_xlfn.XLOOKUP(BR110,ABNT5101!$B$4:$B$9,ABNT5101!$D$4:$D$9))</f>
        <v>1</v>
      </c>
      <c r="BX110" s="18" t="str">
        <f t="shared" si="50"/>
        <v>ATENDE</v>
      </c>
      <c r="BY110" s="18" t="str">
        <f t="shared" si="51"/>
        <v>ATENDE</v>
      </c>
      <c r="BZ110" s="18" t="str">
        <f t="shared" si="52"/>
        <v>ATENDE</v>
      </c>
      <c r="CA110" s="22" t="s">
        <v>135</v>
      </c>
      <c r="CB110" s="23" t="e">
        <f t="shared" si="53"/>
        <v>#VALUE!</v>
      </c>
      <c r="CC110" s="22"/>
      <c r="CD110" s="22"/>
      <c r="CE110" s="130" t="str">
        <f>IF(CA110="-","-",_xlfn.XLOOKUP(CA110,ABNT5101!$B$4:$B$9,ABNT5101!$C$4:$C$9))</f>
        <v>-</v>
      </c>
      <c r="CF110" s="130" t="str">
        <f>IF(CA110="-","-",_xlfn.XLOOKUP(CA110,ABNT5101!$B$4:$B$9,ABNT5101!$D$4:$D$9))</f>
        <v>-</v>
      </c>
      <c r="CG110" s="18" t="str">
        <f t="shared" si="54"/>
        <v>-</v>
      </c>
      <c r="CH110" s="18" t="str">
        <f t="shared" si="55"/>
        <v>-</v>
      </c>
      <c r="CI110" s="18" t="str">
        <f t="shared" si="56"/>
        <v>-</v>
      </c>
      <c r="CJ110" s="133" t="str">
        <f>_xlfn.XLOOKUP(CK110,'Banco de dados'!$B:$B,'Banco de dados'!$D:$D)</f>
        <v>LEDSTAR</v>
      </c>
      <c r="CK110" s="25" t="s">
        <v>713</v>
      </c>
      <c r="CL110" s="24" t="str">
        <f>_xlfn.XLOOKUP(CK110,'Banco de dados'!$B:$B,'Banco de dados'!$E:$E)</f>
        <v>LUM LED SL VT 9.1 52W</v>
      </c>
      <c r="CM110" s="24"/>
      <c r="CN110" s="24" t="e">
        <f>IF(CM110="-","-",_xlfn.XLOOKUP(CM110,'Banco de dados'!$B:$B,'Banco de dados'!$E:$E))</f>
        <v>#N/A</v>
      </c>
      <c r="CO110" s="26">
        <f t="shared" si="57"/>
        <v>1</v>
      </c>
      <c r="CP110" s="24">
        <f>_xlfn.XLOOKUP(CK110,'Banco de dados'!$B:$B,'Banco de dados'!$H:$H)</f>
        <v>52</v>
      </c>
      <c r="CQ110" s="24">
        <f>_xlfn.XLOOKUP(CM110,'Banco de dados'!$B:$B,'Banco de dados'!$H:$H)</f>
        <v>0</v>
      </c>
      <c r="CR110" s="24">
        <f>_xlfn.XLOOKUP(CK110,'Banco de dados'!$B:$B,'Banco de dados'!$F:$F)</f>
        <v>8960.18</v>
      </c>
      <c r="CS110" s="24">
        <f>_xlfn.XLOOKUP(CM110,'Banco de dados'!$B:$B,'Banco de dados'!$F:$F)</f>
        <v>0</v>
      </c>
      <c r="CT110" s="25">
        <v>0</v>
      </c>
      <c r="CU110" s="25"/>
      <c r="CV110" s="24" t="str">
        <f>IF(AI110&lt;=0.5,"Curto I",IF(AND(AI110&gt;='Braços de IP'!$B$9,AI110&lt;='Braços de IP'!$D$9),'Braços de IP'!$E$9,IF(AND(AI110&gt;='Braços de IP'!$B$10,AI110&lt;='Braços de IP'!$D$10),'Braços de IP'!$E$10,IF(AND(AI110&gt;='Braços de IP'!$B$11,AI110&lt;='Braços de IP'!$D$11),'Braços de IP'!$E$11,IF(AND(AI110&gt;='Braços de IP'!$B$12,AI110&lt;='Braços de IP'!$D$12),'Braços de IP'!$E$12,IF(AND(AI110&gt;='Braços de IP'!$B$13,AI110&lt;='Braços de IP'!$D$13),'Braços de IP'!$E$13,IF(AND(AI110&gt;='Braços de IP'!$B$14,AI110&lt;='Braços de IP'!$D$14),'Braços de IP'!$E$14,"ERRO")))))))</f>
        <v>Curto II</v>
      </c>
      <c r="CW110" s="25"/>
      <c r="CX110" s="24" t="str">
        <f>IF($CW110="","",VLOOKUP($CW110,'Braços de IP'!$E$9:$I$15,2,0))</f>
        <v/>
      </c>
      <c r="CY110" s="27" t="str">
        <f>IF($CW110="","",VLOOKUP($CW110,'Braços de IP'!$E$9:$I$15,5,0))</f>
        <v/>
      </c>
      <c r="CZ110" s="24"/>
      <c r="DA110" s="24"/>
      <c r="DB110" s="24"/>
      <c r="DC110" s="24"/>
      <c r="DD110" s="24"/>
      <c r="DE110" s="24"/>
      <c r="DF110" s="28">
        <f t="shared" si="58"/>
        <v>52</v>
      </c>
      <c r="DG110" s="29">
        <f t="shared" si="59"/>
        <v>100</v>
      </c>
      <c r="DH110" s="28">
        <f t="shared" si="60"/>
        <v>152</v>
      </c>
      <c r="DI110" s="30">
        <f t="shared" si="61"/>
        <v>0.48</v>
      </c>
      <c r="DJ110" s="31"/>
      <c r="DK110" s="32"/>
      <c r="DL110" s="15" t="s">
        <v>141</v>
      </c>
      <c r="DM110" s="15"/>
      <c r="DO110" s="33">
        <f t="shared" si="62"/>
        <v>0.55555555555555558</v>
      </c>
      <c r="DQ110" s="1" t="s">
        <v>5</v>
      </c>
      <c r="DR110" s="1">
        <f t="shared" si="69"/>
        <v>0</v>
      </c>
      <c r="DS110" s="33" t="e">
        <f t="shared" si="70"/>
        <v>#DIV/0!</v>
      </c>
      <c r="DT110" s="33" t="e">
        <f t="shared" si="68"/>
        <v>#DIV/0!</v>
      </c>
    </row>
    <row r="111" spans="3:124" ht="15.75" hidden="1" customHeight="1" x14ac:dyDescent="0.3">
      <c r="C111" t="s">
        <v>1006</v>
      </c>
      <c r="D111" s="15">
        <v>37</v>
      </c>
      <c r="E111" s="15" t="s">
        <v>153</v>
      </c>
      <c r="F111" s="15" t="s">
        <v>196</v>
      </c>
      <c r="G111" s="15">
        <v>-29.989436000000001</v>
      </c>
      <c r="H111" s="15">
        <v>-50.126370000000001</v>
      </c>
      <c r="I111" s="15" t="s">
        <v>193</v>
      </c>
      <c r="J111" s="15" t="s">
        <v>135</v>
      </c>
      <c r="K111" s="15" t="s">
        <v>167</v>
      </c>
      <c r="L111" s="15" t="s">
        <v>148</v>
      </c>
      <c r="M111" s="15">
        <v>100</v>
      </c>
      <c r="N111" s="15">
        <v>17</v>
      </c>
      <c r="O111" s="15">
        <v>0</v>
      </c>
      <c r="P111" s="15">
        <f t="shared" si="36"/>
        <v>200</v>
      </c>
      <c r="Q111" s="16">
        <v>2</v>
      </c>
      <c r="R111" s="16">
        <v>4</v>
      </c>
      <c r="S111" s="16">
        <v>7</v>
      </c>
      <c r="T111" s="15"/>
      <c r="U111" s="15"/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 t="s">
        <v>138</v>
      </c>
      <c r="AD111" s="15" t="s">
        <v>139</v>
      </c>
      <c r="AE111" s="15">
        <v>26.6</v>
      </c>
      <c r="AF111" s="15">
        <v>7</v>
      </c>
      <c r="AG111" s="15">
        <v>1</v>
      </c>
      <c r="AH111" s="15">
        <v>0.3</v>
      </c>
      <c r="AI111" s="15">
        <v>1.3</v>
      </c>
      <c r="AJ111" s="16">
        <f t="shared" si="37"/>
        <v>1</v>
      </c>
      <c r="AK111" s="16" t="s">
        <v>135</v>
      </c>
      <c r="AL111" s="16" t="s">
        <v>135</v>
      </c>
      <c r="AM111" s="15" t="s">
        <v>140</v>
      </c>
      <c r="AN111" s="16">
        <f t="shared" si="38"/>
        <v>2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 t="s">
        <v>135</v>
      </c>
      <c r="AU111" s="17">
        <f t="shared" si="39"/>
        <v>0</v>
      </c>
      <c r="AV111" s="17"/>
      <c r="AW111" s="17">
        <f>VLOOKUP(I111,ABNT5101!$I$3:$J$9,2)</f>
        <v>15</v>
      </c>
      <c r="AX111" s="17">
        <f>VLOOKUP(I111,ABNT5101!$I$3:$M$9,5)</f>
        <v>0.18</v>
      </c>
      <c r="AY111" s="131" t="str">
        <f>_xlfn.XLOOKUP(I111,ABNT5101!$I:$I,ABNT5101!$L:$L)</f>
        <v>-</v>
      </c>
      <c r="AZ111" s="131">
        <f>_xlfn.XLOOKUP(I111,ABNT5101!$I:$I,ABNT5101!M:M)</f>
        <v>0.18</v>
      </c>
      <c r="BA111" s="131" t="str">
        <f>_xlfn.XLOOKUP(I111,ABNT5101!$I:$I,ABNT5101!N:N)</f>
        <v>-</v>
      </c>
      <c r="BB111" s="131">
        <f>_xlfn.XLOOKUP(I111,ABNT5101!$I:$I,ABNT5101!O:O)</f>
        <v>15</v>
      </c>
      <c r="BC111" s="18" t="str">
        <f t="shared" si="40"/>
        <v>ATENDE</v>
      </c>
      <c r="BD111" s="19">
        <f t="shared" si="41"/>
        <v>0.29733333333333345</v>
      </c>
      <c r="BE111" s="19">
        <f t="shared" si="42"/>
        <v>2.7777777777777781</v>
      </c>
      <c r="BF111" s="19" t="str">
        <f t="shared" si="43"/>
        <v>-</v>
      </c>
      <c r="BG111" s="20">
        <v>19.46</v>
      </c>
      <c r="BH111" s="20">
        <v>0.68</v>
      </c>
      <c r="BI111" s="20"/>
      <c r="BJ111" s="20"/>
      <c r="BK111" s="21"/>
      <c r="BL111" s="20"/>
      <c r="BM111" s="18" t="str">
        <f t="shared" si="44"/>
        <v>ATENDE</v>
      </c>
      <c r="BN111" s="18" t="str">
        <f t="shared" si="45"/>
        <v>ATENDE</v>
      </c>
      <c r="BO111" s="18" t="str">
        <f t="shared" si="46"/>
        <v>ATENDE</v>
      </c>
      <c r="BP111" s="18" t="str">
        <f t="shared" si="47"/>
        <v>ATENDE</v>
      </c>
      <c r="BQ111" s="22" t="str">
        <f t="shared" si="48"/>
        <v>C3</v>
      </c>
      <c r="BR111" s="22" t="str">
        <f t="shared" si="66"/>
        <v>P5</v>
      </c>
      <c r="BS111" s="23">
        <f t="shared" si="49"/>
        <v>1.4820000000000002</v>
      </c>
      <c r="BT111" s="20">
        <v>12.41</v>
      </c>
      <c r="BU111" s="20">
        <v>5.72</v>
      </c>
      <c r="BV111" s="132">
        <f>IF(BR111="-","-",_xlfn.XLOOKUP(BR111,ABNT5101!$B$4:$B$9,ABNT5101!$C$4:$C$9))</f>
        <v>5</v>
      </c>
      <c r="BW111" s="132">
        <f>IF(BR111="-","-",_xlfn.XLOOKUP(BR111,ABNT5101!$B$4:$B$9,ABNT5101!$D$4:$D$9))</f>
        <v>1</v>
      </c>
      <c r="BX111" s="18" t="str">
        <f t="shared" si="50"/>
        <v>ATENDE</v>
      </c>
      <c r="BY111" s="18" t="str">
        <f t="shared" si="51"/>
        <v>ATENDE</v>
      </c>
      <c r="BZ111" s="18" t="str">
        <f t="shared" si="52"/>
        <v>ATENDE</v>
      </c>
      <c r="CA111" s="22" t="s">
        <v>135</v>
      </c>
      <c r="CB111" s="23" t="e">
        <f t="shared" si="53"/>
        <v>#VALUE!</v>
      </c>
      <c r="CC111" s="22"/>
      <c r="CD111" s="22"/>
      <c r="CE111" s="130" t="str">
        <f>IF(CA111="-","-",_xlfn.XLOOKUP(CA111,ABNT5101!$B$4:$B$9,ABNT5101!$C$4:$C$9))</f>
        <v>-</v>
      </c>
      <c r="CF111" s="130" t="str">
        <f>IF(CA111="-","-",_xlfn.XLOOKUP(CA111,ABNT5101!$B$4:$B$9,ABNT5101!$D$4:$D$9))</f>
        <v>-</v>
      </c>
      <c r="CG111" s="18" t="str">
        <f t="shared" si="54"/>
        <v>-</v>
      </c>
      <c r="CH111" s="18" t="str">
        <f t="shared" si="55"/>
        <v>-</v>
      </c>
      <c r="CI111" s="18" t="str">
        <f t="shared" si="56"/>
        <v>-</v>
      </c>
      <c r="CJ111" s="133" t="str">
        <f>_xlfn.XLOOKUP(CK111,'Banco de dados'!$B:$B,'Banco de dados'!$D:$D)</f>
        <v>SX LIGHTING</v>
      </c>
      <c r="CK111" s="25" t="s">
        <v>805</v>
      </c>
      <c r="CL111" s="24" t="str">
        <f>_xlfn.XLOOKUP(CK111,'Banco de dados'!$B:$B,'Banco de dados'!$E:$E)</f>
        <v>SXINEVO050K40L12CZF7PHF</v>
      </c>
      <c r="CM111" s="24"/>
      <c r="CN111" s="24" t="e">
        <f>IF(CM111="-","-",_xlfn.XLOOKUP(CM111,'Banco de dados'!$B:$B,'Banco de dados'!$E:$E))</f>
        <v>#N/A</v>
      </c>
      <c r="CO111" s="26">
        <f t="shared" si="57"/>
        <v>1</v>
      </c>
      <c r="CP111" s="24">
        <f>_xlfn.XLOOKUP(CK111,'Banco de dados'!$B:$B,'Banco de dados'!$H:$H)</f>
        <v>50</v>
      </c>
      <c r="CQ111" s="24">
        <f>_xlfn.XLOOKUP(CM111,'Banco de dados'!$B:$B,'Banco de dados'!$H:$H)</f>
        <v>0</v>
      </c>
      <c r="CR111" s="24">
        <f>_xlfn.XLOOKUP(CK111,'Banco de dados'!$B:$B,'Banco de dados'!$F:$F)</f>
        <v>8650</v>
      </c>
      <c r="CS111" s="24">
        <f>_xlfn.XLOOKUP(CM111,'Banco de dados'!$B:$B,'Banco de dados'!$F:$F)</f>
        <v>0</v>
      </c>
      <c r="CT111" s="25">
        <v>0</v>
      </c>
      <c r="CU111" s="25"/>
      <c r="CV111" s="24" t="str">
        <f>IF(AI111&lt;=0.5,"Curto I",IF(AND(AI111&gt;='Braços de IP'!$B$9,AI111&lt;='Braços de IP'!$D$9),'Braços de IP'!$E$9,IF(AND(AI111&gt;='Braços de IP'!$B$10,AI111&lt;='Braços de IP'!$D$10),'Braços de IP'!$E$10,IF(AND(AI111&gt;='Braços de IP'!$B$11,AI111&lt;='Braços de IP'!$D$11),'Braços de IP'!$E$11,IF(AND(AI111&gt;='Braços de IP'!$B$12,AI111&lt;='Braços de IP'!$D$12),'Braços de IP'!$E$12,IF(AND(AI111&gt;='Braços de IP'!$B$13,AI111&lt;='Braços de IP'!$D$13),'Braços de IP'!$E$13,IF(AND(AI111&gt;='Braços de IP'!$B$14,AI111&lt;='Braços de IP'!$D$14),'Braços de IP'!$E$14,"ERRO")))))))</f>
        <v>Curto II</v>
      </c>
      <c r="CW111" s="25"/>
      <c r="CX111" s="24" t="str">
        <f>IF($CW111="","",VLOOKUP($CW111,'Braços de IP'!$E$9:$I$15,2,0))</f>
        <v/>
      </c>
      <c r="CY111" s="27" t="str">
        <f>IF($CW111="","",VLOOKUP($CW111,'Braços de IP'!$E$9:$I$15,5,0))</f>
        <v/>
      </c>
      <c r="CZ111" s="24"/>
      <c r="DA111" s="24"/>
      <c r="DB111" s="24"/>
      <c r="DC111" s="24"/>
      <c r="DD111" s="24"/>
      <c r="DE111" s="24"/>
      <c r="DF111" s="28">
        <f t="shared" si="58"/>
        <v>50</v>
      </c>
      <c r="DG111" s="29">
        <f t="shared" si="59"/>
        <v>100</v>
      </c>
      <c r="DH111" s="28">
        <f t="shared" si="60"/>
        <v>150</v>
      </c>
      <c r="DI111" s="30">
        <f t="shared" si="61"/>
        <v>0.5</v>
      </c>
      <c r="DJ111" s="31"/>
      <c r="DK111" s="32"/>
      <c r="DL111" s="15" t="s">
        <v>141</v>
      </c>
      <c r="DM111" s="15"/>
      <c r="DO111" s="33">
        <f t="shared" si="62"/>
        <v>0.57264957264957261</v>
      </c>
      <c r="DQ111" s="1" t="s">
        <v>5</v>
      </c>
      <c r="DR111" s="1">
        <f t="shared" si="69"/>
        <v>0</v>
      </c>
      <c r="DS111" s="33" t="e">
        <f t="shared" si="70"/>
        <v>#DIV/0!</v>
      </c>
      <c r="DT111" s="33" t="e">
        <f t="shared" si="68"/>
        <v>#DIV/0!</v>
      </c>
    </row>
    <row r="112" spans="3:124" ht="15.75" hidden="1" customHeight="1" x14ac:dyDescent="0.3">
      <c r="C112" t="s">
        <v>1006</v>
      </c>
      <c r="D112" s="15">
        <v>37</v>
      </c>
      <c r="E112" s="15" t="s">
        <v>153</v>
      </c>
      <c r="F112" s="15" t="s">
        <v>196</v>
      </c>
      <c r="G112" s="15">
        <v>-29.989436000000001</v>
      </c>
      <c r="H112" s="15">
        <v>-50.126370000000001</v>
      </c>
      <c r="I112" s="15" t="s">
        <v>193</v>
      </c>
      <c r="J112" s="15" t="s">
        <v>135</v>
      </c>
      <c r="K112" s="15" t="s">
        <v>167</v>
      </c>
      <c r="L112" s="15" t="s">
        <v>148</v>
      </c>
      <c r="M112" s="15">
        <v>100</v>
      </c>
      <c r="N112" s="15">
        <v>17</v>
      </c>
      <c r="O112" s="15">
        <v>0</v>
      </c>
      <c r="P112" s="15">
        <f t="shared" si="36"/>
        <v>200</v>
      </c>
      <c r="Q112" s="16">
        <v>2</v>
      </c>
      <c r="R112" s="16">
        <v>4</v>
      </c>
      <c r="S112" s="16">
        <v>7</v>
      </c>
      <c r="T112" s="15"/>
      <c r="U112" s="15"/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 t="s">
        <v>138</v>
      </c>
      <c r="AD112" s="15" t="s">
        <v>139</v>
      </c>
      <c r="AE112" s="15">
        <v>26.6</v>
      </c>
      <c r="AF112" s="15">
        <v>7</v>
      </c>
      <c r="AG112" s="15">
        <v>1</v>
      </c>
      <c r="AH112" s="15">
        <v>0.3</v>
      </c>
      <c r="AI112" s="15">
        <v>1.3</v>
      </c>
      <c r="AJ112" s="16">
        <f t="shared" si="37"/>
        <v>1</v>
      </c>
      <c r="AK112" s="16" t="s">
        <v>135</v>
      </c>
      <c r="AL112" s="16" t="s">
        <v>135</v>
      </c>
      <c r="AM112" s="15" t="s">
        <v>140</v>
      </c>
      <c r="AN112" s="16">
        <f t="shared" si="38"/>
        <v>2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 t="s">
        <v>135</v>
      </c>
      <c r="AU112" s="17">
        <f t="shared" si="39"/>
        <v>0</v>
      </c>
      <c r="AV112" s="17"/>
      <c r="AW112" s="17">
        <f>VLOOKUP(I112,ABNT5101!$I$3:$J$9,2)</f>
        <v>15</v>
      </c>
      <c r="AX112" s="17">
        <f>VLOOKUP(I112,ABNT5101!$I$3:$M$9,5)</f>
        <v>0.18</v>
      </c>
      <c r="AY112" s="131" t="str">
        <f>_xlfn.XLOOKUP(I112,ABNT5101!$I:$I,ABNT5101!$L:$L)</f>
        <v>-</v>
      </c>
      <c r="AZ112" s="131">
        <f>_xlfn.XLOOKUP(I112,ABNT5101!$I:$I,ABNT5101!M:M)</f>
        <v>0.18</v>
      </c>
      <c r="BA112" s="131" t="str">
        <f>_xlfn.XLOOKUP(I112,ABNT5101!$I:$I,ABNT5101!N:N)</f>
        <v>-</v>
      </c>
      <c r="BB112" s="131">
        <f>_xlfn.XLOOKUP(I112,ABNT5101!$I:$I,ABNT5101!O:O)</f>
        <v>15</v>
      </c>
      <c r="BC112" s="18" t="str">
        <f t="shared" si="40"/>
        <v>ATENDE</v>
      </c>
      <c r="BD112" s="19">
        <f t="shared" si="41"/>
        <v>6.6666666666659324E-4</v>
      </c>
      <c r="BE112" s="19">
        <f t="shared" si="42"/>
        <v>2.3333333333333335</v>
      </c>
      <c r="BF112" s="19" t="str">
        <f t="shared" si="43"/>
        <v>-</v>
      </c>
      <c r="BG112" s="20">
        <v>15.01</v>
      </c>
      <c r="BH112" s="20">
        <v>0.6</v>
      </c>
      <c r="BI112" s="20"/>
      <c r="BJ112" s="20"/>
      <c r="BK112" s="21"/>
      <c r="BL112" s="20"/>
      <c r="BM112" s="18" t="str">
        <f t="shared" si="44"/>
        <v>ATENDE</v>
      </c>
      <c r="BN112" s="18" t="str">
        <f t="shared" si="45"/>
        <v>ATENDE</v>
      </c>
      <c r="BO112" s="18" t="str">
        <f t="shared" si="46"/>
        <v>ATENDE</v>
      </c>
      <c r="BP112" s="18" t="str">
        <f t="shared" si="47"/>
        <v>ATENDE</v>
      </c>
      <c r="BQ112" s="22" t="str">
        <f t="shared" si="48"/>
        <v>C3</v>
      </c>
      <c r="BR112" s="22" t="str">
        <f t="shared" si="66"/>
        <v>P5</v>
      </c>
      <c r="BS112" s="23">
        <f t="shared" si="49"/>
        <v>0.92399999999999993</v>
      </c>
      <c r="BT112" s="20">
        <v>9.6199999999999992</v>
      </c>
      <c r="BU112" s="20">
        <v>5.26</v>
      </c>
      <c r="BV112" s="132">
        <f>IF(BR112="-","-",_xlfn.XLOOKUP(BR112,ABNT5101!$B$4:$B$9,ABNT5101!$C$4:$C$9))</f>
        <v>5</v>
      </c>
      <c r="BW112" s="132">
        <f>IF(BR112="-","-",_xlfn.XLOOKUP(BR112,ABNT5101!$B$4:$B$9,ABNT5101!$D$4:$D$9))</f>
        <v>1</v>
      </c>
      <c r="BX112" s="18" t="str">
        <f t="shared" si="50"/>
        <v>ATENDE</v>
      </c>
      <c r="BY112" s="18" t="str">
        <f t="shared" si="51"/>
        <v>ATENDE</v>
      </c>
      <c r="BZ112" s="18" t="str">
        <f t="shared" si="52"/>
        <v>ATENDE</v>
      </c>
      <c r="CA112" s="22" t="s">
        <v>135</v>
      </c>
      <c r="CB112" s="23" t="e">
        <f t="shared" si="53"/>
        <v>#VALUE!</v>
      </c>
      <c r="CC112" s="22"/>
      <c r="CD112" s="22"/>
      <c r="CE112" s="130" t="str">
        <f>IF(CA112="-","-",_xlfn.XLOOKUP(CA112,ABNT5101!$B$4:$B$9,ABNT5101!$C$4:$C$9))</f>
        <v>-</v>
      </c>
      <c r="CF112" s="130" t="str">
        <f>IF(CA112="-","-",_xlfn.XLOOKUP(CA112,ABNT5101!$B$4:$B$9,ABNT5101!$D$4:$D$9))</f>
        <v>-</v>
      </c>
      <c r="CG112" s="18" t="str">
        <f t="shared" si="54"/>
        <v>-</v>
      </c>
      <c r="CH112" s="18" t="str">
        <f t="shared" si="55"/>
        <v>-</v>
      </c>
      <c r="CI112" s="18" t="str">
        <f t="shared" si="56"/>
        <v>-</v>
      </c>
      <c r="CJ112" s="133" t="str">
        <f>_xlfn.XLOOKUP(CK112,'Banco de dados'!$B:$B,'Banco de dados'!$D:$D)</f>
        <v>TECNOWATT</v>
      </c>
      <c r="CK112" s="25" t="s">
        <v>826</v>
      </c>
      <c r="CL112" s="24" t="str">
        <f>_xlfn.XLOOKUP(CK112,'Banco de dados'!$B:$B,'Banco de dados'!$E:$E)</f>
        <v>SIGSAGPTLRRSSNDL_40W_50IBBRS
1-10C1MUN6.5</v>
      </c>
      <c r="CM112" s="24"/>
      <c r="CN112" s="24" t="e">
        <f>IF(CM112="-","-",_xlfn.XLOOKUP(CM112,'Banco de dados'!$B:$B,'Banco de dados'!$E:$E))</f>
        <v>#N/A</v>
      </c>
      <c r="CO112" s="26">
        <f t="shared" si="57"/>
        <v>1</v>
      </c>
      <c r="CP112" s="24">
        <f>_xlfn.XLOOKUP(CK112,'Banco de dados'!$B:$B,'Banco de dados'!$H:$H)</f>
        <v>40</v>
      </c>
      <c r="CQ112" s="24">
        <f>_xlfn.XLOOKUP(CM112,'Banco de dados'!$B:$B,'Banco de dados'!$H:$H)</f>
        <v>0</v>
      </c>
      <c r="CR112" s="24">
        <f>_xlfn.XLOOKUP(CK112,'Banco de dados'!$B:$B,'Banco de dados'!$F:$F)</f>
        <v>6641</v>
      </c>
      <c r="CS112" s="24">
        <f>_xlfn.XLOOKUP(CM112,'Banco de dados'!$B:$B,'Banco de dados'!$F:$F)</f>
        <v>0</v>
      </c>
      <c r="CT112" s="25">
        <v>0</v>
      </c>
      <c r="CU112" s="25"/>
      <c r="CV112" s="24" t="str">
        <f>IF(AI112&lt;=0.5,"Curto I",IF(AND(AI112&gt;='Braços de IP'!$B$9,AI112&lt;='Braços de IP'!$D$9),'Braços de IP'!$E$9,IF(AND(AI112&gt;='Braços de IP'!$B$10,AI112&lt;='Braços de IP'!$D$10),'Braços de IP'!$E$10,IF(AND(AI112&gt;='Braços de IP'!$B$11,AI112&lt;='Braços de IP'!$D$11),'Braços de IP'!$E$11,IF(AND(AI112&gt;='Braços de IP'!$B$12,AI112&lt;='Braços de IP'!$D$12),'Braços de IP'!$E$12,IF(AND(AI112&gt;='Braços de IP'!$B$13,AI112&lt;='Braços de IP'!$D$13),'Braços de IP'!$E$13,IF(AND(AI112&gt;='Braços de IP'!$B$14,AI112&lt;='Braços de IP'!$D$14),'Braços de IP'!$E$14,"ERRO")))))))</f>
        <v>Curto II</v>
      </c>
      <c r="CW112" s="25"/>
      <c r="CX112" s="24" t="str">
        <f>IF($CW112="","",VLOOKUP($CW112,'Braços de IP'!$E$9:$I$15,2,0))</f>
        <v/>
      </c>
      <c r="CY112" s="27" t="str">
        <f>IF($CW112="","",VLOOKUP($CW112,'Braços de IP'!$E$9:$I$15,5,0))</f>
        <v/>
      </c>
      <c r="CZ112" s="24"/>
      <c r="DA112" s="24"/>
      <c r="DB112" s="24"/>
      <c r="DC112" s="24"/>
      <c r="DD112" s="24"/>
      <c r="DE112" s="24"/>
      <c r="DF112" s="28">
        <f t="shared" si="58"/>
        <v>40</v>
      </c>
      <c r="DG112" s="29">
        <f t="shared" si="59"/>
        <v>100</v>
      </c>
      <c r="DH112" s="28">
        <f t="shared" si="60"/>
        <v>140</v>
      </c>
      <c r="DI112" s="30">
        <f t="shared" si="61"/>
        <v>0.6</v>
      </c>
      <c r="DJ112" s="31"/>
      <c r="DK112" s="32"/>
      <c r="DL112" s="15" t="s">
        <v>141</v>
      </c>
      <c r="DM112" s="15"/>
      <c r="DO112" s="33">
        <f t="shared" si="62"/>
        <v>0.65811965811965811</v>
      </c>
      <c r="DQ112" s="1" t="s">
        <v>5</v>
      </c>
      <c r="DR112" s="1">
        <f t="shared" si="69"/>
        <v>0</v>
      </c>
      <c r="DS112" s="33" t="e">
        <f t="shared" si="70"/>
        <v>#DIV/0!</v>
      </c>
      <c r="DT112" s="33" t="e">
        <f t="shared" si="68"/>
        <v>#DIV/0!</v>
      </c>
    </row>
    <row r="113" spans="2:124" ht="15.75" hidden="1" customHeight="1" x14ac:dyDescent="0.3">
      <c r="C113" t="s">
        <v>1006</v>
      </c>
      <c r="D113" s="15">
        <v>32</v>
      </c>
      <c r="E113" s="15" t="s">
        <v>132</v>
      </c>
      <c r="F113" s="15" t="s">
        <v>190</v>
      </c>
      <c r="G113" s="15">
        <v>-29.984348000000001</v>
      </c>
      <c r="H113" s="15">
        <v>-50.141385999999997</v>
      </c>
      <c r="I113" s="15" t="s">
        <v>134</v>
      </c>
      <c r="J113" s="15" t="s">
        <v>135</v>
      </c>
      <c r="K113" s="15" t="s">
        <v>136</v>
      </c>
      <c r="L113" s="15" t="s">
        <v>148</v>
      </c>
      <c r="M113" s="15">
        <v>100</v>
      </c>
      <c r="N113" s="15">
        <v>17</v>
      </c>
      <c r="O113" s="15">
        <v>0</v>
      </c>
      <c r="P113" s="15">
        <f t="shared" si="36"/>
        <v>200</v>
      </c>
      <c r="Q113" s="16">
        <v>2</v>
      </c>
      <c r="R113" s="16">
        <v>2.5</v>
      </c>
      <c r="S113" s="16">
        <v>7</v>
      </c>
      <c r="T113" s="15"/>
      <c r="U113" s="15"/>
      <c r="V113" s="15">
        <v>0</v>
      </c>
      <c r="W113" s="15">
        <v>2.5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 t="s">
        <v>138</v>
      </c>
      <c r="AD113" s="15" t="s">
        <v>139</v>
      </c>
      <c r="AE113" s="15">
        <v>34.1</v>
      </c>
      <c r="AF113" s="15">
        <v>7.5</v>
      </c>
      <c r="AG113" s="15">
        <v>1</v>
      </c>
      <c r="AH113" s="15">
        <v>0.5</v>
      </c>
      <c r="AI113" s="15">
        <v>1.3</v>
      </c>
      <c r="AJ113" s="16">
        <f t="shared" si="37"/>
        <v>0.8</v>
      </c>
      <c r="AK113" s="16" t="s">
        <v>135</v>
      </c>
      <c r="AL113" s="16" t="s">
        <v>135</v>
      </c>
      <c r="AM113" s="15" t="s">
        <v>140</v>
      </c>
      <c r="AN113" s="16">
        <f t="shared" si="38"/>
        <v>2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 t="s">
        <v>135</v>
      </c>
      <c r="AU113" s="17">
        <f t="shared" si="39"/>
        <v>0</v>
      </c>
      <c r="AV113" s="17"/>
      <c r="AW113" s="17">
        <f>VLOOKUP(I113,ABNT5101!$I$3:$J$9,2)</f>
        <v>7.5</v>
      </c>
      <c r="AX113" s="17">
        <f>VLOOKUP(I113,ABNT5101!$I$3:$M$9,5)</f>
        <v>0.18</v>
      </c>
      <c r="AY113" s="131" t="str">
        <f>_xlfn.XLOOKUP(I113,ABNT5101!$I:$I,ABNT5101!$L:$L)</f>
        <v>-</v>
      </c>
      <c r="AZ113" s="131">
        <f>_xlfn.XLOOKUP(I113,ABNT5101!$I:$I,ABNT5101!M:M)</f>
        <v>0.18</v>
      </c>
      <c r="BA113" s="131" t="str">
        <f>_xlfn.XLOOKUP(I113,ABNT5101!$I:$I,ABNT5101!N:N)</f>
        <v>-</v>
      </c>
      <c r="BB113" s="131">
        <f>_xlfn.XLOOKUP(I113,ABNT5101!$I:$I,ABNT5101!O:O)</f>
        <v>16</v>
      </c>
      <c r="BC113" s="18" t="str">
        <f t="shared" si="40"/>
        <v>ATENDE</v>
      </c>
      <c r="BD113" s="19">
        <f t="shared" si="41"/>
        <v>0.15200000000000014</v>
      </c>
      <c r="BE113" s="19">
        <f t="shared" si="42"/>
        <v>1.5</v>
      </c>
      <c r="BF113" s="19" t="str">
        <f t="shared" si="43"/>
        <v>-</v>
      </c>
      <c r="BG113" s="20">
        <v>8.64</v>
      </c>
      <c r="BH113" s="20">
        <v>0.45</v>
      </c>
      <c r="BI113" s="20"/>
      <c r="BJ113" s="20"/>
      <c r="BK113" s="21"/>
      <c r="BL113" s="20"/>
      <c r="BM113" s="18" t="str">
        <f t="shared" si="44"/>
        <v>ATENDE</v>
      </c>
      <c r="BN113" s="18" t="str">
        <f t="shared" si="45"/>
        <v>ATENDE</v>
      </c>
      <c r="BO113" s="18" t="str">
        <f t="shared" si="46"/>
        <v>ATENDE</v>
      </c>
      <c r="BP113" s="18" t="str">
        <f t="shared" si="47"/>
        <v>ATENDE</v>
      </c>
      <c r="BQ113" s="22" t="str">
        <f t="shared" si="48"/>
        <v>C5</v>
      </c>
      <c r="BR113" s="22" t="str">
        <f t="shared" si="66"/>
        <v>P6</v>
      </c>
      <c r="BS113" s="23">
        <f t="shared" si="49"/>
        <v>1.4166666666666665</v>
      </c>
      <c r="BT113" s="20">
        <v>7.25</v>
      </c>
      <c r="BU113" s="20">
        <v>2.88</v>
      </c>
      <c r="BV113" s="132">
        <f>IF(BR113="-","-",_xlfn.XLOOKUP(BR113,ABNT5101!$B$4:$B$9,ABNT5101!$C$4:$C$9))</f>
        <v>3</v>
      </c>
      <c r="BW113" s="132">
        <f>IF(BR113="-","-",_xlfn.XLOOKUP(BR113,ABNT5101!$B$4:$B$9,ABNT5101!$D$4:$D$9))</f>
        <v>0.6</v>
      </c>
      <c r="BX113" s="18" t="str">
        <f t="shared" si="50"/>
        <v>ATENDE</v>
      </c>
      <c r="BY113" s="18" t="str">
        <f t="shared" si="51"/>
        <v>ATENDE</v>
      </c>
      <c r="BZ113" s="18" t="str">
        <f t="shared" si="52"/>
        <v>ATENDE</v>
      </c>
      <c r="CA113" s="22" t="str">
        <f t="shared" ref="CA113:CA118" si="71">BR113</f>
        <v>P6</v>
      </c>
      <c r="CB113" s="23">
        <f t="shared" si="53"/>
        <v>0.76666666666666661</v>
      </c>
      <c r="CC113" s="22">
        <v>5.3</v>
      </c>
      <c r="CD113" s="22">
        <v>2.69</v>
      </c>
      <c r="CE113" s="130">
        <f>IF(CA113="-","-",_xlfn.XLOOKUP(CA113,ABNT5101!$B$4:$B$9,ABNT5101!$C$4:$C$9))</f>
        <v>3</v>
      </c>
      <c r="CF113" s="130">
        <f>IF(CA113="-","-",_xlfn.XLOOKUP(CA113,ABNT5101!$B$4:$B$9,ABNT5101!$D$4:$D$9))</f>
        <v>0.6</v>
      </c>
      <c r="CG113" s="18" t="str">
        <f t="shared" si="54"/>
        <v>ATENDE</v>
      </c>
      <c r="CH113" s="18" t="str">
        <f t="shared" si="55"/>
        <v>ATENDE</v>
      </c>
      <c r="CI113" s="18" t="str">
        <f t="shared" si="56"/>
        <v>ATENDE</v>
      </c>
      <c r="CJ113" s="133" t="str">
        <f>_xlfn.XLOOKUP(CK113,'Banco de dados'!$B:$B,'Banco de dados'!$D:$D)</f>
        <v>LEDSTAR</v>
      </c>
      <c r="CK113" s="25" t="s">
        <v>709</v>
      </c>
      <c r="CL113" s="24" t="str">
        <f>_xlfn.XLOOKUP(CK113,'Banco de dados'!$B:$B,'Banco de dados'!$E:$E)</f>
        <v>LUM LED SL VT 9.1 35W</v>
      </c>
      <c r="CM113" s="24"/>
      <c r="CN113" s="24">
        <f>IF(CM113="-","-",_xlfn.XLOOKUP(CM113,'Banco de dados'!$B:$B,'Banco de dados'!$E:$E))</f>
        <v>0</v>
      </c>
      <c r="CO113" s="26">
        <f t="shared" si="57"/>
        <v>1</v>
      </c>
      <c r="CP113" s="24">
        <f>_xlfn.XLOOKUP(CK113,'Banco de dados'!$B:$B,'Banco de dados'!$H:$H)</f>
        <v>35</v>
      </c>
      <c r="CQ113" s="24">
        <f>_xlfn.XLOOKUP(CM113,'Banco de dados'!$B:$B,'Banco de dados'!$H:$H)</f>
        <v>0</v>
      </c>
      <c r="CR113" s="24">
        <f>_xlfn.XLOOKUP(CK113,'Banco de dados'!$B:$B,'Banco de dados'!$F:$F)</f>
        <v>5955.62</v>
      </c>
      <c r="CS113" s="24">
        <f>_xlfn.XLOOKUP(CM113,'Banco de dados'!$B:$B,'Banco de dados'!$F:$F)</f>
        <v>0</v>
      </c>
      <c r="CT113" s="25">
        <v>0</v>
      </c>
      <c r="CU113" s="25"/>
      <c r="CV113" s="24" t="str">
        <f>IF(AI113&lt;=0.5,"Curto I",IF(AND(AI113&gt;='Braços de IP'!$B$9,AI113&lt;='Braços de IP'!$D$9),'Braços de IP'!$E$9,IF(AND(AI113&gt;='Braços de IP'!$B$10,AI113&lt;='Braços de IP'!$D$10),'Braços de IP'!$E$10,IF(AND(AI113&gt;='Braços de IP'!$B$11,AI113&lt;='Braços de IP'!$D$11),'Braços de IP'!$E$11,IF(AND(AI113&gt;='Braços de IP'!$B$12,AI113&lt;='Braços de IP'!$D$12),'Braços de IP'!$E$12,IF(AND(AI113&gt;='Braços de IP'!$B$13,AI113&lt;='Braços de IP'!$D$13),'Braços de IP'!$E$13,IF(AND(AI113&gt;='Braços de IP'!$B$14,AI113&lt;='Braços de IP'!$D$14),'Braços de IP'!$E$14,"ERRO")))))))</f>
        <v>Curto II</v>
      </c>
      <c r="CW113" s="25"/>
      <c r="CX113" s="24" t="str">
        <f>IF($CW113="","",VLOOKUP($CW113,'Braços de IP'!$E$9:$I$15,2,0))</f>
        <v/>
      </c>
      <c r="CY113" s="27" t="str">
        <f>IF($CW113="","",VLOOKUP($CW113,'Braços de IP'!$E$9:$I$15,5,0))</f>
        <v/>
      </c>
      <c r="CZ113" s="24"/>
      <c r="DA113" s="24"/>
      <c r="DB113" s="24"/>
      <c r="DC113" s="24"/>
      <c r="DD113" s="24"/>
      <c r="DE113" s="24"/>
      <c r="DF113" s="28">
        <f t="shared" si="58"/>
        <v>35</v>
      </c>
      <c r="DG113" s="29">
        <f t="shared" si="59"/>
        <v>100</v>
      </c>
      <c r="DH113" s="28">
        <f t="shared" si="60"/>
        <v>135</v>
      </c>
      <c r="DI113" s="30">
        <f t="shared" si="61"/>
        <v>0.65</v>
      </c>
      <c r="DJ113" s="31"/>
      <c r="DK113" s="32"/>
      <c r="DL113" s="15" t="s">
        <v>141</v>
      </c>
      <c r="DM113" s="15"/>
      <c r="DO113" s="33">
        <f t="shared" si="62"/>
        <v>0.70085470085470081</v>
      </c>
      <c r="DQ113" s="1" t="s">
        <v>5</v>
      </c>
      <c r="DR113" s="1">
        <f t="shared" si="69"/>
        <v>0</v>
      </c>
      <c r="DS113" s="33" t="e">
        <f t="shared" si="70"/>
        <v>#DIV/0!</v>
      </c>
      <c r="DT113" s="33" t="e">
        <f t="shared" si="68"/>
        <v>#DIV/0!</v>
      </c>
    </row>
    <row r="114" spans="2:124" ht="15.75" hidden="1" customHeight="1" x14ac:dyDescent="0.3">
      <c r="C114" t="s">
        <v>1006</v>
      </c>
      <c r="D114" s="15">
        <v>32</v>
      </c>
      <c r="E114" s="15" t="s">
        <v>132</v>
      </c>
      <c r="F114" s="15" t="s">
        <v>190</v>
      </c>
      <c r="G114" s="15">
        <v>-29.984348000000001</v>
      </c>
      <c r="H114" s="15">
        <v>-50.141385999999997</v>
      </c>
      <c r="I114" s="15" t="s">
        <v>134</v>
      </c>
      <c r="J114" s="15" t="s">
        <v>135</v>
      </c>
      <c r="K114" s="15" t="s">
        <v>136</v>
      </c>
      <c r="L114" s="15" t="s">
        <v>148</v>
      </c>
      <c r="M114" s="15">
        <v>100</v>
      </c>
      <c r="N114" s="15">
        <v>17</v>
      </c>
      <c r="O114" s="15">
        <v>0</v>
      </c>
      <c r="P114" s="15">
        <f t="shared" si="36"/>
        <v>200</v>
      </c>
      <c r="Q114" s="16">
        <v>2</v>
      </c>
      <c r="R114" s="16">
        <v>2.5</v>
      </c>
      <c r="S114" s="16">
        <v>7</v>
      </c>
      <c r="T114" s="15"/>
      <c r="U114" s="15"/>
      <c r="V114" s="15">
        <v>0</v>
      </c>
      <c r="W114" s="15">
        <v>2.5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 t="s">
        <v>138</v>
      </c>
      <c r="AD114" s="15" t="s">
        <v>139</v>
      </c>
      <c r="AE114" s="15">
        <v>34.1</v>
      </c>
      <c r="AF114" s="15">
        <v>7.5</v>
      </c>
      <c r="AG114" s="15">
        <v>1</v>
      </c>
      <c r="AH114" s="15">
        <v>0.5</v>
      </c>
      <c r="AI114" s="15">
        <v>1.3</v>
      </c>
      <c r="AJ114" s="16">
        <f t="shared" si="37"/>
        <v>0.8</v>
      </c>
      <c r="AK114" s="16" t="s">
        <v>135</v>
      </c>
      <c r="AL114" s="16" t="s">
        <v>135</v>
      </c>
      <c r="AM114" s="15" t="s">
        <v>140</v>
      </c>
      <c r="AN114" s="16">
        <f t="shared" si="38"/>
        <v>2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 t="s">
        <v>135</v>
      </c>
      <c r="AU114" s="17">
        <f t="shared" si="39"/>
        <v>0</v>
      </c>
      <c r="AV114" s="17"/>
      <c r="AW114" s="17">
        <f>VLOOKUP(I114,ABNT5101!$I$3:$J$9,2)</f>
        <v>7.5</v>
      </c>
      <c r="AX114" s="17">
        <f>VLOOKUP(I114,ABNT5101!$I$3:$M$9,5)</f>
        <v>0.18</v>
      </c>
      <c r="AY114" s="131" t="str">
        <f>_xlfn.XLOOKUP(I114,ABNT5101!$I:$I,ABNT5101!$L:$L)</f>
        <v>-</v>
      </c>
      <c r="AZ114" s="131">
        <f>_xlfn.XLOOKUP(I114,ABNT5101!$I:$I,ABNT5101!M:M)</f>
        <v>0.18</v>
      </c>
      <c r="BA114" s="131" t="str">
        <f>_xlfn.XLOOKUP(I114,ABNT5101!$I:$I,ABNT5101!N:N)</f>
        <v>-</v>
      </c>
      <c r="BB114" s="131">
        <f>_xlfn.XLOOKUP(I114,ABNT5101!$I:$I,ABNT5101!O:O)</f>
        <v>16</v>
      </c>
      <c r="BC114" s="18" t="str">
        <f t="shared" si="40"/>
        <v>ATENDE</v>
      </c>
      <c r="BD114" s="19">
        <f t="shared" si="41"/>
        <v>0.11066666666666669</v>
      </c>
      <c r="BE114" s="19">
        <f t="shared" si="42"/>
        <v>1.9444444444444446</v>
      </c>
      <c r="BF114" s="19" t="str">
        <f t="shared" si="43"/>
        <v>-</v>
      </c>
      <c r="BG114" s="20">
        <v>8.33</v>
      </c>
      <c r="BH114" s="20">
        <v>0.53</v>
      </c>
      <c r="BI114" s="20"/>
      <c r="BJ114" s="20"/>
      <c r="BK114" s="21"/>
      <c r="BL114" s="20"/>
      <c r="BM114" s="18" t="str">
        <f t="shared" si="44"/>
        <v>ATENDE</v>
      </c>
      <c r="BN114" s="18" t="str">
        <f t="shared" si="45"/>
        <v>ATENDE</v>
      </c>
      <c r="BO114" s="18" t="str">
        <f t="shared" si="46"/>
        <v>ATENDE</v>
      </c>
      <c r="BP114" s="18" t="str">
        <f t="shared" si="47"/>
        <v>ATENDE</v>
      </c>
      <c r="BQ114" s="22" t="str">
        <f t="shared" si="48"/>
        <v>C5</v>
      </c>
      <c r="BR114" s="22" t="str">
        <f t="shared" si="66"/>
        <v>P6</v>
      </c>
      <c r="BS114" s="23">
        <f t="shared" si="49"/>
        <v>1.25</v>
      </c>
      <c r="BT114" s="20">
        <v>6.75</v>
      </c>
      <c r="BU114" s="20">
        <v>2.36</v>
      </c>
      <c r="BV114" s="132">
        <f>IF(BR114="-","-",_xlfn.XLOOKUP(BR114,ABNT5101!$B$4:$B$9,ABNT5101!$C$4:$C$9))</f>
        <v>3</v>
      </c>
      <c r="BW114" s="132">
        <f>IF(BR114="-","-",_xlfn.XLOOKUP(BR114,ABNT5101!$B$4:$B$9,ABNT5101!$D$4:$D$9))</f>
        <v>0.6</v>
      </c>
      <c r="BX114" s="18" t="str">
        <f t="shared" si="50"/>
        <v>ATENDE</v>
      </c>
      <c r="BY114" s="18" t="str">
        <f t="shared" si="51"/>
        <v>ATENDE</v>
      </c>
      <c r="BZ114" s="18" t="str">
        <f t="shared" si="52"/>
        <v>ATENDE</v>
      </c>
      <c r="CA114" s="22" t="str">
        <f t="shared" si="71"/>
        <v>P6</v>
      </c>
      <c r="CB114" s="23">
        <f t="shared" si="53"/>
        <v>0.49666666666666681</v>
      </c>
      <c r="CC114" s="22">
        <v>4.49</v>
      </c>
      <c r="CD114" s="22">
        <v>2.77</v>
      </c>
      <c r="CE114" s="130">
        <f>IF(CA114="-","-",_xlfn.XLOOKUP(CA114,ABNT5101!$B$4:$B$9,ABNT5101!$C$4:$C$9))</f>
        <v>3</v>
      </c>
      <c r="CF114" s="130">
        <f>IF(CA114="-","-",_xlfn.XLOOKUP(CA114,ABNT5101!$B$4:$B$9,ABNT5101!$D$4:$D$9))</f>
        <v>0.6</v>
      </c>
      <c r="CG114" s="18" t="str">
        <f t="shared" si="54"/>
        <v>ATENDE</v>
      </c>
      <c r="CH114" s="18" t="str">
        <f t="shared" si="55"/>
        <v>ATENDE</v>
      </c>
      <c r="CI114" s="18" t="str">
        <f t="shared" si="56"/>
        <v>ATENDE</v>
      </c>
      <c r="CJ114" s="133" t="str">
        <f>_xlfn.XLOOKUP(CK114,'Banco de dados'!$B:$B,'Banco de dados'!$D:$D)</f>
        <v>SX LIGHTING</v>
      </c>
      <c r="CK114" s="25" t="s">
        <v>801</v>
      </c>
      <c r="CL114" s="24" t="str">
        <f>_xlfn.XLOOKUP(CK114,'Banco de dados'!$B:$B,'Banco de dados'!$E:$E)</f>
        <v>SXINEVO030K40L12CZF7PHF</v>
      </c>
      <c r="CM114" s="24"/>
      <c r="CN114" s="24" t="e">
        <f>IF(CM114="-","-",_xlfn.XLOOKUP(CM114,'Banco de dados'!$B:$B,'Banco de dados'!$E:$E))</f>
        <v>#N/A</v>
      </c>
      <c r="CO114" s="26">
        <f t="shared" si="57"/>
        <v>1</v>
      </c>
      <c r="CP114" s="24">
        <f>_xlfn.XLOOKUP(CK114,'Banco de dados'!$B:$B,'Banco de dados'!$H:$H)</f>
        <v>31</v>
      </c>
      <c r="CQ114" s="24">
        <f>_xlfn.XLOOKUP(CM114,'Banco de dados'!$B:$B,'Banco de dados'!$H:$H)</f>
        <v>0</v>
      </c>
      <c r="CR114" s="24">
        <f>_xlfn.XLOOKUP(CK114,'Banco de dados'!$B:$B,'Banco de dados'!$F:$F)</f>
        <v>5270</v>
      </c>
      <c r="CS114" s="24">
        <f>_xlfn.XLOOKUP(CM114,'Banco de dados'!$B:$B,'Banco de dados'!$F:$F)</f>
        <v>0</v>
      </c>
      <c r="CT114" s="25">
        <v>0</v>
      </c>
      <c r="CU114" s="25"/>
      <c r="CV114" s="24" t="str">
        <f>IF(AI114&lt;=0.5,"Curto I",IF(AND(AI114&gt;='Braços de IP'!$B$9,AI114&lt;='Braços de IP'!$D$9),'Braços de IP'!$E$9,IF(AND(AI114&gt;='Braços de IP'!$B$10,AI114&lt;='Braços de IP'!$D$10),'Braços de IP'!$E$10,IF(AND(AI114&gt;='Braços de IP'!$B$11,AI114&lt;='Braços de IP'!$D$11),'Braços de IP'!$E$11,IF(AND(AI114&gt;='Braços de IP'!$B$12,AI114&lt;='Braços de IP'!$D$12),'Braços de IP'!$E$12,IF(AND(AI114&gt;='Braços de IP'!$B$13,AI114&lt;='Braços de IP'!$D$13),'Braços de IP'!$E$13,IF(AND(AI114&gt;='Braços de IP'!$B$14,AI114&lt;='Braços de IP'!$D$14),'Braços de IP'!$E$14,"ERRO")))))))</f>
        <v>Curto II</v>
      </c>
      <c r="CW114" s="25"/>
      <c r="CX114" s="24" t="str">
        <f>IF($CW114="","",VLOOKUP($CW114,'Braços de IP'!$E$9:$I$15,2,0))</f>
        <v/>
      </c>
      <c r="CY114" s="27" t="str">
        <f>IF($CW114="","",VLOOKUP($CW114,'Braços de IP'!$E$9:$I$15,5,0))</f>
        <v/>
      </c>
      <c r="CZ114" s="24"/>
      <c r="DA114" s="24"/>
      <c r="DB114" s="24"/>
      <c r="DC114" s="24"/>
      <c r="DD114" s="24"/>
      <c r="DE114" s="24"/>
      <c r="DF114" s="28">
        <f t="shared" si="58"/>
        <v>31</v>
      </c>
      <c r="DG114" s="29">
        <f t="shared" si="59"/>
        <v>100</v>
      </c>
      <c r="DH114" s="28">
        <f t="shared" si="60"/>
        <v>131</v>
      </c>
      <c r="DI114" s="30">
        <f t="shared" si="61"/>
        <v>0.69</v>
      </c>
      <c r="DJ114" s="31"/>
      <c r="DK114" s="32"/>
      <c r="DL114" s="15" t="s">
        <v>141</v>
      </c>
      <c r="DM114" s="15"/>
      <c r="DO114" s="33">
        <f t="shared" si="62"/>
        <v>0.7350427350427351</v>
      </c>
      <c r="DQ114" s="1" t="s">
        <v>5</v>
      </c>
      <c r="DR114" s="1">
        <f t="shared" si="69"/>
        <v>0</v>
      </c>
      <c r="DS114" s="33" t="e">
        <f t="shared" si="70"/>
        <v>#DIV/0!</v>
      </c>
      <c r="DT114" s="33" t="e">
        <f t="shared" si="68"/>
        <v>#DIV/0!</v>
      </c>
    </row>
    <row r="115" spans="2:124" ht="15.75" hidden="1" customHeight="1" x14ac:dyDescent="0.3">
      <c r="C115" t="s">
        <v>1006</v>
      </c>
      <c r="D115" s="15">
        <v>32</v>
      </c>
      <c r="E115" s="15" t="s">
        <v>132</v>
      </c>
      <c r="F115" s="15" t="s">
        <v>190</v>
      </c>
      <c r="G115" s="15">
        <v>-29.984348000000001</v>
      </c>
      <c r="H115" s="15">
        <v>-50.141385999999997</v>
      </c>
      <c r="I115" s="15" t="s">
        <v>134</v>
      </c>
      <c r="J115" s="15" t="s">
        <v>135</v>
      </c>
      <c r="K115" s="15" t="s">
        <v>136</v>
      </c>
      <c r="L115" s="15" t="s">
        <v>148</v>
      </c>
      <c r="M115" s="15">
        <v>100</v>
      </c>
      <c r="N115" s="15">
        <v>17</v>
      </c>
      <c r="O115" s="15">
        <v>0</v>
      </c>
      <c r="P115" s="15">
        <f t="shared" si="36"/>
        <v>200</v>
      </c>
      <c r="Q115" s="16">
        <v>2</v>
      </c>
      <c r="R115" s="16">
        <v>2.5</v>
      </c>
      <c r="S115" s="16">
        <v>7</v>
      </c>
      <c r="T115" s="15"/>
      <c r="U115" s="15"/>
      <c r="V115" s="15">
        <v>0</v>
      </c>
      <c r="W115" s="15">
        <v>2.5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 t="s">
        <v>138</v>
      </c>
      <c r="AD115" s="15" t="s">
        <v>139</v>
      </c>
      <c r="AE115" s="15">
        <v>34.1</v>
      </c>
      <c r="AF115" s="15">
        <v>7.5</v>
      </c>
      <c r="AG115" s="15">
        <v>1</v>
      </c>
      <c r="AH115" s="15">
        <v>0.5</v>
      </c>
      <c r="AI115" s="15">
        <v>1.3</v>
      </c>
      <c r="AJ115" s="16">
        <f t="shared" si="37"/>
        <v>0.8</v>
      </c>
      <c r="AK115" s="16" t="s">
        <v>135</v>
      </c>
      <c r="AL115" s="16" t="s">
        <v>135</v>
      </c>
      <c r="AM115" s="15" t="s">
        <v>140</v>
      </c>
      <c r="AN115" s="16">
        <f t="shared" si="38"/>
        <v>2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 t="s">
        <v>135</v>
      </c>
      <c r="AU115" s="17">
        <f t="shared" si="39"/>
        <v>0</v>
      </c>
      <c r="AV115" s="17"/>
      <c r="AW115" s="17">
        <f>VLOOKUP(I115,ABNT5101!$I$3:$J$9,2)</f>
        <v>7.5</v>
      </c>
      <c r="AX115" s="17">
        <f>VLOOKUP(I115,ABNT5101!$I$3:$M$9,5)</f>
        <v>0.18</v>
      </c>
      <c r="AY115" s="131" t="str">
        <f>_xlfn.XLOOKUP(I115,ABNT5101!$I:$I,ABNT5101!$L:$L)</f>
        <v>-</v>
      </c>
      <c r="AZ115" s="131">
        <f>_xlfn.XLOOKUP(I115,ABNT5101!$I:$I,ABNT5101!M:M)</f>
        <v>0.18</v>
      </c>
      <c r="BA115" s="131" t="str">
        <f>_xlfn.XLOOKUP(I115,ABNT5101!$I:$I,ABNT5101!N:N)</f>
        <v>-</v>
      </c>
      <c r="BB115" s="131">
        <f>_xlfn.XLOOKUP(I115,ABNT5101!$I:$I,ABNT5101!O:O)</f>
        <v>16</v>
      </c>
      <c r="BC115" s="18" t="str">
        <f t="shared" si="40"/>
        <v>ATENDE</v>
      </c>
      <c r="BD115" s="19">
        <f t="shared" si="41"/>
        <v>9.866666666666668E-2</v>
      </c>
      <c r="BE115" s="19">
        <f t="shared" si="42"/>
        <v>2.2222222222222223</v>
      </c>
      <c r="BF115" s="19" t="str">
        <f t="shared" si="43"/>
        <v>-</v>
      </c>
      <c r="BG115" s="20">
        <v>8.24</v>
      </c>
      <c r="BH115" s="20">
        <v>0.57999999999999996</v>
      </c>
      <c r="BI115" s="20"/>
      <c r="BJ115" s="20"/>
      <c r="BK115" s="21"/>
      <c r="BL115" s="20"/>
      <c r="BM115" s="18" t="str">
        <f t="shared" si="44"/>
        <v>ATENDE</v>
      </c>
      <c r="BN115" s="18" t="str">
        <f t="shared" si="45"/>
        <v>ATENDE</v>
      </c>
      <c r="BO115" s="18" t="str">
        <f t="shared" si="46"/>
        <v>ATENDE</v>
      </c>
      <c r="BP115" s="18" t="str">
        <f t="shared" si="47"/>
        <v>ATENDE</v>
      </c>
      <c r="BQ115" s="22" t="str">
        <f t="shared" si="48"/>
        <v>C5</v>
      </c>
      <c r="BR115" s="22" t="str">
        <f t="shared" si="66"/>
        <v>P6</v>
      </c>
      <c r="BS115" s="23">
        <f t="shared" si="49"/>
        <v>1.25</v>
      </c>
      <c r="BT115" s="20">
        <v>6.75</v>
      </c>
      <c r="BU115" s="20">
        <v>3.37</v>
      </c>
      <c r="BV115" s="132">
        <f>IF(BR115="-","-",_xlfn.XLOOKUP(BR115,ABNT5101!$B$4:$B$9,ABNT5101!$C$4:$C$9))</f>
        <v>3</v>
      </c>
      <c r="BW115" s="132">
        <f>IF(BR115="-","-",_xlfn.XLOOKUP(BR115,ABNT5101!$B$4:$B$9,ABNT5101!$D$4:$D$9))</f>
        <v>0.6</v>
      </c>
      <c r="BX115" s="18" t="str">
        <f t="shared" si="50"/>
        <v>ATENDE</v>
      </c>
      <c r="BY115" s="18" t="str">
        <f t="shared" si="51"/>
        <v>ATENDE</v>
      </c>
      <c r="BZ115" s="18" t="str">
        <f t="shared" si="52"/>
        <v>ATENDE</v>
      </c>
      <c r="CA115" s="22" t="str">
        <f t="shared" si="71"/>
        <v>P6</v>
      </c>
      <c r="CB115" s="23">
        <f t="shared" si="53"/>
        <v>0.37666666666666671</v>
      </c>
      <c r="CC115" s="22">
        <v>4.13</v>
      </c>
      <c r="CD115" s="22">
        <v>2.97</v>
      </c>
      <c r="CE115" s="130">
        <f>IF(CA115="-","-",_xlfn.XLOOKUP(CA115,ABNT5101!$B$4:$B$9,ABNT5101!$C$4:$C$9))</f>
        <v>3</v>
      </c>
      <c r="CF115" s="130">
        <f>IF(CA115="-","-",_xlfn.XLOOKUP(CA115,ABNT5101!$B$4:$B$9,ABNT5101!$D$4:$D$9))</f>
        <v>0.6</v>
      </c>
      <c r="CG115" s="18" t="str">
        <f t="shared" si="54"/>
        <v>ATENDE</v>
      </c>
      <c r="CH115" s="18" t="str">
        <f t="shared" si="55"/>
        <v>ATENDE</v>
      </c>
      <c r="CI115" s="18" t="str">
        <f t="shared" si="56"/>
        <v>ATENDE</v>
      </c>
      <c r="CJ115" s="133" t="str">
        <f>_xlfn.XLOOKUP(CK115,'Banco de dados'!$B:$B,'Banco de dados'!$D:$D)</f>
        <v>TECNOWATT</v>
      </c>
      <c r="CK115" s="25" t="s">
        <v>824</v>
      </c>
      <c r="CL115" s="24" t="str">
        <f>_xlfn.XLOOKUP(CK115,'Banco de dados'!$B:$B,'Banco de dados'!$E:$E)</f>
        <v>SIGSAGPTLRRSSNDL_30W_38IBBRS
1-10C1MUN6.5</v>
      </c>
      <c r="CM115" s="24"/>
      <c r="CN115" s="24" t="e">
        <f>IF(CM115="-","-",_xlfn.XLOOKUP(CM115,'Banco de dados'!$B:$B,'Banco de dados'!$E:$E))</f>
        <v>#N/A</v>
      </c>
      <c r="CO115" s="26">
        <f t="shared" si="57"/>
        <v>1</v>
      </c>
      <c r="CP115" s="24">
        <f>_xlfn.XLOOKUP(CK115,'Banco de dados'!$B:$B,'Banco de dados'!$H:$H)</f>
        <v>30</v>
      </c>
      <c r="CQ115" s="24" t="e">
        <f>_xlfn.XLOOKUP(CM115,'Banco de dados'!$B:$B,'Banco de dados'!$H:$H)</f>
        <v>#N/A</v>
      </c>
      <c r="CR115" s="24">
        <f>_xlfn.XLOOKUP(CK115,'Banco de dados'!$B:$B,'Banco de dados'!$F:$F)</f>
        <v>5266</v>
      </c>
      <c r="CS115" s="24">
        <f>_xlfn.XLOOKUP(CM115,'Banco de dados'!$B:$B,'Banco de dados'!$F:$F)</f>
        <v>0</v>
      </c>
      <c r="CT115" s="25">
        <v>0</v>
      </c>
      <c r="CU115" s="25"/>
      <c r="CV115" s="24" t="str">
        <f>IF(AI115&lt;=0.5,"Curto I",IF(AND(AI115&gt;='Braços de IP'!$B$9,AI115&lt;='Braços de IP'!$D$9),'Braços de IP'!$E$9,IF(AND(AI115&gt;='Braços de IP'!$B$10,AI115&lt;='Braços de IP'!$D$10),'Braços de IP'!$E$10,IF(AND(AI115&gt;='Braços de IP'!$B$11,AI115&lt;='Braços de IP'!$D$11),'Braços de IP'!$E$11,IF(AND(AI115&gt;='Braços de IP'!$B$12,AI115&lt;='Braços de IP'!$D$12),'Braços de IP'!$E$12,IF(AND(AI115&gt;='Braços de IP'!$B$13,AI115&lt;='Braços de IP'!$D$13),'Braços de IP'!$E$13,IF(AND(AI115&gt;='Braços de IP'!$B$14,AI115&lt;='Braços de IP'!$D$14),'Braços de IP'!$E$14,"ERRO")))))))</f>
        <v>Curto II</v>
      </c>
      <c r="CW115" s="25"/>
      <c r="CX115" s="24" t="str">
        <f>IF($CW115="","",VLOOKUP($CW115,'Braços de IP'!$E$9:$I$15,2,0))</f>
        <v/>
      </c>
      <c r="CY115" s="27" t="str">
        <f>IF($CW115="","",VLOOKUP($CW115,'Braços de IP'!$E$9:$I$15,5,0))</f>
        <v/>
      </c>
      <c r="CZ115" s="24"/>
      <c r="DA115" s="24"/>
      <c r="DB115" s="24"/>
      <c r="DC115" s="24"/>
      <c r="DD115" s="24"/>
      <c r="DE115" s="24"/>
      <c r="DF115" s="28">
        <f t="shared" si="58"/>
        <v>30</v>
      </c>
      <c r="DG115" s="29">
        <f t="shared" si="59"/>
        <v>100</v>
      </c>
      <c r="DH115" s="28">
        <f t="shared" si="60"/>
        <v>130</v>
      </c>
      <c r="DI115" s="30">
        <f t="shared" si="61"/>
        <v>0.7</v>
      </c>
      <c r="DJ115" s="31"/>
      <c r="DK115" s="32"/>
      <c r="DL115" s="15" t="s">
        <v>141</v>
      </c>
      <c r="DM115" s="15"/>
      <c r="DO115" s="33">
        <f t="shared" si="62"/>
        <v>0.74358974358974361</v>
      </c>
      <c r="DQ115" s="1" t="s">
        <v>5</v>
      </c>
      <c r="DR115" s="1">
        <f t="shared" si="69"/>
        <v>0</v>
      </c>
      <c r="DS115" s="33" t="e">
        <f t="shared" si="70"/>
        <v>#DIV/0!</v>
      </c>
      <c r="DT115" s="33" t="e">
        <f t="shared" si="68"/>
        <v>#DIV/0!</v>
      </c>
    </row>
    <row r="116" spans="2:124" ht="15.75" hidden="1" customHeight="1" x14ac:dyDescent="0.3">
      <c r="C116" t="s">
        <v>1006</v>
      </c>
      <c r="D116" s="15">
        <v>33</v>
      </c>
      <c r="E116" s="15" t="s">
        <v>164</v>
      </c>
      <c r="F116" s="15" t="s">
        <v>191</v>
      </c>
      <c r="G116" s="15">
        <v>-29.982942999999999</v>
      </c>
      <c r="H116" s="15">
        <v>-50.134264999999999</v>
      </c>
      <c r="I116" s="15" t="s">
        <v>134</v>
      </c>
      <c r="J116" s="15" t="s">
        <v>135</v>
      </c>
      <c r="K116" s="15">
        <v>0</v>
      </c>
      <c r="L116" s="15" t="s">
        <v>188</v>
      </c>
      <c r="M116" s="15">
        <v>100</v>
      </c>
      <c r="N116" s="15">
        <v>17</v>
      </c>
      <c r="O116" s="15">
        <v>0</v>
      </c>
      <c r="P116" s="15">
        <f t="shared" si="36"/>
        <v>400</v>
      </c>
      <c r="Q116" s="16">
        <v>1</v>
      </c>
      <c r="R116" s="16">
        <v>0</v>
      </c>
      <c r="S116" s="16">
        <v>2.5</v>
      </c>
      <c r="T116" s="15"/>
      <c r="U116" s="15"/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 t="s">
        <v>138</v>
      </c>
      <c r="AD116" s="15" t="s">
        <v>139</v>
      </c>
      <c r="AE116" s="15">
        <v>29.9</v>
      </c>
      <c r="AF116" s="15">
        <v>6</v>
      </c>
      <c r="AG116" s="15">
        <v>2</v>
      </c>
      <c r="AH116" s="15">
        <v>0</v>
      </c>
      <c r="AI116" s="15">
        <v>1.3</v>
      </c>
      <c r="AJ116" s="16">
        <f t="shared" si="37"/>
        <v>1.3</v>
      </c>
      <c r="AK116" s="16" t="s">
        <v>135</v>
      </c>
      <c r="AL116" s="16" t="s">
        <v>135</v>
      </c>
      <c r="AM116" s="15" t="s">
        <v>141</v>
      </c>
      <c r="AN116" s="16">
        <f t="shared" si="38"/>
        <v>4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 t="s">
        <v>135</v>
      </c>
      <c r="AU116" s="17">
        <f t="shared" si="39"/>
        <v>0</v>
      </c>
      <c r="AV116" s="17"/>
      <c r="AW116" s="17">
        <f>VLOOKUP(I116,ABNT5101!$I$3:$J$9,2)</f>
        <v>7.5</v>
      </c>
      <c r="AX116" s="17">
        <f>VLOOKUP(I116,ABNT5101!$I$3:$M$9,5)</f>
        <v>0.18</v>
      </c>
      <c r="AY116" s="131" t="str">
        <f>_xlfn.XLOOKUP(I116,ABNT5101!$I:$I,ABNT5101!$L:$L)</f>
        <v>-</v>
      </c>
      <c r="AZ116" s="131">
        <f>_xlfn.XLOOKUP(I116,ABNT5101!$I:$I,ABNT5101!M:M)</f>
        <v>0.18</v>
      </c>
      <c r="BA116" s="131" t="str">
        <f>_xlfn.XLOOKUP(I116,ABNT5101!$I:$I,ABNT5101!N:N)</f>
        <v>-</v>
      </c>
      <c r="BB116" s="131">
        <f>_xlfn.XLOOKUP(I116,ABNT5101!$I:$I,ABNT5101!O:O)</f>
        <v>16</v>
      </c>
      <c r="BC116" s="18" t="str">
        <f t="shared" si="40"/>
        <v>ATENDE</v>
      </c>
      <c r="BD116" s="19">
        <f t="shared" si="41"/>
        <v>0.33333333333333326</v>
      </c>
      <c r="BE116" s="19">
        <f t="shared" si="42"/>
        <v>1.166666666666667</v>
      </c>
      <c r="BF116" s="19" t="str">
        <f t="shared" si="43"/>
        <v>-</v>
      </c>
      <c r="BG116" s="20">
        <v>10</v>
      </c>
      <c r="BH116" s="20">
        <v>0.39</v>
      </c>
      <c r="BI116" s="20"/>
      <c r="BJ116" s="20"/>
      <c r="BK116" s="21"/>
      <c r="BL116" s="20"/>
      <c r="BM116" s="18" t="str">
        <f t="shared" si="44"/>
        <v>ATENDE</v>
      </c>
      <c r="BN116" s="18" t="str">
        <f t="shared" si="45"/>
        <v>ATENDE</v>
      </c>
      <c r="BO116" s="18" t="str">
        <f t="shared" si="46"/>
        <v>ATENDE</v>
      </c>
      <c r="BP116" s="18" t="str">
        <f t="shared" si="47"/>
        <v>ATENDE</v>
      </c>
      <c r="BQ116" s="22" t="str">
        <f t="shared" si="48"/>
        <v>C5</v>
      </c>
      <c r="BR116" s="22" t="s">
        <v>135</v>
      </c>
      <c r="BS116" s="23" t="e">
        <f t="shared" si="49"/>
        <v>#VALUE!</v>
      </c>
      <c r="BT116" s="20"/>
      <c r="BU116" s="20"/>
      <c r="BV116" s="132" t="str">
        <f>IF(BR116="-","-",_xlfn.XLOOKUP(BR116,ABNT5101!$B$4:$B$9,ABNT5101!$C$4:$C$9))</f>
        <v>-</v>
      </c>
      <c r="BW116" s="132" t="str">
        <f>IF(BR116="-","-",_xlfn.XLOOKUP(BR116,ABNT5101!$B$4:$B$9,ABNT5101!$D$4:$D$9))</f>
        <v>-</v>
      </c>
      <c r="BX116" s="18" t="str">
        <f t="shared" si="50"/>
        <v>-</v>
      </c>
      <c r="BY116" s="18" t="str">
        <f t="shared" si="51"/>
        <v>-</v>
      </c>
      <c r="BZ116" s="18" t="str">
        <f t="shared" si="52"/>
        <v>-</v>
      </c>
      <c r="CA116" s="22" t="str">
        <f t="shared" si="71"/>
        <v>-</v>
      </c>
      <c r="CB116" s="23" t="e">
        <f t="shared" si="53"/>
        <v>#VALUE!</v>
      </c>
      <c r="CC116" s="22"/>
      <c r="CD116" s="22"/>
      <c r="CE116" s="130" t="str">
        <f>IF(CA116="-","-",_xlfn.XLOOKUP(CA116,ABNT5101!$B$4:$B$9,ABNT5101!$C$4:$C$9))</f>
        <v>-</v>
      </c>
      <c r="CF116" s="130" t="str">
        <f>IF(CA116="-","-",_xlfn.XLOOKUP(CA116,ABNT5101!$B$4:$B$9,ABNT5101!$D$4:$D$9))</f>
        <v>-</v>
      </c>
      <c r="CG116" s="18" t="str">
        <f t="shared" si="54"/>
        <v>-</v>
      </c>
      <c r="CH116" s="18" t="str">
        <f t="shared" si="55"/>
        <v>-</v>
      </c>
      <c r="CI116" s="18" t="str">
        <f t="shared" si="56"/>
        <v>-</v>
      </c>
      <c r="CJ116" s="133" t="str">
        <f>_xlfn.XLOOKUP(CK116,'Banco de dados'!$B:$B,'Banco de dados'!$D:$D)</f>
        <v>LEDSTAR</v>
      </c>
      <c r="CK116" s="25" t="s">
        <v>701</v>
      </c>
      <c r="CL116" s="24" t="str">
        <f>_xlfn.XLOOKUP(CK116,'Banco de dados'!$B:$B,'Banco de dados'!$E:$E)</f>
        <v>LUM LED SL VT 9.1 17W</v>
      </c>
      <c r="CM116" s="24"/>
      <c r="CN116" s="24" t="e">
        <f>IF(CM116="-","-",_xlfn.XLOOKUP(CM116,'Banco de dados'!$B:$B,'Banco de dados'!$E:$E))</f>
        <v>#N/A</v>
      </c>
      <c r="CO116" s="26">
        <f t="shared" si="57"/>
        <v>2</v>
      </c>
      <c r="CP116" s="24">
        <f>_xlfn.XLOOKUP(CK116,'Banco de dados'!$B:$B,'Banco de dados'!$H:$H)</f>
        <v>17</v>
      </c>
      <c r="CQ116" s="24">
        <f>_xlfn.XLOOKUP(CM116,'Banco de dados'!$B:$B,'Banco de dados'!$H:$H)</f>
        <v>0</v>
      </c>
      <c r="CR116" s="24">
        <f>_xlfn.XLOOKUP(CK116,'Banco de dados'!$B:$B,'Banco de dados'!$F:$F)</f>
        <v>2929.66</v>
      </c>
      <c r="CS116" s="24">
        <f>_xlfn.XLOOKUP(CM116,'Banco de dados'!$B:$B,'Banco de dados'!$F:$F)</f>
        <v>0</v>
      </c>
      <c r="CT116" s="25">
        <v>0</v>
      </c>
      <c r="CU116" s="25"/>
      <c r="CV116" s="24" t="str">
        <f>IF(AI116&lt;=0.5,"Curto I",IF(AND(AI116&gt;='Braços de IP'!$B$9,AI116&lt;='Braços de IP'!$D$9),'Braços de IP'!$E$9,IF(AND(AI116&gt;='Braços de IP'!$B$10,AI116&lt;='Braços de IP'!$D$10),'Braços de IP'!$E$10,IF(AND(AI116&gt;='Braços de IP'!$B$11,AI116&lt;='Braços de IP'!$D$11),'Braços de IP'!$E$11,IF(AND(AI116&gt;='Braços de IP'!$B$12,AI116&lt;='Braços de IP'!$D$12),'Braços de IP'!$E$12,IF(AND(AI116&gt;='Braços de IP'!$B$13,AI116&lt;='Braços de IP'!$D$13),'Braços de IP'!$E$13,IF(AND(AI116&gt;='Braços de IP'!$B$14,AI116&lt;='Braços de IP'!$D$14),'Braços de IP'!$E$14,"ERRO")))))))</f>
        <v>Curto II</v>
      </c>
      <c r="CW116" s="25"/>
      <c r="CX116" s="24" t="str">
        <f>IF($CW116="","",VLOOKUP($CW116,'Braços de IP'!$E$9:$I$15,2,0))</f>
        <v/>
      </c>
      <c r="CY116" s="27" t="str">
        <f>IF($CW116="","",VLOOKUP($CW116,'Braços de IP'!$E$9:$I$15,5,0))</f>
        <v/>
      </c>
      <c r="CZ116" s="24"/>
      <c r="DA116" s="24"/>
      <c r="DB116" s="24"/>
      <c r="DC116" s="24"/>
      <c r="DD116" s="24"/>
      <c r="DE116" s="24"/>
      <c r="DF116" s="28">
        <f t="shared" si="58"/>
        <v>17</v>
      </c>
      <c r="DG116" s="29">
        <f t="shared" si="59"/>
        <v>100</v>
      </c>
      <c r="DH116" s="28">
        <f t="shared" si="60"/>
        <v>234</v>
      </c>
      <c r="DI116" s="30">
        <f t="shared" si="61"/>
        <v>0.83</v>
      </c>
      <c r="DJ116" s="31"/>
      <c r="DK116" s="32"/>
      <c r="DL116" s="15" t="s">
        <v>141</v>
      </c>
      <c r="DM116" s="15"/>
      <c r="DO116" s="33">
        <f t="shared" si="62"/>
        <v>0.85470085470085466</v>
      </c>
      <c r="DQ116" s="1" t="s">
        <v>5</v>
      </c>
      <c r="DR116" s="1">
        <f t="shared" si="69"/>
        <v>0</v>
      </c>
      <c r="DS116" s="33" t="e">
        <f t="shared" si="70"/>
        <v>#DIV/0!</v>
      </c>
      <c r="DT116" s="33" t="e">
        <f t="shared" si="68"/>
        <v>#DIV/0!</v>
      </c>
    </row>
    <row r="117" spans="2:124" ht="15.75" hidden="1" customHeight="1" x14ac:dyDescent="0.3">
      <c r="C117" t="s">
        <v>1006</v>
      </c>
      <c r="D117" s="15">
        <v>33</v>
      </c>
      <c r="E117" s="15" t="s">
        <v>164</v>
      </c>
      <c r="F117" s="15" t="s">
        <v>191</v>
      </c>
      <c r="G117" s="15">
        <v>-29.982942999999999</v>
      </c>
      <c r="H117" s="15">
        <v>-50.134264999999999</v>
      </c>
      <c r="I117" s="15" t="s">
        <v>134</v>
      </c>
      <c r="J117" s="15" t="s">
        <v>135</v>
      </c>
      <c r="K117" s="15">
        <v>0</v>
      </c>
      <c r="L117" s="15" t="s">
        <v>188</v>
      </c>
      <c r="M117" s="15">
        <v>100</v>
      </c>
      <c r="N117" s="15">
        <v>17</v>
      </c>
      <c r="O117" s="15">
        <v>0</v>
      </c>
      <c r="P117" s="15">
        <f t="shared" si="36"/>
        <v>400</v>
      </c>
      <c r="Q117" s="16">
        <v>1</v>
      </c>
      <c r="R117" s="16">
        <v>0</v>
      </c>
      <c r="S117" s="16">
        <v>2.5</v>
      </c>
      <c r="T117" s="15"/>
      <c r="U117" s="15"/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 t="s">
        <v>138</v>
      </c>
      <c r="AD117" s="15" t="s">
        <v>139</v>
      </c>
      <c r="AE117" s="15">
        <v>29.9</v>
      </c>
      <c r="AF117" s="15">
        <v>6</v>
      </c>
      <c r="AG117" s="15">
        <v>2</v>
      </c>
      <c r="AH117" s="15">
        <v>0</v>
      </c>
      <c r="AI117" s="15">
        <v>1.3</v>
      </c>
      <c r="AJ117" s="16">
        <f t="shared" si="37"/>
        <v>1.3</v>
      </c>
      <c r="AK117" s="16" t="s">
        <v>135</v>
      </c>
      <c r="AL117" s="16" t="s">
        <v>135</v>
      </c>
      <c r="AM117" s="15" t="s">
        <v>141</v>
      </c>
      <c r="AN117" s="16">
        <f t="shared" si="38"/>
        <v>4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 t="s">
        <v>135</v>
      </c>
      <c r="AU117" s="17">
        <f t="shared" si="39"/>
        <v>0</v>
      </c>
      <c r="AV117" s="17"/>
      <c r="AW117" s="17">
        <f>VLOOKUP(I117,ABNT5101!$I$3:$J$9,2)</f>
        <v>7.5</v>
      </c>
      <c r="AX117" s="17">
        <f>VLOOKUP(I117,ABNT5101!$I$3:$M$9,5)</f>
        <v>0.18</v>
      </c>
      <c r="AY117" s="131" t="str">
        <f>_xlfn.XLOOKUP(I117,ABNT5101!$I:$I,ABNT5101!$L:$L)</f>
        <v>-</v>
      </c>
      <c r="AZ117" s="131">
        <f>_xlfn.XLOOKUP(I117,ABNT5101!$I:$I,ABNT5101!M:M)</f>
        <v>0.18</v>
      </c>
      <c r="BA117" s="131" t="str">
        <f>_xlfn.XLOOKUP(I117,ABNT5101!$I:$I,ABNT5101!N:N)</f>
        <v>-</v>
      </c>
      <c r="BB117" s="131">
        <f>_xlfn.XLOOKUP(I117,ABNT5101!$I:$I,ABNT5101!O:O)</f>
        <v>16</v>
      </c>
      <c r="BC117" s="18" t="str">
        <f t="shared" si="40"/>
        <v>ATENDE</v>
      </c>
      <c r="BD117" s="19">
        <f t="shared" si="41"/>
        <v>0.78800000000000003</v>
      </c>
      <c r="BE117" s="19">
        <f t="shared" si="42"/>
        <v>1.2222222222222223</v>
      </c>
      <c r="BF117" s="19" t="str">
        <f t="shared" si="43"/>
        <v>-</v>
      </c>
      <c r="BG117" s="20">
        <v>13.41</v>
      </c>
      <c r="BH117" s="20">
        <v>0.4</v>
      </c>
      <c r="BI117" s="20"/>
      <c r="BJ117" s="20"/>
      <c r="BK117" s="21"/>
      <c r="BL117" s="20"/>
      <c r="BM117" s="18" t="str">
        <f t="shared" si="44"/>
        <v>ATENDE</v>
      </c>
      <c r="BN117" s="18" t="str">
        <f t="shared" si="45"/>
        <v>ATENDE</v>
      </c>
      <c r="BO117" s="18" t="str">
        <f t="shared" si="46"/>
        <v>ATENDE</v>
      </c>
      <c r="BP117" s="18" t="str">
        <f t="shared" si="47"/>
        <v>ATENDE</v>
      </c>
      <c r="BQ117" s="22" t="str">
        <f t="shared" si="48"/>
        <v>C5</v>
      </c>
      <c r="BR117" s="22" t="s">
        <v>135</v>
      </c>
      <c r="BS117" s="23" t="e">
        <f t="shared" si="49"/>
        <v>#VALUE!</v>
      </c>
      <c r="BT117" s="20"/>
      <c r="BU117" s="20"/>
      <c r="BV117" s="132" t="str">
        <f>IF(BR117="-","-",_xlfn.XLOOKUP(BR117,ABNT5101!$B$4:$B$9,ABNT5101!$C$4:$C$9))</f>
        <v>-</v>
      </c>
      <c r="BW117" s="132" t="str">
        <f>IF(BR117="-","-",_xlfn.XLOOKUP(BR117,ABNT5101!$B$4:$B$9,ABNT5101!$D$4:$D$9))</f>
        <v>-</v>
      </c>
      <c r="BX117" s="18" t="str">
        <f t="shared" si="50"/>
        <v>-</v>
      </c>
      <c r="BY117" s="18" t="str">
        <f t="shared" si="51"/>
        <v>-</v>
      </c>
      <c r="BZ117" s="18" t="str">
        <f t="shared" si="52"/>
        <v>-</v>
      </c>
      <c r="CA117" s="22" t="str">
        <f t="shared" si="71"/>
        <v>-</v>
      </c>
      <c r="CB117" s="23" t="e">
        <f t="shared" si="53"/>
        <v>#VALUE!</v>
      </c>
      <c r="CC117" s="22"/>
      <c r="CD117" s="22"/>
      <c r="CE117" s="130" t="str">
        <f>IF(CA117="-","-",_xlfn.XLOOKUP(CA117,ABNT5101!$B$4:$B$9,ABNT5101!$C$4:$C$9))</f>
        <v>-</v>
      </c>
      <c r="CF117" s="130" t="str">
        <f>IF(CA117="-","-",_xlfn.XLOOKUP(CA117,ABNT5101!$B$4:$B$9,ABNT5101!$D$4:$D$9))</f>
        <v>-</v>
      </c>
      <c r="CG117" s="18" t="str">
        <f t="shared" si="54"/>
        <v>-</v>
      </c>
      <c r="CH117" s="18" t="str">
        <f t="shared" si="55"/>
        <v>-</v>
      </c>
      <c r="CI117" s="18" t="str">
        <f t="shared" si="56"/>
        <v>-</v>
      </c>
      <c r="CJ117" s="133" t="str">
        <f>_xlfn.XLOOKUP(CK117,'Banco de dados'!$B:$B,'Banco de dados'!$D:$D)</f>
        <v>SX LIGHTING</v>
      </c>
      <c r="CK117" s="25" t="s">
        <v>798</v>
      </c>
      <c r="CL117" s="24" t="str">
        <f>_xlfn.XLOOKUP(CK117,'Banco de dados'!$B:$B,'Banco de dados'!$E:$E)</f>
        <v>SXINEVO020K40L12CZF7PHF</v>
      </c>
      <c r="CM117" s="24"/>
      <c r="CN117" s="24" t="e">
        <f>IF(CM117="-","-",_xlfn.XLOOKUP(CM117,'Banco de dados'!$B:$B,'Banco de dados'!$E:$E))</f>
        <v>#N/A</v>
      </c>
      <c r="CO117" s="26">
        <f t="shared" si="57"/>
        <v>2</v>
      </c>
      <c r="CP117" s="24">
        <f>_xlfn.XLOOKUP(CK117,'Banco de dados'!$B:$B,'Banco de dados'!$H:$H)</f>
        <v>22.5</v>
      </c>
      <c r="CQ117" s="24">
        <f>_xlfn.XLOOKUP(CM117,'Banco de dados'!$B:$B,'Banco de dados'!$H:$H)</f>
        <v>0</v>
      </c>
      <c r="CR117" s="24">
        <f>_xlfn.XLOOKUP(CK117,'Banco de dados'!$B:$B,'Banco de dados'!$F:$F)</f>
        <v>3825</v>
      </c>
      <c r="CS117" s="24">
        <f>_xlfn.XLOOKUP(CM117,'Banco de dados'!$B:$B,'Banco de dados'!$F:$F)</f>
        <v>0</v>
      </c>
      <c r="CT117" s="25">
        <v>0</v>
      </c>
      <c r="CU117" s="25"/>
      <c r="CV117" s="24" t="str">
        <f>IF(AI117&lt;=0.5,"Curto I",IF(AND(AI117&gt;='Braços de IP'!$B$9,AI117&lt;='Braços de IP'!$D$9),'Braços de IP'!$E$9,IF(AND(AI117&gt;='Braços de IP'!$B$10,AI117&lt;='Braços de IP'!$D$10),'Braços de IP'!$E$10,IF(AND(AI117&gt;='Braços de IP'!$B$11,AI117&lt;='Braços de IP'!$D$11),'Braços de IP'!$E$11,IF(AND(AI117&gt;='Braços de IP'!$B$12,AI117&lt;='Braços de IP'!$D$12),'Braços de IP'!$E$12,IF(AND(AI117&gt;='Braços de IP'!$B$13,AI117&lt;='Braços de IP'!$D$13),'Braços de IP'!$E$13,IF(AND(AI117&gt;='Braços de IP'!$B$14,AI117&lt;='Braços de IP'!$D$14),'Braços de IP'!$E$14,"ERRO")))))))</f>
        <v>Curto II</v>
      </c>
      <c r="CW117" s="25"/>
      <c r="CX117" s="24" t="str">
        <f>IF($CW117="","",VLOOKUP($CW117,'Braços de IP'!$E$9:$I$15,2,0))</f>
        <v/>
      </c>
      <c r="CY117" s="27" t="str">
        <f>IF($CW117="","",VLOOKUP($CW117,'Braços de IP'!$E$9:$I$15,5,0))</f>
        <v/>
      </c>
      <c r="CZ117" s="24"/>
      <c r="DA117" s="24"/>
      <c r="DB117" s="24"/>
      <c r="DC117" s="24"/>
      <c r="DD117" s="24"/>
      <c r="DE117" s="24"/>
      <c r="DF117" s="28">
        <f t="shared" si="58"/>
        <v>22.5</v>
      </c>
      <c r="DG117" s="29">
        <f t="shared" si="59"/>
        <v>100</v>
      </c>
      <c r="DH117" s="28">
        <f t="shared" si="60"/>
        <v>245</v>
      </c>
      <c r="DI117" s="30">
        <f t="shared" si="61"/>
        <v>0.77500000000000002</v>
      </c>
      <c r="DJ117" s="31"/>
      <c r="DK117" s="32"/>
      <c r="DL117" s="15" t="s">
        <v>141</v>
      </c>
      <c r="DM117" s="15"/>
      <c r="DO117" s="33">
        <f t="shared" si="62"/>
        <v>0.80769230769230771</v>
      </c>
      <c r="DQ117" s="1" t="s">
        <v>5</v>
      </c>
      <c r="DR117" s="1">
        <f t="shared" si="69"/>
        <v>0</v>
      </c>
      <c r="DS117" s="33" t="e">
        <f t="shared" si="70"/>
        <v>#DIV/0!</v>
      </c>
      <c r="DT117" s="33" t="e">
        <f t="shared" si="68"/>
        <v>#DIV/0!</v>
      </c>
    </row>
    <row r="118" spans="2:124" ht="15.75" hidden="1" customHeight="1" x14ac:dyDescent="0.3">
      <c r="C118" t="s">
        <v>1006</v>
      </c>
      <c r="D118" s="15">
        <v>33</v>
      </c>
      <c r="E118" s="15" t="s">
        <v>164</v>
      </c>
      <c r="F118" s="15" t="s">
        <v>191</v>
      </c>
      <c r="G118" s="15">
        <v>-29.982942999999999</v>
      </c>
      <c r="H118" s="15">
        <v>-50.134264999999999</v>
      </c>
      <c r="I118" s="15" t="s">
        <v>134</v>
      </c>
      <c r="J118" s="15" t="s">
        <v>135</v>
      </c>
      <c r="K118" s="15">
        <v>0</v>
      </c>
      <c r="L118" s="15" t="s">
        <v>188</v>
      </c>
      <c r="M118" s="15">
        <v>100</v>
      </c>
      <c r="N118" s="15">
        <v>17</v>
      </c>
      <c r="O118" s="15">
        <v>0</v>
      </c>
      <c r="P118" s="15">
        <f t="shared" si="36"/>
        <v>400</v>
      </c>
      <c r="Q118" s="16">
        <v>1</v>
      </c>
      <c r="R118" s="16">
        <v>0</v>
      </c>
      <c r="S118" s="16">
        <v>2.5</v>
      </c>
      <c r="T118" s="15"/>
      <c r="U118" s="15"/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 t="s">
        <v>138</v>
      </c>
      <c r="AD118" s="15" t="s">
        <v>139</v>
      </c>
      <c r="AE118" s="15">
        <v>29.9</v>
      </c>
      <c r="AF118" s="15">
        <v>6</v>
      </c>
      <c r="AG118" s="15">
        <v>2</v>
      </c>
      <c r="AH118" s="15">
        <v>0</v>
      </c>
      <c r="AI118" s="15">
        <v>1.3</v>
      </c>
      <c r="AJ118" s="16">
        <f t="shared" si="37"/>
        <v>1.3</v>
      </c>
      <c r="AK118" s="16" t="s">
        <v>135</v>
      </c>
      <c r="AL118" s="16" t="s">
        <v>135</v>
      </c>
      <c r="AM118" s="15" t="s">
        <v>141</v>
      </c>
      <c r="AN118" s="16">
        <f t="shared" si="38"/>
        <v>4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 t="s">
        <v>135</v>
      </c>
      <c r="AU118" s="17">
        <f t="shared" si="39"/>
        <v>0</v>
      </c>
      <c r="AV118" s="17"/>
      <c r="AW118" s="17">
        <f>VLOOKUP(I118,ABNT5101!$I$3:$J$9,2)</f>
        <v>7.5</v>
      </c>
      <c r="AX118" s="17">
        <f>VLOOKUP(I118,ABNT5101!$I$3:$M$9,5)</f>
        <v>0.18</v>
      </c>
      <c r="AY118" s="131" t="str">
        <f>_xlfn.XLOOKUP(I118,ABNT5101!$I:$I,ABNT5101!$L:$L)</f>
        <v>-</v>
      </c>
      <c r="AZ118" s="131">
        <f>_xlfn.XLOOKUP(I118,ABNT5101!$I:$I,ABNT5101!M:M)</f>
        <v>0.18</v>
      </c>
      <c r="BA118" s="131" t="str">
        <f>_xlfn.XLOOKUP(I118,ABNT5101!$I:$I,ABNT5101!N:N)</f>
        <v>-</v>
      </c>
      <c r="BB118" s="131">
        <f>_xlfn.XLOOKUP(I118,ABNT5101!$I:$I,ABNT5101!O:O)</f>
        <v>16</v>
      </c>
      <c r="BC118" s="18" t="str">
        <f t="shared" si="40"/>
        <v>ATENDE</v>
      </c>
      <c r="BD118" s="19">
        <f t="shared" si="41"/>
        <v>1.6533333333333333</v>
      </c>
      <c r="BE118" s="19">
        <f t="shared" si="42"/>
        <v>1.5555555555555558</v>
      </c>
      <c r="BF118" s="19" t="str">
        <f t="shared" si="43"/>
        <v>-</v>
      </c>
      <c r="BG118" s="20">
        <v>19.899999999999999</v>
      </c>
      <c r="BH118" s="20">
        <v>0.46</v>
      </c>
      <c r="BI118" s="20"/>
      <c r="BJ118" s="20"/>
      <c r="BK118" s="21"/>
      <c r="BL118" s="20"/>
      <c r="BM118" s="18" t="str">
        <f t="shared" si="44"/>
        <v>ATENDE</v>
      </c>
      <c r="BN118" s="18" t="str">
        <f t="shared" si="45"/>
        <v>ATENDE</v>
      </c>
      <c r="BO118" s="18" t="str">
        <f t="shared" si="46"/>
        <v>ATENDE</v>
      </c>
      <c r="BP118" s="18" t="str">
        <f t="shared" si="47"/>
        <v>ATENDE</v>
      </c>
      <c r="BQ118" s="22" t="str">
        <f t="shared" si="48"/>
        <v>C5</v>
      </c>
      <c r="BR118" s="22" t="s">
        <v>135</v>
      </c>
      <c r="BS118" s="23" t="e">
        <f t="shared" si="49"/>
        <v>#VALUE!</v>
      </c>
      <c r="BT118" s="20"/>
      <c r="BU118" s="20"/>
      <c r="BV118" s="132" t="str">
        <f>IF(BR118="-","-",_xlfn.XLOOKUP(BR118,ABNT5101!$B$4:$B$9,ABNT5101!$C$4:$C$9))</f>
        <v>-</v>
      </c>
      <c r="BW118" s="132" t="str">
        <f>IF(BR118="-","-",_xlfn.XLOOKUP(BR118,ABNT5101!$B$4:$B$9,ABNT5101!$D$4:$D$9))</f>
        <v>-</v>
      </c>
      <c r="BX118" s="18" t="str">
        <f t="shared" si="50"/>
        <v>-</v>
      </c>
      <c r="BY118" s="18" t="str">
        <f t="shared" si="51"/>
        <v>-</v>
      </c>
      <c r="BZ118" s="18" t="str">
        <f t="shared" si="52"/>
        <v>-</v>
      </c>
      <c r="CA118" s="22" t="str">
        <f t="shared" si="71"/>
        <v>-</v>
      </c>
      <c r="CB118" s="23" t="e">
        <f t="shared" si="53"/>
        <v>#VALUE!</v>
      </c>
      <c r="CC118" s="22"/>
      <c r="CD118" s="22"/>
      <c r="CE118" s="130" t="str">
        <f>IF(CA118="-","-",_xlfn.XLOOKUP(CA118,ABNT5101!$B$4:$B$9,ABNT5101!$C$4:$C$9))</f>
        <v>-</v>
      </c>
      <c r="CF118" s="130" t="str">
        <f>IF(CA118="-","-",_xlfn.XLOOKUP(CA118,ABNT5101!$B$4:$B$9,ABNT5101!$D$4:$D$9))</f>
        <v>-</v>
      </c>
      <c r="CG118" s="18" t="str">
        <f t="shared" si="54"/>
        <v>-</v>
      </c>
      <c r="CH118" s="18" t="str">
        <f t="shared" si="55"/>
        <v>-</v>
      </c>
      <c r="CI118" s="18" t="str">
        <f t="shared" si="56"/>
        <v>-</v>
      </c>
      <c r="CJ118" s="133" t="str">
        <f>_xlfn.XLOOKUP(CK118,'Banco de dados'!$B:$B,'Banco de dados'!$D:$D)</f>
        <v>TECNOWATT</v>
      </c>
      <c r="CK118" s="25" t="s">
        <v>824</v>
      </c>
      <c r="CL118" s="24" t="str">
        <f>_xlfn.XLOOKUP(CK118,'Banco de dados'!$B:$B,'Banco de dados'!$E:$E)</f>
        <v>SIGSAGPTLRRSSNDL_30W_38IBBRS
1-10C1MUN6.5</v>
      </c>
      <c r="CM118" s="24"/>
      <c r="CN118" s="24" t="e">
        <f>IF(CM118="-","-",_xlfn.XLOOKUP(CM118,'Banco de dados'!$B:$B,'Banco de dados'!$E:$E))</f>
        <v>#N/A</v>
      </c>
      <c r="CO118" s="26">
        <f t="shared" si="57"/>
        <v>2</v>
      </c>
      <c r="CP118" s="24">
        <f>_xlfn.XLOOKUP(CK118,'Banco de dados'!$B:$B,'Banco de dados'!$H:$H)</f>
        <v>30</v>
      </c>
      <c r="CQ118" s="24">
        <f>_xlfn.XLOOKUP(CM118,'Banco de dados'!$B:$B,'Banco de dados'!$H:$H)</f>
        <v>0</v>
      </c>
      <c r="CR118" s="24">
        <f>_xlfn.XLOOKUP(CK118,'Banco de dados'!$B:$B,'Banco de dados'!$F:$F)</f>
        <v>5266</v>
      </c>
      <c r="CS118" s="24">
        <f>_xlfn.XLOOKUP(CM118,'Banco de dados'!$B:$B,'Banco de dados'!$F:$F)</f>
        <v>0</v>
      </c>
      <c r="CT118" s="25">
        <v>0</v>
      </c>
      <c r="CU118" s="25"/>
      <c r="CV118" s="24" t="str">
        <f>IF(AI118&lt;=0.5,"Curto I",IF(AND(AI118&gt;='Braços de IP'!$B$9,AI118&lt;='Braços de IP'!$D$9),'Braços de IP'!$E$9,IF(AND(AI118&gt;='Braços de IP'!$B$10,AI118&lt;='Braços de IP'!$D$10),'Braços de IP'!$E$10,IF(AND(AI118&gt;='Braços de IP'!$B$11,AI118&lt;='Braços de IP'!$D$11),'Braços de IP'!$E$11,IF(AND(AI118&gt;='Braços de IP'!$B$12,AI118&lt;='Braços de IP'!$D$12),'Braços de IP'!$E$12,IF(AND(AI118&gt;='Braços de IP'!$B$13,AI118&lt;='Braços de IP'!$D$13),'Braços de IP'!$E$13,IF(AND(AI118&gt;='Braços de IP'!$B$14,AI118&lt;='Braços de IP'!$D$14),'Braços de IP'!$E$14,"ERRO")))))))</f>
        <v>Curto II</v>
      </c>
      <c r="CW118" s="25"/>
      <c r="CX118" s="24" t="str">
        <f>IF($CW118="","",VLOOKUP($CW118,'Braços de IP'!$E$9:$I$15,2,0))</f>
        <v/>
      </c>
      <c r="CY118" s="27" t="str">
        <f>IF($CW118="","",VLOOKUP($CW118,'Braços de IP'!$E$9:$I$15,5,0))</f>
        <v/>
      </c>
      <c r="CZ118" s="24"/>
      <c r="DA118" s="24"/>
      <c r="DB118" s="24"/>
      <c r="DC118" s="24"/>
      <c r="DD118" s="24"/>
      <c r="DE118" s="24"/>
      <c r="DF118" s="28">
        <f t="shared" si="58"/>
        <v>30</v>
      </c>
      <c r="DG118" s="29">
        <f t="shared" si="59"/>
        <v>100</v>
      </c>
      <c r="DH118" s="28">
        <f t="shared" si="60"/>
        <v>260</v>
      </c>
      <c r="DI118" s="30">
        <f t="shared" si="61"/>
        <v>0.7</v>
      </c>
      <c r="DJ118" s="31"/>
      <c r="DK118" s="32"/>
      <c r="DL118" s="15" t="s">
        <v>141</v>
      </c>
      <c r="DM118" s="15"/>
      <c r="DO118" s="33">
        <f t="shared" si="62"/>
        <v>0.74358974358974361</v>
      </c>
      <c r="DQ118" s="1" t="s">
        <v>5</v>
      </c>
      <c r="DR118" s="1">
        <f t="shared" si="69"/>
        <v>0</v>
      </c>
      <c r="DS118" s="33" t="e">
        <f t="shared" si="70"/>
        <v>#DIV/0!</v>
      </c>
      <c r="DT118" s="33" t="e">
        <f t="shared" si="68"/>
        <v>#DIV/0!</v>
      </c>
    </row>
    <row r="119" spans="2:124" ht="15.75" customHeight="1" x14ac:dyDescent="0.3">
      <c r="B119" t="s">
        <v>1033</v>
      </c>
      <c r="C119" t="s">
        <v>1006</v>
      </c>
      <c r="D119" s="159">
        <v>40</v>
      </c>
      <c r="E119" s="159" t="s">
        <v>146</v>
      </c>
      <c r="F119" s="15" t="s">
        <v>201</v>
      </c>
      <c r="G119" s="15">
        <v>-30.004162999999998</v>
      </c>
      <c r="H119" s="15">
        <v>-50.14913</v>
      </c>
      <c r="I119" s="15" t="s">
        <v>319</v>
      </c>
      <c r="J119" s="15" t="s">
        <v>135</v>
      </c>
      <c r="K119" s="15" t="s">
        <v>136</v>
      </c>
      <c r="L119" s="15" t="s">
        <v>137</v>
      </c>
      <c r="M119" s="15">
        <v>300</v>
      </c>
      <c r="N119" s="15">
        <v>0</v>
      </c>
      <c r="O119" s="15">
        <v>0</v>
      </c>
      <c r="P119" s="15">
        <f t="shared" si="36"/>
        <v>1200</v>
      </c>
      <c r="Q119" s="16">
        <v>2</v>
      </c>
      <c r="R119" s="16">
        <v>0</v>
      </c>
      <c r="S119" s="16">
        <v>8.1999999999999993</v>
      </c>
      <c r="T119" s="15"/>
      <c r="U119" s="15"/>
      <c r="V119" s="15">
        <v>0</v>
      </c>
      <c r="W119" s="15">
        <v>3.8</v>
      </c>
      <c r="X119" s="15">
        <v>10</v>
      </c>
      <c r="Y119" s="15">
        <v>0</v>
      </c>
      <c r="Z119" s="15">
        <v>0</v>
      </c>
      <c r="AA119" s="15">
        <v>0</v>
      </c>
      <c r="AB119" s="15">
        <v>0</v>
      </c>
      <c r="AC119" s="15" t="s">
        <v>149</v>
      </c>
      <c r="AD119" s="15" t="s">
        <v>139</v>
      </c>
      <c r="AE119" s="15">
        <v>45.1</v>
      </c>
      <c r="AF119" s="15">
        <v>7.6</v>
      </c>
      <c r="AG119" s="15">
        <v>2</v>
      </c>
      <c r="AH119" s="15">
        <v>5.6</v>
      </c>
      <c r="AI119" s="15">
        <v>2.5</v>
      </c>
      <c r="AJ119" s="16">
        <f t="shared" si="37"/>
        <v>-3.0999999999999996</v>
      </c>
      <c r="AK119" s="16" t="s">
        <v>135</v>
      </c>
      <c r="AL119" s="16" t="s">
        <v>135</v>
      </c>
      <c r="AM119" s="15" t="s">
        <v>140</v>
      </c>
      <c r="AN119" s="16">
        <f t="shared" si="38"/>
        <v>4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 t="s">
        <v>135</v>
      </c>
      <c r="AU119" s="17">
        <f t="shared" si="39"/>
        <v>0</v>
      </c>
      <c r="AV119" s="17"/>
      <c r="AW119" s="17">
        <f>VLOOKUP(I119,ABNT5101!$I$3:$J$9,2)</f>
        <v>20</v>
      </c>
      <c r="AX119" s="17">
        <f>VLOOKUP(I119,ABNT5101!$I$3:$M$9,5)</f>
        <v>0.28000000000000003</v>
      </c>
      <c r="AY119" s="131" t="str">
        <f>_xlfn.XLOOKUP(I119,ABNT5101!$I:$I,ABNT5101!$L:$L)</f>
        <v>-</v>
      </c>
      <c r="AZ119" s="131">
        <f>_xlfn.XLOOKUP(I119,ABNT5101!$I:$I,ABNT5101!M:M)</f>
        <v>0.28000000000000003</v>
      </c>
      <c r="BA119" s="131" t="str">
        <f>_xlfn.XLOOKUP(I119,ABNT5101!$I:$I,ABNT5101!N:N)</f>
        <v>-</v>
      </c>
      <c r="BB119" s="131">
        <f>_xlfn.XLOOKUP(I119,ABNT5101!$I:$I,ABNT5101!O:O)</f>
        <v>14</v>
      </c>
      <c r="BC119" s="18" t="str">
        <f t="shared" si="40"/>
        <v>ATENDE</v>
      </c>
      <c r="BD119" s="19">
        <f t="shared" si="41"/>
        <v>1.8000000000000016E-2</v>
      </c>
      <c r="BE119" s="19">
        <f t="shared" si="42"/>
        <v>0.35714285714285698</v>
      </c>
      <c r="BF119" s="19" t="str">
        <f t="shared" si="43"/>
        <v>-</v>
      </c>
      <c r="BG119" s="168">
        <v>20.36</v>
      </c>
      <c r="BH119" s="168">
        <v>0.38</v>
      </c>
      <c r="BI119" s="20"/>
      <c r="BJ119" s="20"/>
      <c r="BK119" s="21"/>
      <c r="BL119" s="20"/>
      <c r="BM119" s="18" t="str">
        <f t="shared" si="44"/>
        <v>ATENDE</v>
      </c>
      <c r="BN119" s="18" t="str">
        <f t="shared" si="45"/>
        <v>ATENDE</v>
      </c>
      <c r="BO119" s="18" t="str">
        <f t="shared" si="46"/>
        <v>ATENDE</v>
      </c>
      <c r="BP119" s="18" t="str">
        <f t="shared" si="47"/>
        <v>ATENDE</v>
      </c>
      <c r="BQ119" s="22" t="str">
        <f t="shared" si="48"/>
        <v>C2</v>
      </c>
      <c r="BR119" s="22" t="s">
        <v>135</v>
      </c>
      <c r="BS119" s="23" t="e">
        <f>IF(BT119="-","-",BT119/BV119-1)</f>
        <v>#VALUE!</v>
      </c>
      <c r="BT119" s="20" t="s">
        <v>994</v>
      </c>
      <c r="BU119" s="20" t="s">
        <v>994</v>
      </c>
      <c r="BV119" s="132" t="str">
        <f>IF(BR119="-","-",_xlfn.XLOOKUP(BR119,ABNT5101!$B$4:$B$9,ABNT5101!$C$4:$C$9))</f>
        <v>-</v>
      </c>
      <c r="BW119" s="132" t="str">
        <f>IF(BR119="-","-",_xlfn.XLOOKUP(BR119,ABNT5101!$B$4:$B$9,ABNT5101!$D$4:$D$9))</f>
        <v>-</v>
      </c>
      <c r="BX119" s="18" t="str">
        <f t="shared" si="50"/>
        <v>-</v>
      </c>
      <c r="BY119" s="18" t="str">
        <f t="shared" si="51"/>
        <v>-</v>
      </c>
      <c r="BZ119" s="18" t="str">
        <f t="shared" si="52"/>
        <v>-</v>
      </c>
      <c r="CA119" s="22" t="s">
        <v>136</v>
      </c>
      <c r="CB119" s="23">
        <f t="shared" si="53"/>
        <v>1.7666666666666671</v>
      </c>
      <c r="CC119" s="167">
        <v>8.3000000000000007</v>
      </c>
      <c r="CD119" s="167">
        <v>4.63</v>
      </c>
      <c r="CE119" s="130">
        <f>IF(CA119="-","-",_xlfn.XLOOKUP(CA119,ABNT5101!$B$4:$B$9,ABNT5101!$C$4:$C$9))</f>
        <v>3</v>
      </c>
      <c r="CF119" s="130">
        <f>IF(CA119="-","-",_xlfn.XLOOKUP(CA119,ABNT5101!$B$4:$B$9,ABNT5101!$D$4:$D$9))</f>
        <v>0.6</v>
      </c>
      <c r="CG119" s="18" t="str">
        <f t="shared" si="54"/>
        <v>ATENDE</v>
      </c>
      <c r="CH119" s="18" t="str">
        <f t="shared" si="55"/>
        <v>ATENDE</v>
      </c>
      <c r="CI119" s="18" t="str">
        <f t="shared" si="56"/>
        <v>ATENDE</v>
      </c>
      <c r="CJ119" s="133" t="str">
        <f>_xlfn.XLOOKUP(CK119,'Banco de dados'!$B:$B,'Banco de dados'!$D:$D)</f>
        <v>LEDSTAR</v>
      </c>
      <c r="CK119" s="25" t="s">
        <v>727</v>
      </c>
      <c r="CL119" s="24" t="str">
        <f>_xlfn.XLOOKUP(CK119,'Banco de dados'!$B:$B,'Banco de dados'!$E:$E)</f>
        <v>LUM LED SL VT 9.1 155W</v>
      </c>
      <c r="CM119" s="24"/>
      <c r="CN119" s="24">
        <f>IF(CM119="-","-",_xlfn.XLOOKUP(CM119,'Banco de dados'!$B:$B,'Banco de dados'!$E:$E))</f>
        <v>0</v>
      </c>
      <c r="CO119" s="26">
        <f t="shared" si="57"/>
        <v>2</v>
      </c>
      <c r="CP119" s="24">
        <f>_xlfn.XLOOKUP(CK119,'Banco de dados'!$B:$B,'Banco de dados'!$H:$H)</f>
        <v>155</v>
      </c>
      <c r="CQ119" s="24">
        <f>_xlfn.XLOOKUP(CM119,'Banco de dados'!$B:$B,'Banco de dados'!$H:$H)</f>
        <v>0</v>
      </c>
      <c r="CR119" s="24">
        <f>_xlfn.XLOOKUP(CK119,'Banco de dados'!$B:$B,'Banco de dados'!$F:$F)</f>
        <v>24540</v>
      </c>
      <c r="CS119" s="24">
        <f>_xlfn.XLOOKUP(CM119,'Banco de dados'!$B:$B,'Banco de dados'!$F:$F)</f>
        <v>0</v>
      </c>
      <c r="CT119" s="25">
        <v>0</v>
      </c>
      <c r="CU119" s="163">
        <v>10</v>
      </c>
      <c r="CV119" s="24" t="str">
        <f>IF(AI119&lt;=0.5,"Curto I",IF(AND(AI119&gt;='Braços de IP'!$B$9,AI119&lt;='Braços de IP'!$D$9),'Braços de IP'!$E$9,IF(AND(AI119&gt;='Braços de IP'!$B$10,AI119&lt;='Braços de IP'!$D$10),'Braços de IP'!$E$10,IF(AND(AI119&gt;='Braços de IP'!$B$11,AI119&lt;='Braços de IP'!$D$11),'Braços de IP'!$E$11,IF(AND(AI119&gt;='Braços de IP'!$B$12,AI119&lt;='Braços de IP'!$D$12),'Braços de IP'!$E$12,IF(AND(AI119&gt;='Braços de IP'!$B$13,AI119&lt;='Braços de IP'!$D$13),'Braços de IP'!$E$13,IF(AND(AI119&gt;='Braços de IP'!$B$14,AI119&lt;='Braços de IP'!$D$14),'Braços de IP'!$E$14,"ERRO")))))))</f>
        <v>Médio II</v>
      </c>
      <c r="CW119" s="25" t="s">
        <v>290</v>
      </c>
      <c r="CX119" s="24">
        <f>IF($CW119="","",VLOOKUP($CW119,'Braços de IP'!$E$9:$I$15,2,0))</f>
        <v>2.8</v>
      </c>
      <c r="CY119" s="27">
        <f>IF($CW119="","",VLOOKUP($CW119,'Braços de IP'!$E$9:$I$15,5,0))</f>
        <v>8</v>
      </c>
      <c r="CZ119" s="24"/>
      <c r="DA119" s="24"/>
      <c r="DB119" s="24"/>
      <c r="DC119" s="24"/>
      <c r="DD119" s="24"/>
      <c r="DE119" s="24"/>
      <c r="DF119" s="28">
        <f t="shared" si="58"/>
        <v>155</v>
      </c>
      <c r="DG119" s="29">
        <f t="shared" si="59"/>
        <v>300</v>
      </c>
      <c r="DH119" s="28">
        <f t="shared" si="60"/>
        <v>910</v>
      </c>
      <c r="DI119" s="30">
        <f t="shared" si="61"/>
        <v>0.48333333333333328</v>
      </c>
      <c r="DJ119" s="31"/>
      <c r="DK119" s="32"/>
      <c r="DL119" s="15" t="s">
        <v>141</v>
      </c>
      <c r="DM119" s="15"/>
      <c r="DO119" s="33">
        <f t="shared" si="62"/>
        <v>0.48333333333333334</v>
      </c>
      <c r="DQ119" s="1" t="s">
        <v>6</v>
      </c>
      <c r="DR119" s="1">
        <f t="shared" si="69"/>
        <v>0</v>
      </c>
      <c r="DS119" s="33" t="e">
        <f t="shared" si="70"/>
        <v>#DIV/0!</v>
      </c>
      <c r="DT119" s="33" t="e">
        <f t="shared" si="68"/>
        <v>#DIV/0!</v>
      </c>
    </row>
    <row r="120" spans="2:124" ht="15.75" hidden="1" customHeight="1" x14ac:dyDescent="0.3">
      <c r="B120" t="s">
        <v>1033</v>
      </c>
      <c r="C120" t="s">
        <v>1006</v>
      </c>
      <c r="D120" s="159">
        <v>40</v>
      </c>
      <c r="E120" s="159" t="s">
        <v>146</v>
      </c>
      <c r="F120" s="15" t="s">
        <v>201</v>
      </c>
      <c r="G120" s="15">
        <v>-30.004162999999998</v>
      </c>
      <c r="H120" s="15">
        <v>-50.14913</v>
      </c>
      <c r="I120" s="15" t="s">
        <v>319</v>
      </c>
      <c r="J120" s="15" t="s">
        <v>135</v>
      </c>
      <c r="K120" s="15" t="s">
        <v>136</v>
      </c>
      <c r="L120" s="15" t="s">
        <v>137</v>
      </c>
      <c r="M120" s="15">
        <v>300</v>
      </c>
      <c r="N120" s="15">
        <v>0</v>
      </c>
      <c r="O120" s="15">
        <v>0</v>
      </c>
      <c r="P120" s="15">
        <f t="shared" si="36"/>
        <v>1200</v>
      </c>
      <c r="Q120" s="16">
        <v>2</v>
      </c>
      <c r="R120" s="16">
        <v>0</v>
      </c>
      <c r="S120" s="16">
        <v>8.1999999999999993</v>
      </c>
      <c r="T120" s="15"/>
      <c r="U120" s="15"/>
      <c r="V120" s="15">
        <v>0</v>
      </c>
      <c r="W120" s="15">
        <v>3.8</v>
      </c>
      <c r="X120" s="15">
        <v>10</v>
      </c>
      <c r="Y120" s="15">
        <v>0</v>
      </c>
      <c r="Z120" s="15">
        <v>0</v>
      </c>
      <c r="AA120" s="15">
        <v>0</v>
      </c>
      <c r="AB120" s="15">
        <v>0</v>
      </c>
      <c r="AC120" s="15" t="s">
        <v>149</v>
      </c>
      <c r="AD120" s="15" t="s">
        <v>139</v>
      </c>
      <c r="AE120" s="15">
        <v>45.1</v>
      </c>
      <c r="AF120" s="15">
        <v>7.6</v>
      </c>
      <c r="AG120" s="15">
        <v>2</v>
      </c>
      <c r="AH120" s="15">
        <v>5.6</v>
      </c>
      <c r="AI120" s="15">
        <v>2.5</v>
      </c>
      <c r="AJ120" s="16">
        <f t="shared" si="37"/>
        <v>-3.0999999999999996</v>
      </c>
      <c r="AK120" s="16" t="s">
        <v>135</v>
      </c>
      <c r="AL120" s="16" t="s">
        <v>135</v>
      </c>
      <c r="AM120" s="15" t="s">
        <v>140</v>
      </c>
      <c r="AN120" s="16">
        <f t="shared" si="38"/>
        <v>4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 t="s">
        <v>135</v>
      </c>
      <c r="AU120" s="17">
        <f t="shared" si="39"/>
        <v>0</v>
      </c>
      <c r="AV120" s="17"/>
      <c r="AW120" s="17">
        <f>VLOOKUP(I120,ABNT5101!$I$3:$J$9,2)</f>
        <v>20</v>
      </c>
      <c r="AX120" s="17">
        <f>VLOOKUP(I120,ABNT5101!$I$3:$M$9,5)</f>
        <v>0.28000000000000003</v>
      </c>
      <c r="AY120" s="131" t="str">
        <f>_xlfn.XLOOKUP(I120,ABNT5101!$I:$I,ABNT5101!$L:$L)</f>
        <v>-</v>
      </c>
      <c r="AZ120" s="131">
        <f>_xlfn.XLOOKUP(I120,ABNT5101!$I:$I,ABNT5101!M:M)</f>
        <v>0.28000000000000003</v>
      </c>
      <c r="BA120" s="131" t="str">
        <f>_xlfn.XLOOKUP(I120,ABNT5101!$I:$I,ABNT5101!N:N)</f>
        <v>-</v>
      </c>
      <c r="BB120" s="131">
        <f>_xlfn.XLOOKUP(I120,ABNT5101!$I:$I,ABNT5101!O:O)</f>
        <v>14</v>
      </c>
      <c r="BC120" s="18" t="str">
        <f t="shared" si="40"/>
        <v>ATENDE</v>
      </c>
      <c r="BD120" s="19">
        <f t="shared" si="41"/>
        <v>0.14450000000000007</v>
      </c>
      <c r="BE120" s="19">
        <f t="shared" si="42"/>
        <v>0.21428571428571419</v>
      </c>
      <c r="BF120" s="19" t="str">
        <f t="shared" si="43"/>
        <v>-</v>
      </c>
      <c r="BG120" s="168">
        <v>22.89</v>
      </c>
      <c r="BH120" s="168">
        <v>0.34</v>
      </c>
      <c r="BI120" s="20"/>
      <c r="BJ120" s="20"/>
      <c r="BK120" s="21"/>
      <c r="BL120" s="20"/>
      <c r="BM120" s="18" t="str">
        <f t="shared" si="44"/>
        <v>ATENDE</v>
      </c>
      <c r="BN120" s="18" t="str">
        <f t="shared" si="45"/>
        <v>ATENDE</v>
      </c>
      <c r="BO120" s="18" t="str">
        <f t="shared" si="46"/>
        <v>ATENDE</v>
      </c>
      <c r="BP120" s="18" t="str">
        <f t="shared" si="47"/>
        <v>ATENDE</v>
      </c>
      <c r="BQ120" s="22" t="str">
        <f t="shared" si="48"/>
        <v>C2</v>
      </c>
      <c r="BR120" s="22" t="s">
        <v>135</v>
      </c>
      <c r="BS120" s="23" t="e">
        <f t="shared" si="49"/>
        <v>#VALUE!</v>
      </c>
      <c r="BT120" s="20" t="s">
        <v>994</v>
      </c>
      <c r="BU120" s="20" t="s">
        <v>994</v>
      </c>
      <c r="BV120" s="132" t="str">
        <f>IF(BR120="-","-",_xlfn.XLOOKUP(BR120,ABNT5101!$B$4:$B$9,ABNT5101!$C$4:$C$9))</f>
        <v>-</v>
      </c>
      <c r="BW120" s="132" t="str">
        <f>IF(BR120="-","-",_xlfn.XLOOKUP(BR120,ABNT5101!$B$4:$B$9,ABNT5101!$D$4:$D$9))</f>
        <v>-</v>
      </c>
      <c r="BX120" s="18" t="str">
        <f t="shared" si="50"/>
        <v>-</v>
      </c>
      <c r="BY120" s="18" t="str">
        <f t="shared" si="51"/>
        <v>-</v>
      </c>
      <c r="BZ120" s="18" t="str">
        <f t="shared" si="52"/>
        <v>-</v>
      </c>
      <c r="CA120" s="22" t="s">
        <v>136</v>
      </c>
      <c r="CB120" s="23">
        <f t="shared" si="53"/>
        <v>1.5033333333333334</v>
      </c>
      <c r="CC120" s="167">
        <v>7.51</v>
      </c>
      <c r="CD120" s="167">
        <v>4.42</v>
      </c>
      <c r="CE120" s="130">
        <f>IF(CA120="-","-",_xlfn.XLOOKUP(CA120,ABNT5101!$B$4:$B$9,ABNT5101!$C$4:$C$9))</f>
        <v>3</v>
      </c>
      <c r="CF120" s="130">
        <f>IF(CA120="-","-",_xlfn.XLOOKUP(CA120,ABNT5101!$B$4:$B$9,ABNT5101!$D$4:$D$9))</f>
        <v>0.6</v>
      </c>
      <c r="CG120" s="18" t="str">
        <f t="shared" si="54"/>
        <v>ATENDE</v>
      </c>
      <c r="CH120" s="18" t="str">
        <f t="shared" si="55"/>
        <v>ATENDE</v>
      </c>
      <c r="CI120" s="18" t="str">
        <f t="shared" si="56"/>
        <v>ATENDE</v>
      </c>
      <c r="CJ120" s="133" t="str">
        <f>_xlfn.XLOOKUP(CK120,'Banco de dados'!$B:$B,'Banco de dados'!$D:$D)</f>
        <v>SX LIGHTING</v>
      </c>
      <c r="CK120" s="25" t="s">
        <v>819</v>
      </c>
      <c r="CL120" s="24" t="str">
        <f>_xlfn.XLOOKUP(CK120,'Banco de dados'!$B:$B,'Banco de dados'!$E:$E)</f>
        <v>SXINLPE150K40L12CZF7PHF</v>
      </c>
      <c r="CM120" s="24"/>
      <c r="CN120" s="24">
        <f>IF(CM120="-","-",_xlfn.XLOOKUP(CM120,'Banco de dados'!$B:$B,'Banco de dados'!$E:$E))</f>
        <v>0</v>
      </c>
      <c r="CO120" s="26">
        <f t="shared" si="57"/>
        <v>2</v>
      </c>
      <c r="CP120" s="24">
        <f>_xlfn.XLOOKUP(CK120,'Banco de dados'!$B:$B,'Banco de dados'!$H:$H)</f>
        <v>146</v>
      </c>
      <c r="CQ120" s="24">
        <f>_xlfn.XLOOKUP(CM120,'Banco de dados'!$B:$B,'Banco de dados'!$H:$H)</f>
        <v>0</v>
      </c>
      <c r="CR120" s="24">
        <f>_xlfn.XLOOKUP(CK120,'Banco de dados'!$B:$B,'Banco de dados'!$F:$F)</f>
        <v>26908</v>
      </c>
      <c r="CS120" s="24">
        <f>_xlfn.XLOOKUP(CM120,'Banco de dados'!$B:$B,'Banco de dados'!$F:$F)</f>
        <v>0</v>
      </c>
      <c r="CT120" s="25">
        <v>0</v>
      </c>
      <c r="CU120" s="163">
        <v>10</v>
      </c>
      <c r="CV120" s="24" t="str">
        <f>IF(AI120&lt;=0.5,"Curto I",IF(AND(AI120&gt;='Braços de IP'!$B$9,AI120&lt;='Braços de IP'!$D$9),'Braços de IP'!$E$9,IF(AND(AI120&gt;='Braços de IP'!$B$10,AI120&lt;='Braços de IP'!$D$10),'Braços de IP'!$E$10,IF(AND(AI120&gt;='Braços de IP'!$B$11,AI120&lt;='Braços de IP'!$D$11),'Braços de IP'!$E$11,IF(AND(AI120&gt;='Braços de IP'!$B$12,AI120&lt;='Braços de IP'!$D$12),'Braços de IP'!$E$12,IF(AND(AI120&gt;='Braços de IP'!$B$13,AI120&lt;='Braços de IP'!$D$13),'Braços de IP'!$E$13,IF(AND(AI120&gt;='Braços de IP'!$B$14,AI120&lt;='Braços de IP'!$D$14),'Braços de IP'!$E$14,"ERRO")))))))</f>
        <v>Médio II</v>
      </c>
      <c r="CW120" s="25"/>
      <c r="CX120" s="24" t="str">
        <f>IF($CW120="","",VLOOKUP($CW120,'Braços de IP'!$E$9:$I$15,2,0))</f>
        <v/>
      </c>
      <c r="CY120" s="27" t="str">
        <f>IF($CW120="","",VLOOKUP($CW120,'Braços de IP'!$E$9:$I$15,5,0))</f>
        <v/>
      </c>
      <c r="CZ120" s="24"/>
      <c r="DA120" s="24"/>
      <c r="DB120" s="24"/>
      <c r="DC120" s="24"/>
      <c r="DD120" s="24"/>
      <c r="DE120" s="24"/>
      <c r="DF120" s="28">
        <f t="shared" si="58"/>
        <v>146</v>
      </c>
      <c r="DG120" s="29">
        <f t="shared" si="59"/>
        <v>300</v>
      </c>
      <c r="DH120" s="28">
        <f t="shared" si="60"/>
        <v>892</v>
      </c>
      <c r="DI120" s="30">
        <f t="shared" si="61"/>
        <v>0.51333333333333331</v>
      </c>
      <c r="DJ120" s="31"/>
      <c r="DK120" s="32"/>
      <c r="DL120" s="15" t="s">
        <v>141</v>
      </c>
      <c r="DM120" s="15"/>
      <c r="DO120" s="33">
        <f t="shared" si="62"/>
        <v>0.51333333333333331</v>
      </c>
      <c r="DQ120" s="1" t="s">
        <v>6</v>
      </c>
      <c r="DR120" s="1">
        <f t="shared" si="69"/>
        <v>0</v>
      </c>
      <c r="DS120" s="33" t="e">
        <f t="shared" si="70"/>
        <v>#DIV/0!</v>
      </c>
      <c r="DT120" s="33" t="e">
        <f t="shared" si="68"/>
        <v>#DIV/0!</v>
      </c>
    </row>
    <row r="121" spans="2:124" ht="15.75" customHeight="1" x14ac:dyDescent="0.3">
      <c r="B121" t="s">
        <v>1033</v>
      </c>
      <c r="C121" t="s">
        <v>1006</v>
      </c>
      <c r="D121" s="159">
        <v>40</v>
      </c>
      <c r="E121" s="159" t="s">
        <v>146</v>
      </c>
      <c r="F121" s="15" t="s">
        <v>201</v>
      </c>
      <c r="G121" s="15">
        <v>-30.004162999999998</v>
      </c>
      <c r="H121" s="15">
        <v>-50.14913</v>
      </c>
      <c r="I121" s="15" t="s">
        <v>319</v>
      </c>
      <c r="J121" s="15" t="s">
        <v>135</v>
      </c>
      <c r="K121" s="15" t="s">
        <v>136</v>
      </c>
      <c r="L121" s="15" t="s">
        <v>137</v>
      </c>
      <c r="M121" s="15">
        <v>300</v>
      </c>
      <c r="N121" s="15">
        <v>0</v>
      </c>
      <c r="O121" s="15">
        <v>0</v>
      </c>
      <c r="P121" s="15">
        <f t="shared" si="36"/>
        <v>1200</v>
      </c>
      <c r="Q121" s="16">
        <v>2</v>
      </c>
      <c r="R121" s="16">
        <v>0</v>
      </c>
      <c r="S121" s="16">
        <v>8.1999999999999993</v>
      </c>
      <c r="T121" s="15"/>
      <c r="U121" s="15"/>
      <c r="V121" s="15">
        <v>0</v>
      </c>
      <c r="W121" s="15">
        <v>3.8</v>
      </c>
      <c r="X121" s="15">
        <v>10</v>
      </c>
      <c r="Y121" s="15">
        <v>0</v>
      </c>
      <c r="Z121" s="15">
        <v>0</v>
      </c>
      <c r="AA121" s="15">
        <v>0</v>
      </c>
      <c r="AB121" s="15">
        <v>0</v>
      </c>
      <c r="AC121" s="15" t="s">
        <v>149</v>
      </c>
      <c r="AD121" s="15" t="s">
        <v>139</v>
      </c>
      <c r="AE121" s="15">
        <v>45.1</v>
      </c>
      <c r="AF121" s="15">
        <v>7.6</v>
      </c>
      <c r="AG121" s="15">
        <v>2</v>
      </c>
      <c r="AH121" s="15">
        <v>5.6</v>
      </c>
      <c r="AI121" s="15">
        <v>2.5</v>
      </c>
      <c r="AJ121" s="16">
        <f t="shared" si="37"/>
        <v>-3.0999999999999996</v>
      </c>
      <c r="AK121" s="16" t="s">
        <v>135</v>
      </c>
      <c r="AL121" s="16" t="s">
        <v>135</v>
      </c>
      <c r="AM121" s="15" t="s">
        <v>140</v>
      </c>
      <c r="AN121" s="16">
        <f t="shared" si="38"/>
        <v>4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 t="s">
        <v>135</v>
      </c>
      <c r="AU121" s="17">
        <f t="shared" si="39"/>
        <v>0</v>
      </c>
      <c r="AV121" s="17"/>
      <c r="AW121" s="17">
        <f>VLOOKUP(I121,ABNT5101!$I$3:$J$9,2)</f>
        <v>20</v>
      </c>
      <c r="AX121" s="17">
        <f>VLOOKUP(I121,ABNT5101!$I$3:$M$9,5)</f>
        <v>0.28000000000000003</v>
      </c>
      <c r="AY121" s="131" t="str">
        <f>_xlfn.XLOOKUP(I121,ABNT5101!$I:$I,ABNT5101!$L:$L)</f>
        <v>-</v>
      </c>
      <c r="AZ121" s="131">
        <f>_xlfn.XLOOKUP(I121,ABNT5101!$I:$I,ABNT5101!M:M)</f>
        <v>0.28000000000000003</v>
      </c>
      <c r="BA121" s="131" t="str">
        <f>_xlfn.XLOOKUP(I121,ABNT5101!$I:$I,ABNT5101!N:N)</f>
        <v>-</v>
      </c>
      <c r="BB121" s="131">
        <f>_xlfn.XLOOKUP(I121,ABNT5101!$I:$I,ABNT5101!O:O)</f>
        <v>14</v>
      </c>
      <c r="BC121" s="18" t="str">
        <f t="shared" si="40"/>
        <v>ATENDE</v>
      </c>
      <c r="BD121" s="19">
        <f t="shared" si="41"/>
        <v>1.2000000000000011E-2</v>
      </c>
      <c r="BE121" s="19">
        <f t="shared" si="42"/>
        <v>0.8214285714285714</v>
      </c>
      <c r="BF121" s="19" t="str">
        <f t="shared" si="43"/>
        <v>-</v>
      </c>
      <c r="BG121" s="168">
        <v>20.239999999999998</v>
      </c>
      <c r="BH121" s="168">
        <v>0.51</v>
      </c>
      <c r="BI121" s="20"/>
      <c r="BJ121" s="20"/>
      <c r="BK121" s="21"/>
      <c r="BL121" s="20"/>
      <c r="BM121" s="18" t="str">
        <f t="shared" si="44"/>
        <v>ATENDE</v>
      </c>
      <c r="BN121" s="18" t="str">
        <f t="shared" si="45"/>
        <v>ATENDE</v>
      </c>
      <c r="BO121" s="18" t="str">
        <f t="shared" si="46"/>
        <v>ATENDE</v>
      </c>
      <c r="BP121" s="18" t="str">
        <f t="shared" si="47"/>
        <v>ATENDE</v>
      </c>
      <c r="BQ121" s="22" t="str">
        <f t="shared" si="48"/>
        <v>C2</v>
      </c>
      <c r="BR121" s="22" t="s">
        <v>135</v>
      </c>
      <c r="BS121" s="23" t="e">
        <f t="shared" si="49"/>
        <v>#VALUE!</v>
      </c>
      <c r="BT121" s="20" t="s">
        <v>994</v>
      </c>
      <c r="BU121" s="20" t="s">
        <v>994</v>
      </c>
      <c r="BV121" s="132" t="str">
        <f>IF(BR121="-","-",_xlfn.XLOOKUP(BR121,ABNT5101!$B$4:$B$9,ABNT5101!$C$4:$C$9))</f>
        <v>-</v>
      </c>
      <c r="BW121" s="132" t="str">
        <f>IF(BR121="-","-",_xlfn.XLOOKUP(BR121,ABNT5101!$B$4:$B$9,ABNT5101!$D$4:$D$9))</f>
        <v>-</v>
      </c>
      <c r="BX121" s="18" t="str">
        <f t="shared" si="50"/>
        <v>-</v>
      </c>
      <c r="BY121" s="18" t="str">
        <f t="shared" si="51"/>
        <v>-</v>
      </c>
      <c r="BZ121" s="18" t="str">
        <f t="shared" si="52"/>
        <v>-</v>
      </c>
      <c r="CA121" s="22" t="s">
        <v>136</v>
      </c>
      <c r="CB121" s="23">
        <f t="shared" si="53"/>
        <v>1.6966666666666668</v>
      </c>
      <c r="CC121" s="167">
        <v>8.09</v>
      </c>
      <c r="CD121" s="167">
        <v>6.22</v>
      </c>
      <c r="CE121" s="130">
        <f>IF(CA121="-","-",_xlfn.XLOOKUP(CA121,ABNT5101!$B$4:$B$9,ABNT5101!$C$4:$C$9))</f>
        <v>3</v>
      </c>
      <c r="CF121" s="130">
        <f>IF(CA121="-","-",_xlfn.XLOOKUP(CA121,ABNT5101!$B$4:$B$9,ABNT5101!$D$4:$D$9))</f>
        <v>0.6</v>
      </c>
      <c r="CG121" s="18" t="str">
        <f t="shared" si="54"/>
        <v>ATENDE</v>
      </c>
      <c r="CH121" s="18" t="str">
        <f t="shared" si="55"/>
        <v>ATENDE</v>
      </c>
      <c r="CI121" s="18" t="str">
        <f t="shared" si="56"/>
        <v>ATENDE</v>
      </c>
      <c r="CJ121" s="133" t="str">
        <f>_xlfn.XLOOKUP(CK121,'Banco de dados'!$B:$B,'Banco de dados'!$D:$D)</f>
        <v>TECNOWATT</v>
      </c>
      <c r="CK121" s="25" t="s">
        <v>842</v>
      </c>
      <c r="CL121" s="24" t="str">
        <f>_xlfn.XLOOKUP(CK121,'Banco de dados'!$B:$B,'Banco de dados'!$E:$E)</f>
        <v>SIGMAGPTLRRSMNDL150W102IBBR
S1-10C1MUN6.5</v>
      </c>
      <c r="CM121" s="24"/>
      <c r="CN121" s="24">
        <f>IF(CM121="-","-",_xlfn.XLOOKUP(CM121,'Banco de dados'!$B:$B,'Banco de dados'!$E:$E))</f>
        <v>0</v>
      </c>
      <c r="CO121" s="26">
        <f t="shared" si="57"/>
        <v>2</v>
      </c>
      <c r="CP121" s="24">
        <f>_xlfn.XLOOKUP(CK121,'Banco de dados'!$B:$B,'Banco de dados'!$H:$H)</f>
        <v>150</v>
      </c>
      <c r="CQ121" s="24">
        <f>_xlfn.XLOOKUP(CM121,'Banco de dados'!$B:$B,'Banco de dados'!$H:$H)</f>
        <v>0</v>
      </c>
      <c r="CR121" s="24">
        <f>_xlfn.XLOOKUP(CK121,'Banco de dados'!$B:$B,'Banco de dados'!$F:$F)</f>
        <v>23000</v>
      </c>
      <c r="CS121" s="24">
        <f>_xlfn.XLOOKUP(CM121,'Banco de dados'!$B:$B,'Banco de dados'!$F:$F)</f>
        <v>0</v>
      </c>
      <c r="CT121" s="25">
        <v>0</v>
      </c>
      <c r="CU121" s="163">
        <v>10</v>
      </c>
      <c r="CV121" s="24" t="str">
        <f>IF(AI121&lt;=0.5,"Curto I",IF(AND(AI121&gt;='Braços de IP'!$B$9,AI121&lt;='Braços de IP'!$D$9),'Braços de IP'!$E$9,IF(AND(AI121&gt;='Braços de IP'!$B$10,AI121&lt;='Braços de IP'!$D$10),'Braços de IP'!$E$10,IF(AND(AI121&gt;='Braços de IP'!$B$11,AI121&lt;='Braços de IP'!$D$11),'Braços de IP'!$E$11,IF(AND(AI121&gt;='Braços de IP'!$B$12,AI121&lt;='Braços de IP'!$D$12),'Braços de IP'!$E$12,IF(AND(AI121&gt;='Braços de IP'!$B$13,AI121&lt;='Braços de IP'!$D$13),'Braços de IP'!$E$13,IF(AND(AI121&gt;='Braços de IP'!$B$14,AI121&lt;='Braços de IP'!$D$14),'Braços de IP'!$E$14,"ERRO")))))))</f>
        <v>Médio II</v>
      </c>
      <c r="CW121" s="163" t="s">
        <v>171</v>
      </c>
      <c r="CX121" s="165">
        <f>IF($CW121="","",VLOOKUP($CW121,'Braços de IP'!$E$9:$I$15,2,0))</f>
        <v>3.5</v>
      </c>
      <c r="CY121" s="166">
        <f>IF($CW121="","",VLOOKUP($CW121,'Braços de IP'!$E$9:$I$15,5,0))</f>
        <v>8.5</v>
      </c>
      <c r="CZ121" s="24"/>
      <c r="DA121" s="24"/>
      <c r="DB121" s="24"/>
      <c r="DC121" s="24"/>
      <c r="DD121" s="24"/>
      <c r="DE121" s="24"/>
      <c r="DF121" s="28">
        <f t="shared" si="58"/>
        <v>150</v>
      </c>
      <c r="DG121" s="29">
        <f t="shared" si="59"/>
        <v>300</v>
      </c>
      <c r="DH121" s="28">
        <f t="shared" si="60"/>
        <v>900</v>
      </c>
      <c r="DI121" s="30">
        <f t="shared" si="61"/>
        <v>0.5</v>
      </c>
      <c r="DJ121" s="31"/>
      <c r="DK121" s="32"/>
      <c r="DL121" s="15" t="s">
        <v>141</v>
      </c>
      <c r="DM121" s="15"/>
      <c r="DO121" s="33">
        <f t="shared" si="62"/>
        <v>0.5</v>
      </c>
      <c r="DQ121" s="1" t="s">
        <v>6</v>
      </c>
      <c r="DR121" s="1">
        <f t="shared" si="69"/>
        <v>0</v>
      </c>
      <c r="DS121" s="33" t="e">
        <f t="shared" si="70"/>
        <v>#DIV/0!</v>
      </c>
      <c r="DT121" s="33" t="e">
        <f t="shared" si="68"/>
        <v>#DIV/0!</v>
      </c>
    </row>
    <row r="122" spans="2:124" ht="15.75" hidden="1" customHeight="1" x14ac:dyDescent="0.3">
      <c r="C122" t="s">
        <v>1006</v>
      </c>
      <c r="D122" s="15">
        <v>39</v>
      </c>
      <c r="E122" s="15" t="s">
        <v>132</v>
      </c>
      <c r="F122" s="15" t="s">
        <v>200</v>
      </c>
      <c r="G122" s="15">
        <v>-30.001194999999999</v>
      </c>
      <c r="H122" s="15">
        <v>-50.156247</v>
      </c>
      <c r="I122" s="15" t="s">
        <v>134</v>
      </c>
      <c r="J122" s="15" t="s">
        <v>135</v>
      </c>
      <c r="K122" s="15" t="s">
        <v>136</v>
      </c>
      <c r="L122" s="15" t="s">
        <v>148</v>
      </c>
      <c r="M122" s="15">
        <v>100</v>
      </c>
      <c r="N122" s="15">
        <v>17</v>
      </c>
      <c r="O122" s="15">
        <v>0</v>
      </c>
      <c r="P122" s="15">
        <f t="shared" si="36"/>
        <v>200</v>
      </c>
      <c r="Q122" s="16">
        <v>2</v>
      </c>
      <c r="R122" s="16">
        <v>2.5</v>
      </c>
      <c r="S122" s="16">
        <v>7</v>
      </c>
      <c r="T122" s="15"/>
      <c r="U122" s="15"/>
      <c r="V122" s="15">
        <v>0</v>
      </c>
      <c r="W122" s="15">
        <v>2.5</v>
      </c>
      <c r="X122" s="15">
        <v>2.5</v>
      </c>
      <c r="Y122" s="15">
        <v>0</v>
      </c>
      <c r="Z122" s="15">
        <v>0</v>
      </c>
      <c r="AA122" s="15">
        <v>0</v>
      </c>
      <c r="AB122" s="15">
        <v>0</v>
      </c>
      <c r="AC122" s="15" t="s">
        <v>138</v>
      </c>
      <c r="AD122" s="15" t="s">
        <v>139</v>
      </c>
      <c r="AE122" s="15">
        <v>21.8</v>
      </c>
      <c r="AF122" s="15">
        <v>7.5</v>
      </c>
      <c r="AG122" s="15">
        <v>1</v>
      </c>
      <c r="AH122" s="15">
        <v>0.8</v>
      </c>
      <c r="AI122" s="15">
        <v>1.3</v>
      </c>
      <c r="AJ122" s="16">
        <f t="shared" si="37"/>
        <v>0.5</v>
      </c>
      <c r="AK122" s="16" t="s">
        <v>135</v>
      </c>
      <c r="AL122" s="16" t="s">
        <v>135</v>
      </c>
      <c r="AM122" s="15" t="s">
        <v>140</v>
      </c>
      <c r="AN122" s="16">
        <f t="shared" si="38"/>
        <v>2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 t="s">
        <v>135</v>
      </c>
      <c r="AU122" s="17">
        <f t="shared" si="39"/>
        <v>0</v>
      </c>
      <c r="AV122" s="17"/>
      <c r="AW122" s="17">
        <f>VLOOKUP(I122,ABNT5101!$I$3:$J$9,2)</f>
        <v>7.5</v>
      </c>
      <c r="AX122" s="17">
        <f>VLOOKUP(I122,ABNT5101!$I$3:$M$9,5)</f>
        <v>0.18</v>
      </c>
      <c r="AY122" s="131" t="str">
        <f>_xlfn.XLOOKUP(I122,ABNT5101!$I:$I,ABNT5101!$L:$L)</f>
        <v>-</v>
      </c>
      <c r="AZ122" s="131">
        <f>_xlfn.XLOOKUP(I122,ABNT5101!$I:$I,ABNT5101!M:M)</f>
        <v>0.18</v>
      </c>
      <c r="BA122" s="131" t="str">
        <f>_xlfn.XLOOKUP(I122,ABNT5101!$I:$I,ABNT5101!N:N)</f>
        <v>-</v>
      </c>
      <c r="BB122" s="131">
        <f>_xlfn.XLOOKUP(I122,ABNT5101!$I:$I,ABNT5101!O:O)</f>
        <v>16</v>
      </c>
      <c r="BC122" s="18" t="str">
        <f t="shared" si="40"/>
        <v>ATENDE</v>
      </c>
      <c r="BD122" s="19">
        <f t="shared" si="41"/>
        <v>0.37999999999999989</v>
      </c>
      <c r="BE122" s="19">
        <f t="shared" si="42"/>
        <v>2.5555555555555558</v>
      </c>
      <c r="BF122" s="19" t="str">
        <f t="shared" si="43"/>
        <v>-</v>
      </c>
      <c r="BG122" s="20">
        <v>10.35</v>
      </c>
      <c r="BH122" s="20">
        <v>0.64</v>
      </c>
      <c r="BI122" s="20"/>
      <c r="BJ122" s="20"/>
      <c r="BK122" s="21"/>
      <c r="BL122" s="20"/>
      <c r="BM122" s="18" t="str">
        <f t="shared" si="44"/>
        <v>ATENDE</v>
      </c>
      <c r="BN122" s="18" t="str">
        <f t="shared" si="45"/>
        <v>ATENDE</v>
      </c>
      <c r="BO122" s="18" t="str">
        <f t="shared" si="46"/>
        <v>ATENDE</v>
      </c>
      <c r="BP122" s="18" t="str">
        <f t="shared" si="47"/>
        <v>ATENDE</v>
      </c>
      <c r="BQ122" s="22" t="str">
        <f t="shared" si="48"/>
        <v>C5</v>
      </c>
      <c r="BR122" s="22" t="str">
        <f t="shared" ref="BR122:BR133" si="72">K122</f>
        <v>P6</v>
      </c>
      <c r="BS122" s="23">
        <f t="shared" si="49"/>
        <v>2.1300000000000003</v>
      </c>
      <c r="BT122" s="20">
        <v>9.39</v>
      </c>
      <c r="BU122" s="20">
        <v>6.21</v>
      </c>
      <c r="BV122" s="132">
        <f>IF(BR122="-","-",_xlfn.XLOOKUP(BR122,ABNT5101!$B$4:$B$9,ABNT5101!$C$4:$C$9))</f>
        <v>3</v>
      </c>
      <c r="BW122" s="132">
        <f>IF(BR122="-","-",_xlfn.XLOOKUP(BR122,ABNT5101!$B$4:$B$9,ABNT5101!$D$4:$D$9))</f>
        <v>0.6</v>
      </c>
      <c r="BX122" s="18" t="str">
        <f t="shared" si="50"/>
        <v>ATENDE</v>
      </c>
      <c r="BY122" s="18" t="str">
        <f t="shared" si="51"/>
        <v>ATENDE</v>
      </c>
      <c r="BZ122" s="18" t="str">
        <f t="shared" si="52"/>
        <v>ATENDE</v>
      </c>
      <c r="CA122" s="22" t="str">
        <f t="shared" ref="CA122:CA133" si="73">BR122</f>
        <v>P6</v>
      </c>
      <c r="CB122" s="23">
        <f t="shared" si="53"/>
        <v>0.15666666666666673</v>
      </c>
      <c r="CC122" s="22">
        <v>3.47</v>
      </c>
      <c r="CD122" s="22">
        <v>2.4900000000000002</v>
      </c>
      <c r="CE122" s="130">
        <f>IF(CA122="-","-",_xlfn.XLOOKUP(CA122,ABNT5101!$B$4:$B$9,ABNT5101!$C$4:$C$9))</f>
        <v>3</v>
      </c>
      <c r="CF122" s="130">
        <f>IF(CA122="-","-",_xlfn.XLOOKUP(CA122,ABNT5101!$B$4:$B$9,ABNT5101!$D$4:$D$9))</f>
        <v>0.6</v>
      </c>
      <c r="CG122" s="18" t="str">
        <f t="shared" si="54"/>
        <v>ATENDE</v>
      </c>
      <c r="CH122" s="18" t="str">
        <f t="shared" si="55"/>
        <v>ATENDE</v>
      </c>
      <c r="CI122" s="18" t="str">
        <f t="shared" si="56"/>
        <v>ATENDE</v>
      </c>
      <c r="CJ122" s="133" t="str">
        <f>_xlfn.XLOOKUP(CK122,'Banco de dados'!$B:$B,'Banco de dados'!$D:$D)</f>
        <v>LEDSTAR</v>
      </c>
      <c r="CK122" s="25" t="s">
        <v>707</v>
      </c>
      <c r="CL122" s="24" t="str">
        <f>_xlfn.XLOOKUP(CK122,'Banco de dados'!$B:$B,'Banco de dados'!$E:$E)</f>
        <v>LUM LED SL VT 9.1 28W</v>
      </c>
      <c r="CM122" s="24"/>
      <c r="CN122" s="24">
        <f>IF(CM122="-","-",_xlfn.XLOOKUP(CM122,'Banco de dados'!$B:$B,'Banco de dados'!$E:$E))</f>
        <v>0</v>
      </c>
      <c r="CO122" s="26">
        <f t="shared" si="57"/>
        <v>1</v>
      </c>
      <c r="CP122" s="24">
        <f>_xlfn.XLOOKUP(CK122,'Banco de dados'!$B:$B,'Banco de dados'!$H:$H)</f>
        <v>28</v>
      </c>
      <c r="CQ122" s="24">
        <f>_xlfn.XLOOKUP(CM122,'Banco de dados'!$B:$B,'Banco de dados'!$H:$H)</f>
        <v>0</v>
      </c>
      <c r="CR122" s="24">
        <f>_xlfn.XLOOKUP(CK122,'Banco de dados'!$B:$B,'Banco de dados'!$F:$F)</f>
        <v>4927.3500000000004</v>
      </c>
      <c r="CS122" s="24">
        <f>_xlfn.XLOOKUP(CM122,'Banco de dados'!$B:$B,'Banco de dados'!$F:$F)</f>
        <v>0</v>
      </c>
      <c r="CT122" s="25">
        <v>0</v>
      </c>
      <c r="CU122" s="25"/>
      <c r="CV122" s="24" t="str">
        <f>IF(AI122&lt;=0.5,"Curto I",IF(AND(AI122&gt;='Braços de IP'!$B$9,AI122&lt;='Braços de IP'!$D$9),'Braços de IP'!$E$9,IF(AND(AI122&gt;='Braços de IP'!$B$10,AI122&lt;='Braços de IP'!$D$10),'Braços de IP'!$E$10,IF(AND(AI122&gt;='Braços de IP'!$B$11,AI122&lt;='Braços de IP'!$D$11),'Braços de IP'!$E$11,IF(AND(AI122&gt;='Braços de IP'!$B$12,AI122&lt;='Braços de IP'!$D$12),'Braços de IP'!$E$12,IF(AND(AI122&gt;='Braços de IP'!$B$13,AI122&lt;='Braços de IP'!$D$13),'Braços de IP'!$E$13,IF(AND(AI122&gt;='Braços de IP'!$B$14,AI122&lt;='Braços de IP'!$D$14),'Braços de IP'!$E$14,"ERRO")))))))</f>
        <v>Curto II</v>
      </c>
      <c r="CW122" s="25"/>
      <c r="CX122" s="24" t="str">
        <f>IF($CW122="","",VLOOKUP($CW122,'Braços de IP'!$E$9:$I$15,2,0))</f>
        <v/>
      </c>
      <c r="CY122" s="27" t="str">
        <f>IF($CW122="","",VLOOKUP($CW122,'Braços de IP'!$E$9:$I$15,5,0))</f>
        <v/>
      </c>
      <c r="CZ122" s="24"/>
      <c r="DA122" s="24"/>
      <c r="DB122" s="24"/>
      <c r="DC122" s="24"/>
      <c r="DD122" s="24"/>
      <c r="DE122" s="24"/>
      <c r="DF122" s="28">
        <f t="shared" si="58"/>
        <v>28</v>
      </c>
      <c r="DG122" s="29">
        <f t="shared" si="59"/>
        <v>100</v>
      </c>
      <c r="DH122" s="28">
        <f t="shared" si="60"/>
        <v>128</v>
      </c>
      <c r="DI122" s="30">
        <f t="shared" si="61"/>
        <v>0.72</v>
      </c>
      <c r="DJ122" s="31"/>
      <c r="DK122" s="32"/>
      <c r="DL122" s="15" t="s">
        <v>141</v>
      </c>
      <c r="DM122" s="15"/>
      <c r="DO122" s="33">
        <f t="shared" si="62"/>
        <v>0.76068376068376065</v>
      </c>
      <c r="DQ122" s="1" t="s">
        <v>5</v>
      </c>
      <c r="DR122" s="1">
        <f t="shared" si="69"/>
        <v>0</v>
      </c>
      <c r="DS122" s="33" t="e">
        <f t="shared" si="70"/>
        <v>#DIV/0!</v>
      </c>
      <c r="DT122" s="33" t="e">
        <f t="shared" si="68"/>
        <v>#DIV/0!</v>
      </c>
    </row>
    <row r="123" spans="2:124" ht="15.75" hidden="1" customHeight="1" x14ac:dyDescent="0.3">
      <c r="C123" t="s">
        <v>1006</v>
      </c>
      <c r="D123" s="15">
        <v>39</v>
      </c>
      <c r="E123" s="15" t="s">
        <v>132</v>
      </c>
      <c r="F123" s="15" t="s">
        <v>200</v>
      </c>
      <c r="G123" s="15">
        <v>-30.001194999999999</v>
      </c>
      <c r="H123" s="15">
        <v>-50.156247</v>
      </c>
      <c r="I123" s="15" t="s">
        <v>134</v>
      </c>
      <c r="J123" s="15" t="s">
        <v>135</v>
      </c>
      <c r="K123" s="15" t="s">
        <v>136</v>
      </c>
      <c r="L123" s="15" t="s">
        <v>148</v>
      </c>
      <c r="M123" s="15">
        <v>100</v>
      </c>
      <c r="N123" s="15">
        <v>17</v>
      </c>
      <c r="O123" s="15">
        <v>0</v>
      </c>
      <c r="P123" s="15">
        <f t="shared" si="36"/>
        <v>200</v>
      </c>
      <c r="Q123" s="16">
        <v>2</v>
      </c>
      <c r="R123" s="16">
        <v>2.5</v>
      </c>
      <c r="S123" s="16">
        <v>7</v>
      </c>
      <c r="T123" s="15"/>
      <c r="U123" s="15"/>
      <c r="V123" s="15">
        <v>0</v>
      </c>
      <c r="W123" s="15">
        <v>2.5</v>
      </c>
      <c r="X123" s="15">
        <v>2.5</v>
      </c>
      <c r="Y123" s="15">
        <v>0</v>
      </c>
      <c r="Z123" s="15">
        <v>0</v>
      </c>
      <c r="AA123" s="15">
        <v>0</v>
      </c>
      <c r="AB123" s="15">
        <v>0</v>
      </c>
      <c r="AC123" s="15" t="s">
        <v>138</v>
      </c>
      <c r="AD123" s="15" t="s">
        <v>139</v>
      </c>
      <c r="AE123" s="15">
        <v>21.8</v>
      </c>
      <c r="AF123" s="15">
        <v>7.5</v>
      </c>
      <c r="AG123" s="15">
        <v>1</v>
      </c>
      <c r="AH123" s="15">
        <v>0.8</v>
      </c>
      <c r="AI123" s="15">
        <v>1.3</v>
      </c>
      <c r="AJ123" s="16">
        <f t="shared" si="37"/>
        <v>0.5</v>
      </c>
      <c r="AK123" s="16" t="s">
        <v>135</v>
      </c>
      <c r="AL123" s="16" t="s">
        <v>135</v>
      </c>
      <c r="AM123" s="15" t="s">
        <v>140</v>
      </c>
      <c r="AN123" s="16">
        <f t="shared" si="38"/>
        <v>2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 t="s">
        <v>135</v>
      </c>
      <c r="AU123" s="17">
        <f t="shared" si="39"/>
        <v>0</v>
      </c>
      <c r="AV123" s="17"/>
      <c r="AW123" s="17">
        <f>VLOOKUP(I123,ABNT5101!$I$3:$J$9,2)</f>
        <v>7.5</v>
      </c>
      <c r="AX123" s="17">
        <f>VLOOKUP(I123,ABNT5101!$I$3:$M$9,5)</f>
        <v>0.18</v>
      </c>
      <c r="AY123" s="131" t="str">
        <f>_xlfn.XLOOKUP(I123,ABNT5101!$I:$I,ABNT5101!$L:$L)</f>
        <v>-</v>
      </c>
      <c r="AZ123" s="131">
        <f>_xlfn.XLOOKUP(I123,ABNT5101!$I:$I,ABNT5101!M:M)</f>
        <v>0.18</v>
      </c>
      <c r="BA123" s="131" t="str">
        <f>_xlfn.XLOOKUP(I123,ABNT5101!$I:$I,ABNT5101!N:N)</f>
        <v>-</v>
      </c>
      <c r="BB123" s="131">
        <f>_xlfn.XLOOKUP(I123,ABNT5101!$I:$I,ABNT5101!O:O)</f>
        <v>16</v>
      </c>
      <c r="BC123" s="18" t="str">
        <f t="shared" si="40"/>
        <v>ATENDE</v>
      </c>
      <c r="BD123" s="19">
        <f t="shared" si="41"/>
        <v>0.1186666666666667</v>
      </c>
      <c r="BE123" s="19">
        <f t="shared" si="42"/>
        <v>3.2777777777777777</v>
      </c>
      <c r="BF123" s="19" t="str">
        <f t="shared" si="43"/>
        <v>-</v>
      </c>
      <c r="BG123" s="20">
        <v>8.39</v>
      </c>
      <c r="BH123" s="20">
        <v>0.77</v>
      </c>
      <c r="BI123" s="20"/>
      <c r="BJ123" s="20"/>
      <c r="BK123" s="21"/>
      <c r="BL123" s="20"/>
      <c r="BM123" s="18" t="str">
        <f t="shared" si="44"/>
        <v>ATENDE</v>
      </c>
      <c r="BN123" s="18" t="str">
        <f t="shared" si="45"/>
        <v>ATENDE</v>
      </c>
      <c r="BO123" s="18" t="str">
        <f t="shared" si="46"/>
        <v>ATENDE</v>
      </c>
      <c r="BP123" s="18" t="str">
        <f t="shared" si="47"/>
        <v>ATENDE</v>
      </c>
      <c r="BQ123" s="22" t="str">
        <f t="shared" si="48"/>
        <v>C5</v>
      </c>
      <c r="BR123" s="22" t="str">
        <f t="shared" si="72"/>
        <v>P6</v>
      </c>
      <c r="BS123" s="23">
        <f t="shared" si="49"/>
        <v>1.3133333333333335</v>
      </c>
      <c r="BT123" s="20">
        <v>6.94</v>
      </c>
      <c r="BU123" s="20">
        <v>4.8899999999999997</v>
      </c>
      <c r="BV123" s="132">
        <f>IF(BR123="-","-",_xlfn.XLOOKUP(BR123,ABNT5101!$B$4:$B$9,ABNT5101!$C$4:$C$9))</f>
        <v>3</v>
      </c>
      <c r="BW123" s="132">
        <f>IF(BR123="-","-",_xlfn.XLOOKUP(BR123,ABNT5101!$B$4:$B$9,ABNT5101!$D$4:$D$9))</f>
        <v>0.6</v>
      </c>
      <c r="BX123" s="18" t="str">
        <f t="shared" si="50"/>
        <v>ATENDE</v>
      </c>
      <c r="BY123" s="18" t="str">
        <f t="shared" si="51"/>
        <v>ATENDE</v>
      </c>
      <c r="BZ123" s="18" t="str">
        <f t="shared" si="52"/>
        <v>ATENDE</v>
      </c>
      <c r="CA123" s="22" t="str">
        <f t="shared" si="73"/>
        <v>P6</v>
      </c>
      <c r="CB123" s="23">
        <f t="shared" si="53"/>
        <v>1.6666666666666607E-2</v>
      </c>
      <c r="CC123" s="22">
        <v>3.05</v>
      </c>
      <c r="CD123" s="22">
        <v>2.0299999999999998</v>
      </c>
      <c r="CE123" s="130">
        <f>IF(CA123="-","-",_xlfn.XLOOKUP(CA123,ABNT5101!$B$4:$B$9,ABNT5101!$C$4:$C$9))</f>
        <v>3</v>
      </c>
      <c r="CF123" s="130">
        <f>IF(CA123="-","-",_xlfn.XLOOKUP(CA123,ABNT5101!$B$4:$B$9,ABNT5101!$D$4:$D$9))</f>
        <v>0.6</v>
      </c>
      <c r="CG123" s="18" t="str">
        <f t="shared" si="54"/>
        <v>ATENDE</v>
      </c>
      <c r="CH123" s="18" t="str">
        <f t="shared" si="55"/>
        <v>ATENDE</v>
      </c>
      <c r="CI123" s="18" t="str">
        <f t="shared" si="56"/>
        <v>ATENDE</v>
      </c>
      <c r="CJ123" s="133" t="str">
        <f>_xlfn.XLOOKUP(CK123,'Banco de dados'!$B:$B,'Banco de dados'!$D:$D)</f>
        <v>SX LIGHTING</v>
      </c>
      <c r="CK123" s="25" t="s">
        <v>798</v>
      </c>
      <c r="CL123" s="24" t="str">
        <f>_xlfn.XLOOKUP(CK123,'Banco de dados'!$B:$B,'Banco de dados'!$E:$E)</f>
        <v>SXINEVO020K40L12CZF7PHF</v>
      </c>
      <c r="CM123" s="24"/>
      <c r="CN123" s="24">
        <f>IF(CM123="-","-",_xlfn.XLOOKUP(CM123,'Banco de dados'!$B:$B,'Banco de dados'!$E:$E))</f>
        <v>0</v>
      </c>
      <c r="CO123" s="26">
        <f t="shared" si="57"/>
        <v>1</v>
      </c>
      <c r="CP123" s="24">
        <f>_xlfn.XLOOKUP(CK123,'Banco de dados'!$B:$B,'Banco de dados'!$H:$H)</f>
        <v>22.5</v>
      </c>
      <c r="CQ123" s="24">
        <f>_xlfn.XLOOKUP(CM123,'Banco de dados'!$B:$B,'Banco de dados'!$H:$H)</f>
        <v>0</v>
      </c>
      <c r="CR123" s="24">
        <f>_xlfn.XLOOKUP(CK123,'Banco de dados'!$B:$B,'Banco de dados'!$F:$F)</f>
        <v>3825</v>
      </c>
      <c r="CS123" s="24">
        <f>_xlfn.XLOOKUP(CM123,'Banco de dados'!$B:$B,'Banco de dados'!$F:$F)</f>
        <v>0</v>
      </c>
      <c r="CT123" s="25">
        <v>0</v>
      </c>
      <c r="CU123" s="25"/>
      <c r="CV123" s="24" t="str">
        <f>IF(AI123&lt;=0.5,"Curto I",IF(AND(AI123&gt;='Braços de IP'!$B$9,AI123&lt;='Braços de IP'!$D$9),'Braços de IP'!$E$9,IF(AND(AI123&gt;='Braços de IP'!$B$10,AI123&lt;='Braços de IP'!$D$10),'Braços de IP'!$E$10,IF(AND(AI123&gt;='Braços de IP'!$B$11,AI123&lt;='Braços de IP'!$D$11),'Braços de IP'!$E$11,IF(AND(AI123&gt;='Braços de IP'!$B$12,AI123&lt;='Braços de IP'!$D$12),'Braços de IP'!$E$12,IF(AND(AI123&gt;='Braços de IP'!$B$13,AI123&lt;='Braços de IP'!$D$13),'Braços de IP'!$E$13,IF(AND(AI123&gt;='Braços de IP'!$B$14,AI123&lt;='Braços de IP'!$D$14),'Braços de IP'!$E$14,"ERRO")))))))</f>
        <v>Curto II</v>
      </c>
      <c r="CW123" s="25"/>
      <c r="CX123" s="24" t="str">
        <f>IF($CW123="","",VLOOKUP($CW123,'Braços de IP'!$E$9:$I$15,2,0))</f>
        <v/>
      </c>
      <c r="CY123" s="27" t="str">
        <f>IF($CW123="","",VLOOKUP($CW123,'Braços de IP'!$E$9:$I$15,5,0))</f>
        <v/>
      </c>
      <c r="CZ123" s="24"/>
      <c r="DA123" s="24"/>
      <c r="DB123" s="24"/>
      <c r="DC123" s="24"/>
      <c r="DD123" s="24"/>
      <c r="DE123" s="24"/>
      <c r="DF123" s="28">
        <f t="shared" si="58"/>
        <v>22.5</v>
      </c>
      <c r="DG123" s="29">
        <f t="shared" si="59"/>
        <v>100</v>
      </c>
      <c r="DH123" s="28">
        <f t="shared" si="60"/>
        <v>122.5</v>
      </c>
      <c r="DI123" s="30">
        <f t="shared" si="61"/>
        <v>0.77500000000000002</v>
      </c>
      <c r="DJ123" s="31"/>
      <c r="DK123" s="32"/>
      <c r="DL123" s="15" t="s">
        <v>141</v>
      </c>
      <c r="DM123" s="15"/>
      <c r="DO123" s="33">
        <f t="shared" si="62"/>
        <v>0.80769230769230771</v>
      </c>
      <c r="DQ123" s="1" t="s">
        <v>5</v>
      </c>
      <c r="DR123" s="1">
        <f t="shared" si="69"/>
        <v>0</v>
      </c>
      <c r="DS123" s="33" t="e">
        <f t="shared" si="70"/>
        <v>#DIV/0!</v>
      </c>
      <c r="DT123" s="33" t="e">
        <f t="shared" si="68"/>
        <v>#DIV/0!</v>
      </c>
    </row>
    <row r="124" spans="2:124" ht="15.75" hidden="1" customHeight="1" x14ac:dyDescent="0.3">
      <c r="C124" t="s">
        <v>1006</v>
      </c>
      <c r="D124" s="15">
        <v>39</v>
      </c>
      <c r="E124" s="15" t="s">
        <v>132</v>
      </c>
      <c r="F124" s="15" t="s">
        <v>200</v>
      </c>
      <c r="G124" s="15">
        <v>-30.001194999999999</v>
      </c>
      <c r="H124" s="15">
        <v>-50.156247</v>
      </c>
      <c r="I124" s="15" t="s">
        <v>134</v>
      </c>
      <c r="J124" s="15" t="s">
        <v>135</v>
      </c>
      <c r="K124" s="15" t="s">
        <v>136</v>
      </c>
      <c r="L124" s="15" t="s">
        <v>148</v>
      </c>
      <c r="M124" s="15">
        <v>100</v>
      </c>
      <c r="N124" s="15">
        <v>17</v>
      </c>
      <c r="O124" s="15">
        <v>0</v>
      </c>
      <c r="P124" s="15">
        <f t="shared" si="36"/>
        <v>200</v>
      </c>
      <c r="Q124" s="16">
        <v>2</v>
      </c>
      <c r="R124" s="16">
        <v>2.5</v>
      </c>
      <c r="S124" s="16">
        <v>7</v>
      </c>
      <c r="T124" s="15"/>
      <c r="U124" s="15"/>
      <c r="V124" s="15">
        <v>0</v>
      </c>
      <c r="W124" s="15">
        <v>2.5</v>
      </c>
      <c r="X124" s="15">
        <v>2.5</v>
      </c>
      <c r="Y124" s="15">
        <v>0</v>
      </c>
      <c r="Z124" s="15">
        <v>0</v>
      </c>
      <c r="AA124" s="15">
        <v>0</v>
      </c>
      <c r="AB124" s="15">
        <v>0</v>
      </c>
      <c r="AC124" s="15" t="s">
        <v>138</v>
      </c>
      <c r="AD124" s="15" t="s">
        <v>139</v>
      </c>
      <c r="AE124" s="15">
        <v>21.8</v>
      </c>
      <c r="AF124" s="15">
        <v>7.5</v>
      </c>
      <c r="AG124" s="15">
        <v>1</v>
      </c>
      <c r="AH124" s="15">
        <v>0.8</v>
      </c>
      <c r="AI124" s="15">
        <v>1.3</v>
      </c>
      <c r="AJ124" s="16">
        <f t="shared" si="37"/>
        <v>0.5</v>
      </c>
      <c r="AK124" s="16" t="s">
        <v>135</v>
      </c>
      <c r="AL124" s="16" t="s">
        <v>135</v>
      </c>
      <c r="AM124" s="15" t="s">
        <v>140</v>
      </c>
      <c r="AN124" s="16">
        <f t="shared" si="38"/>
        <v>2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 t="s">
        <v>135</v>
      </c>
      <c r="AU124" s="17">
        <f t="shared" si="39"/>
        <v>0</v>
      </c>
      <c r="AV124" s="17"/>
      <c r="AW124" s="17">
        <f>VLOOKUP(I124,ABNT5101!$I$3:$J$9,2)</f>
        <v>7.5</v>
      </c>
      <c r="AX124" s="17">
        <f>VLOOKUP(I124,ABNT5101!$I$3:$M$9,5)</f>
        <v>0.18</v>
      </c>
      <c r="AY124" s="131" t="str">
        <f>_xlfn.XLOOKUP(I124,ABNT5101!$I:$I,ABNT5101!$L:$L)</f>
        <v>-</v>
      </c>
      <c r="AZ124" s="131">
        <f>_xlfn.XLOOKUP(I124,ABNT5101!$I:$I,ABNT5101!M:M)</f>
        <v>0.18</v>
      </c>
      <c r="BA124" s="131" t="str">
        <f>_xlfn.XLOOKUP(I124,ABNT5101!$I:$I,ABNT5101!N:N)</f>
        <v>-</v>
      </c>
      <c r="BB124" s="131">
        <f>_xlfn.XLOOKUP(I124,ABNT5101!$I:$I,ABNT5101!O:O)</f>
        <v>16</v>
      </c>
      <c r="BC124" s="18" t="str">
        <f t="shared" si="40"/>
        <v>ATENDE</v>
      </c>
      <c r="BD124" s="19">
        <f t="shared" si="41"/>
        <v>0.68666666666666676</v>
      </c>
      <c r="BE124" s="19">
        <f t="shared" si="42"/>
        <v>2.9444444444444442</v>
      </c>
      <c r="BF124" s="19" t="str">
        <f t="shared" si="43"/>
        <v>-</v>
      </c>
      <c r="BG124" s="20">
        <v>12.65</v>
      </c>
      <c r="BH124" s="20">
        <v>0.71</v>
      </c>
      <c r="BI124" s="20"/>
      <c r="BJ124" s="20"/>
      <c r="BK124" s="21"/>
      <c r="BL124" s="20"/>
      <c r="BM124" s="18" t="str">
        <f t="shared" si="44"/>
        <v>ATENDE</v>
      </c>
      <c r="BN124" s="18" t="str">
        <f t="shared" si="45"/>
        <v>ATENDE</v>
      </c>
      <c r="BO124" s="18" t="str">
        <f t="shared" si="46"/>
        <v>ATENDE</v>
      </c>
      <c r="BP124" s="18" t="str">
        <f t="shared" si="47"/>
        <v>ATENDE</v>
      </c>
      <c r="BQ124" s="22" t="str">
        <f t="shared" si="48"/>
        <v>C5</v>
      </c>
      <c r="BR124" s="22" t="str">
        <f t="shared" si="72"/>
        <v>P6</v>
      </c>
      <c r="BS124" s="23">
        <f t="shared" si="49"/>
        <v>2.5966666666666662</v>
      </c>
      <c r="BT124" s="20">
        <v>10.79</v>
      </c>
      <c r="BU124" s="20">
        <v>7.91</v>
      </c>
      <c r="BV124" s="132">
        <f>IF(BR124="-","-",_xlfn.XLOOKUP(BR124,ABNT5101!$B$4:$B$9,ABNT5101!$C$4:$C$9))</f>
        <v>3</v>
      </c>
      <c r="BW124" s="132">
        <f>IF(BR124="-","-",_xlfn.XLOOKUP(BR124,ABNT5101!$B$4:$B$9,ABNT5101!$D$4:$D$9))</f>
        <v>0.6</v>
      </c>
      <c r="BX124" s="18" t="str">
        <f t="shared" si="50"/>
        <v>ATENDE</v>
      </c>
      <c r="BY124" s="18" t="str">
        <f t="shared" si="51"/>
        <v>ATENDE</v>
      </c>
      <c r="BZ124" s="18" t="str">
        <f t="shared" si="52"/>
        <v>ATENDE</v>
      </c>
      <c r="CA124" s="22" t="str">
        <f t="shared" si="73"/>
        <v>P6</v>
      </c>
      <c r="CB124" s="23">
        <f t="shared" si="53"/>
        <v>6.6666666666666652E-2</v>
      </c>
      <c r="CC124" s="22">
        <v>3.2</v>
      </c>
      <c r="CD124" s="22">
        <v>2.2200000000000002</v>
      </c>
      <c r="CE124" s="130">
        <f>IF(CA124="-","-",_xlfn.XLOOKUP(CA124,ABNT5101!$B$4:$B$9,ABNT5101!$C$4:$C$9))</f>
        <v>3</v>
      </c>
      <c r="CF124" s="130">
        <f>IF(CA124="-","-",_xlfn.XLOOKUP(CA124,ABNT5101!$B$4:$B$9,ABNT5101!$D$4:$D$9))</f>
        <v>0.6</v>
      </c>
      <c r="CG124" s="18" t="str">
        <f t="shared" si="54"/>
        <v>ATENDE</v>
      </c>
      <c r="CH124" s="18" t="str">
        <f t="shared" si="55"/>
        <v>ATENDE</v>
      </c>
      <c r="CI124" s="18" t="str">
        <f t="shared" si="56"/>
        <v>ATENDE</v>
      </c>
      <c r="CJ124" s="133" t="str">
        <f>_xlfn.XLOOKUP(CK124,'Banco de dados'!$B:$B,'Banco de dados'!$D:$D)</f>
        <v>TECNOWATT</v>
      </c>
      <c r="CK124" s="25" t="s">
        <v>824</v>
      </c>
      <c r="CL124" s="24" t="str">
        <f>_xlfn.XLOOKUP(CK124,'Banco de dados'!$B:$B,'Banco de dados'!$E:$E)</f>
        <v>SIGSAGPTLRRSSNDL_30W_38IBBRS
1-10C1MUN6.5</v>
      </c>
      <c r="CM124" s="24"/>
      <c r="CN124" s="24">
        <f>IF(CM124="-","-",_xlfn.XLOOKUP(CM124,'Banco de dados'!$B:$B,'Banco de dados'!$E:$E))</f>
        <v>0</v>
      </c>
      <c r="CO124" s="26">
        <f t="shared" si="57"/>
        <v>1</v>
      </c>
      <c r="CP124" s="24">
        <f>_xlfn.XLOOKUP(CK124,'Banco de dados'!$B:$B,'Banco de dados'!$H:$H)</f>
        <v>30</v>
      </c>
      <c r="CQ124" s="24">
        <f>_xlfn.XLOOKUP(CM124,'Banco de dados'!$B:$B,'Banco de dados'!$H:$H)</f>
        <v>0</v>
      </c>
      <c r="CR124" s="24">
        <f>_xlfn.XLOOKUP(CK124,'Banco de dados'!$B:$B,'Banco de dados'!$F:$F)</f>
        <v>5266</v>
      </c>
      <c r="CS124" s="24">
        <f>_xlfn.XLOOKUP(CM124,'Banco de dados'!$B:$B,'Banco de dados'!$F:$F)</f>
        <v>0</v>
      </c>
      <c r="CT124" s="25">
        <v>0</v>
      </c>
      <c r="CU124" s="25"/>
      <c r="CV124" s="24" t="str">
        <f>IF(AI124&lt;=0.5,"Curto I",IF(AND(AI124&gt;='Braços de IP'!$B$9,AI124&lt;='Braços de IP'!$D$9),'Braços de IP'!$E$9,IF(AND(AI124&gt;='Braços de IP'!$B$10,AI124&lt;='Braços de IP'!$D$10),'Braços de IP'!$E$10,IF(AND(AI124&gt;='Braços de IP'!$B$11,AI124&lt;='Braços de IP'!$D$11),'Braços de IP'!$E$11,IF(AND(AI124&gt;='Braços de IP'!$B$12,AI124&lt;='Braços de IP'!$D$12),'Braços de IP'!$E$12,IF(AND(AI124&gt;='Braços de IP'!$B$13,AI124&lt;='Braços de IP'!$D$13),'Braços de IP'!$E$13,IF(AND(AI124&gt;='Braços de IP'!$B$14,AI124&lt;='Braços de IP'!$D$14),'Braços de IP'!$E$14,"ERRO")))))))</f>
        <v>Curto II</v>
      </c>
      <c r="CW124" s="25"/>
      <c r="CX124" s="24" t="str">
        <f>IF($CW124="","",VLOOKUP($CW124,'Braços de IP'!$E$9:$I$15,2,0))</f>
        <v/>
      </c>
      <c r="CY124" s="27" t="str">
        <f>IF($CW124="","",VLOOKUP($CW124,'Braços de IP'!$E$9:$I$15,5,0))</f>
        <v/>
      </c>
      <c r="CZ124" s="24"/>
      <c r="DA124" s="24"/>
      <c r="DB124" s="24"/>
      <c r="DC124" s="24"/>
      <c r="DD124" s="24"/>
      <c r="DE124" s="24"/>
      <c r="DF124" s="28">
        <f t="shared" si="58"/>
        <v>30</v>
      </c>
      <c r="DG124" s="29">
        <f t="shared" si="59"/>
        <v>100</v>
      </c>
      <c r="DH124" s="28">
        <f t="shared" si="60"/>
        <v>130</v>
      </c>
      <c r="DI124" s="30">
        <f t="shared" si="61"/>
        <v>0.7</v>
      </c>
      <c r="DJ124" s="31"/>
      <c r="DK124" s="32"/>
      <c r="DL124" s="15" t="s">
        <v>141</v>
      </c>
      <c r="DM124" s="15"/>
      <c r="DO124" s="33">
        <f t="shared" si="62"/>
        <v>0.74358974358974361</v>
      </c>
      <c r="DQ124" s="1" t="s">
        <v>5</v>
      </c>
      <c r="DR124" s="1">
        <f t="shared" si="69"/>
        <v>0</v>
      </c>
      <c r="DS124" s="33" t="e">
        <f t="shared" si="70"/>
        <v>#DIV/0!</v>
      </c>
      <c r="DT124" s="33" t="e">
        <f t="shared" si="68"/>
        <v>#DIV/0!</v>
      </c>
    </row>
    <row r="125" spans="2:124" ht="15.75" hidden="1" customHeight="1" x14ac:dyDescent="0.3">
      <c r="C125" t="s">
        <v>1006</v>
      </c>
      <c r="D125" s="15">
        <v>41</v>
      </c>
      <c r="E125" s="15" t="s">
        <v>132</v>
      </c>
      <c r="F125" s="15" t="s">
        <v>202</v>
      </c>
      <c r="G125" s="15">
        <v>-30.007919000000001</v>
      </c>
      <c r="H125" s="15">
        <v>-50.141629000000002</v>
      </c>
      <c r="I125" s="15" t="s">
        <v>134</v>
      </c>
      <c r="J125" s="15" t="s">
        <v>135</v>
      </c>
      <c r="K125" s="15" t="s">
        <v>136</v>
      </c>
      <c r="L125" s="15" t="s">
        <v>148</v>
      </c>
      <c r="M125" s="15">
        <v>100</v>
      </c>
      <c r="N125" s="15">
        <v>17</v>
      </c>
      <c r="O125" s="15">
        <v>0</v>
      </c>
      <c r="P125" s="15">
        <f t="shared" si="36"/>
        <v>200</v>
      </c>
      <c r="Q125" s="16">
        <v>2</v>
      </c>
      <c r="R125" s="16">
        <v>2.5</v>
      </c>
      <c r="S125" s="16">
        <v>7</v>
      </c>
      <c r="T125" s="15"/>
      <c r="U125" s="15"/>
      <c r="V125" s="15">
        <v>0</v>
      </c>
      <c r="W125" s="15">
        <v>2.5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 t="s">
        <v>138</v>
      </c>
      <c r="AD125" s="15" t="s">
        <v>139</v>
      </c>
      <c r="AE125" s="15">
        <v>42.9</v>
      </c>
      <c r="AF125" s="15">
        <v>7.5</v>
      </c>
      <c r="AG125" s="15">
        <v>1</v>
      </c>
      <c r="AH125" s="15">
        <v>0.3</v>
      </c>
      <c r="AI125" s="15">
        <v>1.3</v>
      </c>
      <c r="AJ125" s="16">
        <f t="shared" si="37"/>
        <v>1</v>
      </c>
      <c r="AK125" s="16" t="s">
        <v>135</v>
      </c>
      <c r="AL125" s="16" t="s">
        <v>135</v>
      </c>
      <c r="AM125" s="15" t="s">
        <v>140</v>
      </c>
      <c r="AN125" s="16">
        <f t="shared" si="38"/>
        <v>2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 t="s">
        <v>135</v>
      </c>
      <c r="AU125" s="17">
        <f t="shared" si="39"/>
        <v>0</v>
      </c>
      <c r="AV125" s="17"/>
      <c r="AW125" s="17">
        <f>VLOOKUP(I125,ABNT5101!$I$3:$J$9,2)</f>
        <v>7.5</v>
      </c>
      <c r="AX125" s="17">
        <f>VLOOKUP(I125,ABNT5101!$I$3:$M$9,5)</f>
        <v>0.18</v>
      </c>
      <c r="AY125" s="131" t="str">
        <f>_xlfn.XLOOKUP(I125,ABNT5101!$I:$I,ABNT5101!$L:$L)</f>
        <v>-</v>
      </c>
      <c r="AZ125" s="131">
        <f>_xlfn.XLOOKUP(I125,ABNT5101!$I:$I,ABNT5101!M:M)</f>
        <v>0.18</v>
      </c>
      <c r="BA125" s="131" t="str">
        <f>_xlfn.XLOOKUP(I125,ABNT5101!$I:$I,ABNT5101!N:N)</f>
        <v>-</v>
      </c>
      <c r="BB125" s="131">
        <f>_xlfn.XLOOKUP(I125,ABNT5101!$I:$I,ABNT5101!O:O)</f>
        <v>16</v>
      </c>
      <c r="BC125" s="18" t="str">
        <f t="shared" si="40"/>
        <v>ATENDE</v>
      </c>
      <c r="BD125" s="19">
        <f t="shared" si="41"/>
        <v>9.4666666666666677E-2</v>
      </c>
      <c r="BE125" s="19">
        <f t="shared" si="42"/>
        <v>0.5555555555555558</v>
      </c>
      <c r="BF125" s="19" t="str">
        <f t="shared" si="43"/>
        <v>-</v>
      </c>
      <c r="BG125" s="20">
        <v>8.2100000000000009</v>
      </c>
      <c r="BH125" s="20">
        <v>0.28000000000000003</v>
      </c>
      <c r="BI125" s="20"/>
      <c r="BJ125" s="20"/>
      <c r="BK125" s="21"/>
      <c r="BL125" s="20"/>
      <c r="BM125" s="18" t="str">
        <f t="shared" si="44"/>
        <v>ATENDE</v>
      </c>
      <c r="BN125" s="18" t="str">
        <f t="shared" si="45"/>
        <v>ATENDE</v>
      </c>
      <c r="BO125" s="18" t="str">
        <f t="shared" si="46"/>
        <v>ATENDE</v>
      </c>
      <c r="BP125" s="18" t="str">
        <f t="shared" si="47"/>
        <v>ATENDE</v>
      </c>
      <c r="BQ125" s="22" t="str">
        <f t="shared" si="48"/>
        <v>C5</v>
      </c>
      <c r="BR125" s="22" t="str">
        <f t="shared" si="72"/>
        <v>P6</v>
      </c>
      <c r="BS125" s="23">
        <f t="shared" si="49"/>
        <v>1.2733333333333334</v>
      </c>
      <c r="BT125" s="20">
        <v>6.82</v>
      </c>
      <c r="BU125" s="20">
        <v>1.74</v>
      </c>
      <c r="BV125" s="132">
        <f>IF(BR125="-","-",_xlfn.XLOOKUP(BR125,ABNT5101!$B$4:$B$9,ABNT5101!$C$4:$C$9))</f>
        <v>3</v>
      </c>
      <c r="BW125" s="132">
        <f>IF(BR125="-","-",_xlfn.XLOOKUP(BR125,ABNT5101!$B$4:$B$9,ABNT5101!$D$4:$D$9))</f>
        <v>0.6</v>
      </c>
      <c r="BX125" s="18" t="str">
        <f t="shared" si="50"/>
        <v>ATENDE</v>
      </c>
      <c r="BY125" s="18" t="str">
        <f t="shared" si="51"/>
        <v>ATENDE</v>
      </c>
      <c r="BZ125" s="18" t="str">
        <f t="shared" si="52"/>
        <v>ATENDE</v>
      </c>
      <c r="CA125" s="22" t="str">
        <f t="shared" si="73"/>
        <v>P6</v>
      </c>
      <c r="CB125" s="23">
        <f t="shared" si="53"/>
        <v>0.7699999999999998</v>
      </c>
      <c r="CC125" s="22">
        <v>5.31</v>
      </c>
      <c r="CD125" s="22">
        <v>1.95</v>
      </c>
      <c r="CE125" s="130">
        <f>IF(CA125="-","-",_xlfn.XLOOKUP(CA125,ABNT5101!$B$4:$B$9,ABNT5101!$C$4:$C$9))</f>
        <v>3</v>
      </c>
      <c r="CF125" s="130">
        <f>IF(CA125="-","-",_xlfn.XLOOKUP(CA125,ABNT5101!$B$4:$B$9,ABNT5101!$D$4:$D$9))</f>
        <v>0.6</v>
      </c>
      <c r="CG125" s="18" t="str">
        <f t="shared" si="54"/>
        <v>ATENDE</v>
      </c>
      <c r="CH125" s="18" t="str">
        <f t="shared" si="55"/>
        <v>ATENDE</v>
      </c>
      <c r="CI125" s="18" t="str">
        <f t="shared" si="56"/>
        <v>ATENDE</v>
      </c>
      <c r="CJ125" s="133" t="str">
        <f>_xlfn.XLOOKUP(CK125,'Banco de dados'!$B:$B,'Banco de dados'!$D:$D)</f>
        <v>LEDSTAR</v>
      </c>
      <c r="CK125" s="25" t="s">
        <v>711</v>
      </c>
      <c r="CL125" s="24" t="str">
        <f>_xlfn.XLOOKUP(CK125,'Banco de dados'!$B:$B,'Banco de dados'!$E:$E)</f>
        <v>LUM LED SL VT 9.1 44W</v>
      </c>
      <c r="CM125" s="24"/>
      <c r="CN125" s="24" t="e">
        <f>IF(CM125="-","-",_xlfn.XLOOKUP(CM125,'Banco de dados'!$B:$B,'Banco de dados'!$E:$E))</f>
        <v>#N/A</v>
      </c>
      <c r="CO125" s="26">
        <f t="shared" si="57"/>
        <v>1</v>
      </c>
      <c r="CP125" s="24">
        <f>_xlfn.XLOOKUP(CK125,'Banco de dados'!$B:$B,'Banco de dados'!$H:$H)</f>
        <v>44</v>
      </c>
      <c r="CQ125" s="24">
        <f>_xlfn.XLOOKUP(CM125,'Banco de dados'!$B:$B,'Banco de dados'!$H:$H)</f>
        <v>0</v>
      </c>
      <c r="CR125" s="24">
        <f>_xlfn.XLOOKUP(CK125,'Banco de dados'!$B:$B,'Banco de dados'!$F:$F)</f>
        <v>7657.99</v>
      </c>
      <c r="CS125" s="24">
        <f>_xlfn.XLOOKUP(CM125,'Banco de dados'!$B:$B,'Banco de dados'!$F:$F)</f>
        <v>0</v>
      </c>
      <c r="CT125" s="25">
        <v>0</v>
      </c>
      <c r="CU125" s="25"/>
      <c r="CV125" s="24" t="str">
        <f>IF(AI125&lt;=0.5,"Curto I",IF(AND(AI125&gt;='Braços de IP'!$B$9,AI125&lt;='Braços de IP'!$D$9),'Braços de IP'!$E$9,IF(AND(AI125&gt;='Braços de IP'!$B$10,AI125&lt;='Braços de IP'!$D$10),'Braços de IP'!$E$10,IF(AND(AI125&gt;='Braços de IP'!$B$11,AI125&lt;='Braços de IP'!$D$11),'Braços de IP'!$E$11,IF(AND(AI125&gt;='Braços de IP'!$B$12,AI125&lt;='Braços de IP'!$D$12),'Braços de IP'!$E$12,IF(AND(AI125&gt;='Braços de IP'!$B$13,AI125&lt;='Braços de IP'!$D$13),'Braços de IP'!$E$13,IF(AND(AI125&gt;='Braços de IP'!$B$14,AI125&lt;='Braços de IP'!$D$14),'Braços de IP'!$E$14,"ERRO")))))))</f>
        <v>Curto II</v>
      </c>
      <c r="CW125" s="25"/>
      <c r="CX125" s="24" t="str">
        <f>IF($CW125="","",VLOOKUP($CW125,'Braços de IP'!$E$9:$I$15,2,0))</f>
        <v/>
      </c>
      <c r="CY125" s="27" t="str">
        <f>IF($CW125="","",VLOOKUP($CW125,'Braços de IP'!$E$9:$I$15,5,0))</f>
        <v/>
      </c>
      <c r="CZ125" s="24"/>
      <c r="DA125" s="24"/>
      <c r="DB125" s="24"/>
      <c r="DC125" s="24"/>
      <c r="DD125" s="24"/>
      <c r="DE125" s="24"/>
      <c r="DF125" s="28">
        <f t="shared" si="58"/>
        <v>44</v>
      </c>
      <c r="DG125" s="29">
        <f t="shared" si="59"/>
        <v>100</v>
      </c>
      <c r="DH125" s="28">
        <f t="shared" si="60"/>
        <v>144</v>
      </c>
      <c r="DI125" s="30">
        <f t="shared" si="61"/>
        <v>0.56000000000000005</v>
      </c>
      <c r="DJ125" s="31"/>
      <c r="DK125" s="32"/>
      <c r="DL125" s="15" t="s">
        <v>141</v>
      </c>
      <c r="DM125" s="15"/>
      <c r="DO125" s="33">
        <f t="shared" si="62"/>
        <v>0.62393162393162394</v>
      </c>
      <c r="DQ125" s="1" t="s">
        <v>6</v>
      </c>
      <c r="DR125" s="1">
        <f t="shared" si="69"/>
        <v>0</v>
      </c>
      <c r="DS125" s="33" t="e">
        <f t="shared" si="70"/>
        <v>#DIV/0!</v>
      </c>
      <c r="DT125" s="33" t="e">
        <f t="shared" si="68"/>
        <v>#DIV/0!</v>
      </c>
    </row>
    <row r="126" spans="2:124" ht="15.75" hidden="1" customHeight="1" x14ac:dyDescent="0.3">
      <c r="C126" t="s">
        <v>1006</v>
      </c>
      <c r="D126" s="15">
        <v>41</v>
      </c>
      <c r="E126" s="15" t="s">
        <v>132</v>
      </c>
      <c r="F126" s="15" t="s">
        <v>202</v>
      </c>
      <c r="G126" s="15">
        <v>-30.007919000000001</v>
      </c>
      <c r="H126" s="15">
        <v>-50.141629000000002</v>
      </c>
      <c r="I126" s="15" t="s">
        <v>134</v>
      </c>
      <c r="J126" s="15" t="s">
        <v>135</v>
      </c>
      <c r="K126" s="15" t="s">
        <v>136</v>
      </c>
      <c r="L126" s="15" t="s">
        <v>148</v>
      </c>
      <c r="M126" s="15">
        <v>100</v>
      </c>
      <c r="N126" s="15">
        <v>17</v>
      </c>
      <c r="O126" s="15">
        <v>0</v>
      </c>
      <c r="P126" s="15">
        <f t="shared" si="36"/>
        <v>200</v>
      </c>
      <c r="Q126" s="16">
        <v>2</v>
      </c>
      <c r="R126" s="16">
        <v>2.5</v>
      </c>
      <c r="S126" s="16">
        <v>7</v>
      </c>
      <c r="T126" s="15"/>
      <c r="U126" s="15"/>
      <c r="V126" s="15">
        <v>0</v>
      </c>
      <c r="W126" s="15">
        <v>2.5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 t="s">
        <v>138</v>
      </c>
      <c r="AD126" s="15" t="s">
        <v>139</v>
      </c>
      <c r="AE126" s="15">
        <v>42.9</v>
      </c>
      <c r="AF126" s="15">
        <v>7.5</v>
      </c>
      <c r="AG126" s="15">
        <v>1</v>
      </c>
      <c r="AH126" s="15">
        <v>0.3</v>
      </c>
      <c r="AI126" s="15">
        <v>1.3</v>
      </c>
      <c r="AJ126" s="16">
        <f t="shared" si="37"/>
        <v>1</v>
      </c>
      <c r="AK126" s="16" t="s">
        <v>135</v>
      </c>
      <c r="AL126" s="16" t="s">
        <v>135</v>
      </c>
      <c r="AM126" s="15" t="s">
        <v>140</v>
      </c>
      <c r="AN126" s="16">
        <f t="shared" si="38"/>
        <v>2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 t="s">
        <v>135</v>
      </c>
      <c r="AU126" s="17">
        <f t="shared" si="39"/>
        <v>0</v>
      </c>
      <c r="AV126" s="17"/>
      <c r="AW126" s="17">
        <f>VLOOKUP(I126,ABNT5101!$I$3:$J$9,2)</f>
        <v>7.5</v>
      </c>
      <c r="AX126" s="17">
        <f>VLOOKUP(I126,ABNT5101!$I$3:$M$9,5)</f>
        <v>0.18</v>
      </c>
      <c r="AY126" s="131" t="str">
        <f>_xlfn.XLOOKUP(I126,ABNT5101!$I:$I,ABNT5101!$L:$L)</f>
        <v>-</v>
      </c>
      <c r="AZ126" s="131">
        <f>_xlfn.XLOOKUP(I126,ABNT5101!$I:$I,ABNT5101!M:M)</f>
        <v>0.18</v>
      </c>
      <c r="BA126" s="131" t="str">
        <f>_xlfn.XLOOKUP(I126,ABNT5101!$I:$I,ABNT5101!N:N)</f>
        <v>-</v>
      </c>
      <c r="BB126" s="131">
        <f>_xlfn.XLOOKUP(I126,ABNT5101!$I:$I,ABNT5101!O:O)</f>
        <v>16</v>
      </c>
      <c r="BC126" s="18" t="str">
        <f t="shared" si="40"/>
        <v>ATENDE</v>
      </c>
      <c r="BD126" s="19">
        <f t="shared" si="41"/>
        <v>4.1333333333333222E-2</v>
      </c>
      <c r="BE126" s="19">
        <f t="shared" si="42"/>
        <v>0.5555555555555558</v>
      </c>
      <c r="BF126" s="19" t="str">
        <f t="shared" si="43"/>
        <v>-</v>
      </c>
      <c r="BG126" s="20">
        <v>7.81</v>
      </c>
      <c r="BH126" s="20">
        <v>0.28000000000000003</v>
      </c>
      <c r="BI126" s="20"/>
      <c r="BJ126" s="20"/>
      <c r="BK126" s="21"/>
      <c r="BL126" s="20"/>
      <c r="BM126" s="18" t="str">
        <f t="shared" si="44"/>
        <v>ATENDE</v>
      </c>
      <c r="BN126" s="18" t="str">
        <f t="shared" si="45"/>
        <v>ATENDE</v>
      </c>
      <c r="BO126" s="18" t="str">
        <f t="shared" si="46"/>
        <v>ATENDE</v>
      </c>
      <c r="BP126" s="18" t="str">
        <f t="shared" si="47"/>
        <v>ATENDE</v>
      </c>
      <c r="BQ126" s="22" t="str">
        <f t="shared" si="48"/>
        <v>C5</v>
      </c>
      <c r="BR126" s="22" t="str">
        <f t="shared" si="72"/>
        <v>P6</v>
      </c>
      <c r="BS126" s="23">
        <f t="shared" si="49"/>
        <v>1.1566666666666667</v>
      </c>
      <c r="BT126" s="20">
        <v>6.47</v>
      </c>
      <c r="BU126" s="20">
        <v>1.17</v>
      </c>
      <c r="BV126" s="132">
        <f>IF(BR126="-","-",_xlfn.XLOOKUP(BR126,ABNT5101!$B$4:$B$9,ABNT5101!$C$4:$C$9))</f>
        <v>3</v>
      </c>
      <c r="BW126" s="132">
        <f>IF(BR126="-","-",_xlfn.XLOOKUP(BR126,ABNT5101!$B$4:$B$9,ABNT5101!$D$4:$D$9))</f>
        <v>0.6</v>
      </c>
      <c r="BX126" s="18" t="str">
        <f t="shared" si="50"/>
        <v>ATENDE</v>
      </c>
      <c r="BY126" s="18" t="str">
        <f t="shared" si="51"/>
        <v>ATENDE</v>
      </c>
      <c r="BZ126" s="18" t="str">
        <f t="shared" si="52"/>
        <v>ATENDE</v>
      </c>
      <c r="CA126" s="22" t="str">
        <f t="shared" si="73"/>
        <v>P6</v>
      </c>
      <c r="CB126" s="23">
        <f t="shared" si="53"/>
        <v>0.56333333333333346</v>
      </c>
      <c r="CC126" s="22">
        <v>4.6900000000000004</v>
      </c>
      <c r="CD126" s="22">
        <v>2.02</v>
      </c>
      <c r="CE126" s="130">
        <f>IF(CA126="-","-",_xlfn.XLOOKUP(CA126,ABNT5101!$B$4:$B$9,ABNT5101!$C$4:$C$9))</f>
        <v>3</v>
      </c>
      <c r="CF126" s="130">
        <f>IF(CA126="-","-",_xlfn.XLOOKUP(CA126,ABNT5101!$B$4:$B$9,ABNT5101!$D$4:$D$9))</f>
        <v>0.6</v>
      </c>
      <c r="CG126" s="18" t="str">
        <f t="shared" si="54"/>
        <v>ATENDE</v>
      </c>
      <c r="CH126" s="18" t="str">
        <f t="shared" si="55"/>
        <v>ATENDE</v>
      </c>
      <c r="CI126" s="18" t="str">
        <f t="shared" si="56"/>
        <v>ATENDE</v>
      </c>
      <c r="CJ126" s="133" t="str">
        <f>_xlfn.XLOOKUP(CK126,'Banco de dados'!$B:$B,'Banco de dados'!$D:$D)</f>
        <v>SX LIGHTING</v>
      </c>
      <c r="CK126" s="25" t="s">
        <v>803</v>
      </c>
      <c r="CL126" s="24" t="str">
        <f>_xlfn.XLOOKUP(CK126,'Banco de dados'!$B:$B,'Banco de dados'!$E:$E)</f>
        <v>SXINEVO040K40L12CZF7PHF</v>
      </c>
      <c r="CM126" s="24"/>
      <c r="CN126" s="24" t="e">
        <f>IF(CM126="-","-",_xlfn.XLOOKUP(CM126,'Banco de dados'!$B:$B,'Banco de dados'!$E:$E))</f>
        <v>#N/A</v>
      </c>
      <c r="CO126" s="26">
        <f t="shared" si="57"/>
        <v>1</v>
      </c>
      <c r="CP126" s="24">
        <f>_xlfn.XLOOKUP(CK126,'Banco de dados'!$B:$B,'Banco de dados'!$H:$H)</f>
        <v>39</v>
      </c>
      <c r="CQ126" s="24">
        <f>_xlfn.XLOOKUP(CM126,'Banco de dados'!$B:$B,'Banco de dados'!$H:$H)</f>
        <v>0</v>
      </c>
      <c r="CR126" s="24">
        <f>_xlfn.XLOOKUP(CK126,'Banco de dados'!$B:$B,'Banco de dados'!$F:$F)</f>
        <v>6552</v>
      </c>
      <c r="CS126" s="24">
        <f>_xlfn.XLOOKUP(CM126,'Banco de dados'!$B:$B,'Banco de dados'!$F:$F)</f>
        <v>0</v>
      </c>
      <c r="CT126" s="25">
        <v>0</v>
      </c>
      <c r="CU126" s="25"/>
      <c r="CV126" s="24" t="str">
        <f>IF(AI126&lt;=0.5,"Curto I",IF(AND(AI126&gt;='Braços de IP'!$B$9,AI126&lt;='Braços de IP'!$D$9),'Braços de IP'!$E$9,IF(AND(AI126&gt;='Braços de IP'!$B$10,AI126&lt;='Braços de IP'!$D$10),'Braços de IP'!$E$10,IF(AND(AI126&gt;='Braços de IP'!$B$11,AI126&lt;='Braços de IP'!$D$11),'Braços de IP'!$E$11,IF(AND(AI126&gt;='Braços de IP'!$B$12,AI126&lt;='Braços de IP'!$D$12),'Braços de IP'!$E$12,IF(AND(AI126&gt;='Braços de IP'!$B$13,AI126&lt;='Braços de IP'!$D$13),'Braços de IP'!$E$13,IF(AND(AI126&gt;='Braços de IP'!$B$14,AI126&lt;='Braços de IP'!$D$14),'Braços de IP'!$E$14,"ERRO")))))))</f>
        <v>Curto II</v>
      </c>
      <c r="CW126" s="25"/>
      <c r="CX126" s="24" t="str">
        <f>IF($CW126="","",VLOOKUP($CW126,'Braços de IP'!$E$9:$I$15,2,0))</f>
        <v/>
      </c>
      <c r="CY126" s="27" t="str">
        <f>IF($CW126="","",VLOOKUP($CW126,'Braços de IP'!$E$9:$I$15,5,0))</f>
        <v/>
      </c>
      <c r="CZ126" s="24"/>
      <c r="DA126" s="24"/>
      <c r="DB126" s="24"/>
      <c r="DC126" s="24"/>
      <c r="DD126" s="24"/>
      <c r="DE126" s="24"/>
      <c r="DF126" s="28">
        <f t="shared" si="58"/>
        <v>39</v>
      </c>
      <c r="DG126" s="29">
        <f t="shared" si="59"/>
        <v>100</v>
      </c>
      <c r="DH126" s="28">
        <f t="shared" si="60"/>
        <v>139</v>
      </c>
      <c r="DI126" s="30">
        <f t="shared" si="61"/>
        <v>0.61</v>
      </c>
      <c r="DJ126" s="31"/>
      <c r="DK126" s="32"/>
      <c r="DL126" s="15" t="s">
        <v>141</v>
      </c>
      <c r="DM126" s="15"/>
      <c r="DO126" s="33">
        <f t="shared" si="62"/>
        <v>0.66666666666666663</v>
      </c>
      <c r="DQ126" s="1" t="s">
        <v>6</v>
      </c>
      <c r="DR126" s="1">
        <f t="shared" si="69"/>
        <v>0</v>
      </c>
      <c r="DS126" s="33" t="e">
        <f t="shared" si="70"/>
        <v>#DIV/0!</v>
      </c>
      <c r="DT126" s="33" t="e">
        <f t="shared" si="68"/>
        <v>#DIV/0!</v>
      </c>
    </row>
    <row r="127" spans="2:124" ht="15.75" customHeight="1" x14ac:dyDescent="0.3">
      <c r="C127" t="s">
        <v>1006</v>
      </c>
      <c r="D127" s="15">
        <v>41</v>
      </c>
      <c r="E127" s="15" t="s">
        <v>132</v>
      </c>
      <c r="F127" s="15" t="s">
        <v>202</v>
      </c>
      <c r="G127" s="15">
        <v>-30.007919000000001</v>
      </c>
      <c r="H127" s="15">
        <v>-50.141629000000002</v>
      </c>
      <c r="I127" s="15" t="s">
        <v>134</v>
      </c>
      <c r="J127" s="15" t="s">
        <v>135</v>
      </c>
      <c r="K127" s="15" t="s">
        <v>136</v>
      </c>
      <c r="L127" s="15" t="s">
        <v>148</v>
      </c>
      <c r="M127" s="15">
        <v>100</v>
      </c>
      <c r="N127" s="15">
        <v>17</v>
      </c>
      <c r="O127" s="15">
        <v>0</v>
      </c>
      <c r="P127" s="15">
        <f t="shared" si="36"/>
        <v>200</v>
      </c>
      <c r="Q127" s="16">
        <v>2</v>
      </c>
      <c r="R127" s="16">
        <v>2.5</v>
      </c>
      <c r="S127" s="16">
        <v>7</v>
      </c>
      <c r="T127" s="15"/>
      <c r="U127" s="15"/>
      <c r="V127" s="15">
        <v>0</v>
      </c>
      <c r="W127" s="15">
        <v>2.5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 t="s">
        <v>138</v>
      </c>
      <c r="AD127" s="15" t="s">
        <v>139</v>
      </c>
      <c r="AE127" s="15">
        <v>42.9</v>
      </c>
      <c r="AF127" s="15">
        <v>7.5</v>
      </c>
      <c r="AG127" s="15">
        <v>1</v>
      </c>
      <c r="AH127" s="15">
        <v>0.3</v>
      </c>
      <c r="AI127" s="15">
        <v>1.3</v>
      </c>
      <c r="AJ127" s="16">
        <f t="shared" si="37"/>
        <v>1</v>
      </c>
      <c r="AK127" s="16" t="s">
        <v>135</v>
      </c>
      <c r="AL127" s="16" t="s">
        <v>135</v>
      </c>
      <c r="AM127" s="15" t="s">
        <v>140</v>
      </c>
      <c r="AN127" s="16">
        <f t="shared" si="38"/>
        <v>2</v>
      </c>
      <c r="AO127" s="16">
        <v>0</v>
      </c>
      <c r="AP127" s="16">
        <v>0</v>
      </c>
      <c r="AQ127" s="16">
        <v>0</v>
      </c>
      <c r="AR127" s="16">
        <v>0</v>
      </c>
      <c r="AS127" s="16">
        <v>0</v>
      </c>
      <c r="AT127" s="16" t="s">
        <v>135</v>
      </c>
      <c r="AU127" s="17">
        <f t="shared" si="39"/>
        <v>0</v>
      </c>
      <c r="AV127" s="17"/>
      <c r="AW127" s="17">
        <f>VLOOKUP(I127,ABNT5101!$I$3:$J$9,2)</f>
        <v>7.5</v>
      </c>
      <c r="AX127" s="17">
        <f>VLOOKUP(I127,ABNT5101!$I$3:$M$9,5)</f>
        <v>0.18</v>
      </c>
      <c r="AY127" s="131" t="str">
        <f>_xlfn.XLOOKUP(I127,ABNT5101!$I:$I,ABNT5101!$L:$L)</f>
        <v>-</v>
      </c>
      <c r="AZ127" s="131">
        <f>_xlfn.XLOOKUP(I127,ABNT5101!$I:$I,ABNT5101!M:M)</f>
        <v>0.18</v>
      </c>
      <c r="BA127" s="131" t="str">
        <f>_xlfn.XLOOKUP(I127,ABNT5101!$I:$I,ABNT5101!N:N)</f>
        <v>-</v>
      </c>
      <c r="BB127" s="131">
        <f>_xlfn.XLOOKUP(I127,ABNT5101!$I:$I,ABNT5101!O:O)</f>
        <v>16</v>
      </c>
      <c r="BC127" s="18" t="str">
        <f t="shared" si="40"/>
        <v>ATENDE</v>
      </c>
      <c r="BD127" s="19">
        <f t="shared" si="41"/>
        <v>0.14399999999999991</v>
      </c>
      <c r="BE127" s="19">
        <f t="shared" si="42"/>
        <v>0.22222222222222232</v>
      </c>
      <c r="BF127" s="19" t="str">
        <f t="shared" si="43"/>
        <v>-</v>
      </c>
      <c r="BG127" s="20">
        <v>8.58</v>
      </c>
      <c r="BH127" s="20">
        <v>0.22</v>
      </c>
      <c r="BI127" s="20"/>
      <c r="BJ127" s="20"/>
      <c r="BK127" s="21"/>
      <c r="BL127" s="20"/>
      <c r="BM127" s="18" t="str">
        <f t="shared" si="44"/>
        <v>ATENDE</v>
      </c>
      <c r="BN127" s="18" t="str">
        <f t="shared" si="45"/>
        <v>ATENDE</v>
      </c>
      <c r="BO127" s="18" t="str">
        <f t="shared" si="46"/>
        <v>ATENDE</v>
      </c>
      <c r="BP127" s="18" t="str">
        <f t="shared" si="47"/>
        <v>ATENDE</v>
      </c>
      <c r="BQ127" s="22" t="str">
        <f t="shared" si="48"/>
        <v>C5</v>
      </c>
      <c r="BR127" s="22" t="str">
        <f t="shared" si="72"/>
        <v>P6</v>
      </c>
      <c r="BS127" s="23">
        <f t="shared" si="49"/>
        <v>0.58333333333333326</v>
      </c>
      <c r="BT127" s="20">
        <v>4.75</v>
      </c>
      <c r="BU127" s="20">
        <v>1.17</v>
      </c>
      <c r="BV127" s="132">
        <f>IF(BR127="-","-",_xlfn.XLOOKUP(BR127,ABNT5101!$B$4:$B$9,ABNT5101!$C$4:$C$9))</f>
        <v>3</v>
      </c>
      <c r="BW127" s="132">
        <f>IF(BR127="-","-",_xlfn.XLOOKUP(BR127,ABNT5101!$B$4:$B$9,ABNT5101!$D$4:$D$9))</f>
        <v>0.6</v>
      </c>
      <c r="BX127" s="18" t="str">
        <f t="shared" si="50"/>
        <v>ATENDE</v>
      </c>
      <c r="BY127" s="18" t="str">
        <f t="shared" si="51"/>
        <v>ATENDE</v>
      </c>
      <c r="BZ127" s="18" t="str">
        <f t="shared" si="52"/>
        <v>ATENDE</v>
      </c>
      <c r="CA127" s="22" t="str">
        <f t="shared" si="73"/>
        <v>P6</v>
      </c>
      <c r="CB127" s="23">
        <f t="shared" si="53"/>
        <v>1.0433333333333334</v>
      </c>
      <c r="CC127" s="22">
        <v>6.13</v>
      </c>
      <c r="CD127" s="22">
        <v>1.82</v>
      </c>
      <c r="CE127" s="130">
        <f>IF(CA127="-","-",_xlfn.XLOOKUP(CA127,ABNT5101!$B$4:$B$9,ABNT5101!$C$4:$C$9))</f>
        <v>3</v>
      </c>
      <c r="CF127" s="130">
        <f>IF(CA127="-","-",_xlfn.XLOOKUP(CA127,ABNT5101!$B$4:$B$9,ABNT5101!$D$4:$D$9))</f>
        <v>0.6</v>
      </c>
      <c r="CG127" s="18" t="str">
        <f t="shared" si="54"/>
        <v>ATENDE</v>
      </c>
      <c r="CH127" s="18" t="str">
        <f t="shared" si="55"/>
        <v>ATENDE</v>
      </c>
      <c r="CI127" s="18" t="str">
        <f t="shared" si="56"/>
        <v>ATENDE</v>
      </c>
      <c r="CJ127" s="133" t="str">
        <f>_xlfn.XLOOKUP(CK127,'Banco de dados'!$B:$B,'Banco de dados'!$D:$D)</f>
        <v>TECNOWATT</v>
      </c>
      <c r="CK127" s="25" t="s">
        <v>826</v>
      </c>
      <c r="CL127" s="24" t="str">
        <f>_xlfn.XLOOKUP(CK127,'Banco de dados'!$B:$B,'Banco de dados'!$E:$E)</f>
        <v>SIGSAGPTLRRSSNDL_40W_50IBBRS
1-10C1MUN6.5</v>
      </c>
      <c r="CM127" s="24"/>
      <c r="CN127" s="24" t="e">
        <f>IF(CM127="-","-",_xlfn.XLOOKUP(CM127,'Banco de dados'!$B:$B,'Banco de dados'!$E:$E))</f>
        <v>#N/A</v>
      </c>
      <c r="CO127" s="26">
        <f t="shared" si="57"/>
        <v>1</v>
      </c>
      <c r="CP127" s="24">
        <f>_xlfn.XLOOKUP(CK127,'Banco de dados'!$B:$B,'Banco de dados'!$H:$H)</f>
        <v>40</v>
      </c>
      <c r="CQ127" s="24">
        <f>_xlfn.XLOOKUP(CM127,'Banco de dados'!$B:$B,'Banco de dados'!$H:$H)</f>
        <v>0</v>
      </c>
      <c r="CR127" s="24">
        <f>_xlfn.XLOOKUP(CK127,'Banco de dados'!$B:$B,'Banco de dados'!$F:$F)</f>
        <v>6641</v>
      </c>
      <c r="CS127" s="24">
        <f>_xlfn.XLOOKUP(CM127,'Banco de dados'!$B:$B,'Banco de dados'!$F:$F)</f>
        <v>0</v>
      </c>
      <c r="CT127" s="25">
        <v>0</v>
      </c>
      <c r="CU127" s="25"/>
      <c r="CV127" s="24" t="str">
        <f>IF(AI127&lt;=0.5,"Curto I",IF(AND(AI127&gt;='Braços de IP'!$B$9,AI127&lt;='Braços de IP'!$D$9),'Braços de IP'!$E$9,IF(AND(AI127&gt;='Braços de IP'!$B$10,AI127&lt;='Braços de IP'!$D$10),'Braços de IP'!$E$10,IF(AND(AI127&gt;='Braços de IP'!$B$11,AI127&lt;='Braços de IP'!$D$11),'Braços de IP'!$E$11,IF(AND(AI127&gt;='Braços de IP'!$B$12,AI127&lt;='Braços de IP'!$D$12),'Braços de IP'!$E$12,IF(AND(AI127&gt;='Braços de IP'!$B$13,AI127&lt;='Braços de IP'!$D$13),'Braços de IP'!$E$13,IF(AND(AI127&gt;='Braços de IP'!$B$14,AI127&lt;='Braços de IP'!$D$14),'Braços de IP'!$E$14,"ERRO")))))))</f>
        <v>Curto II</v>
      </c>
      <c r="CW127" s="25" t="s">
        <v>290</v>
      </c>
      <c r="CX127" s="24">
        <f>IF($CW127="","",VLOOKUP($CW127,'Braços de IP'!$E$9:$I$15,2,0))</f>
        <v>2.8</v>
      </c>
      <c r="CY127" s="27">
        <f>IF($CW127="","",VLOOKUP($CW127,'Braços de IP'!$E$9:$I$15,5,0))</f>
        <v>8</v>
      </c>
      <c r="CZ127" s="24"/>
      <c r="DA127" s="24"/>
      <c r="DB127" s="24"/>
      <c r="DC127" s="24"/>
      <c r="DD127" s="24"/>
      <c r="DE127" s="24"/>
      <c r="DF127" s="28">
        <f t="shared" si="58"/>
        <v>40</v>
      </c>
      <c r="DG127" s="29">
        <f t="shared" si="59"/>
        <v>100</v>
      </c>
      <c r="DH127" s="28">
        <f t="shared" si="60"/>
        <v>140</v>
      </c>
      <c r="DI127" s="30">
        <f t="shared" si="61"/>
        <v>0.6</v>
      </c>
      <c r="DJ127" s="31"/>
      <c r="DK127" s="32"/>
      <c r="DL127" s="15" t="s">
        <v>141</v>
      </c>
      <c r="DM127" s="15"/>
      <c r="DO127" s="33">
        <f t="shared" si="62"/>
        <v>0.65811965811965811</v>
      </c>
      <c r="DQ127" s="1" t="s">
        <v>6</v>
      </c>
      <c r="DR127" s="1">
        <f t="shared" si="69"/>
        <v>0</v>
      </c>
      <c r="DS127" s="33" t="e">
        <f t="shared" si="70"/>
        <v>#DIV/0!</v>
      </c>
      <c r="DT127" s="33" t="e">
        <f t="shared" si="68"/>
        <v>#DIV/0!</v>
      </c>
    </row>
    <row r="128" spans="2:124" ht="15.75" hidden="1" customHeight="1" x14ac:dyDescent="0.3">
      <c r="C128" t="s">
        <v>1006</v>
      </c>
      <c r="D128" s="15">
        <v>42</v>
      </c>
      <c r="E128" s="15" t="s">
        <v>132</v>
      </c>
      <c r="F128" s="15" t="s">
        <v>203</v>
      </c>
      <c r="G128" s="15">
        <v>-30.007477000000002</v>
      </c>
      <c r="H128" s="15">
        <v>-50.144216</v>
      </c>
      <c r="I128" s="15" t="s">
        <v>134</v>
      </c>
      <c r="J128" s="15" t="s">
        <v>135</v>
      </c>
      <c r="K128" s="15" t="s">
        <v>136</v>
      </c>
      <c r="L128" s="15" t="s">
        <v>148</v>
      </c>
      <c r="M128" s="15">
        <v>100</v>
      </c>
      <c r="N128" s="15">
        <v>17</v>
      </c>
      <c r="O128" s="15">
        <v>0</v>
      </c>
      <c r="P128" s="15">
        <f t="shared" si="36"/>
        <v>200</v>
      </c>
      <c r="Q128" s="16">
        <v>2</v>
      </c>
      <c r="R128" s="16">
        <v>2.5</v>
      </c>
      <c r="S128" s="16">
        <v>7</v>
      </c>
      <c r="T128" s="15"/>
      <c r="U128" s="15"/>
      <c r="V128" s="15">
        <v>0</v>
      </c>
      <c r="W128" s="15">
        <v>2.5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 t="s">
        <v>138</v>
      </c>
      <c r="AD128" s="15" t="s">
        <v>139</v>
      </c>
      <c r="AE128" s="15">
        <v>25.1</v>
      </c>
      <c r="AF128" s="15">
        <v>7</v>
      </c>
      <c r="AG128" s="15">
        <v>1</v>
      </c>
      <c r="AH128" s="15">
        <v>0.35</v>
      </c>
      <c r="AI128" s="15">
        <v>1.3</v>
      </c>
      <c r="AJ128" s="16">
        <f t="shared" si="37"/>
        <v>0.95000000000000007</v>
      </c>
      <c r="AK128" s="16" t="s">
        <v>135</v>
      </c>
      <c r="AL128" s="16" t="s">
        <v>135</v>
      </c>
      <c r="AM128" s="15" t="s">
        <v>140</v>
      </c>
      <c r="AN128" s="16">
        <f t="shared" si="38"/>
        <v>2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 t="s">
        <v>135</v>
      </c>
      <c r="AU128" s="17">
        <f t="shared" si="39"/>
        <v>0</v>
      </c>
      <c r="AV128" s="17"/>
      <c r="AW128" s="17">
        <f>VLOOKUP(I128,ABNT5101!$I$3:$J$9,2)</f>
        <v>7.5</v>
      </c>
      <c r="AX128" s="17">
        <f>VLOOKUP(I128,ABNT5101!$I$3:$M$9,5)</f>
        <v>0.18</v>
      </c>
      <c r="AY128" s="131" t="str">
        <f>_xlfn.XLOOKUP(I128,ABNT5101!$I:$I,ABNT5101!$L:$L)</f>
        <v>-</v>
      </c>
      <c r="AZ128" s="131">
        <f>_xlfn.XLOOKUP(I128,ABNT5101!$I:$I,ABNT5101!M:M)</f>
        <v>0.18</v>
      </c>
      <c r="BA128" s="131" t="str">
        <f>_xlfn.XLOOKUP(I128,ABNT5101!$I:$I,ABNT5101!N:N)</f>
        <v>-</v>
      </c>
      <c r="BB128" s="131">
        <f>_xlfn.XLOOKUP(I128,ABNT5101!$I:$I,ABNT5101!O:O)</f>
        <v>16</v>
      </c>
      <c r="BC128" s="18" t="str">
        <f t="shared" si="40"/>
        <v>ATENDE</v>
      </c>
      <c r="BD128" s="19">
        <f t="shared" si="41"/>
        <v>0.28666666666666663</v>
      </c>
      <c r="BE128" s="19">
        <f t="shared" si="42"/>
        <v>2.0000000000000004</v>
      </c>
      <c r="BF128" s="19" t="str">
        <f t="shared" si="43"/>
        <v>-</v>
      </c>
      <c r="BG128" s="20">
        <v>9.65</v>
      </c>
      <c r="BH128" s="20">
        <v>0.54</v>
      </c>
      <c r="BI128" s="20"/>
      <c r="BJ128" s="20"/>
      <c r="BK128" s="21"/>
      <c r="BL128" s="20"/>
      <c r="BM128" s="18" t="str">
        <f t="shared" si="44"/>
        <v>ATENDE</v>
      </c>
      <c r="BN128" s="18" t="str">
        <f t="shared" si="45"/>
        <v>ATENDE</v>
      </c>
      <c r="BO128" s="18" t="str">
        <f t="shared" si="46"/>
        <v>ATENDE</v>
      </c>
      <c r="BP128" s="18" t="str">
        <f t="shared" si="47"/>
        <v>ATENDE</v>
      </c>
      <c r="BQ128" s="22" t="str">
        <f t="shared" si="48"/>
        <v>C5</v>
      </c>
      <c r="BR128" s="22" t="str">
        <f t="shared" si="72"/>
        <v>P6</v>
      </c>
      <c r="BS128" s="23">
        <f t="shared" si="49"/>
        <v>1.65</v>
      </c>
      <c r="BT128" s="20">
        <v>7.95</v>
      </c>
      <c r="BU128" s="20">
        <v>4.38</v>
      </c>
      <c r="BV128" s="132">
        <f>IF(BR128="-","-",_xlfn.XLOOKUP(BR128,ABNT5101!$B$4:$B$9,ABNT5101!$C$4:$C$9))</f>
        <v>3</v>
      </c>
      <c r="BW128" s="132">
        <f>IF(BR128="-","-",_xlfn.XLOOKUP(BR128,ABNT5101!$B$4:$B$9,ABNT5101!$D$4:$D$9))</f>
        <v>0.6</v>
      </c>
      <c r="BX128" s="18" t="str">
        <f t="shared" si="50"/>
        <v>ATENDE</v>
      </c>
      <c r="BY128" s="18" t="str">
        <f t="shared" si="51"/>
        <v>ATENDE</v>
      </c>
      <c r="BZ128" s="18" t="str">
        <f t="shared" si="52"/>
        <v>ATENDE</v>
      </c>
      <c r="CA128" s="22" t="str">
        <f t="shared" si="73"/>
        <v>P6</v>
      </c>
      <c r="CB128" s="23">
        <f t="shared" si="53"/>
        <v>0.88666666666666671</v>
      </c>
      <c r="CC128" s="22">
        <v>5.66</v>
      </c>
      <c r="CD128" s="22">
        <v>3.52</v>
      </c>
      <c r="CE128" s="130">
        <f>IF(CA128="-","-",_xlfn.XLOOKUP(CA128,ABNT5101!$B$4:$B$9,ABNT5101!$C$4:$C$9))</f>
        <v>3</v>
      </c>
      <c r="CF128" s="130">
        <f>IF(CA128="-","-",_xlfn.XLOOKUP(CA128,ABNT5101!$B$4:$B$9,ABNT5101!$D$4:$D$9))</f>
        <v>0.6</v>
      </c>
      <c r="CG128" s="18" t="str">
        <f t="shared" si="54"/>
        <v>ATENDE</v>
      </c>
      <c r="CH128" s="18" t="str">
        <f t="shared" si="55"/>
        <v>ATENDE</v>
      </c>
      <c r="CI128" s="18" t="str">
        <f t="shared" si="56"/>
        <v>ATENDE</v>
      </c>
      <c r="CJ128" s="133" t="str">
        <f>_xlfn.XLOOKUP(CK128,'Banco de dados'!$B:$B,'Banco de dados'!$D:$D)</f>
        <v>LEDSTAR</v>
      </c>
      <c r="CK128" s="25" t="s">
        <v>707</v>
      </c>
      <c r="CL128" s="24" t="str">
        <f>_xlfn.XLOOKUP(CK128,'Banco de dados'!$B:$B,'Banco de dados'!$E:$E)</f>
        <v>LUM LED SL VT 9.1 28W</v>
      </c>
      <c r="CM128" s="24"/>
      <c r="CN128" s="24" t="e">
        <f>IF(CM128="-","-",_xlfn.XLOOKUP(CM128,'Banco de dados'!$B:$B,'Banco de dados'!$E:$E))</f>
        <v>#N/A</v>
      </c>
      <c r="CO128" s="26">
        <f t="shared" si="57"/>
        <v>1</v>
      </c>
      <c r="CP128" s="24">
        <f>_xlfn.XLOOKUP(CK128,'Banco de dados'!$B:$B,'Banco de dados'!$H:$H)</f>
        <v>28</v>
      </c>
      <c r="CQ128" s="24" t="e">
        <f>_xlfn.XLOOKUP(CM128,'Banco de dados'!$B:$B,'Banco de dados'!$H:$H)</f>
        <v>#N/A</v>
      </c>
      <c r="CR128" s="24">
        <f>_xlfn.XLOOKUP(CK128,'Banco de dados'!$B:$B,'Banco de dados'!$F:$F)</f>
        <v>4927.3500000000004</v>
      </c>
      <c r="CS128" s="24">
        <f>_xlfn.XLOOKUP(CM128,'Banco de dados'!$B:$B,'Banco de dados'!$F:$F)</f>
        <v>0</v>
      </c>
      <c r="CT128" s="25">
        <v>0</v>
      </c>
      <c r="CU128" s="25"/>
      <c r="CV128" s="24" t="str">
        <f>IF(AI128&lt;=0.5,"Curto I",IF(AND(AI128&gt;='Braços de IP'!$B$9,AI128&lt;='Braços de IP'!$D$9),'Braços de IP'!$E$9,IF(AND(AI128&gt;='Braços de IP'!$B$10,AI128&lt;='Braços de IP'!$D$10),'Braços de IP'!$E$10,IF(AND(AI128&gt;='Braços de IP'!$B$11,AI128&lt;='Braços de IP'!$D$11),'Braços de IP'!$E$11,IF(AND(AI128&gt;='Braços de IP'!$B$12,AI128&lt;='Braços de IP'!$D$12),'Braços de IP'!$E$12,IF(AND(AI128&gt;='Braços de IP'!$B$13,AI128&lt;='Braços de IP'!$D$13),'Braços de IP'!$E$13,IF(AND(AI128&gt;='Braços de IP'!$B$14,AI128&lt;='Braços de IP'!$D$14),'Braços de IP'!$E$14,"ERRO")))))))</f>
        <v>Curto II</v>
      </c>
      <c r="CW128" s="25"/>
      <c r="CX128" s="24" t="str">
        <f>IF($CW128="","",VLOOKUP($CW128,'Braços de IP'!$E$9:$I$15,2,0))</f>
        <v/>
      </c>
      <c r="CY128" s="27" t="str">
        <f>IF($CW128="","",VLOOKUP($CW128,'Braços de IP'!$E$9:$I$15,5,0))</f>
        <v/>
      </c>
      <c r="CZ128" s="24"/>
      <c r="DA128" s="24"/>
      <c r="DB128" s="24"/>
      <c r="DC128" s="24"/>
      <c r="DD128" s="24"/>
      <c r="DE128" s="24"/>
      <c r="DF128" s="28">
        <f t="shared" si="58"/>
        <v>28</v>
      </c>
      <c r="DG128" s="29">
        <f t="shared" si="59"/>
        <v>100</v>
      </c>
      <c r="DH128" s="28">
        <f t="shared" si="60"/>
        <v>128</v>
      </c>
      <c r="DI128" s="30">
        <f t="shared" si="61"/>
        <v>0.72</v>
      </c>
      <c r="DJ128" s="31"/>
      <c r="DK128" s="32"/>
      <c r="DL128" s="15" t="s">
        <v>141</v>
      </c>
      <c r="DM128" s="15"/>
      <c r="DO128" s="33">
        <f t="shared" si="62"/>
        <v>0.76068376068376065</v>
      </c>
      <c r="DQ128" s="1" t="s">
        <v>6</v>
      </c>
      <c r="DR128" s="1">
        <f t="shared" si="69"/>
        <v>0</v>
      </c>
      <c r="DS128" s="33" t="e">
        <f t="shared" si="70"/>
        <v>#DIV/0!</v>
      </c>
      <c r="DT128" s="33" t="e">
        <f t="shared" si="68"/>
        <v>#DIV/0!</v>
      </c>
    </row>
    <row r="129" spans="1:124" ht="15.75" hidden="1" customHeight="1" x14ac:dyDescent="0.3">
      <c r="C129" t="s">
        <v>1006</v>
      </c>
      <c r="D129" s="15">
        <v>42</v>
      </c>
      <c r="E129" s="15" t="s">
        <v>132</v>
      </c>
      <c r="F129" s="15" t="s">
        <v>203</v>
      </c>
      <c r="G129" s="15">
        <v>-30.007477000000002</v>
      </c>
      <c r="H129" s="15">
        <v>-50.144216</v>
      </c>
      <c r="I129" s="15" t="s">
        <v>134</v>
      </c>
      <c r="J129" s="15" t="s">
        <v>135</v>
      </c>
      <c r="K129" s="15" t="s">
        <v>136</v>
      </c>
      <c r="L129" s="15" t="s">
        <v>148</v>
      </c>
      <c r="M129" s="15">
        <v>100</v>
      </c>
      <c r="N129" s="15">
        <v>17</v>
      </c>
      <c r="O129" s="15">
        <v>0</v>
      </c>
      <c r="P129" s="15">
        <f t="shared" si="36"/>
        <v>200</v>
      </c>
      <c r="Q129" s="16">
        <v>2</v>
      </c>
      <c r="R129" s="16">
        <v>2.5</v>
      </c>
      <c r="S129" s="16">
        <v>7</v>
      </c>
      <c r="T129" s="15"/>
      <c r="U129" s="15"/>
      <c r="V129" s="15">
        <v>0</v>
      </c>
      <c r="W129" s="15">
        <v>2.5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 t="s">
        <v>138</v>
      </c>
      <c r="AD129" s="15" t="s">
        <v>139</v>
      </c>
      <c r="AE129" s="15">
        <v>25.1</v>
      </c>
      <c r="AF129" s="15">
        <v>7</v>
      </c>
      <c r="AG129" s="15">
        <v>1</v>
      </c>
      <c r="AH129" s="15">
        <v>0.35</v>
      </c>
      <c r="AI129" s="15">
        <v>1.3</v>
      </c>
      <c r="AJ129" s="16">
        <f t="shared" si="37"/>
        <v>0.95000000000000007</v>
      </c>
      <c r="AK129" s="16" t="s">
        <v>135</v>
      </c>
      <c r="AL129" s="16" t="s">
        <v>135</v>
      </c>
      <c r="AM129" s="15" t="s">
        <v>140</v>
      </c>
      <c r="AN129" s="16">
        <f t="shared" si="38"/>
        <v>2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 t="s">
        <v>135</v>
      </c>
      <c r="AU129" s="17">
        <f t="shared" si="39"/>
        <v>0</v>
      </c>
      <c r="AV129" s="17"/>
      <c r="AW129" s="17">
        <f>VLOOKUP(I129,ABNT5101!$I$3:$J$9,2)</f>
        <v>7.5</v>
      </c>
      <c r="AX129" s="17">
        <f>VLOOKUP(I129,ABNT5101!$I$3:$M$9,5)</f>
        <v>0.18</v>
      </c>
      <c r="AY129" s="131" t="str">
        <f>_xlfn.XLOOKUP(I129,ABNT5101!$I:$I,ABNT5101!$L:$L)</f>
        <v>-</v>
      </c>
      <c r="AZ129" s="131">
        <f>_xlfn.XLOOKUP(I129,ABNT5101!$I:$I,ABNT5101!M:M)</f>
        <v>0.18</v>
      </c>
      <c r="BA129" s="131" t="str">
        <f>_xlfn.XLOOKUP(I129,ABNT5101!$I:$I,ABNT5101!N:N)</f>
        <v>-</v>
      </c>
      <c r="BB129" s="131">
        <f>_xlfn.XLOOKUP(I129,ABNT5101!$I:$I,ABNT5101!O:O)</f>
        <v>16</v>
      </c>
      <c r="BC129" s="18" t="str">
        <f t="shared" si="40"/>
        <v>ATENDE</v>
      </c>
      <c r="BD129" s="19">
        <f t="shared" si="41"/>
        <v>7.7333333333333254E-2</v>
      </c>
      <c r="BE129" s="19">
        <f t="shared" si="42"/>
        <v>3</v>
      </c>
      <c r="BF129" s="19" t="str">
        <f t="shared" si="43"/>
        <v>-</v>
      </c>
      <c r="BG129" s="20">
        <v>8.08</v>
      </c>
      <c r="BH129" s="20">
        <v>0.72</v>
      </c>
      <c r="BI129" s="20"/>
      <c r="BJ129" s="20"/>
      <c r="BK129" s="21"/>
      <c r="BL129" s="20"/>
      <c r="BM129" s="18" t="str">
        <f t="shared" si="44"/>
        <v>ATENDE</v>
      </c>
      <c r="BN129" s="18" t="str">
        <f t="shared" si="45"/>
        <v>ATENDE</v>
      </c>
      <c r="BO129" s="18" t="str">
        <f t="shared" si="46"/>
        <v>ATENDE</v>
      </c>
      <c r="BP129" s="18" t="str">
        <f t="shared" si="47"/>
        <v>ATENDE</v>
      </c>
      <c r="BQ129" s="22" t="str">
        <f t="shared" si="48"/>
        <v>C5</v>
      </c>
      <c r="BR129" s="22" t="str">
        <f t="shared" si="72"/>
        <v>P6</v>
      </c>
      <c r="BS129" s="23">
        <f t="shared" si="49"/>
        <v>1.1433333333333331</v>
      </c>
      <c r="BT129" s="20">
        <v>6.43</v>
      </c>
      <c r="BU129" s="20">
        <v>3.94</v>
      </c>
      <c r="BV129" s="132">
        <f>IF(BR129="-","-",_xlfn.XLOOKUP(BR129,ABNT5101!$B$4:$B$9,ABNT5101!$C$4:$C$9))</f>
        <v>3</v>
      </c>
      <c r="BW129" s="132">
        <f>IF(BR129="-","-",_xlfn.XLOOKUP(BR129,ABNT5101!$B$4:$B$9,ABNT5101!$D$4:$D$9))</f>
        <v>0.6</v>
      </c>
      <c r="BX129" s="18" t="str">
        <f t="shared" si="50"/>
        <v>ATENDE</v>
      </c>
      <c r="BY129" s="18" t="str">
        <f t="shared" si="51"/>
        <v>ATENDE</v>
      </c>
      <c r="BZ129" s="18" t="str">
        <f t="shared" si="52"/>
        <v>ATENDE</v>
      </c>
      <c r="CA129" s="22" t="str">
        <f t="shared" si="73"/>
        <v>P6</v>
      </c>
      <c r="CB129" s="23">
        <f t="shared" si="53"/>
        <v>0.40000000000000013</v>
      </c>
      <c r="CC129" s="22">
        <v>4.2</v>
      </c>
      <c r="CD129" s="22">
        <v>3.43</v>
      </c>
      <c r="CE129" s="130">
        <f>IF(CA129="-","-",_xlfn.XLOOKUP(CA129,ABNT5101!$B$4:$B$9,ABNT5101!$C$4:$C$9))</f>
        <v>3</v>
      </c>
      <c r="CF129" s="130">
        <f>IF(CA129="-","-",_xlfn.XLOOKUP(CA129,ABNT5101!$B$4:$B$9,ABNT5101!$D$4:$D$9))</f>
        <v>0.6</v>
      </c>
      <c r="CG129" s="18" t="str">
        <f t="shared" si="54"/>
        <v>ATENDE</v>
      </c>
      <c r="CH129" s="18" t="str">
        <f t="shared" si="55"/>
        <v>ATENDE</v>
      </c>
      <c r="CI129" s="18" t="str">
        <f t="shared" si="56"/>
        <v>ATENDE</v>
      </c>
      <c r="CJ129" s="133" t="str">
        <f>_xlfn.XLOOKUP(CK129,'Banco de dados'!$B:$B,'Banco de dados'!$D:$D)</f>
        <v>SX LIGHTING</v>
      </c>
      <c r="CK129" s="25" t="s">
        <v>798</v>
      </c>
      <c r="CL129" s="24" t="str">
        <f>_xlfn.XLOOKUP(CK129,'Banco de dados'!$B:$B,'Banco de dados'!$E:$E)</f>
        <v>SXINEVO020K40L12CZF7PHF</v>
      </c>
      <c r="CM129" s="24"/>
      <c r="CN129" s="24" t="e">
        <f>IF(CM129="-","-",_xlfn.XLOOKUP(CM129,'Banco de dados'!$B:$B,'Banco de dados'!$E:$E))</f>
        <v>#N/A</v>
      </c>
      <c r="CO129" s="26">
        <f t="shared" si="57"/>
        <v>1</v>
      </c>
      <c r="CP129" s="24">
        <f>_xlfn.XLOOKUP(CK129,'Banco de dados'!$B:$B,'Banco de dados'!$H:$H)</f>
        <v>22.5</v>
      </c>
      <c r="CQ129" s="24" t="e">
        <f>_xlfn.XLOOKUP(CM129,'Banco de dados'!$B:$B,'Banco de dados'!$H:$H)</f>
        <v>#N/A</v>
      </c>
      <c r="CR129" s="24">
        <f>_xlfn.XLOOKUP(CK129,'Banco de dados'!$B:$B,'Banco de dados'!$F:$F)</f>
        <v>3825</v>
      </c>
      <c r="CS129" s="24">
        <f>_xlfn.XLOOKUP(CM129,'Banco de dados'!$B:$B,'Banco de dados'!$F:$F)</f>
        <v>0</v>
      </c>
      <c r="CT129" s="25">
        <v>0</v>
      </c>
      <c r="CU129" s="25"/>
      <c r="CV129" s="24" t="str">
        <f>IF(AI129&lt;=0.5,"Curto I",IF(AND(AI129&gt;='Braços de IP'!$B$9,AI129&lt;='Braços de IP'!$D$9),'Braços de IP'!$E$9,IF(AND(AI129&gt;='Braços de IP'!$B$10,AI129&lt;='Braços de IP'!$D$10),'Braços de IP'!$E$10,IF(AND(AI129&gt;='Braços de IP'!$B$11,AI129&lt;='Braços de IP'!$D$11),'Braços de IP'!$E$11,IF(AND(AI129&gt;='Braços de IP'!$B$12,AI129&lt;='Braços de IP'!$D$12),'Braços de IP'!$E$12,IF(AND(AI129&gt;='Braços de IP'!$B$13,AI129&lt;='Braços de IP'!$D$13),'Braços de IP'!$E$13,IF(AND(AI129&gt;='Braços de IP'!$B$14,AI129&lt;='Braços de IP'!$D$14),'Braços de IP'!$E$14,"ERRO")))))))</f>
        <v>Curto II</v>
      </c>
      <c r="CW129" s="25"/>
      <c r="CX129" s="24" t="str">
        <f>IF($CW129="","",VLOOKUP($CW129,'Braços de IP'!$E$9:$I$15,2,0))</f>
        <v/>
      </c>
      <c r="CY129" s="27" t="str">
        <f>IF($CW129="","",VLOOKUP($CW129,'Braços de IP'!$E$9:$I$15,5,0))</f>
        <v/>
      </c>
      <c r="CZ129" s="24"/>
      <c r="DA129" s="24"/>
      <c r="DB129" s="24"/>
      <c r="DC129" s="24"/>
      <c r="DD129" s="24"/>
      <c r="DE129" s="24"/>
      <c r="DF129" s="28">
        <f t="shared" si="58"/>
        <v>22.5</v>
      </c>
      <c r="DG129" s="29">
        <f t="shared" si="59"/>
        <v>100</v>
      </c>
      <c r="DH129" s="28">
        <f t="shared" si="60"/>
        <v>122.5</v>
      </c>
      <c r="DI129" s="30">
        <f t="shared" si="61"/>
        <v>0.77500000000000002</v>
      </c>
      <c r="DJ129" s="31"/>
      <c r="DK129" s="32"/>
      <c r="DL129" s="15" t="s">
        <v>141</v>
      </c>
      <c r="DM129" s="15"/>
      <c r="DO129" s="33">
        <f t="shared" si="62"/>
        <v>0.80769230769230771</v>
      </c>
      <c r="DQ129" s="1" t="s">
        <v>6</v>
      </c>
      <c r="DR129" s="1">
        <f t="shared" si="69"/>
        <v>0</v>
      </c>
      <c r="DS129" s="33" t="e">
        <f t="shared" si="70"/>
        <v>#DIV/0!</v>
      </c>
      <c r="DT129" s="33" t="e">
        <f t="shared" si="68"/>
        <v>#DIV/0!</v>
      </c>
    </row>
    <row r="130" spans="1:124" ht="15.75" hidden="1" customHeight="1" x14ac:dyDescent="0.3">
      <c r="C130" t="s">
        <v>1006</v>
      </c>
      <c r="D130" s="15">
        <v>42</v>
      </c>
      <c r="E130" s="15" t="s">
        <v>132</v>
      </c>
      <c r="F130" s="15" t="s">
        <v>203</v>
      </c>
      <c r="G130" s="15">
        <v>-30.007477000000002</v>
      </c>
      <c r="H130" s="15">
        <v>-50.144216</v>
      </c>
      <c r="I130" s="15" t="s">
        <v>134</v>
      </c>
      <c r="J130" s="15" t="s">
        <v>135</v>
      </c>
      <c r="K130" s="15" t="s">
        <v>136</v>
      </c>
      <c r="L130" s="15" t="s">
        <v>148</v>
      </c>
      <c r="M130" s="15">
        <v>100</v>
      </c>
      <c r="N130" s="15">
        <v>17</v>
      </c>
      <c r="O130" s="15">
        <v>0</v>
      </c>
      <c r="P130" s="15">
        <f t="shared" ref="P130:P193" si="74">M130*AG130*2</f>
        <v>200</v>
      </c>
      <c r="Q130" s="16">
        <v>2</v>
      </c>
      <c r="R130" s="16">
        <v>2.5</v>
      </c>
      <c r="S130" s="16">
        <v>7</v>
      </c>
      <c r="T130" s="15"/>
      <c r="U130" s="15"/>
      <c r="V130" s="15">
        <v>0</v>
      </c>
      <c r="W130" s="15">
        <v>2.5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 t="s">
        <v>138</v>
      </c>
      <c r="AD130" s="15" t="s">
        <v>139</v>
      </c>
      <c r="AE130" s="15">
        <v>25.1</v>
      </c>
      <c r="AF130" s="15">
        <v>7</v>
      </c>
      <c r="AG130" s="15">
        <v>1</v>
      </c>
      <c r="AH130" s="15">
        <v>0.35</v>
      </c>
      <c r="AI130" s="15">
        <v>1.3</v>
      </c>
      <c r="AJ130" s="16">
        <f t="shared" ref="AJ130:AJ193" si="75">AI130-AH130</f>
        <v>0.95000000000000007</v>
      </c>
      <c r="AK130" s="16" t="s">
        <v>135</v>
      </c>
      <c r="AL130" s="16" t="s">
        <v>135</v>
      </c>
      <c r="AM130" s="15" t="s">
        <v>140</v>
      </c>
      <c r="AN130" s="16">
        <f t="shared" ref="AN130:AN193" si="76">IF(AC130="Unilateral",2*AG130,IF(AC130="Bilateral Alternada",3*AG130,IF(AC130="Bilateral Frontal",4*AG130,IF(AC130="Canteiro Central",2*AG130,"erro"))))</f>
        <v>2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 t="s">
        <v>135</v>
      </c>
      <c r="AU130" s="17">
        <f t="shared" ref="AU130:AU193" si="77">IF(AO130=0,0,IF(AC130="Unilateral",2*AO130,IF(AC130="Bilateral Alternada",3*AO130,IF(AC130="Bilateral Frontal",4*AO130,IF(AC130="Canteiro Central",2*AO130,"erro")))))</f>
        <v>0</v>
      </c>
      <c r="AV130" s="17"/>
      <c r="AW130" s="17">
        <f>VLOOKUP(I130,ABNT5101!$I$3:$J$9,2)</f>
        <v>7.5</v>
      </c>
      <c r="AX130" s="17">
        <f>VLOOKUP(I130,ABNT5101!$I$3:$M$9,5)</f>
        <v>0.18</v>
      </c>
      <c r="AY130" s="131" t="str">
        <f>_xlfn.XLOOKUP(I130,ABNT5101!$I:$I,ABNT5101!$L:$L)</f>
        <v>-</v>
      </c>
      <c r="AZ130" s="131">
        <f>_xlfn.XLOOKUP(I130,ABNT5101!$I:$I,ABNT5101!M:M)</f>
        <v>0.18</v>
      </c>
      <c r="BA130" s="131" t="str">
        <f>_xlfn.XLOOKUP(I130,ABNT5101!$I:$I,ABNT5101!N:N)</f>
        <v>-</v>
      </c>
      <c r="BB130" s="131">
        <f>_xlfn.XLOOKUP(I130,ABNT5101!$I:$I,ABNT5101!O:O)</f>
        <v>16</v>
      </c>
      <c r="BC130" s="18" t="str">
        <f t="shared" ref="BC130:BC193" si="78">IF(BM130="NÃO ATENDE","NÃO ATENDE",IF(BX130="NÃO ATENDE","NÃO ATENDE",IF(CG130="NÃO ATENDE","NÃO ATENDE","ATENDE")))</f>
        <v>ATENDE</v>
      </c>
      <c r="BD130" s="19">
        <f t="shared" ref="BD130:BD193" si="79">BG130/AW130-1</f>
        <v>0.57866666666666666</v>
      </c>
      <c r="BE130" s="19">
        <f t="shared" ref="BE130:BE193" si="80">BH130/AX130-1</f>
        <v>2.7222222222222228</v>
      </c>
      <c r="BF130" s="19" t="str">
        <f t="shared" ref="BF130:BF193" si="81">IF($I130="M6",BI130/AY130-1,"-")</f>
        <v>-</v>
      </c>
      <c r="BG130" s="20">
        <v>11.84</v>
      </c>
      <c r="BH130" s="20">
        <v>0.67</v>
      </c>
      <c r="BI130" s="20"/>
      <c r="BJ130" s="20"/>
      <c r="BK130" s="21"/>
      <c r="BL130" s="20"/>
      <c r="BM130" s="18" t="str">
        <f t="shared" ref="BM130:BM193" si="82">IF(OR(BN130="NÃO ATENDE",BO130="NÃO ATENDE",BP130="NÃO ATENDE"),"NÃO ATENDE","ATENDE")</f>
        <v>ATENDE</v>
      </c>
      <c r="BN130" s="18" t="str">
        <f t="shared" ref="BN130:BN193" si="83">IF(BG130&gt;=AW130,"ATENDE",IF(BG130&gt;=0.99*AW130,"ATENDIMENTO LIMIAR","NÃO ATENDE"))</f>
        <v>ATENDE</v>
      </c>
      <c r="BO130" s="18" t="str">
        <f t="shared" ref="BO130:BO193" si="84">IF(BH130&gt;=AX130,"ATENDE",IF(BH130&gt;=(AX130-0.02),"ATENDIMENTO LIMIAR","NÃO ATENDE"))</f>
        <v>ATENDE</v>
      </c>
      <c r="BP130" s="18" t="str">
        <f t="shared" ref="BP130:BP193" si="85">IF(AY130="-","ATENDE",IF(BI130&gt;=AY130,"ATENDE",IF(BI130&gt;=(AY130-0.02),"ATENDIMENTO LIMIAR","NÃO ATENDE")))</f>
        <v>ATENDE</v>
      </c>
      <c r="BQ130" s="22" t="str">
        <f t="shared" ref="BQ130:BQ193" si="86">I130</f>
        <v>C5</v>
      </c>
      <c r="BR130" s="22" t="str">
        <f t="shared" si="72"/>
        <v>P6</v>
      </c>
      <c r="BS130" s="23">
        <f t="shared" ref="BS130:BS193" si="87">IF(BT130="-","-",BT130/BV130-1)</f>
        <v>2.0833333333333335</v>
      </c>
      <c r="BT130" s="20">
        <v>9.25</v>
      </c>
      <c r="BU130" s="20">
        <v>6.12</v>
      </c>
      <c r="BV130" s="132">
        <f>IF(BR130="-","-",_xlfn.XLOOKUP(BR130,ABNT5101!$B$4:$B$9,ABNT5101!$C$4:$C$9))</f>
        <v>3</v>
      </c>
      <c r="BW130" s="132">
        <f>IF(BR130="-","-",_xlfn.XLOOKUP(BR130,ABNT5101!$B$4:$B$9,ABNT5101!$D$4:$D$9))</f>
        <v>0.6</v>
      </c>
      <c r="BX130" s="18" t="str">
        <f t="shared" ref="BX130:BX193" si="88">IF(BY130="-","-",IF(BY130="NÃO ATENDE","NÃO ATENDE",IF(BZ130="NÃO ATENDE","NÃO ATENDE","ATENDE")))</f>
        <v>ATENDE</v>
      </c>
      <c r="BY130" s="18" t="str">
        <f t="shared" ref="BY130:BY193" si="89">IF(BR130="-","-",IF(BT130&gt;=BV130,"ATENDE",IF(BT130&gt;=(BV130*0.99),"ATENDIMENTO LIMIAR","NÃO ATENDE")))</f>
        <v>ATENDE</v>
      </c>
      <c r="BZ130" s="18" t="str">
        <f t="shared" ref="BZ130:BZ193" si="90">IF(BR130="-","-",IF(BU130&gt;=BW130,"ATENDE","NÃO ATENDE"))</f>
        <v>ATENDE</v>
      </c>
      <c r="CA130" s="22" t="str">
        <f t="shared" si="73"/>
        <v>P6</v>
      </c>
      <c r="CB130" s="23">
        <f t="shared" ref="CB130:CB193" si="91">IF(CC130="-","-",CC130/CE130-1)</f>
        <v>0.82000000000000006</v>
      </c>
      <c r="CC130" s="22">
        <v>5.46</v>
      </c>
      <c r="CD130" s="22">
        <v>3.53</v>
      </c>
      <c r="CE130" s="130">
        <f>IF(CA130="-","-",_xlfn.XLOOKUP(CA130,ABNT5101!$B$4:$B$9,ABNT5101!$C$4:$C$9))</f>
        <v>3</v>
      </c>
      <c r="CF130" s="130">
        <f>IF(CA130="-","-",_xlfn.XLOOKUP(CA130,ABNT5101!$B$4:$B$9,ABNT5101!$D$4:$D$9))</f>
        <v>0.6</v>
      </c>
      <c r="CG130" s="18" t="str">
        <f t="shared" ref="CG130:CG193" si="92">IF(CH130="-","-",IF(CH130="NÃO ATENDE","NÃO ATENDE",IF(CI130="NÃO ATENDE","NÃO ATENDE","ATENDE")))</f>
        <v>ATENDE</v>
      </c>
      <c r="CH130" s="18" t="str">
        <f t="shared" ref="CH130:CH193" si="93">IF(CA130="-","-",IF(CC130&gt;=(CE130),"ATENDE",IF(CC130&gt;=(0.99*CE130),"ATENDIMENTO LIMIAR","NÃO ATENDE")))</f>
        <v>ATENDE</v>
      </c>
      <c r="CI130" s="18" t="str">
        <f t="shared" ref="CI130:CI193" si="94">IF(CA130="-","-",IF(CD130&gt;=CF130,"ATENDE","NÃO ATENDE"))</f>
        <v>ATENDE</v>
      </c>
      <c r="CJ130" s="133" t="str">
        <f>_xlfn.XLOOKUP(CK130,'Banco de dados'!$B:$B,'Banco de dados'!$D:$D)</f>
        <v>TECNOWATT</v>
      </c>
      <c r="CK130" s="25" t="s">
        <v>824</v>
      </c>
      <c r="CL130" s="24" t="str">
        <f>_xlfn.XLOOKUP(CK130,'Banco de dados'!$B:$B,'Banco de dados'!$E:$E)</f>
        <v>SIGSAGPTLRRSSNDL_30W_38IBBRS
1-10C1MUN6.5</v>
      </c>
      <c r="CM130" s="24"/>
      <c r="CN130" s="24" t="e">
        <f>IF(CM130="-","-",_xlfn.XLOOKUP(CM130,'Banco de dados'!$B:$B,'Banco de dados'!$E:$E))</f>
        <v>#N/A</v>
      </c>
      <c r="CO130" s="26">
        <f t="shared" ref="CO130:CO193" si="95">AG130</f>
        <v>1</v>
      </c>
      <c r="CP130" s="24">
        <f>_xlfn.XLOOKUP(CK130,'Banco de dados'!$B:$B,'Banco de dados'!$H:$H)</f>
        <v>30</v>
      </c>
      <c r="CQ130" s="24" t="e">
        <f>_xlfn.XLOOKUP(CM130,'Banco de dados'!$B:$B,'Banco de dados'!$H:$H)</f>
        <v>#N/A</v>
      </c>
      <c r="CR130" s="24">
        <f>_xlfn.XLOOKUP(CK130,'Banco de dados'!$B:$B,'Banco de dados'!$F:$F)</f>
        <v>5266</v>
      </c>
      <c r="CS130" s="24">
        <f>_xlfn.XLOOKUP(CM130,'Banco de dados'!$B:$B,'Banco de dados'!$F:$F)</f>
        <v>0</v>
      </c>
      <c r="CT130" s="25">
        <v>0</v>
      </c>
      <c r="CU130" s="25"/>
      <c r="CV130" s="24" t="str">
        <f>IF(AI130&lt;=0.5,"Curto I",IF(AND(AI130&gt;='Braços de IP'!$B$9,AI130&lt;='Braços de IP'!$D$9),'Braços de IP'!$E$9,IF(AND(AI130&gt;='Braços de IP'!$B$10,AI130&lt;='Braços de IP'!$D$10),'Braços de IP'!$E$10,IF(AND(AI130&gt;='Braços de IP'!$B$11,AI130&lt;='Braços de IP'!$D$11),'Braços de IP'!$E$11,IF(AND(AI130&gt;='Braços de IP'!$B$12,AI130&lt;='Braços de IP'!$D$12),'Braços de IP'!$E$12,IF(AND(AI130&gt;='Braços de IP'!$B$13,AI130&lt;='Braços de IP'!$D$13),'Braços de IP'!$E$13,IF(AND(AI130&gt;='Braços de IP'!$B$14,AI130&lt;='Braços de IP'!$D$14),'Braços de IP'!$E$14,"ERRO")))))))</f>
        <v>Curto II</v>
      </c>
      <c r="CW130" s="25"/>
      <c r="CX130" s="24" t="str">
        <f>IF($CW130="","",VLOOKUP($CW130,'Braços de IP'!$E$9:$I$15,2,0))</f>
        <v/>
      </c>
      <c r="CY130" s="27" t="str">
        <f>IF($CW130="","",VLOOKUP($CW130,'Braços de IP'!$E$9:$I$15,5,0))</f>
        <v/>
      </c>
      <c r="CZ130" s="24"/>
      <c r="DA130" s="24"/>
      <c r="DB130" s="24"/>
      <c r="DC130" s="24"/>
      <c r="DD130" s="24"/>
      <c r="DE130" s="24"/>
      <c r="DF130" s="28">
        <f t="shared" ref="DF130:DF193" si="96">CP130</f>
        <v>30</v>
      </c>
      <c r="DG130" s="29">
        <f t="shared" ref="DG130:DG193" si="97">M130</f>
        <v>100</v>
      </c>
      <c r="DH130" s="28">
        <f t="shared" ref="DH130:DH193" si="98">SUM(DF130:DG130)*CO130</f>
        <v>130</v>
      </c>
      <c r="DI130" s="30">
        <f t="shared" ref="DI130:DI193" si="99">1-DF130/DG130</f>
        <v>0.7</v>
      </c>
      <c r="DJ130" s="31"/>
      <c r="DK130" s="32"/>
      <c r="DL130" s="15" t="s">
        <v>141</v>
      </c>
      <c r="DM130" s="15"/>
      <c r="DO130" s="33">
        <f t="shared" ref="DO130:DO193" si="100">((M130+N130)-CP130)/(M130+N130)</f>
        <v>0.74358974358974361</v>
      </c>
      <c r="DQ130" s="1" t="s">
        <v>6</v>
      </c>
      <c r="DR130" s="1">
        <f t="shared" si="69"/>
        <v>0</v>
      </c>
      <c r="DS130" s="33" t="e">
        <f t="shared" si="70"/>
        <v>#DIV/0!</v>
      </c>
      <c r="DT130" s="33" t="e">
        <f t="shared" ref="DT130:DT148" si="101">DR130/SUM($DR$326:$DR$353)</f>
        <v>#DIV/0!</v>
      </c>
    </row>
    <row r="131" spans="1:124" ht="15.75" hidden="1" customHeight="1" x14ac:dyDescent="0.3">
      <c r="C131" t="s">
        <v>1006</v>
      </c>
      <c r="D131" s="15">
        <v>43</v>
      </c>
      <c r="E131" s="15" t="s">
        <v>132</v>
      </c>
      <c r="F131" s="15" t="s">
        <v>204</v>
      </c>
      <c r="G131" s="15">
        <v>-30.005645000000001</v>
      </c>
      <c r="H131" s="15">
        <v>-50.145743000000003</v>
      </c>
      <c r="I131" s="15" t="s">
        <v>134</v>
      </c>
      <c r="J131" s="15" t="s">
        <v>135</v>
      </c>
      <c r="K131" s="15" t="s">
        <v>136</v>
      </c>
      <c r="L131" s="15" t="s">
        <v>148</v>
      </c>
      <c r="M131" s="15">
        <v>70</v>
      </c>
      <c r="N131" s="15">
        <v>14</v>
      </c>
      <c r="O131" s="15">
        <v>0</v>
      </c>
      <c r="P131" s="15">
        <f t="shared" si="74"/>
        <v>140</v>
      </c>
      <c r="Q131" s="16">
        <v>2</v>
      </c>
      <c r="R131" s="16">
        <v>2.5</v>
      </c>
      <c r="S131" s="16">
        <v>7</v>
      </c>
      <c r="T131" s="15"/>
      <c r="U131" s="15"/>
      <c r="V131" s="15">
        <v>0</v>
      </c>
      <c r="W131" s="15">
        <v>2.5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 t="s">
        <v>138</v>
      </c>
      <c r="AD131" s="15" t="s">
        <v>139</v>
      </c>
      <c r="AE131" s="15">
        <v>34.200000000000003</v>
      </c>
      <c r="AF131" s="15">
        <v>7.5</v>
      </c>
      <c r="AG131" s="15">
        <v>1</v>
      </c>
      <c r="AH131" s="15">
        <v>0.5</v>
      </c>
      <c r="AI131" s="15">
        <v>1.6</v>
      </c>
      <c r="AJ131" s="16">
        <f t="shared" si="75"/>
        <v>1.1000000000000001</v>
      </c>
      <c r="AK131" s="16" t="s">
        <v>135</v>
      </c>
      <c r="AL131" s="16" t="s">
        <v>135</v>
      </c>
      <c r="AM131" s="15" t="s">
        <v>140</v>
      </c>
      <c r="AN131" s="16">
        <f t="shared" si="76"/>
        <v>2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 t="s">
        <v>135</v>
      </c>
      <c r="AU131" s="17">
        <f t="shared" si="77"/>
        <v>0</v>
      </c>
      <c r="AV131" s="17"/>
      <c r="AW131" s="17">
        <f>VLOOKUP(I131,ABNT5101!$I$3:$J$9,2)</f>
        <v>7.5</v>
      </c>
      <c r="AX131" s="17">
        <f>VLOOKUP(I131,ABNT5101!$I$3:$M$9,5)</f>
        <v>0.18</v>
      </c>
      <c r="AY131" s="131" t="str">
        <f>_xlfn.XLOOKUP(I131,ABNT5101!$I:$I,ABNT5101!$L:$L)</f>
        <v>-</v>
      </c>
      <c r="AZ131" s="131">
        <f>_xlfn.XLOOKUP(I131,ABNT5101!$I:$I,ABNT5101!M:M)</f>
        <v>0.18</v>
      </c>
      <c r="BA131" s="131" t="str">
        <f>_xlfn.XLOOKUP(I131,ABNT5101!$I:$I,ABNT5101!N:N)</f>
        <v>-</v>
      </c>
      <c r="BB131" s="131">
        <f>_xlfn.XLOOKUP(I131,ABNT5101!$I:$I,ABNT5101!O:O)</f>
        <v>16</v>
      </c>
      <c r="BC131" s="18" t="str">
        <f t="shared" si="78"/>
        <v>ATENDE</v>
      </c>
      <c r="BD131" s="19">
        <f t="shared" si="79"/>
        <v>0.15733333333333333</v>
      </c>
      <c r="BE131" s="19">
        <f t="shared" si="80"/>
        <v>1.3888888888888888</v>
      </c>
      <c r="BF131" s="19" t="str">
        <f t="shared" si="81"/>
        <v>-</v>
      </c>
      <c r="BG131" s="20">
        <v>8.68</v>
      </c>
      <c r="BH131" s="20">
        <v>0.43</v>
      </c>
      <c r="BI131" s="20"/>
      <c r="BJ131" s="20"/>
      <c r="BK131" s="21"/>
      <c r="BL131" s="20"/>
      <c r="BM131" s="18" t="str">
        <f t="shared" si="82"/>
        <v>ATENDE</v>
      </c>
      <c r="BN131" s="18" t="str">
        <f t="shared" si="83"/>
        <v>ATENDE</v>
      </c>
      <c r="BO131" s="18" t="str">
        <f t="shared" si="84"/>
        <v>ATENDE</v>
      </c>
      <c r="BP131" s="18" t="str">
        <f t="shared" si="85"/>
        <v>ATENDE</v>
      </c>
      <c r="BQ131" s="22" t="str">
        <f t="shared" si="86"/>
        <v>C5</v>
      </c>
      <c r="BR131" s="22" t="str">
        <f t="shared" si="72"/>
        <v>P6</v>
      </c>
      <c r="BS131" s="23">
        <f t="shared" si="87"/>
        <v>1.2933333333333334</v>
      </c>
      <c r="BT131" s="20">
        <v>6.88</v>
      </c>
      <c r="BU131" s="20">
        <v>2.74</v>
      </c>
      <c r="BV131" s="132">
        <f>IF(BR131="-","-",_xlfn.XLOOKUP(BR131,ABNT5101!$B$4:$B$9,ABNT5101!$C$4:$C$9))</f>
        <v>3</v>
      </c>
      <c r="BW131" s="132">
        <f>IF(BR131="-","-",_xlfn.XLOOKUP(BR131,ABNT5101!$B$4:$B$9,ABNT5101!$D$4:$D$9))</f>
        <v>0.6</v>
      </c>
      <c r="BX131" s="18" t="str">
        <f t="shared" si="88"/>
        <v>ATENDE</v>
      </c>
      <c r="BY131" s="18" t="str">
        <f t="shared" si="89"/>
        <v>ATENDE</v>
      </c>
      <c r="BZ131" s="18" t="str">
        <f t="shared" si="90"/>
        <v>ATENDE</v>
      </c>
      <c r="CA131" s="22" t="str">
        <f t="shared" si="73"/>
        <v>P6</v>
      </c>
      <c r="CB131" s="23">
        <f t="shared" si="91"/>
        <v>0.87000000000000011</v>
      </c>
      <c r="CC131" s="22">
        <v>5.61</v>
      </c>
      <c r="CD131" s="22">
        <v>2.82</v>
      </c>
      <c r="CE131" s="130">
        <f>IF(CA131="-","-",_xlfn.XLOOKUP(CA131,ABNT5101!$B$4:$B$9,ABNT5101!$C$4:$C$9))</f>
        <v>3</v>
      </c>
      <c r="CF131" s="130">
        <f>IF(CA131="-","-",_xlfn.XLOOKUP(CA131,ABNT5101!$B$4:$B$9,ABNT5101!$D$4:$D$9))</f>
        <v>0.6</v>
      </c>
      <c r="CG131" s="18" t="str">
        <f t="shared" si="92"/>
        <v>ATENDE</v>
      </c>
      <c r="CH131" s="18" t="str">
        <f t="shared" si="93"/>
        <v>ATENDE</v>
      </c>
      <c r="CI131" s="18" t="str">
        <f t="shared" si="94"/>
        <v>ATENDE</v>
      </c>
      <c r="CJ131" s="133" t="str">
        <f>_xlfn.XLOOKUP(CK131,'Banco de dados'!$B:$B,'Banco de dados'!$D:$D)</f>
        <v>LEDSTAR</v>
      </c>
      <c r="CK131" s="25" t="s">
        <v>709</v>
      </c>
      <c r="CL131" s="24" t="str">
        <f>_xlfn.XLOOKUP(CK131,'Banco de dados'!$B:$B,'Banco de dados'!$E:$E)</f>
        <v>LUM LED SL VT 9.1 35W</v>
      </c>
      <c r="CM131" s="24"/>
      <c r="CN131" s="24" t="e">
        <f>IF(CM131="-","-",_xlfn.XLOOKUP(CM131,'Banco de dados'!$B:$B,'Banco de dados'!$E:$E))</f>
        <v>#N/A</v>
      </c>
      <c r="CO131" s="26">
        <f t="shared" si="95"/>
        <v>1</v>
      </c>
      <c r="CP131" s="24">
        <f>_xlfn.XLOOKUP(CK131,'Banco de dados'!$B:$B,'Banco de dados'!$H:$H)</f>
        <v>35</v>
      </c>
      <c r="CQ131" s="24">
        <f>_xlfn.XLOOKUP(CM131,'Banco de dados'!$B:$B,'Banco de dados'!$H:$H)</f>
        <v>0</v>
      </c>
      <c r="CR131" s="24">
        <f>_xlfn.XLOOKUP(CK131,'Banco de dados'!$B:$B,'Banco de dados'!$F:$F)</f>
        <v>5955.62</v>
      </c>
      <c r="CS131" s="24">
        <f>_xlfn.XLOOKUP(CM131,'Banco de dados'!$B:$B,'Banco de dados'!$F:$F)</f>
        <v>0</v>
      </c>
      <c r="CT131" s="25">
        <v>0</v>
      </c>
      <c r="CU131" s="25"/>
      <c r="CV131" s="24" t="str">
        <f>IF(AI131&lt;=0.5,"Curto I",IF(AND(AI131&gt;='Braços de IP'!$B$9,AI131&lt;='Braços de IP'!$D$9),'Braços de IP'!$E$9,IF(AND(AI131&gt;='Braços de IP'!$B$10,AI131&lt;='Braços de IP'!$D$10),'Braços de IP'!$E$10,IF(AND(AI131&gt;='Braços de IP'!$B$11,AI131&lt;='Braços de IP'!$D$11),'Braços de IP'!$E$11,IF(AND(AI131&gt;='Braços de IP'!$B$12,AI131&lt;='Braços de IP'!$D$12),'Braços de IP'!$E$12,IF(AND(AI131&gt;='Braços de IP'!$B$13,AI131&lt;='Braços de IP'!$D$13),'Braços de IP'!$E$13,IF(AND(AI131&gt;='Braços de IP'!$B$14,AI131&lt;='Braços de IP'!$D$14),'Braços de IP'!$E$14,"ERRO")))))))</f>
        <v>Médio I</v>
      </c>
      <c r="CW131" s="25"/>
      <c r="CX131" s="24" t="str">
        <f>IF($CW131="","",VLOOKUP($CW131,'Braços de IP'!$E$9:$I$15,2,0))</f>
        <v/>
      </c>
      <c r="CY131" s="27" t="str">
        <f>IF($CW131="","",VLOOKUP($CW131,'Braços de IP'!$E$9:$I$15,5,0))</f>
        <v/>
      </c>
      <c r="CZ131" s="24"/>
      <c r="DA131" s="24"/>
      <c r="DB131" s="24"/>
      <c r="DC131" s="24"/>
      <c r="DD131" s="24"/>
      <c r="DE131" s="24"/>
      <c r="DF131" s="28">
        <f t="shared" si="96"/>
        <v>35</v>
      </c>
      <c r="DG131" s="29">
        <f t="shared" si="97"/>
        <v>70</v>
      </c>
      <c r="DH131" s="28">
        <f t="shared" si="98"/>
        <v>105</v>
      </c>
      <c r="DI131" s="30">
        <f t="shared" si="99"/>
        <v>0.5</v>
      </c>
      <c r="DJ131" s="31"/>
      <c r="DK131" s="32"/>
      <c r="DL131" s="15" t="s">
        <v>141</v>
      </c>
      <c r="DM131" s="15"/>
      <c r="DO131" s="33">
        <f t="shared" si="100"/>
        <v>0.58333333333333337</v>
      </c>
      <c r="DQ131" s="1" t="s">
        <v>6</v>
      </c>
      <c r="DR131" s="1">
        <f t="shared" ref="DR131:DR148" si="102">COUNTIF(I:I,DQ131)/3</f>
        <v>0</v>
      </c>
      <c r="DS131" s="33" t="e">
        <f t="shared" ref="DS131:DS148" si="103">DR131/$DR$434</f>
        <v>#DIV/0!</v>
      </c>
      <c r="DT131" s="33" t="e">
        <f t="shared" si="101"/>
        <v>#DIV/0!</v>
      </c>
    </row>
    <row r="132" spans="1:124" ht="15.75" hidden="1" customHeight="1" x14ac:dyDescent="0.3">
      <c r="C132" t="s">
        <v>1006</v>
      </c>
      <c r="D132" s="15">
        <v>43</v>
      </c>
      <c r="E132" s="15" t="s">
        <v>132</v>
      </c>
      <c r="F132" s="15" t="s">
        <v>204</v>
      </c>
      <c r="G132" s="15">
        <v>-30.005645000000001</v>
      </c>
      <c r="H132" s="15">
        <v>-50.145743000000003</v>
      </c>
      <c r="I132" s="15" t="s">
        <v>134</v>
      </c>
      <c r="J132" s="15" t="s">
        <v>135</v>
      </c>
      <c r="K132" s="15" t="s">
        <v>136</v>
      </c>
      <c r="L132" s="15" t="s">
        <v>148</v>
      </c>
      <c r="M132" s="15">
        <v>70</v>
      </c>
      <c r="N132" s="15">
        <v>14</v>
      </c>
      <c r="O132" s="15">
        <v>0</v>
      </c>
      <c r="P132" s="15">
        <f t="shared" si="74"/>
        <v>140</v>
      </c>
      <c r="Q132" s="16">
        <v>2</v>
      </c>
      <c r="R132" s="16">
        <v>2.5</v>
      </c>
      <c r="S132" s="16">
        <v>7</v>
      </c>
      <c r="T132" s="15"/>
      <c r="U132" s="15"/>
      <c r="V132" s="15">
        <v>0</v>
      </c>
      <c r="W132" s="15">
        <v>2.5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 t="s">
        <v>138</v>
      </c>
      <c r="AD132" s="15" t="s">
        <v>139</v>
      </c>
      <c r="AE132" s="15">
        <v>34.200000000000003</v>
      </c>
      <c r="AF132" s="15">
        <v>7.5</v>
      </c>
      <c r="AG132" s="15">
        <v>1</v>
      </c>
      <c r="AH132" s="15">
        <v>0.5</v>
      </c>
      <c r="AI132" s="15">
        <v>1.6</v>
      </c>
      <c r="AJ132" s="16">
        <f t="shared" si="75"/>
        <v>1.1000000000000001</v>
      </c>
      <c r="AK132" s="16" t="s">
        <v>135</v>
      </c>
      <c r="AL132" s="16" t="s">
        <v>135</v>
      </c>
      <c r="AM132" s="15" t="s">
        <v>140</v>
      </c>
      <c r="AN132" s="16">
        <f t="shared" si="76"/>
        <v>2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 t="s">
        <v>135</v>
      </c>
      <c r="AU132" s="17">
        <f t="shared" si="77"/>
        <v>0</v>
      </c>
      <c r="AV132" s="17"/>
      <c r="AW132" s="17">
        <f>VLOOKUP(I132,ABNT5101!$I$3:$J$9,2)</f>
        <v>7.5</v>
      </c>
      <c r="AX132" s="17">
        <f>VLOOKUP(I132,ABNT5101!$I$3:$M$9,5)</f>
        <v>0.18</v>
      </c>
      <c r="AY132" s="131" t="str">
        <f>_xlfn.XLOOKUP(I132,ABNT5101!$I:$I,ABNT5101!$L:$L)</f>
        <v>-</v>
      </c>
      <c r="AZ132" s="131">
        <f>_xlfn.XLOOKUP(I132,ABNT5101!$I:$I,ABNT5101!M:M)</f>
        <v>0.18</v>
      </c>
      <c r="BA132" s="131" t="str">
        <f>_xlfn.XLOOKUP(I132,ABNT5101!$I:$I,ABNT5101!N:N)</f>
        <v>-</v>
      </c>
      <c r="BB132" s="131">
        <f>_xlfn.XLOOKUP(I132,ABNT5101!$I:$I,ABNT5101!O:O)</f>
        <v>16</v>
      </c>
      <c r="BC132" s="18" t="str">
        <f t="shared" si="78"/>
        <v>ATENDE</v>
      </c>
      <c r="BD132" s="19">
        <f t="shared" si="79"/>
        <v>0.11733333333333351</v>
      </c>
      <c r="BE132" s="19">
        <f t="shared" si="80"/>
        <v>1.7222222222222223</v>
      </c>
      <c r="BF132" s="19" t="str">
        <f t="shared" si="81"/>
        <v>-</v>
      </c>
      <c r="BG132" s="20">
        <v>8.3800000000000008</v>
      </c>
      <c r="BH132" s="20">
        <v>0.49</v>
      </c>
      <c r="BI132" s="20"/>
      <c r="BJ132" s="20"/>
      <c r="BK132" s="21"/>
      <c r="BL132" s="20"/>
      <c r="BM132" s="18" t="str">
        <f t="shared" si="82"/>
        <v>ATENDE</v>
      </c>
      <c r="BN132" s="18" t="str">
        <f t="shared" si="83"/>
        <v>ATENDE</v>
      </c>
      <c r="BO132" s="18" t="str">
        <f t="shared" si="84"/>
        <v>ATENDE</v>
      </c>
      <c r="BP132" s="18" t="str">
        <f t="shared" si="85"/>
        <v>ATENDE</v>
      </c>
      <c r="BQ132" s="22" t="str">
        <f t="shared" si="86"/>
        <v>C5</v>
      </c>
      <c r="BR132" s="22" t="str">
        <f t="shared" si="72"/>
        <v>P6</v>
      </c>
      <c r="BS132" s="23">
        <f t="shared" si="87"/>
        <v>1.1033333333333331</v>
      </c>
      <c r="BT132" s="20">
        <v>6.31</v>
      </c>
      <c r="BU132" s="20">
        <v>2.12</v>
      </c>
      <c r="BV132" s="132">
        <f>IF(BR132="-","-",_xlfn.XLOOKUP(BR132,ABNT5101!$B$4:$B$9,ABNT5101!$C$4:$C$9))</f>
        <v>3</v>
      </c>
      <c r="BW132" s="132">
        <f>IF(BR132="-","-",_xlfn.XLOOKUP(BR132,ABNT5101!$B$4:$B$9,ABNT5101!$D$4:$D$9))</f>
        <v>0.6</v>
      </c>
      <c r="BX132" s="18" t="str">
        <f t="shared" si="88"/>
        <v>ATENDE</v>
      </c>
      <c r="BY132" s="18" t="str">
        <f t="shared" si="89"/>
        <v>ATENDE</v>
      </c>
      <c r="BZ132" s="18" t="str">
        <f t="shared" si="90"/>
        <v>ATENDE</v>
      </c>
      <c r="CA132" s="22" t="str">
        <f t="shared" si="73"/>
        <v>P6</v>
      </c>
      <c r="CB132" s="23">
        <f t="shared" si="91"/>
        <v>0.62000000000000011</v>
      </c>
      <c r="CC132" s="22">
        <v>4.8600000000000003</v>
      </c>
      <c r="CD132" s="22">
        <v>2.97</v>
      </c>
      <c r="CE132" s="130">
        <f>IF(CA132="-","-",_xlfn.XLOOKUP(CA132,ABNT5101!$B$4:$B$9,ABNT5101!$C$4:$C$9))</f>
        <v>3</v>
      </c>
      <c r="CF132" s="130">
        <f>IF(CA132="-","-",_xlfn.XLOOKUP(CA132,ABNT5101!$B$4:$B$9,ABNT5101!$D$4:$D$9))</f>
        <v>0.6</v>
      </c>
      <c r="CG132" s="18" t="str">
        <f t="shared" si="92"/>
        <v>ATENDE</v>
      </c>
      <c r="CH132" s="18" t="str">
        <f t="shared" si="93"/>
        <v>ATENDE</v>
      </c>
      <c r="CI132" s="18" t="str">
        <f t="shared" si="94"/>
        <v>ATENDE</v>
      </c>
      <c r="CJ132" s="133" t="str">
        <f>_xlfn.XLOOKUP(CK132,'Banco de dados'!$B:$B,'Banco de dados'!$D:$D)</f>
        <v>SX LIGHTING</v>
      </c>
      <c r="CK132" s="25" t="s">
        <v>801</v>
      </c>
      <c r="CL132" s="24" t="str">
        <f>_xlfn.XLOOKUP(CK132,'Banco de dados'!$B:$B,'Banco de dados'!$E:$E)</f>
        <v>SXINEVO030K40L12CZF7PHF</v>
      </c>
      <c r="CM132" s="24"/>
      <c r="CN132" s="24">
        <f>IF(CM132="-","-",_xlfn.XLOOKUP(CM132,'Banco de dados'!$B:$B,'Banco de dados'!$E:$E))</f>
        <v>0</v>
      </c>
      <c r="CO132" s="26">
        <f t="shared" si="95"/>
        <v>1</v>
      </c>
      <c r="CP132" s="24">
        <f>_xlfn.XLOOKUP(CK132,'Banco de dados'!$B:$B,'Banco de dados'!$H:$H)</f>
        <v>31</v>
      </c>
      <c r="CQ132" s="24">
        <f>_xlfn.XLOOKUP(CM132,'Banco de dados'!$B:$B,'Banco de dados'!$H:$H)</f>
        <v>0</v>
      </c>
      <c r="CR132" s="24">
        <f>_xlfn.XLOOKUP(CK132,'Banco de dados'!$B:$B,'Banco de dados'!$F:$F)</f>
        <v>5270</v>
      </c>
      <c r="CS132" s="24">
        <f>_xlfn.XLOOKUP(CM132,'Banco de dados'!$B:$B,'Banco de dados'!$F:$F)</f>
        <v>0</v>
      </c>
      <c r="CT132" s="25">
        <v>0</v>
      </c>
      <c r="CU132" s="25"/>
      <c r="CV132" s="24" t="str">
        <f>IF(AI132&lt;=0.5,"Curto I",IF(AND(AI132&gt;='Braços de IP'!$B$9,AI132&lt;='Braços de IP'!$D$9),'Braços de IP'!$E$9,IF(AND(AI132&gt;='Braços de IP'!$B$10,AI132&lt;='Braços de IP'!$D$10),'Braços de IP'!$E$10,IF(AND(AI132&gt;='Braços de IP'!$B$11,AI132&lt;='Braços de IP'!$D$11),'Braços de IP'!$E$11,IF(AND(AI132&gt;='Braços de IP'!$B$12,AI132&lt;='Braços de IP'!$D$12),'Braços de IP'!$E$12,IF(AND(AI132&gt;='Braços de IP'!$B$13,AI132&lt;='Braços de IP'!$D$13),'Braços de IP'!$E$13,IF(AND(AI132&gt;='Braços de IP'!$B$14,AI132&lt;='Braços de IP'!$D$14),'Braços de IP'!$E$14,"ERRO")))))))</f>
        <v>Médio I</v>
      </c>
      <c r="CW132" s="25"/>
      <c r="CX132" s="24" t="str">
        <f>IF($CW132="","",VLOOKUP($CW132,'Braços de IP'!$E$9:$I$15,2,0))</f>
        <v/>
      </c>
      <c r="CY132" s="27" t="str">
        <f>IF($CW132="","",VLOOKUP($CW132,'Braços de IP'!$E$9:$I$15,5,0))</f>
        <v/>
      </c>
      <c r="CZ132" s="24"/>
      <c r="DA132" s="24"/>
      <c r="DB132" s="24"/>
      <c r="DC132" s="24"/>
      <c r="DD132" s="24"/>
      <c r="DE132" s="24"/>
      <c r="DF132" s="28">
        <f t="shared" si="96"/>
        <v>31</v>
      </c>
      <c r="DG132" s="29">
        <f t="shared" si="97"/>
        <v>70</v>
      </c>
      <c r="DH132" s="28">
        <f t="shared" si="98"/>
        <v>101</v>
      </c>
      <c r="DI132" s="30">
        <f t="shared" si="99"/>
        <v>0.55714285714285716</v>
      </c>
      <c r="DJ132" s="31"/>
      <c r="DK132" s="32"/>
      <c r="DL132" s="15" t="s">
        <v>141</v>
      </c>
      <c r="DM132" s="15"/>
      <c r="DO132" s="33">
        <f t="shared" si="100"/>
        <v>0.63095238095238093</v>
      </c>
      <c r="DQ132" s="1" t="s">
        <v>6</v>
      </c>
      <c r="DR132" s="1">
        <f t="shared" si="102"/>
        <v>0</v>
      </c>
      <c r="DS132" s="33" t="e">
        <f t="shared" si="103"/>
        <v>#DIV/0!</v>
      </c>
      <c r="DT132" s="33" t="e">
        <f t="shared" si="101"/>
        <v>#DIV/0!</v>
      </c>
    </row>
    <row r="133" spans="1:124" ht="15.75" hidden="1" customHeight="1" x14ac:dyDescent="0.3">
      <c r="C133" t="s">
        <v>1006</v>
      </c>
      <c r="D133" s="15">
        <v>43</v>
      </c>
      <c r="E133" s="15" t="s">
        <v>132</v>
      </c>
      <c r="F133" s="15" t="s">
        <v>204</v>
      </c>
      <c r="G133" s="15">
        <v>-30.005645000000001</v>
      </c>
      <c r="H133" s="15">
        <v>-50.145743000000003</v>
      </c>
      <c r="I133" s="15" t="s">
        <v>134</v>
      </c>
      <c r="J133" s="15" t="s">
        <v>135</v>
      </c>
      <c r="K133" s="15" t="s">
        <v>136</v>
      </c>
      <c r="L133" s="15" t="s">
        <v>148</v>
      </c>
      <c r="M133" s="15">
        <v>70</v>
      </c>
      <c r="N133" s="15">
        <v>14</v>
      </c>
      <c r="O133" s="15">
        <v>0</v>
      </c>
      <c r="P133" s="15">
        <f t="shared" si="74"/>
        <v>140</v>
      </c>
      <c r="Q133" s="16">
        <v>2</v>
      </c>
      <c r="R133" s="16">
        <v>2.5</v>
      </c>
      <c r="S133" s="16">
        <v>7</v>
      </c>
      <c r="T133" s="15"/>
      <c r="U133" s="15"/>
      <c r="V133" s="15">
        <v>0</v>
      </c>
      <c r="W133" s="15">
        <v>2.5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 t="s">
        <v>138</v>
      </c>
      <c r="AD133" s="15" t="s">
        <v>139</v>
      </c>
      <c r="AE133" s="15">
        <v>34.200000000000003</v>
      </c>
      <c r="AF133" s="15">
        <v>7.5</v>
      </c>
      <c r="AG133" s="15">
        <v>1</v>
      </c>
      <c r="AH133" s="15">
        <v>0.5</v>
      </c>
      <c r="AI133" s="15">
        <v>1.6</v>
      </c>
      <c r="AJ133" s="16">
        <f t="shared" si="75"/>
        <v>1.1000000000000001</v>
      </c>
      <c r="AK133" s="16" t="s">
        <v>135</v>
      </c>
      <c r="AL133" s="16" t="s">
        <v>135</v>
      </c>
      <c r="AM133" s="15" t="s">
        <v>140</v>
      </c>
      <c r="AN133" s="16">
        <f t="shared" si="76"/>
        <v>2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 t="s">
        <v>135</v>
      </c>
      <c r="AU133" s="17">
        <f t="shared" si="77"/>
        <v>0</v>
      </c>
      <c r="AV133" s="17"/>
      <c r="AW133" s="17">
        <f>VLOOKUP(I133,ABNT5101!$I$3:$J$9,2)</f>
        <v>7.5</v>
      </c>
      <c r="AX133" s="17">
        <f>VLOOKUP(I133,ABNT5101!$I$3:$M$9,5)</f>
        <v>0.18</v>
      </c>
      <c r="AY133" s="131" t="str">
        <f>_xlfn.XLOOKUP(I133,ABNT5101!$I:$I,ABNT5101!$L:$L)</f>
        <v>-</v>
      </c>
      <c r="AZ133" s="131">
        <f>_xlfn.XLOOKUP(I133,ABNT5101!$I:$I,ABNT5101!M:M)</f>
        <v>0.18</v>
      </c>
      <c r="BA133" s="131" t="str">
        <f>_xlfn.XLOOKUP(I133,ABNT5101!$I:$I,ABNT5101!N:N)</f>
        <v>-</v>
      </c>
      <c r="BB133" s="131">
        <f>_xlfn.XLOOKUP(I133,ABNT5101!$I:$I,ABNT5101!O:O)</f>
        <v>16</v>
      </c>
      <c r="BC133" s="18" t="str">
        <f t="shared" si="78"/>
        <v>ATENDE</v>
      </c>
      <c r="BD133" s="19">
        <f t="shared" si="79"/>
        <v>0.10933333333333328</v>
      </c>
      <c r="BE133" s="19">
        <f t="shared" si="80"/>
        <v>2.0555555555555558</v>
      </c>
      <c r="BF133" s="19" t="str">
        <f t="shared" si="81"/>
        <v>-</v>
      </c>
      <c r="BG133" s="20">
        <v>8.32</v>
      </c>
      <c r="BH133" s="20">
        <v>0.55000000000000004</v>
      </c>
      <c r="BI133" s="20"/>
      <c r="BJ133" s="20"/>
      <c r="BK133" s="21"/>
      <c r="BL133" s="20"/>
      <c r="BM133" s="18" t="str">
        <f t="shared" si="82"/>
        <v>ATENDE</v>
      </c>
      <c r="BN133" s="18" t="str">
        <f t="shared" si="83"/>
        <v>ATENDE</v>
      </c>
      <c r="BO133" s="18" t="str">
        <f t="shared" si="84"/>
        <v>ATENDE</v>
      </c>
      <c r="BP133" s="18" t="str">
        <f t="shared" si="85"/>
        <v>ATENDE</v>
      </c>
      <c r="BQ133" s="22" t="str">
        <f t="shared" si="86"/>
        <v>C5</v>
      </c>
      <c r="BR133" s="22" t="str">
        <f t="shared" si="72"/>
        <v>P6</v>
      </c>
      <c r="BS133" s="23">
        <f t="shared" si="87"/>
        <v>1.1133333333333333</v>
      </c>
      <c r="BT133" s="20">
        <v>6.34</v>
      </c>
      <c r="BU133" s="20">
        <v>3.17</v>
      </c>
      <c r="BV133" s="132">
        <f>IF(BR133="-","-",_xlfn.XLOOKUP(BR133,ABNT5101!$B$4:$B$9,ABNT5101!$C$4:$C$9))</f>
        <v>3</v>
      </c>
      <c r="BW133" s="132">
        <f>IF(BR133="-","-",_xlfn.XLOOKUP(BR133,ABNT5101!$B$4:$B$9,ABNT5101!$D$4:$D$9))</f>
        <v>0.6</v>
      </c>
      <c r="BX133" s="18" t="str">
        <f t="shared" si="88"/>
        <v>ATENDE</v>
      </c>
      <c r="BY133" s="18" t="str">
        <f t="shared" si="89"/>
        <v>ATENDE</v>
      </c>
      <c r="BZ133" s="18" t="str">
        <f t="shared" si="90"/>
        <v>ATENDE</v>
      </c>
      <c r="CA133" s="22" t="str">
        <f t="shared" si="73"/>
        <v>P6</v>
      </c>
      <c r="CB133" s="23">
        <f t="shared" si="91"/>
        <v>0.47666666666666657</v>
      </c>
      <c r="CC133" s="22">
        <v>4.43</v>
      </c>
      <c r="CD133" s="22">
        <v>3.19</v>
      </c>
      <c r="CE133" s="130">
        <f>IF(CA133="-","-",_xlfn.XLOOKUP(CA133,ABNT5101!$B$4:$B$9,ABNT5101!$C$4:$C$9))</f>
        <v>3</v>
      </c>
      <c r="CF133" s="130">
        <f>IF(CA133="-","-",_xlfn.XLOOKUP(CA133,ABNT5101!$B$4:$B$9,ABNT5101!$D$4:$D$9))</f>
        <v>0.6</v>
      </c>
      <c r="CG133" s="18" t="str">
        <f t="shared" si="92"/>
        <v>ATENDE</v>
      </c>
      <c r="CH133" s="18" t="str">
        <f t="shared" si="93"/>
        <v>ATENDE</v>
      </c>
      <c r="CI133" s="18" t="str">
        <f t="shared" si="94"/>
        <v>ATENDE</v>
      </c>
      <c r="CJ133" s="133" t="str">
        <f>_xlfn.XLOOKUP(CK133,'Banco de dados'!$B:$B,'Banco de dados'!$D:$D)</f>
        <v>TECNOWATT</v>
      </c>
      <c r="CK133" s="25" t="s">
        <v>824</v>
      </c>
      <c r="CL133" s="24" t="str">
        <f>_xlfn.XLOOKUP(CK133,'Banco de dados'!$B:$B,'Banco de dados'!$E:$E)</f>
        <v>SIGSAGPTLRRSSNDL_30W_38IBBRS
1-10C1MUN6.5</v>
      </c>
      <c r="CM133" s="24"/>
      <c r="CN133" s="24">
        <f>IF(CM133="-","-",_xlfn.XLOOKUP(CM133,'Banco de dados'!$B:$B,'Banco de dados'!$E:$E))</f>
        <v>0</v>
      </c>
      <c r="CO133" s="26">
        <f t="shared" si="95"/>
        <v>1</v>
      </c>
      <c r="CP133" s="24">
        <f>_xlfn.XLOOKUP(CK133,'Banco de dados'!$B:$B,'Banco de dados'!$H:$H)</f>
        <v>30</v>
      </c>
      <c r="CQ133" s="24">
        <f>_xlfn.XLOOKUP(CM133,'Banco de dados'!$B:$B,'Banco de dados'!$H:$H)</f>
        <v>0</v>
      </c>
      <c r="CR133" s="24">
        <f>_xlfn.XLOOKUP(CK133,'Banco de dados'!$B:$B,'Banco de dados'!$F:$F)</f>
        <v>5266</v>
      </c>
      <c r="CS133" s="24">
        <f>_xlfn.XLOOKUP(CM133,'Banco de dados'!$B:$B,'Banco de dados'!$F:$F)</f>
        <v>0</v>
      </c>
      <c r="CT133" s="25">
        <v>0</v>
      </c>
      <c r="CU133" s="25"/>
      <c r="CV133" s="24" t="str">
        <f>IF(AI133&lt;=0.5,"Curto I",IF(AND(AI133&gt;='Braços de IP'!$B$9,AI133&lt;='Braços de IP'!$D$9),'Braços de IP'!$E$9,IF(AND(AI133&gt;='Braços de IP'!$B$10,AI133&lt;='Braços de IP'!$D$10),'Braços de IP'!$E$10,IF(AND(AI133&gt;='Braços de IP'!$B$11,AI133&lt;='Braços de IP'!$D$11),'Braços de IP'!$E$11,IF(AND(AI133&gt;='Braços de IP'!$B$12,AI133&lt;='Braços de IP'!$D$12),'Braços de IP'!$E$12,IF(AND(AI133&gt;='Braços de IP'!$B$13,AI133&lt;='Braços de IP'!$D$13),'Braços de IP'!$E$13,IF(AND(AI133&gt;='Braços de IP'!$B$14,AI133&lt;='Braços de IP'!$D$14),'Braços de IP'!$E$14,"ERRO")))))))</f>
        <v>Médio I</v>
      </c>
      <c r="CW133" s="25"/>
      <c r="CX133" s="24" t="str">
        <f>IF($CW133="","",VLOOKUP($CW133,'Braços de IP'!$E$9:$I$15,2,0))</f>
        <v/>
      </c>
      <c r="CY133" s="27" t="str">
        <f>IF($CW133="","",VLOOKUP($CW133,'Braços de IP'!$E$9:$I$15,5,0))</f>
        <v/>
      </c>
      <c r="CZ133" s="24"/>
      <c r="DA133" s="24"/>
      <c r="DB133" s="24"/>
      <c r="DC133" s="24"/>
      <c r="DD133" s="24"/>
      <c r="DE133" s="24"/>
      <c r="DF133" s="28">
        <f t="shared" si="96"/>
        <v>30</v>
      </c>
      <c r="DG133" s="29">
        <f t="shared" si="97"/>
        <v>70</v>
      </c>
      <c r="DH133" s="28">
        <f t="shared" si="98"/>
        <v>100</v>
      </c>
      <c r="DI133" s="30">
        <f t="shared" si="99"/>
        <v>0.5714285714285714</v>
      </c>
      <c r="DJ133" s="31"/>
      <c r="DK133" s="32"/>
      <c r="DL133" s="15" t="s">
        <v>141</v>
      </c>
      <c r="DM133" s="15"/>
      <c r="DO133" s="33">
        <f t="shared" si="100"/>
        <v>0.6428571428571429</v>
      </c>
      <c r="DQ133" s="1" t="s">
        <v>6</v>
      </c>
      <c r="DR133" s="1">
        <f t="shared" si="102"/>
        <v>0</v>
      </c>
      <c r="DS133" s="33" t="e">
        <f t="shared" si="103"/>
        <v>#DIV/0!</v>
      </c>
      <c r="DT133" s="33" t="e">
        <f t="shared" si="101"/>
        <v>#DIV/0!</v>
      </c>
    </row>
    <row r="134" spans="1:124" ht="15.75" hidden="1" customHeight="1" x14ac:dyDescent="0.3">
      <c r="A134" s="156" t="s">
        <v>1018</v>
      </c>
      <c r="B134" s="156"/>
      <c r="C134" t="s">
        <v>1006</v>
      </c>
      <c r="D134" s="15">
        <v>44</v>
      </c>
      <c r="E134" s="15" t="s">
        <v>146</v>
      </c>
      <c r="F134" s="15" t="s">
        <v>205</v>
      </c>
      <c r="G134" s="15">
        <v>-30.005476000000002</v>
      </c>
      <c r="H134" s="15">
        <v>-50.144716000000003</v>
      </c>
      <c r="I134" s="15" t="s">
        <v>319</v>
      </c>
      <c r="J134" s="15" t="s">
        <v>135</v>
      </c>
      <c r="K134" s="15" t="s">
        <v>136</v>
      </c>
      <c r="L134" s="15" t="s">
        <v>137</v>
      </c>
      <c r="M134" s="15">
        <v>50</v>
      </c>
      <c r="N134" s="15">
        <v>0</v>
      </c>
      <c r="O134" s="15">
        <v>0</v>
      </c>
      <c r="P134" s="15">
        <f t="shared" si="74"/>
        <v>200</v>
      </c>
      <c r="Q134" s="16">
        <v>2</v>
      </c>
      <c r="R134" s="16">
        <v>0</v>
      </c>
      <c r="S134" s="16">
        <v>7</v>
      </c>
      <c r="T134" s="15"/>
      <c r="U134" s="15"/>
      <c r="V134" s="15">
        <v>0</v>
      </c>
      <c r="W134" s="15">
        <v>4.3</v>
      </c>
      <c r="X134" s="15">
        <v>3</v>
      </c>
      <c r="Y134" s="15">
        <v>0</v>
      </c>
      <c r="Z134" s="15">
        <v>0</v>
      </c>
      <c r="AA134" s="15">
        <v>0</v>
      </c>
      <c r="AB134" s="15">
        <v>0</v>
      </c>
      <c r="AC134" s="15" t="s">
        <v>138</v>
      </c>
      <c r="AD134" s="15" t="s">
        <v>139</v>
      </c>
      <c r="AE134" s="15">
        <v>37.299999999999997</v>
      </c>
      <c r="AF134" s="15">
        <v>7.5</v>
      </c>
      <c r="AG134" s="15">
        <v>2</v>
      </c>
      <c r="AH134" s="15">
        <v>1.5</v>
      </c>
      <c r="AI134" s="15">
        <v>1.9</v>
      </c>
      <c r="AJ134" s="16">
        <f t="shared" si="75"/>
        <v>0.39999999999999991</v>
      </c>
      <c r="AK134" s="16" t="s">
        <v>135</v>
      </c>
      <c r="AL134" s="16" t="s">
        <v>135</v>
      </c>
      <c r="AM134" s="15" t="s">
        <v>140</v>
      </c>
      <c r="AN134" s="16">
        <f t="shared" si="76"/>
        <v>4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 t="s">
        <v>135</v>
      </c>
      <c r="AU134" s="17">
        <f t="shared" si="77"/>
        <v>0</v>
      </c>
      <c r="AV134" s="17"/>
      <c r="AW134" s="17">
        <f>VLOOKUP(I134,ABNT5101!$I$3:$J$9,2)</f>
        <v>20</v>
      </c>
      <c r="AX134" s="17">
        <f>VLOOKUP(I134,ABNT5101!$I$3:$M$9,5)</f>
        <v>0.28000000000000003</v>
      </c>
      <c r="AY134" s="131" t="str">
        <f>_xlfn.XLOOKUP(I134,ABNT5101!$I:$I,ABNT5101!$L:$L)</f>
        <v>-</v>
      </c>
      <c r="AZ134" s="131">
        <f>_xlfn.XLOOKUP(I134,ABNT5101!$I:$I,ABNT5101!M:M)</f>
        <v>0.28000000000000003</v>
      </c>
      <c r="BA134" s="131" t="str">
        <f>_xlfn.XLOOKUP(I134,ABNT5101!$I:$I,ABNT5101!N:N)</f>
        <v>-</v>
      </c>
      <c r="BB134" s="131">
        <f>_xlfn.XLOOKUP(I134,ABNT5101!$I:$I,ABNT5101!O:O)</f>
        <v>14</v>
      </c>
      <c r="BC134" s="18" t="str">
        <f t="shared" si="78"/>
        <v>ATENDE</v>
      </c>
      <c r="BD134" s="19">
        <f t="shared" si="79"/>
        <v>2.9999999999998916E-3</v>
      </c>
      <c r="BE134" s="19">
        <f t="shared" si="80"/>
        <v>-3.5714285714285698E-2</v>
      </c>
      <c r="BF134" s="19" t="str">
        <f t="shared" si="81"/>
        <v>-</v>
      </c>
      <c r="BG134" s="20">
        <v>20.059999999999999</v>
      </c>
      <c r="BH134" s="20">
        <v>0.27</v>
      </c>
      <c r="BI134" s="20"/>
      <c r="BJ134" s="20"/>
      <c r="BK134" s="21"/>
      <c r="BL134" s="20"/>
      <c r="BM134" s="18" t="str">
        <f t="shared" si="82"/>
        <v>ATENDE</v>
      </c>
      <c r="BN134" s="18" t="str">
        <f t="shared" si="83"/>
        <v>ATENDE</v>
      </c>
      <c r="BO134" s="18" t="str">
        <f t="shared" si="84"/>
        <v>ATENDIMENTO LIMIAR</v>
      </c>
      <c r="BP134" s="18" t="str">
        <f t="shared" si="85"/>
        <v>ATENDE</v>
      </c>
      <c r="BQ134" s="22" t="str">
        <f t="shared" si="86"/>
        <v>C2</v>
      </c>
      <c r="BR134" s="22" t="s">
        <v>135</v>
      </c>
      <c r="BS134" s="23" t="e">
        <f t="shared" si="87"/>
        <v>#VALUE!</v>
      </c>
      <c r="BT134" s="20"/>
      <c r="BU134" s="20"/>
      <c r="BV134" s="132" t="str">
        <f>IF(BR134="-","-",_xlfn.XLOOKUP(BR134,ABNT5101!$B$4:$B$9,ABNT5101!$C$4:$C$9))</f>
        <v>-</v>
      </c>
      <c r="BW134" s="132" t="str">
        <f>IF(BR134="-","-",_xlfn.XLOOKUP(BR134,ABNT5101!$B$4:$B$9,ABNT5101!$D$4:$D$9))</f>
        <v>-</v>
      </c>
      <c r="BX134" s="18" t="str">
        <f t="shared" si="88"/>
        <v>-</v>
      </c>
      <c r="BY134" s="18" t="str">
        <f t="shared" si="89"/>
        <v>-</v>
      </c>
      <c r="BZ134" s="18" t="str">
        <f t="shared" si="90"/>
        <v>-</v>
      </c>
      <c r="CA134" s="22" t="s">
        <v>136</v>
      </c>
      <c r="CB134" s="23">
        <f t="shared" si="91"/>
        <v>6.5533333333333337</v>
      </c>
      <c r="CC134" s="22">
        <v>22.66</v>
      </c>
      <c r="CD134" s="22">
        <v>8.06</v>
      </c>
      <c r="CE134" s="130">
        <f>IF(CA134="-","-",_xlfn.XLOOKUP(CA134,ABNT5101!$B$4:$B$9,ABNT5101!$C$4:$C$9))</f>
        <v>3</v>
      </c>
      <c r="CF134" s="130">
        <f>IF(CA134="-","-",_xlfn.XLOOKUP(CA134,ABNT5101!$B$4:$B$9,ABNT5101!$D$4:$D$9))</f>
        <v>0.6</v>
      </c>
      <c r="CG134" s="18" t="str">
        <f t="shared" si="92"/>
        <v>ATENDE</v>
      </c>
      <c r="CH134" s="18" t="str">
        <f t="shared" si="93"/>
        <v>ATENDE</v>
      </c>
      <c r="CI134" s="18" t="str">
        <f t="shared" si="94"/>
        <v>ATENDE</v>
      </c>
      <c r="CJ134" s="133" t="str">
        <f>_xlfn.XLOOKUP(CK134,'Banco de dados'!$B:$B,'Banco de dados'!$D:$D)</f>
        <v>LEDSTAR</v>
      </c>
      <c r="CK134" s="25" t="str">
        <f>'Banco de dados'!B22</f>
        <v xml:space="preserve"> SL VT 9.1 72W</v>
      </c>
      <c r="CL134" s="24" t="str">
        <f>_xlfn.XLOOKUP(CK134,'Banco de dados'!$B:$B,'Banco de dados'!$E:$E)</f>
        <v>LUM LED SL VT 9.1 72W</v>
      </c>
      <c r="CM134" s="24"/>
      <c r="CN134" s="24">
        <f>IF(CM134="-","-",_xlfn.XLOOKUP(CM134,'Banco de dados'!$B:$B,'Banco de dados'!$E:$E))</f>
        <v>0</v>
      </c>
      <c r="CO134" s="26">
        <f t="shared" si="95"/>
        <v>2</v>
      </c>
      <c r="CP134" s="24">
        <f>_xlfn.XLOOKUP(CK134,'Banco de dados'!$B:$B,'Banco de dados'!$H:$H)</f>
        <v>72</v>
      </c>
      <c r="CQ134" s="24">
        <f>_xlfn.XLOOKUP(CM134,'Banco de dados'!$B:$B,'Banco de dados'!$H:$H)</f>
        <v>0</v>
      </c>
      <c r="CR134" s="24">
        <f>_xlfn.XLOOKUP(CK134,'Banco de dados'!$B:$B,'Banco de dados'!$F:$F)</f>
        <v>12107</v>
      </c>
      <c r="CS134" s="24">
        <f>_xlfn.XLOOKUP(CM134,'Banco de dados'!$B:$B,'Banco de dados'!$F:$F)</f>
        <v>0</v>
      </c>
      <c r="CT134" s="25">
        <v>0</v>
      </c>
      <c r="CU134" s="25">
        <v>5</v>
      </c>
      <c r="CV134" s="24" t="str">
        <f>IF(AI134&lt;=0.5,"Curto I",IF(AND(AI134&gt;='Braços de IP'!$B$9,AI134&lt;='Braços de IP'!$D$9),'Braços de IP'!$E$9,IF(AND(AI134&gt;='Braços de IP'!$B$10,AI134&lt;='Braços de IP'!$D$10),'Braços de IP'!$E$10,IF(AND(AI134&gt;='Braços de IP'!$B$11,AI134&lt;='Braços de IP'!$D$11),'Braços de IP'!$E$11,IF(AND(AI134&gt;='Braços de IP'!$B$12,AI134&lt;='Braços de IP'!$D$12),'Braços de IP'!$E$12,IF(AND(AI134&gt;='Braços de IP'!$B$13,AI134&lt;='Braços de IP'!$D$13),'Braços de IP'!$E$13,IF(AND(AI134&gt;='Braços de IP'!$B$14,AI134&lt;='Braços de IP'!$D$14),'Braços de IP'!$E$14,"ERRO")))))))</f>
        <v>Médio I</v>
      </c>
      <c r="CW134" s="25"/>
      <c r="CX134" s="24" t="str">
        <f>IF($CW134="","",VLOOKUP($CW134,'Braços de IP'!$E$9:$I$15,2,0))</f>
        <v/>
      </c>
      <c r="CY134" s="27" t="str">
        <f>IF($CW134="","",VLOOKUP($CW134,'Braços de IP'!$E$9:$I$15,5,0))</f>
        <v/>
      </c>
      <c r="CZ134" s="24"/>
      <c r="DA134" s="24"/>
      <c r="DB134" s="24"/>
      <c r="DC134" s="24"/>
      <c r="DD134" s="24"/>
      <c r="DE134" s="24"/>
      <c r="DF134" s="28">
        <f t="shared" si="96"/>
        <v>72</v>
      </c>
      <c r="DG134" s="29">
        <f t="shared" si="97"/>
        <v>50</v>
      </c>
      <c r="DH134" s="28">
        <f t="shared" si="98"/>
        <v>244</v>
      </c>
      <c r="DI134" s="30">
        <f t="shared" si="99"/>
        <v>-0.43999999999999995</v>
      </c>
      <c r="DJ134" s="31"/>
      <c r="DK134" s="32"/>
      <c r="DL134" s="15" t="s">
        <v>141</v>
      </c>
      <c r="DM134" s="15"/>
      <c r="DO134" s="33">
        <f t="shared" si="100"/>
        <v>-0.44</v>
      </c>
      <c r="DQ134" s="1" t="s">
        <v>6</v>
      </c>
      <c r="DR134" s="1">
        <f t="shared" si="102"/>
        <v>0</v>
      </c>
      <c r="DS134" s="33" t="e">
        <f t="shared" si="103"/>
        <v>#DIV/0!</v>
      </c>
      <c r="DT134" s="33" t="e">
        <f t="shared" si="101"/>
        <v>#DIV/0!</v>
      </c>
    </row>
    <row r="135" spans="1:124" ht="15.75" hidden="1" customHeight="1" x14ac:dyDescent="0.3">
      <c r="A135" s="156" t="s">
        <v>1018</v>
      </c>
      <c r="B135" s="156"/>
      <c r="C135" t="s">
        <v>1006</v>
      </c>
      <c r="D135" s="15">
        <v>44</v>
      </c>
      <c r="E135" s="15" t="s">
        <v>146</v>
      </c>
      <c r="F135" s="15" t="s">
        <v>205</v>
      </c>
      <c r="G135" s="15">
        <v>-30.005476000000002</v>
      </c>
      <c r="H135" s="15">
        <v>-50.144716000000003</v>
      </c>
      <c r="I135" s="15" t="s">
        <v>319</v>
      </c>
      <c r="J135" s="15" t="s">
        <v>135</v>
      </c>
      <c r="K135" s="15" t="s">
        <v>136</v>
      </c>
      <c r="L135" s="15" t="s">
        <v>137</v>
      </c>
      <c r="M135" s="15">
        <v>50</v>
      </c>
      <c r="N135" s="15">
        <v>0</v>
      </c>
      <c r="O135" s="15">
        <v>0</v>
      </c>
      <c r="P135" s="15">
        <f t="shared" si="74"/>
        <v>200</v>
      </c>
      <c r="Q135" s="16">
        <v>2</v>
      </c>
      <c r="R135" s="16">
        <v>0</v>
      </c>
      <c r="S135" s="16">
        <v>7</v>
      </c>
      <c r="T135" s="15"/>
      <c r="U135" s="15"/>
      <c r="V135" s="15">
        <v>0</v>
      </c>
      <c r="W135" s="15">
        <v>4.3</v>
      </c>
      <c r="X135" s="15">
        <v>3</v>
      </c>
      <c r="Y135" s="15">
        <v>0</v>
      </c>
      <c r="Z135" s="15">
        <v>0</v>
      </c>
      <c r="AA135" s="15">
        <v>0</v>
      </c>
      <c r="AB135" s="15">
        <v>0</v>
      </c>
      <c r="AC135" s="15" t="s">
        <v>138</v>
      </c>
      <c r="AD135" s="15" t="s">
        <v>139</v>
      </c>
      <c r="AE135" s="15">
        <v>37.299999999999997</v>
      </c>
      <c r="AF135" s="15">
        <v>7.5</v>
      </c>
      <c r="AG135" s="15">
        <v>2</v>
      </c>
      <c r="AH135" s="15">
        <v>1.5</v>
      </c>
      <c r="AI135" s="15">
        <v>1.9</v>
      </c>
      <c r="AJ135" s="16">
        <f t="shared" si="75"/>
        <v>0.39999999999999991</v>
      </c>
      <c r="AK135" s="16" t="s">
        <v>135</v>
      </c>
      <c r="AL135" s="16" t="s">
        <v>135</v>
      </c>
      <c r="AM135" s="15" t="s">
        <v>140</v>
      </c>
      <c r="AN135" s="16">
        <f t="shared" si="76"/>
        <v>4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 t="s">
        <v>135</v>
      </c>
      <c r="AU135" s="17">
        <f t="shared" si="77"/>
        <v>0</v>
      </c>
      <c r="AV135" s="17"/>
      <c r="AW135" s="17">
        <f>VLOOKUP(I135,ABNT5101!$I$3:$J$9,2)</f>
        <v>20</v>
      </c>
      <c r="AX135" s="17">
        <f>VLOOKUP(I135,ABNT5101!$I$3:$M$9,5)</f>
        <v>0.28000000000000003</v>
      </c>
      <c r="AY135" s="131" t="str">
        <f>_xlfn.XLOOKUP(I135,ABNT5101!$I:$I,ABNT5101!$L:$L)</f>
        <v>-</v>
      </c>
      <c r="AZ135" s="131">
        <f>_xlfn.XLOOKUP(I135,ABNT5101!$I:$I,ABNT5101!M:M)</f>
        <v>0.28000000000000003</v>
      </c>
      <c r="BA135" s="131" t="str">
        <f>_xlfn.XLOOKUP(I135,ABNT5101!$I:$I,ABNT5101!N:N)</f>
        <v>-</v>
      </c>
      <c r="BB135" s="131">
        <f>_xlfn.XLOOKUP(I135,ABNT5101!$I:$I,ABNT5101!O:O)</f>
        <v>14</v>
      </c>
      <c r="BC135" s="18" t="str">
        <f t="shared" si="78"/>
        <v>ATENDE</v>
      </c>
      <c r="BD135" s="19">
        <f t="shared" si="79"/>
        <v>0.17449999999999988</v>
      </c>
      <c r="BE135" s="19">
        <f t="shared" si="80"/>
        <v>0.14285714285714279</v>
      </c>
      <c r="BF135" s="19" t="str">
        <f t="shared" si="81"/>
        <v>-</v>
      </c>
      <c r="BG135" s="20">
        <v>23.49</v>
      </c>
      <c r="BH135" s="20">
        <v>0.32</v>
      </c>
      <c r="BI135" s="20"/>
      <c r="BJ135" s="20"/>
      <c r="BK135" s="21"/>
      <c r="BL135" s="20"/>
      <c r="BM135" s="18" t="str">
        <f t="shared" si="82"/>
        <v>ATENDE</v>
      </c>
      <c r="BN135" s="18" t="str">
        <f t="shared" si="83"/>
        <v>ATENDE</v>
      </c>
      <c r="BO135" s="18" t="str">
        <f t="shared" si="84"/>
        <v>ATENDE</v>
      </c>
      <c r="BP135" s="18" t="str">
        <f t="shared" si="85"/>
        <v>ATENDE</v>
      </c>
      <c r="BQ135" s="22" t="str">
        <f t="shared" si="86"/>
        <v>C2</v>
      </c>
      <c r="BR135" s="22" t="s">
        <v>135</v>
      </c>
      <c r="BS135" s="23" t="e">
        <f t="shared" si="87"/>
        <v>#VALUE!</v>
      </c>
      <c r="BT135" s="20"/>
      <c r="BU135" s="20"/>
      <c r="BV135" s="132" t="str">
        <f>IF(BR135="-","-",_xlfn.XLOOKUP(BR135,ABNT5101!$B$4:$B$9,ABNT5101!$C$4:$C$9))</f>
        <v>-</v>
      </c>
      <c r="BW135" s="132" t="str">
        <f>IF(BR135="-","-",_xlfn.XLOOKUP(BR135,ABNT5101!$B$4:$B$9,ABNT5101!$D$4:$D$9))</f>
        <v>-</v>
      </c>
      <c r="BX135" s="18" t="str">
        <f t="shared" si="88"/>
        <v>-</v>
      </c>
      <c r="BY135" s="18" t="str">
        <f t="shared" si="89"/>
        <v>-</v>
      </c>
      <c r="BZ135" s="18" t="str">
        <f t="shared" si="90"/>
        <v>-</v>
      </c>
      <c r="CA135" s="22" t="s">
        <v>136</v>
      </c>
      <c r="CB135" s="23">
        <f t="shared" si="91"/>
        <v>8.08</v>
      </c>
      <c r="CC135" s="22">
        <v>27.24</v>
      </c>
      <c r="CD135" s="22">
        <v>11.6</v>
      </c>
      <c r="CE135" s="130">
        <f>IF(CA135="-","-",_xlfn.XLOOKUP(CA135,ABNT5101!$B$4:$B$9,ABNT5101!$C$4:$C$9))</f>
        <v>3</v>
      </c>
      <c r="CF135" s="130">
        <f>IF(CA135="-","-",_xlfn.XLOOKUP(CA135,ABNT5101!$B$4:$B$9,ABNT5101!$D$4:$D$9))</f>
        <v>0.6</v>
      </c>
      <c r="CG135" s="18" t="str">
        <f t="shared" si="92"/>
        <v>ATENDE</v>
      </c>
      <c r="CH135" s="18" t="str">
        <f t="shared" si="93"/>
        <v>ATENDE</v>
      </c>
      <c r="CI135" s="18" t="str">
        <f t="shared" si="94"/>
        <v>ATENDE</v>
      </c>
      <c r="CJ135" s="133" t="str">
        <f>_xlfn.XLOOKUP(CK135,'Banco de dados'!$B:$B,'Banco de dados'!$D:$D)</f>
        <v>SX LIGHTING</v>
      </c>
      <c r="CK135" s="25" t="str">
        <f>'Banco de dados'!B60</f>
        <v>SX-INLPP070HF</v>
      </c>
      <c r="CL135" s="24" t="str">
        <f>_xlfn.XLOOKUP(CK135,'Banco de dados'!$B:$B,'Banco de dados'!$E:$E)</f>
        <v>SXINLPP070K40L12CZF7PHF</v>
      </c>
      <c r="CM135" s="24"/>
      <c r="CN135" s="24">
        <f>IF(CM135="-","-",_xlfn.XLOOKUP(CM135,'Banco de dados'!$B:$B,'Banco de dados'!$E:$E))</f>
        <v>0</v>
      </c>
      <c r="CO135" s="26">
        <f t="shared" si="95"/>
        <v>2</v>
      </c>
      <c r="CP135" s="24">
        <f>_xlfn.XLOOKUP(CK135,'Banco de dados'!$B:$B,'Banco de dados'!$H:$H)</f>
        <v>70</v>
      </c>
      <c r="CQ135" s="24">
        <f>_xlfn.XLOOKUP(CM135,'Banco de dados'!$B:$B,'Banco de dados'!$H:$H)</f>
        <v>0</v>
      </c>
      <c r="CR135" s="24">
        <f>_xlfn.XLOOKUP(CK135,'Banco de dados'!$B:$B,'Banco de dados'!$F:$F)</f>
        <v>11970</v>
      </c>
      <c r="CS135" s="24">
        <f>_xlfn.XLOOKUP(CM135,'Banco de dados'!$B:$B,'Banco de dados'!$F:$F)</f>
        <v>0</v>
      </c>
      <c r="CT135" s="25">
        <v>0</v>
      </c>
      <c r="CU135" s="25"/>
      <c r="CV135" s="24" t="str">
        <f>IF(AI135&lt;=0.5,"Curto I",IF(AND(AI135&gt;='Braços de IP'!$B$9,AI135&lt;='Braços de IP'!$D$9),'Braços de IP'!$E$9,IF(AND(AI135&gt;='Braços de IP'!$B$10,AI135&lt;='Braços de IP'!$D$10),'Braços de IP'!$E$10,IF(AND(AI135&gt;='Braços de IP'!$B$11,AI135&lt;='Braços de IP'!$D$11),'Braços de IP'!$E$11,IF(AND(AI135&gt;='Braços de IP'!$B$12,AI135&lt;='Braços de IP'!$D$12),'Braços de IP'!$E$12,IF(AND(AI135&gt;='Braços de IP'!$B$13,AI135&lt;='Braços de IP'!$D$13),'Braços de IP'!$E$13,IF(AND(AI135&gt;='Braços de IP'!$B$14,AI135&lt;='Braços de IP'!$D$14),'Braços de IP'!$E$14,"ERRO")))))))</f>
        <v>Médio I</v>
      </c>
      <c r="CW135" s="25"/>
      <c r="CX135" s="24" t="str">
        <f>IF($CW135="","",VLOOKUP($CW135,'Braços de IP'!$E$9:$I$15,2,0))</f>
        <v/>
      </c>
      <c r="CY135" s="27" t="str">
        <f>IF($CW135="","",VLOOKUP($CW135,'Braços de IP'!$E$9:$I$15,5,0))</f>
        <v/>
      </c>
      <c r="CZ135" s="24"/>
      <c r="DA135" s="24"/>
      <c r="DB135" s="24"/>
      <c r="DC135" s="24"/>
      <c r="DD135" s="24"/>
      <c r="DE135" s="24"/>
      <c r="DF135" s="28">
        <f t="shared" si="96"/>
        <v>70</v>
      </c>
      <c r="DG135" s="29">
        <f t="shared" si="97"/>
        <v>50</v>
      </c>
      <c r="DH135" s="28">
        <f t="shared" si="98"/>
        <v>240</v>
      </c>
      <c r="DI135" s="30">
        <f t="shared" si="99"/>
        <v>-0.39999999999999991</v>
      </c>
      <c r="DJ135" s="31"/>
      <c r="DK135" s="32"/>
      <c r="DL135" s="15" t="s">
        <v>141</v>
      </c>
      <c r="DM135" s="15"/>
      <c r="DO135" s="33">
        <f t="shared" si="100"/>
        <v>-0.4</v>
      </c>
      <c r="DQ135" s="1" t="s">
        <v>6</v>
      </c>
      <c r="DR135" s="1">
        <f t="shared" si="102"/>
        <v>0</v>
      </c>
      <c r="DS135" s="33" t="e">
        <f t="shared" si="103"/>
        <v>#DIV/0!</v>
      </c>
      <c r="DT135" s="33" t="e">
        <f t="shared" si="101"/>
        <v>#DIV/0!</v>
      </c>
    </row>
    <row r="136" spans="1:124" ht="15.75" hidden="1" customHeight="1" x14ac:dyDescent="0.3">
      <c r="A136" s="156" t="s">
        <v>1018</v>
      </c>
      <c r="B136" s="156"/>
      <c r="C136" t="s">
        <v>1006</v>
      </c>
      <c r="D136" s="15">
        <v>44</v>
      </c>
      <c r="E136" s="15" t="s">
        <v>146</v>
      </c>
      <c r="F136" s="15" t="s">
        <v>205</v>
      </c>
      <c r="G136" s="15">
        <v>-30.005476000000002</v>
      </c>
      <c r="H136" s="15">
        <v>-50.144716000000003</v>
      </c>
      <c r="I136" s="15" t="s">
        <v>319</v>
      </c>
      <c r="J136" s="15" t="s">
        <v>135</v>
      </c>
      <c r="K136" s="15" t="s">
        <v>136</v>
      </c>
      <c r="L136" s="15" t="s">
        <v>137</v>
      </c>
      <c r="M136" s="15">
        <v>50</v>
      </c>
      <c r="N136" s="15">
        <v>0</v>
      </c>
      <c r="O136" s="15">
        <v>0</v>
      </c>
      <c r="P136" s="15">
        <f t="shared" si="74"/>
        <v>200</v>
      </c>
      <c r="Q136" s="16">
        <v>2</v>
      </c>
      <c r="R136" s="16">
        <v>0</v>
      </c>
      <c r="S136" s="16">
        <v>7</v>
      </c>
      <c r="T136" s="15"/>
      <c r="U136" s="15"/>
      <c r="V136" s="15">
        <v>0</v>
      </c>
      <c r="W136" s="15">
        <v>4.3</v>
      </c>
      <c r="X136" s="15">
        <v>3</v>
      </c>
      <c r="Y136" s="15">
        <v>0</v>
      </c>
      <c r="Z136" s="15">
        <v>0</v>
      </c>
      <c r="AA136" s="15">
        <v>0</v>
      </c>
      <c r="AB136" s="15">
        <v>0</v>
      </c>
      <c r="AC136" s="15" t="s">
        <v>138</v>
      </c>
      <c r="AD136" s="15" t="s">
        <v>139</v>
      </c>
      <c r="AE136" s="15">
        <v>37.299999999999997</v>
      </c>
      <c r="AF136" s="15">
        <v>7.5</v>
      </c>
      <c r="AG136" s="15">
        <v>2</v>
      </c>
      <c r="AH136" s="15">
        <v>1.5</v>
      </c>
      <c r="AI136" s="15">
        <v>1.9</v>
      </c>
      <c r="AJ136" s="16">
        <f t="shared" si="75"/>
        <v>0.39999999999999991</v>
      </c>
      <c r="AK136" s="16" t="s">
        <v>135</v>
      </c>
      <c r="AL136" s="16" t="s">
        <v>135</v>
      </c>
      <c r="AM136" s="15" t="s">
        <v>140</v>
      </c>
      <c r="AN136" s="16">
        <f t="shared" si="76"/>
        <v>4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 t="s">
        <v>135</v>
      </c>
      <c r="AU136" s="17">
        <f t="shared" si="77"/>
        <v>0</v>
      </c>
      <c r="AV136" s="17"/>
      <c r="AW136" s="17">
        <f>VLOOKUP(I136,ABNT5101!$I$3:$J$9,2)</f>
        <v>20</v>
      </c>
      <c r="AX136" s="17">
        <f>VLOOKUP(I136,ABNT5101!$I$3:$M$9,5)</f>
        <v>0.28000000000000003</v>
      </c>
      <c r="AY136" s="131" t="str">
        <f>_xlfn.XLOOKUP(I136,ABNT5101!$I:$I,ABNT5101!$L:$L)</f>
        <v>-</v>
      </c>
      <c r="AZ136" s="131">
        <f>_xlfn.XLOOKUP(I136,ABNT5101!$I:$I,ABNT5101!M:M)</f>
        <v>0.28000000000000003</v>
      </c>
      <c r="BA136" s="131" t="str">
        <f>_xlfn.XLOOKUP(I136,ABNT5101!$I:$I,ABNT5101!N:N)</f>
        <v>-</v>
      </c>
      <c r="BB136" s="131">
        <f>_xlfn.XLOOKUP(I136,ABNT5101!$I:$I,ABNT5101!O:O)</f>
        <v>14</v>
      </c>
      <c r="BC136" s="18" t="str">
        <f t="shared" si="78"/>
        <v>ATENDE</v>
      </c>
      <c r="BD136" s="19">
        <f t="shared" si="79"/>
        <v>1.5499999999999847E-2</v>
      </c>
      <c r="BE136" s="19">
        <f t="shared" si="80"/>
        <v>0.24999999999999978</v>
      </c>
      <c r="BF136" s="19" t="str">
        <f t="shared" si="81"/>
        <v>-</v>
      </c>
      <c r="BG136" s="20">
        <v>20.309999999999999</v>
      </c>
      <c r="BH136" s="20">
        <v>0.35</v>
      </c>
      <c r="BI136" s="20"/>
      <c r="BJ136" s="20"/>
      <c r="BK136" s="21"/>
      <c r="BL136" s="20"/>
      <c r="BM136" s="18" t="str">
        <f t="shared" si="82"/>
        <v>ATENDE</v>
      </c>
      <c r="BN136" s="18" t="str">
        <f t="shared" si="83"/>
        <v>ATENDE</v>
      </c>
      <c r="BO136" s="18" t="str">
        <f t="shared" si="84"/>
        <v>ATENDE</v>
      </c>
      <c r="BP136" s="18" t="str">
        <f t="shared" si="85"/>
        <v>ATENDE</v>
      </c>
      <c r="BQ136" s="22" t="str">
        <f t="shared" si="86"/>
        <v>C2</v>
      </c>
      <c r="BR136" s="22" t="s">
        <v>135</v>
      </c>
      <c r="BS136" s="23" t="e">
        <f t="shared" si="87"/>
        <v>#VALUE!</v>
      </c>
      <c r="BT136" s="20"/>
      <c r="BU136" s="20"/>
      <c r="BV136" s="132" t="str">
        <f>IF(BR136="-","-",_xlfn.XLOOKUP(BR136,ABNT5101!$B$4:$B$9,ABNT5101!$C$4:$C$9))</f>
        <v>-</v>
      </c>
      <c r="BW136" s="132" t="str">
        <f>IF(BR136="-","-",_xlfn.XLOOKUP(BR136,ABNT5101!$B$4:$B$9,ABNT5101!$D$4:$D$9))</f>
        <v>-</v>
      </c>
      <c r="BX136" s="18" t="str">
        <f t="shared" si="88"/>
        <v>-</v>
      </c>
      <c r="BY136" s="18" t="str">
        <f t="shared" si="89"/>
        <v>-</v>
      </c>
      <c r="BZ136" s="18" t="str">
        <f t="shared" si="90"/>
        <v>-</v>
      </c>
      <c r="CA136" s="22" t="s">
        <v>136</v>
      </c>
      <c r="CB136" s="23">
        <f t="shared" si="91"/>
        <v>6.95</v>
      </c>
      <c r="CC136" s="22">
        <v>23.85</v>
      </c>
      <c r="CD136" s="22">
        <v>9.09</v>
      </c>
      <c r="CE136" s="130">
        <f>IF(CA136="-","-",_xlfn.XLOOKUP(CA136,ABNT5101!$B$4:$B$9,ABNT5101!$C$4:$C$9))</f>
        <v>3</v>
      </c>
      <c r="CF136" s="130">
        <f>IF(CA136="-","-",_xlfn.XLOOKUP(CA136,ABNT5101!$B$4:$B$9,ABNT5101!$D$4:$D$9))</f>
        <v>0.6</v>
      </c>
      <c r="CG136" s="18" t="str">
        <f t="shared" si="92"/>
        <v>ATENDE</v>
      </c>
      <c r="CH136" s="18" t="str">
        <f t="shared" si="93"/>
        <v>ATENDE</v>
      </c>
      <c r="CI136" s="18" t="str">
        <f t="shared" si="94"/>
        <v>ATENDE</v>
      </c>
      <c r="CJ136" s="133" t="str">
        <f>_xlfn.XLOOKUP(CK136,'Banco de dados'!$B:$B,'Banco de dados'!$D:$D)</f>
        <v>TECNOWATT</v>
      </c>
      <c r="CK136" s="25" t="str">
        <f>'Banco de dados'!B72</f>
        <v xml:space="preserve">SIGSAGPTLRRSSNDL_68W_83IBBRS
</v>
      </c>
      <c r="CL136" s="24" t="str">
        <f>_xlfn.XLOOKUP(CK136,'Banco de dados'!$B:$B,'Banco de dados'!$E:$E)</f>
        <v>SIGSAGPTLRRSSNDL_68W_83IBBRS
1-10C1MUN6.5</v>
      </c>
      <c r="CM136" s="24"/>
      <c r="CN136" s="24">
        <f>IF(CM136="-","-",_xlfn.XLOOKUP(CM136,'Banco de dados'!$B:$B,'Banco de dados'!$E:$E))</f>
        <v>0</v>
      </c>
      <c r="CO136" s="26">
        <f t="shared" si="95"/>
        <v>2</v>
      </c>
      <c r="CP136" s="24">
        <f>_xlfn.XLOOKUP(CK136,'Banco de dados'!$B:$B,'Banco de dados'!$H:$H)</f>
        <v>68</v>
      </c>
      <c r="CQ136" s="24" t="e">
        <f>_xlfn.XLOOKUP(CM136,'Banco de dados'!$B:$B,'Banco de dados'!$H:$H)</f>
        <v>#N/A</v>
      </c>
      <c r="CR136" s="24">
        <f>_xlfn.XLOOKUP(CK136,'Banco de dados'!$B:$B,'Banco de dados'!$F:$F)</f>
        <v>10884</v>
      </c>
      <c r="CS136" s="24">
        <f>_xlfn.XLOOKUP(CM136,'Banco de dados'!$B:$B,'Banco de dados'!$F:$F)</f>
        <v>0</v>
      </c>
      <c r="CT136" s="25">
        <v>0</v>
      </c>
      <c r="CU136" s="25"/>
      <c r="CV136" s="24" t="str">
        <f>IF(AI136&lt;=0.5,"Curto I",IF(AND(AI136&gt;='Braços de IP'!$B$9,AI136&lt;='Braços de IP'!$D$9),'Braços de IP'!$E$9,IF(AND(AI136&gt;='Braços de IP'!$B$10,AI136&lt;='Braços de IP'!$D$10),'Braços de IP'!$E$10,IF(AND(AI136&gt;='Braços de IP'!$B$11,AI136&lt;='Braços de IP'!$D$11),'Braços de IP'!$E$11,IF(AND(AI136&gt;='Braços de IP'!$B$12,AI136&lt;='Braços de IP'!$D$12),'Braços de IP'!$E$12,IF(AND(AI136&gt;='Braços de IP'!$B$13,AI136&lt;='Braços de IP'!$D$13),'Braços de IP'!$E$13,IF(AND(AI136&gt;='Braços de IP'!$B$14,AI136&lt;='Braços de IP'!$D$14),'Braços de IP'!$E$14,"ERRO")))))))</f>
        <v>Médio I</v>
      </c>
      <c r="CW136" s="25"/>
      <c r="CX136" s="24" t="str">
        <f>IF($CW136="","",VLOOKUP($CW136,'Braços de IP'!$E$9:$I$15,2,0))</f>
        <v/>
      </c>
      <c r="CY136" s="27" t="str">
        <f>IF($CW136="","",VLOOKUP($CW136,'Braços de IP'!$E$9:$I$15,5,0))</f>
        <v/>
      </c>
      <c r="CZ136" s="24"/>
      <c r="DA136" s="24"/>
      <c r="DB136" s="24"/>
      <c r="DC136" s="24"/>
      <c r="DD136" s="24"/>
      <c r="DE136" s="24"/>
      <c r="DF136" s="28">
        <f t="shared" si="96"/>
        <v>68</v>
      </c>
      <c r="DG136" s="29">
        <f t="shared" si="97"/>
        <v>50</v>
      </c>
      <c r="DH136" s="28">
        <f t="shared" si="98"/>
        <v>236</v>
      </c>
      <c r="DI136" s="30">
        <f t="shared" si="99"/>
        <v>-0.3600000000000001</v>
      </c>
      <c r="DJ136" s="31"/>
      <c r="DK136" s="32"/>
      <c r="DL136" s="15" t="s">
        <v>141</v>
      </c>
      <c r="DM136" s="15"/>
      <c r="DO136" s="33">
        <f t="shared" si="100"/>
        <v>-0.36</v>
      </c>
      <c r="DQ136" s="1" t="s">
        <v>6</v>
      </c>
      <c r="DR136" s="1">
        <f t="shared" si="102"/>
        <v>0</v>
      </c>
      <c r="DS136" s="33" t="e">
        <f t="shared" si="103"/>
        <v>#DIV/0!</v>
      </c>
      <c r="DT136" s="33" t="e">
        <f t="shared" si="101"/>
        <v>#DIV/0!</v>
      </c>
    </row>
    <row r="137" spans="1:124" ht="15.75" hidden="1" customHeight="1" x14ac:dyDescent="0.3">
      <c r="C137" t="s">
        <v>1006</v>
      </c>
      <c r="D137" s="15">
        <v>45</v>
      </c>
      <c r="E137" s="15" t="s">
        <v>132</v>
      </c>
      <c r="F137" s="15" t="s">
        <v>206</v>
      </c>
      <c r="G137" s="15">
        <v>-30.006542</v>
      </c>
      <c r="H137" s="15">
        <v>-50.143819999999998</v>
      </c>
      <c r="I137" s="15" t="s">
        <v>134</v>
      </c>
      <c r="J137" s="15" t="s">
        <v>135</v>
      </c>
      <c r="K137" s="15" t="s">
        <v>136</v>
      </c>
      <c r="L137" s="15" t="s">
        <v>148</v>
      </c>
      <c r="M137" s="15">
        <v>100</v>
      </c>
      <c r="N137" s="15">
        <v>17</v>
      </c>
      <c r="O137" s="15">
        <v>0</v>
      </c>
      <c r="P137" s="15">
        <f t="shared" si="74"/>
        <v>200</v>
      </c>
      <c r="Q137" s="16">
        <v>2</v>
      </c>
      <c r="R137" s="16">
        <v>2.5</v>
      </c>
      <c r="S137" s="16">
        <v>7</v>
      </c>
      <c r="T137" s="15"/>
      <c r="U137" s="15"/>
      <c r="V137" s="15">
        <v>0</v>
      </c>
      <c r="W137" s="15">
        <v>2.5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 t="s">
        <v>138</v>
      </c>
      <c r="AD137" s="15" t="s">
        <v>139</v>
      </c>
      <c r="AE137" s="15">
        <v>26.4</v>
      </c>
      <c r="AF137" s="15">
        <v>7.5</v>
      </c>
      <c r="AG137" s="15">
        <v>1</v>
      </c>
      <c r="AH137" s="15">
        <v>0.5</v>
      </c>
      <c r="AI137" s="15">
        <v>1.3</v>
      </c>
      <c r="AJ137" s="16">
        <f t="shared" si="75"/>
        <v>0.8</v>
      </c>
      <c r="AK137" s="16" t="s">
        <v>135</v>
      </c>
      <c r="AL137" s="16" t="s">
        <v>135</v>
      </c>
      <c r="AM137" s="15" t="s">
        <v>140</v>
      </c>
      <c r="AN137" s="16">
        <f t="shared" si="76"/>
        <v>2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 t="s">
        <v>135</v>
      </c>
      <c r="AU137" s="17">
        <f t="shared" si="77"/>
        <v>0</v>
      </c>
      <c r="AV137" s="17"/>
      <c r="AW137" s="17">
        <f>VLOOKUP(I137,ABNT5101!$I$3:$J$9,2)</f>
        <v>7.5</v>
      </c>
      <c r="AX137" s="17">
        <f>VLOOKUP(I137,ABNT5101!$I$3:$M$9,5)</f>
        <v>0.18</v>
      </c>
      <c r="AY137" s="131" t="str">
        <f>_xlfn.XLOOKUP(I137,ABNT5101!$I:$I,ABNT5101!$L:$L)</f>
        <v>-</v>
      </c>
      <c r="AZ137" s="131">
        <f>_xlfn.XLOOKUP(I137,ABNT5101!$I:$I,ABNT5101!M:M)</f>
        <v>0.18</v>
      </c>
      <c r="BA137" s="131" t="str">
        <f>_xlfn.XLOOKUP(I137,ABNT5101!$I:$I,ABNT5101!N:N)</f>
        <v>-</v>
      </c>
      <c r="BB137" s="131">
        <f>_xlfn.XLOOKUP(I137,ABNT5101!$I:$I,ABNT5101!O:O)</f>
        <v>16</v>
      </c>
      <c r="BC137" s="18" t="str">
        <f t="shared" si="78"/>
        <v>ATENDE</v>
      </c>
      <c r="BD137" s="19">
        <f t="shared" si="79"/>
        <v>0.15333333333333332</v>
      </c>
      <c r="BE137" s="19">
        <f t="shared" si="80"/>
        <v>2.1111111111111116</v>
      </c>
      <c r="BF137" s="19" t="str">
        <f t="shared" si="81"/>
        <v>-</v>
      </c>
      <c r="BG137" s="20">
        <v>8.65</v>
      </c>
      <c r="BH137" s="20">
        <v>0.56000000000000005</v>
      </c>
      <c r="BI137" s="20"/>
      <c r="BJ137" s="20"/>
      <c r="BK137" s="21"/>
      <c r="BL137" s="20"/>
      <c r="BM137" s="18" t="str">
        <f t="shared" si="82"/>
        <v>ATENDE</v>
      </c>
      <c r="BN137" s="18" t="str">
        <f t="shared" si="83"/>
        <v>ATENDE</v>
      </c>
      <c r="BO137" s="18" t="str">
        <f t="shared" si="84"/>
        <v>ATENDE</v>
      </c>
      <c r="BP137" s="18" t="str">
        <f t="shared" si="85"/>
        <v>ATENDE</v>
      </c>
      <c r="BQ137" s="22" t="str">
        <f t="shared" si="86"/>
        <v>C5</v>
      </c>
      <c r="BR137" s="22" t="str">
        <f t="shared" ref="BR137:BR142" si="104">K137</f>
        <v>P6</v>
      </c>
      <c r="BS137" s="23">
        <f t="shared" si="87"/>
        <v>1.4733333333333332</v>
      </c>
      <c r="BT137" s="20">
        <v>7.42</v>
      </c>
      <c r="BU137" s="20">
        <v>4.1399999999999997</v>
      </c>
      <c r="BV137" s="132">
        <f>IF(BR137="-","-",_xlfn.XLOOKUP(BR137,ABNT5101!$B$4:$B$9,ABNT5101!$C$4:$C$9))</f>
        <v>3</v>
      </c>
      <c r="BW137" s="132">
        <f>IF(BR137="-","-",_xlfn.XLOOKUP(BR137,ABNT5101!$B$4:$B$9,ABNT5101!$D$4:$D$9))</f>
        <v>0.6</v>
      </c>
      <c r="BX137" s="18" t="str">
        <f t="shared" si="88"/>
        <v>ATENDE</v>
      </c>
      <c r="BY137" s="18" t="str">
        <f t="shared" si="89"/>
        <v>ATENDE</v>
      </c>
      <c r="BZ137" s="18" t="str">
        <f t="shared" si="90"/>
        <v>ATENDE</v>
      </c>
      <c r="CA137" s="22" t="str">
        <f t="shared" ref="CA137:CA142" si="105">BR137</f>
        <v>P6</v>
      </c>
      <c r="CB137" s="23">
        <f t="shared" si="91"/>
        <v>0.79333333333333322</v>
      </c>
      <c r="CC137" s="22">
        <v>5.38</v>
      </c>
      <c r="CD137" s="22">
        <v>3.4</v>
      </c>
      <c r="CE137" s="130">
        <f>IF(CA137="-","-",_xlfn.XLOOKUP(CA137,ABNT5101!$B$4:$B$9,ABNT5101!$C$4:$C$9))</f>
        <v>3</v>
      </c>
      <c r="CF137" s="130">
        <f>IF(CA137="-","-",_xlfn.XLOOKUP(CA137,ABNT5101!$B$4:$B$9,ABNT5101!$D$4:$D$9))</f>
        <v>0.6</v>
      </c>
      <c r="CG137" s="18" t="str">
        <f t="shared" si="92"/>
        <v>ATENDE</v>
      </c>
      <c r="CH137" s="18" t="str">
        <f t="shared" si="93"/>
        <v>ATENDE</v>
      </c>
      <c r="CI137" s="18" t="str">
        <f t="shared" si="94"/>
        <v>ATENDE</v>
      </c>
      <c r="CJ137" s="133" t="str">
        <f>_xlfn.XLOOKUP(CK137,'Banco de dados'!$B:$B,'Banco de dados'!$D:$D)</f>
        <v>LEDSTAR</v>
      </c>
      <c r="CK137" s="25" t="s">
        <v>707</v>
      </c>
      <c r="CL137" s="24" t="str">
        <f>_xlfn.XLOOKUP(CK137,'Banco de dados'!$B:$B,'Banco de dados'!$E:$E)</f>
        <v>LUM LED SL VT 9.1 28W</v>
      </c>
      <c r="CM137" s="24"/>
      <c r="CN137" s="24" t="e">
        <f>IF(CM137="-","-",_xlfn.XLOOKUP(CM137,'Banco de dados'!$B:$B,'Banco de dados'!$E:$E))</f>
        <v>#N/A</v>
      </c>
      <c r="CO137" s="26">
        <f t="shared" si="95"/>
        <v>1</v>
      </c>
      <c r="CP137" s="24">
        <f>_xlfn.XLOOKUP(CK137,'Banco de dados'!$B:$B,'Banco de dados'!$H:$H)</f>
        <v>28</v>
      </c>
      <c r="CQ137" s="24">
        <f>_xlfn.XLOOKUP(CM137,'Banco de dados'!$B:$B,'Banco de dados'!$H:$H)</f>
        <v>0</v>
      </c>
      <c r="CR137" s="24">
        <f>_xlfn.XLOOKUP(CK137,'Banco de dados'!$B:$B,'Banco de dados'!$F:$F)</f>
        <v>4927.3500000000004</v>
      </c>
      <c r="CS137" s="24">
        <f>_xlfn.XLOOKUP(CM137,'Banco de dados'!$B:$B,'Banco de dados'!$F:$F)</f>
        <v>0</v>
      </c>
      <c r="CT137" s="25">
        <v>0</v>
      </c>
      <c r="CU137" s="25"/>
      <c r="CV137" s="24" t="str">
        <f>IF(AI137&lt;=0.5,"Curto I",IF(AND(AI137&gt;='Braços de IP'!$B$9,AI137&lt;='Braços de IP'!$D$9),'Braços de IP'!$E$9,IF(AND(AI137&gt;='Braços de IP'!$B$10,AI137&lt;='Braços de IP'!$D$10),'Braços de IP'!$E$10,IF(AND(AI137&gt;='Braços de IP'!$B$11,AI137&lt;='Braços de IP'!$D$11),'Braços de IP'!$E$11,IF(AND(AI137&gt;='Braços de IP'!$B$12,AI137&lt;='Braços de IP'!$D$12),'Braços de IP'!$E$12,IF(AND(AI137&gt;='Braços de IP'!$B$13,AI137&lt;='Braços de IP'!$D$13),'Braços de IP'!$E$13,IF(AND(AI137&gt;='Braços de IP'!$B$14,AI137&lt;='Braços de IP'!$D$14),'Braços de IP'!$E$14,"ERRO")))))))</f>
        <v>Curto II</v>
      </c>
      <c r="CW137" s="25"/>
      <c r="CX137" s="24" t="str">
        <f>IF($CW137="","",VLOOKUP($CW137,'Braços de IP'!$E$9:$I$15,2,0))</f>
        <v/>
      </c>
      <c r="CY137" s="27" t="str">
        <f>IF($CW137="","",VLOOKUP($CW137,'Braços de IP'!$E$9:$I$15,5,0))</f>
        <v/>
      </c>
      <c r="CZ137" s="24"/>
      <c r="DA137" s="24"/>
      <c r="DB137" s="24"/>
      <c r="DC137" s="24"/>
      <c r="DD137" s="24"/>
      <c r="DE137" s="24"/>
      <c r="DF137" s="28">
        <f t="shared" si="96"/>
        <v>28</v>
      </c>
      <c r="DG137" s="29">
        <f t="shared" si="97"/>
        <v>100</v>
      </c>
      <c r="DH137" s="28">
        <f t="shared" si="98"/>
        <v>128</v>
      </c>
      <c r="DI137" s="30">
        <f t="shared" si="99"/>
        <v>0.72</v>
      </c>
      <c r="DJ137" s="31"/>
      <c r="DK137" s="32"/>
      <c r="DL137" s="15" t="s">
        <v>141</v>
      </c>
      <c r="DM137" s="15"/>
      <c r="DO137" s="33">
        <f t="shared" si="100"/>
        <v>0.76068376068376065</v>
      </c>
      <c r="DQ137" s="1" t="s">
        <v>6</v>
      </c>
      <c r="DR137" s="1">
        <f t="shared" si="102"/>
        <v>0</v>
      </c>
      <c r="DS137" s="33" t="e">
        <f t="shared" si="103"/>
        <v>#DIV/0!</v>
      </c>
      <c r="DT137" s="33" t="e">
        <f t="shared" si="101"/>
        <v>#DIV/0!</v>
      </c>
    </row>
    <row r="138" spans="1:124" ht="15.75" hidden="1" customHeight="1" x14ac:dyDescent="0.3">
      <c r="C138" t="s">
        <v>1006</v>
      </c>
      <c r="D138" s="15">
        <v>45</v>
      </c>
      <c r="E138" s="15" t="s">
        <v>132</v>
      </c>
      <c r="F138" s="15" t="s">
        <v>206</v>
      </c>
      <c r="G138" s="15">
        <v>-30.006542</v>
      </c>
      <c r="H138" s="15">
        <v>-50.143819999999998</v>
      </c>
      <c r="I138" s="15" t="s">
        <v>134</v>
      </c>
      <c r="J138" s="15" t="s">
        <v>135</v>
      </c>
      <c r="K138" s="15" t="s">
        <v>136</v>
      </c>
      <c r="L138" s="15" t="s">
        <v>148</v>
      </c>
      <c r="M138" s="15">
        <v>100</v>
      </c>
      <c r="N138" s="15">
        <v>17</v>
      </c>
      <c r="O138" s="15">
        <v>0</v>
      </c>
      <c r="P138" s="15">
        <f t="shared" si="74"/>
        <v>200</v>
      </c>
      <c r="Q138" s="16">
        <v>2</v>
      </c>
      <c r="R138" s="16">
        <v>2.5</v>
      </c>
      <c r="S138" s="16">
        <v>7</v>
      </c>
      <c r="T138" s="15"/>
      <c r="U138" s="15"/>
      <c r="V138" s="15">
        <v>0</v>
      </c>
      <c r="W138" s="15">
        <v>2.5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 t="s">
        <v>138</v>
      </c>
      <c r="AD138" s="15" t="s">
        <v>139</v>
      </c>
      <c r="AE138" s="15">
        <v>26.4</v>
      </c>
      <c r="AF138" s="15">
        <v>7.5</v>
      </c>
      <c r="AG138" s="15">
        <v>1</v>
      </c>
      <c r="AH138" s="15">
        <v>0.5</v>
      </c>
      <c r="AI138" s="15">
        <v>1.3</v>
      </c>
      <c r="AJ138" s="16">
        <f t="shared" si="75"/>
        <v>0.8</v>
      </c>
      <c r="AK138" s="16" t="s">
        <v>135</v>
      </c>
      <c r="AL138" s="16" t="s">
        <v>135</v>
      </c>
      <c r="AM138" s="15" t="s">
        <v>140</v>
      </c>
      <c r="AN138" s="16">
        <f t="shared" si="76"/>
        <v>2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 t="s">
        <v>135</v>
      </c>
      <c r="AU138" s="17">
        <f t="shared" si="77"/>
        <v>0</v>
      </c>
      <c r="AV138" s="17"/>
      <c r="AW138" s="17">
        <f>VLOOKUP(I138,ABNT5101!$I$3:$J$9,2)</f>
        <v>7.5</v>
      </c>
      <c r="AX138" s="17">
        <f>VLOOKUP(I138,ABNT5101!$I$3:$M$9,5)</f>
        <v>0.18</v>
      </c>
      <c r="AY138" s="131" t="str">
        <f>_xlfn.XLOOKUP(I138,ABNT5101!$I:$I,ABNT5101!$L:$L)</f>
        <v>-</v>
      </c>
      <c r="AZ138" s="131">
        <f>_xlfn.XLOOKUP(I138,ABNT5101!$I:$I,ABNT5101!M:M)</f>
        <v>0.18</v>
      </c>
      <c r="BA138" s="131" t="str">
        <f>_xlfn.XLOOKUP(I138,ABNT5101!$I:$I,ABNT5101!N:N)</f>
        <v>-</v>
      </c>
      <c r="BB138" s="131">
        <f>_xlfn.XLOOKUP(I138,ABNT5101!$I:$I,ABNT5101!O:O)</f>
        <v>16</v>
      </c>
      <c r="BC138" s="18" t="str">
        <f t="shared" si="78"/>
        <v>ATENDE</v>
      </c>
      <c r="BD138" s="19">
        <f t="shared" si="79"/>
        <v>0.43599999999999994</v>
      </c>
      <c r="BE138" s="19">
        <f t="shared" si="80"/>
        <v>3.166666666666667</v>
      </c>
      <c r="BF138" s="19" t="str">
        <f t="shared" si="81"/>
        <v>-</v>
      </c>
      <c r="BG138" s="20">
        <v>10.77</v>
      </c>
      <c r="BH138" s="20">
        <v>0.75</v>
      </c>
      <c r="BI138" s="20"/>
      <c r="BJ138" s="20"/>
      <c r="BK138" s="21"/>
      <c r="BL138" s="20"/>
      <c r="BM138" s="18" t="str">
        <f t="shared" si="82"/>
        <v>ATENDE</v>
      </c>
      <c r="BN138" s="18" t="str">
        <f t="shared" si="83"/>
        <v>ATENDE</v>
      </c>
      <c r="BO138" s="18" t="str">
        <f t="shared" si="84"/>
        <v>ATENDE</v>
      </c>
      <c r="BP138" s="18" t="str">
        <f t="shared" si="85"/>
        <v>ATENDE</v>
      </c>
      <c r="BQ138" s="22" t="str">
        <f t="shared" si="86"/>
        <v>C5</v>
      </c>
      <c r="BR138" s="22" t="str">
        <f t="shared" si="104"/>
        <v>P6</v>
      </c>
      <c r="BS138" s="23">
        <f t="shared" si="87"/>
        <v>1.9033333333333338</v>
      </c>
      <c r="BT138" s="20">
        <v>8.7100000000000009</v>
      </c>
      <c r="BU138" s="20">
        <v>5.92</v>
      </c>
      <c r="BV138" s="132">
        <f>IF(BR138="-","-",_xlfn.XLOOKUP(BR138,ABNT5101!$B$4:$B$9,ABNT5101!$C$4:$C$9))</f>
        <v>3</v>
      </c>
      <c r="BW138" s="132">
        <f>IF(BR138="-","-",_xlfn.XLOOKUP(BR138,ABNT5101!$B$4:$B$9,ABNT5101!$D$4:$D$9))</f>
        <v>0.6</v>
      </c>
      <c r="BX138" s="18" t="str">
        <f t="shared" si="88"/>
        <v>ATENDE</v>
      </c>
      <c r="BY138" s="18" t="str">
        <f t="shared" si="89"/>
        <v>ATENDE</v>
      </c>
      <c r="BZ138" s="18" t="str">
        <f t="shared" si="90"/>
        <v>ATENDE</v>
      </c>
      <c r="CA138" s="22" t="str">
        <f t="shared" si="105"/>
        <v>P6</v>
      </c>
      <c r="CB138" s="23">
        <f t="shared" si="91"/>
        <v>0.93666666666666654</v>
      </c>
      <c r="CC138" s="22">
        <v>5.81</v>
      </c>
      <c r="CD138" s="22">
        <v>3.7</v>
      </c>
      <c r="CE138" s="130">
        <f>IF(CA138="-","-",_xlfn.XLOOKUP(CA138,ABNT5101!$B$4:$B$9,ABNT5101!$C$4:$C$9))</f>
        <v>3</v>
      </c>
      <c r="CF138" s="130">
        <f>IF(CA138="-","-",_xlfn.XLOOKUP(CA138,ABNT5101!$B$4:$B$9,ABNT5101!$D$4:$D$9))</f>
        <v>0.6</v>
      </c>
      <c r="CG138" s="18" t="str">
        <f t="shared" si="92"/>
        <v>ATENDE</v>
      </c>
      <c r="CH138" s="18" t="str">
        <f t="shared" si="93"/>
        <v>ATENDE</v>
      </c>
      <c r="CI138" s="18" t="str">
        <f t="shared" si="94"/>
        <v>ATENDE</v>
      </c>
      <c r="CJ138" s="133" t="str">
        <f>_xlfn.XLOOKUP(CK138,'Banco de dados'!$B:$B,'Banco de dados'!$D:$D)</f>
        <v>SX LIGHTING</v>
      </c>
      <c r="CK138" s="25" t="s">
        <v>801</v>
      </c>
      <c r="CL138" s="24" t="str">
        <f>_xlfn.XLOOKUP(CK138,'Banco de dados'!$B:$B,'Banco de dados'!$E:$E)</f>
        <v>SXINEVO030K40L12CZF7PHF</v>
      </c>
      <c r="CM138" s="24"/>
      <c r="CN138" s="24" t="e">
        <f>IF(CM138="-","-",_xlfn.XLOOKUP(CM138,'Banco de dados'!$B:$B,'Banco de dados'!$E:$E))</f>
        <v>#N/A</v>
      </c>
      <c r="CO138" s="26">
        <f t="shared" si="95"/>
        <v>1</v>
      </c>
      <c r="CP138" s="24">
        <f>_xlfn.XLOOKUP(CK138,'Banco de dados'!$B:$B,'Banco de dados'!$H:$H)</f>
        <v>31</v>
      </c>
      <c r="CQ138" s="24">
        <f>_xlfn.XLOOKUP(CM138,'Banco de dados'!$B:$B,'Banco de dados'!$H:$H)</f>
        <v>0</v>
      </c>
      <c r="CR138" s="24">
        <f>_xlfn.XLOOKUP(CK138,'Banco de dados'!$B:$B,'Banco de dados'!$F:$F)</f>
        <v>5270</v>
      </c>
      <c r="CS138" s="24">
        <f>_xlfn.XLOOKUP(CM138,'Banco de dados'!$B:$B,'Banco de dados'!$F:$F)</f>
        <v>0</v>
      </c>
      <c r="CT138" s="25">
        <v>0</v>
      </c>
      <c r="CU138" s="25"/>
      <c r="CV138" s="24" t="str">
        <f>IF(AI138&lt;=0.5,"Curto I",IF(AND(AI138&gt;='Braços de IP'!$B$9,AI138&lt;='Braços de IP'!$D$9),'Braços de IP'!$E$9,IF(AND(AI138&gt;='Braços de IP'!$B$10,AI138&lt;='Braços de IP'!$D$10),'Braços de IP'!$E$10,IF(AND(AI138&gt;='Braços de IP'!$B$11,AI138&lt;='Braços de IP'!$D$11),'Braços de IP'!$E$11,IF(AND(AI138&gt;='Braços de IP'!$B$12,AI138&lt;='Braços de IP'!$D$12),'Braços de IP'!$E$12,IF(AND(AI138&gt;='Braços de IP'!$B$13,AI138&lt;='Braços de IP'!$D$13),'Braços de IP'!$E$13,IF(AND(AI138&gt;='Braços de IP'!$B$14,AI138&lt;='Braços de IP'!$D$14),'Braços de IP'!$E$14,"ERRO")))))))</f>
        <v>Curto II</v>
      </c>
      <c r="CW138" s="25"/>
      <c r="CX138" s="24" t="str">
        <f>IF($CW138="","",VLOOKUP($CW138,'Braços de IP'!$E$9:$I$15,2,0))</f>
        <v/>
      </c>
      <c r="CY138" s="27" t="str">
        <f>IF($CW138="","",VLOOKUP($CW138,'Braços de IP'!$E$9:$I$15,5,0))</f>
        <v/>
      </c>
      <c r="CZ138" s="24"/>
      <c r="DA138" s="24"/>
      <c r="DB138" s="24"/>
      <c r="DC138" s="24"/>
      <c r="DD138" s="24"/>
      <c r="DE138" s="24"/>
      <c r="DF138" s="28">
        <f t="shared" si="96"/>
        <v>31</v>
      </c>
      <c r="DG138" s="29">
        <f t="shared" si="97"/>
        <v>100</v>
      </c>
      <c r="DH138" s="28">
        <f t="shared" si="98"/>
        <v>131</v>
      </c>
      <c r="DI138" s="30">
        <f t="shared" si="99"/>
        <v>0.69</v>
      </c>
      <c r="DJ138" s="31"/>
      <c r="DK138" s="32"/>
      <c r="DL138" s="15" t="s">
        <v>141</v>
      </c>
      <c r="DM138" s="15"/>
      <c r="DO138" s="33">
        <f t="shared" si="100"/>
        <v>0.7350427350427351</v>
      </c>
      <c r="DQ138" s="1" t="s">
        <v>6</v>
      </c>
      <c r="DR138" s="1">
        <f t="shared" si="102"/>
        <v>0</v>
      </c>
      <c r="DS138" s="33" t="e">
        <f t="shared" si="103"/>
        <v>#DIV/0!</v>
      </c>
      <c r="DT138" s="33" t="e">
        <f t="shared" si="101"/>
        <v>#DIV/0!</v>
      </c>
    </row>
    <row r="139" spans="1:124" ht="15.75" hidden="1" customHeight="1" x14ac:dyDescent="0.3">
      <c r="C139" t="s">
        <v>1006</v>
      </c>
      <c r="D139" s="15">
        <v>45</v>
      </c>
      <c r="E139" s="15" t="s">
        <v>132</v>
      </c>
      <c r="F139" s="15" t="s">
        <v>206</v>
      </c>
      <c r="G139" s="15">
        <v>-30.006542</v>
      </c>
      <c r="H139" s="15">
        <v>-50.143819999999998</v>
      </c>
      <c r="I139" s="15" t="s">
        <v>134</v>
      </c>
      <c r="J139" s="15" t="s">
        <v>135</v>
      </c>
      <c r="K139" s="15" t="s">
        <v>136</v>
      </c>
      <c r="L139" s="15" t="s">
        <v>148</v>
      </c>
      <c r="M139" s="15">
        <v>100</v>
      </c>
      <c r="N139" s="15">
        <v>17</v>
      </c>
      <c r="O139" s="15">
        <v>0</v>
      </c>
      <c r="P139" s="15">
        <f t="shared" si="74"/>
        <v>200</v>
      </c>
      <c r="Q139" s="16">
        <v>2</v>
      </c>
      <c r="R139" s="16">
        <v>2.5</v>
      </c>
      <c r="S139" s="16">
        <v>7</v>
      </c>
      <c r="T139" s="15"/>
      <c r="U139" s="15"/>
      <c r="V139" s="15">
        <v>0</v>
      </c>
      <c r="W139" s="15">
        <v>2.5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 t="s">
        <v>138</v>
      </c>
      <c r="AD139" s="15" t="s">
        <v>139</v>
      </c>
      <c r="AE139" s="15">
        <v>26.4</v>
      </c>
      <c r="AF139" s="15">
        <v>7.5</v>
      </c>
      <c r="AG139" s="15">
        <v>1</v>
      </c>
      <c r="AH139" s="15">
        <v>0.5</v>
      </c>
      <c r="AI139" s="15">
        <v>1.3</v>
      </c>
      <c r="AJ139" s="16">
        <f t="shared" si="75"/>
        <v>0.8</v>
      </c>
      <c r="AK139" s="16" t="s">
        <v>135</v>
      </c>
      <c r="AL139" s="16" t="s">
        <v>135</v>
      </c>
      <c r="AM139" s="15" t="s">
        <v>140</v>
      </c>
      <c r="AN139" s="16">
        <f t="shared" si="76"/>
        <v>2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 t="s">
        <v>135</v>
      </c>
      <c r="AU139" s="17">
        <f t="shared" si="77"/>
        <v>0</v>
      </c>
      <c r="AV139" s="17"/>
      <c r="AW139" s="17">
        <f>VLOOKUP(I139,ABNT5101!$I$3:$J$9,2)</f>
        <v>7.5</v>
      </c>
      <c r="AX139" s="17">
        <f>VLOOKUP(I139,ABNT5101!$I$3:$M$9,5)</f>
        <v>0.18</v>
      </c>
      <c r="AY139" s="131" t="str">
        <f>_xlfn.XLOOKUP(I139,ABNT5101!$I:$I,ABNT5101!$L:$L)</f>
        <v>-</v>
      </c>
      <c r="AZ139" s="131">
        <f>_xlfn.XLOOKUP(I139,ABNT5101!$I:$I,ABNT5101!M:M)</f>
        <v>0.18</v>
      </c>
      <c r="BA139" s="131" t="str">
        <f>_xlfn.XLOOKUP(I139,ABNT5101!$I:$I,ABNT5101!N:N)</f>
        <v>-</v>
      </c>
      <c r="BB139" s="131">
        <f>_xlfn.XLOOKUP(I139,ABNT5101!$I:$I,ABNT5101!O:O)</f>
        <v>16</v>
      </c>
      <c r="BC139" s="18" t="str">
        <f t="shared" si="78"/>
        <v>ATENDE</v>
      </c>
      <c r="BD139" s="19">
        <f t="shared" si="79"/>
        <v>0.42399999999999993</v>
      </c>
      <c r="BE139" s="19">
        <f t="shared" si="80"/>
        <v>2.833333333333333</v>
      </c>
      <c r="BF139" s="19" t="str">
        <f t="shared" si="81"/>
        <v>-</v>
      </c>
      <c r="BG139" s="20">
        <v>10.68</v>
      </c>
      <c r="BH139" s="20">
        <v>0.69</v>
      </c>
      <c r="BI139" s="20"/>
      <c r="BJ139" s="20"/>
      <c r="BK139" s="21"/>
      <c r="BL139" s="20"/>
      <c r="BM139" s="18" t="str">
        <f t="shared" si="82"/>
        <v>ATENDE</v>
      </c>
      <c r="BN139" s="18" t="str">
        <f t="shared" si="83"/>
        <v>ATENDE</v>
      </c>
      <c r="BO139" s="18" t="str">
        <f t="shared" si="84"/>
        <v>ATENDE</v>
      </c>
      <c r="BP139" s="18" t="str">
        <f t="shared" si="85"/>
        <v>ATENDE</v>
      </c>
      <c r="BQ139" s="22" t="str">
        <f t="shared" si="86"/>
        <v>C5</v>
      </c>
      <c r="BR139" s="22" t="str">
        <f t="shared" si="104"/>
        <v>P6</v>
      </c>
      <c r="BS139" s="23">
        <f t="shared" si="87"/>
        <v>1.9066666666666667</v>
      </c>
      <c r="BT139" s="20">
        <v>8.7200000000000006</v>
      </c>
      <c r="BU139" s="20">
        <v>5.89</v>
      </c>
      <c r="BV139" s="132">
        <f>IF(BR139="-","-",_xlfn.XLOOKUP(BR139,ABNT5101!$B$4:$B$9,ABNT5101!$C$4:$C$9))</f>
        <v>3</v>
      </c>
      <c r="BW139" s="132">
        <f>IF(BR139="-","-",_xlfn.XLOOKUP(BR139,ABNT5101!$B$4:$B$9,ABNT5101!$D$4:$D$9))</f>
        <v>0.6</v>
      </c>
      <c r="BX139" s="18" t="str">
        <f t="shared" si="88"/>
        <v>ATENDE</v>
      </c>
      <c r="BY139" s="18" t="str">
        <f t="shared" si="89"/>
        <v>ATENDE</v>
      </c>
      <c r="BZ139" s="18" t="str">
        <f t="shared" si="90"/>
        <v>ATENDE</v>
      </c>
      <c r="CA139" s="22" t="str">
        <f t="shared" si="105"/>
        <v>P6</v>
      </c>
      <c r="CB139" s="23">
        <f t="shared" si="91"/>
        <v>0.77666666666666662</v>
      </c>
      <c r="CC139" s="22">
        <v>5.33</v>
      </c>
      <c r="CD139" s="22">
        <v>3.61</v>
      </c>
      <c r="CE139" s="130">
        <f>IF(CA139="-","-",_xlfn.XLOOKUP(CA139,ABNT5101!$B$4:$B$9,ABNT5101!$C$4:$C$9))</f>
        <v>3</v>
      </c>
      <c r="CF139" s="130">
        <f>IF(CA139="-","-",_xlfn.XLOOKUP(CA139,ABNT5101!$B$4:$B$9,ABNT5101!$D$4:$D$9))</f>
        <v>0.6</v>
      </c>
      <c r="CG139" s="18" t="str">
        <f t="shared" si="92"/>
        <v>ATENDE</v>
      </c>
      <c r="CH139" s="18" t="str">
        <f t="shared" si="93"/>
        <v>ATENDE</v>
      </c>
      <c r="CI139" s="18" t="str">
        <f t="shared" si="94"/>
        <v>ATENDE</v>
      </c>
      <c r="CJ139" s="133" t="str">
        <f>_xlfn.XLOOKUP(CK139,'Banco de dados'!$B:$B,'Banco de dados'!$D:$D)</f>
        <v>TECNOWATT</v>
      </c>
      <c r="CK139" s="25" t="s">
        <v>824</v>
      </c>
      <c r="CL139" s="24" t="str">
        <f>_xlfn.XLOOKUP(CK139,'Banco de dados'!$B:$B,'Banco de dados'!$E:$E)</f>
        <v>SIGSAGPTLRRSSNDL_30W_38IBBRS
1-10C1MUN6.5</v>
      </c>
      <c r="CM139" s="24"/>
      <c r="CN139" s="24" t="e">
        <f>IF(CM139="-","-",_xlfn.XLOOKUP(CM139,'Banco de dados'!$B:$B,'Banco de dados'!$E:$E))</f>
        <v>#N/A</v>
      </c>
      <c r="CO139" s="26">
        <f t="shared" si="95"/>
        <v>1</v>
      </c>
      <c r="CP139" s="24">
        <f>_xlfn.XLOOKUP(CK139,'Banco de dados'!$B:$B,'Banco de dados'!$H:$H)</f>
        <v>30</v>
      </c>
      <c r="CQ139" s="24">
        <f>_xlfn.XLOOKUP(CM139,'Banco de dados'!$B:$B,'Banco de dados'!$H:$H)</f>
        <v>0</v>
      </c>
      <c r="CR139" s="24">
        <f>_xlfn.XLOOKUP(CK139,'Banco de dados'!$B:$B,'Banco de dados'!$F:$F)</f>
        <v>5266</v>
      </c>
      <c r="CS139" s="24">
        <f>_xlfn.XLOOKUP(CM139,'Banco de dados'!$B:$B,'Banco de dados'!$F:$F)</f>
        <v>0</v>
      </c>
      <c r="CT139" s="25">
        <v>0</v>
      </c>
      <c r="CU139" s="25"/>
      <c r="CV139" s="24" t="str">
        <f>IF(AI139&lt;=0.5,"Curto I",IF(AND(AI139&gt;='Braços de IP'!$B$9,AI139&lt;='Braços de IP'!$D$9),'Braços de IP'!$E$9,IF(AND(AI139&gt;='Braços de IP'!$B$10,AI139&lt;='Braços de IP'!$D$10),'Braços de IP'!$E$10,IF(AND(AI139&gt;='Braços de IP'!$B$11,AI139&lt;='Braços de IP'!$D$11),'Braços de IP'!$E$11,IF(AND(AI139&gt;='Braços de IP'!$B$12,AI139&lt;='Braços de IP'!$D$12),'Braços de IP'!$E$12,IF(AND(AI139&gt;='Braços de IP'!$B$13,AI139&lt;='Braços de IP'!$D$13),'Braços de IP'!$E$13,IF(AND(AI139&gt;='Braços de IP'!$B$14,AI139&lt;='Braços de IP'!$D$14),'Braços de IP'!$E$14,"ERRO")))))))</f>
        <v>Curto II</v>
      </c>
      <c r="CW139" s="25"/>
      <c r="CX139" s="24" t="str">
        <f>IF($CW139="","",VLOOKUP($CW139,'Braços de IP'!$E$9:$I$15,2,0))</f>
        <v/>
      </c>
      <c r="CY139" s="27" t="str">
        <f>IF($CW139="","",VLOOKUP($CW139,'Braços de IP'!$E$9:$I$15,5,0))</f>
        <v/>
      </c>
      <c r="CZ139" s="24"/>
      <c r="DA139" s="24"/>
      <c r="DB139" s="24"/>
      <c r="DC139" s="24"/>
      <c r="DD139" s="24"/>
      <c r="DE139" s="24"/>
      <c r="DF139" s="28">
        <f t="shared" si="96"/>
        <v>30</v>
      </c>
      <c r="DG139" s="29">
        <f t="shared" si="97"/>
        <v>100</v>
      </c>
      <c r="DH139" s="28">
        <f t="shared" si="98"/>
        <v>130</v>
      </c>
      <c r="DI139" s="30">
        <f t="shared" si="99"/>
        <v>0.7</v>
      </c>
      <c r="DJ139" s="31"/>
      <c r="DK139" s="32"/>
      <c r="DL139" s="15" t="s">
        <v>141</v>
      </c>
      <c r="DM139" s="15"/>
      <c r="DO139" s="33">
        <f t="shared" si="100"/>
        <v>0.74358974358974361</v>
      </c>
      <c r="DQ139" s="1" t="s">
        <v>6</v>
      </c>
      <c r="DR139" s="1">
        <f t="shared" si="102"/>
        <v>0</v>
      </c>
      <c r="DS139" s="33" t="e">
        <f t="shared" si="103"/>
        <v>#DIV/0!</v>
      </c>
      <c r="DT139" s="33" t="e">
        <f t="shared" si="101"/>
        <v>#DIV/0!</v>
      </c>
    </row>
    <row r="140" spans="1:124" ht="15.75" hidden="1" customHeight="1" x14ac:dyDescent="0.3">
      <c r="C140" t="s">
        <v>1006</v>
      </c>
      <c r="D140" s="15">
        <v>46</v>
      </c>
      <c r="E140" s="15" t="s">
        <v>132</v>
      </c>
      <c r="F140" s="15" t="s">
        <v>207</v>
      </c>
      <c r="G140" s="15">
        <v>-30.007815999999998</v>
      </c>
      <c r="H140" s="15">
        <v>-50.141562</v>
      </c>
      <c r="I140" s="15" t="s">
        <v>134</v>
      </c>
      <c r="J140" s="15" t="s">
        <v>135</v>
      </c>
      <c r="K140" s="15" t="s">
        <v>136</v>
      </c>
      <c r="L140" s="15" t="s">
        <v>148</v>
      </c>
      <c r="M140" s="15">
        <v>100</v>
      </c>
      <c r="N140" s="15">
        <v>17</v>
      </c>
      <c r="O140" s="15">
        <v>0</v>
      </c>
      <c r="P140" s="15">
        <f t="shared" si="74"/>
        <v>200</v>
      </c>
      <c r="Q140" s="16">
        <v>2</v>
      </c>
      <c r="R140" s="16">
        <v>2.5</v>
      </c>
      <c r="S140" s="16">
        <v>7</v>
      </c>
      <c r="T140" s="15"/>
      <c r="U140" s="15"/>
      <c r="V140" s="15">
        <v>0</v>
      </c>
      <c r="W140" s="15">
        <v>2.5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 t="s">
        <v>138</v>
      </c>
      <c r="AD140" s="15" t="s">
        <v>139</v>
      </c>
      <c r="AE140" s="15">
        <v>42.8</v>
      </c>
      <c r="AF140" s="15">
        <v>7</v>
      </c>
      <c r="AG140" s="15">
        <v>1</v>
      </c>
      <c r="AH140" s="15">
        <v>0.5</v>
      </c>
      <c r="AI140" s="15">
        <v>1.3</v>
      </c>
      <c r="AJ140" s="16">
        <f t="shared" si="75"/>
        <v>0.8</v>
      </c>
      <c r="AK140" s="16" t="s">
        <v>135</v>
      </c>
      <c r="AL140" s="16" t="s">
        <v>135</v>
      </c>
      <c r="AM140" s="15" t="s">
        <v>140</v>
      </c>
      <c r="AN140" s="16">
        <f t="shared" si="76"/>
        <v>2</v>
      </c>
      <c r="AO140" s="16">
        <v>0</v>
      </c>
      <c r="AP140" s="16">
        <v>0</v>
      </c>
      <c r="AQ140" s="16">
        <v>0</v>
      </c>
      <c r="AR140" s="16">
        <v>0</v>
      </c>
      <c r="AS140" s="16">
        <v>0</v>
      </c>
      <c r="AT140" s="16" t="s">
        <v>135</v>
      </c>
      <c r="AU140" s="17">
        <f t="shared" si="77"/>
        <v>0</v>
      </c>
      <c r="AV140" s="17"/>
      <c r="AW140" s="17">
        <f>VLOOKUP(I140,ABNT5101!$I$3:$J$9,2)</f>
        <v>7.5</v>
      </c>
      <c r="AX140" s="17">
        <f>VLOOKUP(I140,ABNT5101!$I$3:$M$9,5)</f>
        <v>0.18</v>
      </c>
      <c r="AY140" s="131" t="str">
        <f>_xlfn.XLOOKUP(I140,ABNT5101!$I:$I,ABNT5101!$L:$L)</f>
        <v>-</v>
      </c>
      <c r="AZ140" s="131">
        <f>_xlfn.XLOOKUP(I140,ABNT5101!$I:$I,ABNT5101!M:M)</f>
        <v>0.18</v>
      </c>
      <c r="BA140" s="131" t="str">
        <f>_xlfn.XLOOKUP(I140,ABNT5101!$I:$I,ABNT5101!N:N)</f>
        <v>-</v>
      </c>
      <c r="BB140" s="131">
        <f>_xlfn.XLOOKUP(I140,ABNT5101!$I:$I,ABNT5101!O:O)</f>
        <v>16</v>
      </c>
      <c r="BC140" s="18" t="str">
        <f t="shared" si="78"/>
        <v>ATENDE</v>
      </c>
      <c r="BD140" s="19">
        <f t="shared" si="79"/>
        <v>0.15066666666666673</v>
      </c>
      <c r="BE140" s="19">
        <f t="shared" si="80"/>
        <v>0.38888888888888884</v>
      </c>
      <c r="BF140" s="19" t="str">
        <f t="shared" si="81"/>
        <v>-</v>
      </c>
      <c r="BG140" s="20">
        <v>8.6300000000000008</v>
      </c>
      <c r="BH140" s="20">
        <v>0.25</v>
      </c>
      <c r="BI140" s="20"/>
      <c r="BJ140" s="20"/>
      <c r="BK140" s="21"/>
      <c r="BL140" s="20"/>
      <c r="BM140" s="18" t="str">
        <f t="shared" si="82"/>
        <v>ATENDE</v>
      </c>
      <c r="BN140" s="18" t="str">
        <f t="shared" si="83"/>
        <v>ATENDE</v>
      </c>
      <c r="BO140" s="18" t="str">
        <f t="shared" si="84"/>
        <v>ATENDE</v>
      </c>
      <c r="BP140" s="18" t="str">
        <f t="shared" si="85"/>
        <v>ATENDE</v>
      </c>
      <c r="BQ140" s="22" t="str">
        <f t="shared" si="86"/>
        <v>C5</v>
      </c>
      <c r="BR140" s="22" t="str">
        <f t="shared" si="104"/>
        <v>P6</v>
      </c>
      <c r="BS140" s="23">
        <f t="shared" si="87"/>
        <v>1.46</v>
      </c>
      <c r="BT140" s="20">
        <v>7.38</v>
      </c>
      <c r="BU140" s="20">
        <v>1.58</v>
      </c>
      <c r="BV140" s="132">
        <f>IF(BR140="-","-",_xlfn.XLOOKUP(BR140,ABNT5101!$B$4:$B$9,ABNT5101!$C$4:$C$9))</f>
        <v>3</v>
      </c>
      <c r="BW140" s="132">
        <f>IF(BR140="-","-",_xlfn.XLOOKUP(BR140,ABNT5101!$B$4:$B$9,ABNT5101!$D$4:$D$9))</f>
        <v>0.6</v>
      </c>
      <c r="BX140" s="18" t="str">
        <f t="shared" si="88"/>
        <v>ATENDE</v>
      </c>
      <c r="BY140" s="18" t="str">
        <f t="shared" si="89"/>
        <v>ATENDE</v>
      </c>
      <c r="BZ140" s="18" t="str">
        <f t="shared" si="90"/>
        <v>ATENDE</v>
      </c>
      <c r="CA140" s="22" t="str">
        <f t="shared" si="105"/>
        <v>P6</v>
      </c>
      <c r="CB140" s="23">
        <f t="shared" si="91"/>
        <v>0.66999999999999993</v>
      </c>
      <c r="CC140" s="22">
        <v>5.01</v>
      </c>
      <c r="CD140" s="22">
        <v>1.67</v>
      </c>
      <c r="CE140" s="130">
        <f>IF(CA140="-","-",_xlfn.XLOOKUP(CA140,ABNT5101!$B$4:$B$9,ABNT5101!$C$4:$C$9))</f>
        <v>3</v>
      </c>
      <c r="CF140" s="130">
        <f>IF(CA140="-","-",_xlfn.XLOOKUP(CA140,ABNT5101!$B$4:$B$9,ABNT5101!$D$4:$D$9))</f>
        <v>0.6</v>
      </c>
      <c r="CG140" s="18" t="str">
        <f t="shared" si="92"/>
        <v>ATENDE</v>
      </c>
      <c r="CH140" s="18" t="str">
        <f t="shared" si="93"/>
        <v>ATENDE</v>
      </c>
      <c r="CI140" s="18" t="str">
        <f t="shared" si="94"/>
        <v>ATENDE</v>
      </c>
      <c r="CJ140" s="133" t="str">
        <f>_xlfn.XLOOKUP(CK140,'Banco de dados'!$B:$B,'Banco de dados'!$D:$D)</f>
        <v>LEDSTAR</v>
      </c>
      <c r="CK140" s="25" t="s">
        <v>711</v>
      </c>
      <c r="CL140" s="24" t="str">
        <f>_xlfn.XLOOKUP(CK140,'Banco de dados'!$B:$B,'Banco de dados'!$E:$E)</f>
        <v>LUM LED SL VT 9.1 44W</v>
      </c>
      <c r="CM140" s="24"/>
      <c r="CN140" s="24" t="e">
        <f>IF(CM140="-","-",_xlfn.XLOOKUP(CM140,'Banco de dados'!$B:$B,'Banco de dados'!$E:$E))</f>
        <v>#N/A</v>
      </c>
      <c r="CO140" s="26">
        <f t="shared" si="95"/>
        <v>1</v>
      </c>
      <c r="CP140" s="24">
        <f>_xlfn.XLOOKUP(CK140,'Banco de dados'!$B:$B,'Banco de dados'!$H:$H)</f>
        <v>44</v>
      </c>
      <c r="CQ140" s="24">
        <f>_xlfn.XLOOKUP(CM140,'Banco de dados'!$B:$B,'Banco de dados'!$H:$H)</f>
        <v>0</v>
      </c>
      <c r="CR140" s="24">
        <f>_xlfn.XLOOKUP(CK140,'Banco de dados'!$B:$B,'Banco de dados'!$F:$F)</f>
        <v>7657.99</v>
      </c>
      <c r="CS140" s="24">
        <f>_xlfn.XLOOKUP(CM140,'Banco de dados'!$B:$B,'Banco de dados'!$F:$F)</f>
        <v>0</v>
      </c>
      <c r="CT140" s="25">
        <v>0</v>
      </c>
      <c r="CU140" s="25"/>
      <c r="CV140" s="24" t="str">
        <f>IF(AI140&lt;=0.5,"Curto I",IF(AND(AI140&gt;='Braços de IP'!$B$9,AI140&lt;='Braços de IP'!$D$9),'Braços de IP'!$E$9,IF(AND(AI140&gt;='Braços de IP'!$B$10,AI140&lt;='Braços de IP'!$D$10),'Braços de IP'!$E$10,IF(AND(AI140&gt;='Braços de IP'!$B$11,AI140&lt;='Braços de IP'!$D$11),'Braços de IP'!$E$11,IF(AND(AI140&gt;='Braços de IP'!$B$12,AI140&lt;='Braços de IP'!$D$12),'Braços de IP'!$E$12,IF(AND(AI140&gt;='Braços de IP'!$B$13,AI140&lt;='Braços de IP'!$D$13),'Braços de IP'!$E$13,IF(AND(AI140&gt;='Braços de IP'!$B$14,AI140&lt;='Braços de IP'!$D$14),'Braços de IP'!$E$14,"ERRO")))))))</f>
        <v>Curto II</v>
      </c>
      <c r="CW140" s="25"/>
      <c r="CX140" s="24" t="str">
        <f>IF($CW140="","",VLOOKUP($CW140,'Braços de IP'!$E$9:$I$15,2,0))</f>
        <v/>
      </c>
      <c r="CY140" s="27" t="str">
        <f>IF($CW140="","",VLOOKUP($CW140,'Braços de IP'!$E$9:$I$15,5,0))</f>
        <v/>
      </c>
      <c r="CZ140" s="24"/>
      <c r="DA140" s="24"/>
      <c r="DB140" s="24"/>
      <c r="DC140" s="24"/>
      <c r="DD140" s="24"/>
      <c r="DE140" s="24"/>
      <c r="DF140" s="28">
        <f t="shared" si="96"/>
        <v>44</v>
      </c>
      <c r="DG140" s="29">
        <f t="shared" si="97"/>
        <v>100</v>
      </c>
      <c r="DH140" s="28">
        <f t="shared" si="98"/>
        <v>144</v>
      </c>
      <c r="DI140" s="30">
        <f t="shared" si="99"/>
        <v>0.56000000000000005</v>
      </c>
      <c r="DJ140" s="31"/>
      <c r="DK140" s="32"/>
      <c r="DL140" s="15" t="s">
        <v>141</v>
      </c>
      <c r="DM140" s="15"/>
      <c r="DO140" s="33">
        <f t="shared" si="100"/>
        <v>0.62393162393162394</v>
      </c>
      <c r="DQ140" s="1" t="s">
        <v>6</v>
      </c>
      <c r="DR140" s="1">
        <f t="shared" si="102"/>
        <v>0</v>
      </c>
      <c r="DS140" s="33" t="e">
        <f t="shared" si="103"/>
        <v>#DIV/0!</v>
      </c>
      <c r="DT140" s="33" t="e">
        <f t="shared" si="101"/>
        <v>#DIV/0!</v>
      </c>
    </row>
    <row r="141" spans="1:124" ht="15.75" hidden="1" customHeight="1" x14ac:dyDescent="0.3">
      <c r="C141" t="s">
        <v>1006</v>
      </c>
      <c r="D141" s="15">
        <v>46</v>
      </c>
      <c r="E141" s="15" t="s">
        <v>132</v>
      </c>
      <c r="F141" s="15" t="s">
        <v>207</v>
      </c>
      <c r="G141" s="15">
        <v>-30.007815999999998</v>
      </c>
      <c r="H141" s="15">
        <v>-50.141562</v>
      </c>
      <c r="I141" s="15" t="s">
        <v>134</v>
      </c>
      <c r="J141" s="15" t="s">
        <v>135</v>
      </c>
      <c r="K141" s="15" t="s">
        <v>136</v>
      </c>
      <c r="L141" s="15" t="s">
        <v>148</v>
      </c>
      <c r="M141" s="15">
        <v>100</v>
      </c>
      <c r="N141" s="15">
        <v>17</v>
      </c>
      <c r="O141" s="15">
        <v>0</v>
      </c>
      <c r="P141" s="15">
        <f t="shared" si="74"/>
        <v>200</v>
      </c>
      <c r="Q141" s="16">
        <v>2</v>
      </c>
      <c r="R141" s="16">
        <v>2.5</v>
      </c>
      <c r="S141" s="16">
        <v>7</v>
      </c>
      <c r="T141" s="15"/>
      <c r="U141" s="15"/>
      <c r="V141" s="15">
        <v>0</v>
      </c>
      <c r="W141" s="15">
        <v>2.5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 t="s">
        <v>138</v>
      </c>
      <c r="AD141" s="15" t="s">
        <v>139</v>
      </c>
      <c r="AE141" s="15">
        <v>42.8</v>
      </c>
      <c r="AF141" s="15">
        <v>7</v>
      </c>
      <c r="AG141" s="15">
        <v>1</v>
      </c>
      <c r="AH141" s="15">
        <v>0.5</v>
      </c>
      <c r="AI141" s="15">
        <v>1.3</v>
      </c>
      <c r="AJ141" s="16">
        <f t="shared" si="75"/>
        <v>0.8</v>
      </c>
      <c r="AK141" s="16" t="s">
        <v>135</v>
      </c>
      <c r="AL141" s="16" t="s">
        <v>135</v>
      </c>
      <c r="AM141" s="15" t="s">
        <v>140</v>
      </c>
      <c r="AN141" s="16">
        <f t="shared" si="76"/>
        <v>2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 t="s">
        <v>135</v>
      </c>
      <c r="AU141" s="17">
        <f t="shared" si="77"/>
        <v>0</v>
      </c>
      <c r="AV141" s="17"/>
      <c r="AW141" s="17">
        <f>VLOOKUP(I141,ABNT5101!$I$3:$J$9,2)</f>
        <v>7.5</v>
      </c>
      <c r="AX141" s="17">
        <f>VLOOKUP(I141,ABNT5101!$I$3:$M$9,5)</f>
        <v>0.18</v>
      </c>
      <c r="AY141" s="131" t="str">
        <f>_xlfn.XLOOKUP(I141,ABNT5101!$I:$I,ABNT5101!$L:$L)</f>
        <v>-</v>
      </c>
      <c r="AZ141" s="131">
        <f>_xlfn.XLOOKUP(I141,ABNT5101!$I:$I,ABNT5101!M:M)</f>
        <v>0.18</v>
      </c>
      <c r="BA141" s="131" t="str">
        <f>_xlfn.XLOOKUP(I141,ABNT5101!$I:$I,ABNT5101!N:N)</f>
        <v>-</v>
      </c>
      <c r="BB141" s="131">
        <f>_xlfn.XLOOKUP(I141,ABNT5101!$I:$I,ABNT5101!O:O)</f>
        <v>16</v>
      </c>
      <c r="BC141" s="18" t="str">
        <f t="shared" si="78"/>
        <v>ATENDE</v>
      </c>
      <c r="BD141" s="19">
        <f t="shared" si="79"/>
        <v>9.4666666666666677E-2</v>
      </c>
      <c r="BE141" s="19">
        <f t="shared" si="80"/>
        <v>0.22222222222222232</v>
      </c>
      <c r="BF141" s="19" t="str">
        <f t="shared" si="81"/>
        <v>-</v>
      </c>
      <c r="BG141" s="20">
        <v>8.2100000000000009</v>
      </c>
      <c r="BH141" s="20">
        <v>0.22</v>
      </c>
      <c r="BI141" s="20"/>
      <c r="BJ141" s="20"/>
      <c r="BK141" s="21"/>
      <c r="BL141" s="20"/>
      <c r="BM141" s="18" t="str">
        <f t="shared" si="82"/>
        <v>ATENDE</v>
      </c>
      <c r="BN141" s="18" t="str">
        <f t="shared" si="83"/>
        <v>ATENDE</v>
      </c>
      <c r="BO141" s="18" t="str">
        <f t="shared" si="84"/>
        <v>ATENDE</v>
      </c>
      <c r="BP141" s="18" t="str">
        <f t="shared" si="85"/>
        <v>ATENDE</v>
      </c>
      <c r="BQ141" s="22" t="str">
        <f t="shared" si="86"/>
        <v>C5</v>
      </c>
      <c r="BR141" s="22" t="str">
        <f t="shared" si="104"/>
        <v>P6</v>
      </c>
      <c r="BS141" s="23">
        <f t="shared" si="87"/>
        <v>1.3399999999999999</v>
      </c>
      <c r="BT141" s="20">
        <v>7.02</v>
      </c>
      <c r="BU141" s="20">
        <v>0.88</v>
      </c>
      <c r="BV141" s="132">
        <f>IF(BR141="-","-",_xlfn.XLOOKUP(BR141,ABNT5101!$B$4:$B$9,ABNT5101!$C$4:$C$9))</f>
        <v>3</v>
      </c>
      <c r="BW141" s="132">
        <f>IF(BR141="-","-",_xlfn.XLOOKUP(BR141,ABNT5101!$B$4:$B$9,ABNT5101!$D$4:$D$9))</f>
        <v>0.6</v>
      </c>
      <c r="BX141" s="18" t="str">
        <f t="shared" si="88"/>
        <v>ATENDE</v>
      </c>
      <c r="BY141" s="18" t="str">
        <f t="shared" si="89"/>
        <v>ATENDE</v>
      </c>
      <c r="BZ141" s="18" t="str">
        <f t="shared" si="90"/>
        <v>ATENDE</v>
      </c>
      <c r="CA141" s="22" t="str">
        <f t="shared" si="105"/>
        <v>P6</v>
      </c>
      <c r="CB141" s="23">
        <f t="shared" si="91"/>
        <v>0.37999999999999989</v>
      </c>
      <c r="CC141" s="22">
        <v>4.1399999999999997</v>
      </c>
      <c r="CD141" s="22">
        <v>1.31</v>
      </c>
      <c r="CE141" s="130">
        <f>IF(CA141="-","-",_xlfn.XLOOKUP(CA141,ABNT5101!$B$4:$B$9,ABNT5101!$C$4:$C$9))</f>
        <v>3</v>
      </c>
      <c r="CF141" s="130">
        <f>IF(CA141="-","-",_xlfn.XLOOKUP(CA141,ABNT5101!$B$4:$B$9,ABNT5101!$D$4:$D$9))</f>
        <v>0.6</v>
      </c>
      <c r="CG141" s="18" t="str">
        <f t="shared" si="92"/>
        <v>ATENDE</v>
      </c>
      <c r="CH141" s="18" t="str">
        <f t="shared" si="93"/>
        <v>ATENDE</v>
      </c>
      <c r="CI141" s="18" t="str">
        <f t="shared" si="94"/>
        <v>ATENDE</v>
      </c>
      <c r="CJ141" s="133" t="str">
        <f>_xlfn.XLOOKUP(CK141,'Banco de dados'!$B:$B,'Banco de dados'!$D:$D)</f>
        <v>SX LIGHTING</v>
      </c>
      <c r="CK141" s="25" t="s">
        <v>803</v>
      </c>
      <c r="CL141" s="24" t="str">
        <f>_xlfn.XLOOKUP(CK141,'Banco de dados'!$B:$B,'Banco de dados'!$E:$E)</f>
        <v>SXINEVO040K40L12CZF7PHF</v>
      </c>
      <c r="CM141" s="24"/>
      <c r="CN141" s="24" t="e">
        <f>IF(CM141="-","-",_xlfn.XLOOKUP(CM141,'Banco de dados'!$B:$B,'Banco de dados'!$E:$E))</f>
        <v>#N/A</v>
      </c>
      <c r="CO141" s="26">
        <f t="shared" si="95"/>
        <v>1</v>
      </c>
      <c r="CP141" s="24">
        <f>_xlfn.XLOOKUP(CK141,'Banco de dados'!$B:$B,'Banco de dados'!$H:$H)</f>
        <v>39</v>
      </c>
      <c r="CQ141" s="24" t="e">
        <f>_xlfn.XLOOKUP(CM141,'Banco de dados'!$B:$B,'Banco de dados'!$H:$H)</f>
        <v>#N/A</v>
      </c>
      <c r="CR141" s="24">
        <f>_xlfn.XLOOKUP(CK141,'Banco de dados'!$B:$B,'Banco de dados'!$F:$F)</f>
        <v>6552</v>
      </c>
      <c r="CS141" s="24">
        <f>_xlfn.XLOOKUP(CM141,'Banco de dados'!$B:$B,'Banco de dados'!$F:$F)</f>
        <v>0</v>
      </c>
      <c r="CT141" s="25">
        <v>0</v>
      </c>
      <c r="CU141" s="25"/>
      <c r="CV141" s="24" t="str">
        <f>IF(AI141&lt;=0.5,"Curto I",IF(AND(AI141&gt;='Braços de IP'!$B$9,AI141&lt;='Braços de IP'!$D$9),'Braços de IP'!$E$9,IF(AND(AI141&gt;='Braços de IP'!$B$10,AI141&lt;='Braços de IP'!$D$10),'Braços de IP'!$E$10,IF(AND(AI141&gt;='Braços de IP'!$B$11,AI141&lt;='Braços de IP'!$D$11),'Braços de IP'!$E$11,IF(AND(AI141&gt;='Braços de IP'!$B$12,AI141&lt;='Braços de IP'!$D$12),'Braços de IP'!$E$12,IF(AND(AI141&gt;='Braços de IP'!$B$13,AI141&lt;='Braços de IP'!$D$13),'Braços de IP'!$E$13,IF(AND(AI141&gt;='Braços de IP'!$B$14,AI141&lt;='Braços de IP'!$D$14),'Braços de IP'!$E$14,"ERRO")))))))</f>
        <v>Curto II</v>
      </c>
      <c r="CW141" s="25"/>
      <c r="CX141" s="24" t="str">
        <f>IF($CW141="","",VLOOKUP($CW141,'Braços de IP'!$E$9:$I$15,2,0))</f>
        <v/>
      </c>
      <c r="CY141" s="27" t="str">
        <f>IF($CW141="","",VLOOKUP($CW141,'Braços de IP'!$E$9:$I$15,5,0))</f>
        <v/>
      </c>
      <c r="CZ141" s="24"/>
      <c r="DA141" s="24"/>
      <c r="DB141" s="24"/>
      <c r="DC141" s="24"/>
      <c r="DD141" s="24"/>
      <c r="DE141" s="24"/>
      <c r="DF141" s="28">
        <f t="shared" si="96"/>
        <v>39</v>
      </c>
      <c r="DG141" s="29">
        <f t="shared" si="97"/>
        <v>100</v>
      </c>
      <c r="DH141" s="28">
        <f t="shared" si="98"/>
        <v>139</v>
      </c>
      <c r="DI141" s="30">
        <f t="shared" si="99"/>
        <v>0.61</v>
      </c>
      <c r="DJ141" s="31"/>
      <c r="DK141" s="32"/>
      <c r="DL141" s="15" t="s">
        <v>141</v>
      </c>
      <c r="DM141" s="15"/>
      <c r="DO141" s="33">
        <f t="shared" si="100"/>
        <v>0.66666666666666663</v>
      </c>
      <c r="DQ141" s="1" t="s">
        <v>6</v>
      </c>
      <c r="DR141" s="1">
        <f t="shared" si="102"/>
        <v>0</v>
      </c>
      <c r="DS141" s="33" t="e">
        <f t="shared" si="103"/>
        <v>#DIV/0!</v>
      </c>
      <c r="DT141" s="33" t="e">
        <f t="shared" si="101"/>
        <v>#DIV/0!</v>
      </c>
    </row>
    <row r="142" spans="1:124" ht="15.75" customHeight="1" x14ac:dyDescent="0.3">
      <c r="C142" t="s">
        <v>1006</v>
      </c>
      <c r="D142" s="15">
        <v>46</v>
      </c>
      <c r="E142" s="15" t="s">
        <v>132</v>
      </c>
      <c r="F142" s="15" t="s">
        <v>207</v>
      </c>
      <c r="G142" s="15">
        <v>-30.007815999999998</v>
      </c>
      <c r="H142" s="15">
        <v>-50.141562</v>
      </c>
      <c r="I142" s="15" t="s">
        <v>134</v>
      </c>
      <c r="J142" s="15" t="s">
        <v>135</v>
      </c>
      <c r="K142" s="15" t="s">
        <v>136</v>
      </c>
      <c r="L142" s="15" t="s">
        <v>148</v>
      </c>
      <c r="M142" s="15">
        <v>100</v>
      </c>
      <c r="N142" s="15">
        <v>17</v>
      </c>
      <c r="O142" s="15">
        <v>0</v>
      </c>
      <c r="P142" s="15">
        <f t="shared" si="74"/>
        <v>200</v>
      </c>
      <c r="Q142" s="16">
        <v>2</v>
      </c>
      <c r="R142" s="16">
        <v>2.5</v>
      </c>
      <c r="S142" s="16">
        <v>7</v>
      </c>
      <c r="T142" s="15"/>
      <c r="U142" s="15"/>
      <c r="V142" s="15">
        <v>0</v>
      </c>
      <c r="W142" s="15">
        <v>2.5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 t="s">
        <v>138</v>
      </c>
      <c r="AD142" s="15" t="s">
        <v>139</v>
      </c>
      <c r="AE142" s="15">
        <v>42.8</v>
      </c>
      <c r="AF142" s="15">
        <v>7</v>
      </c>
      <c r="AG142" s="15">
        <v>1</v>
      </c>
      <c r="AH142" s="15">
        <v>0.5</v>
      </c>
      <c r="AI142" s="15">
        <v>1.3</v>
      </c>
      <c r="AJ142" s="16">
        <f t="shared" si="75"/>
        <v>0.8</v>
      </c>
      <c r="AK142" s="16" t="s">
        <v>135</v>
      </c>
      <c r="AL142" s="16" t="s">
        <v>135</v>
      </c>
      <c r="AM142" s="15" t="s">
        <v>140</v>
      </c>
      <c r="AN142" s="16">
        <f t="shared" si="76"/>
        <v>2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 t="s">
        <v>135</v>
      </c>
      <c r="AU142" s="17">
        <f t="shared" si="77"/>
        <v>0</v>
      </c>
      <c r="AV142" s="17"/>
      <c r="AW142" s="17">
        <f>VLOOKUP(I142,ABNT5101!$I$3:$J$9,2)</f>
        <v>7.5</v>
      </c>
      <c r="AX142" s="17">
        <f>VLOOKUP(I142,ABNT5101!$I$3:$M$9,5)</f>
        <v>0.18</v>
      </c>
      <c r="AY142" s="131" t="str">
        <f>_xlfn.XLOOKUP(I142,ABNT5101!$I:$I,ABNT5101!$L:$L)</f>
        <v>-</v>
      </c>
      <c r="AZ142" s="131">
        <f>_xlfn.XLOOKUP(I142,ABNT5101!$I:$I,ABNT5101!M:M)</f>
        <v>0.18</v>
      </c>
      <c r="BA142" s="131" t="str">
        <f>_xlfn.XLOOKUP(I142,ABNT5101!$I:$I,ABNT5101!N:N)</f>
        <v>-</v>
      </c>
      <c r="BB142" s="131">
        <f>_xlfn.XLOOKUP(I142,ABNT5101!$I:$I,ABNT5101!O:O)</f>
        <v>16</v>
      </c>
      <c r="BC142" s="18" t="str">
        <f t="shared" si="78"/>
        <v>ATENDE</v>
      </c>
      <c r="BD142" s="19">
        <f t="shared" si="79"/>
        <v>0.15066666666666673</v>
      </c>
      <c r="BE142" s="19">
        <f t="shared" si="80"/>
        <v>0.2777777777777779</v>
      </c>
      <c r="BF142" s="19" t="str">
        <f t="shared" si="81"/>
        <v>-</v>
      </c>
      <c r="BG142" s="20">
        <v>8.6300000000000008</v>
      </c>
      <c r="BH142" s="20">
        <v>0.23</v>
      </c>
      <c r="BI142" s="20"/>
      <c r="BJ142" s="20"/>
      <c r="BK142" s="21"/>
      <c r="BL142" s="20"/>
      <c r="BM142" s="18" t="str">
        <f t="shared" si="82"/>
        <v>ATENDE</v>
      </c>
      <c r="BN142" s="18" t="str">
        <f t="shared" si="83"/>
        <v>ATENDE</v>
      </c>
      <c r="BO142" s="18" t="str">
        <f t="shared" si="84"/>
        <v>ATENDE</v>
      </c>
      <c r="BP142" s="18" t="str">
        <f t="shared" si="85"/>
        <v>ATENDE</v>
      </c>
      <c r="BQ142" s="22" t="str">
        <f t="shared" si="86"/>
        <v>C5</v>
      </c>
      <c r="BR142" s="22" t="str">
        <f t="shared" si="104"/>
        <v>P6</v>
      </c>
      <c r="BS142" s="23">
        <f t="shared" si="87"/>
        <v>0.66333333333333333</v>
      </c>
      <c r="BT142" s="20">
        <v>4.99</v>
      </c>
      <c r="BU142" s="20">
        <v>1.24</v>
      </c>
      <c r="BV142" s="132">
        <f>IF(BR142="-","-",_xlfn.XLOOKUP(BR142,ABNT5101!$B$4:$B$9,ABNT5101!$C$4:$C$9))</f>
        <v>3</v>
      </c>
      <c r="BW142" s="132">
        <f>IF(BR142="-","-",_xlfn.XLOOKUP(BR142,ABNT5101!$B$4:$B$9,ABNT5101!$D$4:$D$9))</f>
        <v>0.6</v>
      </c>
      <c r="BX142" s="18" t="str">
        <f t="shared" si="88"/>
        <v>ATENDE</v>
      </c>
      <c r="BY142" s="18" t="str">
        <f t="shared" si="89"/>
        <v>ATENDE</v>
      </c>
      <c r="BZ142" s="18" t="str">
        <f t="shared" si="90"/>
        <v>ATENDE</v>
      </c>
      <c r="CA142" s="22" t="str">
        <f t="shared" si="105"/>
        <v>P6</v>
      </c>
      <c r="CB142" s="23">
        <f t="shared" si="91"/>
        <v>0.96666666666666679</v>
      </c>
      <c r="CC142" s="22">
        <v>5.9</v>
      </c>
      <c r="CD142" s="22">
        <v>1.8</v>
      </c>
      <c r="CE142" s="130">
        <f>IF(CA142="-","-",_xlfn.XLOOKUP(CA142,ABNT5101!$B$4:$B$9,ABNT5101!$C$4:$C$9))</f>
        <v>3</v>
      </c>
      <c r="CF142" s="130">
        <f>IF(CA142="-","-",_xlfn.XLOOKUP(CA142,ABNT5101!$B$4:$B$9,ABNT5101!$D$4:$D$9))</f>
        <v>0.6</v>
      </c>
      <c r="CG142" s="18" t="str">
        <f t="shared" si="92"/>
        <v>ATENDE</v>
      </c>
      <c r="CH142" s="18" t="str">
        <f t="shared" si="93"/>
        <v>ATENDE</v>
      </c>
      <c r="CI142" s="18" t="str">
        <f t="shared" si="94"/>
        <v>ATENDE</v>
      </c>
      <c r="CJ142" s="133" t="str">
        <f>_xlfn.XLOOKUP(CK142,'Banco de dados'!$B:$B,'Banco de dados'!$D:$D)</f>
        <v>TECNOWATT</v>
      </c>
      <c r="CK142" s="25" t="s">
        <v>826</v>
      </c>
      <c r="CL142" s="24" t="str">
        <f>_xlfn.XLOOKUP(CK142,'Banco de dados'!$B:$B,'Banco de dados'!$E:$E)</f>
        <v>SIGSAGPTLRRSSNDL_40W_50IBBRS
1-10C1MUN6.5</v>
      </c>
      <c r="CM142" s="24"/>
      <c r="CN142" s="24" t="e">
        <f>IF(CM142="-","-",_xlfn.XLOOKUP(CM142,'Banco de dados'!$B:$B,'Banco de dados'!$E:$E))</f>
        <v>#N/A</v>
      </c>
      <c r="CO142" s="26">
        <f t="shared" si="95"/>
        <v>1</v>
      </c>
      <c r="CP142" s="24">
        <f>_xlfn.XLOOKUP(CK142,'Banco de dados'!$B:$B,'Banco de dados'!$H:$H)</f>
        <v>40</v>
      </c>
      <c r="CQ142" s="24" t="e">
        <f>_xlfn.XLOOKUP(CM142,'Banco de dados'!$B:$B,'Banco de dados'!$H:$H)</f>
        <v>#N/A</v>
      </c>
      <c r="CR142" s="24">
        <f>_xlfn.XLOOKUP(CK142,'Banco de dados'!$B:$B,'Banco de dados'!$F:$F)</f>
        <v>6641</v>
      </c>
      <c r="CS142" s="24">
        <f>_xlfn.XLOOKUP(CM142,'Banco de dados'!$B:$B,'Banco de dados'!$F:$F)</f>
        <v>0</v>
      </c>
      <c r="CT142" s="25">
        <v>0</v>
      </c>
      <c r="CU142" s="25"/>
      <c r="CV142" s="24" t="str">
        <f>IF(AI142&lt;=0.5,"Curto I",IF(AND(AI142&gt;='Braços de IP'!$B$9,AI142&lt;='Braços de IP'!$D$9),'Braços de IP'!$E$9,IF(AND(AI142&gt;='Braços de IP'!$B$10,AI142&lt;='Braços de IP'!$D$10),'Braços de IP'!$E$10,IF(AND(AI142&gt;='Braços de IP'!$B$11,AI142&lt;='Braços de IP'!$D$11),'Braços de IP'!$E$11,IF(AND(AI142&gt;='Braços de IP'!$B$12,AI142&lt;='Braços de IP'!$D$12),'Braços de IP'!$E$12,IF(AND(AI142&gt;='Braços de IP'!$B$13,AI142&lt;='Braços de IP'!$D$13),'Braços de IP'!$E$13,IF(AND(AI142&gt;='Braços de IP'!$B$14,AI142&lt;='Braços de IP'!$D$14),'Braços de IP'!$E$14,"ERRO")))))))</f>
        <v>Curto II</v>
      </c>
      <c r="CW142" s="25" t="s">
        <v>290</v>
      </c>
      <c r="CX142" s="24">
        <f>IF($CW142="","",VLOOKUP($CW142,'Braços de IP'!$E$9:$I$15,2,0))</f>
        <v>2.8</v>
      </c>
      <c r="CY142" s="27">
        <f>IF($CW142="","",VLOOKUP($CW142,'Braços de IP'!$E$9:$I$15,5,0))</f>
        <v>8</v>
      </c>
      <c r="CZ142" s="24"/>
      <c r="DA142" s="24"/>
      <c r="DB142" s="24"/>
      <c r="DC142" s="24"/>
      <c r="DD142" s="24"/>
      <c r="DE142" s="24"/>
      <c r="DF142" s="28">
        <f t="shared" si="96"/>
        <v>40</v>
      </c>
      <c r="DG142" s="29">
        <f t="shared" si="97"/>
        <v>100</v>
      </c>
      <c r="DH142" s="28">
        <f t="shared" si="98"/>
        <v>140</v>
      </c>
      <c r="DI142" s="30">
        <f t="shared" si="99"/>
        <v>0.6</v>
      </c>
      <c r="DJ142" s="31"/>
      <c r="DK142" s="32"/>
      <c r="DL142" s="15" t="s">
        <v>141</v>
      </c>
      <c r="DM142" s="15"/>
      <c r="DO142" s="33">
        <f t="shared" si="100"/>
        <v>0.65811965811965811</v>
      </c>
      <c r="DQ142" s="1" t="s">
        <v>6</v>
      </c>
      <c r="DR142" s="1">
        <f t="shared" si="102"/>
        <v>0</v>
      </c>
      <c r="DS142" s="33" t="e">
        <f t="shared" si="103"/>
        <v>#DIV/0!</v>
      </c>
      <c r="DT142" s="33" t="e">
        <f t="shared" si="101"/>
        <v>#DIV/0!</v>
      </c>
    </row>
    <row r="143" spans="1:124" ht="15.75" hidden="1" customHeight="1" x14ac:dyDescent="0.3">
      <c r="A143" s="156" t="s">
        <v>1018</v>
      </c>
      <c r="B143" s="156"/>
      <c r="C143" t="s">
        <v>1006</v>
      </c>
      <c r="D143" s="15">
        <v>47</v>
      </c>
      <c r="E143" s="15" t="s">
        <v>146</v>
      </c>
      <c r="F143" s="15" t="s">
        <v>208</v>
      </c>
      <c r="G143" s="15">
        <v>-30.007114000000001</v>
      </c>
      <c r="H143" s="15">
        <v>-50.140794</v>
      </c>
      <c r="I143" s="15" t="s">
        <v>319</v>
      </c>
      <c r="J143" s="15" t="s">
        <v>135</v>
      </c>
      <c r="K143" s="15" t="s">
        <v>136</v>
      </c>
      <c r="L143" s="15" t="s">
        <v>148</v>
      </c>
      <c r="M143" s="15">
        <v>150</v>
      </c>
      <c r="N143" s="15">
        <v>22</v>
      </c>
      <c r="O143" s="15">
        <v>0</v>
      </c>
      <c r="P143" s="15">
        <f t="shared" si="74"/>
        <v>600</v>
      </c>
      <c r="Q143" s="16">
        <v>2</v>
      </c>
      <c r="R143" s="16">
        <v>0</v>
      </c>
      <c r="S143" s="16">
        <v>7</v>
      </c>
      <c r="T143" s="15"/>
      <c r="U143" s="15"/>
      <c r="V143" s="15">
        <v>0</v>
      </c>
      <c r="W143" s="15">
        <v>4</v>
      </c>
      <c r="X143" s="15">
        <v>4</v>
      </c>
      <c r="Y143" s="15">
        <v>0</v>
      </c>
      <c r="Z143" s="15">
        <v>0</v>
      </c>
      <c r="AA143" s="15">
        <v>0</v>
      </c>
      <c r="AB143" s="15">
        <v>0</v>
      </c>
      <c r="AC143" s="15" t="s">
        <v>138</v>
      </c>
      <c r="AD143" s="15" t="s">
        <v>139</v>
      </c>
      <c r="AE143" s="15">
        <v>31</v>
      </c>
      <c r="AF143" s="15">
        <v>7.5</v>
      </c>
      <c r="AG143" s="15">
        <v>2</v>
      </c>
      <c r="AH143" s="15">
        <v>2</v>
      </c>
      <c r="AI143" s="15">
        <v>1.3</v>
      </c>
      <c r="AJ143" s="16">
        <f t="shared" si="75"/>
        <v>-0.7</v>
      </c>
      <c r="AK143" s="16" t="s">
        <v>135</v>
      </c>
      <c r="AL143" s="16" t="s">
        <v>135</v>
      </c>
      <c r="AM143" s="15" t="s">
        <v>140</v>
      </c>
      <c r="AN143" s="16">
        <f t="shared" si="76"/>
        <v>4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 t="s">
        <v>135</v>
      </c>
      <c r="AU143" s="17">
        <f t="shared" si="77"/>
        <v>0</v>
      </c>
      <c r="AV143" s="17"/>
      <c r="AW143" s="17">
        <f>VLOOKUP(I143,ABNT5101!$I$3:$J$9,2)</f>
        <v>20</v>
      </c>
      <c r="AX143" s="17">
        <f>VLOOKUP(I143,ABNT5101!$I$3:$M$9,5)</f>
        <v>0.28000000000000003</v>
      </c>
      <c r="AY143" s="131" t="str">
        <f>_xlfn.XLOOKUP(I143,ABNT5101!$I:$I,ABNT5101!$L:$L)</f>
        <v>-</v>
      </c>
      <c r="AZ143" s="131">
        <f>_xlfn.XLOOKUP(I143,ABNT5101!$I:$I,ABNT5101!M:M)</f>
        <v>0.28000000000000003</v>
      </c>
      <c r="BA143" s="131" t="str">
        <f>_xlfn.XLOOKUP(I143,ABNT5101!$I:$I,ABNT5101!N:N)</f>
        <v>-</v>
      </c>
      <c r="BB143" s="131">
        <f>_xlfn.XLOOKUP(I143,ABNT5101!$I:$I,ABNT5101!O:O)</f>
        <v>14</v>
      </c>
      <c r="BC143" s="18" t="str">
        <f t="shared" si="78"/>
        <v>ATENDE</v>
      </c>
      <c r="BD143" s="19">
        <f t="shared" si="79"/>
        <v>9.8999999999999977E-2</v>
      </c>
      <c r="BE143" s="19">
        <f t="shared" si="80"/>
        <v>0.14285714285714279</v>
      </c>
      <c r="BF143" s="19" t="str">
        <f t="shared" si="81"/>
        <v>-</v>
      </c>
      <c r="BG143" s="20">
        <v>21.98</v>
      </c>
      <c r="BH143" s="20">
        <v>0.32</v>
      </c>
      <c r="BI143" s="20"/>
      <c r="BJ143" s="20"/>
      <c r="BK143" s="21"/>
      <c r="BL143" s="20"/>
      <c r="BM143" s="18" t="str">
        <f t="shared" si="82"/>
        <v>ATENDE</v>
      </c>
      <c r="BN143" s="18" t="str">
        <f t="shared" si="83"/>
        <v>ATENDE</v>
      </c>
      <c r="BO143" s="18" t="str">
        <f t="shared" si="84"/>
        <v>ATENDE</v>
      </c>
      <c r="BP143" s="18" t="str">
        <f t="shared" si="85"/>
        <v>ATENDE</v>
      </c>
      <c r="BQ143" s="22" t="str">
        <f t="shared" si="86"/>
        <v>C2</v>
      </c>
      <c r="BR143" s="22" t="s">
        <v>135</v>
      </c>
      <c r="BS143" s="23" t="e">
        <f t="shared" si="87"/>
        <v>#VALUE!</v>
      </c>
      <c r="BT143" s="20"/>
      <c r="BU143" s="20"/>
      <c r="BV143" s="132" t="str">
        <f>IF(BR143="-","-",_xlfn.XLOOKUP(BR143,ABNT5101!$B$4:$B$9,ABNT5101!$C$4:$C$9))</f>
        <v>-</v>
      </c>
      <c r="BW143" s="132" t="str">
        <f>IF(BR143="-","-",_xlfn.XLOOKUP(BR143,ABNT5101!$B$4:$B$9,ABNT5101!$D$4:$D$9))</f>
        <v>-</v>
      </c>
      <c r="BX143" s="18" t="str">
        <f t="shared" si="88"/>
        <v>-</v>
      </c>
      <c r="BY143" s="18" t="str">
        <f t="shared" si="89"/>
        <v>-</v>
      </c>
      <c r="BZ143" s="18" t="str">
        <f t="shared" si="90"/>
        <v>-</v>
      </c>
      <c r="CA143" s="22" t="s">
        <v>136</v>
      </c>
      <c r="CB143" s="23">
        <f t="shared" si="91"/>
        <v>6.77</v>
      </c>
      <c r="CC143" s="22">
        <v>23.31</v>
      </c>
      <c r="CD143" s="22">
        <v>12.54</v>
      </c>
      <c r="CE143" s="130">
        <f>IF(CA143="-","-",_xlfn.XLOOKUP(CA143,ABNT5101!$B$4:$B$9,ABNT5101!$C$4:$C$9))</f>
        <v>3</v>
      </c>
      <c r="CF143" s="130">
        <f>IF(CA143="-","-",_xlfn.XLOOKUP(CA143,ABNT5101!$B$4:$B$9,ABNT5101!$D$4:$D$9))</f>
        <v>0.6</v>
      </c>
      <c r="CG143" s="18" t="str">
        <f t="shared" si="92"/>
        <v>ATENDE</v>
      </c>
      <c r="CH143" s="18" t="str">
        <f t="shared" si="93"/>
        <v>ATENDE</v>
      </c>
      <c r="CI143" s="18" t="str">
        <f t="shared" si="94"/>
        <v>ATENDE</v>
      </c>
      <c r="CJ143" s="133" t="str">
        <f>_xlfn.XLOOKUP(CK143,'Banco de dados'!$B:$B,'Banco de dados'!$D:$D)</f>
        <v>LEDSTAR</v>
      </c>
      <c r="CK143" s="25" t="s">
        <v>707</v>
      </c>
      <c r="CL143" s="24" t="str">
        <f>_xlfn.XLOOKUP(CK143,'Banco de dados'!$B:$B,'Banco de dados'!$E:$E)</f>
        <v>LUM LED SL VT 9.1 28W</v>
      </c>
      <c r="CM143" s="24"/>
      <c r="CN143" s="24" t="e">
        <f>IF(CM143="-","-",_xlfn.XLOOKUP(CM143,'Banco de dados'!$B:$B,'Banco de dados'!$E:$E))</f>
        <v>#N/A</v>
      </c>
      <c r="CO143" s="26">
        <f t="shared" si="95"/>
        <v>2</v>
      </c>
      <c r="CP143" s="24">
        <f>_xlfn.XLOOKUP(CK143,'Banco de dados'!$B:$B,'Banco de dados'!$H:$H)</f>
        <v>28</v>
      </c>
      <c r="CQ143" s="24">
        <f>_xlfn.XLOOKUP(CM143,'Banco de dados'!$B:$B,'Banco de dados'!$H:$H)</f>
        <v>0</v>
      </c>
      <c r="CR143" s="24">
        <f>_xlfn.XLOOKUP(CK143,'Banco de dados'!$B:$B,'Banco de dados'!$F:$F)</f>
        <v>4927.3500000000004</v>
      </c>
      <c r="CS143" s="24">
        <f>_xlfn.XLOOKUP(CM143,'Banco de dados'!$B:$B,'Banco de dados'!$F:$F)</f>
        <v>0</v>
      </c>
      <c r="CT143" s="25">
        <v>0</v>
      </c>
      <c r="CU143" s="25"/>
      <c r="CV143" s="24" t="str">
        <f>IF(AI143&lt;=0.5,"Curto I",IF(AND(AI143&gt;='Braços de IP'!$B$9,AI143&lt;='Braços de IP'!$D$9),'Braços de IP'!$E$9,IF(AND(AI143&gt;='Braços de IP'!$B$10,AI143&lt;='Braços de IP'!$D$10),'Braços de IP'!$E$10,IF(AND(AI143&gt;='Braços de IP'!$B$11,AI143&lt;='Braços de IP'!$D$11),'Braços de IP'!$E$11,IF(AND(AI143&gt;='Braços de IP'!$B$12,AI143&lt;='Braços de IP'!$D$12),'Braços de IP'!$E$12,IF(AND(AI143&gt;='Braços de IP'!$B$13,AI143&lt;='Braços de IP'!$D$13),'Braços de IP'!$E$13,IF(AND(AI143&gt;='Braços de IP'!$B$14,AI143&lt;='Braços de IP'!$D$14),'Braços de IP'!$E$14,"ERRO")))))))</f>
        <v>Curto II</v>
      </c>
      <c r="CW143" s="25"/>
      <c r="CX143" s="24" t="str">
        <f>IF($CW143="","",VLOOKUP($CW143,'Braços de IP'!$E$9:$I$15,2,0))</f>
        <v/>
      </c>
      <c r="CY143" s="27" t="str">
        <f>IF($CW143="","",VLOOKUP($CW143,'Braços de IP'!$E$9:$I$15,5,0))</f>
        <v/>
      </c>
      <c r="CZ143" s="24"/>
      <c r="DA143" s="24"/>
      <c r="DB143" s="24"/>
      <c r="DC143" s="24"/>
      <c r="DD143" s="24"/>
      <c r="DE143" s="24"/>
      <c r="DF143" s="28">
        <f t="shared" si="96"/>
        <v>28</v>
      </c>
      <c r="DG143" s="29">
        <f t="shared" si="97"/>
        <v>150</v>
      </c>
      <c r="DH143" s="28">
        <f t="shared" si="98"/>
        <v>356</v>
      </c>
      <c r="DI143" s="30">
        <f t="shared" si="99"/>
        <v>0.81333333333333335</v>
      </c>
      <c r="DJ143" s="31"/>
      <c r="DK143" s="32"/>
      <c r="DL143" s="15" t="s">
        <v>141</v>
      </c>
      <c r="DM143" s="15"/>
      <c r="DO143" s="33">
        <f t="shared" si="100"/>
        <v>0.83720930232558144</v>
      </c>
      <c r="DQ143" s="1" t="s">
        <v>6</v>
      </c>
      <c r="DR143" s="1">
        <f t="shared" si="102"/>
        <v>0</v>
      </c>
      <c r="DS143" s="33" t="e">
        <f t="shared" si="103"/>
        <v>#DIV/0!</v>
      </c>
      <c r="DT143" s="33" t="e">
        <f t="shared" si="101"/>
        <v>#DIV/0!</v>
      </c>
    </row>
    <row r="144" spans="1:124" ht="15.75" hidden="1" customHeight="1" x14ac:dyDescent="0.3">
      <c r="A144" s="156" t="s">
        <v>1018</v>
      </c>
      <c r="B144" s="156"/>
      <c r="C144" t="s">
        <v>1006</v>
      </c>
      <c r="D144" s="15">
        <v>47</v>
      </c>
      <c r="E144" s="15" t="s">
        <v>146</v>
      </c>
      <c r="F144" s="15" t="s">
        <v>208</v>
      </c>
      <c r="G144" s="15">
        <v>-30.007114000000001</v>
      </c>
      <c r="H144" s="15">
        <v>-50.140794</v>
      </c>
      <c r="I144" s="15" t="s">
        <v>319</v>
      </c>
      <c r="J144" s="15" t="s">
        <v>135</v>
      </c>
      <c r="K144" s="15" t="s">
        <v>136</v>
      </c>
      <c r="L144" s="15" t="s">
        <v>148</v>
      </c>
      <c r="M144" s="15">
        <v>150</v>
      </c>
      <c r="N144" s="15">
        <v>22</v>
      </c>
      <c r="O144" s="15">
        <v>0</v>
      </c>
      <c r="P144" s="15">
        <f t="shared" si="74"/>
        <v>600</v>
      </c>
      <c r="Q144" s="16">
        <v>2</v>
      </c>
      <c r="R144" s="16">
        <v>0</v>
      </c>
      <c r="S144" s="16">
        <v>7</v>
      </c>
      <c r="T144" s="15"/>
      <c r="U144" s="15"/>
      <c r="V144" s="15">
        <v>0</v>
      </c>
      <c r="W144" s="15">
        <v>4</v>
      </c>
      <c r="X144" s="15">
        <v>4</v>
      </c>
      <c r="Y144" s="15">
        <v>0</v>
      </c>
      <c r="Z144" s="15">
        <v>0</v>
      </c>
      <c r="AA144" s="15">
        <v>0</v>
      </c>
      <c r="AB144" s="15">
        <v>0</v>
      </c>
      <c r="AC144" s="15" t="s">
        <v>138</v>
      </c>
      <c r="AD144" s="15" t="s">
        <v>139</v>
      </c>
      <c r="AE144" s="15">
        <v>31</v>
      </c>
      <c r="AF144" s="15">
        <v>7.5</v>
      </c>
      <c r="AG144" s="15">
        <v>2</v>
      </c>
      <c r="AH144" s="15">
        <v>2</v>
      </c>
      <c r="AI144" s="15">
        <v>1.3</v>
      </c>
      <c r="AJ144" s="16">
        <f t="shared" si="75"/>
        <v>-0.7</v>
      </c>
      <c r="AK144" s="16" t="s">
        <v>135</v>
      </c>
      <c r="AL144" s="16" t="s">
        <v>135</v>
      </c>
      <c r="AM144" s="15" t="s">
        <v>140</v>
      </c>
      <c r="AN144" s="16">
        <f t="shared" si="76"/>
        <v>4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 t="s">
        <v>135</v>
      </c>
      <c r="AU144" s="17">
        <f t="shared" si="77"/>
        <v>0</v>
      </c>
      <c r="AV144" s="17"/>
      <c r="AW144" s="17">
        <f>VLOOKUP(I144,ABNT5101!$I$3:$J$9,2)</f>
        <v>20</v>
      </c>
      <c r="AX144" s="17">
        <f>VLOOKUP(I144,ABNT5101!$I$3:$M$9,5)</f>
        <v>0.28000000000000003</v>
      </c>
      <c r="AY144" s="131" t="str">
        <f>_xlfn.XLOOKUP(I144,ABNT5101!$I:$I,ABNT5101!$L:$L)</f>
        <v>-</v>
      </c>
      <c r="AZ144" s="131">
        <f>_xlfn.XLOOKUP(I144,ABNT5101!$I:$I,ABNT5101!M:M)</f>
        <v>0.28000000000000003</v>
      </c>
      <c r="BA144" s="131" t="str">
        <f>_xlfn.XLOOKUP(I144,ABNT5101!$I:$I,ABNT5101!N:N)</f>
        <v>-</v>
      </c>
      <c r="BB144" s="131">
        <f>_xlfn.XLOOKUP(I144,ABNT5101!$I:$I,ABNT5101!O:O)</f>
        <v>14</v>
      </c>
      <c r="BC144" s="18" t="str">
        <f t="shared" si="78"/>
        <v>ATENDE</v>
      </c>
      <c r="BD144" s="19">
        <f t="shared" si="79"/>
        <v>-1.0000000000000009E-2</v>
      </c>
      <c r="BE144" s="19">
        <f t="shared" si="80"/>
        <v>0.85714285714285698</v>
      </c>
      <c r="BF144" s="19" t="str">
        <f t="shared" si="81"/>
        <v>-</v>
      </c>
      <c r="BG144" s="20">
        <v>19.8</v>
      </c>
      <c r="BH144" s="20">
        <v>0.52</v>
      </c>
      <c r="BI144" s="20"/>
      <c r="BJ144" s="20"/>
      <c r="BK144" s="21"/>
      <c r="BL144" s="20"/>
      <c r="BM144" s="18" t="str">
        <f t="shared" si="82"/>
        <v>ATENDE</v>
      </c>
      <c r="BN144" s="18" t="str">
        <f t="shared" si="83"/>
        <v>ATENDIMENTO LIMIAR</v>
      </c>
      <c r="BO144" s="18" t="str">
        <f t="shared" si="84"/>
        <v>ATENDE</v>
      </c>
      <c r="BP144" s="18" t="str">
        <f t="shared" si="85"/>
        <v>ATENDE</v>
      </c>
      <c r="BQ144" s="22" t="str">
        <f t="shared" si="86"/>
        <v>C2</v>
      </c>
      <c r="BR144" s="22" t="s">
        <v>135</v>
      </c>
      <c r="BS144" s="23" t="e">
        <f t="shared" si="87"/>
        <v>#VALUE!</v>
      </c>
      <c r="BT144" s="20"/>
      <c r="BU144" s="20"/>
      <c r="BV144" s="132" t="str">
        <f>IF(BR144="-","-",_xlfn.XLOOKUP(BR144,ABNT5101!$B$4:$B$9,ABNT5101!$C$4:$C$9))</f>
        <v>-</v>
      </c>
      <c r="BW144" s="132" t="str">
        <f>IF(BR144="-","-",_xlfn.XLOOKUP(BR144,ABNT5101!$B$4:$B$9,ABNT5101!$D$4:$D$9))</f>
        <v>-</v>
      </c>
      <c r="BX144" s="18" t="str">
        <f t="shared" si="88"/>
        <v>-</v>
      </c>
      <c r="BY144" s="18" t="str">
        <f t="shared" si="89"/>
        <v>-</v>
      </c>
      <c r="BZ144" s="18" t="str">
        <f t="shared" si="90"/>
        <v>-</v>
      </c>
      <c r="CA144" s="22" t="s">
        <v>136</v>
      </c>
      <c r="CB144" s="23">
        <f t="shared" si="91"/>
        <v>6.87</v>
      </c>
      <c r="CC144" s="22">
        <v>23.61</v>
      </c>
      <c r="CD144" s="22">
        <v>14.88</v>
      </c>
      <c r="CE144" s="130">
        <f>IF(CA144="-","-",_xlfn.XLOOKUP(CA144,ABNT5101!$B$4:$B$9,ABNT5101!$C$4:$C$9))</f>
        <v>3</v>
      </c>
      <c r="CF144" s="130">
        <f>IF(CA144="-","-",_xlfn.XLOOKUP(CA144,ABNT5101!$B$4:$B$9,ABNT5101!$D$4:$D$9))</f>
        <v>0.6</v>
      </c>
      <c r="CG144" s="18" t="str">
        <f t="shared" si="92"/>
        <v>ATENDE</v>
      </c>
      <c r="CH144" s="18" t="str">
        <f t="shared" si="93"/>
        <v>ATENDE</v>
      </c>
      <c r="CI144" s="18" t="str">
        <f t="shared" si="94"/>
        <v>ATENDE</v>
      </c>
      <c r="CJ144" s="133" t="str">
        <f>_xlfn.XLOOKUP(CK144,'Banco de dados'!$B:$B,'Banco de dados'!$D:$D)</f>
        <v>SX LIGHTING</v>
      </c>
      <c r="CK144" s="25" t="s">
        <v>801</v>
      </c>
      <c r="CL144" s="24" t="str">
        <f>_xlfn.XLOOKUP(CK144,'Banco de dados'!$B:$B,'Banco de dados'!$E:$E)</f>
        <v>SXINEVO030K40L12CZF7PHF</v>
      </c>
      <c r="CM144" s="24"/>
      <c r="CN144" s="24" t="e">
        <f>IF(CM144="-","-",_xlfn.XLOOKUP(CM144,'Banco de dados'!$B:$B,'Banco de dados'!$E:$E))</f>
        <v>#N/A</v>
      </c>
      <c r="CO144" s="26">
        <f t="shared" si="95"/>
        <v>2</v>
      </c>
      <c r="CP144" s="24">
        <f>_xlfn.XLOOKUP(CK144,'Banco de dados'!$B:$B,'Banco de dados'!$H:$H)</f>
        <v>31</v>
      </c>
      <c r="CQ144" s="24">
        <f>_xlfn.XLOOKUP(CM144,'Banco de dados'!$B:$B,'Banco de dados'!$H:$H)</f>
        <v>0</v>
      </c>
      <c r="CR144" s="24">
        <f>_xlfn.XLOOKUP(CK144,'Banco de dados'!$B:$B,'Banco de dados'!$F:$F)</f>
        <v>5270</v>
      </c>
      <c r="CS144" s="24">
        <f>_xlfn.XLOOKUP(CM144,'Banco de dados'!$B:$B,'Banco de dados'!$F:$F)</f>
        <v>0</v>
      </c>
      <c r="CT144" s="25">
        <v>0</v>
      </c>
      <c r="CU144" s="25"/>
      <c r="CV144" s="24" t="str">
        <f>IF(AI144&lt;=0.5,"Curto I",IF(AND(AI144&gt;='Braços de IP'!$B$9,AI144&lt;='Braços de IP'!$D$9),'Braços de IP'!$E$9,IF(AND(AI144&gt;='Braços de IP'!$B$10,AI144&lt;='Braços de IP'!$D$10),'Braços de IP'!$E$10,IF(AND(AI144&gt;='Braços de IP'!$B$11,AI144&lt;='Braços de IP'!$D$11),'Braços de IP'!$E$11,IF(AND(AI144&gt;='Braços de IP'!$B$12,AI144&lt;='Braços de IP'!$D$12),'Braços de IP'!$E$12,IF(AND(AI144&gt;='Braços de IP'!$B$13,AI144&lt;='Braços de IP'!$D$13),'Braços de IP'!$E$13,IF(AND(AI144&gt;='Braços de IP'!$B$14,AI144&lt;='Braços de IP'!$D$14),'Braços de IP'!$E$14,"ERRO")))))))</f>
        <v>Curto II</v>
      </c>
      <c r="CW144" s="25"/>
      <c r="CX144" s="24" t="str">
        <f>IF($CW144="","",VLOOKUP($CW144,'Braços de IP'!$E$9:$I$15,2,0))</f>
        <v/>
      </c>
      <c r="CY144" s="27" t="str">
        <f>IF($CW144="","",VLOOKUP($CW144,'Braços de IP'!$E$9:$I$15,5,0))</f>
        <v/>
      </c>
      <c r="CZ144" s="24"/>
      <c r="DA144" s="24"/>
      <c r="DB144" s="24"/>
      <c r="DC144" s="24"/>
      <c r="DD144" s="24"/>
      <c r="DE144" s="24"/>
      <c r="DF144" s="28">
        <f t="shared" si="96"/>
        <v>31</v>
      </c>
      <c r="DG144" s="29">
        <f t="shared" si="97"/>
        <v>150</v>
      </c>
      <c r="DH144" s="28">
        <f t="shared" si="98"/>
        <v>362</v>
      </c>
      <c r="DI144" s="30">
        <f t="shared" si="99"/>
        <v>0.79333333333333333</v>
      </c>
      <c r="DJ144" s="31"/>
      <c r="DK144" s="32"/>
      <c r="DL144" s="15" t="s">
        <v>141</v>
      </c>
      <c r="DM144" s="15"/>
      <c r="DO144" s="33">
        <f t="shared" si="100"/>
        <v>0.81976744186046513</v>
      </c>
      <c r="DQ144" s="1" t="s">
        <v>6</v>
      </c>
      <c r="DR144" s="1">
        <f t="shared" si="102"/>
        <v>0</v>
      </c>
      <c r="DS144" s="33" t="e">
        <f t="shared" si="103"/>
        <v>#DIV/0!</v>
      </c>
      <c r="DT144" s="33" t="e">
        <f t="shared" si="101"/>
        <v>#DIV/0!</v>
      </c>
    </row>
    <row r="145" spans="1:125" ht="15.75" hidden="1" customHeight="1" x14ac:dyDescent="0.3">
      <c r="A145" s="156" t="s">
        <v>1018</v>
      </c>
      <c r="B145" s="156"/>
      <c r="C145" t="s">
        <v>1006</v>
      </c>
      <c r="D145" s="15">
        <v>47</v>
      </c>
      <c r="E145" s="15" t="s">
        <v>146</v>
      </c>
      <c r="F145" s="15" t="s">
        <v>208</v>
      </c>
      <c r="G145" s="15">
        <v>-30.007114000000001</v>
      </c>
      <c r="H145" s="15">
        <v>-50.140794</v>
      </c>
      <c r="I145" s="15" t="s">
        <v>319</v>
      </c>
      <c r="J145" s="15" t="s">
        <v>135</v>
      </c>
      <c r="K145" s="15" t="s">
        <v>136</v>
      </c>
      <c r="L145" s="15" t="s">
        <v>148</v>
      </c>
      <c r="M145" s="15">
        <v>150</v>
      </c>
      <c r="N145" s="15">
        <v>22</v>
      </c>
      <c r="O145" s="15">
        <v>0</v>
      </c>
      <c r="P145" s="15">
        <f t="shared" si="74"/>
        <v>600</v>
      </c>
      <c r="Q145" s="16">
        <v>2</v>
      </c>
      <c r="R145" s="16">
        <v>0</v>
      </c>
      <c r="S145" s="16">
        <v>7</v>
      </c>
      <c r="T145" s="15"/>
      <c r="U145" s="15"/>
      <c r="V145" s="15">
        <v>0</v>
      </c>
      <c r="W145" s="15">
        <v>4</v>
      </c>
      <c r="X145" s="15">
        <v>4</v>
      </c>
      <c r="Y145" s="15">
        <v>0</v>
      </c>
      <c r="Z145" s="15">
        <v>0</v>
      </c>
      <c r="AA145" s="15">
        <v>0</v>
      </c>
      <c r="AB145" s="15">
        <v>0</v>
      </c>
      <c r="AC145" s="15" t="s">
        <v>138</v>
      </c>
      <c r="AD145" s="15" t="s">
        <v>139</v>
      </c>
      <c r="AE145" s="15">
        <v>31</v>
      </c>
      <c r="AF145" s="15">
        <v>7.5</v>
      </c>
      <c r="AG145" s="15">
        <v>2</v>
      </c>
      <c r="AH145" s="15">
        <v>2</v>
      </c>
      <c r="AI145" s="15">
        <v>1.3</v>
      </c>
      <c r="AJ145" s="16">
        <f t="shared" si="75"/>
        <v>-0.7</v>
      </c>
      <c r="AK145" s="16" t="s">
        <v>135</v>
      </c>
      <c r="AL145" s="16" t="s">
        <v>135</v>
      </c>
      <c r="AM145" s="15" t="s">
        <v>140</v>
      </c>
      <c r="AN145" s="16">
        <f t="shared" si="76"/>
        <v>4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 t="s">
        <v>135</v>
      </c>
      <c r="AU145" s="17">
        <f t="shared" si="77"/>
        <v>0</v>
      </c>
      <c r="AV145" s="17"/>
      <c r="AW145" s="17">
        <f>VLOOKUP(I145,ABNT5101!$I$3:$J$9,2)</f>
        <v>20</v>
      </c>
      <c r="AX145" s="17">
        <f>VLOOKUP(I145,ABNT5101!$I$3:$M$9,5)</f>
        <v>0.28000000000000003</v>
      </c>
      <c r="AY145" s="131" t="str">
        <f>_xlfn.XLOOKUP(I145,ABNT5101!$I:$I,ABNT5101!$L:$L)</f>
        <v>-</v>
      </c>
      <c r="AZ145" s="131">
        <f>_xlfn.XLOOKUP(I145,ABNT5101!$I:$I,ABNT5101!M:M)</f>
        <v>0.28000000000000003</v>
      </c>
      <c r="BA145" s="131" t="str">
        <f>_xlfn.XLOOKUP(I145,ABNT5101!$I:$I,ABNT5101!N:N)</f>
        <v>-</v>
      </c>
      <c r="BB145" s="131">
        <f>_xlfn.XLOOKUP(I145,ABNT5101!$I:$I,ABNT5101!O:O)</f>
        <v>14</v>
      </c>
      <c r="BC145" s="18" t="str">
        <f t="shared" si="78"/>
        <v>ATENDE</v>
      </c>
      <c r="BD145" s="19">
        <f t="shared" si="79"/>
        <v>1.8999999999999906E-2</v>
      </c>
      <c r="BE145" s="19">
        <f t="shared" si="80"/>
        <v>0.60714285714285698</v>
      </c>
      <c r="BF145" s="19" t="str">
        <f t="shared" si="81"/>
        <v>-</v>
      </c>
      <c r="BG145" s="20">
        <v>20.38</v>
      </c>
      <c r="BH145" s="20">
        <v>0.45</v>
      </c>
      <c r="BI145" s="20"/>
      <c r="BJ145" s="20"/>
      <c r="BK145" s="21"/>
      <c r="BL145" s="20"/>
      <c r="BM145" s="18" t="str">
        <f t="shared" si="82"/>
        <v>ATENDE</v>
      </c>
      <c r="BN145" s="18" t="str">
        <f t="shared" si="83"/>
        <v>ATENDE</v>
      </c>
      <c r="BO145" s="18" t="str">
        <f t="shared" si="84"/>
        <v>ATENDE</v>
      </c>
      <c r="BP145" s="18" t="str">
        <f t="shared" si="85"/>
        <v>ATENDE</v>
      </c>
      <c r="BQ145" s="22" t="str">
        <f t="shared" si="86"/>
        <v>C2</v>
      </c>
      <c r="BR145" s="22" t="s">
        <v>135</v>
      </c>
      <c r="BS145" s="23" t="e">
        <f t="shared" si="87"/>
        <v>#VALUE!</v>
      </c>
      <c r="BT145" s="20"/>
      <c r="BU145" s="20"/>
      <c r="BV145" s="132" t="str">
        <f>IF(BR145="-","-",_xlfn.XLOOKUP(BR145,ABNT5101!$B$4:$B$9,ABNT5101!$C$4:$C$9))</f>
        <v>-</v>
      </c>
      <c r="BW145" s="132" t="str">
        <f>IF(BR145="-","-",_xlfn.XLOOKUP(BR145,ABNT5101!$B$4:$B$9,ABNT5101!$D$4:$D$9))</f>
        <v>-</v>
      </c>
      <c r="BX145" s="18" t="str">
        <f t="shared" si="88"/>
        <v>-</v>
      </c>
      <c r="BY145" s="18" t="str">
        <f t="shared" si="89"/>
        <v>-</v>
      </c>
      <c r="BZ145" s="18" t="str">
        <f t="shared" si="90"/>
        <v>-</v>
      </c>
      <c r="CA145" s="22" t="s">
        <v>136</v>
      </c>
      <c r="CB145" s="23">
        <f t="shared" si="91"/>
        <v>7.4700000000000006</v>
      </c>
      <c r="CC145" s="22">
        <v>25.41</v>
      </c>
      <c r="CD145" s="22">
        <v>15.78</v>
      </c>
      <c r="CE145" s="130">
        <f>IF(CA145="-","-",_xlfn.XLOOKUP(CA145,ABNT5101!$B$4:$B$9,ABNT5101!$C$4:$C$9))</f>
        <v>3</v>
      </c>
      <c r="CF145" s="130">
        <f>IF(CA145="-","-",_xlfn.XLOOKUP(CA145,ABNT5101!$B$4:$B$9,ABNT5101!$D$4:$D$9))</f>
        <v>0.6</v>
      </c>
      <c r="CG145" s="18" t="str">
        <f t="shared" si="92"/>
        <v>ATENDE</v>
      </c>
      <c r="CH145" s="18" t="str">
        <f t="shared" si="93"/>
        <v>ATENDE</v>
      </c>
      <c r="CI145" s="18" t="str">
        <f t="shared" si="94"/>
        <v>ATENDE</v>
      </c>
      <c r="CJ145" s="133" t="str">
        <f>_xlfn.XLOOKUP(CK145,'Banco de dados'!$B:$B,'Banco de dados'!$D:$D)</f>
        <v>TECNOWATT</v>
      </c>
      <c r="CK145" s="25" t="s">
        <v>824</v>
      </c>
      <c r="CL145" s="24" t="str">
        <f>_xlfn.XLOOKUP(CK145,'Banco de dados'!$B:$B,'Banco de dados'!$E:$E)</f>
        <v>SIGSAGPTLRRSSNDL_30W_38IBBRS
1-10C1MUN6.5</v>
      </c>
      <c r="CM145" s="24"/>
      <c r="CN145" s="24">
        <f>IF(CM145="-","-",_xlfn.XLOOKUP(CM145,'Banco de dados'!$B:$B,'Banco de dados'!$E:$E))</f>
        <v>0</v>
      </c>
      <c r="CO145" s="26">
        <f t="shared" si="95"/>
        <v>2</v>
      </c>
      <c r="CP145" s="24">
        <f>_xlfn.XLOOKUP(CK145,'Banco de dados'!$B:$B,'Banco de dados'!$H:$H)</f>
        <v>30</v>
      </c>
      <c r="CQ145" s="24">
        <f>_xlfn.XLOOKUP(CM145,'Banco de dados'!$B:$B,'Banco de dados'!$H:$H)</f>
        <v>0</v>
      </c>
      <c r="CR145" s="24">
        <f>_xlfn.XLOOKUP(CK145,'Banco de dados'!$B:$B,'Banco de dados'!$F:$F)</f>
        <v>5266</v>
      </c>
      <c r="CS145" s="24">
        <f>_xlfn.XLOOKUP(CM145,'Banco de dados'!$B:$B,'Banco de dados'!$F:$F)</f>
        <v>0</v>
      </c>
      <c r="CT145" s="25">
        <v>0</v>
      </c>
      <c r="CU145" s="25"/>
      <c r="CV145" s="24" t="str">
        <f>IF(AI145&lt;=0.5,"Curto I",IF(AND(AI145&gt;='Braços de IP'!$B$9,AI145&lt;='Braços de IP'!$D$9),'Braços de IP'!$E$9,IF(AND(AI145&gt;='Braços de IP'!$B$10,AI145&lt;='Braços de IP'!$D$10),'Braços de IP'!$E$10,IF(AND(AI145&gt;='Braços de IP'!$B$11,AI145&lt;='Braços de IP'!$D$11),'Braços de IP'!$E$11,IF(AND(AI145&gt;='Braços de IP'!$B$12,AI145&lt;='Braços de IP'!$D$12),'Braços de IP'!$E$12,IF(AND(AI145&gt;='Braços de IP'!$B$13,AI145&lt;='Braços de IP'!$D$13),'Braços de IP'!$E$13,IF(AND(AI145&gt;='Braços de IP'!$B$14,AI145&lt;='Braços de IP'!$D$14),'Braços de IP'!$E$14,"ERRO")))))))</f>
        <v>Curto II</v>
      </c>
      <c r="CW145" s="25"/>
      <c r="CX145" s="24" t="str">
        <f>IF($CW145="","",VLOOKUP($CW145,'Braços de IP'!$E$9:$I$15,2,0))</f>
        <v/>
      </c>
      <c r="CY145" s="27" t="str">
        <f>IF($CW145="","",VLOOKUP($CW145,'Braços de IP'!$E$9:$I$15,5,0))</f>
        <v/>
      </c>
      <c r="CZ145" s="24"/>
      <c r="DA145" s="24"/>
      <c r="DB145" s="24"/>
      <c r="DC145" s="24"/>
      <c r="DD145" s="24"/>
      <c r="DE145" s="24"/>
      <c r="DF145" s="28">
        <f t="shared" si="96"/>
        <v>30</v>
      </c>
      <c r="DG145" s="29">
        <f t="shared" si="97"/>
        <v>150</v>
      </c>
      <c r="DH145" s="28">
        <f t="shared" si="98"/>
        <v>360</v>
      </c>
      <c r="DI145" s="30">
        <f t="shared" si="99"/>
        <v>0.8</v>
      </c>
      <c r="DJ145" s="31"/>
      <c r="DK145" s="32"/>
      <c r="DL145" s="15" t="s">
        <v>141</v>
      </c>
      <c r="DM145" s="15"/>
      <c r="DO145" s="33">
        <f t="shared" si="100"/>
        <v>0.82558139534883723</v>
      </c>
      <c r="DQ145" s="1" t="s">
        <v>6</v>
      </c>
      <c r="DR145" s="1">
        <f t="shared" si="102"/>
        <v>0</v>
      </c>
      <c r="DS145" s="33" t="e">
        <f t="shared" si="103"/>
        <v>#DIV/0!</v>
      </c>
      <c r="DT145" s="33" t="e">
        <f t="shared" si="101"/>
        <v>#DIV/0!</v>
      </c>
    </row>
    <row r="146" spans="1:125" ht="15.75" hidden="1" customHeight="1" x14ac:dyDescent="0.3">
      <c r="A146" s="156" t="s">
        <v>1016</v>
      </c>
      <c r="B146" s="156" t="s">
        <v>1033</v>
      </c>
      <c r="C146" t="s">
        <v>1006</v>
      </c>
      <c r="D146" s="159">
        <v>48</v>
      </c>
      <c r="E146" s="159" t="s">
        <v>146</v>
      </c>
      <c r="F146" s="15" t="s">
        <v>209</v>
      </c>
      <c r="G146" s="15">
        <v>-30.003426000000001</v>
      </c>
      <c r="H146" s="15">
        <v>-50.141114999999999</v>
      </c>
      <c r="I146" s="15" t="s">
        <v>199</v>
      </c>
      <c r="J146" s="15" t="s">
        <v>135</v>
      </c>
      <c r="K146" s="15" t="s">
        <v>136</v>
      </c>
      <c r="L146" s="15" t="s">
        <v>148</v>
      </c>
      <c r="M146" s="15">
        <v>250</v>
      </c>
      <c r="N146" s="15">
        <v>30</v>
      </c>
      <c r="O146" s="15">
        <v>0</v>
      </c>
      <c r="P146" s="15">
        <f t="shared" si="74"/>
        <v>1000</v>
      </c>
      <c r="Q146" s="16">
        <v>2</v>
      </c>
      <c r="R146" s="16">
        <v>0</v>
      </c>
      <c r="S146" s="16">
        <v>8.5</v>
      </c>
      <c r="T146" s="15"/>
      <c r="U146" s="15"/>
      <c r="V146" s="15">
        <v>0</v>
      </c>
      <c r="W146" s="15">
        <v>4</v>
      </c>
      <c r="X146" s="15">
        <v>10</v>
      </c>
      <c r="Y146" s="15">
        <v>0</v>
      </c>
      <c r="Z146" s="15">
        <v>0</v>
      </c>
      <c r="AA146" s="15">
        <v>0</v>
      </c>
      <c r="AB146" s="15">
        <v>0</v>
      </c>
      <c r="AC146" s="15" t="s">
        <v>149</v>
      </c>
      <c r="AD146" s="15" t="s">
        <v>139</v>
      </c>
      <c r="AE146" s="15">
        <v>35.799999999999997</v>
      </c>
      <c r="AF146" s="15">
        <v>6.8</v>
      </c>
      <c r="AG146" s="15">
        <v>2</v>
      </c>
      <c r="AH146" s="15">
        <v>5</v>
      </c>
      <c r="AI146" s="15">
        <v>1.3</v>
      </c>
      <c r="AJ146" s="16">
        <f t="shared" si="75"/>
        <v>-3.7</v>
      </c>
      <c r="AK146" s="16" t="s">
        <v>135</v>
      </c>
      <c r="AL146" s="16" t="s">
        <v>135</v>
      </c>
      <c r="AM146" s="15" t="s">
        <v>140</v>
      </c>
      <c r="AN146" s="16">
        <f t="shared" si="76"/>
        <v>4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 t="s">
        <v>135</v>
      </c>
      <c r="AU146" s="17">
        <f t="shared" si="77"/>
        <v>0</v>
      </c>
      <c r="AV146" s="17"/>
      <c r="AW146" s="17">
        <f>VLOOKUP(I146,ABNT5101!$I$3:$J$9,2)</f>
        <v>30</v>
      </c>
      <c r="AX146" s="17">
        <f>VLOOKUP(I146,ABNT5101!$I$3:$M$9,5)</f>
        <v>0.38</v>
      </c>
      <c r="AY146" s="131" t="str">
        <f>_xlfn.XLOOKUP(I146,ABNT5101!$I:$I,ABNT5101!$L:$L)</f>
        <v>-</v>
      </c>
      <c r="AZ146" s="131">
        <f>_xlfn.XLOOKUP(I146,ABNT5101!$I:$I,ABNT5101!M:M)</f>
        <v>0.38</v>
      </c>
      <c r="BA146" s="131" t="str">
        <f>_xlfn.XLOOKUP(I146,ABNT5101!$I:$I,ABNT5101!N:N)</f>
        <v>-</v>
      </c>
      <c r="BB146" s="131">
        <f>_xlfn.XLOOKUP(I146,ABNT5101!$I:$I,ABNT5101!O:O)</f>
        <v>14</v>
      </c>
      <c r="BC146" s="18" t="str">
        <f t="shared" si="78"/>
        <v>ATENDE</v>
      </c>
      <c r="BD146" s="19">
        <f t="shared" si="79"/>
        <v>5.4999999999999938E-2</v>
      </c>
      <c r="BE146" s="19">
        <f t="shared" si="80"/>
        <v>2.6315789473684292E-2</v>
      </c>
      <c r="BF146" s="19" t="str">
        <f t="shared" si="81"/>
        <v>-</v>
      </c>
      <c r="BG146" s="20">
        <v>31.65</v>
      </c>
      <c r="BH146" s="20">
        <v>0.39</v>
      </c>
      <c r="BI146" s="20"/>
      <c r="BJ146" s="20"/>
      <c r="BK146" s="21"/>
      <c r="BL146" s="20"/>
      <c r="BM146" s="18" t="str">
        <f t="shared" si="82"/>
        <v>ATENDE</v>
      </c>
      <c r="BN146" s="18" t="str">
        <f t="shared" si="83"/>
        <v>ATENDE</v>
      </c>
      <c r="BO146" s="18" t="str">
        <f t="shared" si="84"/>
        <v>ATENDE</v>
      </c>
      <c r="BP146" s="18" t="str">
        <f t="shared" si="85"/>
        <v>ATENDE</v>
      </c>
      <c r="BQ146" s="22" t="str">
        <f t="shared" si="86"/>
        <v>C1</v>
      </c>
      <c r="BR146" s="22" t="s">
        <v>135</v>
      </c>
      <c r="BS146" s="23" t="e">
        <f>IF(BT146="-","-",BT146/BV146-1)</f>
        <v>#VALUE!</v>
      </c>
      <c r="BT146" s="20" t="s">
        <v>994</v>
      </c>
      <c r="BU146" s="20" t="s">
        <v>994</v>
      </c>
      <c r="BV146" s="132" t="str">
        <f>IF(BR146="-","-",_xlfn.XLOOKUP(BR146,ABNT5101!$B$4:$B$9,ABNT5101!$C$4:$C$9))</f>
        <v>-</v>
      </c>
      <c r="BW146" s="132" t="str">
        <f>IF(BR146="-","-",_xlfn.XLOOKUP(BR146,ABNT5101!$B$4:$B$9,ABNT5101!$D$4:$D$9))</f>
        <v>-</v>
      </c>
      <c r="BX146" s="18" t="str">
        <f t="shared" si="88"/>
        <v>-</v>
      </c>
      <c r="BY146" s="18" t="str">
        <f t="shared" si="89"/>
        <v>-</v>
      </c>
      <c r="BZ146" s="18" t="str">
        <f t="shared" si="90"/>
        <v>-</v>
      </c>
      <c r="CA146" s="22" t="s">
        <v>136</v>
      </c>
      <c r="CB146" s="23">
        <f t="shared" si="91"/>
        <v>1.73</v>
      </c>
      <c r="CC146" s="22">
        <v>8.19</v>
      </c>
      <c r="CD146" s="22">
        <v>4.07</v>
      </c>
      <c r="CE146" s="130">
        <f>IF(CA146="-","-",_xlfn.XLOOKUP(CA146,ABNT5101!$B$4:$B$9,ABNT5101!$C$4:$C$9))</f>
        <v>3</v>
      </c>
      <c r="CF146" s="130">
        <f>IF(CA146="-","-",_xlfn.XLOOKUP(CA146,ABNT5101!$B$4:$B$9,ABNT5101!$D$4:$D$9))</f>
        <v>0.6</v>
      </c>
      <c r="CG146" s="18" t="str">
        <f>IF(CH146="-","-",IF(CH146="NÃO ATENDE","NÃO ATENDE",IF(CI146="NÃO ATENDE","NÃO ATENDE","ATENDE")))</f>
        <v>ATENDE</v>
      </c>
      <c r="CH146" s="18" t="str">
        <f t="shared" si="93"/>
        <v>ATENDE</v>
      </c>
      <c r="CI146" s="18" t="str">
        <f t="shared" si="94"/>
        <v>ATENDE</v>
      </c>
      <c r="CJ146" s="133" t="str">
        <f>_xlfn.XLOOKUP(CK146,'Banco de dados'!$B:$B,'Banco de dados'!$D:$D)</f>
        <v>LEDSTAR</v>
      </c>
      <c r="CK146" s="25" t="str">
        <f>'Banco de dados'!B48</f>
        <v xml:space="preserve"> SL VT 9.6 215W</v>
      </c>
      <c r="CL146" s="24" t="str">
        <f>_xlfn.XLOOKUP(CK146,'Banco de dados'!$B:$B,'Banco de dados'!$E:$E)</f>
        <v>LUM LED SL VT 9.6 215W</v>
      </c>
      <c r="CM146" s="24"/>
      <c r="CN146" s="24">
        <f>IF(CM146="-","-",_xlfn.XLOOKUP(CM146,'Banco de dados'!$B:$B,'Banco de dados'!$E:$E))</f>
        <v>0</v>
      </c>
      <c r="CO146" s="26">
        <f t="shared" si="95"/>
        <v>2</v>
      </c>
      <c r="CP146" s="24">
        <f>_xlfn.XLOOKUP(CK146,'Banco de dados'!$B:$B,'Banco de dados'!$H:$H)</f>
        <v>215</v>
      </c>
      <c r="CQ146" s="24">
        <f>_xlfn.XLOOKUP(CM146,'Banco de dados'!$B:$B,'Banco de dados'!$H:$H)</f>
        <v>0</v>
      </c>
      <c r="CR146" s="24">
        <f>_xlfn.XLOOKUP(CK146,'Banco de dados'!$B:$B,'Banco de dados'!$F:$F)</f>
        <v>31800.799999999999</v>
      </c>
      <c r="CS146" s="24">
        <f>_xlfn.XLOOKUP(CM146,'Banco de dados'!$B:$B,'Banco de dados'!$F:$F)</f>
        <v>0</v>
      </c>
      <c r="CT146" s="25">
        <v>0</v>
      </c>
      <c r="CU146" s="25">
        <v>10</v>
      </c>
      <c r="CV146" s="24" t="str">
        <f>IF(AI146&lt;=0.5,"Curto I",IF(AND(AI146&gt;='Braços de IP'!$B$9,AI146&lt;='Braços de IP'!$D$9),'Braços de IP'!$E$9,IF(AND(AI146&gt;='Braços de IP'!$B$10,AI146&lt;='Braços de IP'!$D$10),'Braços de IP'!$E$10,IF(AND(AI146&gt;='Braços de IP'!$B$11,AI146&lt;='Braços de IP'!$D$11),'Braços de IP'!$E$11,IF(AND(AI146&gt;='Braços de IP'!$B$12,AI146&lt;='Braços de IP'!$D$12),'Braços de IP'!$E$12,IF(AND(AI146&gt;='Braços de IP'!$B$13,AI146&lt;='Braços de IP'!$D$13),'Braços de IP'!$E$13,IF(AND(AI146&gt;='Braços de IP'!$B$14,AI146&lt;='Braços de IP'!$D$14),'Braços de IP'!$E$14,"ERRO")))))))</f>
        <v>Curto II</v>
      </c>
      <c r="CW146" s="25"/>
      <c r="CX146" s="24" t="str">
        <f>IF($CW146="","",VLOOKUP($CW146,'Braços de IP'!$E$9:$I$15,2,0))</f>
        <v/>
      </c>
      <c r="CY146" s="27" t="str">
        <f>IF($CW146="","",VLOOKUP($CW146,'Braços de IP'!$E$9:$I$15,5,0))</f>
        <v/>
      </c>
      <c r="CZ146" s="24"/>
      <c r="DA146" s="24"/>
      <c r="DB146" s="24"/>
      <c r="DC146" s="24"/>
      <c r="DD146" s="24"/>
      <c r="DE146" s="24"/>
      <c r="DF146" s="28">
        <f t="shared" si="96"/>
        <v>215</v>
      </c>
      <c r="DG146" s="29">
        <f t="shared" si="97"/>
        <v>250</v>
      </c>
      <c r="DH146" s="28">
        <f t="shared" si="98"/>
        <v>930</v>
      </c>
      <c r="DI146" s="30">
        <f t="shared" si="99"/>
        <v>0.14000000000000001</v>
      </c>
      <c r="DJ146" s="31"/>
      <c r="DK146" s="32"/>
      <c r="DL146" s="15" t="s">
        <v>141</v>
      </c>
      <c r="DM146" s="15"/>
      <c r="DO146" s="33">
        <f t="shared" si="100"/>
        <v>0.23214285714285715</v>
      </c>
      <c r="DQ146" s="1" t="s">
        <v>6</v>
      </c>
      <c r="DR146" s="1">
        <f t="shared" si="102"/>
        <v>0</v>
      </c>
      <c r="DS146" s="33" t="e">
        <f t="shared" si="103"/>
        <v>#DIV/0!</v>
      </c>
      <c r="DT146" s="33" t="e">
        <f t="shared" si="101"/>
        <v>#DIV/0!</v>
      </c>
    </row>
    <row r="147" spans="1:125" ht="15.75" hidden="1" customHeight="1" x14ac:dyDescent="0.3">
      <c r="A147" s="156" t="s">
        <v>1016</v>
      </c>
      <c r="B147" s="156" t="s">
        <v>1033</v>
      </c>
      <c r="C147" t="s">
        <v>1006</v>
      </c>
      <c r="D147" s="159">
        <v>48</v>
      </c>
      <c r="E147" s="159" t="s">
        <v>146</v>
      </c>
      <c r="F147" s="15" t="s">
        <v>209</v>
      </c>
      <c r="G147" s="15">
        <v>-30.003426000000001</v>
      </c>
      <c r="H147" s="15">
        <v>-50.141114999999999</v>
      </c>
      <c r="I147" s="15" t="s">
        <v>199</v>
      </c>
      <c r="J147" s="15" t="s">
        <v>135</v>
      </c>
      <c r="K147" s="15" t="s">
        <v>136</v>
      </c>
      <c r="L147" s="15" t="s">
        <v>148</v>
      </c>
      <c r="M147" s="15">
        <v>250</v>
      </c>
      <c r="N147" s="15">
        <v>30</v>
      </c>
      <c r="O147" s="15">
        <v>0</v>
      </c>
      <c r="P147" s="15">
        <f t="shared" si="74"/>
        <v>1000</v>
      </c>
      <c r="Q147" s="16">
        <v>2</v>
      </c>
      <c r="R147" s="16">
        <v>0</v>
      </c>
      <c r="S147" s="16">
        <v>8.5</v>
      </c>
      <c r="T147" s="15"/>
      <c r="U147" s="15"/>
      <c r="V147" s="15">
        <v>0</v>
      </c>
      <c r="W147" s="15">
        <v>4</v>
      </c>
      <c r="X147" s="15">
        <v>10</v>
      </c>
      <c r="Y147" s="15">
        <v>0</v>
      </c>
      <c r="Z147" s="15">
        <v>0</v>
      </c>
      <c r="AA147" s="15">
        <v>0</v>
      </c>
      <c r="AB147" s="15">
        <v>0</v>
      </c>
      <c r="AC147" s="15" t="s">
        <v>149</v>
      </c>
      <c r="AD147" s="15" t="s">
        <v>139</v>
      </c>
      <c r="AE147" s="15">
        <v>35.799999999999997</v>
      </c>
      <c r="AF147" s="15">
        <v>6.8</v>
      </c>
      <c r="AG147" s="15">
        <v>2</v>
      </c>
      <c r="AH147" s="15">
        <v>5</v>
      </c>
      <c r="AI147" s="15">
        <v>1.3</v>
      </c>
      <c r="AJ147" s="16">
        <f t="shared" si="75"/>
        <v>-3.7</v>
      </c>
      <c r="AK147" s="16" t="s">
        <v>135</v>
      </c>
      <c r="AL147" s="16" t="s">
        <v>135</v>
      </c>
      <c r="AM147" s="15" t="s">
        <v>140</v>
      </c>
      <c r="AN147" s="16">
        <f t="shared" si="76"/>
        <v>4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 t="s">
        <v>135</v>
      </c>
      <c r="AU147" s="17">
        <f t="shared" si="77"/>
        <v>0</v>
      </c>
      <c r="AV147" s="17"/>
      <c r="AW147" s="17">
        <f>VLOOKUP(I147,ABNT5101!$I$3:$J$9,2)</f>
        <v>30</v>
      </c>
      <c r="AX147" s="17">
        <f>VLOOKUP(I147,ABNT5101!$I$3:$M$9,5)</f>
        <v>0.38</v>
      </c>
      <c r="AY147" s="131" t="str">
        <f>_xlfn.XLOOKUP(I147,ABNT5101!$I:$I,ABNT5101!$L:$L)</f>
        <v>-</v>
      </c>
      <c r="AZ147" s="131">
        <f>_xlfn.XLOOKUP(I147,ABNT5101!$I:$I,ABNT5101!M:M)</f>
        <v>0.38</v>
      </c>
      <c r="BA147" s="131" t="str">
        <f>_xlfn.XLOOKUP(I147,ABNT5101!$I:$I,ABNT5101!N:N)</f>
        <v>-</v>
      </c>
      <c r="BB147" s="131">
        <f>_xlfn.XLOOKUP(I147,ABNT5101!$I:$I,ABNT5101!O:O)</f>
        <v>14</v>
      </c>
      <c r="BC147" s="18" t="str">
        <f t="shared" si="78"/>
        <v>ATENDE</v>
      </c>
      <c r="BD147" s="19">
        <f t="shared" si="79"/>
        <v>4.9999999999998934E-3</v>
      </c>
      <c r="BE147" s="19">
        <f t="shared" si="80"/>
        <v>-2.6315789473684181E-2</v>
      </c>
      <c r="BF147" s="19" t="str">
        <f t="shared" si="81"/>
        <v>-</v>
      </c>
      <c r="BG147" s="20">
        <v>30.15</v>
      </c>
      <c r="BH147" s="20">
        <v>0.37</v>
      </c>
      <c r="BI147" s="20"/>
      <c r="BJ147" s="20"/>
      <c r="BK147" s="21"/>
      <c r="BL147" s="20"/>
      <c r="BM147" s="18" t="str">
        <f t="shared" si="82"/>
        <v>ATENDE</v>
      </c>
      <c r="BN147" s="18" t="str">
        <f t="shared" si="83"/>
        <v>ATENDE</v>
      </c>
      <c r="BO147" s="18" t="str">
        <f t="shared" si="84"/>
        <v>ATENDIMENTO LIMIAR</v>
      </c>
      <c r="BP147" s="18" t="str">
        <f t="shared" si="85"/>
        <v>ATENDE</v>
      </c>
      <c r="BQ147" s="22" t="str">
        <f t="shared" si="86"/>
        <v>C1</v>
      </c>
      <c r="BR147" s="22" t="s">
        <v>135</v>
      </c>
      <c r="BS147" s="23" t="e">
        <f t="shared" si="87"/>
        <v>#VALUE!</v>
      </c>
      <c r="BT147" s="20" t="s">
        <v>994</v>
      </c>
      <c r="BU147" s="20" t="s">
        <v>994</v>
      </c>
      <c r="BV147" s="132" t="str">
        <f>IF(BR147="-","-",_xlfn.XLOOKUP(BR147,ABNT5101!$B$4:$B$9,ABNT5101!$C$4:$C$9))</f>
        <v>-</v>
      </c>
      <c r="BW147" s="132" t="str">
        <f>IF(BR147="-","-",_xlfn.XLOOKUP(BR147,ABNT5101!$B$4:$B$9,ABNT5101!$D$4:$D$9))</f>
        <v>-</v>
      </c>
      <c r="BX147" s="18" t="str">
        <f t="shared" si="88"/>
        <v>-</v>
      </c>
      <c r="BY147" s="18" t="str">
        <f t="shared" si="89"/>
        <v>-</v>
      </c>
      <c r="BZ147" s="18" t="str">
        <f t="shared" si="90"/>
        <v>-</v>
      </c>
      <c r="CA147" s="22" t="s">
        <v>136</v>
      </c>
      <c r="CB147" s="23">
        <f t="shared" si="91"/>
        <v>2.2166666666666668</v>
      </c>
      <c r="CC147" s="22">
        <v>9.65</v>
      </c>
      <c r="CD147" s="22">
        <v>5.86</v>
      </c>
      <c r="CE147" s="130">
        <f>IF(CA147="-","-",_xlfn.XLOOKUP(CA147,ABNT5101!$B$4:$B$9,ABNT5101!$C$4:$C$9))</f>
        <v>3</v>
      </c>
      <c r="CF147" s="130">
        <f>IF(CA147="-","-",_xlfn.XLOOKUP(CA147,ABNT5101!$B$4:$B$9,ABNT5101!$D$4:$D$9))</f>
        <v>0.6</v>
      </c>
      <c r="CG147" s="18" t="str">
        <f t="shared" si="92"/>
        <v>ATENDE</v>
      </c>
      <c r="CH147" s="18" t="str">
        <f t="shared" si="93"/>
        <v>ATENDE</v>
      </c>
      <c r="CI147" s="18" t="str">
        <f t="shared" si="94"/>
        <v>ATENDE</v>
      </c>
      <c r="CJ147" s="133" t="str">
        <f>_xlfn.XLOOKUP(CK147,'Banco de dados'!$B:$B,'Banco de dados'!$D:$D)</f>
        <v>SX LIGHTING</v>
      </c>
      <c r="CK147" s="25" t="str">
        <f>'Banco de dados'!B62</f>
        <v>SX-INLPP090HF</v>
      </c>
      <c r="CL147" s="24" t="str">
        <f>_xlfn.XLOOKUP(CK147,'Banco de dados'!$B:$B,'Banco de dados'!$E:$E)</f>
        <v>SXINLPP090K40L12CZF7PHF</v>
      </c>
      <c r="CM147" s="24"/>
      <c r="CN147" s="24">
        <f>IF(CM147="-","-",_xlfn.XLOOKUP(CM147,'Banco de dados'!$B:$B,'Banco de dados'!$E:$E))</f>
        <v>0</v>
      </c>
      <c r="CO147" s="26">
        <f t="shared" si="95"/>
        <v>2</v>
      </c>
      <c r="CP147" s="24">
        <f>_xlfn.XLOOKUP(CK147,'Banco de dados'!$B:$B,'Banco de dados'!$H:$H)</f>
        <v>90</v>
      </c>
      <c r="CQ147" s="24">
        <f>_xlfn.XLOOKUP(CM147,'Banco de dados'!$B:$B,'Banco de dados'!$H:$H)</f>
        <v>0</v>
      </c>
      <c r="CR147" s="24">
        <f>_xlfn.XLOOKUP(CK147,'Banco de dados'!$B:$B,'Banco de dados'!$F:$F)</f>
        <v>15476</v>
      </c>
      <c r="CS147" s="24">
        <f>_xlfn.XLOOKUP(CM147,'Banco de dados'!$B:$B,'Banco de dados'!$F:$F)</f>
        <v>0</v>
      </c>
      <c r="CT147" s="25">
        <v>0</v>
      </c>
      <c r="CU147" s="25"/>
      <c r="CV147" s="24" t="str">
        <f>IF(AI147&lt;=0.5,"Curto I",IF(AND(AI147&gt;='Braços de IP'!$B$9,AI147&lt;='Braços de IP'!$D$9),'Braços de IP'!$E$9,IF(AND(AI147&gt;='Braços de IP'!$B$10,AI147&lt;='Braços de IP'!$D$10),'Braços de IP'!$E$10,IF(AND(AI147&gt;='Braços de IP'!$B$11,AI147&lt;='Braços de IP'!$D$11),'Braços de IP'!$E$11,IF(AND(AI147&gt;='Braços de IP'!$B$12,AI147&lt;='Braços de IP'!$D$12),'Braços de IP'!$E$12,IF(AND(AI147&gt;='Braços de IP'!$B$13,AI147&lt;='Braços de IP'!$D$13),'Braços de IP'!$E$13,IF(AND(AI147&gt;='Braços de IP'!$B$14,AI147&lt;='Braços de IP'!$D$14),'Braços de IP'!$E$14,"ERRO")))))))</f>
        <v>Curto II</v>
      </c>
      <c r="CW147" s="25"/>
      <c r="CX147" s="24" t="str">
        <f>IF($CW147="","",VLOOKUP($CW147,'Braços de IP'!$E$9:$I$15,2,0))</f>
        <v/>
      </c>
      <c r="CY147" s="27" t="str">
        <f>IF($CW147="","",VLOOKUP($CW147,'Braços de IP'!$E$9:$I$15,5,0))</f>
        <v/>
      </c>
      <c r="CZ147" s="24"/>
      <c r="DA147" s="24"/>
      <c r="DB147" s="24"/>
      <c r="DC147" s="24"/>
      <c r="DD147" s="24"/>
      <c r="DE147" s="24"/>
      <c r="DF147" s="28">
        <f t="shared" si="96"/>
        <v>90</v>
      </c>
      <c r="DG147" s="29">
        <f t="shared" si="97"/>
        <v>250</v>
      </c>
      <c r="DH147" s="28">
        <f t="shared" si="98"/>
        <v>680</v>
      </c>
      <c r="DI147" s="30">
        <f t="shared" si="99"/>
        <v>0.64</v>
      </c>
      <c r="DJ147" s="31"/>
      <c r="DK147" s="32"/>
      <c r="DL147" s="15" t="s">
        <v>141</v>
      </c>
      <c r="DM147" s="15"/>
      <c r="DO147" s="33">
        <f t="shared" si="100"/>
        <v>0.6785714285714286</v>
      </c>
      <c r="DQ147" s="1" t="s">
        <v>6</v>
      </c>
      <c r="DR147" s="1">
        <f t="shared" si="102"/>
        <v>0</v>
      </c>
      <c r="DS147" s="33" t="e">
        <f t="shared" si="103"/>
        <v>#DIV/0!</v>
      </c>
      <c r="DT147" s="33" t="e">
        <f t="shared" si="101"/>
        <v>#DIV/0!</v>
      </c>
      <c r="DU147" t="s">
        <v>659</v>
      </c>
    </row>
    <row r="148" spans="1:125" ht="15.75" hidden="1" customHeight="1" x14ac:dyDescent="0.3">
      <c r="A148" s="156" t="s">
        <v>1016</v>
      </c>
      <c r="B148" s="156" t="s">
        <v>1033</v>
      </c>
      <c r="C148" t="s">
        <v>1006</v>
      </c>
      <c r="D148" s="159">
        <v>48</v>
      </c>
      <c r="E148" s="159" t="s">
        <v>146</v>
      </c>
      <c r="F148" s="15" t="s">
        <v>209</v>
      </c>
      <c r="G148" s="15">
        <v>-30.003426000000001</v>
      </c>
      <c r="H148" s="15">
        <v>-50.141114999999999</v>
      </c>
      <c r="I148" s="15" t="s">
        <v>199</v>
      </c>
      <c r="J148" s="15" t="s">
        <v>135</v>
      </c>
      <c r="K148" s="15" t="s">
        <v>136</v>
      </c>
      <c r="L148" s="15" t="s">
        <v>148</v>
      </c>
      <c r="M148" s="15">
        <v>250</v>
      </c>
      <c r="N148" s="15">
        <v>30</v>
      </c>
      <c r="O148" s="15">
        <v>0</v>
      </c>
      <c r="P148" s="15">
        <f t="shared" si="74"/>
        <v>1000</v>
      </c>
      <c r="Q148" s="16">
        <v>2</v>
      </c>
      <c r="R148" s="16">
        <v>0</v>
      </c>
      <c r="S148" s="16">
        <v>8.5</v>
      </c>
      <c r="T148" s="15"/>
      <c r="U148" s="15"/>
      <c r="V148" s="15">
        <v>0</v>
      </c>
      <c r="W148" s="15">
        <v>4</v>
      </c>
      <c r="X148" s="15">
        <v>10</v>
      </c>
      <c r="Y148" s="15">
        <v>0</v>
      </c>
      <c r="Z148" s="15">
        <v>0</v>
      </c>
      <c r="AA148" s="15">
        <v>0</v>
      </c>
      <c r="AB148" s="15">
        <v>0</v>
      </c>
      <c r="AC148" s="15" t="s">
        <v>149</v>
      </c>
      <c r="AD148" s="15" t="s">
        <v>139</v>
      </c>
      <c r="AE148" s="15">
        <v>35.799999999999997</v>
      </c>
      <c r="AF148" s="15">
        <v>6.8</v>
      </c>
      <c r="AG148" s="15">
        <v>2</v>
      </c>
      <c r="AH148" s="15">
        <v>5</v>
      </c>
      <c r="AI148" s="15">
        <v>1.3</v>
      </c>
      <c r="AJ148" s="16">
        <f t="shared" si="75"/>
        <v>-3.7</v>
      </c>
      <c r="AK148" s="16" t="s">
        <v>135</v>
      </c>
      <c r="AL148" s="16" t="s">
        <v>135</v>
      </c>
      <c r="AM148" s="15" t="s">
        <v>140</v>
      </c>
      <c r="AN148" s="16">
        <f t="shared" si="76"/>
        <v>4</v>
      </c>
      <c r="AO148" s="16">
        <v>0</v>
      </c>
      <c r="AP148" s="16">
        <v>0</v>
      </c>
      <c r="AQ148" s="16">
        <v>0</v>
      </c>
      <c r="AR148" s="16">
        <v>0</v>
      </c>
      <c r="AS148" s="16">
        <v>0</v>
      </c>
      <c r="AT148" s="16" t="s">
        <v>135</v>
      </c>
      <c r="AU148" s="17">
        <f t="shared" si="77"/>
        <v>0</v>
      </c>
      <c r="AV148" s="17"/>
      <c r="AW148" s="17">
        <f>VLOOKUP(I148,ABNT5101!$I$3:$J$9,2)</f>
        <v>30</v>
      </c>
      <c r="AX148" s="17">
        <f>VLOOKUP(I148,ABNT5101!$I$3:$M$9,5)</f>
        <v>0.38</v>
      </c>
      <c r="AY148" s="131" t="str">
        <f>_xlfn.XLOOKUP(I148,ABNT5101!$I:$I,ABNT5101!$L:$L)</f>
        <v>-</v>
      </c>
      <c r="AZ148" s="131">
        <f>_xlfn.XLOOKUP(I148,ABNT5101!$I:$I,ABNT5101!M:M)</f>
        <v>0.38</v>
      </c>
      <c r="BA148" s="131" t="str">
        <f>_xlfn.XLOOKUP(I148,ABNT5101!$I:$I,ABNT5101!N:N)</f>
        <v>-</v>
      </c>
      <c r="BB148" s="131">
        <f>_xlfn.XLOOKUP(I148,ABNT5101!$I:$I,ABNT5101!O:O)</f>
        <v>14</v>
      </c>
      <c r="BC148" s="18" t="str">
        <f t="shared" si="78"/>
        <v>ATENDE</v>
      </c>
      <c r="BD148" s="19">
        <f t="shared" si="79"/>
        <v>0.20100000000000007</v>
      </c>
      <c r="BE148" s="19">
        <f t="shared" si="80"/>
        <v>2.6315789473684292E-2</v>
      </c>
      <c r="BF148" s="19" t="str">
        <f t="shared" si="81"/>
        <v>-</v>
      </c>
      <c r="BG148" s="20">
        <v>36.03</v>
      </c>
      <c r="BH148" s="20">
        <v>0.39</v>
      </c>
      <c r="BI148" s="20"/>
      <c r="BJ148" s="20"/>
      <c r="BK148" s="21"/>
      <c r="BL148" s="20"/>
      <c r="BM148" s="18" t="str">
        <f t="shared" si="82"/>
        <v>ATENDE</v>
      </c>
      <c r="BN148" s="18" t="str">
        <f t="shared" si="83"/>
        <v>ATENDE</v>
      </c>
      <c r="BO148" s="18" t="str">
        <f t="shared" si="84"/>
        <v>ATENDE</v>
      </c>
      <c r="BP148" s="18" t="str">
        <f t="shared" si="85"/>
        <v>ATENDE</v>
      </c>
      <c r="BQ148" s="22" t="str">
        <f t="shared" si="86"/>
        <v>C1</v>
      </c>
      <c r="BR148" s="22" t="s">
        <v>135</v>
      </c>
      <c r="BS148" s="23" t="e">
        <f t="shared" si="87"/>
        <v>#VALUE!</v>
      </c>
      <c r="BT148" s="20" t="s">
        <v>994</v>
      </c>
      <c r="BU148" s="20" t="s">
        <v>994</v>
      </c>
      <c r="BV148" s="132" t="str">
        <f>IF(BR148="-","-",_xlfn.XLOOKUP(BR148,ABNT5101!$B$4:$B$9,ABNT5101!$C$4:$C$9))</f>
        <v>-</v>
      </c>
      <c r="BW148" s="132" t="str">
        <f>IF(BR148="-","-",_xlfn.XLOOKUP(BR148,ABNT5101!$B$4:$B$9,ABNT5101!$D$4:$D$9))</f>
        <v>-</v>
      </c>
      <c r="BX148" s="18" t="str">
        <f t="shared" si="88"/>
        <v>-</v>
      </c>
      <c r="BY148" s="18" t="str">
        <f t="shared" si="89"/>
        <v>-</v>
      </c>
      <c r="BZ148" s="18" t="str">
        <f t="shared" si="90"/>
        <v>-</v>
      </c>
      <c r="CA148" s="22" t="s">
        <v>136</v>
      </c>
      <c r="CB148" s="23">
        <f t="shared" si="91"/>
        <v>1.9833333333333329</v>
      </c>
      <c r="CC148" s="22">
        <v>8.9499999999999993</v>
      </c>
      <c r="CD148" s="22">
        <v>5.74</v>
      </c>
      <c r="CE148" s="130">
        <f>IF(CA148="-","-",_xlfn.XLOOKUP(CA148,ABNT5101!$B$4:$B$9,ABNT5101!$C$4:$C$9))</f>
        <v>3</v>
      </c>
      <c r="CF148" s="130">
        <f>IF(CA148="-","-",_xlfn.XLOOKUP(CA148,ABNT5101!$B$4:$B$9,ABNT5101!$D$4:$D$9))</f>
        <v>0.6</v>
      </c>
      <c r="CG148" s="18" t="str">
        <f t="shared" si="92"/>
        <v>ATENDE</v>
      </c>
      <c r="CH148" s="18" t="str">
        <f t="shared" si="93"/>
        <v>ATENDE</v>
      </c>
      <c r="CI148" s="18" t="str">
        <f t="shared" si="94"/>
        <v>ATENDE</v>
      </c>
      <c r="CJ148" s="133" t="str">
        <f>_xlfn.XLOOKUP(CK148,'Banco de dados'!$B:$B,'Banco de dados'!$D:$D)</f>
        <v>TECNOWATT</v>
      </c>
      <c r="CK148" s="25" t="str">
        <f>'Banco de dados'!B78</f>
        <v>TAUMAGPTLRRTMNDL183W_95IBB</v>
      </c>
      <c r="CL148" s="24" t="str">
        <f>_xlfn.XLOOKUP(CK148,'Banco de dados'!$B:$B,'Banco de dados'!$E:$E)</f>
        <v>TAUMAGPTLRRTMNDL183W_95IBB
RS1-10C1MUN6.5</v>
      </c>
      <c r="CM148" s="24"/>
      <c r="CN148" s="24">
        <f>IF(CM148="-","-",_xlfn.XLOOKUP(CM148,'Banco de dados'!$B:$B,'Banco de dados'!$E:$E))</f>
        <v>0</v>
      </c>
      <c r="CO148" s="26">
        <f t="shared" si="95"/>
        <v>2</v>
      </c>
      <c r="CP148" s="24">
        <f>_xlfn.XLOOKUP(CK148,'Banco de dados'!$B:$B,'Banco de dados'!$H:$H)</f>
        <v>183</v>
      </c>
      <c r="CQ148" s="24" t="e">
        <f>_xlfn.XLOOKUP(CM148,'Banco de dados'!$B:$B,'Banco de dados'!$H:$H)</f>
        <v>#N/A</v>
      </c>
      <c r="CR148" s="24">
        <f>_xlfn.XLOOKUP(CK148,'Banco de dados'!$B:$B,'Banco de dados'!$F:$F)</f>
        <v>30866</v>
      </c>
      <c r="CS148" s="24">
        <f>_xlfn.XLOOKUP(CM148,'Banco de dados'!$B:$B,'Banco de dados'!$F:$F)</f>
        <v>0</v>
      </c>
      <c r="CT148" s="25">
        <v>0</v>
      </c>
      <c r="CU148" s="25">
        <v>10</v>
      </c>
      <c r="CV148" s="24" t="str">
        <f>IF(AI148&lt;=0.5,"Curto I",IF(AND(AI148&gt;='Braços de IP'!$B$9,AI148&lt;='Braços de IP'!$D$9),'Braços de IP'!$E$9,IF(AND(AI148&gt;='Braços de IP'!$B$10,AI148&lt;='Braços de IP'!$D$10),'Braços de IP'!$E$10,IF(AND(AI148&gt;='Braços de IP'!$B$11,AI148&lt;='Braços de IP'!$D$11),'Braços de IP'!$E$11,IF(AND(AI148&gt;='Braços de IP'!$B$12,AI148&lt;='Braços de IP'!$D$12),'Braços de IP'!$E$12,IF(AND(AI148&gt;='Braços de IP'!$B$13,AI148&lt;='Braços de IP'!$D$13),'Braços de IP'!$E$13,IF(AND(AI148&gt;='Braços de IP'!$B$14,AI148&lt;='Braços de IP'!$D$14),'Braços de IP'!$E$14,"ERRO")))))))</f>
        <v>Curto II</v>
      </c>
      <c r="CW148" s="25"/>
      <c r="CX148" s="24" t="str">
        <f>IF($CW148="","",VLOOKUP($CW148,'Braços de IP'!$E$9:$I$15,2,0))</f>
        <v/>
      </c>
      <c r="CY148" s="27" t="str">
        <f>IF($CW148="","",VLOOKUP($CW148,'Braços de IP'!$E$9:$I$15,5,0))</f>
        <v/>
      </c>
      <c r="CZ148" s="24"/>
      <c r="DA148" s="24"/>
      <c r="DB148" s="24"/>
      <c r="DC148" s="24"/>
      <c r="DD148" s="24"/>
      <c r="DE148" s="24"/>
      <c r="DF148" s="28">
        <f t="shared" si="96"/>
        <v>183</v>
      </c>
      <c r="DG148" s="29">
        <f t="shared" si="97"/>
        <v>250</v>
      </c>
      <c r="DH148" s="28">
        <f t="shared" si="98"/>
        <v>866</v>
      </c>
      <c r="DI148" s="30">
        <f t="shared" si="99"/>
        <v>0.26800000000000002</v>
      </c>
      <c r="DJ148" s="31"/>
      <c r="DK148" s="32"/>
      <c r="DL148" s="15" t="s">
        <v>141</v>
      </c>
      <c r="DM148" s="15"/>
      <c r="DO148" s="33">
        <f t="shared" si="100"/>
        <v>0.34642857142857142</v>
      </c>
      <c r="DQ148" s="1" t="s">
        <v>6</v>
      </c>
      <c r="DR148" s="1">
        <f t="shared" si="102"/>
        <v>0</v>
      </c>
      <c r="DS148" s="33" t="e">
        <f t="shared" si="103"/>
        <v>#DIV/0!</v>
      </c>
      <c r="DT148" s="33" t="e">
        <f t="shared" si="101"/>
        <v>#DIV/0!</v>
      </c>
    </row>
    <row r="149" spans="1:125" ht="15.75" hidden="1" customHeight="1" x14ac:dyDescent="0.3">
      <c r="C149" t="s">
        <v>1006</v>
      </c>
      <c r="D149" s="15">
        <v>49</v>
      </c>
      <c r="E149" s="15" t="s">
        <v>132</v>
      </c>
      <c r="F149" s="15" t="s">
        <v>210</v>
      </c>
      <c r="G149" s="15">
        <v>-30.001183999999999</v>
      </c>
      <c r="H149" s="15">
        <v>-50.138261999999997</v>
      </c>
      <c r="I149" s="15" t="s">
        <v>134</v>
      </c>
      <c r="J149" s="15" t="s">
        <v>135</v>
      </c>
      <c r="K149" s="15" t="s">
        <v>136</v>
      </c>
      <c r="L149" s="15" t="s">
        <v>148</v>
      </c>
      <c r="M149" s="15">
        <v>100</v>
      </c>
      <c r="N149" s="15">
        <v>17</v>
      </c>
      <c r="O149" s="15">
        <v>0</v>
      </c>
      <c r="P149" s="15">
        <f t="shared" si="74"/>
        <v>200</v>
      </c>
      <c r="Q149" s="16">
        <v>2</v>
      </c>
      <c r="R149" s="16">
        <v>2.5</v>
      </c>
      <c r="S149" s="16">
        <v>7</v>
      </c>
      <c r="T149" s="15"/>
      <c r="U149" s="15"/>
      <c r="V149" s="15">
        <v>0</v>
      </c>
      <c r="W149" s="15">
        <v>2.5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 t="s">
        <v>138</v>
      </c>
      <c r="AD149" s="15" t="s">
        <v>139</v>
      </c>
      <c r="AE149" s="15">
        <v>37</v>
      </c>
      <c r="AF149" s="15">
        <v>7.5</v>
      </c>
      <c r="AG149" s="15">
        <v>1</v>
      </c>
      <c r="AH149" s="15">
        <v>0.4</v>
      </c>
      <c r="AI149" s="15">
        <v>1.3</v>
      </c>
      <c r="AJ149" s="16">
        <f t="shared" si="75"/>
        <v>0.9</v>
      </c>
      <c r="AK149" s="16" t="s">
        <v>135</v>
      </c>
      <c r="AL149" s="16" t="s">
        <v>135</v>
      </c>
      <c r="AM149" s="15" t="s">
        <v>140</v>
      </c>
      <c r="AN149" s="16">
        <f t="shared" si="76"/>
        <v>2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 t="s">
        <v>135</v>
      </c>
      <c r="AU149" s="17">
        <f t="shared" si="77"/>
        <v>0</v>
      </c>
      <c r="AV149" s="17"/>
      <c r="AW149" s="17">
        <f>VLOOKUP(I149,ABNT5101!$I$3:$J$9,2)</f>
        <v>7.5</v>
      </c>
      <c r="AX149" s="17">
        <f>VLOOKUP(I149,ABNT5101!$I$3:$M$9,5)</f>
        <v>0.18</v>
      </c>
      <c r="AY149" s="131" t="str">
        <f>_xlfn.XLOOKUP(I149,ABNT5101!$I:$I,ABNT5101!$L:$L)</f>
        <v>-</v>
      </c>
      <c r="AZ149" s="131">
        <f>_xlfn.XLOOKUP(I149,ABNT5101!$I:$I,ABNT5101!M:M)</f>
        <v>0.18</v>
      </c>
      <c r="BA149" s="131" t="str">
        <f>_xlfn.XLOOKUP(I149,ABNT5101!$I:$I,ABNT5101!N:N)</f>
        <v>-</v>
      </c>
      <c r="BB149" s="131">
        <f>_xlfn.XLOOKUP(I149,ABNT5101!$I:$I,ABNT5101!O:O)</f>
        <v>16</v>
      </c>
      <c r="BC149" s="18" t="str">
        <f t="shared" si="78"/>
        <v>ATENDE</v>
      </c>
      <c r="BD149" s="19">
        <f t="shared" si="79"/>
        <v>6.4000000000000057E-2</v>
      </c>
      <c r="BE149" s="19">
        <f t="shared" si="80"/>
        <v>1.0555555555555558</v>
      </c>
      <c r="BF149" s="19" t="str">
        <f t="shared" si="81"/>
        <v>-</v>
      </c>
      <c r="BG149" s="20">
        <v>7.98</v>
      </c>
      <c r="BH149" s="20">
        <v>0.37</v>
      </c>
      <c r="BI149" s="20"/>
      <c r="BJ149" s="20"/>
      <c r="BK149" s="21"/>
      <c r="BL149" s="20"/>
      <c r="BM149" s="18" t="str">
        <f t="shared" si="82"/>
        <v>ATENDE</v>
      </c>
      <c r="BN149" s="18" t="str">
        <f t="shared" si="83"/>
        <v>ATENDE</v>
      </c>
      <c r="BO149" s="18" t="str">
        <f t="shared" si="84"/>
        <v>ATENDE</v>
      </c>
      <c r="BP149" s="18" t="str">
        <f t="shared" si="85"/>
        <v>ATENDE</v>
      </c>
      <c r="BQ149" s="22" t="str">
        <f t="shared" si="86"/>
        <v>C5</v>
      </c>
      <c r="BR149" s="22" t="str">
        <f t="shared" ref="BR149:BR166" si="106">K149</f>
        <v>P6</v>
      </c>
      <c r="BS149" s="23">
        <f t="shared" si="87"/>
        <v>1.19</v>
      </c>
      <c r="BT149" s="20">
        <v>6.57</v>
      </c>
      <c r="BU149" s="20">
        <v>2.13</v>
      </c>
      <c r="BV149" s="132">
        <f>IF(BR149="-","-",_xlfn.XLOOKUP(BR149,ABNT5101!$B$4:$B$9,ABNT5101!$C$4:$C$9))</f>
        <v>3</v>
      </c>
      <c r="BW149" s="132">
        <f>IF(BR149="-","-",_xlfn.XLOOKUP(BR149,ABNT5101!$B$4:$B$9,ABNT5101!$D$4:$D$9))</f>
        <v>0.6</v>
      </c>
      <c r="BX149" s="18" t="str">
        <f t="shared" si="88"/>
        <v>ATENDE</v>
      </c>
      <c r="BY149" s="18" t="str">
        <f t="shared" si="89"/>
        <v>ATENDE</v>
      </c>
      <c r="BZ149" s="18" t="str">
        <f t="shared" si="90"/>
        <v>ATENDE</v>
      </c>
      <c r="CA149" s="22" t="str">
        <f t="shared" ref="CA149:CA166" si="107">BR149</f>
        <v>P6</v>
      </c>
      <c r="CB149" s="23">
        <f t="shared" si="91"/>
        <v>0.66333333333333333</v>
      </c>
      <c r="CC149" s="22">
        <v>4.99</v>
      </c>
      <c r="CD149" s="22">
        <v>2.17</v>
      </c>
      <c r="CE149" s="130">
        <f>IF(CA149="-","-",_xlfn.XLOOKUP(CA149,ABNT5101!$B$4:$B$9,ABNT5101!$C$4:$C$9))</f>
        <v>3</v>
      </c>
      <c r="CF149" s="130">
        <f>IF(CA149="-","-",_xlfn.XLOOKUP(CA149,ABNT5101!$B$4:$B$9,ABNT5101!$D$4:$D$9))</f>
        <v>0.6</v>
      </c>
      <c r="CG149" s="18" t="str">
        <f t="shared" si="92"/>
        <v>ATENDE</v>
      </c>
      <c r="CH149" s="18" t="str">
        <f t="shared" si="93"/>
        <v>ATENDE</v>
      </c>
      <c r="CI149" s="18" t="str">
        <f t="shared" si="94"/>
        <v>ATENDE</v>
      </c>
      <c r="CJ149" s="133" t="str">
        <f>_xlfn.XLOOKUP(CK149,'Banco de dados'!$B:$B,'Banco de dados'!$D:$D)</f>
        <v>LEDSTAR</v>
      </c>
      <c r="CK149" s="25" t="s">
        <v>709</v>
      </c>
      <c r="CL149" s="24" t="str">
        <f>_xlfn.XLOOKUP(CK149,'Banco de dados'!$B:$B,'Banco de dados'!$E:$E)</f>
        <v>LUM LED SL VT 9.1 35W</v>
      </c>
      <c r="CM149" s="24"/>
      <c r="CN149" s="24" t="e">
        <f>IF(CM149="-","-",_xlfn.XLOOKUP(CM149,'Banco de dados'!$B:$B,'Banco de dados'!$E:$E))</f>
        <v>#N/A</v>
      </c>
      <c r="CO149" s="26">
        <f t="shared" si="95"/>
        <v>1</v>
      </c>
      <c r="CP149" s="24">
        <f>_xlfn.XLOOKUP(CK149,'Banco de dados'!$B:$B,'Banco de dados'!$H:$H)</f>
        <v>35</v>
      </c>
      <c r="CQ149" s="24">
        <f>_xlfn.XLOOKUP(CM149,'Banco de dados'!$B:$B,'Banco de dados'!$H:$H)</f>
        <v>0</v>
      </c>
      <c r="CR149" s="24">
        <f>_xlfn.XLOOKUP(CK149,'Banco de dados'!$B:$B,'Banco de dados'!$F:$F)</f>
        <v>5955.62</v>
      </c>
      <c r="CS149" s="24">
        <f>_xlfn.XLOOKUP(CM149,'Banco de dados'!$B:$B,'Banco de dados'!$F:$F)</f>
        <v>0</v>
      </c>
      <c r="CT149" s="25">
        <v>0</v>
      </c>
      <c r="CU149" s="25"/>
      <c r="CV149" s="24" t="str">
        <f>IF(AI149&lt;=0.5,"Curto I",IF(AND(AI149&gt;='Braços de IP'!$B$9,AI149&lt;='Braços de IP'!$D$9),'Braços de IP'!$E$9,IF(AND(AI149&gt;='Braços de IP'!$B$10,AI149&lt;='Braços de IP'!$D$10),'Braços de IP'!$E$10,IF(AND(AI149&gt;='Braços de IP'!$B$11,AI149&lt;='Braços de IP'!$D$11),'Braços de IP'!$E$11,IF(AND(AI149&gt;='Braços de IP'!$B$12,AI149&lt;='Braços de IP'!$D$12),'Braços de IP'!$E$12,IF(AND(AI149&gt;='Braços de IP'!$B$13,AI149&lt;='Braços de IP'!$D$13),'Braços de IP'!$E$13,IF(AND(AI149&gt;='Braços de IP'!$B$14,AI149&lt;='Braços de IP'!$D$14),'Braços de IP'!$E$14,"ERRO")))))))</f>
        <v>Curto II</v>
      </c>
      <c r="CW149" s="25"/>
      <c r="CX149" s="24" t="str">
        <f>IF($CW149="","",VLOOKUP($CW149,'Braços de IP'!$E$9:$I$15,2,0))</f>
        <v/>
      </c>
      <c r="CY149" s="27" t="str">
        <f>IF($CW149="","",VLOOKUP($CW149,'Braços de IP'!$E$9:$I$15,5,0))</f>
        <v/>
      </c>
      <c r="CZ149" s="24"/>
      <c r="DA149" s="24"/>
      <c r="DB149" s="24"/>
      <c r="DC149" s="24"/>
      <c r="DD149" s="24"/>
      <c r="DE149" s="24"/>
      <c r="DF149" s="28">
        <f t="shared" si="96"/>
        <v>35</v>
      </c>
      <c r="DG149" s="29">
        <f t="shared" si="97"/>
        <v>100</v>
      </c>
      <c r="DH149" s="28">
        <f t="shared" si="98"/>
        <v>135</v>
      </c>
      <c r="DI149" s="30">
        <f t="shared" si="99"/>
        <v>0.65</v>
      </c>
      <c r="DJ149" s="31"/>
      <c r="DK149" s="32"/>
      <c r="DL149" s="15" t="s">
        <v>141</v>
      </c>
      <c r="DM149" s="15"/>
      <c r="DO149" s="33">
        <f t="shared" si="100"/>
        <v>0.70085470085470081</v>
      </c>
      <c r="DQ149" s="1" t="s">
        <v>211</v>
      </c>
      <c r="DR149" s="1">
        <f t="shared" ref="DR149:DS151" si="108">SUM(DR4:DR68)</f>
        <v>0</v>
      </c>
      <c r="DS149" s="33" t="e">
        <f t="shared" si="108"/>
        <v>#DIV/0!</v>
      </c>
    </row>
    <row r="150" spans="1:125" ht="15.75" hidden="1" customHeight="1" x14ac:dyDescent="0.3">
      <c r="C150" t="s">
        <v>1006</v>
      </c>
      <c r="D150" s="15">
        <v>49</v>
      </c>
      <c r="E150" s="15" t="s">
        <v>132</v>
      </c>
      <c r="F150" s="15" t="s">
        <v>210</v>
      </c>
      <c r="G150" s="15">
        <v>-30.001183999999999</v>
      </c>
      <c r="H150" s="15">
        <v>-50.138261999999997</v>
      </c>
      <c r="I150" s="15" t="s">
        <v>134</v>
      </c>
      <c r="J150" s="15" t="s">
        <v>135</v>
      </c>
      <c r="K150" s="15" t="s">
        <v>136</v>
      </c>
      <c r="L150" s="15" t="s">
        <v>148</v>
      </c>
      <c r="M150" s="15">
        <v>100</v>
      </c>
      <c r="N150" s="15">
        <v>17</v>
      </c>
      <c r="O150" s="15">
        <v>0</v>
      </c>
      <c r="P150" s="15">
        <f t="shared" si="74"/>
        <v>200</v>
      </c>
      <c r="Q150" s="16">
        <v>2</v>
      </c>
      <c r="R150" s="16">
        <v>2.5</v>
      </c>
      <c r="S150" s="16">
        <v>7</v>
      </c>
      <c r="T150" s="15"/>
      <c r="U150" s="15"/>
      <c r="V150" s="15">
        <v>0</v>
      </c>
      <c r="W150" s="15">
        <v>2.5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 t="s">
        <v>138</v>
      </c>
      <c r="AD150" s="15" t="s">
        <v>139</v>
      </c>
      <c r="AE150" s="15">
        <v>37</v>
      </c>
      <c r="AF150" s="15">
        <v>7.5</v>
      </c>
      <c r="AG150" s="15">
        <v>1</v>
      </c>
      <c r="AH150" s="15">
        <v>0.4</v>
      </c>
      <c r="AI150" s="15">
        <v>1.3</v>
      </c>
      <c r="AJ150" s="16">
        <f t="shared" si="75"/>
        <v>0.9</v>
      </c>
      <c r="AK150" s="16" t="s">
        <v>135</v>
      </c>
      <c r="AL150" s="16" t="s">
        <v>135</v>
      </c>
      <c r="AM150" s="15" t="s">
        <v>140</v>
      </c>
      <c r="AN150" s="16">
        <f t="shared" si="76"/>
        <v>2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 t="s">
        <v>135</v>
      </c>
      <c r="AU150" s="17">
        <f t="shared" si="77"/>
        <v>0</v>
      </c>
      <c r="AV150" s="17"/>
      <c r="AW150" s="17">
        <f>VLOOKUP(I150,ABNT5101!$I$3:$J$9,2)</f>
        <v>7.5</v>
      </c>
      <c r="AX150" s="17">
        <f>VLOOKUP(I150,ABNT5101!$I$3:$M$9,5)</f>
        <v>0.18</v>
      </c>
      <c r="AY150" s="131" t="str">
        <f>_xlfn.XLOOKUP(I150,ABNT5101!$I:$I,ABNT5101!$L:$L)</f>
        <v>-</v>
      </c>
      <c r="AZ150" s="131">
        <f>_xlfn.XLOOKUP(I150,ABNT5101!$I:$I,ABNT5101!M:M)</f>
        <v>0.18</v>
      </c>
      <c r="BA150" s="131" t="str">
        <f>_xlfn.XLOOKUP(I150,ABNT5101!$I:$I,ABNT5101!N:N)</f>
        <v>-</v>
      </c>
      <c r="BB150" s="131">
        <f>_xlfn.XLOOKUP(I150,ABNT5101!$I:$I,ABNT5101!O:O)</f>
        <v>16</v>
      </c>
      <c r="BC150" s="18" t="str">
        <f t="shared" si="78"/>
        <v>ATENDE</v>
      </c>
      <c r="BD150" s="19">
        <f t="shared" si="79"/>
        <v>2.6666666666666616E-2</v>
      </c>
      <c r="BE150" s="19">
        <f t="shared" si="80"/>
        <v>1.1111111111111112</v>
      </c>
      <c r="BF150" s="19" t="str">
        <f t="shared" si="81"/>
        <v>-</v>
      </c>
      <c r="BG150" s="20">
        <v>7.7</v>
      </c>
      <c r="BH150" s="20">
        <v>0.38</v>
      </c>
      <c r="BI150" s="20"/>
      <c r="BJ150" s="20"/>
      <c r="BK150" s="21"/>
      <c r="BL150" s="20"/>
      <c r="BM150" s="18" t="str">
        <f t="shared" si="82"/>
        <v>ATENDE</v>
      </c>
      <c r="BN150" s="18" t="str">
        <f t="shared" si="83"/>
        <v>ATENDE</v>
      </c>
      <c r="BO150" s="18" t="str">
        <f t="shared" si="84"/>
        <v>ATENDE</v>
      </c>
      <c r="BP150" s="18" t="str">
        <f t="shared" si="85"/>
        <v>ATENDE</v>
      </c>
      <c r="BQ150" s="22" t="str">
        <f t="shared" si="86"/>
        <v>C5</v>
      </c>
      <c r="BR150" s="22" t="str">
        <f t="shared" si="106"/>
        <v>P6</v>
      </c>
      <c r="BS150" s="23">
        <f t="shared" si="87"/>
        <v>1.0299999999999998</v>
      </c>
      <c r="BT150" s="20">
        <v>6.09</v>
      </c>
      <c r="BU150" s="20">
        <v>1.35</v>
      </c>
      <c r="BV150" s="132">
        <f>IF(BR150="-","-",_xlfn.XLOOKUP(BR150,ABNT5101!$B$4:$B$9,ABNT5101!$C$4:$C$9))</f>
        <v>3</v>
      </c>
      <c r="BW150" s="132">
        <f>IF(BR150="-","-",_xlfn.XLOOKUP(BR150,ABNT5101!$B$4:$B$9,ABNT5101!$D$4:$D$9))</f>
        <v>0.6</v>
      </c>
      <c r="BX150" s="18" t="str">
        <f t="shared" si="88"/>
        <v>ATENDE</v>
      </c>
      <c r="BY150" s="18" t="str">
        <f t="shared" si="89"/>
        <v>ATENDE</v>
      </c>
      <c r="BZ150" s="18" t="str">
        <f t="shared" si="90"/>
        <v>ATENDE</v>
      </c>
      <c r="CA150" s="22" t="str">
        <f t="shared" si="107"/>
        <v>P6</v>
      </c>
      <c r="CB150" s="23">
        <f t="shared" si="91"/>
        <v>0.41999999999999993</v>
      </c>
      <c r="CC150" s="22">
        <v>4.26</v>
      </c>
      <c r="CD150" s="22">
        <v>2.09</v>
      </c>
      <c r="CE150" s="130">
        <f>IF(CA150="-","-",_xlfn.XLOOKUP(CA150,ABNT5101!$B$4:$B$9,ABNT5101!$C$4:$C$9))</f>
        <v>3</v>
      </c>
      <c r="CF150" s="130">
        <f>IF(CA150="-","-",_xlfn.XLOOKUP(CA150,ABNT5101!$B$4:$B$9,ABNT5101!$D$4:$D$9))</f>
        <v>0.6</v>
      </c>
      <c r="CG150" s="18" t="str">
        <f t="shared" si="92"/>
        <v>ATENDE</v>
      </c>
      <c r="CH150" s="18" t="str">
        <f t="shared" si="93"/>
        <v>ATENDE</v>
      </c>
      <c r="CI150" s="18" t="str">
        <f t="shared" si="94"/>
        <v>ATENDE</v>
      </c>
      <c r="CJ150" s="133" t="str">
        <f>_xlfn.XLOOKUP(CK150,'Banco de dados'!$B:$B,'Banco de dados'!$D:$D)</f>
        <v>SX LIGHTING</v>
      </c>
      <c r="CK150" s="25" t="s">
        <v>801</v>
      </c>
      <c r="CL150" s="24" t="str">
        <f>_xlfn.XLOOKUP(CK150,'Banco de dados'!$B:$B,'Banco de dados'!$E:$E)</f>
        <v>SXINEVO030K40L12CZF7PHF</v>
      </c>
      <c r="CM150" s="24"/>
      <c r="CN150" s="24" t="e">
        <f>IF(CM150="-","-",_xlfn.XLOOKUP(CM150,'Banco de dados'!$B:$B,'Banco de dados'!$E:$E))</f>
        <v>#N/A</v>
      </c>
      <c r="CO150" s="26">
        <f t="shared" si="95"/>
        <v>1</v>
      </c>
      <c r="CP150" s="24">
        <f>_xlfn.XLOOKUP(CK150,'Banco de dados'!$B:$B,'Banco de dados'!$H:$H)</f>
        <v>31</v>
      </c>
      <c r="CQ150" s="24">
        <f>_xlfn.XLOOKUP(CM150,'Banco de dados'!$B:$B,'Banco de dados'!$H:$H)</f>
        <v>0</v>
      </c>
      <c r="CR150" s="24">
        <f>_xlfn.XLOOKUP(CK150,'Banco de dados'!$B:$B,'Banco de dados'!$F:$F)</f>
        <v>5270</v>
      </c>
      <c r="CS150" s="24">
        <f>_xlfn.XLOOKUP(CM150,'Banco de dados'!$B:$B,'Banco de dados'!$F:$F)</f>
        <v>0</v>
      </c>
      <c r="CT150" s="25">
        <v>0</v>
      </c>
      <c r="CU150" s="25"/>
      <c r="CV150" s="24" t="str">
        <f>IF(AI150&lt;=0.5,"Curto I",IF(AND(AI150&gt;='Braços de IP'!$B$9,AI150&lt;='Braços de IP'!$D$9),'Braços de IP'!$E$9,IF(AND(AI150&gt;='Braços de IP'!$B$10,AI150&lt;='Braços de IP'!$D$10),'Braços de IP'!$E$10,IF(AND(AI150&gt;='Braços de IP'!$B$11,AI150&lt;='Braços de IP'!$D$11),'Braços de IP'!$E$11,IF(AND(AI150&gt;='Braços de IP'!$B$12,AI150&lt;='Braços de IP'!$D$12),'Braços de IP'!$E$12,IF(AND(AI150&gt;='Braços de IP'!$B$13,AI150&lt;='Braços de IP'!$D$13),'Braços de IP'!$E$13,IF(AND(AI150&gt;='Braços de IP'!$B$14,AI150&lt;='Braços de IP'!$D$14),'Braços de IP'!$E$14,"ERRO")))))))</f>
        <v>Curto II</v>
      </c>
      <c r="CW150" s="25"/>
      <c r="CX150" s="24" t="str">
        <f>IF($CW150="","",VLOOKUP($CW150,'Braços de IP'!$E$9:$I$15,2,0))</f>
        <v/>
      </c>
      <c r="CY150" s="27" t="str">
        <f>IF($CW150="","",VLOOKUP($CW150,'Braços de IP'!$E$9:$I$15,5,0))</f>
        <v/>
      </c>
      <c r="CZ150" s="24"/>
      <c r="DA150" s="24"/>
      <c r="DB150" s="24"/>
      <c r="DC150" s="24"/>
      <c r="DD150" s="24"/>
      <c r="DE150" s="24"/>
      <c r="DF150" s="28">
        <f t="shared" si="96"/>
        <v>31</v>
      </c>
      <c r="DG150" s="29">
        <f t="shared" si="97"/>
        <v>100</v>
      </c>
      <c r="DH150" s="28">
        <f t="shared" si="98"/>
        <v>131</v>
      </c>
      <c r="DI150" s="30">
        <f t="shared" si="99"/>
        <v>0.69</v>
      </c>
      <c r="DJ150" s="31"/>
      <c r="DK150" s="32"/>
      <c r="DL150" s="15" t="s">
        <v>141</v>
      </c>
      <c r="DM150" s="15"/>
      <c r="DO150" s="33">
        <f t="shared" si="100"/>
        <v>0.7350427350427351</v>
      </c>
      <c r="DQ150" s="1" t="s">
        <v>211</v>
      </c>
      <c r="DR150" s="1">
        <f t="shared" si="108"/>
        <v>0</v>
      </c>
      <c r="DS150" s="33" t="e">
        <f t="shared" si="108"/>
        <v>#DIV/0!</v>
      </c>
    </row>
    <row r="151" spans="1:125" ht="15.75" hidden="1" customHeight="1" x14ac:dyDescent="0.3">
      <c r="C151" t="s">
        <v>1006</v>
      </c>
      <c r="D151" s="15">
        <v>49</v>
      </c>
      <c r="E151" s="15" t="s">
        <v>132</v>
      </c>
      <c r="F151" s="15" t="s">
        <v>210</v>
      </c>
      <c r="G151" s="15">
        <v>-30.001183999999999</v>
      </c>
      <c r="H151" s="15">
        <v>-50.138261999999997</v>
      </c>
      <c r="I151" s="15" t="s">
        <v>134</v>
      </c>
      <c r="J151" s="15" t="s">
        <v>135</v>
      </c>
      <c r="K151" s="15" t="s">
        <v>136</v>
      </c>
      <c r="L151" s="15" t="s">
        <v>148</v>
      </c>
      <c r="M151" s="15">
        <v>100</v>
      </c>
      <c r="N151" s="15">
        <v>17</v>
      </c>
      <c r="O151" s="15">
        <v>0</v>
      </c>
      <c r="P151" s="15">
        <f t="shared" si="74"/>
        <v>200</v>
      </c>
      <c r="Q151" s="16">
        <v>2</v>
      </c>
      <c r="R151" s="16">
        <v>2.5</v>
      </c>
      <c r="S151" s="16">
        <v>7</v>
      </c>
      <c r="T151" s="15"/>
      <c r="U151" s="15"/>
      <c r="V151" s="15">
        <v>0</v>
      </c>
      <c r="W151" s="15">
        <v>2.5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 t="s">
        <v>138</v>
      </c>
      <c r="AD151" s="15" t="s">
        <v>139</v>
      </c>
      <c r="AE151" s="15">
        <v>37</v>
      </c>
      <c r="AF151" s="15">
        <v>7.5</v>
      </c>
      <c r="AG151" s="15">
        <v>1</v>
      </c>
      <c r="AH151" s="15">
        <v>0.4</v>
      </c>
      <c r="AI151" s="15">
        <v>1.3</v>
      </c>
      <c r="AJ151" s="16">
        <f t="shared" si="75"/>
        <v>0.9</v>
      </c>
      <c r="AK151" s="16" t="s">
        <v>135</v>
      </c>
      <c r="AL151" s="16" t="s">
        <v>135</v>
      </c>
      <c r="AM151" s="15" t="s">
        <v>140</v>
      </c>
      <c r="AN151" s="16">
        <f t="shared" si="76"/>
        <v>2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 t="s">
        <v>135</v>
      </c>
      <c r="AU151" s="17">
        <f t="shared" si="77"/>
        <v>0</v>
      </c>
      <c r="AV151" s="17"/>
      <c r="AW151" s="17">
        <f>VLOOKUP(I151,ABNT5101!$I$3:$J$9,2)</f>
        <v>7.5</v>
      </c>
      <c r="AX151" s="17">
        <f>VLOOKUP(I151,ABNT5101!$I$3:$M$9,5)</f>
        <v>0.18</v>
      </c>
      <c r="AY151" s="131" t="str">
        <f>_xlfn.XLOOKUP(I151,ABNT5101!$I:$I,ABNT5101!$L:$L)</f>
        <v>-</v>
      </c>
      <c r="AZ151" s="131">
        <f>_xlfn.XLOOKUP(I151,ABNT5101!$I:$I,ABNT5101!M:M)</f>
        <v>0.18</v>
      </c>
      <c r="BA151" s="131" t="str">
        <f>_xlfn.XLOOKUP(I151,ABNT5101!$I:$I,ABNT5101!N:N)</f>
        <v>-</v>
      </c>
      <c r="BB151" s="131">
        <f>_xlfn.XLOOKUP(I151,ABNT5101!$I:$I,ABNT5101!O:O)</f>
        <v>16</v>
      </c>
      <c r="BC151" s="18" t="str">
        <f t="shared" si="78"/>
        <v>ATENDE</v>
      </c>
      <c r="BD151" s="19">
        <f t="shared" si="79"/>
        <v>1.7333333333333423E-2</v>
      </c>
      <c r="BE151" s="19">
        <f t="shared" si="80"/>
        <v>1.6111111111111112</v>
      </c>
      <c r="BF151" s="19" t="str">
        <f t="shared" si="81"/>
        <v>-</v>
      </c>
      <c r="BG151" s="20">
        <v>7.63</v>
      </c>
      <c r="BH151" s="20">
        <v>0.47</v>
      </c>
      <c r="BI151" s="20"/>
      <c r="BJ151" s="20"/>
      <c r="BK151" s="21"/>
      <c r="BL151" s="20"/>
      <c r="BM151" s="18" t="str">
        <f t="shared" si="82"/>
        <v>ATENDE</v>
      </c>
      <c r="BN151" s="18" t="str">
        <f t="shared" si="83"/>
        <v>ATENDE</v>
      </c>
      <c r="BO151" s="18" t="str">
        <f t="shared" si="84"/>
        <v>ATENDE</v>
      </c>
      <c r="BP151" s="18" t="str">
        <f t="shared" si="85"/>
        <v>ATENDE</v>
      </c>
      <c r="BQ151" s="22" t="str">
        <f t="shared" si="86"/>
        <v>C5</v>
      </c>
      <c r="BR151" s="22" t="str">
        <f t="shared" si="106"/>
        <v>P6</v>
      </c>
      <c r="BS151" s="23">
        <f t="shared" si="87"/>
        <v>1.0333333333333332</v>
      </c>
      <c r="BT151" s="20">
        <v>6.1</v>
      </c>
      <c r="BU151" s="20">
        <v>2.4900000000000002</v>
      </c>
      <c r="BV151" s="132">
        <f>IF(BR151="-","-",_xlfn.XLOOKUP(BR151,ABNT5101!$B$4:$B$9,ABNT5101!$C$4:$C$9))</f>
        <v>3</v>
      </c>
      <c r="BW151" s="132">
        <f>IF(BR151="-","-",_xlfn.XLOOKUP(BR151,ABNT5101!$B$4:$B$9,ABNT5101!$D$4:$D$9))</f>
        <v>0.6</v>
      </c>
      <c r="BX151" s="18" t="str">
        <f t="shared" si="88"/>
        <v>ATENDE</v>
      </c>
      <c r="BY151" s="18" t="str">
        <f t="shared" si="89"/>
        <v>ATENDE</v>
      </c>
      <c r="BZ151" s="18" t="str">
        <f t="shared" si="90"/>
        <v>ATENDE</v>
      </c>
      <c r="CA151" s="22" t="str">
        <f t="shared" si="107"/>
        <v>P6</v>
      </c>
      <c r="CB151" s="23">
        <f t="shared" si="91"/>
        <v>0.30000000000000004</v>
      </c>
      <c r="CC151" s="22">
        <v>3.9</v>
      </c>
      <c r="CD151" s="22">
        <v>2.59</v>
      </c>
      <c r="CE151" s="130">
        <f>IF(CA151="-","-",_xlfn.XLOOKUP(CA151,ABNT5101!$B$4:$B$9,ABNT5101!$C$4:$C$9))</f>
        <v>3</v>
      </c>
      <c r="CF151" s="130">
        <f>IF(CA151="-","-",_xlfn.XLOOKUP(CA151,ABNT5101!$B$4:$B$9,ABNT5101!$D$4:$D$9))</f>
        <v>0.6</v>
      </c>
      <c r="CG151" s="18" t="str">
        <f t="shared" si="92"/>
        <v>ATENDE</v>
      </c>
      <c r="CH151" s="18" t="str">
        <f t="shared" si="93"/>
        <v>ATENDE</v>
      </c>
      <c r="CI151" s="18" t="str">
        <f t="shared" si="94"/>
        <v>ATENDE</v>
      </c>
      <c r="CJ151" s="133" t="str">
        <f>_xlfn.XLOOKUP(CK151,'Banco de dados'!$B:$B,'Banco de dados'!$D:$D)</f>
        <v>TECNOWATT</v>
      </c>
      <c r="CK151" s="25" t="s">
        <v>824</v>
      </c>
      <c r="CL151" s="24" t="str">
        <f>_xlfn.XLOOKUP(CK151,'Banco de dados'!$B:$B,'Banco de dados'!$E:$E)</f>
        <v>SIGSAGPTLRRSSNDL_30W_38IBBRS
1-10C1MUN6.5</v>
      </c>
      <c r="CM151" s="24"/>
      <c r="CN151" s="24" t="e">
        <f>IF(CM151="-","-",_xlfn.XLOOKUP(CM151,'Banco de dados'!$B:$B,'Banco de dados'!$E:$E))</f>
        <v>#N/A</v>
      </c>
      <c r="CO151" s="26">
        <f t="shared" si="95"/>
        <v>1</v>
      </c>
      <c r="CP151" s="24">
        <f>_xlfn.XLOOKUP(CK151,'Banco de dados'!$B:$B,'Banco de dados'!$H:$H)</f>
        <v>30</v>
      </c>
      <c r="CQ151" s="24">
        <f>_xlfn.XLOOKUP(CM151,'Banco de dados'!$B:$B,'Banco de dados'!$H:$H)</f>
        <v>0</v>
      </c>
      <c r="CR151" s="24">
        <f>_xlfn.XLOOKUP(CK151,'Banco de dados'!$B:$B,'Banco de dados'!$F:$F)</f>
        <v>5266</v>
      </c>
      <c r="CS151" s="24">
        <f>_xlfn.XLOOKUP(CM151,'Banco de dados'!$B:$B,'Banco de dados'!$F:$F)</f>
        <v>0</v>
      </c>
      <c r="CT151" s="25">
        <v>0</v>
      </c>
      <c r="CU151" s="25"/>
      <c r="CV151" s="24" t="str">
        <f>IF(AI151&lt;=0.5,"Curto I",IF(AND(AI151&gt;='Braços de IP'!$B$9,AI151&lt;='Braços de IP'!$D$9),'Braços de IP'!$E$9,IF(AND(AI151&gt;='Braços de IP'!$B$10,AI151&lt;='Braços de IP'!$D$10),'Braços de IP'!$E$10,IF(AND(AI151&gt;='Braços de IP'!$B$11,AI151&lt;='Braços de IP'!$D$11),'Braços de IP'!$E$11,IF(AND(AI151&gt;='Braços de IP'!$B$12,AI151&lt;='Braços de IP'!$D$12),'Braços de IP'!$E$12,IF(AND(AI151&gt;='Braços de IP'!$B$13,AI151&lt;='Braços de IP'!$D$13),'Braços de IP'!$E$13,IF(AND(AI151&gt;='Braços de IP'!$B$14,AI151&lt;='Braços de IP'!$D$14),'Braços de IP'!$E$14,"ERRO")))))))</f>
        <v>Curto II</v>
      </c>
      <c r="CW151" s="25"/>
      <c r="CX151" s="24" t="str">
        <f>IF($CW151="","",VLOOKUP($CW151,'Braços de IP'!$E$9:$I$15,2,0))</f>
        <v/>
      </c>
      <c r="CY151" s="27" t="str">
        <f>IF($CW151="","",VLOOKUP($CW151,'Braços de IP'!$E$9:$I$15,5,0))</f>
        <v/>
      </c>
      <c r="CZ151" s="24"/>
      <c r="DA151" s="24"/>
      <c r="DB151" s="24"/>
      <c r="DC151" s="24"/>
      <c r="DD151" s="24"/>
      <c r="DE151" s="24"/>
      <c r="DF151" s="28">
        <f t="shared" si="96"/>
        <v>30</v>
      </c>
      <c r="DG151" s="29">
        <f t="shared" si="97"/>
        <v>100</v>
      </c>
      <c r="DH151" s="28">
        <f t="shared" si="98"/>
        <v>130</v>
      </c>
      <c r="DI151" s="30">
        <f t="shared" si="99"/>
        <v>0.7</v>
      </c>
      <c r="DJ151" s="31"/>
      <c r="DK151" s="32"/>
      <c r="DL151" s="15" t="s">
        <v>141</v>
      </c>
      <c r="DM151" s="15"/>
      <c r="DO151" s="33">
        <f t="shared" si="100"/>
        <v>0.74358974358974361</v>
      </c>
      <c r="DQ151" s="1" t="s">
        <v>211</v>
      </c>
      <c r="DR151" s="1">
        <f t="shared" si="108"/>
        <v>0</v>
      </c>
      <c r="DS151" s="33" t="e">
        <f t="shared" si="108"/>
        <v>#DIV/0!</v>
      </c>
    </row>
    <row r="152" spans="1:125" ht="15.75" hidden="1" customHeight="1" x14ac:dyDescent="0.3">
      <c r="C152" t="s">
        <v>1006</v>
      </c>
      <c r="D152" s="15">
        <v>50</v>
      </c>
      <c r="E152" s="15" t="s">
        <v>132</v>
      </c>
      <c r="F152" s="15" t="s">
        <v>213</v>
      </c>
      <c r="G152" s="15">
        <v>-30.007206</v>
      </c>
      <c r="H152" s="15">
        <v>-50.135154</v>
      </c>
      <c r="I152" s="15" t="s">
        <v>134</v>
      </c>
      <c r="J152" s="15" t="s">
        <v>135</v>
      </c>
      <c r="K152" s="15" t="s">
        <v>136</v>
      </c>
      <c r="L152" s="15" t="s">
        <v>148</v>
      </c>
      <c r="M152" s="15">
        <v>150</v>
      </c>
      <c r="N152" s="15">
        <v>22</v>
      </c>
      <c r="O152" s="15">
        <v>0</v>
      </c>
      <c r="P152" s="15">
        <f t="shared" si="74"/>
        <v>300</v>
      </c>
      <c r="Q152" s="16">
        <v>2</v>
      </c>
      <c r="R152" s="16">
        <v>2.59</v>
      </c>
      <c r="S152" s="16">
        <v>7</v>
      </c>
      <c r="T152" s="15"/>
      <c r="U152" s="15"/>
      <c r="V152" s="15">
        <v>0</v>
      </c>
      <c r="W152" s="15">
        <v>2.5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 t="s">
        <v>138</v>
      </c>
      <c r="AD152" s="15" t="s">
        <v>139</v>
      </c>
      <c r="AE152" s="15">
        <v>21</v>
      </c>
      <c r="AF152" s="15">
        <v>7.5</v>
      </c>
      <c r="AG152" s="15">
        <v>1</v>
      </c>
      <c r="AH152" s="15">
        <v>0.35</v>
      </c>
      <c r="AI152" s="15">
        <v>1.3</v>
      </c>
      <c r="AJ152" s="16">
        <f t="shared" si="75"/>
        <v>0.95000000000000007</v>
      </c>
      <c r="AK152" s="16" t="s">
        <v>135</v>
      </c>
      <c r="AL152" s="16" t="s">
        <v>135</v>
      </c>
      <c r="AM152" s="15" t="s">
        <v>140</v>
      </c>
      <c r="AN152" s="16">
        <f t="shared" si="76"/>
        <v>2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 t="s">
        <v>135</v>
      </c>
      <c r="AU152" s="17">
        <f t="shared" si="77"/>
        <v>0</v>
      </c>
      <c r="AV152" s="17"/>
      <c r="AW152" s="17">
        <f>VLOOKUP(I152,ABNT5101!$I$3:$J$9,2)</f>
        <v>7.5</v>
      </c>
      <c r="AX152" s="17">
        <f>VLOOKUP(I152,ABNT5101!$I$3:$M$9,5)</f>
        <v>0.18</v>
      </c>
      <c r="AY152" s="131" t="str">
        <f>_xlfn.XLOOKUP(I152,ABNT5101!$I:$I,ABNT5101!$L:$L)</f>
        <v>-</v>
      </c>
      <c r="AZ152" s="131">
        <f>_xlfn.XLOOKUP(I152,ABNT5101!$I:$I,ABNT5101!M:M)</f>
        <v>0.18</v>
      </c>
      <c r="BA152" s="131" t="str">
        <f>_xlfn.XLOOKUP(I152,ABNT5101!$I:$I,ABNT5101!N:N)</f>
        <v>-</v>
      </c>
      <c r="BB152" s="131">
        <f>_xlfn.XLOOKUP(I152,ABNT5101!$I:$I,ABNT5101!O:O)</f>
        <v>16</v>
      </c>
      <c r="BC152" s="18" t="str">
        <f t="shared" si="78"/>
        <v>ATENDE</v>
      </c>
      <c r="BD152" s="19">
        <f t="shared" si="79"/>
        <v>0.45599999999999996</v>
      </c>
      <c r="BE152" s="19">
        <f t="shared" si="80"/>
        <v>2.7222222222222228</v>
      </c>
      <c r="BF152" s="19" t="str">
        <f t="shared" si="81"/>
        <v>-</v>
      </c>
      <c r="BG152" s="20">
        <v>10.92</v>
      </c>
      <c r="BH152" s="20">
        <v>0.67</v>
      </c>
      <c r="BI152" s="20"/>
      <c r="BJ152" s="20"/>
      <c r="BK152" s="21"/>
      <c r="BL152" s="20"/>
      <c r="BM152" s="18" t="str">
        <f t="shared" si="82"/>
        <v>ATENDE</v>
      </c>
      <c r="BN152" s="18" t="str">
        <f t="shared" si="83"/>
        <v>ATENDE</v>
      </c>
      <c r="BO152" s="18" t="str">
        <f t="shared" si="84"/>
        <v>ATENDE</v>
      </c>
      <c r="BP152" s="18" t="str">
        <f t="shared" si="85"/>
        <v>ATENDE</v>
      </c>
      <c r="BQ152" s="22" t="str">
        <f t="shared" si="86"/>
        <v>C5</v>
      </c>
      <c r="BR152" s="22" t="str">
        <f t="shared" si="106"/>
        <v>P6</v>
      </c>
      <c r="BS152" s="23">
        <f t="shared" si="87"/>
        <v>2.0099999999999998</v>
      </c>
      <c r="BT152" s="20">
        <v>9.0299999999999994</v>
      </c>
      <c r="BU152" s="20">
        <v>6.22</v>
      </c>
      <c r="BV152" s="132">
        <f>IF(BR152="-","-",_xlfn.XLOOKUP(BR152,ABNT5101!$B$4:$B$9,ABNT5101!$C$4:$C$9))</f>
        <v>3</v>
      </c>
      <c r="BW152" s="132">
        <f>IF(BR152="-","-",_xlfn.XLOOKUP(BR152,ABNT5101!$B$4:$B$9,ABNT5101!$D$4:$D$9))</f>
        <v>0.6</v>
      </c>
      <c r="BX152" s="18" t="str">
        <f t="shared" si="88"/>
        <v>ATENDE</v>
      </c>
      <c r="BY152" s="18" t="str">
        <f t="shared" si="89"/>
        <v>ATENDE</v>
      </c>
      <c r="BZ152" s="18" t="str">
        <f t="shared" si="90"/>
        <v>ATENDE</v>
      </c>
      <c r="CA152" s="22" t="str">
        <f t="shared" si="107"/>
        <v>P6</v>
      </c>
      <c r="CB152" s="23">
        <f t="shared" si="91"/>
        <v>1.3166666666666669</v>
      </c>
      <c r="CC152" s="22">
        <v>6.95</v>
      </c>
      <c r="CD152" s="22">
        <v>5.0999999999999996</v>
      </c>
      <c r="CE152" s="130">
        <f>IF(CA152="-","-",_xlfn.XLOOKUP(CA152,ABNT5101!$B$4:$B$9,ABNT5101!$C$4:$C$9))</f>
        <v>3</v>
      </c>
      <c r="CF152" s="130">
        <f>IF(CA152="-","-",_xlfn.XLOOKUP(CA152,ABNT5101!$B$4:$B$9,ABNT5101!$D$4:$D$9))</f>
        <v>0.6</v>
      </c>
      <c r="CG152" s="18" t="str">
        <f t="shared" si="92"/>
        <v>ATENDE</v>
      </c>
      <c r="CH152" s="18" t="str">
        <f t="shared" si="93"/>
        <v>ATENDE</v>
      </c>
      <c r="CI152" s="18" t="str">
        <f t="shared" si="94"/>
        <v>ATENDE</v>
      </c>
      <c r="CJ152" s="133" t="str">
        <f>_xlfn.XLOOKUP(CK152,'Banco de dados'!$B:$B,'Banco de dados'!$D:$D)</f>
        <v>LEDSTAR</v>
      </c>
      <c r="CK152" s="25" t="s">
        <v>707</v>
      </c>
      <c r="CL152" s="24" t="str">
        <f>_xlfn.XLOOKUP(CK152,'Banco de dados'!$B:$B,'Banco de dados'!$E:$E)</f>
        <v>LUM LED SL VT 9.1 28W</v>
      </c>
      <c r="CM152" s="24"/>
      <c r="CN152" s="24" t="e">
        <f>IF(CM152="-","-",_xlfn.XLOOKUP(CM152,'Banco de dados'!$B:$B,'Banco de dados'!$E:$E))</f>
        <v>#N/A</v>
      </c>
      <c r="CO152" s="26">
        <f t="shared" si="95"/>
        <v>1</v>
      </c>
      <c r="CP152" s="24">
        <f>_xlfn.XLOOKUP(CK152,'Banco de dados'!$B:$B,'Banco de dados'!$H:$H)</f>
        <v>28</v>
      </c>
      <c r="CQ152" s="24" t="e">
        <f>_xlfn.XLOOKUP(CM152,'Banco de dados'!$B:$B,'Banco de dados'!$H:$H)</f>
        <v>#N/A</v>
      </c>
      <c r="CR152" s="24">
        <f>_xlfn.XLOOKUP(CK152,'Banco de dados'!$B:$B,'Banco de dados'!$F:$F)</f>
        <v>4927.3500000000004</v>
      </c>
      <c r="CS152" s="24">
        <f>_xlfn.XLOOKUP(CM152,'Banco de dados'!$B:$B,'Banco de dados'!$F:$F)</f>
        <v>0</v>
      </c>
      <c r="CT152" s="25">
        <v>0</v>
      </c>
      <c r="CU152" s="25"/>
      <c r="CV152" s="24" t="str">
        <f>IF(AI152&lt;=0.5,"Curto I",IF(AND(AI152&gt;='Braços de IP'!$B$9,AI152&lt;='Braços de IP'!$D$9),'Braços de IP'!$E$9,IF(AND(AI152&gt;='Braços de IP'!$B$10,AI152&lt;='Braços de IP'!$D$10),'Braços de IP'!$E$10,IF(AND(AI152&gt;='Braços de IP'!$B$11,AI152&lt;='Braços de IP'!$D$11),'Braços de IP'!$E$11,IF(AND(AI152&gt;='Braços de IP'!$B$12,AI152&lt;='Braços de IP'!$D$12),'Braços de IP'!$E$12,IF(AND(AI152&gt;='Braços de IP'!$B$13,AI152&lt;='Braços de IP'!$D$13),'Braços de IP'!$E$13,IF(AND(AI152&gt;='Braços de IP'!$B$14,AI152&lt;='Braços de IP'!$D$14),'Braços de IP'!$E$14,"ERRO")))))))</f>
        <v>Curto II</v>
      </c>
      <c r="CW152" s="25"/>
      <c r="CX152" s="24" t="str">
        <f>IF($CW152="","",VLOOKUP($CW152,'Braços de IP'!$E$9:$I$15,2,0))</f>
        <v/>
      </c>
      <c r="CY152" s="27" t="str">
        <f>IF($CW152="","",VLOOKUP($CW152,'Braços de IP'!$E$9:$I$15,5,0))</f>
        <v/>
      </c>
      <c r="CZ152" s="24"/>
      <c r="DA152" s="24"/>
      <c r="DB152" s="24"/>
      <c r="DC152" s="24"/>
      <c r="DD152" s="24"/>
      <c r="DE152" s="24"/>
      <c r="DF152" s="28">
        <f t="shared" si="96"/>
        <v>28</v>
      </c>
      <c r="DG152" s="29">
        <f t="shared" si="97"/>
        <v>150</v>
      </c>
      <c r="DH152" s="28">
        <f t="shared" si="98"/>
        <v>178</v>
      </c>
      <c r="DI152" s="30">
        <f t="shared" si="99"/>
        <v>0.81333333333333335</v>
      </c>
      <c r="DJ152" s="31"/>
      <c r="DK152" s="32"/>
      <c r="DL152" s="15" t="s">
        <v>141</v>
      </c>
      <c r="DM152" s="15"/>
      <c r="DO152" s="33">
        <f t="shared" si="100"/>
        <v>0.83720930232558144</v>
      </c>
      <c r="DQ152" s="1" t="s">
        <v>211</v>
      </c>
      <c r="DR152" s="1">
        <f t="shared" ref="DR152:DS157" si="109">SUM(DR5:DR71)</f>
        <v>0</v>
      </c>
      <c r="DS152" s="33" t="e">
        <f t="shared" si="109"/>
        <v>#DIV/0!</v>
      </c>
    </row>
    <row r="153" spans="1:125" ht="15.75" hidden="1" customHeight="1" x14ac:dyDescent="0.3">
      <c r="C153" t="s">
        <v>1006</v>
      </c>
      <c r="D153" s="15">
        <v>50</v>
      </c>
      <c r="E153" s="15" t="s">
        <v>132</v>
      </c>
      <c r="F153" s="15" t="s">
        <v>213</v>
      </c>
      <c r="G153" s="15">
        <v>-30.007206</v>
      </c>
      <c r="H153" s="15">
        <v>-50.135154</v>
      </c>
      <c r="I153" s="15" t="s">
        <v>134</v>
      </c>
      <c r="J153" s="15" t="s">
        <v>135</v>
      </c>
      <c r="K153" s="15" t="s">
        <v>136</v>
      </c>
      <c r="L153" s="15" t="s">
        <v>148</v>
      </c>
      <c r="M153" s="15">
        <v>150</v>
      </c>
      <c r="N153" s="15">
        <v>22</v>
      </c>
      <c r="O153" s="15">
        <v>0</v>
      </c>
      <c r="P153" s="15">
        <f t="shared" si="74"/>
        <v>300</v>
      </c>
      <c r="Q153" s="16">
        <v>2</v>
      </c>
      <c r="R153" s="16">
        <v>2.59</v>
      </c>
      <c r="S153" s="16">
        <v>7</v>
      </c>
      <c r="T153" s="15"/>
      <c r="U153" s="15"/>
      <c r="V153" s="15">
        <v>0</v>
      </c>
      <c r="W153" s="15">
        <v>2.5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 t="s">
        <v>138</v>
      </c>
      <c r="AD153" s="15" t="s">
        <v>139</v>
      </c>
      <c r="AE153" s="15">
        <v>21</v>
      </c>
      <c r="AF153" s="15">
        <v>7.5</v>
      </c>
      <c r="AG153" s="15">
        <v>1</v>
      </c>
      <c r="AH153" s="15">
        <v>0.35</v>
      </c>
      <c r="AI153" s="15">
        <v>1.3</v>
      </c>
      <c r="AJ153" s="16">
        <f t="shared" si="75"/>
        <v>0.95000000000000007</v>
      </c>
      <c r="AK153" s="16" t="s">
        <v>135</v>
      </c>
      <c r="AL153" s="16" t="s">
        <v>135</v>
      </c>
      <c r="AM153" s="15" t="s">
        <v>140</v>
      </c>
      <c r="AN153" s="16">
        <f t="shared" si="76"/>
        <v>2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 t="s">
        <v>135</v>
      </c>
      <c r="AU153" s="17">
        <f t="shared" si="77"/>
        <v>0</v>
      </c>
      <c r="AV153" s="17"/>
      <c r="AW153" s="17">
        <f>VLOOKUP(I153,ABNT5101!$I$3:$J$9,2)</f>
        <v>7.5</v>
      </c>
      <c r="AX153" s="17">
        <f>VLOOKUP(I153,ABNT5101!$I$3:$M$9,5)</f>
        <v>0.18</v>
      </c>
      <c r="AY153" s="131" t="str">
        <f>_xlfn.XLOOKUP(I153,ABNT5101!$I:$I,ABNT5101!$L:$L)</f>
        <v>-</v>
      </c>
      <c r="AZ153" s="131">
        <f>_xlfn.XLOOKUP(I153,ABNT5101!$I:$I,ABNT5101!M:M)</f>
        <v>0.18</v>
      </c>
      <c r="BA153" s="131" t="str">
        <f>_xlfn.XLOOKUP(I153,ABNT5101!$I:$I,ABNT5101!N:N)</f>
        <v>-</v>
      </c>
      <c r="BB153" s="131">
        <f>_xlfn.XLOOKUP(I153,ABNT5101!$I:$I,ABNT5101!O:O)</f>
        <v>16</v>
      </c>
      <c r="BC153" s="18" t="str">
        <f t="shared" si="78"/>
        <v>ATENDE</v>
      </c>
      <c r="BD153" s="19">
        <f t="shared" si="79"/>
        <v>0.21999999999999997</v>
      </c>
      <c r="BE153" s="19">
        <f t="shared" si="80"/>
        <v>3.3888888888888893</v>
      </c>
      <c r="BF153" s="19" t="str">
        <f t="shared" si="81"/>
        <v>-</v>
      </c>
      <c r="BG153" s="20">
        <v>9.15</v>
      </c>
      <c r="BH153" s="20">
        <v>0.79</v>
      </c>
      <c r="BI153" s="20"/>
      <c r="BJ153" s="20"/>
      <c r="BK153" s="21"/>
      <c r="BL153" s="20"/>
      <c r="BM153" s="18" t="str">
        <f t="shared" si="82"/>
        <v>ATENDE</v>
      </c>
      <c r="BN153" s="18" t="str">
        <f t="shared" si="83"/>
        <v>ATENDE</v>
      </c>
      <c r="BO153" s="18" t="str">
        <f t="shared" si="84"/>
        <v>ATENDE</v>
      </c>
      <c r="BP153" s="18" t="str">
        <f t="shared" si="85"/>
        <v>ATENDE</v>
      </c>
      <c r="BQ153" s="22" t="str">
        <f t="shared" si="86"/>
        <v>C5</v>
      </c>
      <c r="BR153" s="22" t="str">
        <f t="shared" si="106"/>
        <v>P6</v>
      </c>
      <c r="BS153" s="23">
        <f t="shared" si="87"/>
        <v>1.4466666666666668</v>
      </c>
      <c r="BT153" s="20">
        <v>7.34</v>
      </c>
      <c r="BU153" s="20">
        <v>5.35</v>
      </c>
      <c r="BV153" s="132">
        <f>IF(BR153="-","-",_xlfn.XLOOKUP(BR153,ABNT5101!$B$4:$B$9,ABNT5101!$C$4:$C$9))</f>
        <v>3</v>
      </c>
      <c r="BW153" s="132">
        <f>IF(BR153="-","-",_xlfn.XLOOKUP(BR153,ABNT5101!$B$4:$B$9,ABNT5101!$D$4:$D$9))</f>
        <v>0.6</v>
      </c>
      <c r="BX153" s="18" t="str">
        <f t="shared" si="88"/>
        <v>ATENDE</v>
      </c>
      <c r="BY153" s="18" t="str">
        <f t="shared" si="89"/>
        <v>ATENDE</v>
      </c>
      <c r="BZ153" s="18" t="str">
        <f t="shared" si="90"/>
        <v>ATENDE</v>
      </c>
      <c r="CA153" s="22" t="str">
        <f t="shared" si="107"/>
        <v>P6</v>
      </c>
      <c r="CB153" s="23">
        <f t="shared" si="91"/>
        <v>0.79666666666666663</v>
      </c>
      <c r="CC153" s="22">
        <v>5.39</v>
      </c>
      <c r="CD153" s="22">
        <v>3.67</v>
      </c>
      <c r="CE153" s="130">
        <f>IF(CA153="-","-",_xlfn.XLOOKUP(CA153,ABNT5101!$B$4:$B$9,ABNT5101!$C$4:$C$9))</f>
        <v>3</v>
      </c>
      <c r="CF153" s="130">
        <f>IF(CA153="-","-",_xlfn.XLOOKUP(CA153,ABNT5101!$B$4:$B$9,ABNT5101!$D$4:$D$9))</f>
        <v>0.6</v>
      </c>
      <c r="CG153" s="18" t="str">
        <f t="shared" si="92"/>
        <v>ATENDE</v>
      </c>
      <c r="CH153" s="18" t="str">
        <f t="shared" si="93"/>
        <v>ATENDE</v>
      </c>
      <c r="CI153" s="18" t="str">
        <f t="shared" si="94"/>
        <v>ATENDE</v>
      </c>
      <c r="CJ153" s="133" t="str">
        <f>_xlfn.XLOOKUP(CK153,'Banco de dados'!$B:$B,'Banco de dados'!$D:$D)</f>
        <v>SX LIGHTING</v>
      </c>
      <c r="CK153" s="25" t="s">
        <v>798</v>
      </c>
      <c r="CL153" s="24" t="str">
        <f>_xlfn.XLOOKUP(CK153,'Banco de dados'!$B:$B,'Banco de dados'!$E:$E)</f>
        <v>SXINEVO020K40L12CZF7PHF</v>
      </c>
      <c r="CM153" s="24"/>
      <c r="CN153" s="24" t="e">
        <f>IF(CM153="-","-",_xlfn.XLOOKUP(CM153,'Banco de dados'!$B:$B,'Banco de dados'!$E:$E))</f>
        <v>#N/A</v>
      </c>
      <c r="CO153" s="26">
        <f t="shared" si="95"/>
        <v>1</v>
      </c>
      <c r="CP153" s="24">
        <f>_xlfn.XLOOKUP(CK153,'Banco de dados'!$B:$B,'Banco de dados'!$H:$H)</f>
        <v>22.5</v>
      </c>
      <c r="CQ153" s="24">
        <f>_xlfn.XLOOKUP(CM153,'Banco de dados'!$B:$B,'Banco de dados'!$H:$H)</f>
        <v>0</v>
      </c>
      <c r="CR153" s="24">
        <f>_xlfn.XLOOKUP(CK153,'Banco de dados'!$B:$B,'Banco de dados'!$F:$F)</f>
        <v>3825</v>
      </c>
      <c r="CS153" s="24">
        <f>_xlfn.XLOOKUP(CM153,'Banco de dados'!$B:$B,'Banco de dados'!$F:$F)</f>
        <v>0</v>
      </c>
      <c r="CT153" s="25">
        <v>0</v>
      </c>
      <c r="CU153" s="25"/>
      <c r="CV153" s="24" t="str">
        <f>IF(AI153&lt;=0.5,"Curto I",IF(AND(AI153&gt;='Braços de IP'!$B$9,AI153&lt;='Braços de IP'!$D$9),'Braços de IP'!$E$9,IF(AND(AI153&gt;='Braços de IP'!$B$10,AI153&lt;='Braços de IP'!$D$10),'Braços de IP'!$E$10,IF(AND(AI153&gt;='Braços de IP'!$B$11,AI153&lt;='Braços de IP'!$D$11),'Braços de IP'!$E$11,IF(AND(AI153&gt;='Braços de IP'!$B$12,AI153&lt;='Braços de IP'!$D$12),'Braços de IP'!$E$12,IF(AND(AI153&gt;='Braços de IP'!$B$13,AI153&lt;='Braços de IP'!$D$13),'Braços de IP'!$E$13,IF(AND(AI153&gt;='Braços de IP'!$B$14,AI153&lt;='Braços de IP'!$D$14),'Braços de IP'!$E$14,"ERRO")))))))</f>
        <v>Curto II</v>
      </c>
      <c r="CW153" s="25"/>
      <c r="CX153" s="24" t="str">
        <f>IF($CW153="","",VLOOKUP($CW153,'Braços de IP'!$E$9:$I$15,2,0))</f>
        <v/>
      </c>
      <c r="CY153" s="27" t="str">
        <f>IF($CW153="","",VLOOKUP($CW153,'Braços de IP'!$E$9:$I$15,5,0))</f>
        <v/>
      </c>
      <c r="CZ153" s="24"/>
      <c r="DA153" s="24"/>
      <c r="DB153" s="24"/>
      <c r="DC153" s="24"/>
      <c r="DD153" s="24"/>
      <c r="DE153" s="24"/>
      <c r="DF153" s="28">
        <f t="shared" si="96"/>
        <v>22.5</v>
      </c>
      <c r="DG153" s="29">
        <f t="shared" si="97"/>
        <v>150</v>
      </c>
      <c r="DH153" s="28">
        <f t="shared" si="98"/>
        <v>172.5</v>
      </c>
      <c r="DI153" s="30">
        <f t="shared" si="99"/>
        <v>0.85</v>
      </c>
      <c r="DJ153" s="31"/>
      <c r="DK153" s="32"/>
      <c r="DL153" s="15" t="s">
        <v>141</v>
      </c>
      <c r="DM153" s="15"/>
      <c r="DO153" s="33">
        <f t="shared" si="100"/>
        <v>0.8691860465116279</v>
      </c>
      <c r="DQ153" s="1" t="s">
        <v>211</v>
      </c>
      <c r="DR153" s="1">
        <f t="shared" si="109"/>
        <v>0</v>
      </c>
      <c r="DS153" s="33" t="e">
        <f t="shared" si="109"/>
        <v>#DIV/0!</v>
      </c>
    </row>
    <row r="154" spans="1:125" ht="15.75" hidden="1" customHeight="1" x14ac:dyDescent="0.3">
      <c r="C154" t="s">
        <v>1006</v>
      </c>
      <c r="D154" s="15">
        <v>50</v>
      </c>
      <c r="E154" s="15" t="s">
        <v>132</v>
      </c>
      <c r="F154" s="15" t="s">
        <v>213</v>
      </c>
      <c r="G154" s="15">
        <v>-30.007206</v>
      </c>
      <c r="H154" s="15">
        <v>-50.135154</v>
      </c>
      <c r="I154" s="15" t="s">
        <v>134</v>
      </c>
      <c r="J154" s="15" t="s">
        <v>135</v>
      </c>
      <c r="K154" s="15" t="s">
        <v>136</v>
      </c>
      <c r="L154" s="15" t="s">
        <v>148</v>
      </c>
      <c r="M154" s="15">
        <v>150</v>
      </c>
      <c r="N154" s="15">
        <v>22</v>
      </c>
      <c r="O154" s="15">
        <v>0</v>
      </c>
      <c r="P154" s="15">
        <f t="shared" si="74"/>
        <v>300</v>
      </c>
      <c r="Q154" s="16">
        <v>2</v>
      </c>
      <c r="R154" s="16">
        <v>2.59</v>
      </c>
      <c r="S154" s="16">
        <v>7</v>
      </c>
      <c r="T154" s="15"/>
      <c r="U154" s="15"/>
      <c r="V154" s="15">
        <v>0</v>
      </c>
      <c r="W154" s="15">
        <v>2.5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 t="s">
        <v>138</v>
      </c>
      <c r="AD154" s="15" t="s">
        <v>139</v>
      </c>
      <c r="AE154" s="15">
        <v>21</v>
      </c>
      <c r="AF154" s="15">
        <v>7.5</v>
      </c>
      <c r="AG154" s="15">
        <v>1</v>
      </c>
      <c r="AH154" s="15">
        <v>0.35</v>
      </c>
      <c r="AI154" s="15">
        <v>1.3</v>
      </c>
      <c r="AJ154" s="16">
        <f t="shared" si="75"/>
        <v>0.95000000000000007</v>
      </c>
      <c r="AK154" s="16" t="s">
        <v>135</v>
      </c>
      <c r="AL154" s="16" t="s">
        <v>135</v>
      </c>
      <c r="AM154" s="15" t="s">
        <v>140</v>
      </c>
      <c r="AN154" s="16">
        <f t="shared" si="76"/>
        <v>2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 t="s">
        <v>135</v>
      </c>
      <c r="AU154" s="17">
        <f t="shared" si="77"/>
        <v>0</v>
      </c>
      <c r="AV154" s="17"/>
      <c r="AW154" s="17">
        <f>VLOOKUP(I154,ABNT5101!$I$3:$J$9,2)</f>
        <v>7.5</v>
      </c>
      <c r="AX154" s="17">
        <f>VLOOKUP(I154,ABNT5101!$I$3:$M$9,5)</f>
        <v>0.18</v>
      </c>
      <c r="AY154" s="131" t="str">
        <f>_xlfn.XLOOKUP(I154,ABNT5101!$I:$I,ABNT5101!$L:$L)</f>
        <v>-</v>
      </c>
      <c r="AZ154" s="131">
        <f>_xlfn.XLOOKUP(I154,ABNT5101!$I:$I,ABNT5101!M:M)</f>
        <v>0.18</v>
      </c>
      <c r="BA154" s="131" t="str">
        <f>_xlfn.XLOOKUP(I154,ABNT5101!$I:$I,ABNT5101!N:N)</f>
        <v>-</v>
      </c>
      <c r="BB154" s="131">
        <f>_xlfn.XLOOKUP(I154,ABNT5101!$I:$I,ABNT5101!O:O)</f>
        <v>16</v>
      </c>
      <c r="BC154" s="18" t="str">
        <f t="shared" si="78"/>
        <v>ATENDE</v>
      </c>
      <c r="BD154" s="19">
        <f t="shared" si="79"/>
        <v>0.79600000000000004</v>
      </c>
      <c r="BE154" s="19">
        <f t="shared" si="80"/>
        <v>3.0555555555555554</v>
      </c>
      <c r="BF154" s="19" t="str">
        <f t="shared" si="81"/>
        <v>-</v>
      </c>
      <c r="BG154" s="20">
        <v>13.47</v>
      </c>
      <c r="BH154" s="20">
        <v>0.73</v>
      </c>
      <c r="BI154" s="20"/>
      <c r="BJ154" s="20"/>
      <c r="BK154" s="21"/>
      <c r="BL154" s="20"/>
      <c r="BM154" s="18" t="str">
        <f t="shared" si="82"/>
        <v>ATENDE</v>
      </c>
      <c r="BN154" s="18" t="str">
        <f t="shared" si="83"/>
        <v>ATENDE</v>
      </c>
      <c r="BO154" s="18" t="str">
        <f t="shared" si="84"/>
        <v>ATENDE</v>
      </c>
      <c r="BP154" s="18" t="str">
        <f t="shared" si="85"/>
        <v>ATENDE</v>
      </c>
      <c r="BQ154" s="22" t="str">
        <f t="shared" si="86"/>
        <v>C5</v>
      </c>
      <c r="BR154" s="22" t="str">
        <f t="shared" si="106"/>
        <v>P6</v>
      </c>
      <c r="BS154" s="23">
        <f t="shared" si="87"/>
        <v>2.5166666666666671</v>
      </c>
      <c r="BT154" s="20">
        <v>10.55</v>
      </c>
      <c r="BU154" s="20">
        <v>7.75</v>
      </c>
      <c r="BV154" s="132">
        <f>IF(BR154="-","-",_xlfn.XLOOKUP(BR154,ABNT5101!$B$4:$B$9,ABNT5101!$C$4:$C$9))</f>
        <v>3</v>
      </c>
      <c r="BW154" s="132">
        <f>IF(BR154="-","-",_xlfn.XLOOKUP(BR154,ABNT5101!$B$4:$B$9,ABNT5101!$D$4:$D$9))</f>
        <v>0.6</v>
      </c>
      <c r="BX154" s="18" t="str">
        <f t="shared" si="88"/>
        <v>ATENDE</v>
      </c>
      <c r="BY154" s="18" t="str">
        <f t="shared" si="89"/>
        <v>ATENDE</v>
      </c>
      <c r="BZ154" s="18" t="str">
        <f t="shared" si="90"/>
        <v>ATENDE</v>
      </c>
      <c r="CA154" s="22" t="str">
        <f t="shared" si="107"/>
        <v>P6</v>
      </c>
      <c r="CB154" s="23">
        <f t="shared" si="91"/>
        <v>1.3199999999999998</v>
      </c>
      <c r="CC154" s="22">
        <v>6.96</v>
      </c>
      <c r="CD154" s="22">
        <v>5.13</v>
      </c>
      <c r="CE154" s="130">
        <f>IF(CA154="-","-",_xlfn.XLOOKUP(CA154,ABNT5101!$B$4:$B$9,ABNT5101!$C$4:$C$9))</f>
        <v>3</v>
      </c>
      <c r="CF154" s="130">
        <f>IF(CA154="-","-",_xlfn.XLOOKUP(CA154,ABNT5101!$B$4:$B$9,ABNT5101!$D$4:$D$9))</f>
        <v>0.6</v>
      </c>
      <c r="CG154" s="18" t="str">
        <f t="shared" si="92"/>
        <v>ATENDE</v>
      </c>
      <c r="CH154" s="18" t="str">
        <f t="shared" si="93"/>
        <v>ATENDE</v>
      </c>
      <c r="CI154" s="18" t="str">
        <f t="shared" si="94"/>
        <v>ATENDE</v>
      </c>
      <c r="CJ154" s="133" t="str">
        <f>_xlfn.XLOOKUP(CK154,'Banco de dados'!$B:$B,'Banco de dados'!$D:$D)</f>
        <v>TECNOWATT</v>
      </c>
      <c r="CK154" s="25" t="s">
        <v>824</v>
      </c>
      <c r="CL154" s="24" t="str">
        <f>_xlfn.XLOOKUP(CK154,'Banco de dados'!$B:$B,'Banco de dados'!$E:$E)</f>
        <v>SIGSAGPTLRRSSNDL_30W_38IBBRS
1-10C1MUN6.5</v>
      </c>
      <c r="CM154" s="24"/>
      <c r="CN154" s="24" t="e">
        <f>IF(CM154="-","-",_xlfn.XLOOKUP(CM154,'Banco de dados'!$B:$B,'Banco de dados'!$E:$E))</f>
        <v>#N/A</v>
      </c>
      <c r="CO154" s="26">
        <f t="shared" si="95"/>
        <v>1</v>
      </c>
      <c r="CP154" s="24">
        <f>_xlfn.XLOOKUP(CK154,'Banco de dados'!$B:$B,'Banco de dados'!$H:$H)</f>
        <v>30</v>
      </c>
      <c r="CQ154" s="24" t="e">
        <f>_xlfn.XLOOKUP(CM154,'Banco de dados'!$B:$B,'Banco de dados'!$H:$H)</f>
        <v>#N/A</v>
      </c>
      <c r="CR154" s="24">
        <f>_xlfn.XLOOKUP(CK154,'Banco de dados'!$B:$B,'Banco de dados'!$F:$F)</f>
        <v>5266</v>
      </c>
      <c r="CS154" s="24">
        <f>_xlfn.XLOOKUP(CM154,'Banco de dados'!$B:$B,'Banco de dados'!$F:$F)</f>
        <v>0</v>
      </c>
      <c r="CT154" s="25">
        <v>0</v>
      </c>
      <c r="CU154" s="25"/>
      <c r="CV154" s="24" t="str">
        <f>IF(AI154&lt;=0.5,"Curto I",IF(AND(AI154&gt;='Braços de IP'!$B$9,AI154&lt;='Braços de IP'!$D$9),'Braços de IP'!$E$9,IF(AND(AI154&gt;='Braços de IP'!$B$10,AI154&lt;='Braços de IP'!$D$10),'Braços de IP'!$E$10,IF(AND(AI154&gt;='Braços de IP'!$B$11,AI154&lt;='Braços de IP'!$D$11),'Braços de IP'!$E$11,IF(AND(AI154&gt;='Braços de IP'!$B$12,AI154&lt;='Braços de IP'!$D$12),'Braços de IP'!$E$12,IF(AND(AI154&gt;='Braços de IP'!$B$13,AI154&lt;='Braços de IP'!$D$13),'Braços de IP'!$E$13,IF(AND(AI154&gt;='Braços de IP'!$B$14,AI154&lt;='Braços de IP'!$D$14),'Braços de IP'!$E$14,"ERRO")))))))</f>
        <v>Curto II</v>
      </c>
      <c r="CW154" s="25"/>
      <c r="CX154" s="24" t="str">
        <f>IF($CW154="","",VLOOKUP($CW154,'Braços de IP'!$E$9:$I$15,2,0))</f>
        <v/>
      </c>
      <c r="CY154" s="27" t="str">
        <f>IF($CW154="","",VLOOKUP($CW154,'Braços de IP'!$E$9:$I$15,5,0))</f>
        <v/>
      </c>
      <c r="CZ154" s="24"/>
      <c r="DA154" s="24"/>
      <c r="DB154" s="24"/>
      <c r="DC154" s="24"/>
      <c r="DD154" s="24"/>
      <c r="DE154" s="24"/>
      <c r="DF154" s="28">
        <f t="shared" si="96"/>
        <v>30</v>
      </c>
      <c r="DG154" s="29">
        <f t="shared" si="97"/>
        <v>150</v>
      </c>
      <c r="DH154" s="28">
        <f t="shared" si="98"/>
        <v>180</v>
      </c>
      <c r="DI154" s="30">
        <f t="shared" si="99"/>
        <v>0.8</v>
      </c>
      <c r="DJ154" s="31"/>
      <c r="DK154" s="32"/>
      <c r="DL154" s="15" t="s">
        <v>141</v>
      </c>
      <c r="DM154" s="15"/>
      <c r="DO154" s="33">
        <f t="shared" si="100"/>
        <v>0.82558139534883723</v>
      </c>
      <c r="DQ154" s="1" t="s">
        <v>211</v>
      </c>
      <c r="DR154" s="1">
        <f t="shared" si="109"/>
        <v>0</v>
      </c>
      <c r="DS154" s="33" t="e">
        <f t="shared" si="109"/>
        <v>#DIV/0!</v>
      </c>
    </row>
    <row r="155" spans="1:125" ht="15.75" hidden="1" customHeight="1" x14ac:dyDescent="0.3">
      <c r="C155" t="s">
        <v>1006</v>
      </c>
      <c r="D155" s="15">
        <v>51</v>
      </c>
      <c r="E155" s="15" t="s">
        <v>132</v>
      </c>
      <c r="F155" s="15" t="s">
        <v>214</v>
      </c>
      <c r="G155" s="15">
        <v>-29.998532999999998</v>
      </c>
      <c r="H155" s="15">
        <v>-50.143053000000002</v>
      </c>
      <c r="I155" s="15" t="s">
        <v>134</v>
      </c>
      <c r="J155" s="15" t="s">
        <v>135</v>
      </c>
      <c r="K155" s="15" t="s">
        <v>136</v>
      </c>
      <c r="L155" s="15" t="s">
        <v>148</v>
      </c>
      <c r="M155" s="15">
        <v>100</v>
      </c>
      <c r="N155" s="15">
        <v>17</v>
      </c>
      <c r="O155" s="15">
        <v>0</v>
      </c>
      <c r="P155" s="15">
        <f t="shared" si="74"/>
        <v>200</v>
      </c>
      <c r="Q155" s="16">
        <v>2</v>
      </c>
      <c r="R155" s="16">
        <v>2.5</v>
      </c>
      <c r="S155" s="16">
        <v>7</v>
      </c>
      <c r="T155" s="15"/>
      <c r="U155" s="15"/>
      <c r="V155" s="15">
        <v>0</v>
      </c>
      <c r="W155" s="15">
        <v>3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 t="s">
        <v>138</v>
      </c>
      <c r="AD155" s="15" t="s">
        <v>139</v>
      </c>
      <c r="AE155" s="15">
        <v>42.1</v>
      </c>
      <c r="AF155" s="15">
        <v>7</v>
      </c>
      <c r="AG155" s="15">
        <v>1</v>
      </c>
      <c r="AH155" s="15">
        <v>0.4</v>
      </c>
      <c r="AI155" s="15">
        <v>1.3</v>
      </c>
      <c r="AJ155" s="16">
        <f t="shared" si="75"/>
        <v>0.9</v>
      </c>
      <c r="AK155" s="16" t="s">
        <v>135</v>
      </c>
      <c r="AL155" s="16" t="s">
        <v>135</v>
      </c>
      <c r="AM155" s="15" t="s">
        <v>140</v>
      </c>
      <c r="AN155" s="16">
        <f t="shared" si="76"/>
        <v>2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 t="s">
        <v>135</v>
      </c>
      <c r="AU155" s="17">
        <f t="shared" si="77"/>
        <v>0</v>
      </c>
      <c r="AV155" s="17"/>
      <c r="AW155" s="17">
        <f>VLOOKUP(I155,ABNT5101!$I$3:$J$9,2)</f>
        <v>7.5</v>
      </c>
      <c r="AX155" s="17">
        <f>VLOOKUP(I155,ABNT5101!$I$3:$M$9,5)</f>
        <v>0.18</v>
      </c>
      <c r="AY155" s="131" t="str">
        <f>_xlfn.XLOOKUP(I155,ABNT5101!$I:$I,ABNT5101!$L:$L)</f>
        <v>-</v>
      </c>
      <c r="AZ155" s="131">
        <f>_xlfn.XLOOKUP(I155,ABNT5101!$I:$I,ABNT5101!M:M)</f>
        <v>0.18</v>
      </c>
      <c r="BA155" s="131" t="str">
        <f>_xlfn.XLOOKUP(I155,ABNT5101!$I:$I,ABNT5101!N:N)</f>
        <v>-</v>
      </c>
      <c r="BB155" s="131">
        <f>_xlfn.XLOOKUP(I155,ABNT5101!$I:$I,ABNT5101!O:O)</f>
        <v>16</v>
      </c>
      <c r="BC155" s="18" t="str">
        <f t="shared" si="78"/>
        <v>ATENDE</v>
      </c>
      <c r="BD155" s="19">
        <f t="shared" si="79"/>
        <v>0.17466666666666675</v>
      </c>
      <c r="BE155" s="19">
        <f t="shared" si="80"/>
        <v>0.38888888888888884</v>
      </c>
      <c r="BF155" s="19" t="str">
        <f t="shared" si="81"/>
        <v>-</v>
      </c>
      <c r="BG155" s="20">
        <v>8.81</v>
      </c>
      <c r="BH155" s="20">
        <v>0.25</v>
      </c>
      <c r="BI155" s="20"/>
      <c r="BJ155" s="20"/>
      <c r="BK155" s="21"/>
      <c r="BL155" s="20"/>
      <c r="BM155" s="18" t="str">
        <f t="shared" si="82"/>
        <v>ATENDE</v>
      </c>
      <c r="BN155" s="18" t="str">
        <f t="shared" si="83"/>
        <v>ATENDE</v>
      </c>
      <c r="BO155" s="18" t="str">
        <f t="shared" si="84"/>
        <v>ATENDE</v>
      </c>
      <c r="BP155" s="18" t="str">
        <f t="shared" si="85"/>
        <v>ATENDE</v>
      </c>
      <c r="BQ155" s="22" t="str">
        <f t="shared" si="86"/>
        <v>C5</v>
      </c>
      <c r="BR155" s="22" t="str">
        <f t="shared" si="106"/>
        <v>P6</v>
      </c>
      <c r="BS155" s="23">
        <f t="shared" si="87"/>
        <v>1.46</v>
      </c>
      <c r="BT155" s="25">
        <v>7.38</v>
      </c>
      <c r="BU155" s="25">
        <v>1.66</v>
      </c>
      <c r="BV155" s="132">
        <f>IF(BR155="-","-",_xlfn.XLOOKUP(BR155,ABNT5101!$B$4:$B$9,ABNT5101!$C$4:$C$9))</f>
        <v>3</v>
      </c>
      <c r="BW155" s="132">
        <f>IF(BR155="-","-",_xlfn.XLOOKUP(BR155,ABNT5101!$B$4:$B$9,ABNT5101!$D$4:$D$9))</f>
        <v>0.6</v>
      </c>
      <c r="BX155" s="18" t="str">
        <f t="shared" si="88"/>
        <v>ATENDE</v>
      </c>
      <c r="BY155" s="18" t="str">
        <f t="shared" si="89"/>
        <v>ATENDE</v>
      </c>
      <c r="BZ155" s="18" t="str">
        <f t="shared" si="90"/>
        <v>ATENDE</v>
      </c>
      <c r="CA155" s="22" t="str">
        <f t="shared" si="107"/>
        <v>P6</v>
      </c>
      <c r="CB155" s="23">
        <f t="shared" si="91"/>
        <v>0.64666666666666672</v>
      </c>
      <c r="CC155" s="22">
        <v>4.9400000000000004</v>
      </c>
      <c r="CD155" s="22">
        <v>1.68</v>
      </c>
      <c r="CE155" s="130">
        <f>IF(CA155="-","-",_xlfn.XLOOKUP(CA155,ABNT5101!$B$4:$B$9,ABNT5101!$C$4:$C$9))</f>
        <v>3</v>
      </c>
      <c r="CF155" s="130">
        <f>IF(CA155="-","-",_xlfn.XLOOKUP(CA155,ABNT5101!$B$4:$B$9,ABNT5101!$D$4:$D$9))</f>
        <v>0.6</v>
      </c>
      <c r="CG155" s="18" t="str">
        <f t="shared" si="92"/>
        <v>ATENDE</v>
      </c>
      <c r="CH155" s="18" t="str">
        <f t="shared" si="93"/>
        <v>ATENDE</v>
      </c>
      <c r="CI155" s="18" t="str">
        <f t="shared" si="94"/>
        <v>ATENDE</v>
      </c>
      <c r="CJ155" s="133" t="str">
        <f>_xlfn.XLOOKUP(CK155,'Banco de dados'!$B:$B,'Banco de dados'!$D:$D)</f>
        <v>LEDSTAR</v>
      </c>
      <c r="CK155" s="25" t="s">
        <v>711</v>
      </c>
      <c r="CL155" s="24" t="str">
        <f>_xlfn.XLOOKUP(CK155,'Banco de dados'!$B:$B,'Banco de dados'!$E:$E)</f>
        <v>LUM LED SL VT 9.1 44W</v>
      </c>
      <c r="CM155" s="24"/>
      <c r="CN155" s="24" t="e">
        <f>IF(CM155="-","-",_xlfn.XLOOKUP(CM155,'Banco de dados'!$B:$B,'Banco de dados'!$E:$E))</f>
        <v>#N/A</v>
      </c>
      <c r="CO155" s="26">
        <f t="shared" si="95"/>
        <v>1</v>
      </c>
      <c r="CP155" s="24">
        <f>_xlfn.XLOOKUP(CK155,'Banco de dados'!$B:$B,'Banco de dados'!$H:$H)</f>
        <v>44</v>
      </c>
      <c r="CQ155" s="24">
        <f>_xlfn.XLOOKUP(CM155,'Banco de dados'!$B:$B,'Banco de dados'!$H:$H)</f>
        <v>0</v>
      </c>
      <c r="CR155" s="24">
        <f>_xlfn.XLOOKUP(CK155,'Banco de dados'!$B:$B,'Banco de dados'!$F:$F)</f>
        <v>7657.99</v>
      </c>
      <c r="CS155" s="24">
        <f>_xlfn.XLOOKUP(CM155,'Banco de dados'!$B:$B,'Banco de dados'!$F:$F)</f>
        <v>0</v>
      </c>
      <c r="CT155" s="25">
        <v>0</v>
      </c>
      <c r="CU155" s="25"/>
      <c r="CV155" s="24" t="str">
        <f>IF(AI155&lt;=0.5,"Curto I",IF(AND(AI155&gt;='Braços de IP'!$B$9,AI155&lt;='Braços de IP'!$D$9),'Braços de IP'!$E$9,IF(AND(AI155&gt;='Braços de IP'!$B$10,AI155&lt;='Braços de IP'!$D$10),'Braços de IP'!$E$10,IF(AND(AI155&gt;='Braços de IP'!$B$11,AI155&lt;='Braços de IP'!$D$11),'Braços de IP'!$E$11,IF(AND(AI155&gt;='Braços de IP'!$B$12,AI155&lt;='Braços de IP'!$D$12),'Braços de IP'!$E$12,IF(AND(AI155&gt;='Braços de IP'!$B$13,AI155&lt;='Braços de IP'!$D$13),'Braços de IP'!$E$13,IF(AND(AI155&gt;='Braços de IP'!$B$14,AI155&lt;='Braços de IP'!$D$14),'Braços de IP'!$E$14,"ERRO")))))))</f>
        <v>Curto II</v>
      </c>
      <c r="CW155" s="25"/>
      <c r="CX155" s="24" t="str">
        <f>IF($CW155="","",VLOOKUP($CW155,'Braços de IP'!$E$9:$I$15,2,0))</f>
        <v/>
      </c>
      <c r="CY155" s="27" t="str">
        <f>IF($CW155="","",VLOOKUP($CW155,'Braços de IP'!$E$9:$I$15,5,0))</f>
        <v/>
      </c>
      <c r="CZ155" s="24"/>
      <c r="DA155" s="24"/>
      <c r="DB155" s="24"/>
      <c r="DC155" s="24"/>
      <c r="DD155" s="24"/>
      <c r="DE155" s="24"/>
      <c r="DF155" s="28">
        <f t="shared" si="96"/>
        <v>44</v>
      </c>
      <c r="DG155" s="29">
        <f t="shared" si="97"/>
        <v>100</v>
      </c>
      <c r="DH155" s="28">
        <f t="shared" si="98"/>
        <v>144</v>
      </c>
      <c r="DI155" s="30">
        <f t="shared" si="99"/>
        <v>0.56000000000000005</v>
      </c>
      <c r="DJ155" s="31"/>
      <c r="DK155" s="32"/>
      <c r="DL155" s="15" t="s">
        <v>141</v>
      </c>
      <c r="DM155" s="15"/>
      <c r="DO155" s="33">
        <f t="shared" si="100"/>
        <v>0.62393162393162394</v>
      </c>
      <c r="DQ155" s="1" t="s">
        <v>211</v>
      </c>
      <c r="DR155" s="1">
        <f t="shared" si="109"/>
        <v>0</v>
      </c>
      <c r="DS155" s="33" t="e">
        <f t="shared" si="109"/>
        <v>#DIV/0!</v>
      </c>
    </row>
    <row r="156" spans="1:125" ht="15.75" hidden="1" customHeight="1" x14ac:dyDescent="0.3">
      <c r="C156" t="s">
        <v>1006</v>
      </c>
      <c r="D156" s="15">
        <v>51</v>
      </c>
      <c r="E156" s="15" t="s">
        <v>132</v>
      </c>
      <c r="F156" s="15" t="s">
        <v>214</v>
      </c>
      <c r="G156" s="15">
        <v>-29.998532999999998</v>
      </c>
      <c r="H156" s="15">
        <v>-50.143053000000002</v>
      </c>
      <c r="I156" s="15" t="s">
        <v>134</v>
      </c>
      <c r="J156" s="15" t="s">
        <v>135</v>
      </c>
      <c r="K156" s="15" t="s">
        <v>136</v>
      </c>
      <c r="L156" s="15" t="s">
        <v>148</v>
      </c>
      <c r="M156" s="15">
        <v>100</v>
      </c>
      <c r="N156" s="15">
        <v>17</v>
      </c>
      <c r="O156" s="15">
        <v>0</v>
      </c>
      <c r="P156" s="15">
        <f t="shared" si="74"/>
        <v>200</v>
      </c>
      <c r="Q156" s="16">
        <v>2</v>
      </c>
      <c r="R156" s="16">
        <v>2.5</v>
      </c>
      <c r="S156" s="16">
        <v>7</v>
      </c>
      <c r="T156" s="15"/>
      <c r="U156" s="15"/>
      <c r="V156" s="15">
        <v>0</v>
      </c>
      <c r="W156" s="15">
        <v>3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 t="s">
        <v>138</v>
      </c>
      <c r="AD156" s="15" t="s">
        <v>139</v>
      </c>
      <c r="AE156" s="15">
        <v>42.1</v>
      </c>
      <c r="AF156" s="15">
        <v>7</v>
      </c>
      <c r="AG156" s="15">
        <v>1</v>
      </c>
      <c r="AH156" s="15">
        <v>0.4</v>
      </c>
      <c r="AI156" s="15">
        <v>1.3</v>
      </c>
      <c r="AJ156" s="16">
        <f t="shared" si="75"/>
        <v>0.9</v>
      </c>
      <c r="AK156" s="16" t="s">
        <v>135</v>
      </c>
      <c r="AL156" s="16" t="s">
        <v>135</v>
      </c>
      <c r="AM156" s="15" t="s">
        <v>140</v>
      </c>
      <c r="AN156" s="16">
        <f t="shared" si="76"/>
        <v>2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 t="s">
        <v>135</v>
      </c>
      <c r="AU156" s="17">
        <f t="shared" si="77"/>
        <v>0</v>
      </c>
      <c r="AV156" s="17"/>
      <c r="AW156" s="17">
        <f>VLOOKUP(I156,ABNT5101!$I$3:$J$9,2)</f>
        <v>7.5</v>
      </c>
      <c r="AX156" s="17">
        <f>VLOOKUP(I156,ABNT5101!$I$3:$M$9,5)</f>
        <v>0.18</v>
      </c>
      <c r="AY156" s="131" t="str">
        <f>_xlfn.XLOOKUP(I156,ABNT5101!$I:$I,ABNT5101!$L:$L)</f>
        <v>-</v>
      </c>
      <c r="AZ156" s="131">
        <f>_xlfn.XLOOKUP(I156,ABNT5101!$I:$I,ABNT5101!M:M)</f>
        <v>0.18</v>
      </c>
      <c r="BA156" s="131" t="str">
        <f>_xlfn.XLOOKUP(I156,ABNT5101!$I:$I,ABNT5101!N:N)</f>
        <v>-</v>
      </c>
      <c r="BB156" s="131">
        <f>_xlfn.XLOOKUP(I156,ABNT5101!$I:$I,ABNT5101!O:O)</f>
        <v>16</v>
      </c>
      <c r="BC156" s="18" t="str">
        <f t="shared" si="78"/>
        <v>ATENDE</v>
      </c>
      <c r="BD156" s="19">
        <f t="shared" si="79"/>
        <v>0.11733333333333351</v>
      </c>
      <c r="BE156" s="19">
        <f t="shared" si="80"/>
        <v>0.2777777777777779</v>
      </c>
      <c r="BF156" s="19" t="str">
        <f t="shared" si="81"/>
        <v>-</v>
      </c>
      <c r="BG156" s="20">
        <v>8.3800000000000008</v>
      </c>
      <c r="BH156" s="20">
        <v>0.23</v>
      </c>
      <c r="BI156" s="20"/>
      <c r="BJ156" s="20"/>
      <c r="BK156" s="21"/>
      <c r="BL156" s="20"/>
      <c r="BM156" s="18" t="str">
        <f t="shared" si="82"/>
        <v>ATENDE</v>
      </c>
      <c r="BN156" s="18" t="str">
        <f t="shared" si="83"/>
        <v>ATENDE</v>
      </c>
      <c r="BO156" s="18" t="str">
        <f t="shared" si="84"/>
        <v>ATENDE</v>
      </c>
      <c r="BP156" s="18" t="str">
        <f t="shared" si="85"/>
        <v>ATENDE</v>
      </c>
      <c r="BQ156" s="22" t="str">
        <f t="shared" si="86"/>
        <v>C5</v>
      </c>
      <c r="BR156" s="22" t="str">
        <f t="shared" si="106"/>
        <v>P6</v>
      </c>
      <c r="BS156" s="23">
        <f t="shared" si="87"/>
        <v>1.33</v>
      </c>
      <c r="BT156" s="20">
        <v>6.99</v>
      </c>
      <c r="BU156" s="20">
        <v>0.95</v>
      </c>
      <c r="BV156" s="132">
        <f>IF(BR156="-","-",_xlfn.XLOOKUP(BR156,ABNT5101!$B$4:$B$9,ABNT5101!$C$4:$C$9))</f>
        <v>3</v>
      </c>
      <c r="BW156" s="132">
        <f>IF(BR156="-","-",_xlfn.XLOOKUP(BR156,ABNT5101!$B$4:$B$9,ABNT5101!$D$4:$D$9))</f>
        <v>0.6</v>
      </c>
      <c r="BX156" s="18" t="str">
        <f t="shared" si="88"/>
        <v>ATENDE</v>
      </c>
      <c r="BY156" s="18" t="str">
        <f t="shared" si="89"/>
        <v>ATENDE</v>
      </c>
      <c r="BZ156" s="18" t="str">
        <f t="shared" si="90"/>
        <v>ATENDE</v>
      </c>
      <c r="CA156" s="22" t="str">
        <f t="shared" si="107"/>
        <v>P6</v>
      </c>
      <c r="CB156" s="23">
        <f t="shared" si="91"/>
        <v>0.33999999999999986</v>
      </c>
      <c r="CC156" s="22">
        <v>4.0199999999999996</v>
      </c>
      <c r="CD156" s="22">
        <v>1.29</v>
      </c>
      <c r="CE156" s="130">
        <f>IF(CA156="-","-",_xlfn.XLOOKUP(CA156,ABNT5101!$B$4:$B$9,ABNT5101!$C$4:$C$9))</f>
        <v>3</v>
      </c>
      <c r="CF156" s="130">
        <f>IF(CA156="-","-",_xlfn.XLOOKUP(CA156,ABNT5101!$B$4:$B$9,ABNT5101!$D$4:$D$9))</f>
        <v>0.6</v>
      </c>
      <c r="CG156" s="18" t="str">
        <f t="shared" si="92"/>
        <v>ATENDE</v>
      </c>
      <c r="CH156" s="18" t="str">
        <f t="shared" si="93"/>
        <v>ATENDE</v>
      </c>
      <c r="CI156" s="18" t="str">
        <f t="shared" si="94"/>
        <v>ATENDE</v>
      </c>
      <c r="CJ156" s="133" t="str">
        <f>_xlfn.XLOOKUP(CK156,'Banco de dados'!$B:$B,'Banco de dados'!$D:$D)</f>
        <v>SX LIGHTING</v>
      </c>
      <c r="CK156" s="25" t="s">
        <v>803</v>
      </c>
      <c r="CL156" s="24" t="str">
        <f>_xlfn.XLOOKUP(CK156,'Banco de dados'!$B:$B,'Banco de dados'!$E:$E)</f>
        <v>SXINEVO040K40L12CZF7PHF</v>
      </c>
      <c r="CM156" s="24"/>
      <c r="CN156" s="24" t="e">
        <f>IF(CM156="-","-",_xlfn.XLOOKUP(CM156,'Banco de dados'!$B:$B,'Banco de dados'!$E:$E))</f>
        <v>#N/A</v>
      </c>
      <c r="CO156" s="26">
        <f t="shared" si="95"/>
        <v>1</v>
      </c>
      <c r="CP156" s="24">
        <f>_xlfn.XLOOKUP(CK156,'Banco de dados'!$B:$B,'Banco de dados'!$H:$H)</f>
        <v>39</v>
      </c>
      <c r="CQ156" s="24">
        <f>_xlfn.XLOOKUP(CM156,'Banco de dados'!$B:$B,'Banco de dados'!$H:$H)</f>
        <v>0</v>
      </c>
      <c r="CR156" s="24">
        <f>_xlfn.XLOOKUP(CK156,'Banco de dados'!$B:$B,'Banco de dados'!$F:$F)</f>
        <v>6552</v>
      </c>
      <c r="CS156" s="24">
        <f>_xlfn.XLOOKUP(CM156,'Banco de dados'!$B:$B,'Banco de dados'!$F:$F)</f>
        <v>0</v>
      </c>
      <c r="CT156" s="25">
        <v>0</v>
      </c>
      <c r="CU156" s="25"/>
      <c r="CV156" s="24" t="str">
        <f>IF(AI156&lt;=0.5,"Curto I",IF(AND(AI156&gt;='Braços de IP'!$B$9,AI156&lt;='Braços de IP'!$D$9),'Braços de IP'!$E$9,IF(AND(AI156&gt;='Braços de IP'!$B$10,AI156&lt;='Braços de IP'!$D$10),'Braços de IP'!$E$10,IF(AND(AI156&gt;='Braços de IP'!$B$11,AI156&lt;='Braços de IP'!$D$11),'Braços de IP'!$E$11,IF(AND(AI156&gt;='Braços de IP'!$B$12,AI156&lt;='Braços de IP'!$D$12),'Braços de IP'!$E$12,IF(AND(AI156&gt;='Braços de IP'!$B$13,AI156&lt;='Braços de IP'!$D$13),'Braços de IP'!$E$13,IF(AND(AI156&gt;='Braços de IP'!$B$14,AI156&lt;='Braços de IP'!$D$14),'Braços de IP'!$E$14,"ERRO")))))))</f>
        <v>Curto II</v>
      </c>
      <c r="CW156" s="25"/>
      <c r="CX156" s="24" t="str">
        <f>IF($CW156="","",VLOOKUP($CW156,'Braços de IP'!$E$9:$I$15,2,0))</f>
        <v/>
      </c>
      <c r="CY156" s="27" t="str">
        <f>IF($CW156="","",VLOOKUP($CW156,'Braços de IP'!$E$9:$I$15,5,0))</f>
        <v/>
      </c>
      <c r="CZ156" s="24"/>
      <c r="DA156" s="24"/>
      <c r="DB156" s="24"/>
      <c r="DC156" s="24"/>
      <c r="DD156" s="24"/>
      <c r="DE156" s="24"/>
      <c r="DF156" s="28">
        <f t="shared" si="96"/>
        <v>39</v>
      </c>
      <c r="DG156" s="29">
        <f t="shared" si="97"/>
        <v>100</v>
      </c>
      <c r="DH156" s="28">
        <f t="shared" si="98"/>
        <v>139</v>
      </c>
      <c r="DI156" s="30">
        <f t="shared" si="99"/>
        <v>0.61</v>
      </c>
      <c r="DJ156" s="31"/>
      <c r="DK156" s="32"/>
      <c r="DL156" s="15" t="s">
        <v>141</v>
      </c>
      <c r="DM156" s="15"/>
      <c r="DO156" s="33">
        <f t="shared" si="100"/>
        <v>0.66666666666666663</v>
      </c>
      <c r="DQ156" s="1" t="s">
        <v>211</v>
      </c>
      <c r="DR156" s="1">
        <f t="shared" si="109"/>
        <v>0</v>
      </c>
      <c r="DS156" s="33" t="e">
        <f t="shared" si="109"/>
        <v>#DIV/0!</v>
      </c>
    </row>
    <row r="157" spans="1:125" ht="15.75" customHeight="1" x14ac:dyDescent="0.3">
      <c r="C157" t="s">
        <v>1006</v>
      </c>
      <c r="D157" s="15">
        <v>51</v>
      </c>
      <c r="E157" s="15" t="s">
        <v>132</v>
      </c>
      <c r="F157" s="15" t="s">
        <v>214</v>
      </c>
      <c r="G157" s="15">
        <v>-29.998532999999998</v>
      </c>
      <c r="H157" s="15">
        <v>-50.143053000000002</v>
      </c>
      <c r="I157" s="15" t="s">
        <v>134</v>
      </c>
      <c r="J157" s="15" t="s">
        <v>135</v>
      </c>
      <c r="K157" s="15" t="s">
        <v>136</v>
      </c>
      <c r="L157" s="15" t="s">
        <v>148</v>
      </c>
      <c r="M157" s="15">
        <v>100</v>
      </c>
      <c r="N157" s="15">
        <v>17</v>
      </c>
      <c r="O157" s="15">
        <v>0</v>
      </c>
      <c r="P157" s="15">
        <f t="shared" si="74"/>
        <v>200</v>
      </c>
      <c r="Q157" s="16">
        <v>2</v>
      </c>
      <c r="R157" s="16">
        <v>2.5</v>
      </c>
      <c r="S157" s="16">
        <v>7</v>
      </c>
      <c r="T157" s="15"/>
      <c r="U157" s="15"/>
      <c r="V157" s="15">
        <v>0</v>
      </c>
      <c r="W157" s="15">
        <v>3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 t="s">
        <v>138</v>
      </c>
      <c r="AD157" s="15" t="s">
        <v>139</v>
      </c>
      <c r="AE157" s="15">
        <v>42.1</v>
      </c>
      <c r="AF157" s="15">
        <v>7</v>
      </c>
      <c r="AG157" s="15">
        <v>1</v>
      </c>
      <c r="AH157" s="15">
        <v>0.4</v>
      </c>
      <c r="AI157" s="15">
        <v>1.3</v>
      </c>
      <c r="AJ157" s="16">
        <f t="shared" si="75"/>
        <v>0.9</v>
      </c>
      <c r="AK157" s="16" t="s">
        <v>135</v>
      </c>
      <c r="AL157" s="16" t="s">
        <v>135</v>
      </c>
      <c r="AM157" s="15" t="s">
        <v>140</v>
      </c>
      <c r="AN157" s="16">
        <f t="shared" si="76"/>
        <v>2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 t="s">
        <v>135</v>
      </c>
      <c r="AU157" s="17">
        <f t="shared" si="77"/>
        <v>0</v>
      </c>
      <c r="AV157" s="17"/>
      <c r="AW157" s="17">
        <f>VLOOKUP(I157,ABNT5101!$I$3:$J$9,2)</f>
        <v>7.5</v>
      </c>
      <c r="AX157" s="17">
        <f>VLOOKUP(I157,ABNT5101!$I$3:$M$9,5)</f>
        <v>0.18</v>
      </c>
      <c r="AY157" s="131" t="str">
        <f>_xlfn.XLOOKUP(I157,ABNT5101!$I:$I,ABNT5101!$L:$L)</f>
        <v>-</v>
      </c>
      <c r="AZ157" s="131">
        <f>_xlfn.XLOOKUP(I157,ABNT5101!$I:$I,ABNT5101!M:M)</f>
        <v>0.18</v>
      </c>
      <c r="BA157" s="131" t="str">
        <f>_xlfn.XLOOKUP(I157,ABNT5101!$I:$I,ABNT5101!N:N)</f>
        <v>-</v>
      </c>
      <c r="BB157" s="131">
        <f>_xlfn.XLOOKUP(I157,ABNT5101!$I:$I,ABNT5101!O:O)</f>
        <v>16</v>
      </c>
      <c r="BC157" s="18" t="str">
        <f t="shared" si="78"/>
        <v>ATENDE</v>
      </c>
      <c r="BD157" s="19">
        <f t="shared" si="79"/>
        <v>0.23599999999999999</v>
      </c>
      <c r="BE157" s="19">
        <f t="shared" si="80"/>
        <v>-5.5555555555555469E-2</v>
      </c>
      <c r="BF157" s="19" t="str">
        <f t="shared" si="81"/>
        <v>-</v>
      </c>
      <c r="BG157" s="20">
        <v>9.27</v>
      </c>
      <c r="BH157" s="20">
        <v>0.17</v>
      </c>
      <c r="BI157" s="20"/>
      <c r="BJ157" s="20"/>
      <c r="BK157" s="21"/>
      <c r="BL157" s="20"/>
      <c r="BM157" s="18" t="str">
        <f t="shared" si="82"/>
        <v>ATENDE</v>
      </c>
      <c r="BN157" s="18" t="str">
        <f t="shared" si="83"/>
        <v>ATENDE</v>
      </c>
      <c r="BO157" s="18" t="str">
        <f t="shared" si="84"/>
        <v>ATENDIMENTO LIMIAR</v>
      </c>
      <c r="BP157" s="18" t="str">
        <f t="shared" si="85"/>
        <v>ATENDE</v>
      </c>
      <c r="BQ157" s="22" t="str">
        <f t="shared" si="86"/>
        <v>C5</v>
      </c>
      <c r="BR157" s="22" t="str">
        <f t="shared" si="106"/>
        <v>P6</v>
      </c>
      <c r="BS157" s="23">
        <f t="shared" si="87"/>
        <v>0.84333333333333349</v>
      </c>
      <c r="BT157" s="20">
        <v>5.53</v>
      </c>
      <c r="BU157" s="20">
        <v>1.04</v>
      </c>
      <c r="BV157" s="132">
        <f>IF(BR157="-","-",_xlfn.XLOOKUP(BR157,ABNT5101!$B$4:$B$9,ABNT5101!$C$4:$C$9))</f>
        <v>3</v>
      </c>
      <c r="BW157" s="132">
        <f>IF(BR157="-","-",_xlfn.XLOOKUP(BR157,ABNT5101!$B$4:$B$9,ABNT5101!$D$4:$D$9))</f>
        <v>0.6</v>
      </c>
      <c r="BX157" s="18" t="str">
        <f t="shared" si="88"/>
        <v>ATENDE</v>
      </c>
      <c r="BY157" s="18" t="str">
        <f t="shared" si="89"/>
        <v>ATENDE</v>
      </c>
      <c r="BZ157" s="18" t="str">
        <f t="shared" si="90"/>
        <v>ATENDE</v>
      </c>
      <c r="CA157" s="22" t="str">
        <f t="shared" si="107"/>
        <v>P6</v>
      </c>
      <c r="CB157" s="23">
        <f t="shared" si="91"/>
        <v>0.71</v>
      </c>
      <c r="CC157" s="22">
        <v>5.13</v>
      </c>
      <c r="CD157" s="22">
        <v>1.24</v>
      </c>
      <c r="CE157" s="130">
        <f>IF(CA157="-","-",_xlfn.XLOOKUP(CA157,ABNT5101!$B$4:$B$9,ABNT5101!$C$4:$C$9))</f>
        <v>3</v>
      </c>
      <c r="CF157" s="130">
        <f>IF(CA157="-","-",_xlfn.XLOOKUP(CA157,ABNT5101!$B$4:$B$9,ABNT5101!$D$4:$D$9))</f>
        <v>0.6</v>
      </c>
      <c r="CG157" s="18" t="str">
        <f t="shared" si="92"/>
        <v>ATENDE</v>
      </c>
      <c r="CH157" s="18" t="str">
        <f t="shared" si="93"/>
        <v>ATENDE</v>
      </c>
      <c r="CI157" s="18" t="str">
        <f t="shared" si="94"/>
        <v>ATENDE</v>
      </c>
      <c r="CJ157" s="133" t="str">
        <f>_xlfn.XLOOKUP(CK157,'Banco de dados'!$B:$B,'Banco de dados'!$D:$D)</f>
        <v>TECNOWATT</v>
      </c>
      <c r="CK157" s="25" t="s">
        <v>826</v>
      </c>
      <c r="CL157" s="24" t="str">
        <f>_xlfn.XLOOKUP(CK157,'Banco de dados'!$B:$B,'Banco de dados'!$E:$E)</f>
        <v>SIGSAGPTLRRSSNDL_40W_50IBBRS
1-10C1MUN6.5</v>
      </c>
      <c r="CM157" s="24"/>
      <c r="CN157" s="24">
        <f>IF(CM157="-","-",_xlfn.XLOOKUP(CM157,'Banco de dados'!$B:$B,'Banco de dados'!$E:$E))</f>
        <v>0</v>
      </c>
      <c r="CO157" s="26">
        <f t="shared" si="95"/>
        <v>1</v>
      </c>
      <c r="CP157" s="24">
        <f>_xlfn.XLOOKUP(CK157,'Banco de dados'!$B:$B,'Banco de dados'!$H:$H)</f>
        <v>40</v>
      </c>
      <c r="CQ157" s="24">
        <f>_xlfn.XLOOKUP(CM157,'Banco de dados'!$B:$B,'Banco de dados'!$H:$H)</f>
        <v>0</v>
      </c>
      <c r="CR157" s="24">
        <f>_xlfn.XLOOKUP(CK157,'Banco de dados'!$B:$B,'Banco de dados'!$F:$F)</f>
        <v>6641</v>
      </c>
      <c r="CS157" s="24">
        <f>_xlfn.XLOOKUP(CM157,'Banco de dados'!$B:$B,'Banco de dados'!$F:$F)</f>
        <v>0</v>
      </c>
      <c r="CT157" s="25">
        <v>0</v>
      </c>
      <c r="CU157" s="25"/>
      <c r="CV157" s="24" t="str">
        <f>IF(AI157&lt;=0.5,"Curto I",IF(AND(AI157&gt;='Braços de IP'!$B$9,AI157&lt;='Braços de IP'!$D$9),'Braços de IP'!$E$9,IF(AND(AI157&gt;='Braços de IP'!$B$10,AI157&lt;='Braços de IP'!$D$10),'Braços de IP'!$E$10,IF(AND(AI157&gt;='Braços de IP'!$B$11,AI157&lt;='Braços de IP'!$D$11),'Braços de IP'!$E$11,IF(AND(AI157&gt;='Braços de IP'!$B$12,AI157&lt;='Braços de IP'!$D$12),'Braços de IP'!$E$12,IF(AND(AI157&gt;='Braços de IP'!$B$13,AI157&lt;='Braços de IP'!$D$13),'Braços de IP'!$E$13,IF(AND(AI157&gt;='Braços de IP'!$B$14,AI157&lt;='Braços de IP'!$D$14),'Braços de IP'!$E$14,"ERRO")))))))</f>
        <v>Curto II</v>
      </c>
      <c r="CW157" s="25" t="s">
        <v>152</v>
      </c>
      <c r="CX157" s="24">
        <f>IF($CW157="","",VLOOKUP($CW157,'Braços de IP'!$E$9:$I$15,2,0))</f>
        <v>2.4</v>
      </c>
      <c r="CY157" s="27">
        <f>IF($CW157="","",VLOOKUP($CW157,'Braços de IP'!$E$9:$I$15,5,0))</f>
        <v>7.5</v>
      </c>
      <c r="CZ157" s="24"/>
      <c r="DA157" s="24"/>
      <c r="DB157" s="24"/>
      <c r="DC157" s="24"/>
      <c r="DD157" s="24"/>
      <c r="DE157" s="24"/>
      <c r="DF157" s="28">
        <f t="shared" si="96"/>
        <v>40</v>
      </c>
      <c r="DG157" s="29">
        <f t="shared" si="97"/>
        <v>100</v>
      </c>
      <c r="DH157" s="28">
        <f t="shared" si="98"/>
        <v>140</v>
      </c>
      <c r="DI157" s="30">
        <f t="shared" si="99"/>
        <v>0.6</v>
      </c>
      <c r="DJ157" s="31"/>
      <c r="DK157" s="32"/>
      <c r="DL157" s="15" t="s">
        <v>141</v>
      </c>
      <c r="DM157" s="15"/>
      <c r="DO157" s="33">
        <f t="shared" si="100"/>
        <v>0.65811965811965811</v>
      </c>
      <c r="DQ157" s="1" t="s">
        <v>211</v>
      </c>
      <c r="DR157" s="1">
        <f t="shared" si="109"/>
        <v>0</v>
      </c>
      <c r="DS157" s="33" t="e">
        <f t="shared" si="109"/>
        <v>#DIV/0!</v>
      </c>
    </row>
    <row r="158" spans="1:125" ht="15.75" hidden="1" customHeight="1" x14ac:dyDescent="0.3">
      <c r="C158" t="s">
        <v>1006</v>
      </c>
      <c r="D158" s="15">
        <v>52</v>
      </c>
      <c r="E158" s="15" t="s">
        <v>132</v>
      </c>
      <c r="F158" s="15" t="s">
        <v>215</v>
      </c>
      <c r="G158" s="15">
        <v>-30.002237000000001</v>
      </c>
      <c r="H158" s="15">
        <v>-50.140988999999998</v>
      </c>
      <c r="I158" s="15" t="s">
        <v>134</v>
      </c>
      <c r="J158" s="15" t="s">
        <v>135</v>
      </c>
      <c r="K158" s="15" t="s">
        <v>136</v>
      </c>
      <c r="L158" s="15" t="s">
        <v>148</v>
      </c>
      <c r="M158" s="15">
        <v>150</v>
      </c>
      <c r="N158" s="15">
        <v>22</v>
      </c>
      <c r="O158" s="15">
        <v>0</v>
      </c>
      <c r="P158" s="15">
        <f t="shared" si="74"/>
        <v>300</v>
      </c>
      <c r="Q158" s="16">
        <v>2</v>
      </c>
      <c r="R158" s="16">
        <v>2</v>
      </c>
      <c r="S158" s="16">
        <v>8.3000000000000007</v>
      </c>
      <c r="T158" s="15"/>
      <c r="U158" s="15"/>
      <c r="V158" s="15">
        <v>0</v>
      </c>
      <c r="W158" s="15">
        <v>2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 t="s">
        <v>138</v>
      </c>
      <c r="AD158" s="15" t="s">
        <v>139</v>
      </c>
      <c r="AE158" s="15">
        <v>45.5</v>
      </c>
      <c r="AF158" s="15">
        <v>7.2</v>
      </c>
      <c r="AG158" s="15">
        <v>1</v>
      </c>
      <c r="AH158" s="15">
        <v>0.2</v>
      </c>
      <c r="AI158" s="15">
        <v>1.3</v>
      </c>
      <c r="AJ158" s="16">
        <f t="shared" si="75"/>
        <v>1.1000000000000001</v>
      </c>
      <c r="AK158" s="16" t="s">
        <v>135</v>
      </c>
      <c r="AL158" s="16" t="s">
        <v>135</v>
      </c>
      <c r="AM158" s="15" t="s">
        <v>140</v>
      </c>
      <c r="AN158" s="16">
        <f t="shared" si="76"/>
        <v>2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 t="s">
        <v>135</v>
      </c>
      <c r="AU158" s="17">
        <f t="shared" si="77"/>
        <v>0</v>
      </c>
      <c r="AV158" s="17"/>
      <c r="AW158" s="17">
        <f>VLOOKUP(I158,ABNT5101!$I$3:$J$9,2)</f>
        <v>7.5</v>
      </c>
      <c r="AX158" s="17">
        <f>VLOOKUP(I158,ABNT5101!$I$3:$M$9,5)</f>
        <v>0.18</v>
      </c>
      <c r="AY158" s="131" t="str">
        <f>_xlfn.XLOOKUP(I158,ABNT5101!$I:$I,ABNT5101!$L:$L)</f>
        <v>-</v>
      </c>
      <c r="AZ158" s="131">
        <f>_xlfn.XLOOKUP(I158,ABNT5101!$I:$I,ABNT5101!M:M)</f>
        <v>0.18</v>
      </c>
      <c r="BA158" s="131" t="str">
        <f>_xlfn.XLOOKUP(I158,ABNT5101!$I:$I,ABNT5101!N:N)</f>
        <v>-</v>
      </c>
      <c r="BB158" s="131">
        <f>_xlfn.XLOOKUP(I158,ABNT5101!$I:$I,ABNT5101!O:O)</f>
        <v>16</v>
      </c>
      <c r="BC158" s="18" t="str">
        <f t="shared" si="78"/>
        <v>ATENDE</v>
      </c>
      <c r="BD158" s="19">
        <f t="shared" si="79"/>
        <v>2.0000000000000018E-2</v>
      </c>
      <c r="BE158" s="19">
        <f t="shared" si="80"/>
        <v>0.33333333333333326</v>
      </c>
      <c r="BF158" s="19" t="str">
        <f t="shared" si="81"/>
        <v>-</v>
      </c>
      <c r="BG158" s="20">
        <v>7.65</v>
      </c>
      <c r="BH158" s="20">
        <v>0.24</v>
      </c>
      <c r="BI158" s="20"/>
      <c r="BJ158" s="20"/>
      <c r="BK158" s="21"/>
      <c r="BL158" s="20"/>
      <c r="BM158" s="18" t="str">
        <f t="shared" si="82"/>
        <v>ATENDE</v>
      </c>
      <c r="BN158" s="18" t="str">
        <f t="shared" si="83"/>
        <v>ATENDE</v>
      </c>
      <c r="BO158" s="18" t="str">
        <f t="shared" si="84"/>
        <v>ATENDE</v>
      </c>
      <c r="BP158" s="18" t="str">
        <f t="shared" si="85"/>
        <v>ATENDE</v>
      </c>
      <c r="BQ158" s="22" t="str">
        <f t="shared" si="86"/>
        <v>C5</v>
      </c>
      <c r="BR158" s="22" t="str">
        <f t="shared" si="106"/>
        <v>P6</v>
      </c>
      <c r="BS158" s="23">
        <f t="shared" si="87"/>
        <v>1.2600000000000002</v>
      </c>
      <c r="BT158" s="20">
        <v>6.78</v>
      </c>
      <c r="BU158" s="20">
        <v>1.37</v>
      </c>
      <c r="BV158" s="132">
        <f>IF(BR158="-","-",_xlfn.XLOOKUP(BR158,ABNT5101!$B$4:$B$9,ABNT5101!$C$4:$C$9))</f>
        <v>3</v>
      </c>
      <c r="BW158" s="132">
        <f>IF(BR158="-","-",_xlfn.XLOOKUP(BR158,ABNT5101!$B$4:$B$9,ABNT5101!$D$4:$D$9))</f>
        <v>0.6</v>
      </c>
      <c r="BX158" s="18" t="str">
        <f t="shared" si="88"/>
        <v>ATENDE</v>
      </c>
      <c r="BY158" s="18" t="str">
        <f t="shared" si="89"/>
        <v>ATENDE</v>
      </c>
      <c r="BZ158" s="18" t="str">
        <f t="shared" si="90"/>
        <v>ATENDE</v>
      </c>
      <c r="CA158" s="22" t="str">
        <f t="shared" si="107"/>
        <v>P6</v>
      </c>
      <c r="CB158" s="23">
        <f t="shared" si="91"/>
        <v>0.36666666666666647</v>
      </c>
      <c r="CC158" s="22">
        <v>4.0999999999999996</v>
      </c>
      <c r="CD158" s="22">
        <v>1.38</v>
      </c>
      <c r="CE158" s="130">
        <f>IF(CA158="-","-",_xlfn.XLOOKUP(CA158,ABNT5101!$B$4:$B$9,ABNT5101!$C$4:$C$9))</f>
        <v>3</v>
      </c>
      <c r="CF158" s="130">
        <f>IF(CA158="-","-",_xlfn.XLOOKUP(CA158,ABNT5101!$B$4:$B$9,ABNT5101!$D$4:$D$9))</f>
        <v>0.6</v>
      </c>
      <c r="CG158" s="18" t="str">
        <f t="shared" si="92"/>
        <v>ATENDE</v>
      </c>
      <c r="CH158" s="18" t="str">
        <f t="shared" si="93"/>
        <v>ATENDE</v>
      </c>
      <c r="CI158" s="18" t="str">
        <f t="shared" si="94"/>
        <v>ATENDE</v>
      </c>
      <c r="CJ158" s="133" t="str">
        <f>_xlfn.XLOOKUP(CK158,'Banco de dados'!$B:$B,'Banco de dados'!$D:$D)</f>
        <v>LEDSTAR</v>
      </c>
      <c r="CK158" s="25" t="s">
        <v>711</v>
      </c>
      <c r="CL158" s="24" t="str">
        <f>_xlfn.XLOOKUP(CK158,'Banco de dados'!$B:$B,'Banco de dados'!$E:$E)</f>
        <v>LUM LED SL VT 9.1 44W</v>
      </c>
      <c r="CM158" s="24"/>
      <c r="CN158" s="24">
        <f>IF(CM158="-","-",_xlfn.XLOOKUP(CM158,'Banco de dados'!$B:$B,'Banco de dados'!$E:$E))</f>
        <v>0</v>
      </c>
      <c r="CO158" s="26">
        <f t="shared" si="95"/>
        <v>1</v>
      </c>
      <c r="CP158" s="24">
        <f>_xlfn.XLOOKUP(CK158,'Banco de dados'!$B:$B,'Banco de dados'!$H:$H)</f>
        <v>44</v>
      </c>
      <c r="CQ158" s="24">
        <f>_xlfn.XLOOKUP(CM158,'Banco de dados'!$B:$B,'Banco de dados'!$H:$H)</f>
        <v>0</v>
      </c>
      <c r="CR158" s="24">
        <f>_xlfn.XLOOKUP(CK158,'Banco de dados'!$B:$B,'Banco de dados'!$F:$F)</f>
        <v>7657.99</v>
      </c>
      <c r="CS158" s="24">
        <f>_xlfn.XLOOKUP(CM158,'Banco de dados'!$B:$B,'Banco de dados'!$F:$F)</f>
        <v>0</v>
      </c>
      <c r="CT158" s="25">
        <v>0</v>
      </c>
      <c r="CU158" s="25"/>
      <c r="CV158" s="24" t="str">
        <f>IF(AI158&lt;=0.5,"Curto I",IF(AND(AI158&gt;='Braços de IP'!$B$9,AI158&lt;='Braços de IP'!$D$9),'Braços de IP'!$E$9,IF(AND(AI158&gt;='Braços de IP'!$B$10,AI158&lt;='Braços de IP'!$D$10),'Braços de IP'!$E$10,IF(AND(AI158&gt;='Braços de IP'!$B$11,AI158&lt;='Braços de IP'!$D$11),'Braços de IP'!$E$11,IF(AND(AI158&gt;='Braços de IP'!$B$12,AI158&lt;='Braços de IP'!$D$12),'Braços de IP'!$E$12,IF(AND(AI158&gt;='Braços de IP'!$B$13,AI158&lt;='Braços de IP'!$D$13),'Braços de IP'!$E$13,IF(AND(AI158&gt;='Braços de IP'!$B$14,AI158&lt;='Braços de IP'!$D$14),'Braços de IP'!$E$14,"ERRO")))))))</f>
        <v>Curto II</v>
      </c>
      <c r="CW158" s="25"/>
      <c r="CX158" s="24" t="str">
        <f>IF($CW158="","",VLOOKUP($CW158,'Braços de IP'!$E$9:$I$15,2,0))</f>
        <v/>
      </c>
      <c r="CY158" s="27" t="str">
        <f>IF($CW158="","",VLOOKUP($CW158,'Braços de IP'!$E$9:$I$15,5,0))</f>
        <v/>
      </c>
      <c r="CZ158" s="24"/>
      <c r="DA158" s="24"/>
      <c r="DB158" s="24"/>
      <c r="DC158" s="24"/>
      <c r="DD158" s="24"/>
      <c r="DE158" s="24"/>
      <c r="DF158" s="28">
        <f t="shared" si="96"/>
        <v>44</v>
      </c>
      <c r="DG158" s="29">
        <f t="shared" si="97"/>
        <v>150</v>
      </c>
      <c r="DH158" s="28">
        <f t="shared" si="98"/>
        <v>194</v>
      </c>
      <c r="DI158" s="30">
        <f t="shared" si="99"/>
        <v>0.70666666666666667</v>
      </c>
      <c r="DJ158" s="31"/>
      <c r="DK158" s="32"/>
      <c r="DL158" s="15" t="s">
        <v>141</v>
      </c>
      <c r="DM158" s="15"/>
      <c r="DO158" s="33">
        <f t="shared" si="100"/>
        <v>0.7441860465116279</v>
      </c>
      <c r="DQ158" s="1" t="s">
        <v>211</v>
      </c>
      <c r="DR158" s="1">
        <f t="shared" ref="DR158:DS160" si="110">SUM(DR4:DR77)</f>
        <v>0</v>
      </c>
      <c r="DS158" s="33" t="e">
        <f t="shared" si="110"/>
        <v>#DIV/0!</v>
      </c>
    </row>
    <row r="159" spans="1:125" ht="15.75" customHeight="1" x14ac:dyDescent="0.3">
      <c r="C159" t="s">
        <v>1006</v>
      </c>
      <c r="D159" s="15">
        <v>52</v>
      </c>
      <c r="E159" s="15" t="s">
        <v>132</v>
      </c>
      <c r="F159" s="15" t="s">
        <v>215</v>
      </c>
      <c r="G159" s="15">
        <v>-30.002237000000001</v>
      </c>
      <c r="H159" s="15">
        <v>-50.140988999999998</v>
      </c>
      <c r="I159" s="15" t="s">
        <v>134</v>
      </c>
      <c r="J159" s="15" t="s">
        <v>135</v>
      </c>
      <c r="K159" s="15" t="s">
        <v>136</v>
      </c>
      <c r="L159" s="15" t="s">
        <v>148</v>
      </c>
      <c r="M159" s="15">
        <v>150</v>
      </c>
      <c r="N159" s="15">
        <v>22</v>
      </c>
      <c r="O159" s="15">
        <v>0</v>
      </c>
      <c r="P159" s="15">
        <f t="shared" si="74"/>
        <v>300</v>
      </c>
      <c r="Q159" s="16">
        <v>2</v>
      </c>
      <c r="R159" s="16">
        <v>2</v>
      </c>
      <c r="S159" s="16">
        <v>8.3000000000000007</v>
      </c>
      <c r="T159" s="15"/>
      <c r="U159" s="15"/>
      <c r="V159" s="15">
        <v>0</v>
      </c>
      <c r="W159" s="15">
        <v>2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 t="s">
        <v>138</v>
      </c>
      <c r="AD159" s="15" t="s">
        <v>139</v>
      </c>
      <c r="AE159" s="15">
        <v>45.5</v>
      </c>
      <c r="AF159" s="15">
        <v>7.2</v>
      </c>
      <c r="AG159" s="15">
        <v>1</v>
      </c>
      <c r="AH159" s="15">
        <v>0.2</v>
      </c>
      <c r="AI159" s="15">
        <v>1.3</v>
      </c>
      <c r="AJ159" s="16">
        <f t="shared" si="75"/>
        <v>1.1000000000000001</v>
      </c>
      <c r="AK159" s="16" t="s">
        <v>135</v>
      </c>
      <c r="AL159" s="16" t="s">
        <v>135</v>
      </c>
      <c r="AM159" s="15" t="s">
        <v>140</v>
      </c>
      <c r="AN159" s="16">
        <f t="shared" si="76"/>
        <v>2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 t="s">
        <v>135</v>
      </c>
      <c r="AU159" s="17">
        <f t="shared" si="77"/>
        <v>0</v>
      </c>
      <c r="AV159" s="17"/>
      <c r="AW159" s="17">
        <f>VLOOKUP(I159,ABNT5101!$I$3:$J$9,2)</f>
        <v>7.5</v>
      </c>
      <c r="AX159" s="17">
        <f>VLOOKUP(I159,ABNT5101!$I$3:$M$9,5)</f>
        <v>0.18</v>
      </c>
      <c r="AY159" s="131" t="str">
        <f>_xlfn.XLOOKUP(I159,ABNT5101!$I:$I,ABNT5101!$L:$L)</f>
        <v>-</v>
      </c>
      <c r="AZ159" s="131">
        <f>_xlfn.XLOOKUP(I159,ABNT5101!$I:$I,ABNT5101!M:M)</f>
        <v>0.18</v>
      </c>
      <c r="BA159" s="131" t="str">
        <f>_xlfn.XLOOKUP(I159,ABNT5101!$I:$I,ABNT5101!N:N)</f>
        <v>-</v>
      </c>
      <c r="BB159" s="131">
        <f>_xlfn.XLOOKUP(I159,ABNT5101!$I:$I,ABNT5101!O:O)</f>
        <v>16</v>
      </c>
      <c r="BC159" s="18" t="str">
        <f t="shared" si="78"/>
        <v>ATENDE</v>
      </c>
      <c r="BD159" s="19">
        <f t="shared" si="79"/>
        <v>0.33333333333333326</v>
      </c>
      <c r="BE159" s="19">
        <f t="shared" si="80"/>
        <v>0</v>
      </c>
      <c r="BF159" s="19" t="str">
        <f t="shared" si="81"/>
        <v>-</v>
      </c>
      <c r="BG159" s="20">
        <v>10</v>
      </c>
      <c r="BH159" s="20">
        <v>0.18</v>
      </c>
      <c r="BI159" s="20"/>
      <c r="BJ159" s="20"/>
      <c r="BK159" s="21"/>
      <c r="BL159" s="20"/>
      <c r="BM159" s="18" t="str">
        <f t="shared" si="82"/>
        <v>ATENDE</v>
      </c>
      <c r="BN159" s="18" t="str">
        <f t="shared" si="83"/>
        <v>ATENDE</v>
      </c>
      <c r="BO159" s="18" t="str">
        <f t="shared" si="84"/>
        <v>ATENDE</v>
      </c>
      <c r="BP159" s="18" t="str">
        <f t="shared" si="85"/>
        <v>ATENDE</v>
      </c>
      <c r="BQ159" s="22" t="str">
        <f t="shared" si="86"/>
        <v>C5</v>
      </c>
      <c r="BR159" s="22" t="str">
        <f t="shared" si="106"/>
        <v>P6</v>
      </c>
      <c r="BS159" s="23">
        <f t="shared" si="87"/>
        <v>1.0033333333333334</v>
      </c>
      <c r="BT159" s="20">
        <v>6.01</v>
      </c>
      <c r="BU159" s="20">
        <v>0.85</v>
      </c>
      <c r="BV159" s="132">
        <f>IF(BR159="-","-",_xlfn.XLOOKUP(BR159,ABNT5101!$B$4:$B$9,ABNT5101!$C$4:$C$9))</f>
        <v>3</v>
      </c>
      <c r="BW159" s="132">
        <f>IF(BR159="-","-",_xlfn.XLOOKUP(BR159,ABNT5101!$B$4:$B$9,ABNT5101!$D$4:$D$9))</f>
        <v>0.6</v>
      </c>
      <c r="BX159" s="18" t="str">
        <f t="shared" si="88"/>
        <v>ATENDE</v>
      </c>
      <c r="BY159" s="18" t="str">
        <f t="shared" si="89"/>
        <v>ATENDE</v>
      </c>
      <c r="BZ159" s="18" t="str">
        <f t="shared" si="90"/>
        <v>ATENDE</v>
      </c>
      <c r="CA159" s="22" t="str">
        <f t="shared" si="107"/>
        <v>P6</v>
      </c>
      <c r="CB159" s="23">
        <f t="shared" si="91"/>
        <v>1.5533333333333332</v>
      </c>
      <c r="CC159" s="22">
        <v>7.66</v>
      </c>
      <c r="CD159" s="22">
        <v>3.62</v>
      </c>
      <c r="CE159" s="130">
        <f>IF(CA159="-","-",_xlfn.XLOOKUP(CA159,ABNT5101!$B$4:$B$9,ABNT5101!$C$4:$C$9))</f>
        <v>3</v>
      </c>
      <c r="CF159" s="130">
        <f>IF(CA159="-","-",_xlfn.XLOOKUP(CA159,ABNT5101!$B$4:$B$9,ABNT5101!$D$4:$D$9))</f>
        <v>0.6</v>
      </c>
      <c r="CG159" s="18" t="str">
        <f t="shared" si="92"/>
        <v>ATENDE</v>
      </c>
      <c r="CH159" s="18" t="str">
        <f t="shared" si="93"/>
        <v>ATENDE</v>
      </c>
      <c r="CI159" s="18" t="str">
        <f t="shared" si="94"/>
        <v>ATENDE</v>
      </c>
      <c r="CJ159" s="133" t="str">
        <f>_xlfn.XLOOKUP(CK159,'Banco de dados'!$B:$B,'Banco de dados'!$D:$D)</f>
        <v>SX LIGHTING</v>
      </c>
      <c r="CK159" s="25" t="s">
        <v>805</v>
      </c>
      <c r="CL159" s="24" t="str">
        <f>_xlfn.XLOOKUP(CK159,'Banco de dados'!$B:$B,'Banco de dados'!$E:$E)</f>
        <v>SXINEVO050K40L12CZF7PHF</v>
      </c>
      <c r="CM159" s="24"/>
      <c r="CN159" s="24">
        <f>IF(CM159="-","-",_xlfn.XLOOKUP(CM159,'Banco de dados'!$B:$B,'Banco de dados'!$E:$E))</f>
        <v>0</v>
      </c>
      <c r="CO159" s="26">
        <f t="shared" si="95"/>
        <v>1</v>
      </c>
      <c r="CP159" s="24">
        <f>_xlfn.XLOOKUP(CK159,'Banco de dados'!$B:$B,'Banco de dados'!$H:$H)</f>
        <v>50</v>
      </c>
      <c r="CQ159" s="24">
        <f>_xlfn.XLOOKUP(CM159,'Banco de dados'!$B:$B,'Banco de dados'!$H:$H)</f>
        <v>0</v>
      </c>
      <c r="CR159" s="24">
        <f>_xlfn.XLOOKUP(CK159,'Banco de dados'!$B:$B,'Banco de dados'!$F:$F)</f>
        <v>8650</v>
      </c>
      <c r="CS159" s="24">
        <f>_xlfn.XLOOKUP(CM159,'Banco de dados'!$B:$B,'Banco de dados'!$F:$F)</f>
        <v>0</v>
      </c>
      <c r="CT159" s="25">
        <v>0</v>
      </c>
      <c r="CU159" s="25"/>
      <c r="CV159" s="24" t="str">
        <f>IF(AI159&lt;=0.5,"Curto I",IF(AND(AI159&gt;='Braços de IP'!$B$9,AI159&lt;='Braços de IP'!$D$9),'Braços de IP'!$E$9,IF(AND(AI159&gt;='Braços de IP'!$B$10,AI159&lt;='Braços de IP'!$D$10),'Braços de IP'!$E$10,IF(AND(AI159&gt;='Braços de IP'!$B$11,AI159&lt;='Braços de IP'!$D$11),'Braços de IP'!$E$11,IF(AND(AI159&gt;='Braços de IP'!$B$12,AI159&lt;='Braços de IP'!$D$12),'Braços de IP'!$E$12,IF(AND(AI159&gt;='Braços de IP'!$B$13,AI159&lt;='Braços de IP'!$D$13),'Braços de IP'!$E$13,IF(AND(AI159&gt;='Braços de IP'!$B$14,AI159&lt;='Braços de IP'!$D$14),'Braços de IP'!$E$14,"ERRO")))))))</f>
        <v>Curto II</v>
      </c>
      <c r="CW159" s="25" t="s">
        <v>290</v>
      </c>
      <c r="CX159" s="24">
        <f>IF($CW159="","",VLOOKUP($CW159,'Braços de IP'!$E$9:$I$15,2,0))</f>
        <v>2.8</v>
      </c>
      <c r="CY159" s="27">
        <f>IF($CW159="","",VLOOKUP($CW159,'Braços de IP'!$E$9:$I$15,5,0))</f>
        <v>8</v>
      </c>
      <c r="CZ159" s="24"/>
      <c r="DA159" s="24"/>
      <c r="DB159" s="24"/>
      <c r="DC159" s="24"/>
      <c r="DD159" s="24"/>
      <c r="DE159" s="24"/>
      <c r="DF159" s="34">
        <f t="shared" si="96"/>
        <v>50</v>
      </c>
      <c r="DG159" s="29">
        <f t="shared" si="97"/>
        <v>150</v>
      </c>
      <c r="DH159" s="28">
        <f t="shared" si="98"/>
        <v>200</v>
      </c>
      <c r="DI159" s="30">
        <f t="shared" si="99"/>
        <v>0.66666666666666674</v>
      </c>
      <c r="DJ159" s="31"/>
      <c r="DK159" s="32"/>
      <c r="DL159" s="15" t="s">
        <v>141</v>
      </c>
      <c r="DM159" s="15"/>
      <c r="DO159" s="33">
        <f t="shared" si="100"/>
        <v>0.70930232558139539</v>
      </c>
      <c r="DQ159" s="1" t="s">
        <v>211</v>
      </c>
      <c r="DR159" s="1">
        <f t="shared" si="110"/>
        <v>0</v>
      </c>
      <c r="DS159" s="33" t="e">
        <f t="shared" si="110"/>
        <v>#DIV/0!</v>
      </c>
    </row>
    <row r="160" spans="1:125" ht="15.75" customHeight="1" x14ac:dyDescent="0.3">
      <c r="C160" t="s">
        <v>1006</v>
      </c>
      <c r="D160" s="15">
        <v>52</v>
      </c>
      <c r="E160" s="15" t="s">
        <v>132</v>
      </c>
      <c r="F160" s="15" t="s">
        <v>215</v>
      </c>
      <c r="G160" s="15">
        <v>-30.002237000000001</v>
      </c>
      <c r="H160" s="15">
        <v>-50.140988999999998</v>
      </c>
      <c r="I160" s="15" t="s">
        <v>134</v>
      </c>
      <c r="J160" s="15" t="s">
        <v>135</v>
      </c>
      <c r="K160" s="15" t="s">
        <v>136</v>
      </c>
      <c r="L160" s="15" t="s">
        <v>148</v>
      </c>
      <c r="M160" s="15">
        <v>150</v>
      </c>
      <c r="N160" s="15">
        <v>22</v>
      </c>
      <c r="O160" s="15">
        <v>0</v>
      </c>
      <c r="P160" s="15">
        <f t="shared" si="74"/>
        <v>300</v>
      </c>
      <c r="Q160" s="16">
        <v>2</v>
      </c>
      <c r="R160" s="16">
        <v>2</v>
      </c>
      <c r="S160" s="16">
        <v>8.3000000000000007</v>
      </c>
      <c r="T160" s="15"/>
      <c r="U160" s="15"/>
      <c r="V160" s="15">
        <v>0</v>
      </c>
      <c r="W160" s="15">
        <v>2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 t="s">
        <v>138</v>
      </c>
      <c r="AD160" s="15" t="s">
        <v>139</v>
      </c>
      <c r="AE160" s="15">
        <v>45.5</v>
      </c>
      <c r="AF160" s="15">
        <v>7.2</v>
      </c>
      <c r="AG160" s="15">
        <v>1</v>
      </c>
      <c r="AH160" s="15">
        <v>0.2</v>
      </c>
      <c r="AI160" s="15">
        <v>1.3</v>
      </c>
      <c r="AJ160" s="16">
        <f t="shared" si="75"/>
        <v>1.1000000000000001</v>
      </c>
      <c r="AK160" s="16" t="s">
        <v>135</v>
      </c>
      <c r="AL160" s="16" t="s">
        <v>135</v>
      </c>
      <c r="AM160" s="15" t="s">
        <v>140</v>
      </c>
      <c r="AN160" s="16">
        <f t="shared" si="76"/>
        <v>2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 t="s">
        <v>135</v>
      </c>
      <c r="AU160" s="17">
        <f t="shared" si="77"/>
        <v>0</v>
      </c>
      <c r="AV160" s="17"/>
      <c r="AW160" s="17">
        <f>VLOOKUP(I160,ABNT5101!$I$3:$J$9,2)</f>
        <v>7.5</v>
      </c>
      <c r="AX160" s="17">
        <f>VLOOKUP(I160,ABNT5101!$I$3:$M$9,5)</f>
        <v>0.18</v>
      </c>
      <c r="AY160" s="131" t="str">
        <f>_xlfn.XLOOKUP(I160,ABNT5101!$I:$I,ABNT5101!$L:$L)</f>
        <v>-</v>
      </c>
      <c r="AZ160" s="131">
        <f>_xlfn.XLOOKUP(I160,ABNT5101!$I:$I,ABNT5101!M:M)</f>
        <v>0.18</v>
      </c>
      <c r="BA160" s="131" t="str">
        <f>_xlfn.XLOOKUP(I160,ABNT5101!$I:$I,ABNT5101!N:N)</f>
        <v>-</v>
      </c>
      <c r="BB160" s="131">
        <f>_xlfn.XLOOKUP(I160,ABNT5101!$I:$I,ABNT5101!O:O)</f>
        <v>16</v>
      </c>
      <c r="BC160" s="18" t="str">
        <f t="shared" si="78"/>
        <v>ATENDE</v>
      </c>
      <c r="BD160" s="19">
        <f t="shared" si="79"/>
        <v>4.5333333333333226E-2</v>
      </c>
      <c r="BE160" s="19">
        <f t="shared" si="80"/>
        <v>-5.5555555555555469E-2</v>
      </c>
      <c r="BF160" s="19" t="str">
        <f t="shared" si="81"/>
        <v>-</v>
      </c>
      <c r="BG160" s="20">
        <v>7.84</v>
      </c>
      <c r="BH160" s="20">
        <v>0.17</v>
      </c>
      <c r="BI160" s="20"/>
      <c r="BJ160" s="20"/>
      <c r="BK160" s="21"/>
      <c r="BL160" s="20"/>
      <c r="BM160" s="18" t="str">
        <f t="shared" si="82"/>
        <v>ATENDE</v>
      </c>
      <c r="BN160" s="18" t="str">
        <f t="shared" si="83"/>
        <v>ATENDE</v>
      </c>
      <c r="BO160" s="18" t="str">
        <f t="shared" si="84"/>
        <v>ATENDIMENTO LIMIAR</v>
      </c>
      <c r="BP160" s="18" t="str">
        <f t="shared" si="85"/>
        <v>ATENDE</v>
      </c>
      <c r="BQ160" s="22" t="str">
        <f t="shared" si="86"/>
        <v>C5</v>
      </c>
      <c r="BR160" s="22" t="str">
        <f t="shared" si="106"/>
        <v>P6</v>
      </c>
      <c r="BS160" s="23">
        <f t="shared" si="87"/>
        <v>0.54333333333333322</v>
      </c>
      <c r="BT160" s="20">
        <v>4.63</v>
      </c>
      <c r="BU160" s="20">
        <v>0.9</v>
      </c>
      <c r="BV160" s="132">
        <f>IF(BR160="-","-",_xlfn.XLOOKUP(BR160,ABNT5101!$B$4:$B$9,ABNT5101!$C$4:$C$9))</f>
        <v>3</v>
      </c>
      <c r="BW160" s="132">
        <f>IF(BR160="-","-",_xlfn.XLOOKUP(BR160,ABNT5101!$B$4:$B$9,ABNT5101!$D$4:$D$9))</f>
        <v>0.6</v>
      </c>
      <c r="BX160" s="18" t="str">
        <f t="shared" si="88"/>
        <v>ATENDE</v>
      </c>
      <c r="BY160" s="18" t="str">
        <f t="shared" si="89"/>
        <v>ATENDE</v>
      </c>
      <c r="BZ160" s="18" t="str">
        <f t="shared" si="90"/>
        <v>ATENDE</v>
      </c>
      <c r="CA160" s="22" t="str">
        <f t="shared" si="107"/>
        <v>P6</v>
      </c>
      <c r="CB160" s="23">
        <f t="shared" si="91"/>
        <v>0.56666666666666665</v>
      </c>
      <c r="CC160" s="22">
        <v>4.7</v>
      </c>
      <c r="CD160" s="22">
        <v>1.1599999999999999</v>
      </c>
      <c r="CE160" s="130">
        <f>IF(CA160="-","-",_xlfn.XLOOKUP(CA160,ABNT5101!$B$4:$B$9,ABNT5101!$C$4:$C$9))</f>
        <v>3</v>
      </c>
      <c r="CF160" s="130">
        <f>IF(CA160="-","-",_xlfn.XLOOKUP(CA160,ABNT5101!$B$4:$B$9,ABNT5101!$D$4:$D$9))</f>
        <v>0.6</v>
      </c>
      <c r="CG160" s="18" t="str">
        <f t="shared" si="92"/>
        <v>ATENDE</v>
      </c>
      <c r="CH160" s="18" t="str">
        <f t="shared" si="93"/>
        <v>ATENDE</v>
      </c>
      <c r="CI160" s="18" t="str">
        <f t="shared" si="94"/>
        <v>ATENDE</v>
      </c>
      <c r="CJ160" s="133" t="str">
        <f>_xlfn.XLOOKUP(CK160,'Banco de dados'!$B:$B,'Banco de dados'!$D:$D)</f>
        <v>TECNOWATT</v>
      </c>
      <c r="CK160" s="25" t="s">
        <v>826</v>
      </c>
      <c r="CL160" s="24" t="str">
        <f>_xlfn.XLOOKUP(CK160,'Banco de dados'!$B:$B,'Banco de dados'!$E:$E)</f>
        <v>SIGSAGPTLRRSSNDL_40W_50IBBRS
1-10C1MUN6.5</v>
      </c>
      <c r="CM160" s="24"/>
      <c r="CN160" s="24">
        <f>IF(CM160="-","-",_xlfn.XLOOKUP(CM160,'Banco de dados'!$B:$B,'Banco de dados'!$E:$E))</f>
        <v>0</v>
      </c>
      <c r="CO160" s="26">
        <f t="shared" si="95"/>
        <v>1</v>
      </c>
      <c r="CP160" s="24">
        <f>_xlfn.XLOOKUP(CK160,'Banco de dados'!$B:$B,'Banco de dados'!$H:$H)</f>
        <v>40</v>
      </c>
      <c r="CQ160" s="24">
        <f>_xlfn.XLOOKUP(CM160,'Banco de dados'!$B:$B,'Banco de dados'!$H:$H)</f>
        <v>0</v>
      </c>
      <c r="CR160" s="24">
        <f>_xlfn.XLOOKUP(CK160,'Banco de dados'!$B:$B,'Banco de dados'!$F:$F)</f>
        <v>6641</v>
      </c>
      <c r="CS160" s="24">
        <f>_xlfn.XLOOKUP(CM160,'Banco de dados'!$B:$B,'Banco de dados'!$F:$F)</f>
        <v>0</v>
      </c>
      <c r="CT160" s="25">
        <v>0</v>
      </c>
      <c r="CU160" s="25"/>
      <c r="CV160" s="24" t="str">
        <f>IF(AI160&lt;=0.5,"Curto I",IF(AND(AI160&gt;='Braços de IP'!$B$9,AI160&lt;='Braços de IP'!$D$9),'Braços de IP'!$E$9,IF(AND(AI160&gt;='Braços de IP'!$B$10,AI160&lt;='Braços de IP'!$D$10),'Braços de IP'!$E$10,IF(AND(AI160&gt;='Braços de IP'!$B$11,AI160&lt;='Braços de IP'!$D$11),'Braços de IP'!$E$11,IF(AND(AI160&gt;='Braços de IP'!$B$12,AI160&lt;='Braços de IP'!$D$12),'Braços de IP'!$E$12,IF(AND(AI160&gt;='Braços de IP'!$B$13,AI160&lt;='Braços de IP'!$D$13),'Braços de IP'!$E$13,IF(AND(AI160&gt;='Braços de IP'!$B$14,AI160&lt;='Braços de IP'!$D$14),'Braços de IP'!$E$14,"ERRO")))))))</f>
        <v>Curto II</v>
      </c>
      <c r="CW160" s="25" t="s">
        <v>290</v>
      </c>
      <c r="CX160" s="24">
        <f>IF($CW160="","",VLOOKUP($CW160,'Braços de IP'!$E$9:$I$15,2,0))</f>
        <v>2.8</v>
      </c>
      <c r="CY160" s="27">
        <f>IF($CW160="","",VLOOKUP($CW160,'Braços de IP'!$E$9:$I$15,5,0))</f>
        <v>8</v>
      </c>
      <c r="CZ160" s="24"/>
      <c r="DA160" s="24"/>
      <c r="DB160" s="24"/>
      <c r="DC160" s="24"/>
      <c r="DD160" s="24"/>
      <c r="DE160" s="24"/>
      <c r="DF160" s="28">
        <f t="shared" si="96"/>
        <v>40</v>
      </c>
      <c r="DG160" s="29">
        <f t="shared" si="97"/>
        <v>150</v>
      </c>
      <c r="DH160" s="28">
        <f t="shared" si="98"/>
        <v>190</v>
      </c>
      <c r="DI160" s="30">
        <f t="shared" si="99"/>
        <v>0.73333333333333339</v>
      </c>
      <c r="DJ160" s="31"/>
      <c r="DK160" s="32"/>
      <c r="DL160" s="15" t="s">
        <v>141</v>
      </c>
      <c r="DM160" s="15"/>
      <c r="DO160" s="33">
        <f t="shared" si="100"/>
        <v>0.76744186046511631</v>
      </c>
      <c r="DQ160" s="1" t="s">
        <v>211</v>
      </c>
      <c r="DR160" s="1">
        <f t="shared" si="110"/>
        <v>0</v>
      </c>
      <c r="DS160" s="33" t="e">
        <f t="shared" si="110"/>
        <v>#DIV/0!</v>
      </c>
    </row>
    <row r="161" spans="1:125" ht="15.75" hidden="1" customHeight="1" x14ac:dyDescent="0.3">
      <c r="C161" t="s">
        <v>1006</v>
      </c>
      <c r="D161" s="15">
        <v>54</v>
      </c>
      <c r="E161" s="15" t="s">
        <v>132</v>
      </c>
      <c r="F161" s="15" t="s">
        <v>217</v>
      </c>
      <c r="G161" s="15">
        <v>-30.006892000000001</v>
      </c>
      <c r="H161" s="15">
        <v>-50.15278</v>
      </c>
      <c r="I161" s="15" t="s">
        <v>154</v>
      </c>
      <c r="J161" s="15" t="s">
        <v>135</v>
      </c>
      <c r="K161" s="15" t="s">
        <v>136</v>
      </c>
      <c r="L161" s="15" t="s">
        <v>148</v>
      </c>
      <c r="M161" s="15">
        <v>150</v>
      </c>
      <c r="N161" s="15">
        <v>22</v>
      </c>
      <c r="O161" s="15">
        <v>0</v>
      </c>
      <c r="P161" s="15">
        <f t="shared" si="74"/>
        <v>300</v>
      </c>
      <c r="Q161" s="16">
        <v>2</v>
      </c>
      <c r="R161" s="16">
        <v>2.5</v>
      </c>
      <c r="S161" s="16">
        <v>7</v>
      </c>
      <c r="T161" s="15"/>
      <c r="U161" s="15"/>
      <c r="V161" s="15">
        <v>0</v>
      </c>
      <c r="W161" s="15">
        <v>2.5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 t="s">
        <v>138</v>
      </c>
      <c r="AD161" s="15" t="s">
        <v>139</v>
      </c>
      <c r="AE161" s="15">
        <v>42.6</v>
      </c>
      <c r="AF161" s="15">
        <v>6.2</v>
      </c>
      <c r="AG161" s="15">
        <v>1</v>
      </c>
      <c r="AH161" s="15">
        <v>0.35</v>
      </c>
      <c r="AI161" s="15">
        <v>1.3</v>
      </c>
      <c r="AJ161" s="16">
        <f t="shared" si="75"/>
        <v>0.95000000000000007</v>
      </c>
      <c r="AK161" s="16" t="s">
        <v>135</v>
      </c>
      <c r="AL161" s="16" t="s">
        <v>135</v>
      </c>
      <c r="AM161" s="15" t="s">
        <v>140</v>
      </c>
      <c r="AN161" s="16">
        <f t="shared" si="76"/>
        <v>2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 t="s">
        <v>135</v>
      </c>
      <c r="AU161" s="17">
        <f t="shared" si="77"/>
        <v>0</v>
      </c>
      <c r="AV161" s="17"/>
      <c r="AW161" s="17">
        <f>VLOOKUP(I161,ABNT5101!$I$3:$J$9,2)</f>
        <v>10</v>
      </c>
      <c r="AX161" s="17">
        <f>VLOOKUP(I161,ABNT5101!$I$3:$M$9,5)</f>
        <v>0.18</v>
      </c>
      <c r="AY161" s="131" t="str">
        <f>_xlfn.XLOOKUP(I161,ABNT5101!$I:$I,ABNT5101!$L:$L)</f>
        <v>-</v>
      </c>
      <c r="AZ161" s="131">
        <f>_xlfn.XLOOKUP(I161,ABNT5101!$I:$I,ABNT5101!M:M)</f>
        <v>0.18</v>
      </c>
      <c r="BA161" s="131" t="str">
        <f>_xlfn.XLOOKUP(I161,ABNT5101!$I:$I,ABNT5101!N:N)</f>
        <v>-</v>
      </c>
      <c r="BB161" s="131">
        <f>_xlfn.XLOOKUP(I161,ABNT5101!$I:$I,ABNT5101!O:O)</f>
        <v>16</v>
      </c>
      <c r="BC161" s="18" t="str">
        <f t="shared" si="78"/>
        <v>ATENDE</v>
      </c>
      <c r="BD161" s="19">
        <f t="shared" si="79"/>
        <v>0.121</v>
      </c>
      <c r="BE161" s="19">
        <f t="shared" si="80"/>
        <v>-5.5555555555555469E-2</v>
      </c>
      <c r="BF161" s="19" t="str">
        <f t="shared" si="81"/>
        <v>-</v>
      </c>
      <c r="BG161" s="20">
        <v>11.21</v>
      </c>
      <c r="BH161" s="20">
        <v>0.17</v>
      </c>
      <c r="BI161" s="20"/>
      <c r="BJ161" s="20"/>
      <c r="BK161" s="21"/>
      <c r="BL161" s="20"/>
      <c r="BM161" s="18" t="str">
        <f t="shared" si="82"/>
        <v>ATENDE</v>
      </c>
      <c r="BN161" s="18" t="str">
        <f t="shared" si="83"/>
        <v>ATENDE</v>
      </c>
      <c r="BO161" s="18" t="str">
        <f t="shared" si="84"/>
        <v>ATENDIMENTO LIMIAR</v>
      </c>
      <c r="BP161" s="18" t="str">
        <f t="shared" si="85"/>
        <v>ATENDE</v>
      </c>
      <c r="BQ161" s="22" t="str">
        <f t="shared" si="86"/>
        <v>C4</v>
      </c>
      <c r="BR161" s="22" t="str">
        <f t="shared" si="106"/>
        <v>P6</v>
      </c>
      <c r="BS161" s="23">
        <f t="shared" si="87"/>
        <v>2.0133333333333332</v>
      </c>
      <c r="BT161" s="20">
        <v>9.0399999999999991</v>
      </c>
      <c r="BU161" s="20">
        <v>1.1599999999999999</v>
      </c>
      <c r="BV161" s="132">
        <f>IF(BR161="-","-",_xlfn.XLOOKUP(BR161,ABNT5101!$B$4:$B$9,ABNT5101!$C$4:$C$9))</f>
        <v>3</v>
      </c>
      <c r="BW161" s="132">
        <f>IF(BR161="-","-",_xlfn.XLOOKUP(BR161,ABNT5101!$B$4:$B$9,ABNT5101!$D$4:$D$9))</f>
        <v>0.6</v>
      </c>
      <c r="BX161" s="18" t="str">
        <f t="shared" si="88"/>
        <v>ATENDE</v>
      </c>
      <c r="BY161" s="18" t="str">
        <f t="shared" si="89"/>
        <v>ATENDE</v>
      </c>
      <c r="BZ161" s="18" t="str">
        <f t="shared" si="90"/>
        <v>ATENDE</v>
      </c>
      <c r="CA161" s="22" t="str">
        <f t="shared" si="107"/>
        <v>P6</v>
      </c>
      <c r="CB161" s="23">
        <f t="shared" si="91"/>
        <v>0.85666666666666669</v>
      </c>
      <c r="CC161" s="22">
        <v>5.57</v>
      </c>
      <c r="CD161" s="22">
        <v>1.4</v>
      </c>
      <c r="CE161" s="130">
        <f>IF(CA161="-","-",_xlfn.XLOOKUP(CA161,ABNT5101!$B$4:$B$9,ABNT5101!$C$4:$C$9))</f>
        <v>3</v>
      </c>
      <c r="CF161" s="130">
        <f>IF(CA161="-","-",_xlfn.XLOOKUP(CA161,ABNT5101!$B$4:$B$9,ABNT5101!$D$4:$D$9))</f>
        <v>0.6</v>
      </c>
      <c r="CG161" s="18" t="str">
        <f t="shared" si="92"/>
        <v>ATENDE</v>
      </c>
      <c r="CH161" s="18" t="str">
        <f t="shared" si="93"/>
        <v>ATENDE</v>
      </c>
      <c r="CI161" s="18" t="str">
        <f t="shared" si="94"/>
        <v>ATENDE</v>
      </c>
      <c r="CJ161" s="133" t="str">
        <f>_xlfn.XLOOKUP(CK161,'Banco de dados'!$B:$B,'Banco de dados'!$D:$D)</f>
        <v>LEDSTAR</v>
      </c>
      <c r="CK161" s="25" t="s">
        <v>713</v>
      </c>
      <c r="CL161" s="24" t="str">
        <f>_xlfn.XLOOKUP(CK161,'Banco de dados'!$B:$B,'Banco de dados'!$E:$E)</f>
        <v>LUM LED SL VT 9.1 52W</v>
      </c>
      <c r="CM161" s="24"/>
      <c r="CN161" s="24">
        <f>IF(CM161="-","-",_xlfn.XLOOKUP(CM161,'Banco de dados'!$B:$B,'Banco de dados'!$E:$E))</f>
        <v>0</v>
      </c>
      <c r="CO161" s="26">
        <f t="shared" si="95"/>
        <v>1</v>
      </c>
      <c r="CP161" s="24">
        <f>_xlfn.XLOOKUP(CK161,'Banco de dados'!$B:$B,'Banco de dados'!$H:$H)</f>
        <v>52</v>
      </c>
      <c r="CQ161" s="24">
        <f>_xlfn.XLOOKUP(CM161,'Banco de dados'!$B:$B,'Banco de dados'!$H:$H)</f>
        <v>0</v>
      </c>
      <c r="CR161" s="24">
        <f>_xlfn.XLOOKUP(CK161,'Banco de dados'!$B:$B,'Banco de dados'!$F:$F)</f>
        <v>8960.18</v>
      </c>
      <c r="CS161" s="24">
        <f>_xlfn.XLOOKUP(CM161,'Banco de dados'!$B:$B,'Banco de dados'!$F:$F)</f>
        <v>0</v>
      </c>
      <c r="CT161" s="25">
        <v>0</v>
      </c>
      <c r="CU161" s="25"/>
      <c r="CV161" s="24" t="str">
        <f>IF(AI161&lt;=0.5,"Curto I",IF(AND(AI161&gt;='Braços de IP'!$B$9,AI161&lt;='Braços de IP'!$D$9),'Braços de IP'!$E$9,IF(AND(AI161&gt;='Braços de IP'!$B$10,AI161&lt;='Braços de IP'!$D$10),'Braços de IP'!$E$10,IF(AND(AI161&gt;='Braços de IP'!$B$11,AI161&lt;='Braços de IP'!$D$11),'Braços de IP'!$E$11,IF(AND(AI161&gt;='Braços de IP'!$B$12,AI161&lt;='Braços de IP'!$D$12),'Braços de IP'!$E$12,IF(AND(AI161&gt;='Braços de IP'!$B$13,AI161&lt;='Braços de IP'!$D$13),'Braços de IP'!$E$13,IF(AND(AI161&gt;='Braços de IP'!$B$14,AI161&lt;='Braços de IP'!$D$14),'Braços de IP'!$E$14,"ERRO")))))))</f>
        <v>Curto II</v>
      </c>
      <c r="CW161" s="25"/>
      <c r="CX161" s="24" t="str">
        <f>IF($CW161="","",VLOOKUP($CW161,'Braços de IP'!$E$9:$I$15,2,0))</f>
        <v/>
      </c>
      <c r="CY161" s="27" t="str">
        <f>IF($CW161="","",VLOOKUP($CW161,'Braços de IP'!$E$9:$I$15,5,0))</f>
        <v/>
      </c>
      <c r="CZ161" s="24"/>
      <c r="DA161" s="24"/>
      <c r="DB161" s="24"/>
      <c r="DC161" s="24"/>
      <c r="DD161" s="24"/>
      <c r="DE161" s="24"/>
      <c r="DF161" s="28">
        <f t="shared" si="96"/>
        <v>52</v>
      </c>
      <c r="DG161" s="29">
        <f t="shared" si="97"/>
        <v>150</v>
      </c>
      <c r="DH161" s="28">
        <f t="shared" si="98"/>
        <v>202</v>
      </c>
      <c r="DI161" s="30">
        <f t="shared" si="99"/>
        <v>0.65333333333333332</v>
      </c>
      <c r="DJ161" s="31"/>
      <c r="DK161" s="32"/>
      <c r="DL161" s="15" t="s">
        <v>141</v>
      </c>
      <c r="DM161" s="15"/>
      <c r="DO161" s="33">
        <f t="shared" si="100"/>
        <v>0.69767441860465118</v>
      </c>
      <c r="DQ161" s="1" t="s">
        <v>211</v>
      </c>
      <c r="DR161" s="1">
        <f t="shared" ref="DR161:DS163" si="111">SUM(DR5:DR80)</f>
        <v>0</v>
      </c>
      <c r="DS161" s="33" t="e">
        <f t="shared" si="111"/>
        <v>#DIV/0!</v>
      </c>
    </row>
    <row r="162" spans="1:125" ht="15.75" customHeight="1" x14ac:dyDescent="0.3">
      <c r="C162" t="s">
        <v>1006</v>
      </c>
      <c r="D162" s="15">
        <v>54</v>
      </c>
      <c r="E162" s="15" t="s">
        <v>132</v>
      </c>
      <c r="F162" s="15" t="s">
        <v>217</v>
      </c>
      <c r="G162" s="15">
        <v>-30.006892000000001</v>
      </c>
      <c r="H162" s="15">
        <v>-50.15278</v>
      </c>
      <c r="I162" s="15" t="s">
        <v>154</v>
      </c>
      <c r="J162" s="15" t="s">
        <v>135</v>
      </c>
      <c r="K162" s="15" t="s">
        <v>136</v>
      </c>
      <c r="L162" s="15" t="s">
        <v>148</v>
      </c>
      <c r="M162" s="15">
        <v>150</v>
      </c>
      <c r="N162" s="15">
        <v>22</v>
      </c>
      <c r="O162" s="15">
        <v>0</v>
      </c>
      <c r="P162" s="15">
        <f t="shared" si="74"/>
        <v>300</v>
      </c>
      <c r="Q162" s="16">
        <v>2</v>
      </c>
      <c r="R162" s="16">
        <v>2.5</v>
      </c>
      <c r="S162" s="16">
        <v>7</v>
      </c>
      <c r="T162" s="15"/>
      <c r="U162" s="15"/>
      <c r="V162" s="15">
        <v>0</v>
      </c>
      <c r="W162" s="15">
        <v>2.5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 t="s">
        <v>138</v>
      </c>
      <c r="AD162" s="15" t="s">
        <v>139</v>
      </c>
      <c r="AE162" s="15">
        <v>42.6</v>
      </c>
      <c r="AF162" s="15">
        <v>6.2</v>
      </c>
      <c r="AG162" s="15">
        <v>1</v>
      </c>
      <c r="AH162" s="15">
        <v>0.35</v>
      </c>
      <c r="AI162" s="15">
        <v>1.3</v>
      </c>
      <c r="AJ162" s="16">
        <f t="shared" si="75"/>
        <v>0.95000000000000007</v>
      </c>
      <c r="AK162" s="16" t="s">
        <v>135</v>
      </c>
      <c r="AL162" s="16" t="s">
        <v>135</v>
      </c>
      <c r="AM162" s="15" t="s">
        <v>140</v>
      </c>
      <c r="AN162" s="16">
        <f t="shared" si="76"/>
        <v>2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 t="s">
        <v>135</v>
      </c>
      <c r="AU162" s="17">
        <f t="shared" si="77"/>
        <v>0</v>
      </c>
      <c r="AV162" s="17"/>
      <c r="AW162" s="17">
        <f>VLOOKUP(I162,ABNT5101!$I$3:$J$9,2)</f>
        <v>10</v>
      </c>
      <c r="AX162" s="17">
        <f>VLOOKUP(I162,ABNT5101!$I$3:$M$9,5)</f>
        <v>0.18</v>
      </c>
      <c r="AY162" s="131" t="str">
        <f>_xlfn.XLOOKUP(I162,ABNT5101!$I:$I,ABNT5101!$L:$L)</f>
        <v>-</v>
      </c>
      <c r="AZ162" s="131">
        <f>_xlfn.XLOOKUP(I162,ABNT5101!$I:$I,ABNT5101!M:M)</f>
        <v>0.18</v>
      </c>
      <c r="BA162" s="131" t="str">
        <f>_xlfn.XLOOKUP(I162,ABNT5101!$I:$I,ABNT5101!N:N)</f>
        <v>-</v>
      </c>
      <c r="BB162" s="131">
        <f>_xlfn.XLOOKUP(I162,ABNT5101!$I:$I,ABNT5101!O:O)</f>
        <v>16</v>
      </c>
      <c r="BC162" s="18" t="str">
        <f t="shared" si="78"/>
        <v>ATENDE</v>
      </c>
      <c r="BD162" s="19">
        <f t="shared" si="79"/>
        <v>0.15900000000000003</v>
      </c>
      <c r="BE162" s="19">
        <f t="shared" si="80"/>
        <v>5.555555555555558E-2</v>
      </c>
      <c r="BF162" s="19" t="str">
        <f t="shared" si="81"/>
        <v>-</v>
      </c>
      <c r="BG162" s="20">
        <v>11.59</v>
      </c>
      <c r="BH162" s="20">
        <v>0.19</v>
      </c>
      <c r="BI162" s="20"/>
      <c r="BJ162" s="20"/>
      <c r="BK162" s="21"/>
      <c r="BL162" s="20"/>
      <c r="BM162" s="18" t="str">
        <f t="shared" si="82"/>
        <v>ATENDE</v>
      </c>
      <c r="BN162" s="18" t="str">
        <f t="shared" si="83"/>
        <v>ATENDE</v>
      </c>
      <c r="BO162" s="18" t="str">
        <f t="shared" si="84"/>
        <v>ATENDE</v>
      </c>
      <c r="BP162" s="18" t="str">
        <f t="shared" si="85"/>
        <v>ATENDE</v>
      </c>
      <c r="BQ162" s="22" t="str">
        <f t="shared" si="86"/>
        <v>C4</v>
      </c>
      <c r="BR162" s="22" t="str">
        <f t="shared" si="106"/>
        <v>P6</v>
      </c>
      <c r="BS162" s="23">
        <f t="shared" si="87"/>
        <v>1.3399999999999999</v>
      </c>
      <c r="BT162" s="20">
        <v>7.02</v>
      </c>
      <c r="BU162" s="20">
        <v>0.89</v>
      </c>
      <c r="BV162" s="132">
        <f>IF(BR162="-","-",_xlfn.XLOOKUP(BR162,ABNT5101!$B$4:$B$9,ABNT5101!$C$4:$C$9))</f>
        <v>3</v>
      </c>
      <c r="BW162" s="132">
        <f>IF(BR162="-","-",_xlfn.XLOOKUP(BR162,ABNT5101!$B$4:$B$9,ABNT5101!$D$4:$D$9))</f>
        <v>0.6</v>
      </c>
      <c r="BX162" s="18" t="str">
        <f t="shared" si="88"/>
        <v>ATENDE</v>
      </c>
      <c r="BY162" s="18" t="str">
        <f t="shared" si="89"/>
        <v>ATENDE</v>
      </c>
      <c r="BZ162" s="18" t="str">
        <f t="shared" si="90"/>
        <v>ATENDE</v>
      </c>
      <c r="CA162" s="22" t="str">
        <f t="shared" si="107"/>
        <v>P6</v>
      </c>
      <c r="CB162" s="23">
        <f t="shared" si="91"/>
        <v>1.9333333333333336</v>
      </c>
      <c r="CC162" s="22">
        <v>8.8000000000000007</v>
      </c>
      <c r="CD162" s="22">
        <v>4.08</v>
      </c>
      <c r="CE162" s="130">
        <f>IF(CA162="-","-",_xlfn.XLOOKUP(CA162,ABNT5101!$B$4:$B$9,ABNT5101!$C$4:$C$9))</f>
        <v>3</v>
      </c>
      <c r="CF162" s="130">
        <f>IF(CA162="-","-",_xlfn.XLOOKUP(CA162,ABNT5101!$B$4:$B$9,ABNT5101!$D$4:$D$9))</f>
        <v>0.6</v>
      </c>
      <c r="CG162" s="18" t="str">
        <f t="shared" si="92"/>
        <v>ATENDE</v>
      </c>
      <c r="CH162" s="18" t="str">
        <f t="shared" si="93"/>
        <v>ATENDE</v>
      </c>
      <c r="CI162" s="18" t="str">
        <f t="shared" si="94"/>
        <v>ATENDE</v>
      </c>
      <c r="CJ162" s="133" t="str">
        <f>_xlfn.XLOOKUP(CK162,'Banco de dados'!$B:$B,'Banco de dados'!$D:$D)</f>
        <v>SX LIGHTING</v>
      </c>
      <c r="CK162" s="25" t="s">
        <v>805</v>
      </c>
      <c r="CL162" s="24" t="str">
        <f>_xlfn.XLOOKUP(CK162,'Banco de dados'!$B:$B,'Banco de dados'!$E:$E)</f>
        <v>SXINEVO050K40L12CZF7PHF</v>
      </c>
      <c r="CM162" s="24"/>
      <c r="CN162" s="24" t="e">
        <f>IF(CM162="-","-",_xlfn.XLOOKUP(CM162,'Banco de dados'!$B:$B,'Banco de dados'!$E:$E))</f>
        <v>#N/A</v>
      </c>
      <c r="CO162" s="26">
        <f t="shared" si="95"/>
        <v>1</v>
      </c>
      <c r="CP162" s="24">
        <f>_xlfn.XLOOKUP(CK162,'Banco de dados'!$B:$B,'Banco de dados'!$H:$H)</f>
        <v>50</v>
      </c>
      <c r="CQ162" s="24" t="e">
        <f>_xlfn.XLOOKUP(CM162,'Banco de dados'!$B:$B,'Banco de dados'!$H:$H)</f>
        <v>#N/A</v>
      </c>
      <c r="CR162" s="24">
        <f>_xlfn.XLOOKUP(CK162,'Banco de dados'!$B:$B,'Banco de dados'!$F:$F)</f>
        <v>8650</v>
      </c>
      <c r="CS162" s="24">
        <f>_xlfn.XLOOKUP(CM162,'Banco de dados'!$B:$B,'Banco de dados'!$F:$F)</f>
        <v>0</v>
      </c>
      <c r="CT162" s="25">
        <v>0</v>
      </c>
      <c r="CU162" s="25"/>
      <c r="CV162" s="24" t="str">
        <f>IF(AI162&lt;=0.5,"Curto I",IF(AND(AI162&gt;='Braços de IP'!$B$9,AI162&lt;='Braços de IP'!$D$9),'Braços de IP'!$E$9,IF(AND(AI162&gt;='Braços de IP'!$B$10,AI162&lt;='Braços de IP'!$D$10),'Braços de IP'!$E$10,IF(AND(AI162&gt;='Braços de IP'!$B$11,AI162&lt;='Braços de IP'!$D$11),'Braços de IP'!$E$11,IF(AND(AI162&gt;='Braços de IP'!$B$12,AI162&lt;='Braços de IP'!$D$12),'Braços de IP'!$E$12,IF(AND(AI162&gt;='Braços de IP'!$B$13,AI162&lt;='Braços de IP'!$D$13),'Braços de IP'!$E$13,IF(AND(AI162&gt;='Braços de IP'!$B$14,AI162&lt;='Braços de IP'!$D$14),'Braços de IP'!$E$14,"ERRO")))))))</f>
        <v>Curto II</v>
      </c>
      <c r="CW162" s="25" t="s">
        <v>152</v>
      </c>
      <c r="CX162" s="24">
        <f>IF($CW162="","",VLOOKUP($CW162,'Braços de IP'!$E$9:$I$15,2,0))</f>
        <v>2.4</v>
      </c>
      <c r="CY162" s="27">
        <f>IF($CW162="","",VLOOKUP($CW162,'Braços de IP'!$E$9:$I$15,5,0))</f>
        <v>7.5</v>
      </c>
      <c r="CZ162" s="24"/>
      <c r="DA162" s="24"/>
      <c r="DB162" s="24"/>
      <c r="DC162" s="24"/>
      <c r="DD162" s="24"/>
      <c r="DE162" s="24"/>
      <c r="DF162" s="28">
        <f t="shared" si="96"/>
        <v>50</v>
      </c>
      <c r="DG162" s="29">
        <f t="shared" si="97"/>
        <v>150</v>
      </c>
      <c r="DH162" s="28">
        <f t="shared" si="98"/>
        <v>200</v>
      </c>
      <c r="DI162" s="30">
        <f t="shared" si="99"/>
        <v>0.66666666666666674</v>
      </c>
      <c r="DJ162" s="31"/>
      <c r="DK162" s="32"/>
      <c r="DL162" s="15" t="s">
        <v>141</v>
      </c>
      <c r="DM162" s="15"/>
      <c r="DO162" s="33">
        <f t="shared" si="100"/>
        <v>0.70930232558139539</v>
      </c>
      <c r="DQ162" s="1" t="s">
        <v>211</v>
      </c>
      <c r="DR162" s="1">
        <f t="shared" si="111"/>
        <v>0</v>
      </c>
      <c r="DS162" s="33" t="e">
        <f t="shared" si="111"/>
        <v>#DIV/0!</v>
      </c>
    </row>
    <row r="163" spans="1:125" ht="15.75" customHeight="1" x14ac:dyDescent="0.3">
      <c r="C163" t="s">
        <v>1006</v>
      </c>
      <c r="D163" s="15">
        <v>54</v>
      </c>
      <c r="E163" s="15" t="s">
        <v>132</v>
      </c>
      <c r="F163" s="15" t="s">
        <v>217</v>
      </c>
      <c r="G163" s="15">
        <v>-30.006892000000001</v>
      </c>
      <c r="H163" s="15">
        <v>-50.15278</v>
      </c>
      <c r="I163" s="15" t="s">
        <v>154</v>
      </c>
      <c r="J163" s="15" t="s">
        <v>135</v>
      </c>
      <c r="K163" s="15" t="s">
        <v>136</v>
      </c>
      <c r="L163" s="15" t="s">
        <v>148</v>
      </c>
      <c r="M163" s="15">
        <v>150</v>
      </c>
      <c r="N163" s="15">
        <v>22</v>
      </c>
      <c r="O163" s="15">
        <v>0</v>
      </c>
      <c r="P163" s="15">
        <f t="shared" si="74"/>
        <v>300</v>
      </c>
      <c r="Q163" s="16">
        <v>2</v>
      </c>
      <c r="R163" s="16">
        <v>2.5</v>
      </c>
      <c r="S163" s="16">
        <v>7</v>
      </c>
      <c r="T163" s="15"/>
      <c r="U163" s="15"/>
      <c r="V163" s="15">
        <v>0</v>
      </c>
      <c r="W163" s="15">
        <v>2.5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 t="s">
        <v>138</v>
      </c>
      <c r="AD163" s="15" t="s">
        <v>139</v>
      </c>
      <c r="AE163" s="15">
        <v>42.6</v>
      </c>
      <c r="AF163" s="15">
        <v>6.2</v>
      </c>
      <c r="AG163" s="15">
        <v>1</v>
      </c>
      <c r="AH163" s="15">
        <v>0.35</v>
      </c>
      <c r="AI163" s="15">
        <v>1.3</v>
      </c>
      <c r="AJ163" s="16">
        <f t="shared" si="75"/>
        <v>0.95000000000000007</v>
      </c>
      <c r="AK163" s="16" t="s">
        <v>135</v>
      </c>
      <c r="AL163" s="16" t="s">
        <v>135</v>
      </c>
      <c r="AM163" s="15" t="s">
        <v>140</v>
      </c>
      <c r="AN163" s="16">
        <f t="shared" si="76"/>
        <v>2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 t="s">
        <v>135</v>
      </c>
      <c r="AU163" s="17">
        <f t="shared" si="77"/>
        <v>0</v>
      </c>
      <c r="AV163" s="17"/>
      <c r="AW163" s="17">
        <f>VLOOKUP(I163,ABNT5101!$I$3:$J$9,2)</f>
        <v>10</v>
      </c>
      <c r="AX163" s="17">
        <f>VLOOKUP(I163,ABNT5101!$I$3:$M$9,5)</f>
        <v>0.18</v>
      </c>
      <c r="AY163" s="131" t="str">
        <f>_xlfn.XLOOKUP(I163,ABNT5101!$I:$I,ABNT5101!$L:$L)</f>
        <v>-</v>
      </c>
      <c r="AZ163" s="131">
        <f>_xlfn.XLOOKUP(I163,ABNT5101!$I:$I,ABNT5101!M:M)</f>
        <v>0.18</v>
      </c>
      <c r="BA163" s="131" t="str">
        <f>_xlfn.XLOOKUP(I163,ABNT5101!$I:$I,ABNT5101!N:N)</f>
        <v>-</v>
      </c>
      <c r="BB163" s="131">
        <f>_xlfn.XLOOKUP(I163,ABNT5101!$I:$I,ABNT5101!O:O)</f>
        <v>16</v>
      </c>
      <c r="BC163" s="18" t="str">
        <f t="shared" si="78"/>
        <v>ATENDE</v>
      </c>
      <c r="BD163" s="19">
        <f t="shared" si="79"/>
        <v>9.6999999999999975E-2</v>
      </c>
      <c r="BE163" s="19">
        <f t="shared" si="80"/>
        <v>0</v>
      </c>
      <c r="BF163" s="19" t="str">
        <f t="shared" si="81"/>
        <v>-</v>
      </c>
      <c r="BG163" s="20">
        <v>10.97</v>
      </c>
      <c r="BH163" s="20">
        <v>0.18</v>
      </c>
      <c r="BI163" s="20"/>
      <c r="BJ163" s="20"/>
      <c r="BK163" s="21"/>
      <c r="BL163" s="20"/>
      <c r="BM163" s="18" t="str">
        <f t="shared" si="82"/>
        <v>ATENDE</v>
      </c>
      <c r="BN163" s="18" t="str">
        <f t="shared" si="83"/>
        <v>ATENDE</v>
      </c>
      <c r="BO163" s="18" t="str">
        <f t="shared" si="84"/>
        <v>ATENDE</v>
      </c>
      <c r="BP163" s="18" t="str">
        <f t="shared" si="85"/>
        <v>ATENDE</v>
      </c>
      <c r="BQ163" s="22" t="str">
        <f t="shared" si="86"/>
        <v>C4</v>
      </c>
      <c r="BR163" s="22" t="str">
        <f t="shared" si="106"/>
        <v>P6</v>
      </c>
      <c r="BS163" s="23">
        <f t="shared" si="87"/>
        <v>1.2266666666666666</v>
      </c>
      <c r="BT163" s="20">
        <v>6.68</v>
      </c>
      <c r="BU163" s="20">
        <v>1.4</v>
      </c>
      <c r="BV163" s="132">
        <f>IF(BR163="-","-",_xlfn.XLOOKUP(BR163,ABNT5101!$B$4:$B$9,ABNT5101!$C$4:$C$9))</f>
        <v>3</v>
      </c>
      <c r="BW163" s="132">
        <f>IF(BR163="-","-",_xlfn.XLOOKUP(BR163,ABNT5101!$B$4:$B$9,ABNT5101!$D$4:$D$9))</f>
        <v>0.6</v>
      </c>
      <c r="BX163" s="18" t="str">
        <f t="shared" si="88"/>
        <v>ATENDE</v>
      </c>
      <c r="BY163" s="18" t="str">
        <f t="shared" si="89"/>
        <v>ATENDE</v>
      </c>
      <c r="BZ163" s="18" t="str">
        <f t="shared" si="90"/>
        <v>ATENDE</v>
      </c>
      <c r="CA163" s="22" t="str">
        <f t="shared" si="107"/>
        <v>P6</v>
      </c>
      <c r="CB163" s="23">
        <f t="shared" si="91"/>
        <v>1.0266666666666668</v>
      </c>
      <c r="CC163" s="22">
        <v>6.08</v>
      </c>
      <c r="CD163" s="22">
        <v>1.36</v>
      </c>
      <c r="CE163" s="130">
        <f>IF(CA163="-","-",_xlfn.XLOOKUP(CA163,ABNT5101!$B$4:$B$9,ABNT5101!$C$4:$C$9))</f>
        <v>3</v>
      </c>
      <c r="CF163" s="130">
        <f>IF(CA163="-","-",_xlfn.XLOOKUP(CA163,ABNT5101!$B$4:$B$9,ABNT5101!$D$4:$D$9))</f>
        <v>0.6</v>
      </c>
      <c r="CG163" s="18" t="str">
        <f t="shared" si="92"/>
        <v>ATENDE</v>
      </c>
      <c r="CH163" s="18" t="str">
        <f t="shared" si="93"/>
        <v>ATENDE</v>
      </c>
      <c r="CI163" s="18" t="str">
        <f t="shared" si="94"/>
        <v>ATENDE</v>
      </c>
      <c r="CJ163" s="133" t="str">
        <f>_xlfn.XLOOKUP(CK163,'Banco de dados'!$B:$B,'Banco de dados'!$D:$D)</f>
        <v>TECNOWATT</v>
      </c>
      <c r="CK163" s="25" t="s">
        <v>828</v>
      </c>
      <c r="CL163" s="24" t="str">
        <f>_xlfn.XLOOKUP(CK163,'Banco de dados'!$B:$B,'Banco de dados'!$E:$E)</f>
        <v>SIGSAGPTLRRSSNDL_50W_61IBBRS
1-10C1MUN6.5</v>
      </c>
      <c r="CM163" s="24"/>
      <c r="CN163" s="24" t="e">
        <f>IF(CM163="-","-",_xlfn.XLOOKUP(CM163,'Banco de dados'!$B:$B,'Banco de dados'!$E:$E))</f>
        <v>#N/A</v>
      </c>
      <c r="CO163" s="26">
        <f t="shared" si="95"/>
        <v>1</v>
      </c>
      <c r="CP163" s="24">
        <f>_xlfn.XLOOKUP(CK163,'Banco de dados'!$B:$B,'Banco de dados'!$H:$H)</f>
        <v>50</v>
      </c>
      <c r="CQ163" s="24" t="e">
        <f>_xlfn.XLOOKUP(CM163,'Banco de dados'!$B:$B,'Banco de dados'!$H:$H)</f>
        <v>#N/A</v>
      </c>
      <c r="CR163" s="24">
        <f>_xlfn.XLOOKUP(CK163,'Banco de dados'!$B:$B,'Banco de dados'!$F:$F)</f>
        <v>8163</v>
      </c>
      <c r="CS163" s="24">
        <f>_xlfn.XLOOKUP(CM163,'Banco de dados'!$B:$B,'Banco de dados'!$F:$F)</f>
        <v>0</v>
      </c>
      <c r="CT163" s="25">
        <v>0</v>
      </c>
      <c r="CU163" s="25"/>
      <c r="CV163" s="24" t="str">
        <f>IF(AI163&lt;=0.5,"Curto I",IF(AND(AI163&gt;='Braços de IP'!$B$9,AI163&lt;='Braços de IP'!$D$9),'Braços de IP'!$E$9,IF(AND(AI163&gt;='Braços de IP'!$B$10,AI163&lt;='Braços de IP'!$D$10),'Braços de IP'!$E$10,IF(AND(AI163&gt;='Braços de IP'!$B$11,AI163&lt;='Braços de IP'!$D$11),'Braços de IP'!$E$11,IF(AND(AI163&gt;='Braços de IP'!$B$12,AI163&lt;='Braços de IP'!$D$12),'Braços de IP'!$E$12,IF(AND(AI163&gt;='Braços de IP'!$B$13,AI163&lt;='Braços de IP'!$D$13),'Braços de IP'!$E$13,IF(AND(AI163&gt;='Braços de IP'!$B$14,AI163&lt;='Braços de IP'!$D$14),'Braços de IP'!$E$14,"ERRO")))))))</f>
        <v>Curto II</v>
      </c>
      <c r="CW163" s="25" t="s">
        <v>152</v>
      </c>
      <c r="CX163" s="24">
        <f>IF($CW163="","",VLOOKUP($CW163,'Braços de IP'!$E$9:$I$15,2,0))</f>
        <v>2.4</v>
      </c>
      <c r="CY163" s="27">
        <f>IF($CW163="","",VLOOKUP($CW163,'Braços de IP'!$E$9:$I$15,5,0))</f>
        <v>7.5</v>
      </c>
      <c r="CZ163" s="24"/>
      <c r="DA163" s="24"/>
      <c r="DB163" s="24"/>
      <c r="DC163" s="24"/>
      <c r="DD163" s="24"/>
      <c r="DE163" s="24"/>
      <c r="DF163" s="28">
        <f t="shared" si="96"/>
        <v>50</v>
      </c>
      <c r="DG163" s="29">
        <f t="shared" si="97"/>
        <v>150</v>
      </c>
      <c r="DH163" s="28">
        <f t="shared" si="98"/>
        <v>200</v>
      </c>
      <c r="DI163" s="30">
        <f t="shared" si="99"/>
        <v>0.66666666666666674</v>
      </c>
      <c r="DJ163" s="31"/>
      <c r="DK163" s="32"/>
      <c r="DL163" s="15" t="s">
        <v>141</v>
      </c>
      <c r="DM163" s="15"/>
      <c r="DO163" s="33">
        <f t="shared" si="100"/>
        <v>0.70930232558139539</v>
      </c>
      <c r="DQ163" s="1" t="s">
        <v>211</v>
      </c>
      <c r="DR163" s="1">
        <f t="shared" si="111"/>
        <v>0</v>
      </c>
      <c r="DS163" s="33" t="e">
        <f t="shared" si="111"/>
        <v>#DIV/0!</v>
      </c>
    </row>
    <row r="164" spans="1:125" ht="15.75" hidden="1" customHeight="1" x14ac:dyDescent="0.3">
      <c r="C164" t="s">
        <v>1006</v>
      </c>
      <c r="D164" s="15">
        <v>55</v>
      </c>
      <c r="E164" s="15" t="s">
        <v>132</v>
      </c>
      <c r="F164" s="15" t="s">
        <v>218</v>
      </c>
      <c r="G164" s="15">
        <v>-30.011686000000001</v>
      </c>
      <c r="H164" s="15">
        <v>-50.142533999999998</v>
      </c>
      <c r="I164" s="15" t="s">
        <v>154</v>
      </c>
      <c r="J164" s="15" t="s">
        <v>135</v>
      </c>
      <c r="K164" s="15" t="s">
        <v>136</v>
      </c>
      <c r="L164" s="15" t="s">
        <v>148</v>
      </c>
      <c r="M164" s="15">
        <v>100</v>
      </c>
      <c r="N164" s="15">
        <v>17</v>
      </c>
      <c r="O164" s="15">
        <v>0</v>
      </c>
      <c r="P164" s="15">
        <f t="shared" si="74"/>
        <v>200</v>
      </c>
      <c r="Q164" s="16">
        <v>2</v>
      </c>
      <c r="R164" s="16">
        <v>3.5</v>
      </c>
      <c r="S164" s="16">
        <v>7</v>
      </c>
      <c r="T164" s="15"/>
      <c r="U164" s="15"/>
      <c r="V164" s="15">
        <v>0</v>
      </c>
      <c r="W164" s="15">
        <v>3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 t="s">
        <v>138</v>
      </c>
      <c r="AD164" s="15" t="s">
        <v>139</v>
      </c>
      <c r="AE164" s="15">
        <v>39.6</v>
      </c>
      <c r="AF164" s="15">
        <v>6.8</v>
      </c>
      <c r="AG164" s="15">
        <v>1</v>
      </c>
      <c r="AH164" s="15">
        <v>0.4</v>
      </c>
      <c r="AI164" s="15">
        <v>1.1000000000000001</v>
      </c>
      <c r="AJ164" s="16">
        <f t="shared" si="75"/>
        <v>0.70000000000000007</v>
      </c>
      <c r="AK164" s="16" t="s">
        <v>135</v>
      </c>
      <c r="AL164" s="16" t="s">
        <v>135</v>
      </c>
      <c r="AM164" s="15" t="s">
        <v>140</v>
      </c>
      <c r="AN164" s="16">
        <f t="shared" si="76"/>
        <v>2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 t="s">
        <v>135</v>
      </c>
      <c r="AU164" s="17">
        <f t="shared" si="77"/>
        <v>0</v>
      </c>
      <c r="AV164" s="17"/>
      <c r="AW164" s="17">
        <f>VLOOKUP(I164,ABNT5101!$I$3:$J$9,2)</f>
        <v>10</v>
      </c>
      <c r="AX164" s="17">
        <f>VLOOKUP(I164,ABNT5101!$I$3:$M$9,5)</f>
        <v>0.18</v>
      </c>
      <c r="AY164" s="131" t="str">
        <f>_xlfn.XLOOKUP(I164,ABNT5101!$I:$I,ABNT5101!$L:$L)</f>
        <v>-</v>
      </c>
      <c r="AZ164" s="131">
        <f>_xlfn.XLOOKUP(I164,ABNT5101!$I:$I,ABNT5101!M:M)</f>
        <v>0.18</v>
      </c>
      <c r="BA164" s="131" t="str">
        <f>_xlfn.XLOOKUP(I164,ABNT5101!$I:$I,ABNT5101!N:N)</f>
        <v>-</v>
      </c>
      <c r="BB164" s="131">
        <f>_xlfn.XLOOKUP(I164,ABNT5101!$I:$I,ABNT5101!O:O)</f>
        <v>16</v>
      </c>
      <c r="BC164" s="18" t="str">
        <f t="shared" si="78"/>
        <v>ATENDE</v>
      </c>
      <c r="BD164" s="19">
        <f t="shared" si="79"/>
        <v>0.1140000000000001</v>
      </c>
      <c r="BE164" s="19">
        <f t="shared" si="80"/>
        <v>0.5555555555555558</v>
      </c>
      <c r="BF164" s="19" t="str">
        <f t="shared" si="81"/>
        <v>-</v>
      </c>
      <c r="BG164" s="20">
        <v>11.14</v>
      </c>
      <c r="BH164" s="20">
        <v>0.28000000000000003</v>
      </c>
      <c r="BI164" s="20"/>
      <c r="BJ164" s="20"/>
      <c r="BK164" s="21"/>
      <c r="BL164" s="20"/>
      <c r="BM164" s="18" t="str">
        <f t="shared" si="82"/>
        <v>ATENDE</v>
      </c>
      <c r="BN164" s="18" t="str">
        <f t="shared" si="83"/>
        <v>ATENDE</v>
      </c>
      <c r="BO164" s="18" t="str">
        <f t="shared" si="84"/>
        <v>ATENDE</v>
      </c>
      <c r="BP164" s="18" t="str">
        <f t="shared" si="85"/>
        <v>ATENDE</v>
      </c>
      <c r="BQ164" s="22" t="str">
        <f t="shared" si="86"/>
        <v>C4</v>
      </c>
      <c r="BR164" s="22" t="str">
        <f t="shared" si="106"/>
        <v>P6</v>
      </c>
      <c r="BS164" s="23">
        <f t="shared" si="87"/>
        <v>1.92</v>
      </c>
      <c r="BT164" s="20">
        <v>8.76</v>
      </c>
      <c r="BU164" s="20">
        <v>2.02</v>
      </c>
      <c r="BV164" s="132">
        <f>IF(BR164="-","-",_xlfn.XLOOKUP(BR164,ABNT5101!$B$4:$B$9,ABNT5101!$C$4:$C$9))</f>
        <v>3</v>
      </c>
      <c r="BW164" s="132">
        <f>IF(BR164="-","-",_xlfn.XLOOKUP(BR164,ABNT5101!$B$4:$B$9,ABNT5101!$D$4:$D$9))</f>
        <v>0.6</v>
      </c>
      <c r="BX164" s="18" t="str">
        <f t="shared" si="88"/>
        <v>ATENDE</v>
      </c>
      <c r="BY164" s="18" t="str">
        <f t="shared" si="89"/>
        <v>ATENDE</v>
      </c>
      <c r="BZ164" s="18" t="str">
        <f t="shared" si="90"/>
        <v>ATENDE</v>
      </c>
      <c r="CA164" s="22" t="str">
        <f t="shared" si="107"/>
        <v>P6</v>
      </c>
      <c r="CB164" s="23">
        <f t="shared" si="91"/>
        <v>0.91666666666666674</v>
      </c>
      <c r="CC164" s="22">
        <v>5.75</v>
      </c>
      <c r="CD164" s="22">
        <v>2.0699999999999998</v>
      </c>
      <c r="CE164" s="130">
        <f>IF(CA164="-","-",_xlfn.XLOOKUP(CA164,ABNT5101!$B$4:$B$9,ABNT5101!$C$4:$C$9))</f>
        <v>3</v>
      </c>
      <c r="CF164" s="130">
        <f>IF(CA164="-","-",_xlfn.XLOOKUP(CA164,ABNT5101!$B$4:$B$9,ABNT5101!$D$4:$D$9))</f>
        <v>0.6</v>
      </c>
      <c r="CG164" s="18" t="str">
        <f t="shared" si="92"/>
        <v>ATENDE</v>
      </c>
      <c r="CH164" s="18" t="str">
        <f t="shared" si="93"/>
        <v>ATENDE</v>
      </c>
      <c r="CI164" s="18" t="str">
        <f t="shared" si="94"/>
        <v>ATENDE</v>
      </c>
      <c r="CJ164" s="133" t="str">
        <f>_xlfn.XLOOKUP(CK164,'Banco de dados'!$B:$B,'Banco de dados'!$D:$D)</f>
        <v>LEDSTAR</v>
      </c>
      <c r="CK164" s="25" t="s">
        <v>713</v>
      </c>
      <c r="CL164" s="24" t="str">
        <f>_xlfn.XLOOKUP(CK164,'Banco de dados'!$B:$B,'Banco de dados'!$E:$E)</f>
        <v>LUM LED SL VT 9.1 52W</v>
      </c>
      <c r="CM164" s="24"/>
      <c r="CN164" s="24" t="e">
        <f>IF(CM164="-","-",_xlfn.XLOOKUP(CM164,'Banco de dados'!$B:$B,'Banco de dados'!$E:$E))</f>
        <v>#N/A</v>
      </c>
      <c r="CO164" s="26">
        <f t="shared" si="95"/>
        <v>1</v>
      </c>
      <c r="CP164" s="24">
        <f>_xlfn.XLOOKUP(CK164,'Banco de dados'!$B:$B,'Banco de dados'!$H:$H)</f>
        <v>52</v>
      </c>
      <c r="CQ164" s="24">
        <f>_xlfn.XLOOKUP(CM164,'Banco de dados'!$B:$B,'Banco de dados'!$H:$H)</f>
        <v>0</v>
      </c>
      <c r="CR164" s="24">
        <f>_xlfn.XLOOKUP(CK164,'Banco de dados'!$B:$B,'Banco de dados'!$F:$F)</f>
        <v>8960.18</v>
      </c>
      <c r="CS164" s="24">
        <f>_xlfn.XLOOKUP(CM164,'Banco de dados'!$B:$B,'Banco de dados'!$F:$F)</f>
        <v>0</v>
      </c>
      <c r="CT164" s="25">
        <v>0</v>
      </c>
      <c r="CU164" s="25"/>
      <c r="CV164" s="24" t="str">
        <f>IF(AI164&lt;=0.5,"Curto I",IF(AND(AI164&gt;='Braços de IP'!$B$9,AI164&lt;='Braços de IP'!$D$9),'Braços de IP'!$E$9,IF(AND(AI164&gt;='Braços de IP'!$B$10,AI164&lt;='Braços de IP'!$D$10),'Braços de IP'!$E$10,IF(AND(AI164&gt;='Braços de IP'!$B$11,AI164&lt;='Braços de IP'!$D$11),'Braços de IP'!$E$11,IF(AND(AI164&gt;='Braços de IP'!$B$12,AI164&lt;='Braços de IP'!$D$12),'Braços de IP'!$E$12,IF(AND(AI164&gt;='Braços de IP'!$B$13,AI164&lt;='Braços de IP'!$D$13),'Braços de IP'!$E$13,IF(AND(AI164&gt;='Braços de IP'!$B$14,AI164&lt;='Braços de IP'!$D$14),'Braços de IP'!$E$14,"ERRO")))))))</f>
        <v>Curto I</v>
      </c>
      <c r="CW164" s="25"/>
      <c r="CX164" s="24" t="str">
        <f>IF($CW164="","",VLOOKUP($CW164,'Braços de IP'!$E$9:$I$15,2,0))</f>
        <v/>
      </c>
      <c r="CY164" s="27" t="str">
        <f>IF($CW164="","",VLOOKUP($CW164,'Braços de IP'!$E$9:$I$15,5,0))</f>
        <v/>
      </c>
      <c r="CZ164" s="24"/>
      <c r="DA164" s="24"/>
      <c r="DB164" s="24"/>
      <c r="DC164" s="24"/>
      <c r="DD164" s="24"/>
      <c r="DE164" s="24"/>
      <c r="DF164" s="28">
        <f t="shared" si="96"/>
        <v>52</v>
      </c>
      <c r="DG164" s="29">
        <f t="shared" si="97"/>
        <v>100</v>
      </c>
      <c r="DH164" s="28">
        <f t="shared" si="98"/>
        <v>152</v>
      </c>
      <c r="DI164" s="30">
        <f t="shared" si="99"/>
        <v>0.48</v>
      </c>
      <c r="DJ164" s="31"/>
      <c r="DK164" s="32"/>
      <c r="DL164" s="15" t="s">
        <v>141</v>
      </c>
      <c r="DM164" s="15"/>
      <c r="DO164" s="33">
        <f t="shared" si="100"/>
        <v>0.55555555555555558</v>
      </c>
      <c r="DQ164" s="1" t="s">
        <v>211</v>
      </c>
      <c r="DR164" s="1">
        <f t="shared" ref="DR164:DS166" si="112">SUM(DR1:DR83)</f>
        <v>0</v>
      </c>
      <c r="DS164" s="33" t="e">
        <f t="shared" si="112"/>
        <v>#DIV/0!</v>
      </c>
    </row>
    <row r="165" spans="1:125" ht="15.75" hidden="1" customHeight="1" x14ac:dyDescent="0.3">
      <c r="C165" t="s">
        <v>1006</v>
      </c>
      <c r="D165" s="15">
        <v>55</v>
      </c>
      <c r="E165" s="15" t="s">
        <v>132</v>
      </c>
      <c r="F165" s="15" t="s">
        <v>218</v>
      </c>
      <c r="G165" s="15">
        <v>-30.011686000000001</v>
      </c>
      <c r="H165" s="15">
        <v>-50.142533999999998</v>
      </c>
      <c r="I165" s="15" t="s">
        <v>154</v>
      </c>
      <c r="J165" s="15" t="s">
        <v>135</v>
      </c>
      <c r="K165" s="15" t="s">
        <v>136</v>
      </c>
      <c r="L165" s="15" t="s">
        <v>148</v>
      </c>
      <c r="M165" s="15">
        <v>100</v>
      </c>
      <c r="N165" s="15">
        <v>17</v>
      </c>
      <c r="O165" s="15">
        <v>0</v>
      </c>
      <c r="P165" s="15">
        <f t="shared" si="74"/>
        <v>200</v>
      </c>
      <c r="Q165" s="16">
        <v>2</v>
      </c>
      <c r="R165" s="16">
        <v>3.5</v>
      </c>
      <c r="S165" s="16">
        <v>7</v>
      </c>
      <c r="T165" s="15"/>
      <c r="U165" s="15"/>
      <c r="V165" s="15">
        <v>0</v>
      </c>
      <c r="W165" s="15">
        <v>3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 t="s">
        <v>138</v>
      </c>
      <c r="AD165" s="15" t="s">
        <v>139</v>
      </c>
      <c r="AE165" s="15">
        <v>39.6</v>
      </c>
      <c r="AF165" s="15">
        <v>6.8</v>
      </c>
      <c r="AG165" s="15">
        <v>1</v>
      </c>
      <c r="AH165" s="15">
        <v>0.4</v>
      </c>
      <c r="AI165" s="15">
        <v>1.1000000000000001</v>
      </c>
      <c r="AJ165" s="16">
        <f t="shared" si="75"/>
        <v>0.70000000000000007</v>
      </c>
      <c r="AK165" s="16" t="s">
        <v>135</v>
      </c>
      <c r="AL165" s="16" t="s">
        <v>135</v>
      </c>
      <c r="AM165" s="15" t="s">
        <v>140</v>
      </c>
      <c r="AN165" s="16">
        <f t="shared" si="76"/>
        <v>2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 t="s">
        <v>135</v>
      </c>
      <c r="AU165" s="17">
        <f t="shared" si="77"/>
        <v>0</v>
      </c>
      <c r="AV165" s="17"/>
      <c r="AW165" s="17">
        <f>VLOOKUP(I165,ABNT5101!$I$3:$J$9,2)</f>
        <v>10</v>
      </c>
      <c r="AX165" s="17">
        <f>VLOOKUP(I165,ABNT5101!$I$3:$M$9,5)</f>
        <v>0.18</v>
      </c>
      <c r="AY165" s="131" t="str">
        <f>_xlfn.XLOOKUP(I165,ABNT5101!$I:$I,ABNT5101!$L:$L)</f>
        <v>-</v>
      </c>
      <c r="AZ165" s="131">
        <f>_xlfn.XLOOKUP(I165,ABNT5101!$I:$I,ABNT5101!M:M)</f>
        <v>0.18</v>
      </c>
      <c r="BA165" s="131" t="str">
        <f>_xlfn.XLOOKUP(I165,ABNT5101!$I:$I,ABNT5101!N:N)</f>
        <v>-</v>
      </c>
      <c r="BB165" s="131">
        <f>_xlfn.XLOOKUP(I165,ABNT5101!$I:$I,ABNT5101!O:O)</f>
        <v>16</v>
      </c>
      <c r="BC165" s="18" t="str">
        <f t="shared" si="78"/>
        <v>ATENDE</v>
      </c>
      <c r="BD165" s="19">
        <f t="shared" si="79"/>
        <v>0.32200000000000006</v>
      </c>
      <c r="BE165" s="19">
        <f t="shared" si="80"/>
        <v>0.44444444444444464</v>
      </c>
      <c r="BF165" s="19" t="str">
        <f t="shared" si="81"/>
        <v>-</v>
      </c>
      <c r="BG165" s="20">
        <v>13.22</v>
      </c>
      <c r="BH165" s="20">
        <v>0.26</v>
      </c>
      <c r="BI165" s="20"/>
      <c r="BJ165" s="20"/>
      <c r="BK165" s="21"/>
      <c r="BL165" s="20"/>
      <c r="BM165" s="18" t="str">
        <f t="shared" si="82"/>
        <v>ATENDE</v>
      </c>
      <c r="BN165" s="18" t="str">
        <f t="shared" si="83"/>
        <v>ATENDE</v>
      </c>
      <c r="BO165" s="18" t="str">
        <f t="shared" si="84"/>
        <v>ATENDE</v>
      </c>
      <c r="BP165" s="18" t="str">
        <f t="shared" si="85"/>
        <v>ATENDE</v>
      </c>
      <c r="BQ165" s="22" t="str">
        <f t="shared" si="86"/>
        <v>C4</v>
      </c>
      <c r="BR165" s="22" t="str">
        <f t="shared" si="106"/>
        <v>P6</v>
      </c>
      <c r="BS165" s="23">
        <f t="shared" si="87"/>
        <v>2.2333333333333329</v>
      </c>
      <c r="BT165" s="20">
        <v>9.6999999999999993</v>
      </c>
      <c r="BU165" s="20">
        <v>1</v>
      </c>
      <c r="BV165" s="132">
        <f>IF(BR165="-","-",_xlfn.XLOOKUP(BR165,ABNT5101!$B$4:$B$9,ABNT5101!$C$4:$C$9))</f>
        <v>3</v>
      </c>
      <c r="BW165" s="132">
        <f>IF(BR165="-","-",_xlfn.XLOOKUP(BR165,ABNT5101!$B$4:$B$9,ABNT5101!$D$4:$D$9))</f>
        <v>0.6</v>
      </c>
      <c r="BX165" s="18" t="str">
        <f t="shared" si="88"/>
        <v>ATENDE</v>
      </c>
      <c r="BY165" s="18" t="str">
        <f t="shared" si="89"/>
        <v>ATENDE</v>
      </c>
      <c r="BZ165" s="18" t="str">
        <f t="shared" si="90"/>
        <v>ATENDE</v>
      </c>
      <c r="CA165" s="22" t="str">
        <f t="shared" si="107"/>
        <v>P6</v>
      </c>
      <c r="CB165" s="23">
        <f t="shared" si="91"/>
        <v>1.0933333333333333</v>
      </c>
      <c r="CC165" s="22">
        <v>6.28</v>
      </c>
      <c r="CD165" s="22">
        <v>2.85</v>
      </c>
      <c r="CE165" s="130">
        <f>IF(CA165="-","-",_xlfn.XLOOKUP(CA165,ABNT5101!$B$4:$B$9,ABNT5101!$C$4:$C$9))</f>
        <v>3</v>
      </c>
      <c r="CF165" s="130">
        <f>IF(CA165="-","-",_xlfn.XLOOKUP(CA165,ABNT5101!$B$4:$B$9,ABNT5101!$D$4:$D$9))</f>
        <v>0.6</v>
      </c>
      <c r="CG165" s="18" t="str">
        <f t="shared" si="92"/>
        <v>ATENDE</v>
      </c>
      <c r="CH165" s="18" t="str">
        <f t="shared" si="93"/>
        <v>ATENDE</v>
      </c>
      <c r="CI165" s="18" t="str">
        <f t="shared" si="94"/>
        <v>ATENDE</v>
      </c>
      <c r="CJ165" s="133" t="str">
        <f>_xlfn.XLOOKUP(CK165,'Banco de dados'!$B:$B,'Banco de dados'!$D:$D)</f>
        <v>SX LIGHTING</v>
      </c>
      <c r="CK165" s="25" t="s">
        <v>805</v>
      </c>
      <c r="CL165" s="24" t="str">
        <f>_xlfn.XLOOKUP(CK165,'Banco de dados'!$B:$B,'Banco de dados'!$E:$E)</f>
        <v>SXINEVO050K40L12CZF7PHF</v>
      </c>
      <c r="CM165" s="24"/>
      <c r="CN165" s="24">
        <f>IF(CM165="-","-",_xlfn.XLOOKUP(CM165,'Banco de dados'!$B:$B,'Banco de dados'!$E:$E))</f>
        <v>0</v>
      </c>
      <c r="CO165" s="26">
        <f t="shared" si="95"/>
        <v>1</v>
      </c>
      <c r="CP165" s="24">
        <f>_xlfn.XLOOKUP(CK165,'Banco de dados'!$B:$B,'Banco de dados'!$H:$H)</f>
        <v>50</v>
      </c>
      <c r="CQ165" s="24">
        <f>_xlfn.XLOOKUP(CM165,'Banco de dados'!$B:$B,'Banco de dados'!$H:$H)</f>
        <v>0</v>
      </c>
      <c r="CR165" s="24">
        <f>_xlfn.XLOOKUP(CK165,'Banco de dados'!$B:$B,'Banco de dados'!$F:$F)</f>
        <v>8650</v>
      </c>
      <c r="CS165" s="24">
        <f>_xlfn.XLOOKUP(CM165,'Banco de dados'!$B:$B,'Banco de dados'!$F:$F)</f>
        <v>0</v>
      </c>
      <c r="CT165" s="25">
        <v>0</v>
      </c>
      <c r="CU165" s="25"/>
      <c r="CV165" s="24" t="str">
        <f>IF(AI165&lt;=0.5,"Curto I",IF(AND(AI165&gt;='Braços de IP'!$B$9,AI165&lt;='Braços de IP'!$D$9),'Braços de IP'!$E$9,IF(AND(AI165&gt;='Braços de IP'!$B$10,AI165&lt;='Braços de IP'!$D$10),'Braços de IP'!$E$10,IF(AND(AI165&gt;='Braços de IP'!$B$11,AI165&lt;='Braços de IP'!$D$11),'Braços de IP'!$E$11,IF(AND(AI165&gt;='Braços de IP'!$B$12,AI165&lt;='Braços de IP'!$D$12),'Braços de IP'!$E$12,IF(AND(AI165&gt;='Braços de IP'!$B$13,AI165&lt;='Braços de IP'!$D$13),'Braços de IP'!$E$13,IF(AND(AI165&gt;='Braços de IP'!$B$14,AI165&lt;='Braços de IP'!$D$14),'Braços de IP'!$E$14,"ERRO")))))))</f>
        <v>Curto I</v>
      </c>
      <c r="CW165" s="25"/>
      <c r="CX165" s="24" t="str">
        <f>IF($CW165="","",VLOOKUP($CW165,'Braços de IP'!$E$9:$I$15,2,0))</f>
        <v/>
      </c>
      <c r="CY165" s="27" t="str">
        <f>IF($CW165="","",VLOOKUP($CW165,'Braços de IP'!$E$9:$I$15,5,0))</f>
        <v/>
      </c>
      <c r="CZ165" s="24"/>
      <c r="DA165" s="24"/>
      <c r="DB165" s="24"/>
      <c r="DC165" s="24"/>
      <c r="DD165" s="24"/>
      <c r="DE165" s="24"/>
      <c r="DF165" s="28">
        <f t="shared" si="96"/>
        <v>50</v>
      </c>
      <c r="DG165" s="29">
        <f t="shared" si="97"/>
        <v>100</v>
      </c>
      <c r="DH165" s="28">
        <f t="shared" si="98"/>
        <v>150</v>
      </c>
      <c r="DI165" s="30">
        <f t="shared" si="99"/>
        <v>0.5</v>
      </c>
      <c r="DJ165" s="31"/>
      <c r="DK165" s="32"/>
      <c r="DL165" s="15" t="s">
        <v>141</v>
      </c>
      <c r="DM165" s="15"/>
      <c r="DO165" s="33">
        <f t="shared" si="100"/>
        <v>0.57264957264957261</v>
      </c>
      <c r="DQ165" s="1" t="s">
        <v>211</v>
      </c>
      <c r="DR165" s="1">
        <f t="shared" si="112"/>
        <v>0</v>
      </c>
      <c r="DS165" s="33" t="e">
        <f t="shared" si="112"/>
        <v>#DIV/0!</v>
      </c>
    </row>
    <row r="166" spans="1:125" ht="15.75" hidden="1" customHeight="1" x14ac:dyDescent="0.3">
      <c r="C166" t="s">
        <v>1006</v>
      </c>
      <c r="D166" s="15">
        <v>55</v>
      </c>
      <c r="E166" s="15" t="s">
        <v>132</v>
      </c>
      <c r="F166" s="15" t="s">
        <v>218</v>
      </c>
      <c r="G166" s="15">
        <v>-30.011686000000001</v>
      </c>
      <c r="H166" s="15">
        <v>-50.142533999999998</v>
      </c>
      <c r="I166" s="15" t="s">
        <v>154</v>
      </c>
      <c r="J166" s="15" t="s">
        <v>135</v>
      </c>
      <c r="K166" s="15" t="s">
        <v>136</v>
      </c>
      <c r="L166" s="15" t="s">
        <v>148</v>
      </c>
      <c r="M166" s="15">
        <v>100</v>
      </c>
      <c r="N166" s="15">
        <v>17</v>
      </c>
      <c r="O166" s="15">
        <v>0</v>
      </c>
      <c r="P166" s="15">
        <f t="shared" si="74"/>
        <v>200</v>
      </c>
      <c r="Q166" s="16">
        <v>2</v>
      </c>
      <c r="R166" s="16">
        <v>3.5</v>
      </c>
      <c r="S166" s="16">
        <v>7</v>
      </c>
      <c r="T166" s="15"/>
      <c r="U166" s="15"/>
      <c r="V166" s="15">
        <v>0</v>
      </c>
      <c r="W166" s="15">
        <v>3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 t="s">
        <v>138</v>
      </c>
      <c r="AD166" s="15" t="s">
        <v>139</v>
      </c>
      <c r="AE166" s="15">
        <v>39.6</v>
      </c>
      <c r="AF166" s="15">
        <v>6.8</v>
      </c>
      <c r="AG166" s="15">
        <v>1</v>
      </c>
      <c r="AH166" s="15">
        <v>0.4</v>
      </c>
      <c r="AI166" s="15">
        <v>1.1000000000000001</v>
      </c>
      <c r="AJ166" s="16">
        <f t="shared" si="75"/>
        <v>0.70000000000000007</v>
      </c>
      <c r="AK166" s="16" t="s">
        <v>135</v>
      </c>
      <c r="AL166" s="16" t="s">
        <v>135</v>
      </c>
      <c r="AM166" s="15" t="s">
        <v>140</v>
      </c>
      <c r="AN166" s="16">
        <f t="shared" si="76"/>
        <v>2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 t="s">
        <v>135</v>
      </c>
      <c r="AU166" s="17">
        <f t="shared" si="77"/>
        <v>0</v>
      </c>
      <c r="AV166" s="17"/>
      <c r="AW166" s="17">
        <f>VLOOKUP(I166,ABNT5101!$I$3:$J$9,2)</f>
        <v>10</v>
      </c>
      <c r="AX166" s="17">
        <f>VLOOKUP(I166,ABNT5101!$I$3:$M$9,5)</f>
        <v>0.18</v>
      </c>
      <c r="AY166" s="131" t="str">
        <f>_xlfn.XLOOKUP(I166,ABNT5101!$I:$I,ABNT5101!$L:$L)</f>
        <v>-</v>
      </c>
      <c r="AZ166" s="131">
        <f>_xlfn.XLOOKUP(I166,ABNT5101!$I:$I,ABNT5101!M:M)</f>
        <v>0.18</v>
      </c>
      <c r="BA166" s="131" t="str">
        <f>_xlfn.XLOOKUP(I166,ABNT5101!$I:$I,ABNT5101!N:N)</f>
        <v>-</v>
      </c>
      <c r="BB166" s="131">
        <f>_xlfn.XLOOKUP(I166,ABNT5101!$I:$I,ABNT5101!O:O)</f>
        <v>16</v>
      </c>
      <c r="BC166" s="18" t="str">
        <f t="shared" si="78"/>
        <v>ATENDE</v>
      </c>
      <c r="BD166" s="19">
        <f t="shared" si="79"/>
        <v>8.0000000000000071E-3</v>
      </c>
      <c r="BE166" s="19">
        <f t="shared" si="80"/>
        <v>-5.5555555555555469E-2</v>
      </c>
      <c r="BF166" s="19" t="str">
        <f t="shared" si="81"/>
        <v>-</v>
      </c>
      <c r="BG166" s="20">
        <v>10.08</v>
      </c>
      <c r="BH166" s="20">
        <v>0.17</v>
      </c>
      <c r="BI166" s="20"/>
      <c r="BJ166" s="20"/>
      <c r="BK166" s="21"/>
      <c r="BL166" s="20"/>
      <c r="BM166" s="18" t="str">
        <f t="shared" si="82"/>
        <v>ATENDE</v>
      </c>
      <c r="BN166" s="18" t="str">
        <f t="shared" si="83"/>
        <v>ATENDE</v>
      </c>
      <c r="BO166" s="18" t="str">
        <f t="shared" si="84"/>
        <v>ATENDIMENTO LIMIAR</v>
      </c>
      <c r="BP166" s="18" t="str">
        <f t="shared" si="85"/>
        <v>ATENDE</v>
      </c>
      <c r="BQ166" s="22" t="str">
        <f t="shared" si="86"/>
        <v>C4</v>
      </c>
      <c r="BR166" s="22" t="str">
        <f t="shared" si="106"/>
        <v>P6</v>
      </c>
      <c r="BS166" s="23">
        <f t="shared" si="87"/>
        <v>1.3766666666666665</v>
      </c>
      <c r="BT166" s="20">
        <v>7.13</v>
      </c>
      <c r="BU166" s="20">
        <v>0.91</v>
      </c>
      <c r="BV166" s="132">
        <f>IF(BR166="-","-",_xlfn.XLOOKUP(BR166,ABNT5101!$B$4:$B$9,ABNT5101!$C$4:$C$9))</f>
        <v>3</v>
      </c>
      <c r="BW166" s="132">
        <f>IF(BR166="-","-",_xlfn.XLOOKUP(BR166,ABNT5101!$B$4:$B$9,ABNT5101!$D$4:$D$9))</f>
        <v>0.6</v>
      </c>
      <c r="BX166" s="18" t="str">
        <f t="shared" si="88"/>
        <v>ATENDE</v>
      </c>
      <c r="BY166" s="18" t="str">
        <f t="shared" si="89"/>
        <v>ATENDE</v>
      </c>
      <c r="BZ166" s="18" t="str">
        <f t="shared" si="90"/>
        <v>ATENDE</v>
      </c>
      <c r="CA166" s="22" t="str">
        <f t="shared" si="107"/>
        <v>P6</v>
      </c>
      <c r="CB166" s="23">
        <f t="shared" si="91"/>
        <v>0.18666666666666676</v>
      </c>
      <c r="CC166" s="22">
        <v>3.56</v>
      </c>
      <c r="CD166" s="22">
        <v>1</v>
      </c>
      <c r="CE166" s="130">
        <f>IF(CA166="-","-",_xlfn.XLOOKUP(CA166,ABNT5101!$B$4:$B$9,ABNT5101!$C$4:$C$9))</f>
        <v>3</v>
      </c>
      <c r="CF166" s="130">
        <f>IF(CA166="-","-",_xlfn.XLOOKUP(CA166,ABNT5101!$B$4:$B$9,ABNT5101!$D$4:$D$9))</f>
        <v>0.6</v>
      </c>
      <c r="CG166" s="18" t="str">
        <f t="shared" si="92"/>
        <v>ATENDE</v>
      </c>
      <c r="CH166" s="18" t="str">
        <f t="shared" si="93"/>
        <v>ATENDE</v>
      </c>
      <c r="CI166" s="18" t="str">
        <f t="shared" si="94"/>
        <v>ATENDE</v>
      </c>
      <c r="CJ166" s="133" t="str">
        <f>_xlfn.XLOOKUP(CK166,'Banco de dados'!$B:$B,'Banco de dados'!$D:$D)</f>
        <v>TECNOWATT</v>
      </c>
      <c r="CK166" s="25" t="s">
        <v>826</v>
      </c>
      <c r="CL166" s="24" t="str">
        <f>_xlfn.XLOOKUP(CK166,'Banco de dados'!$B:$B,'Banco de dados'!$E:$E)</f>
        <v>SIGSAGPTLRRSSNDL_40W_50IBBRS
1-10C1MUN6.5</v>
      </c>
      <c r="CM166" s="24"/>
      <c r="CN166" s="24">
        <f>IF(CM166="-","-",_xlfn.XLOOKUP(CM166,'Banco de dados'!$B:$B,'Banco de dados'!$E:$E))</f>
        <v>0</v>
      </c>
      <c r="CO166" s="26">
        <f t="shared" si="95"/>
        <v>1</v>
      </c>
      <c r="CP166" s="24">
        <f>_xlfn.XLOOKUP(CK166,'Banco de dados'!$B:$B,'Banco de dados'!$H:$H)</f>
        <v>40</v>
      </c>
      <c r="CQ166" s="24">
        <f>_xlfn.XLOOKUP(CM166,'Banco de dados'!$B:$B,'Banco de dados'!$H:$H)</f>
        <v>0</v>
      </c>
      <c r="CR166" s="24">
        <f>_xlfn.XLOOKUP(CK166,'Banco de dados'!$B:$B,'Banco de dados'!$F:$F)</f>
        <v>6641</v>
      </c>
      <c r="CS166" s="24">
        <f>_xlfn.XLOOKUP(CM166,'Banco de dados'!$B:$B,'Banco de dados'!$F:$F)</f>
        <v>0</v>
      </c>
      <c r="CT166" s="25">
        <v>0</v>
      </c>
      <c r="CU166" s="25">
        <v>2</v>
      </c>
      <c r="CV166" s="24" t="str">
        <f>IF(AI166&lt;=0.5,"Curto I",IF(AND(AI166&gt;='Braços de IP'!$B$9,AI166&lt;='Braços de IP'!$D$9),'Braços de IP'!$E$9,IF(AND(AI166&gt;='Braços de IP'!$B$10,AI166&lt;='Braços de IP'!$D$10),'Braços de IP'!$E$10,IF(AND(AI166&gt;='Braços de IP'!$B$11,AI166&lt;='Braços de IP'!$D$11),'Braços de IP'!$E$11,IF(AND(AI166&gt;='Braços de IP'!$B$12,AI166&lt;='Braços de IP'!$D$12),'Braços de IP'!$E$12,IF(AND(AI166&gt;='Braços de IP'!$B$13,AI166&lt;='Braços de IP'!$D$13),'Braços de IP'!$E$13,IF(AND(AI166&gt;='Braços de IP'!$B$14,AI166&lt;='Braços de IP'!$D$14),'Braços de IP'!$E$14,"ERRO")))))))</f>
        <v>Curto I</v>
      </c>
      <c r="CW166" s="25"/>
      <c r="CX166" s="24" t="str">
        <f>IF($CW166="","",VLOOKUP($CW166,'Braços de IP'!$E$9:$I$15,2,0))</f>
        <v/>
      </c>
      <c r="CY166" s="27" t="str">
        <f>IF($CW166="","",VLOOKUP($CW166,'Braços de IP'!$E$9:$I$15,5,0))</f>
        <v/>
      </c>
      <c r="CZ166" s="24"/>
      <c r="DA166" s="24"/>
      <c r="DB166" s="24"/>
      <c r="DC166" s="24"/>
      <c r="DD166" s="24"/>
      <c r="DE166" s="24"/>
      <c r="DF166" s="28">
        <f t="shared" si="96"/>
        <v>40</v>
      </c>
      <c r="DG166" s="29">
        <f t="shared" si="97"/>
        <v>100</v>
      </c>
      <c r="DH166" s="28">
        <f t="shared" si="98"/>
        <v>140</v>
      </c>
      <c r="DI166" s="30">
        <f t="shared" si="99"/>
        <v>0.6</v>
      </c>
      <c r="DJ166" s="31"/>
      <c r="DK166" s="32"/>
      <c r="DL166" s="15" t="s">
        <v>141</v>
      </c>
      <c r="DM166" s="15"/>
      <c r="DO166" s="33">
        <f t="shared" si="100"/>
        <v>0.65811965811965811</v>
      </c>
      <c r="DQ166" s="1" t="s">
        <v>211</v>
      </c>
      <c r="DR166" s="1">
        <f t="shared" si="112"/>
        <v>0</v>
      </c>
      <c r="DS166" s="33" t="e">
        <f t="shared" si="112"/>
        <v>#DIV/0!</v>
      </c>
    </row>
    <row r="167" spans="1:125" ht="15.75" hidden="1" customHeight="1" x14ac:dyDescent="0.3">
      <c r="A167" s="156" t="s">
        <v>1015</v>
      </c>
      <c r="B167" s="156"/>
      <c r="C167" t="s">
        <v>1006</v>
      </c>
      <c r="D167" s="15">
        <v>56</v>
      </c>
      <c r="E167" s="15" t="s">
        <v>146</v>
      </c>
      <c r="F167" s="15" t="s">
        <v>219</v>
      </c>
      <c r="G167" s="15">
        <v>-30.008488</v>
      </c>
      <c r="H167" s="15">
        <v>-50.14358</v>
      </c>
      <c r="I167" s="15" t="s">
        <v>199</v>
      </c>
      <c r="J167" s="15" t="s">
        <v>135</v>
      </c>
      <c r="K167" s="15" t="s">
        <v>136</v>
      </c>
      <c r="L167" s="15" t="s">
        <v>137</v>
      </c>
      <c r="M167" s="15">
        <v>50</v>
      </c>
      <c r="N167" s="15">
        <v>0</v>
      </c>
      <c r="O167" s="15">
        <v>0</v>
      </c>
      <c r="P167" s="15">
        <f t="shared" si="74"/>
        <v>200</v>
      </c>
      <c r="Q167" s="16">
        <v>2</v>
      </c>
      <c r="R167" s="16">
        <v>0</v>
      </c>
      <c r="S167" s="16">
        <v>8.5</v>
      </c>
      <c r="T167" s="15"/>
      <c r="U167" s="15"/>
      <c r="V167" s="15">
        <v>0</v>
      </c>
      <c r="W167" s="15">
        <v>3</v>
      </c>
      <c r="X167" s="15">
        <v>10</v>
      </c>
      <c r="Y167" s="15">
        <v>0</v>
      </c>
      <c r="Z167" s="15">
        <v>0</v>
      </c>
      <c r="AA167" s="15">
        <v>0</v>
      </c>
      <c r="AB167" s="15">
        <v>0</v>
      </c>
      <c r="AC167" s="15" t="s">
        <v>138</v>
      </c>
      <c r="AD167" s="15" t="s">
        <v>139</v>
      </c>
      <c r="AE167" s="15">
        <v>56</v>
      </c>
      <c r="AF167" s="15">
        <v>7</v>
      </c>
      <c r="AG167" s="15">
        <v>2</v>
      </c>
      <c r="AH167" s="15">
        <v>4.7</v>
      </c>
      <c r="AI167" s="15">
        <v>2.5</v>
      </c>
      <c r="AJ167" s="16">
        <f t="shared" si="75"/>
        <v>-2.2000000000000002</v>
      </c>
      <c r="AK167" s="16" t="s">
        <v>135</v>
      </c>
      <c r="AL167" s="16" t="s">
        <v>135</v>
      </c>
      <c r="AM167" s="15" t="s">
        <v>140</v>
      </c>
      <c r="AN167" s="16">
        <f t="shared" si="76"/>
        <v>4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 t="s">
        <v>135</v>
      </c>
      <c r="AU167" s="17">
        <f t="shared" si="77"/>
        <v>0</v>
      </c>
      <c r="AV167" s="17"/>
      <c r="AW167" s="17">
        <f>VLOOKUP(I167,ABNT5101!$I$3:$J$9,2)</f>
        <v>30</v>
      </c>
      <c r="AX167" s="17">
        <f>VLOOKUP(I167,ABNT5101!$I$3:$M$9,5)</f>
        <v>0.38</v>
      </c>
      <c r="AY167" s="131" t="str">
        <f>_xlfn.XLOOKUP(I167,ABNT5101!$I:$I,ABNT5101!$L:$L)</f>
        <v>-</v>
      </c>
      <c r="AZ167" s="131">
        <f>_xlfn.XLOOKUP(I167,ABNT5101!$I:$I,ABNT5101!M:M)</f>
        <v>0.38</v>
      </c>
      <c r="BA167" s="131" t="str">
        <f>_xlfn.XLOOKUP(I167,ABNT5101!$I:$I,ABNT5101!N:N)</f>
        <v>-</v>
      </c>
      <c r="BB167" s="131">
        <f>_xlfn.XLOOKUP(I167,ABNT5101!$I:$I,ABNT5101!O:O)</f>
        <v>14</v>
      </c>
      <c r="BC167" s="18" t="str">
        <f t="shared" si="78"/>
        <v>ATENDE</v>
      </c>
      <c r="BD167" s="19">
        <f>BG167/AW167-1</f>
        <v>0.11033333333333339</v>
      </c>
      <c r="BE167" s="19">
        <f t="shared" si="80"/>
        <v>0.26315789473684204</v>
      </c>
      <c r="BF167" s="19" t="str">
        <f t="shared" si="81"/>
        <v>-</v>
      </c>
      <c r="BG167" s="20">
        <v>33.31</v>
      </c>
      <c r="BH167" s="20">
        <v>0.48</v>
      </c>
      <c r="BI167" s="20"/>
      <c r="BJ167" s="20"/>
      <c r="BK167" s="21"/>
      <c r="BL167" s="20"/>
      <c r="BM167" s="18" t="str">
        <f t="shared" si="82"/>
        <v>ATENDE</v>
      </c>
      <c r="BN167" s="18" t="str">
        <f>IF(BG167&gt;=AW167,"ATENDE",IF(BG167&gt;=0.99*AW167,"ATENDIMENTO LIMIAR","NÃO ATENDE"))</f>
        <v>ATENDE</v>
      </c>
      <c r="BO167" s="18" t="str">
        <f t="shared" si="84"/>
        <v>ATENDE</v>
      </c>
      <c r="BP167" s="18" t="str">
        <f t="shared" si="85"/>
        <v>ATENDE</v>
      </c>
      <c r="BQ167" s="22" t="str">
        <f t="shared" si="86"/>
        <v>C1</v>
      </c>
      <c r="BR167" s="22" t="s">
        <v>135</v>
      </c>
      <c r="BS167" s="23" t="e">
        <f t="shared" si="87"/>
        <v>#VALUE!</v>
      </c>
      <c r="BT167" s="20"/>
      <c r="BU167" s="20"/>
      <c r="BV167" s="132" t="str">
        <f>IF(BR167="-","-",_xlfn.XLOOKUP(BR167,ABNT5101!$B$4:$B$9,ABNT5101!$C$4:$C$9))</f>
        <v>-</v>
      </c>
      <c r="BW167" s="132" t="str">
        <f>IF(BR167="-","-",_xlfn.XLOOKUP(BR167,ABNT5101!$B$4:$B$9,ABNT5101!$D$4:$D$9))</f>
        <v>-</v>
      </c>
      <c r="BX167" s="18" t="str">
        <f t="shared" si="88"/>
        <v>-</v>
      </c>
      <c r="BY167" s="18" t="str">
        <f t="shared" si="89"/>
        <v>-</v>
      </c>
      <c r="BZ167" s="18" t="str">
        <f t="shared" si="90"/>
        <v>-</v>
      </c>
      <c r="CA167" s="22" t="s">
        <v>136</v>
      </c>
      <c r="CB167" s="23">
        <f t="shared" si="91"/>
        <v>13.126666666666667</v>
      </c>
      <c r="CC167" s="22">
        <v>42.38</v>
      </c>
      <c r="CD167" s="22">
        <v>26.02</v>
      </c>
      <c r="CE167" s="130">
        <f>IF(CA167="-","-",_xlfn.XLOOKUP(CA167,ABNT5101!$B$4:$B$9,ABNT5101!$C$4:$C$9))</f>
        <v>3</v>
      </c>
      <c r="CF167" s="130">
        <f>IF(CA167="-","-",_xlfn.XLOOKUP(CA167,ABNT5101!$B$4:$B$9,ABNT5101!$D$4:$D$9))</f>
        <v>0.6</v>
      </c>
      <c r="CG167" s="18" t="str">
        <f t="shared" si="92"/>
        <v>ATENDE</v>
      </c>
      <c r="CH167" s="18" t="str">
        <f t="shared" si="93"/>
        <v>ATENDE</v>
      </c>
      <c r="CI167" s="18" t="str">
        <f t="shared" si="94"/>
        <v>ATENDE</v>
      </c>
      <c r="CJ167" s="133" t="str">
        <f>_xlfn.XLOOKUP(CK167,'Banco de dados'!$B:$B,'Banco de dados'!$D:$D)</f>
        <v>LEDSTAR</v>
      </c>
      <c r="CK167" s="25" t="str">
        <f>'Banco de dados'!B35</f>
        <v xml:space="preserve"> SL VT 9.1 140W</v>
      </c>
      <c r="CL167" s="24" t="str">
        <f>_xlfn.XLOOKUP(CK167,'Banco de dados'!$B:$B,'Banco de dados'!$E:$E)</f>
        <v>LUM LED SL VT 9.1 140W</v>
      </c>
      <c r="CM167" s="24"/>
      <c r="CN167" s="24">
        <f>IF(CM167="-","-",_xlfn.XLOOKUP(CM167,'Banco de dados'!$B:$B,'Banco de dados'!$E:$E))</f>
        <v>0</v>
      </c>
      <c r="CO167" s="26">
        <f t="shared" si="95"/>
        <v>2</v>
      </c>
      <c r="CP167" s="24">
        <f>_xlfn.XLOOKUP(CK167,'Banco de dados'!$B:$B,'Banco de dados'!$H:$H)</f>
        <v>140</v>
      </c>
      <c r="CQ167" s="24">
        <f>_xlfn.XLOOKUP(CM167,'Banco de dados'!$B:$B,'Banco de dados'!$H:$H)</f>
        <v>0</v>
      </c>
      <c r="CR167" s="24">
        <f>_xlfn.XLOOKUP(CK167,'Banco de dados'!$B:$B,'Banco de dados'!$F:$F)</f>
        <v>22440</v>
      </c>
      <c r="CS167" s="24">
        <f>_xlfn.XLOOKUP(CM167,'Banco de dados'!$B:$B,'Banco de dados'!$F:$F)</f>
        <v>0</v>
      </c>
      <c r="CT167" s="25">
        <v>0</v>
      </c>
      <c r="CU167" s="25">
        <v>10</v>
      </c>
      <c r="CV167" s="24" t="str">
        <f>IF(AI167&lt;=0.5,"Curto I",IF(AND(AI167&gt;='Braços de IP'!$B$9,AI167&lt;='Braços de IP'!$D$9),'Braços de IP'!$E$9,IF(AND(AI167&gt;='Braços de IP'!$B$10,AI167&lt;='Braços de IP'!$D$10),'Braços de IP'!$E$10,IF(AND(AI167&gt;='Braços de IP'!$B$11,AI167&lt;='Braços de IP'!$D$11),'Braços de IP'!$E$11,IF(AND(AI167&gt;='Braços de IP'!$B$12,AI167&lt;='Braços de IP'!$D$12),'Braços de IP'!$E$12,IF(AND(AI167&gt;='Braços de IP'!$B$13,AI167&lt;='Braços de IP'!$D$13),'Braços de IP'!$E$13,IF(AND(AI167&gt;='Braços de IP'!$B$14,AI167&lt;='Braços de IP'!$D$14),'Braços de IP'!$E$14,"ERRO")))))))</f>
        <v>Médio II</v>
      </c>
      <c r="CW167" s="25"/>
      <c r="CX167" s="24"/>
      <c r="CY167" s="27"/>
      <c r="CZ167" s="24" t="s">
        <v>646</v>
      </c>
      <c r="DA167" s="24">
        <v>1</v>
      </c>
      <c r="DB167" s="24"/>
      <c r="DC167" s="24" t="s">
        <v>1022</v>
      </c>
      <c r="DD167" s="24"/>
      <c r="DE167" s="24"/>
      <c r="DF167" s="28">
        <f t="shared" si="96"/>
        <v>140</v>
      </c>
      <c r="DG167" s="29">
        <f t="shared" si="97"/>
        <v>50</v>
      </c>
      <c r="DH167" s="28">
        <f t="shared" si="98"/>
        <v>380</v>
      </c>
      <c r="DI167" s="30">
        <f t="shared" si="99"/>
        <v>-1.7999999999999998</v>
      </c>
      <c r="DJ167" s="31"/>
      <c r="DK167" s="32"/>
      <c r="DL167" s="15" t="s">
        <v>141</v>
      </c>
      <c r="DM167" s="15"/>
      <c r="DO167" s="33">
        <f t="shared" si="100"/>
        <v>-1.8</v>
      </c>
      <c r="DQ167" s="1" t="s">
        <v>211</v>
      </c>
      <c r="DR167" s="1">
        <f t="shared" ref="DR167:DS169" si="113">SUM(DR2:DR86)</f>
        <v>0</v>
      </c>
      <c r="DS167" s="33" t="e">
        <f t="shared" si="113"/>
        <v>#DIV/0!</v>
      </c>
      <c r="DU167" t="s">
        <v>141</v>
      </c>
    </row>
    <row r="168" spans="1:125" ht="15.75" hidden="1" customHeight="1" x14ac:dyDescent="0.3">
      <c r="A168" s="156" t="s">
        <v>1015</v>
      </c>
      <c r="B168" s="156"/>
      <c r="C168" t="s">
        <v>1006</v>
      </c>
      <c r="D168" s="15">
        <v>56</v>
      </c>
      <c r="E168" s="15" t="s">
        <v>146</v>
      </c>
      <c r="F168" s="15" t="s">
        <v>219</v>
      </c>
      <c r="G168" s="15">
        <v>-30.008488</v>
      </c>
      <c r="H168" s="15">
        <v>-50.14358</v>
      </c>
      <c r="I168" s="15" t="s">
        <v>199</v>
      </c>
      <c r="J168" s="15" t="s">
        <v>135</v>
      </c>
      <c r="K168" s="15" t="s">
        <v>136</v>
      </c>
      <c r="L168" s="15" t="s">
        <v>137</v>
      </c>
      <c r="M168" s="15">
        <v>50</v>
      </c>
      <c r="N168" s="15">
        <v>0</v>
      </c>
      <c r="O168" s="15">
        <v>0</v>
      </c>
      <c r="P168" s="15">
        <f t="shared" si="74"/>
        <v>200</v>
      </c>
      <c r="Q168" s="16">
        <v>2</v>
      </c>
      <c r="R168" s="16">
        <v>0</v>
      </c>
      <c r="S168" s="16">
        <v>8.5</v>
      </c>
      <c r="T168" s="15"/>
      <c r="U168" s="15"/>
      <c r="V168" s="15">
        <v>0</v>
      </c>
      <c r="W168" s="15">
        <v>3</v>
      </c>
      <c r="X168" s="15">
        <v>10</v>
      </c>
      <c r="Y168" s="15">
        <v>0</v>
      </c>
      <c r="Z168" s="15">
        <v>0</v>
      </c>
      <c r="AA168" s="15">
        <v>0</v>
      </c>
      <c r="AB168" s="15">
        <v>0</v>
      </c>
      <c r="AC168" s="15" t="s">
        <v>138</v>
      </c>
      <c r="AD168" s="15" t="s">
        <v>139</v>
      </c>
      <c r="AE168" s="15">
        <v>56</v>
      </c>
      <c r="AF168" s="15">
        <v>7</v>
      </c>
      <c r="AG168" s="15">
        <v>2</v>
      </c>
      <c r="AH168" s="15">
        <v>4.7</v>
      </c>
      <c r="AI168" s="15">
        <v>2.5</v>
      </c>
      <c r="AJ168" s="16">
        <f t="shared" si="75"/>
        <v>-2.2000000000000002</v>
      </c>
      <c r="AK168" s="16" t="s">
        <v>135</v>
      </c>
      <c r="AL168" s="16" t="s">
        <v>135</v>
      </c>
      <c r="AM168" s="15" t="s">
        <v>140</v>
      </c>
      <c r="AN168" s="16">
        <f t="shared" si="76"/>
        <v>4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 t="s">
        <v>135</v>
      </c>
      <c r="AU168" s="17">
        <f t="shared" si="77"/>
        <v>0</v>
      </c>
      <c r="AV168" s="17"/>
      <c r="AW168" s="17">
        <f>VLOOKUP(I168,ABNT5101!$I$3:$J$9,2)</f>
        <v>30</v>
      </c>
      <c r="AX168" s="17">
        <f>VLOOKUP(I168,ABNT5101!$I$3:$M$9,5)</f>
        <v>0.38</v>
      </c>
      <c r="AY168" s="131" t="str">
        <f>_xlfn.XLOOKUP(I168,ABNT5101!$I:$I,ABNT5101!$L:$L)</f>
        <v>-</v>
      </c>
      <c r="AZ168" s="131">
        <f>_xlfn.XLOOKUP(I168,ABNT5101!$I:$I,ABNT5101!M:M)</f>
        <v>0.38</v>
      </c>
      <c r="BA168" s="131" t="str">
        <f>_xlfn.XLOOKUP(I168,ABNT5101!$I:$I,ABNT5101!N:N)</f>
        <v>-</v>
      </c>
      <c r="BB168" s="131">
        <f>_xlfn.XLOOKUP(I168,ABNT5101!$I:$I,ABNT5101!O:O)</f>
        <v>14</v>
      </c>
      <c r="BC168" s="18" t="str">
        <f t="shared" si="78"/>
        <v>ATENDE</v>
      </c>
      <c r="BD168" s="19">
        <f>BG168/AW168-1</f>
        <v>9.533333333333327E-2</v>
      </c>
      <c r="BE168" s="19">
        <f t="shared" si="80"/>
        <v>0</v>
      </c>
      <c r="BF168" s="19" t="str">
        <f t="shared" si="81"/>
        <v>-</v>
      </c>
      <c r="BG168" s="20">
        <v>32.86</v>
      </c>
      <c r="BH168" s="20">
        <v>0.38</v>
      </c>
      <c r="BI168" s="20"/>
      <c r="BJ168" s="20"/>
      <c r="BK168" s="21"/>
      <c r="BL168" s="20"/>
      <c r="BM168" s="18" t="str">
        <f t="shared" si="82"/>
        <v>ATENDE</v>
      </c>
      <c r="BN168" s="18" t="str">
        <f>IF(BG168&gt;=AW168,"ATENDE",IF(BG168&gt;=0.99*AW168,"ATENDIMENTO LIMIAR","NÃO ATENDE"))</f>
        <v>ATENDE</v>
      </c>
      <c r="BO168" s="18" t="str">
        <f t="shared" si="84"/>
        <v>ATENDE</v>
      </c>
      <c r="BP168" s="18" t="str">
        <f t="shared" si="85"/>
        <v>ATENDE</v>
      </c>
      <c r="BQ168" s="22" t="str">
        <f t="shared" si="86"/>
        <v>C1</v>
      </c>
      <c r="BR168" s="22" t="s">
        <v>135</v>
      </c>
      <c r="BS168" s="23" t="e">
        <f t="shared" si="87"/>
        <v>#VALUE!</v>
      </c>
      <c r="BT168" s="20"/>
      <c r="BU168" s="20"/>
      <c r="BV168" s="132" t="str">
        <f>IF(BR168="-","-",_xlfn.XLOOKUP(BR168,ABNT5101!$B$4:$B$9,ABNT5101!$C$4:$C$9))</f>
        <v>-</v>
      </c>
      <c r="BW168" s="132" t="str">
        <f>IF(BR168="-","-",_xlfn.XLOOKUP(BR168,ABNT5101!$B$4:$B$9,ABNT5101!$D$4:$D$9))</f>
        <v>-</v>
      </c>
      <c r="BX168" s="18" t="str">
        <f t="shared" si="88"/>
        <v>-</v>
      </c>
      <c r="BY168" s="18" t="str">
        <f t="shared" si="89"/>
        <v>-</v>
      </c>
      <c r="BZ168" s="18" t="str">
        <f t="shared" si="90"/>
        <v>-</v>
      </c>
      <c r="CA168" s="22" t="s">
        <v>136</v>
      </c>
      <c r="CB168" s="23">
        <f t="shared" si="91"/>
        <v>13.840000000000002</v>
      </c>
      <c r="CC168" s="22">
        <v>44.52</v>
      </c>
      <c r="CD168" s="22">
        <v>25.53</v>
      </c>
      <c r="CE168" s="130">
        <f>IF(CA168="-","-",_xlfn.XLOOKUP(CA168,ABNT5101!$B$4:$B$9,ABNT5101!$C$4:$C$9))</f>
        <v>3</v>
      </c>
      <c r="CF168" s="130">
        <f>IF(CA168="-","-",_xlfn.XLOOKUP(CA168,ABNT5101!$B$4:$B$9,ABNT5101!$D$4:$D$9))</f>
        <v>0.6</v>
      </c>
      <c r="CG168" s="18" t="str">
        <f t="shared" si="92"/>
        <v>ATENDE</v>
      </c>
      <c r="CH168" s="18" t="str">
        <f t="shared" si="93"/>
        <v>ATENDE</v>
      </c>
      <c r="CI168" s="18" t="str">
        <f t="shared" si="94"/>
        <v>ATENDE</v>
      </c>
      <c r="CJ168" s="133" t="str">
        <f>_xlfn.XLOOKUP(CK168,'Banco de dados'!$B:$B,'Banco de dados'!$D:$D)</f>
        <v>SX LIGHTING</v>
      </c>
      <c r="CK168" s="25" t="str">
        <f>'Banco de dados'!B65</f>
        <v>SX-INLPP150HF</v>
      </c>
      <c r="CL168" s="24" t="str">
        <f>_xlfn.XLOOKUP(CK168,'Banco de dados'!$B:$B,'Banco de dados'!$E:$E)</f>
        <v>SXINLPP150K40L12CZF7PHF</v>
      </c>
      <c r="CM168" s="24"/>
      <c r="CN168" s="24">
        <f>IF(CM168="-","-",_xlfn.XLOOKUP(CM168,'Banco de dados'!$B:$B,'Banco de dados'!$E:$E))</f>
        <v>0</v>
      </c>
      <c r="CO168" s="26">
        <f t="shared" si="95"/>
        <v>2</v>
      </c>
      <c r="CP168" s="24">
        <f>_xlfn.XLOOKUP(CK168,'Banco de dados'!$B:$B,'Banco de dados'!$H:$H)</f>
        <v>137</v>
      </c>
      <c r="CQ168" s="24">
        <f>_xlfn.XLOOKUP(CM168,'Banco de dados'!$B:$B,'Banco de dados'!$H:$H)</f>
        <v>0</v>
      </c>
      <c r="CR168" s="24">
        <f>_xlfn.XLOOKUP(CK168,'Banco de dados'!$B:$B,'Banco de dados'!$F:$F)</f>
        <v>23817</v>
      </c>
      <c r="CS168" s="24">
        <f>_xlfn.XLOOKUP(CM168,'Banco de dados'!$B:$B,'Banco de dados'!$F:$F)</f>
        <v>0</v>
      </c>
      <c r="CT168" s="25">
        <v>0</v>
      </c>
      <c r="CU168" s="25">
        <v>10</v>
      </c>
      <c r="CV168" s="24" t="str">
        <f>IF(AI168&lt;=0.5,"Curto I",IF(AND(AI168&gt;='Braços de IP'!$B$9,AI168&lt;='Braços de IP'!$D$9),'Braços de IP'!$E$9,IF(AND(AI168&gt;='Braços de IP'!$B$10,AI168&lt;='Braços de IP'!$D$10),'Braços de IP'!$E$10,IF(AND(AI168&gt;='Braços de IP'!$B$11,AI168&lt;='Braços de IP'!$D$11),'Braços de IP'!$E$11,IF(AND(AI168&gt;='Braços de IP'!$B$12,AI168&lt;='Braços de IP'!$D$12),'Braços de IP'!$E$12,IF(AND(AI168&gt;='Braços de IP'!$B$13,AI168&lt;='Braços de IP'!$D$13),'Braços de IP'!$E$13,IF(AND(AI168&gt;='Braços de IP'!$B$14,AI168&lt;='Braços de IP'!$D$14),'Braços de IP'!$E$14,"ERRO")))))))</f>
        <v>Médio II</v>
      </c>
      <c r="CW168" s="25"/>
      <c r="CX168" s="24"/>
      <c r="CY168" s="27"/>
      <c r="CZ168" s="24" t="s">
        <v>646</v>
      </c>
      <c r="DA168" s="24">
        <v>1</v>
      </c>
      <c r="DB168" s="24"/>
      <c r="DC168" s="24" t="s">
        <v>1022</v>
      </c>
      <c r="DD168" s="24"/>
      <c r="DE168" s="24"/>
      <c r="DF168" s="28">
        <f t="shared" si="96"/>
        <v>137</v>
      </c>
      <c r="DG168" s="29">
        <f t="shared" si="97"/>
        <v>50</v>
      </c>
      <c r="DH168" s="28">
        <f t="shared" si="98"/>
        <v>374</v>
      </c>
      <c r="DI168" s="30">
        <f t="shared" si="99"/>
        <v>-1.7400000000000002</v>
      </c>
      <c r="DJ168" s="31"/>
      <c r="DK168" s="32"/>
      <c r="DL168" s="15" t="s">
        <v>141</v>
      </c>
      <c r="DM168" s="15"/>
      <c r="DO168" s="33">
        <f t="shared" si="100"/>
        <v>-1.74</v>
      </c>
      <c r="DQ168" s="1" t="s">
        <v>211</v>
      </c>
      <c r="DR168" s="1">
        <f t="shared" si="113"/>
        <v>0</v>
      </c>
      <c r="DS168" s="33" t="e">
        <f t="shared" si="113"/>
        <v>#DIV/0!</v>
      </c>
      <c r="DU168" t="s">
        <v>141</v>
      </c>
    </row>
    <row r="169" spans="1:125" ht="15.75" hidden="1" customHeight="1" x14ac:dyDescent="0.3">
      <c r="A169" s="156" t="s">
        <v>1015</v>
      </c>
      <c r="B169" s="156"/>
      <c r="C169" t="s">
        <v>1006</v>
      </c>
      <c r="D169" s="15">
        <v>56</v>
      </c>
      <c r="E169" s="15" t="s">
        <v>146</v>
      </c>
      <c r="F169" s="15" t="s">
        <v>219</v>
      </c>
      <c r="G169" s="15">
        <v>-30.008488</v>
      </c>
      <c r="H169" s="15">
        <v>-50.14358</v>
      </c>
      <c r="I169" s="15" t="s">
        <v>199</v>
      </c>
      <c r="J169" s="15" t="s">
        <v>135</v>
      </c>
      <c r="K169" s="15" t="s">
        <v>136</v>
      </c>
      <c r="L169" s="15" t="s">
        <v>137</v>
      </c>
      <c r="M169" s="15">
        <v>50</v>
      </c>
      <c r="N169" s="15">
        <v>0</v>
      </c>
      <c r="O169" s="15">
        <v>0</v>
      </c>
      <c r="P169" s="15">
        <f t="shared" si="74"/>
        <v>200</v>
      </c>
      <c r="Q169" s="16">
        <v>2</v>
      </c>
      <c r="R169" s="16">
        <v>0</v>
      </c>
      <c r="S169" s="16">
        <v>8.5</v>
      </c>
      <c r="T169" s="15"/>
      <c r="U169" s="15"/>
      <c r="V169" s="15">
        <v>0</v>
      </c>
      <c r="W169" s="15">
        <v>3</v>
      </c>
      <c r="X169" s="15">
        <v>10</v>
      </c>
      <c r="Y169" s="15">
        <v>0</v>
      </c>
      <c r="Z169" s="15">
        <v>0</v>
      </c>
      <c r="AA169" s="15">
        <v>0</v>
      </c>
      <c r="AB169" s="15">
        <v>0</v>
      </c>
      <c r="AC169" s="15" t="s">
        <v>138</v>
      </c>
      <c r="AD169" s="15" t="s">
        <v>139</v>
      </c>
      <c r="AE169" s="15">
        <v>56</v>
      </c>
      <c r="AF169" s="15">
        <v>7</v>
      </c>
      <c r="AG169" s="15">
        <v>2</v>
      </c>
      <c r="AH169" s="15">
        <v>4.7</v>
      </c>
      <c r="AI169" s="15">
        <v>2.5</v>
      </c>
      <c r="AJ169" s="16">
        <f t="shared" si="75"/>
        <v>-2.2000000000000002</v>
      </c>
      <c r="AK169" s="16" t="s">
        <v>135</v>
      </c>
      <c r="AL169" s="16" t="s">
        <v>135</v>
      </c>
      <c r="AM169" s="15" t="s">
        <v>140</v>
      </c>
      <c r="AN169" s="16">
        <f t="shared" si="76"/>
        <v>4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 t="s">
        <v>135</v>
      </c>
      <c r="AU169" s="17">
        <f t="shared" si="77"/>
        <v>0</v>
      </c>
      <c r="AV169" s="17"/>
      <c r="AW169" s="17">
        <f>VLOOKUP(I169,ABNT5101!$I$3:$J$9,2)</f>
        <v>30</v>
      </c>
      <c r="AX169" s="17">
        <f>VLOOKUP(I169,ABNT5101!$I$3:$M$9,5)</f>
        <v>0.38</v>
      </c>
      <c r="AY169" s="131" t="str">
        <f>_xlfn.XLOOKUP(I169,ABNT5101!$I:$I,ABNT5101!$L:$L)</f>
        <v>-</v>
      </c>
      <c r="AZ169" s="131">
        <f>_xlfn.XLOOKUP(I169,ABNT5101!$I:$I,ABNT5101!M:M)</f>
        <v>0.38</v>
      </c>
      <c r="BA169" s="131" t="str">
        <f>_xlfn.XLOOKUP(I169,ABNT5101!$I:$I,ABNT5101!N:N)</f>
        <v>-</v>
      </c>
      <c r="BB169" s="131">
        <f>_xlfn.XLOOKUP(I169,ABNT5101!$I:$I,ABNT5101!O:O)</f>
        <v>14</v>
      </c>
      <c r="BC169" s="18" t="str">
        <f t="shared" si="78"/>
        <v>ATENDE</v>
      </c>
      <c r="BD169" s="19">
        <f t="shared" si="79"/>
        <v>8.8333333333333375E-2</v>
      </c>
      <c r="BE169" s="19">
        <f t="shared" si="80"/>
        <v>0.23684210526315774</v>
      </c>
      <c r="BF169" s="19" t="str">
        <f t="shared" si="81"/>
        <v>-</v>
      </c>
      <c r="BG169" s="20">
        <v>32.65</v>
      </c>
      <c r="BH169" s="20">
        <v>0.47</v>
      </c>
      <c r="BI169" s="20"/>
      <c r="BJ169" s="20"/>
      <c r="BK169" s="21"/>
      <c r="BL169" s="20"/>
      <c r="BM169" s="18" t="str">
        <f t="shared" si="82"/>
        <v>ATENDE</v>
      </c>
      <c r="BN169" s="18" t="str">
        <f t="shared" si="83"/>
        <v>ATENDE</v>
      </c>
      <c r="BO169" s="18" t="str">
        <f t="shared" si="84"/>
        <v>ATENDE</v>
      </c>
      <c r="BP169" s="18" t="str">
        <f t="shared" si="85"/>
        <v>ATENDE</v>
      </c>
      <c r="BQ169" s="22" t="str">
        <f t="shared" si="86"/>
        <v>C1</v>
      </c>
      <c r="BR169" s="22" t="s">
        <v>135</v>
      </c>
      <c r="BS169" s="23" t="e">
        <f t="shared" si="87"/>
        <v>#VALUE!</v>
      </c>
      <c r="BT169" s="20"/>
      <c r="BU169" s="20"/>
      <c r="BV169" s="132" t="str">
        <f>IF(BR169="-","-",_xlfn.XLOOKUP(BR169,ABNT5101!$B$4:$B$9,ABNT5101!$C$4:$C$9))</f>
        <v>-</v>
      </c>
      <c r="BW169" s="132" t="str">
        <f>IF(BR169="-","-",_xlfn.XLOOKUP(BR169,ABNT5101!$B$4:$B$9,ABNT5101!$D$4:$D$9))</f>
        <v>-</v>
      </c>
      <c r="BX169" s="18" t="str">
        <f t="shared" si="88"/>
        <v>-</v>
      </c>
      <c r="BY169" s="18" t="str">
        <f t="shared" si="89"/>
        <v>-</v>
      </c>
      <c r="BZ169" s="18" t="str">
        <f t="shared" si="90"/>
        <v>-</v>
      </c>
      <c r="CA169" s="22" t="s">
        <v>136</v>
      </c>
      <c r="CB169" s="23">
        <f t="shared" si="91"/>
        <v>13.823333333333332</v>
      </c>
      <c r="CC169" s="22">
        <v>44.47</v>
      </c>
      <c r="CD169" s="22">
        <v>30.48</v>
      </c>
      <c r="CE169" s="130">
        <f>IF(CA169="-","-",_xlfn.XLOOKUP(CA169,ABNT5101!$B$4:$B$9,ABNT5101!$C$4:$C$9))</f>
        <v>3</v>
      </c>
      <c r="CF169" s="130">
        <f>IF(CA169="-","-",_xlfn.XLOOKUP(CA169,ABNT5101!$B$4:$B$9,ABNT5101!$D$4:$D$9))</f>
        <v>0.6</v>
      </c>
      <c r="CG169" s="18" t="str">
        <f t="shared" si="92"/>
        <v>ATENDE</v>
      </c>
      <c r="CH169" s="18" t="str">
        <f t="shared" si="93"/>
        <v>ATENDE</v>
      </c>
      <c r="CI169" s="18" t="str">
        <f t="shared" si="94"/>
        <v>ATENDE</v>
      </c>
      <c r="CJ169" s="133" t="str">
        <f>_xlfn.XLOOKUP(CK169,'Banco de dados'!$B:$B,'Banco de dados'!$D:$D)</f>
        <v>TECNOWATT</v>
      </c>
      <c r="CK169" s="25" t="str">
        <f>'Banco de dados'!B77</f>
        <v xml:space="preserve">SIGMAGPTLRRSMNDL150W102IBBR
</v>
      </c>
      <c r="CL169" s="24" t="str">
        <f>_xlfn.XLOOKUP(CK169,'Banco de dados'!$B:$B,'Banco de dados'!$E:$E)</f>
        <v>SIGMAGPTLRRSMNDL150W102IBBR
S1-10C1MUN6.5</v>
      </c>
      <c r="CM169" s="24"/>
      <c r="CN169" s="24">
        <f>IF(CM169="-","-",_xlfn.XLOOKUP(CM169,'Banco de dados'!$B:$B,'Banco de dados'!$E:$E))</f>
        <v>0</v>
      </c>
      <c r="CO169" s="26">
        <f t="shared" si="95"/>
        <v>2</v>
      </c>
      <c r="CP169" s="24">
        <f>_xlfn.XLOOKUP(CK169,'Banco de dados'!$B:$B,'Banco de dados'!$H:$H)</f>
        <v>150</v>
      </c>
      <c r="CQ169" s="24">
        <f>_xlfn.XLOOKUP(CM169,'Banco de dados'!$B:$B,'Banco de dados'!$H:$H)</f>
        <v>0</v>
      </c>
      <c r="CR169" s="24">
        <f>_xlfn.XLOOKUP(CK169,'Banco de dados'!$B:$B,'Banco de dados'!$F:$F)</f>
        <v>23000</v>
      </c>
      <c r="CS169" s="24">
        <f>_xlfn.XLOOKUP(CM169,'Banco de dados'!$B:$B,'Banco de dados'!$F:$F)</f>
        <v>0</v>
      </c>
      <c r="CT169" s="25">
        <v>0</v>
      </c>
      <c r="CU169" s="25">
        <v>10</v>
      </c>
      <c r="CV169" s="24" t="str">
        <f>IF(AI169&lt;=0.5,"Curto I",IF(AND(AI169&gt;='Braços de IP'!$B$9,AI169&lt;='Braços de IP'!$D$9),'Braços de IP'!$E$9,IF(AND(AI169&gt;='Braços de IP'!$B$10,AI169&lt;='Braços de IP'!$D$10),'Braços de IP'!$E$10,IF(AND(AI169&gt;='Braços de IP'!$B$11,AI169&lt;='Braços de IP'!$D$11),'Braços de IP'!$E$11,IF(AND(AI169&gt;='Braços de IP'!$B$12,AI169&lt;='Braços de IP'!$D$12),'Braços de IP'!$E$12,IF(AND(AI169&gt;='Braços de IP'!$B$13,AI169&lt;='Braços de IP'!$D$13),'Braços de IP'!$E$13,IF(AND(AI169&gt;='Braços de IP'!$B$14,AI169&lt;='Braços de IP'!$D$14),'Braços de IP'!$E$14,"ERRO")))))))</f>
        <v>Médio II</v>
      </c>
      <c r="CW169" s="25"/>
      <c r="CX169" s="24"/>
      <c r="CY169" s="27"/>
      <c r="CZ169" s="24" t="s">
        <v>646</v>
      </c>
      <c r="DA169" s="24">
        <v>1</v>
      </c>
      <c r="DB169" s="24"/>
      <c r="DC169" s="24" t="s">
        <v>1022</v>
      </c>
      <c r="DD169" s="24"/>
      <c r="DE169" s="24"/>
      <c r="DF169" s="28">
        <f t="shared" si="96"/>
        <v>150</v>
      </c>
      <c r="DG169" s="29">
        <f t="shared" si="97"/>
        <v>50</v>
      </c>
      <c r="DH169" s="28">
        <f t="shared" si="98"/>
        <v>400</v>
      </c>
      <c r="DI169" s="30">
        <f t="shared" si="99"/>
        <v>-2</v>
      </c>
      <c r="DJ169" s="31"/>
      <c r="DK169" s="32"/>
      <c r="DL169" s="15" t="s">
        <v>141</v>
      </c>
      <c r="DM169" s="15"/>
      <c r="DO169" s="33">
        <f t="shared" si="100"/>
        <v>-2</v>
      </c>
      <c r="DQ169" s="1" t="s">
        <v>211</v>
      </c>
      <c r="DR169" s="1">
        <f t="shared" si="113"/>
        <v>0</v>
      </c>
      <c r="DS169" s="33" t="e">
        <f t="shared" si="113"/>
        <v>#DIV/0!</v>
      </c>
      <c r="DU169" t="s">
        <v>141</v>
      </c>
    </row>
    <row r="170" spans="1:125" ht="15.75" hidden="1" customHeight="1" x14ac:dyDescent="0.3">
      <c r="A170" s="156" t="s">
        <v>1016</v>
      </c>
      <c r="B170" s="156"/>
      <c r="C170" t="s">
        <v>1006</v>
      </c>
      <c r="D170" s="15">
        <v>53</v>
      </c>
      <c r="E170" s="15" t="s">
        <v>153</v>
      </c>
      <c r="F170" s="15" t="s">
        <v>216</v>
      </c>
      <c r="G170" s="15">
        <v>-30.008447</v>
      </c>
      <c r="H170" s="15">
        <v>-50.153286000000001</v>
      </c>
      <c r="I170" s="15" t="s">
        <v>199</v>
      </c>
      <c r="J170" s="15" t="s">
        <v>135</v>
      </c>
      <c r="K170" s="15" t="s">
        <v>136</v>
      </c>
      <c r="L170" s="15" t="s">
        <v>137</v>
      </c>
      <c r="M170" s="15">
        <v>50</v>
      </c>
      <c r="N170" s="15">
        <v>0</v>
      </c>
      <c r="O170" s="15">
        <v>0</v>
      </c>
      <c r="P170" s="15">
        <f t="shared" si="74"/>
        <v>200</v>
      </c>
      <c r="Q170" s="16">
        <v>2</v>
      </c>
      <c r="R170" s="16">
        <v>2.5</v>
      </c>
      <c r="S170" s="16">
        <v>7.5</v>
      </c>
      <c r="T170" s="15"/>
      <c r="U170" s="15"/>
      <c r="V170" s="15">
        <v>0</v>
      </c>
      <c r="W170" s="15">
        <v>0</v>
      </c>
      <c r="X170" s="15">
        <v>20.6</v>
      </c>
      <c r="Y170" s="15">
        <v>0</v>
      </c>
      <c r="Z170" s="15">
        <v>0</v>
      </c>
      <c r="AA170" s="15">
        <v>0</v>
      </c>
      <c r="AB170" s="15">
        <v>0</v>
      </c>
      <c r="AC170" s="15" t="s">
        <v>138</v>
      </c>
      <c r="AD170" s="15" t="s">
        <v>139</v>
      </c>
      <c r="AE170" s="15">
        <v>36.4</v>
      </c>
      <c r="AF170" s="15">
        <v>7.5</v>
      </c>
      <c r="AG170" s="15">
        <v>2</v>
      </c>
      <c r="AH170" s="15">
        <v>0.3</v>
      </c>
      <c r="AI170" s="15">
        <v>2.8</v>
      </c>
      <c r="AJ170" s="16">
        <f t="shared" si="75"/>
        <v>2.5</v>
      </c>
      <c r="AK170" s="16" t="s">
        <v>135</v>
      </c>
      <c r="AL170" s="16" t="s">
        <v>135</v>
      </c>
      <c r="AM170" s="15" t="s">
        <v>140</v>
      </c>
      <c r="AN170" s="16">
        <f t="shared" si="76"/>
        <v>4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 t="s">
        <v>135</v>
      </c>
      <c r="AU170" s="17">
        <f t="shared" si="77"/>
        <v>0</v>
      </c>
      <c r="AV170" s="17"/>
      <c r="AW170" s="17">
        <f>VLOOKUP(I170,ABNT5101!$I$3:$J$9,2)</f>
        <v>30</v>
      </c>
      <c r="AX170" s="17">
        <f>VLOOKUP(I170,ABNT5101!$I$3:$M$9,5)</f>
        <v>0.38</v>
      </c>
      <c r="AY170" s="131" t="str">
        <f>_xlfn.XLOOKUP(I170,ABNT5101!$I:$I,ABNT5101!$L:$L)</f>
        <v>-</v>
      </c>
      <c r="AZ170" s="131">
        <f>_xlfn.XLOOKUP(I170,ABNT5101!$I:$I,ABNT5101!M:M)</f>
        <v>0.38</v>
      </c>
      <c r="BA170" s="131" t="str">
        <f>_xlfn.XLOOKUP(I170,ABNT5101!$I:$I,ABNT5101!N:N)</f>
        <v>-</v>
      </c>
      <c r="BB170" s="131">
        <f>_xlfn.XLOOKUP(I170,ABNT5101!$I:$I,ABNT5101!O:O)</f>
        <v>14</v>
      </c>
      <c r="BC170" s="18" t="str">
        <f t="shared" si="78"/>
        <v>ATENDE</v>
      </c>
      <c r="BD170" s="19">
        <f t="shared" si="79"/>
        <v>5.2999999999999936E-2</v>
      </c>
      <c r="BE170" s="19">
        <f t="shared" si="80"/>
        <v>-2.6315789473684181E-2</v>
      </c>
      <c r="BF170" s="19" t="str">
        <f t="shared" si="81"/>
        <v>-</v>
      </c>
      <c r="BG170" s="20">
        <v>31.59</v>
      </c>
      <c r="BH170" s="20">
        <v>0.37</v>
      </c>
      <c r="BI170" s="20"/>
      <c r="BJ170" s="20"/>
      <c r="BK170" s="21"/>
      <c r="BL170" s="20"/>
      <c r="BM170" s="18" t="str">
        <f t="shared" si="82"/>
        <v>ATENDE</v>
      </c>
      <c r="BN170" s="18" t="str">
        <f t="shared" si="83"/>
        <v>ATENDE</v>
      </c>
      <c r="BO170" s="18" t="str">
        <f t="shared" si="84"/>
        <v>ATENDIMENTO LIMIAR</v>
      </c>
      <c r="BP170" s="18" t="str">
        <f t="shared" si="85"/>
        <v>ATENDE</v>
      </c>
      <c r="BQ170" s="22" t="str">
        <f t="shared" si="86"/>
        <v>C1</v>
      </c>
      <c r="BR170" s="22" t="str">
        <f t="shared" ref="BR170:BR190" si="114">K170</f>
        <v>P6</v>
      </c>
      <c r="BS170" s="23">
        <f t="shared" si="87"/>
        <v>10.396666666666667</v>
      </c>
      <c r="BT170" s="20">
        <v>34.19</v>
      </c>
      <c r="BU170" s="20">
        <v>11.07</v>
      </c>
      <c r="BV170" s="132">
        <f>IF(BR170="-","-",_xlfn.XLOOKUP(BR170,ABNT5101!$B$4:$B$9,ABNT5101!$C$4:$C$9))</f>
        <v>3</v>
      </c>
      <c r="BW170" s="132">
        <f>IF(BR170="-","-",_xlfn.XLOOKUP(BR170,ABNT5101!$B$4:$B$9,ABNT5101!$D$4:$D$9))</f>
        <v>0.6</v>
      </c>
      <c r="BX170" s="18" t="str">
        <f t="shared" si="88"/>
        <v>ATENDE</v>
      </c>
      <c r="BY170" s="18" t="str">
        <f t="shared" si="89"/>
        <v>ATENDE</v>
      </c>
      <c r="BZ170" s="18" t="str">
        <f t="shared" si="90"/>
        <v>ATENDE</v>
      </c>
      <c r="CA170" s="22" t="s">
        <v>135</v>
      </c>
      <c r="CB170" s="23" t="e">
        <f t="shared" si="91"/>
        <v>#VALUE!</v>
      </c>
      <c r="CC170" s="22"/>
      <c r="CD170" s="22"/>
      <c r="CE170" s="130" t="str">
        <f>IF(CA170="-","-",_xlfn.XLOOKUP(CA170,ABNT5101!$B$4:$B$9,ABNT5101!$C$4:$C$9))</f>
        <v>-</v>
      </c>
      <c r="CF170" s="130" t="str">
        <f>IF(CA170="-","-",_xlfn.XLOOKUP(CA170,ABNT5101!$B$4:$B$9,ABNT5101!$D$4:$D$9))</f>
        <v>-</v>
      </c>
      <c r="CG170" s="18" t="str">
        <f t="shared" si="92"/>
        <v>-</v>
      </c>
      <c r="CH170" s="18" t="str">
        <f t="shared" si="93"/>
        <v>-</v>
      </c>
      <c r="CI170" s="18" t="str">
        <f t="shared" si="94"/>
        <v>-</v>
      </c>
      <c r="CJ170" s="133" t="str">
        <f>_xlfn.XLOOKUP(CK170,'Banco de dados'!$B:$B,'Banco de dados'!$D:$D)</f>
        <v>LEDSTAR</v>
      </c>
      <c r="CK170" s="25" t="str">
        <f>'Banco de dados'!B33</f>
        <v xml:space="preserve"> SL VT 9.6 120W</v>
      </c>
      <c r="CL170" s="24" t="str">
        <f>_xlfn.XLOOKUP(CK170,'Banco de dados'!$B:$B,'Banco de dados'!$E:$E)</f>
        <v>LUM LED SL VT 9.6 120W</v>
      </c>
      <c r="CM170" s="24"/>
      <c r="CN170" s="24" t="e">
        <f>IF(CM170="-","-",_xlfn.XLOOKUP(CM170,'Banco de dados'!$B:$B,'Banco de dados'!$E:$E))</f>
        <v>#N/A</v>
      </c>
      <c r="CO170" s="26">
        <f t="shared" si="95"/>
        <v>2</v>
      </c>
      <c r="CP170" s="24">
        <f>_xlfn.XLOOKUP(CK170,'Banco de dados'!$B:$B,'Banco de dados'!$H:$H)</f>
        <v>120</v>
      </c>
      <c r="CQ170" s="24">
        <f>_xlfn.XLOOKUP(CM170,'Banco de dados'!$B:$B,'Banco de dados'!$H:$H)</f>
        <v>0</v>
      </c>
      <c r="CR170" s="24">
        <f>_xlfn.XLOOKUP(CK170,'Banco de dados'!$B:$B,'Banco de dados'!$F:$F)</f>
        <v>15145</v>
      </c>
      <c r="CS170" s="24">
        <f>_xlfn.XLOOKUP(CM170,'Banco de dados'!$B:$B,'Banco de dados'!$F:$F)</f>
        <v>0</v>
      </c>
      <c r="CT170" s="25">
        <v>0</v>
      </c>
      <c r="CU170" s="25">
        <v>10</v>
      </c>
      <c r="CV170" s="24" t="str">
        <f>IF(AI170&lt;=0.5,"Curto I",IF(AND(AI170&gt;='Braços de IP'!$B$9,AI170&lt;='Braços de IP'!$D$9),'Braços de IP'!$E$9,IF(AND(AI170&gt;='Braços de IP'!$B$10,AI170&lt;='Braços de IP'!$D$10),'Braços de IP'!$E$10,IF(AND(AI170&gt;='Braços de IP'!$B$11,AI170&lt;='Braços de IP'!$D$11),'Braços de IP'!$E$11,IF(AND(AI170&gt;='Braços de IP'!$B$12,AI170&lt;='Braços de IP'!$D$12),'Braços de IP'!$E$12,IF(AND(AI170&gt;='Braços de IP'!$B$13,AI170&lt;='Braços de IP'!$D$13),'Braços de IP'!$E$13,IF(AND(AI170&gt;='Braços de IP'!$B$14,AI170&lt;='Braços de IP'!$D$14),'Braços de IP'!$E$14,"ERRO")))))))</f>
        <v>Longo I</v>
      </c>
      <c r="CW170" s="25"/>
      <c r="CX170" s="24" t="str">
        <f>IF($CW170="","",VLOOKUP($CW170,'Braços de IP'!$E$9:$I$15,2,0))</f>
        <v/>
      </c>
      <c r="CY170" s="27" t="str">
        <f>IF($CW170="","",VLOOKUP($CW170,'Braços de IP'!$E$9:$I$15,5,0))</f>
        <v/>
      </c>
      <c r="CZ170" s="24"/>
      <c r="DA170" s="24"/>
      <c r="DB170" s="24"/>
      <c r="DC170" s="24"/>
      <c r="DD170" s="24"/>
      <c r="DE170" s="24"/>
      <c r="DF170" s="28">
        <f t="shared" si="96"/>
        <v>120</v>
      </c>
      <c r="DG170" s="29">
        <f t="shared" si="97"/>
        <v>50</v>
      </c>
      <c r="DH170" s="28">
        <f t="shared" si="98"/>
        <v>340</v>
      </c>
      <c r="DI170" s="30">
        <f t="shared" si="99"/>
        <v>-1.4</v>
      </c>
      <c r="DJ170" s="31"/>
      <c r="DK170" s="32"/>
      <c r="DL170" s="15" t="s">
        <v>141</v>
      </c>
      <c r="DM170" s="15"/>
      <c r="DO170" s="33">
        <f t="shared" si="100"/>
        <v>-1.4</v>
      </c>
      <c r="DQ170" s="1" t="s">
        <v>211</v>
      </c>
      <c r="DR170" s="1">
        <f t="shared" ref="DR170:DS172" si="115">SUM(DR14:DR89)</f>
        <v>0</v>
      </c>
      <c r="DS170" s="33" t="e">
        <f t="shared" si="115"/>
        <v>#DIV/0!</v>
      </c>
    </row>
    <row r="171" spans="1:125" ht="15.75" hidden="1" customHeight="1" x14ac:dyDescent="0.3">
      <c r="A171" s="156" t="s">
        <v>1016</v>
      </c>
      <c r="B171" s="156"/>
      <c r="C171" t="s">
        <v>1006</v>
      </c>
      <c r="D171" s="15">
        <v>53</v>
      </c>
      <c r="E171" s="15" t="s">
        <v>153</v>
      </c>
      <c r="F171" s="15" t="s">
        <v>216</v>
      </c>
      <c r="G171" s="15">
        <v>-30.008447</v>
      </c>
      <c r="H171" s="15">
        <v>-50.153286000000001</v>
      </c>
      <c r="I171" s="15" t="s">
        <v>199</v>
      </c>
      <c r="J171" s="15" t="s">
        <v>135</v>
      </c>
      <c r="K171" s="15" t="s">
        <v>136</v>
      </c>
      <c r="L171" s="15" t="s">
        <v>137</v>
      </c>
      <c r="M171" s="15">
        <v>50</v>
      </c>
      <c r="N171" s="15">
        <v>0</v>
      </c>
      <c r="O171" s="15">
        <v>0</v>
      </c>
      <c r="P171" s="15">
        <f t="shared" si="74"/>
        <v>200</v>
      </c>
      <c r="Q171" s="16">
        <v>2</v>
      </c>
      <c r="R171" s="16">
        <v>2.5</v>
      </c>
      <c r="S171" s="16">
        <v>7.5</v>
      </c>
      <c r="T171" s="15"/>
      <c r="U171" s="15"/>
      <c r="V171" s="15">
        <v>0</v>
      </c>
      <c r="W171" s="15">
        <v>0</v>
      </c>
      <c r="X171" s="15">
        <v>20.6</v>
      </c>
      <c r="Y171" s="15">
        <v>0</v>
      </c>
      <c r="Z171" s="15">
        <v>0</v>
      </c>
      <c r="AA171" s="15">
        <v>0</v>
      </c>
      <c r="AB171" s="15">
        <v>0</v>
      </c>
      <c r="AC171" s="15" t="s">
        <v>138</v>
      </c>
      <c r="AD171" s="15" t="s">
        <v>139</v>
      </c>
      <c r="AE171" s="15">
        <v>36.4</v>
      </c>
      <c r="AF171" s="15">
        <v>7.5</v>
      </c>
      <c r="AG171" s="15">
        <v>2</v>
      </c>
      <c r="AH171" s="15">
        <v>0.3</v>
      </c>
      <c r="AI171" s="15">
        <v>2.8</v>
      </c>
      <c r="AJ171" s="16">
        <f t="shared" si="75"/>
        <v>2.5</v>
      </c>
      <c r="AK171" s="16" t="s">
        <v>135</v>
      </c>
      <c r="AL171" s="16" t="s">
        <v>135</v>
      </c>
      <c r="AM171" s="15" t="s">
        <v>140</v>
      </c>
      <c r="AN171" s="16">
        <f t="shared" si="76"/>
        <v>4</v>
      </c>
      <c r="AO171" s="16">
        <v>0</v>
      </c>
      <c r="AP171" s="16">
        <v>0</v>
      </c>
      <c r="AQ171" s="16">
        <v>0</v>
      </c>
      <c r="AR171" s="16">
        <v>0</v>
      </c>
      <c r="AS171" s="16">
        <v>0</v>
      </c>
      <c r="AT171" s="16" t="s">
        <v>135</v>
      </c>
      <c r="AU171" s="17">
        <f t="shared" si="77"/>
        <v>0</v>
      </c>
      <c r="AV171" s="17"/>
      <c r="AW171" s="17">
        <f>VLOOKUP(I171,ABNT5101!$I$3:$J$9,2)</f>
        <v>30</v>
      </c>
      <c r="AX171" s="17">
        <f>VLOOKUP(I171,ABNT5101!$I$3:$M$9,5)</f>
        <v>0.38</v>
      </c>
      <c r="AY171" s="131" t="str">
        <f>_xlfn.XLOOKUP(I171,ABNT5101!$I:$I,ABNT5101!$L:$L)</f>
        <v>-</v>
      </c>
      <c r="AZ171" s="131">
        <f>_xlfn.XLOOKUP(I171,ABNT5101!$I:$I,ABNT5101!M:M)</f>
        <v>0.38</v>
      </c>
      <c r="BA171" s="131" t="str">
        <f>_xlfn.XLOOKUP(I171,ABNT5101!$I:$I,ABNT5101!N:N)</f>
        <v>-</v>
      </c>
      <c r="BB171" s="131">
        <f>_xlfn.XLOOKUP(I171,ABNT5101!$I:$I,ABNT5101!O:O)</f>
        <v>14</v>
      </c>
      <c r="BC171" s="18" t="str">
        <f t="shared" si="78"/>
        <v>ATENDE</v>
      </c>
      <c r="BD171" s="19">
        <f t="shared" si="79"/>
        <v>2.0999999999999908E-2</v>
      </c>
      <c r="BE171" s="19">
        <f t="shared" si="80"/>
        <v>7.8947368421052655E-2</v>
      </c>
      <c r="BF171" s="19" t="str">
        <f t="shared" si="81"/>
        <v>-</v>
      </c>
      <c r="BG171" s="20">
        <v>30.63</v>
      </c>
      <c r="BH171" s="20">
        <v>0.41</v>
      </c>
      <c r="BI171" s="20"/>
      <c r="BJ171" s="20"/>
      <c r="BK171" s="21"/>
      <c r="BL171" s="20"/>
      <c r="BM171" s="18" t="str">
        <f t="shared" si="82"/>
        <v>ATENDE</v>
      </c>
      <c r="BN171" s="18" t="str">
        <f t="shared" si="83"/>
        <v>ATENDE</v>
      </c>
      <c r="BO171" s="18" t="str">
        <f t="shared" si="84"/>
        <v>ATENDE</v>
      </c>
      <c r="BP171" s="18" t="str">
        <f t="shared" si="85"/>
        <v>ATENDE</v>
      </c>
      <c r="BQ171" s="22" t="str">
        <f t="shared" si="86"/>
        <v>C1</v>
      </c>
      <c r="BR171" s="22" t="str">
        <f t="shared" si="114"/>
        <v>P6</v>
      </c>
      <c r="BS171" s="23">
        <f t="shared" si="87"/>
        <v>11.213333333333333</v>
      </c>
      <c r="BT171" s="20">
        <v>36.64</v>
      </c>
      <c r="BU171" s="20">
        <v>16.79</v>
      </c>
      <c r="BV171" s="132">
        <f>IF(BR171="-","-",_xlfn.XLOOKUP(BR171,ABNT5101!$B$4:$B$9,ABNT5101!$C$4:$C$9))</f>
        <v>3</v>
      </c>
      <c r="BW171" s="132">
        <f>IF(BR171="-","-",_xlfn.XLOOKUP(BR171,ABNT5101!$B$4:$B$9,ABNT5101!$D$4:$D$9))</f>
        <v>0.6</v>
      </c>
      <c r="BX171" s="18" t="str">
        <f t="shared" si="88"/>
        <v>ATENDE</v>
      </c>
      <c r="BY171" s="18" t="str">
        <f t="shared" si="89"/>
        <v>ATENDE</v>
      </c>
      <c r="BZ171" s="18" t="str">
        <f t="shared" si="90"/>
        <v>ATENDE</v>
      </c>
      <c r="CA171" s="22" t="s">
        <v>135</v>
      </c>
      <c r="CB171" s="23" t="e">
        <f t="shared" si="91"/>
        <v>#VALUE!</v>
      </c>
      <c r="CC171" s="22"/>
      <c r="CD171" s="22"/>
      <c r="CE171" s="130" t="str">
        <f>IF(CA171="-","-",_xlfn.XLOOKUP(CA171,ABNT5101!$B$4:$B$9,ABNT5101!$C$4:$C$9))</f>
        <v>-</v>
      </c>
      <c r="CF171" s="130" t="str">
        <f>IF(CA171="-","-",_xlfn.XLOOKUP(CA171,ABNT5101!$B$4:$B$9,ABNT5101!$D$4:$D$9))</f>
        <v>-</v>
      </c>
      <c r="CG171" s="18" t="str">
        <f t="shared" si="92"/>
        <v>-</v>
      </c>
      <c r="CH171" s="18" t="str">
        <f t="shared" si="93"/>
        <v>-</v>
      </c>
      <c r="CI171" s="18" t="str">
        <f t="shared" si="94"/>
        <v>-</v>
      </c>
      <c r="CJ171" s="133" t="str">
        <f>_xlfn.XLOOKUP(CK171,'Banco de dados'!$B:$B,'Banco de dados'!$D:$D)</f>
        <v>SX LIGHTING</v>
      </c>
      <c r="CK171" s="25" t="str">
        <f>'Banco de dados'!B62</f>
        <v>SX-INLPP090HF</v>
      </c>
      <c r="CL171" s="24" t="str">
        <f>_xlfn.XLOOKUP(CK171,'Banco de dados'!$B:$B,'Banco de dados'!$E:$E)</f>
        <v>SXINLPP090K40L12CZF7PHF</v>
      </c>
      <c r="CM171" s="24"/>
      <c r="CN171" s="24" t="e">
        <f>IF(CM171="-","-",_xlfn.XLOOKUP(CM171,'Banco de dados'!$B:$B,'Banco de dados'!$E:$E))</f>
        <v>#N/A</v>
      </c>
      <c r="CO171" s="26">
        <f t="shared" si="95"/>
        <v>2</v>
      </c>
      <c r="CP171" s="24">
        <f>_xlfn.XLOOKUP(CK171,'Banco de dados'!$B:$B,'Banco de dados'!$H:$H)</f>
        <v>90</v>
      </c>
      <c r="CQ171" s="24">
        <f>_xlfn.XLOOKUP(CM171,'Banco de dados'!$B:$B,'Banco de dados'!$H:$H)</f>
        <v>0</v>
      </c>
      <c r="CR171" s="24">
        <f>_xlfn.XLOOKUP(CK171,'Banco de dados'!$B:$B,'Banco de dados'!$F:$F)</f>
        <v>15476</v>
      </c>
      <c r="CS171" s="24">
        <f>_xlfn.XLOOKUP(CM171,'Banco de dados'!$B:$B,'Banco de dados'!$F:$F)</f>
        <v>0</v>
      </c>
      <c r="CT171" s="25">
        <v>0</v>
      </c>
      <c r="CU171" s="25"/>
      <c r="CV171" s="24" t="str">
        <f>IF(AI171&lt;=0.5,"Curto I",IF(AND(AI171&gt;='Braços de IP'!$B$9,AI171&lt;='Braços de IP'!$D$9),'Braços de IP'!$E$9,IF(AND(AI171&gt;='Braços de IP'!$B$10,AI171&lt;='Braços de IP'!$D$10),'Braços de IP'!$E$10,IF(AND(AI171&gt;='Braços de IP'!$B$11,AI171&lt;='Braços de IP'!$D$11),'Braços de IP'!$E$11,IF(AND(AI171&gt;='Braços de IP'!$B$12,AI171&lt;='Braços de IP'!$D$12),'Braços de IP'!$E$12,IF(AND(AI171&gt;='Braços de IP'!$B$13,AI171&lt;='Braços de IP'!$D$13),'Braços de IP'!$E$13,IF(AND(AI171&gt;='Braços de IP'!$B$14,AI171&lt;='Braços de IP'!$D$14),'Braços de IP'!$E$14,"ERRO")))))))</f>
        <v>Longo I</v>
      </c>
      <c r="CW171" s="25"/>
      <c r="CX171" s="24" t="str">
        <f>IF($CW171="","",VLOOKUP($CW171,'Braços de IP'!$E$9:$I$15,2,0))</f>
        <v/>
      </c>
      <c r="CY171" s="27" t="str">
        <f>IF($CW171="","",VLOOKUP($CW171,'Braços de IP'!$E$9:$I$15,5,0))</f>
        <v/>
      </c>
      <c r="CZ171" s="24"/>
      <c r="DA171" s="24"/>
      <c r="DB171" s="24"/>
      <c r="DC171" s="24"/>
      <c r="DD171" s="24"/>
      <c r="DE171" s="24"/>
      <c r="DF171" s="28">
        <f t="shared" si="96"/>
        <v>90</v>
      </c>
      <c r="DG171" s="29">
        <f t="shared" si="97"/>
        <v>50</v>
      </c>
      <c r="DH171" s="28">
        <f t="shared" si="98"/>
        <v>280</v>
      </c>
      <c r="DI171" s="30">
        <f t="shared" si="99"/>
        <v>-0.8</v>
      </c>
      <c r="DJ171" s="31"/>
      <c r="DK171" s="32"/>
      <c r="DL171" s="15" t="s">
        <v>141</v>
      </c>
      <c r="DM171" s="15"/>
      <c r="DO171" s="33">
        <f t="shared" si="100"/>
        <v>-0.8</v>
      </c>
      <c r="DQ171" s="1" t="s">
        <v>211</v>
      </c>
      <c r="DR171" s="1">
        <f t="shared" si="115"/>
        <v>0</v>
      </c>
      <c r="DS171" s="33" t="e">
        <f t="shared" si="115"/>
        <v>#DIV/0!</v>
      </c>
    </row>
    <row r="172" spans="1:125" ht="15.75" hidden="1" customHeight="1" x14ac:dyDescent="0.3">
      <c r="A172" s="156" t="s">
        <v>1016</v>
      </c>
      <c r="B172" s="156"/>
      <c r="C172" t="s">
        <v>1006</v>
      </c>
      <c r="D172" s="15">
        <v>53</v>
      </c>
      <c r="E172" s="15" t="s">
        <v>153</v>
      </c>
      <c r="F172" s="15" t="s">
        <v>216</v>
      </c>
      <c r="G172" s="15">
        <v>-30.008447</v>
      </c>
      <c r="H172" s="15">
        <v>-50.153286000000001</v>
      </c>
      <c r="I172" s="15" t="s">
        <v>199</v>
      </c>
      <c r="J172" s="15" t="s">
        <v>135</v>
      </c>
      <c r="K172" s="15" t="s">
        <v>136</v>
      </c>
      <c r="L172" s="15" t="s">
        <v>137</v>
      </c>
      <c r="M172" s="15">
        <v>50</v>
      </c>
      <c r="N172" s="15">
        <v>0</v>
      </c>
      <c r="O172" s="15">
        <v>0</v>
      </c>
      <c r="P172" s="15">
        <f t="shared" si="74"/>
        <v>200</v>
      </c>
      <c r="Q172" s="16">
        <v>2</v>
      </c>
      <c r="R172" s="16">
        <v>2.5</v>
      </c>
      <c r="S172" s="16">
        <v>7.5</v>
      </c>
      <c r="T172" s="15"/>
      <c r="U172" s="15"/>
      <c r="V172" s="15">
        <v>0</v>
      </c>
      <c r="W172" s="15">
        <v>0</v>
      </c>
      <c r="X172" s="15">
        <v>20.6</v>
      </c>
      <c r="Y172" s="15">
        <v>0</v>
      </c>
      <c r="Z172" s="15">
        <v>0</v>
      </c>
      <c r="AA172" s="15">
        <v>0</v>
      </c>
      <c r="AB172" s="15">
        <v>0</v>
      </c>
      <c r="AC172" s="15" t="s">
        <v>138</v>
      </c>
      <c r="AD172" s="15" t="s">
        <v>139</v>
      </c>
      <c r="AE172" s="15">
        <v>36.4</v>
      </c>
      <c r="AF172" s="15">
        <v>7.5</v>
      </c>
      <c r="AG172" s="15">
        <v>2</v>
      </c>
      <c r="AH172" s="15">
        <v>0.3</v>
      </c>
      <c r="AI172" s="15">
        <v>2.8</v>
      </c>
      <c r="AJ172" s="16">
        <f t="shared" si="75"/>
        <v>2.5</v>
      </c>
      <c r="AK172" s="16" t="s">
        <v>135</v>
      </c>
      <c r="AL172" s="16" t="s">
        <v>135</v>
      </c>
      <c r="AM172" s="15" t="s">
        <v>140</v>
      </c>
      <c r="AN172" s="16">
        <f t="shared" si="76"/>
        <v>4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 t="s">
        <v>135</v>
      </c>
      <c r="AU172" s="17">
        <f t="shared" si="77"/>
        <v>0</v>
      </c>
      <c r="AV172" s="17"/>
      <c r="AW172" s="17">
        <f>VLOOKUP(I172,ABNT5101!$I$3:$J$9,2)</f>
        <v>30</v>
      </c>
      <c r="AX172" s="17">
        <f>VLOOKUP(I172,ABNT5101!$I$3:$M$9,5)</f>
        <v>0.38</v>
      </c>
      <c r="AY172" s="131" t="str">
        <f>_xlfn.XLOOKUP(I172,ABNT5101!$I:$I,ABNT5101!$L:$L)</f>
        <v>-</v>
      </c>
      <c r="AZ172" s="131">
        <f>_xlfn.XLOOKUP(I172,ABNT5101!$I:$I,ABNT5101!M:M)</f>
        <v>0.38</v>
      </c>
      <c r="BA172" s="131" t="str">
        <f>_xlfn.XLOOKUP(I172,ABNT5101!$I:$I,ABNT5101!N:N)</f>
        <v>-</v>
      </c>
      <c r="BB172" s="131">
        <f>_xlfn.XLOOKUP(I172,ABNT5101!$I:$I,ABNT5101!O:O)</f>
        <v>14</v>
      </c>
      <c r="BC172" s="18" t="str">
        <f t="shared" si="78"/>
        <v>ATENDE</v>
      </c>
      <c r="BD172" s="19">
        <f t="shared" si="79"/>
        <v>-7.9999999999998961E-3</v>
      </c>
      <c r="BE172" s="19">
        <f t="shared" si="80"/>
        <v>5.2631578947368363E-2</v>
      </c>
      <c r="BF172" s="19" t="str">
        <f t="shared" si="81"/>
        <v>-</v>
      </c>
      <c r="BG172" s="20">
        <v>29.76</v>
      </c>
      <c r="BH172" s="20">
        <v>0.4</v>
      </c>
      <c r="BI172" s="20"/>
      <c r="BJ172" s="20"/>
      <c r="BK172" s="21"/>
      <c r="BL172" s="20"/>
      <c r="BM172" s="18" t="str">
        <f t="shared" si="82"/>
        <v>ATENDE</v>
      </c>
      <c r="BN172" s="18" t="str">
        <f t="shared" si="83"/>
        <v>ATENDIMENTO LIMIAR</v>
      </c>
      <c r="BO172" s="18" t="str">
        <f t="shared" si="84"/>
        <v>ATENDE</v>
      </c>
      <c r="BP172" s="18" t="str">
        <f t="shared" si="85"/>
        <v>ATENDE</v>
      </c>
      <c r="BQ172" s="22" t="str">
        <f t="shared" si="86"/>
        <v>C1</v>
      </c>
      <c r="BR172" s="22" t="str">
        <f t="shared" si="114"/>
        <v>P6</v>
      </c>
      <c r="BS172" s="23">
        <f t="shared" si="87"/>
        <v>9.6033333333333335</v>
      </c>
      <c r="BT172" s="20">
        <v>31.81</v>
      </c>
      <c r="BU172" s="20">
        <v>13.35</v>
      </c>
      <c r="BV172" s="132">
        <f>IF(BR172="-","-",_xlfn.XLOOKUP(BR172,ABNT5101!$B$4:$B$9,ABNT5101!$C$4:$C$9))</f>
        <v>3</v>
      </c>
      <c r="BW172" s="132">
        <f>IF(BR172="-","-",_xlfn.XLOOKUP(BR172,ABNT5101!$B$4:$B$9,ABNT5101!$D$4:$D$9))</f>
        <v>0.6</v>
      </c>
      <c r="BX172" s="18" t="str">
        <f t="shared" si="88"/>
        <v>ATENDE</v>
      </c>
      <c r="BY172" s="18" t="str">
        <f t="shared" si="89"/>
        <v>ATENDE</v>
      </c>
      <c r="BZ172" s="18" t="str">
        <f t="shared" si="90"/>
        <v>ATENDE</v>
      </c>
      <c r="CA172" s="22" t="s">
        <v>135</v>
      </c>
      <c r="CB172" s="23" t="e">
        <f t="shared" si="91"/>
        <v>#VALUE!</v>
      </c>
      <c r="CC172" s="22"/>
      <c r="CD172" s="22"/>
      <c r="CE172" s="130" t="str">
        <f>IF(CA172="-","-",_xlfn.XLOOKUP(CA172,ABNT5101!$B$4:$B$9,ABNT5101!$C$4:$C$9))</f>
        <v>-</v>
      </c>
      <c r="CF172" s="130" t="str">
        <f>IF(CA172="-","-",_xlfn.XLOOKUP(CA172,ABNT5101!$B$4:$B$9,ABNT5101!$D$4:$D$9))</f>
        <v>-</v>
      </c>
      <c r="CG172" s="18" t="str">
        <f t="shared" si="92"/>
        <v>-</v>
      </c>
      <c r="CH172" s="18" t="str">
        <f t="shared" si="93"/>
        <v>-</v>
      </c>
      <c r="CI172" s="18" t="str">
        <f t="shared" si="94"/>
        <v>-</v>
      </c>
      <c r="CJ172" s="133" t="str">
        <f>_xlfn.XLOOKUP(CK172,'Banco de dados'!$B:$B,'Banco de dados'!$D:$D)</f>
        <v>TECNOWATT</v>
      </c>
      <c r="CK172" s="25" t="str">
        <f>'Banco de dados'!B75</f>
        <v xml:space="preserve">SIGSAGPTLRRSSNDL100W125IBBRS
</v>
      </c>
      <c r="CL172" s="24" t="str">
        <f>_xlfn.XLOOKUP(CK172,'Banco de dados'!$B:$B,'Banco de dados'!$E:$E)</f>
        <v>SIGSAGPTLRRSSNDL100W125IBBRS
1-10C1MUN6.5</v>
      </c>
      <c r="CM172" s="24"/>
      <c r="CN172" s="24" t="e">
        <f>IF(CM172="-","-",_xlfn.XLOOKUP(CM172,'Banco de dados'!$B:$B,'Banco de dados'!$E:$E))</f>
        <v>#N/A</v>
      </c>
      <c r="CO172" s="26">
        <f t="shared" si="95"/>
        <v>2</v>
      </c>
      <c r="CP172" s="24">
        <f>_xlfn.XLOOKUP(CK172,'Banco de dados'!$B:$B,'Banco de dados'!$H:$H)</f>
        <v>100</v>
      </c>
      <c r="CQ172" s="24">
        <f>_xlfn.XLOOKUP(CM172,'Banco de dados'!$B:$B,'Banco de dados'!$H:$H)</f>
        <v>0</v>
      </c>
      <c r="CR172" s="24">
        <f>_xlfn.XLOOKUP(CK172,'Banco de dados'!$B:$B,'Banco de dados'!$F:$F)</f>
        <v>15162</v>
      </c>
      <c r="CS172" s="24">
        <f>_xlfn.XLOOKUP(CM172,'Banco de dados'!$B:$B,'Banco de dados'!$F:$F)</f>
        <v>0</v>
      </c>
      <c r="CT172" s="25">
        <v>0</v>
      </c>
      <c r="CU172" s="25"/>
      <c r="CV172" s="24" t="str">
        <f>IF(AI172&lt;=0.5,"Curto I",IF(AND(AI172&gt;='Braços de IP'!$B$9,AI172&lt;='Braços de IP'!$D$9),'Braços de IP'!$E$9,IF(AND(AI172&gt;='Braços de IP'!$B$10,AI172&lt;='Braços de IP'!$D$10),'Braços de IP'!$E$10,IF(AND(AI172&gt;='Braços de IP'!$B$11,AI172&lt;='Braços de IP'!$D$11),'Braços de IP'!$E$11,IF(AND(AI172&gt;='Braços de IP'!$B$12,AI172&lt;='Braços de IP'!$D$12),'Braços de IP'!$E$12,IF(AND(AI172&gt;='Braços de IP'!$B$13,AI172&lt;='Braços de IP'!$D$13),'Braços de IP'!$E$13,IF(AND(AI172&gt;='Braços de IP'!$B$14,AI172&lt;='Braços de IP'!$D$14),'Braços de IP'!$E$14,"ERRO")))))))</f>
        <v>Longo I</v>
      </c>
      <c r="CW172" s="25"/>
      <c r="CX172" s="24" t="str">
        <f>IF($CW172="","",VLOOKUP($CW172,'Braços de IP'!$E$9:$I$15,2,0))</f>
        <v/>
      </c>
      <c r="CY172" s="27" t="str">
        <f>IF($CW172="","",VLOOKUP($CW172,'Braços de IP'!$E$9:$I$15,5,0))</f>
        <v/>
      </c>
      <c r="CZ172" s="24"/>
      <c r="DA172" s="24"/>
      <c r="DB172" s="24"/>
      <c r="DC172" s="24"/>
      <c r="DD172" s="24"/>
      <c r="DE172" s="24"/>
      <c r="DF172" s="28">
        <f t="shared" si="96"/>
        <v>100</v>
      </c>
      <c r="DG172" s="29">
        <f t="shared" si="97"/>
        <v>50</v>
      </c>
      <c r="DH172" s="28">
        <f t="shared" si="98"/>
        <v>300</v>
      </c>
      <c r="DI172" s="30">
        <f t="shared" si="99"/>
        <v>-1</v>
      </c>
      <c r="DJ172" s="31"/>
      <c r="DK172" s="32"/>
      <c r="DL172" s="15" t="s">
        <v>141</v>
      </c>
      <c r="DM172" s="15"/>
      <c r="DO172" s="33">
        <f t="shared" si="100"/>
        <v>-1</v>
      </c>
      <c r="DQ172" s="1" t="s">
        <v>211</v>
      </c>
      <c r="DR172" s="1">
        <f t="shared" si="115"/>
        <v>0</v>
      </c>
      <c r="DS172" s="33" t="e">
        <f t="shared" si="115"/>
        <v>#DIV/0!</v>
      </c>
    </row>
    <row r="173" spans="1:125" ht="15.75" hidden="1" customHeight="1" x14ac:dyDescent="0.3">
      <c r="C173" t="s">
        <v>1006</v>
      </c>
      <c r="D173" s="15">
        <v>57</v>
      </c>
      <c r="E173" s="15" t="s">
        <v>132</v>
      </c>
      <c r="F173" s="15" t="s">
        <v>220</v>
      </c>
      <c r="G173" s="15">
        <v>-30.007116</v>
      </c>
      <c r="H173" s="15">
        <v>-50.148955000000001</v>
      </c>
      <c r="I173" s="15" t="s">
        <v>134</v>
      </c>
      <c r="J173" s="15" t="s">
        <v>135</v>
      </c>
      <c r="K173" s="15" t="s">
        <v>136</v>
      </c>
      <c r="L173" s="15" t="s">
        <v>137</v>
      </c>
      <c r="M173" s="15">
        <v>50</v>
      </c>
      <c r="N173" s="15">
        <v>0</v>
      </c>
      <c r="O173" s="15">
        <v>0</v>
      </c>
      <c r="P173" s="15">
        <f t="shared" si="74"/>
        <v>100</v>
      </c>
      <c r="Q173" s="16">
        <v>2</v>
      </c>
      <c r="R173" s="16">
        <v>2.5</v>
      </c>
      <c r="S173" s="16">
        <v>7</v>
      </c>
      <c r="T173" s="15"/>
      <c r="U173" s="15"/>
      <c r="V173" s="15">
        <v>0</v>
      </c>
      <c r="W173" s="15">
        <v>1.5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 t="s">
        <v>138</v>
      </c>
      <c r="AD173" s="15" t="s">
        <v>139</v>
      </c>
      <c r="AE173" s="15">
        <v>44</v>
      </c>
      <c r="AF173" s="15">
        <v>7.5</v>
      </c>
      <c r="AG173" s="15">
        <v>1</v>
      </c>
      <c r="AH173" s="15">
        <v>0.3</v>
      </c>
      <c r="AI173" s="15">
        <v>1.3</v>
      </c>
      <c r="AJ173" s="16">
        <f t="shared" si="75"/>
        <v>1</v>
      </c>
      <c r="AK173" s="16" t="s">
        <v>135</v>
      </c>
      <c r="AL173" s="16" t="s">
        <v>135</v>
      </c>
      <c r="AM173" s="15" t="s">
        <v>140</v>
      </c>
      <c r="AN173" s="16">
        <f t="shared" si="76"/>
        <v>2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 t="s">
        <v>135</v>
      </c>
      <c r="AU173" s="17">
        <f t="shared" si="77"/>
        <v>0</v>
      </c>
      <c r="AV173" s="17"/>
      <c r="AW173" s="17">
        <f>VLOOKUP(I173,ABNT5101!$I$3:$J$9,2)</f>
        <v>7.5</v>
      </c>
      <c r="AX173" s="17">
        <f>VLOOKUP(I173,ABNT5101!$I$3:$M$9,5)</f>
        <v>0.18</v>
      </c>
      <c r="AY173" s="131" t="str">
        <f>_xlfn.XLOOKUP(I173,ABNT5101!$I:$I,ABNT5101!$L:$L)</f>
        <v>-</v>
      </c>
      <c r="AZ173" s="131">
        <f>_xlfn.XLOOKUP(I173,ABNT5101!$I:$I,ABNT5101!M:M)</f>
        <v>0.18</v>
      </c>
      <c r="BA173" s="131" t="str">
        <f>_xlfn.XLOOKUP(I173,ABNT5101!$I:$I,ABNT5101!N:N)</f>
        <v>-</v>
      </c>
      <c r="BB173" s="131">
        <f>_xlfn.XLOOKUP(I173,ABNT5101!$I:$I,ABNT5101!O:O)</f>
        <v>16</v>
      </c>
      <c r="BC173" s="18" t="str">
        <f t="shared" si="78"/>
        <v>ATENDE</v>
      </c>
      <c r="BD173" s="19">
        <f t="shared" si="79"/>
        <v>6.800000000000006E-2</v>
      </c>
      <c r="BE173" s="19">
        <f t="shared" si="80"/>
        <v>0.44444444444444464</v>
      </c>
      <c r="BF173" s="19" t="str">
        <f t="shared" si="81"/>
        <v>-</v>
      </c>
      <c r="BG173" s="20">
        <v>8.01</v>
      </c>
      <c r="BH173" s="20">
        <v>0.26</v>
      </c>
      <c r="BI173" s="20"/>
      <c r="BJ173" s="20"/>
      <c r="BK173" s="21"/>
      <c r="BL173" s="20"/>
      <c r="BM173" s="18" t="str">
        <f t="shared" si="82"/>
        <v>ATENDE</v>
      </c>
      <c r="BN173" s="18" t="str">
        <f t="shared" si="83"/>
        <v>ATENDE</v>
      </c>
      <c r="BO173" s="18" t="str">
        <f t="shared" si="84"/>
        <v>ATENDE</v>
      </c>
      <c r="BP173" s="18" t="str">
        <f t="shared" si="85"/>
        <v>ATENDE</v>
      </c>
      <c r="BQ173" s="22" t="str">
        <f t="shared" si="86"/>
        <v>C5</v>
      </c>
      <c r="BR173" s="22" t="str">
        <f t="shared" si="114"/>
        <v>P6</v>
      </c>
      <c r="BS173" s="23">
        <f t="shared" si="87"/>
        <v>1.2166666666666668</v>
      </c>
      <c r="BT173" s="20">
        <v>6.65</v>
      </c>
      <c r="BU173" s="20">
        <v>1.6</v>
      </c>
      <c r="BV173" s="132">
        <f>IF(BR173="-","-",_xlfn.XLOOKUP(BR173,ABNT5101!$B$4:$B$9,ABNT5101!$C$4:$C$9))</f>
        <v>3</v>
      </c>
      <c r="BW173" s="132">
        <f>IF(BR173="-","-",_xlfn.XLOOKUP(BR173,ABNT5101!$B$4:$B$9,ABNT5101!$D$4:$D$9))</f>
        <v>0.6</v>
      </c>
      <c r="BX173" s="18" t="str">
        <f t="shared" si="88"/>
        <v>ATENDE</v>
      </c>
      <c r="BY173" s="18" t="str">
        <f t="shared" si="89"/>
        <v>ATENDE</v>
      </c>
      <c r="BZ173" s="18" t="str">
        <f t="shared" si="90"/>
        <v>ATENDE</v>
      </c>
      <c r="CA173" s="22" t="str">
        <f t="shared" ref="CA173:CA187" si="116">BR173</f>
        <v>P6</v>
      </c>
      <c r="CB173" s="23">
        <f t="shared" si="91"/>
        <v>0.87000000000000011</v>
      </c>
      <c r="CC173" s="22">
        <v>5.61</v>
      </c>
      <c r="CD173" s="22">
        <v>1.96</v>
      </c>
      <c r="CE173" s="130">
        <f>IF(CA173="-","-",_xlfn.XLOOKUP(CA173,ABNT5101!$B$4:$B$9,ABNT5101!$C$4:$C$9))</f>
        <v>3</v>
      </c>
      <c r="CF173" s="130">
        <f>IF(CA173="-","-",_xlfn.XLOOKUP(CA173,ABNT5101!$B$4:$B$9,ABNT5101!$D$4:$D$9))</f>
        <v>0.6</v>
      </c>
      <c r="CG173" s="18" t="str">
        <f t="shared" si="92"/>
        <v>ATENDE</v>
      </c>
      <c r="CH173" s="18" t="str">
        <f t="shared" si="93"/>
        <v>ATENDE</v>
      </c>
      <c r="CI173" s="18" t="str">
        <f t="shared" si="94"/>
        <v>ATENDE</v>
      </c>
      <c r="CJ173" s="133" t="str">
        <f>_xlfn.XLOOKUP(CK173,'Banco de dados'!$B:$B,'Banco de dados'!$D:$D)</f>
        <v>LEDSTAR</v>
      </c>
      <c r="CK173" s="25" t="s">
        <v>711</v>
      </c>
      <c r="CL173" s="24" t="str">
        <f>_xlfn.XLOOKUP(CK173,'Banco de dados'!$B:$B,'Banco de dados'!$E:$E)</f>
        <v>LUM LED SL VT 9.1 44W</v>
      </c>
      <c r="CM173" s="24"/>
      <c r="CN173" s="24" t="e">
        <f>IF(CM173="-","-",_xlfn.XLOOKUP(CM173,'Banco de dados'!$B:$B,'Banco de dados'!$E:$E))</f>
        <v>#N/A</v>
      </c>
      <c r="CO173" s="26">
        <f t="shared" si="95"/>
        <v>1</v>
      </c>
      <c r="CP173" s="24">
        <f>_xlfn.XLOOKUP(CK173,'Banco de dados'!$B:$B,'Banco de dados'!$H:$H)</f>
        <v>44</v>
      </c>
      <c r="CQ173" s="24">
        <f>_xlfn.XLOOKUP(CM173,'Banco de dados'!$B:$B,'Banco de dados'!$H:$H)</f>
        <v>0</v>
      </c>
      <c r="CR173" s="24">
        <f>_xlfn.XLOOKUP(CK173,'Banco de dados'!$B:$B,'Banco de dados'!$F:$F)</f>
        <v>7657.99</v>
      </c>
      <c r="CS173" s="24">
        <f>_xlfn.XLOOKUP(CM173,'Banco de dados'!$B:$B,'Banco de dados'!$F:$F)</f>
        <v>0</v>
      </c>
      <c r="CT173" s="25">
        <v>0</v>
      </c>
      <c r="CU173" s="25"/>
      <c r="CV173" s="24" t="str">
        <f>IF(AI173&lt;=0.5,"Curto I",IF(AND(AI173&gt;='Braços de IP'!$B$9,AI173&lt;='Braços de IP'!$D$9),'Braços de IP'!$E$9,IF(AND(AI173&gt;='Braços de IP'!$B$10,AI173&lt;='Braços de IP'!$D$10),'Braços de IP'!$E$10,IF(AND(AI173&gt;='Braços de IP'!$B$11,AI173&lt;='Braços de IP'!$D$11),'Braços de IP'!$E$11,IF(AND(AI173&gt;='Braços de IP'!$B$12,AI173&lt;='Braços de IP'!$D$12),'Braços de IP'!$E$12,IF(AND(AI173&gt;='Braços de IP'!$B$13,AI173&lt;='Braços de IP'!$D$13),'Braços de IP'!$E$13,IF(AND(AI173&gt;='Braços de IP'!$B$14,AI173&lt;='Braços de IP'!$D$14),'Braços de IP'!$E$14,"ERRO")))))))</f>
        <v>Curto II</v>
      </c>
      <c r="CW173" s="25"/>
      <c r="CX173" s="24" t="str">
        <f>IF($CW173="","",VLOOKUP($CW173,'Braços de IP'!$E$9:$I$15,2,0))</f>
        <v/>
      </c>
      <c r="CY173" s="27" t="str">
        <f>IF($CW173="","",VLOOKUP($CW173,'Braços de IP'!$E$9:$I$15,5,0))</f>
        <v/>
      </c>
      <c r="CZ173" s="24"/>
      <c r="DA173" s="24"/>
      <c r="DB173" s="24"/>
      <c r="DC173" s="24"/>
      <c r="DD173" s="24"/>
      <c r="DE173" s="24"/>
      <c r="DF173" s="28">
        <f t="shared" si="96"/>
        <v>44</v>
      </c>
      <c r="DG173" s="29">
        <f t="shared" si="97"/>
        <v>50</v>
      </c>
      <c r="DH173" s="28">
        <f t="shared" si="98"/>
        <v>94</v>
      </c>
      <c r="DI173" s="30">
        <f t="shared" si="99"/>
        <v>0.12</v>
      </c>
      <c r="DJ173" s="31"/>
      <c r="DK173" s="32"/>
      <c r="DL173" s="15" t="s">
        <v>141</v>
      </c>
      <c r="DM173" s="15"/>
      <c r="DO173" s="33">
        <f t="shared" si="100"/>
        <v>0.12</v>
      </c>
      <c r="DQ173" s="1" t="s">
        <v>211</v>
      </c>
      <c r="DR173" s="1">
        <f t="shared" ref="DR173:DS175" si="117">SUM(DR8:DR92)</f>
        <v>0</v>
      </c>
      <c r="DS173" s="33" t="e">
        <f t="shared" si="117"/>
        <v>#DIV/0!</v>
      </c>
    </row>
    <row r="174" spans="1:125" ht="15.75" hidden="1" customHeight="1" x14ac:dyDescent="0.3">
      <c r="C174" t="s">
        <v>1006</v>
      </c>
      <c r="D174" s="15">
        <v>57</v>
      </c>
      <c r="E174" s="15" t="s">
        <v>132</v>
      </c>
      <c r="F174" s="15" t="s">
        <v>220</v>
      </c>
      <c r="G174" s="15">
        <v>-30.007116</v>
      </c>
      <c r="H174" s="15">
        <v>-50.148955000000001</v>
      </c>
      <c r="I174" s="15" t="s">
        <v>134</v>
      </c>
      <c r="J174" s="15" t="s">
        <v>135</v>
      </c>
      <c r="K174" s="15" t="s">
        <v>136</v>
      </c>
      <c r="L174" s="15" t="s">
        <v>137</v>
      </c>
      <c r="M174" s="15">
        <v>50</v>
      </c>
      <c r="N174" s="15">
        <v>0</v>
      </c>
      <c r="O174" s="15">
        <v>0</v>
      </c>
      <c r="P174" s="15">
        <f t="shared" si="74"/>
        <v>100</v>
      </c>
      <c r="Q174" s="16">
        <v>2</v>
      </c>
      <c r="R174" s="16">
        <v>2.5</v>
      </c>
      <c r="S174" s="16">
        <v>7</v>
      </c>
      <c r="T174" s="15"/>
      <c r="U174" s="15"/>
      <c r="V174" s="15">
        <v>0</v>
      </c>
      <c r="W174" s="15">
        <v>1.5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 t="s">
        <v>138</v>
      </c>
      <c r="AD174" s="15" t="s">
        <v>139</v>
      </c>
      <c r="AE174" s="15">
        <v>44</v>
      </c>
      <c r="AF174" s="15">
        <v>7.5</v>
      </c>
      <c r="AG174" s="15">
        <v>1</v>
      </c>
      <c r="AH174" s="15">
        <v>0.3</v>
      </c>
      <c r="AI174" s="15">
        <v>1.3</v>
      </c>
      <c r="AJ174" s="16">
        <f t="shared" si="75"/>
        <v>1</v>
      </c>
      <c r="AK174" s="16" t="s">
        <v>135</v>
      </c>
      <c r="AL174" s="16" t="s">
        <v>135</v>
      </c>
      <c r="AM174" s="15" t="s">
        <v>140</v>
      </c>
      <c r="AN174" s="16">
        <f t="shared" si="76"/>
        <v>2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 t="s">
        <v>135</v>
      </c>
      <c r="AU174" s="17">
        <f t="shared" si="77"/>
        <v>0</v>
      </c>
      <c r="AV174" s="17"/>
      <c r="AW174" s="17">
        <f>VLOOKUP(I174,ABNT5101!$I$3:$J$9,2)</f>
        <v>7.5</v>
      </c>
      <c r="AX174" s="17">
        <f>VLOOKUP(I174,ABNT5101!$I$3:$M$9,5)</f>
        <v>0.18</v>
      </c>
      <c r="AY174" s="131" t="str">
        <f>_xlfn.XLOOKUP(I174,ABNT5101!$I:$I,ABNT5101!$L:$L)</f>
        <v>-</v>
      </c>
      <c r="AZ174" s="131">
        <f>_xlfn.XLOOKUP(I174,ABNT5101!$I:$I,ABNT5101!M:M)</f>
        <v>0.18</v>
      </c>
      <c r="BA174" s="131" t="str">
        <f>_xlfn.XLOOKUP(I174,ABNT5101!$I:$I,ABNT5101!N:N)</f>
        <v>-</v>
      </c>
      <c r="BB174" s="131">
        <f>_xlfn.XLOOKUP(I174,ABNT5101!$I:$I,ABNT5101!O:O)</f>
        <v>16</v>
      </c>
      <c r="BC174" s="18" t="str">
        <f t="shared" si="78"/>
        <v>ATENDE</v>
      </c>
      <c r="BD174" s="19">
        <f t="shared" si="79"/>
        <v>1.6000000000000014E-2</v>
      </c>
      <c r="BE174" s="19">
        <f t="shared" si="80"/>
        <v>0.38888888888888884</v>
      </c>
      <c r="BF174" s="19" t="str">
        <f t="shared" si="81"/>
        <v>-</v>
      </c>
      <c r="BG174" s="20">
        <v>7.62</v>
      </c>
      <c r="BH174" s="20">
        <v>0.25</v>
      </c>
      <c r="BI174" s="20"/>
      <c r="BJ174" s="20"/>
      <c r="BK174" s="21"/>
      <c r="BL174" s="20"/>
      <c r="BM174" s="18" t="str">
        <f t="shared" si="82"/>
        <v>ATENDE</v>
      </c>
      <c r="BN174" s="18" t="str">
        <f t="shared" si="83"/>
        <v>ATENDE</v>
      </c>
      <c r="BO174" s="18" t="str">
        <f t="shared" si="84"/>
        <v>ATENDE</v>
      </c>
      <c r="BP174" s="18" t="str">
        <f t="shared" si="85"/>
        <v>ATENDE</v>
      </c>
      <c r="BQ174" s="22" t="str">
        <f t="shared" si="86"/>
        <v>C5</v>
      </c>
      <c r="BR174" s="22" t="str">
        <f t="shared" si="114"/>
        <v>P6</v>
      </c>
      <c r="BS174" s="23">
        <f t="shared" si="87"/>
        <v>1.1033333333333331</v>
      </c>
      <c r="BT174" s="20">
        <v>6.31</v>
      </c>
      <c r="BU174" s="20">
        <v>1.01</v>
      </c>
      <c r="BV174" s="132">
        <f>IF(BR174="-","-",_xlfn.XLOOKUP(BR174,ABNT5101!$B$4:$B$9,ABNT5101!$C$4:$C$9))</f>
        <v>3</v>
      </c>
      <c r="BW174" s="132">
        <f>IF(BR174="-","-",_xlfn.XLOOKUP(BR174,ABNT5101!$B$4:$B$9,ABNT5101!$D$4:$D$9))</f>
        <v>0.6</v>
      </c>
      <c r="BX174" s="18" t="str">
        <f t="shared" si="88"/>
        <v>ATENDE</v>
      </c>
      <c r="BY174" s="18" t="str">
        <f t="shared" si="89"/>
        <v>ATENDE</v>
      </c>
      <c r="BZ174" s="18" t="str">
        <f t="shared" si="90"/>
        <v>ATENDE</v>
      </c>
      <c r="CA174" s="22" t="str">
        <f t="shared" si="116"/>
        <v>P6</v>
      </c>
      <c r="CB174" s="23">
        <f t="shared" si="91"/>
        <v>0.70666666666666678</v>
      </c>
      <c r="CC174" s="22">
        <v>5.12</v>
      </c>
      <c r="CD174" s="22">
        <v>2.04</v>
      </c>
      <c r="CE174" s="130">
        <f>IF(CA174="-","-",_xlfn.XLOOKUP(CA174,ABNT5101!$B$4:$B$9,ABNT5101!$C$4:$C$9))</f>
        <v>3</v>
      </c>
      <c r="CF174" s="130">
        <f>IF(CA174="-","-",_xlfn.XLOOKUP(CA174,ABNT5101!$B$4:$B$9,ABNT5101!$D$4:$D$9))</f>
        <v>0.6</v>
      </c>
      <c r="CG174" s="18" t="str">
        <f t="shared" si="92"/>
        <v>ATENDE</v>
      </c>
      <c r="CH174" s="18" t="str">
        <f t="shared" si="93"/>
        <v>ATENDE</v>
      </c>
      <c r="CI174" s="18" t="str">
        <f t="shared" si="94"/>
        <v>ATENDE</v>
      </c>
      <c r="CJ174" s="133" t="str">
        <f>_xlfn.XLOOKUP(CK174,'Banco de dados'!$B:$B,'Banco de dados'!$D:$D)</f>
        <v>SX LIGHTING</v>
      </c>
      <c r="CK174" s="25" t="s">
        <v>803</v>
      </c>
      <c r="CL174" s="24" t="str">
        <f>_xlfn.XLOOKUP(CK174,'Banco de dados'!$B:$B,'Banco de dados'!$E:$E)</f>
        <v>SXINEVO040K40L12CZF7PHF</v>
      </c>
      <c r="CM174" s="24"/>
      <c r="CN174" s="24" t="e">
        <f>IF(CM174="-","-",_xlfn.XLOOKUP(CM174,'Banco de dados'!$B:$B,'Banco de dados'!$E:$E))</f>
        <v>#N/A</v>
      </c>
      <c r="CO174" s="26">
        <f t="shared" si="95"/>
        <v>1</v>
      </c>
      <c r="CP174" s="24">
        <f>_xlfn.XLOOKUP(CK174,'Banco de dados'!$B:$B,'Banco de dados'!$H:$H)</f>
        <v>39</v>
      </c>
      <c r="CQ174" s="24">
        <f>_xlfn.XLOOKUP(CM174,'Banco de dados'!$B:$B,'Banco de dados'!$H:$H)</f>
        <v>0</v>
      </c>
      <c r="CR174" s="24">
        <f>_xlfn.XLOOKUP(CK174,'Banco de dados'!$B:$B,'Banco de dados'!$F:$F)</f>
        <v>6552</v>
      </c>
      <c r="CS174" s="24">
        <f>_xlfn.XLOOKUP(CM174,'Banco de dados'!$B:$B,'Banco de dados'!$F:$F)</f>
        <v>0</v>
      </c>
      <c r="CT174" s="25">
        <v>0</v>
      </c>
      <c r="CU174" s="25"/>
      <c r="CV174" s="24" t="str">
        <f>IF(AI174&lt;=0.5,"Curto I",IF(AND(AI174&gt;='Braços de IP'!$B$9,AI174&lt;='Braços de IP'!$D$9),'Braços de IP'!$E$9,IF(AND(AI174&gt;='Braços de IP'!$B$10,AI174&lt;='Braços de IP'!$D$10),'Braços de IP'!$E$10,IF(AND(AI174&gt;='Braços de IP'!$B$11,AI174&lt;='Braços de IP'!$D$11),'Braços de IP'!$E$11,IF(AND(AI174&gt;='Braços de IP'!$B$12,AI174&lt;='Braços de IP'!$D$12),'Braços de IP'!$E$12,IF(AND(AI174&gt;='Braços de IP'!$B$13,AI174&lt;='Braços de IP'!$D$13),'Braços de IP'!$E$13,IF(AND(AI174&gt;='Braços de IP'!$B$14,AI174&lt;='Braços de IP'!$D$14),'Braços de IP'!$E$14,"ERRO")))))))</f>
        <v>Curto II</v>
      </c>
      <c r="CW174" s="25"/>
      <c r="CX174" s="24" t="str">
        <f>IF($CW174="","",VLOOKUP($CW174,'Braços de IP'!$E$9:$I$15,2,0))</f>
        <v/>
      </c>
      <c r="CY174" s="27" t="str">
        <f>IF($CW174="","",VLOOKUP($CW174,'Braços de IP'!$E$9:$I$15,5,0))</f>
        <v/>
      </c>
      <c r="CZ174" s="24"/>
      <c r="DA174" s="24"/>
      <c r="DB174" s="24"/>
      <c r="DC174" s="24"/>
      <c r="DD174" s="24"/>
      <c r="DE174" s="24"/>
      <c r="DF174" s="28">
        <f t="shared" si="96"/>
        <v>39</v>
      </c>
      <c r="DG174" s="29">
        <f t="shared" si="97"/>
        <v>50</v>
      </c>
      <c r="DH174" s="28">
        <f t="shared" si="98"/>
        <v>89</v>
      </c>
      <c r="DI174" s="30">
        <f t="shared" si="99"/>
        <v>0.21999999999999997</v>
      </c>
      <c r="DJ174" s="31"/>
      <c r="DK174" s="32"/>
      <c r="DL174" s="15" t="s">
        <v>141</v>
      </c>
      <c r="DM174" s="15"/>
      <c r="DO174" s="33">
        <f t="shared" si="100"/>
        <v>0.22</v>
      </c>
      <c r="DQ174" s="1" t="s">
        <v>211</v>
      </c>
      <c r="DR174" s="1">
        <f t="shared" si="117"/>
        <v>0</v>
      </c>
      <c r="DS174" s="33" t="e">
        <f t="shared" si="117"/>
        <v>#DIV/0!</v>
      </c>
    </row>
    <row r="175" spans="1:125" ht="15.75" customHeight="1" x14ac:dyDescent="0.3">
      <c r="C175" t="s">
        <v>1006</v>
      </c>
      <c r="D175" s="15">
        <v>57</v>
      </c>
      <c r="E175" s="15" t="s">
        <v>132</v>
      </c>
      <c r="F175" s="15" t="s">
        <v>220</v>
      </c>
      <c r="G175" s="15">
        <v>-30.007116</v>
      </c>
      <c r="H175" s="15">
        <v>-50.148955000000001</v>
      </c>
      <c r="I175" s="15" t="s">
        <v>134</v>
      </c>
      <c r="J175" s="15" t="s">
        <v>135</v>
      </c>
      <c r="K175" s="15" t="s">
        <v>136</v>
      </c>
      <c r="L175" s="15" t="s">
        <v>137</v>
      </c>
      <c r="M175" s="15">
        <v>50</v>
      </c>
      <c r="N175" s="15">
        <v>0</v>
      </c>
      <c r="O175" s="15">
        <v>0</v>
      </c>
      <c r="P175" s="15">
        <f t="shared" si="74"/>
        <v>100</v>
      </c>
      <c r="Q175" s="16">
        <v>2</v>
      </c>
      <c r="R175" s="16">
        <v>2.5</v>
      </c>
      <c r="S175" s="16">
        <v>7</v>
      </c>
      <c r="T175" s="15"/>
      <c r="U175" s="15"/>
      <c r="V175" s="15">
        <v>0</v>
      </c>
      <c r="W175" s="15">
        <v>1.5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 t="s">
        <v>138</v>
      </c>
      <c r="AD175" s="15" t="s">
        <v>139</v>
      </c>
      <c r="AE175" s="15">
        <v>44</v>
      </c>
      <c r="AF175" s="15">
        <v>7.5</v>
      </c>
      <c r="AG175" s="15">
        <v>1</v>
      </c>
      <c r="AH175" s="15">
        <v>0.3</v>
      </c>
      <c r="AI175" s="15">
        <v>1.3</v>
      </c>
      <c r="AJ175" s="16">
        <f t="shared" si="75"/>
        <v>1</v>
      </c>
      <c r="AK175" s="16" t="s">
        <v>135</v>
      </c>
      <c r="AL175" s="16" t="s">
        <v>135</v>
      </c>
      <c r="AM175" s="15" t="s">
        <v>140</v>
      </c>
      <c r="AN175" s="16">
        <f t="shared" si="76"/>
        <v>2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 t="s">
        <v>135</v>
      </c>
      <c r="AU175" s="17">
        <f t="shared" si="77"/>
        <v>0</v>
      </c>
      <c r="AV175" s="17"/>
      <c r="AW175" s="17">
        <f>VLOOKUP(I175,ABNT5101!$I$3:$J$9,2)</f>
        <v>7.5</v>
      </c>
      <c r="AX175" s="17">
        <f>VLOOKUP(I175,ABNT5101!$I$3:$M$9,5)</f>
        <v>0.18</v>
      </c>
      <c r="AY175" s="131" t="str">
        <f>_xlfn.XLOOKUP(I175,ABNT5101!$I:$I,ABNT5101!$L:$L)</f>
        <v>-</v>
      </c>
      <c r="AZ175" s="131">
        <f>_xlfn.XLOOKUP(I175,ABNT5101!$I:$I,ABNT5101!M:M)</f>
        <v>0.18</v>
      </c>
      <c r="BA175" s="131" t="str">
        <f>_xlfn.XLOOKUP(I175,ABNT5101!$I:$I,ABNT5101!N:N)</f>
        <v>-</v>
      </c>
      <c r="BB175" s="131">
        <f>_xlfn.XLOOKUP(I175,ABNT5101!$I:$I,ABNT5101!O:O)</f>
        <v>16</v>
      </c>
      <c r="BC175" s="18" t="str">
        <f t="shared" si="78"/>
        <v>ATENDE</v>
      </c>
      <c r="BD175" s="19">
        <f t="shared" si="79"/>
        <v>0.11599999999999988</v>
      </c>
      <c r="BE175" s="19">
        <f t="shared" si="80"/>
        <v>5.555555555555558E-2</v>
      </c>
      <c r="BF175" s="19" t="str">
        <f t="shared" si="81"/>
        <v>-</v>
      </c>
      <c r="BG175" s="20">
        <v>8.3699999999999992</v>
      </c>
      <c r="BH175" s="20">
        <v>0.19</v>
      </c>
      <c r="BI175" s="20"/>
      <c r="BJ175" s="20"/>
      <c r="BK175" s="21"/>
      <c r="BL175" s="20"/>
      <c r="BM175" s="18" t="str">
        <f t="shared" si="82"/>
        <v>ATENDE</v>
      </c>
      <c r="BN175" s="18" t="str">
        <f t="shared" si="83"/>
        <v>ATENDE</v>
      </c>
      <c r="BO175" s="18" t="str">
        <f t="shared" si="84"/>
        <v>ATENDE</v>
      </c>
      <c r="BP175" s="18" t="str">
        <f t="shared" si="85"/>
        <v>ATENDE</v>
      </c>
      <c r="BQ175" s="22" t="str">
        <f t="shared" si="86"/>
        <v>C5</v>
      </c>
      <c r="BR175" s="22" t="str">
        <f t="shared" si="114"/>
        <v>P6</v>
      </c>
      <c r="BS175" s="23">
        <f t="shared" si="87"/>
        <v>0.54333333333333322</v>
      </c>
      <c r="BT175" s="20">
        <v>4.63</v>
      </c>
      <c r="BU175" s="20">
        <v>1</v>
      </c>
      <c r="BV175" s="132">
        <f>IF(BR175="-","-",_xlfn.XLOOKUP(BR175,ABNT5101!$B$4:$B$9,ABNT5101!$C$4:$C$9))</f>
        <v>3</v>
      </c>
      <c r="BW175" s="132">
        <f>IF(BR175="-","-",_xlfn.XLOOKUP(BR175,ABNT5101!$B$4:$B$9,ABNT5101!$D$4:$D$9))</f>
        <v>0.6</v>
      </c>
      <c r="BX175" s="18" t="str">
        <f t="shared" si="88"/>
        <v>ATENDE</v>
      </c>
      <c r="BY175" s="18" t="str">
        <f t="shared" si="89"/>
        <v>ATENDE</v>
      </c>
      <c r="BZ175" s="18" t="str">
        <f t="shared" si="90"/>
        <v>ATENDE</v>
      </c>
      <c r="CA175" s="22" t="str">
        <f t="shared" si="116"/>
        <v>P6</v>
      </c>
      <c r="CB175" s="23">
        <f t="shared" si="91"/>
        <v>1.19</v>
      </c>
      <c r="CC175" s="22">
        <v>6.57</v>
      </c>
      <c r="CD175" s="22">
        <v>1.66</v>
      </c>
      <c r="CE175" s="130">
        <f>IF(CA175="-","-",_xlfn.XLOOKUP(CA175,ABNT5101!$B$4:$B$9,ABNT5101!$C$4:$C$9))</f>
        <v>3</v>
      </c>
      <c r="CF175" s="130">
        <f>IF(CA175="-","-",_xlfn.XLOOKUP(CA175,ABNT5101!$B$4:$B$9,ABNT5101!$D$4:$D$9))</f>
        <v>0.6</v>
      </c>
      <c r="CG175" s="18" t="str">
        <f t="shared" si="92"/>
        <v>ATENDE</v>
      </c>
      <c r="CH175" s="18" t="str">
        <f t="shared" si="93"/>
        <v>ATENDE</v>
      </c>
      <c r="CI175" s="18" t="str">
        <f t="shared" si="94"/>
        <v>ATENDE</v>
      </c>
      <c r="CJ175" s="133" t="str">
        <f>_xlfn.XLOOKUP(CK175,'Banco de dados'!$B:$B,'Banco de dados'!$D:$D)</f>
        <v>TECNOWATT</v>
      </c>
      <c r="CK175" s="25" t="s">
        <v>826</v>
      </c>
      <c r="CL175" s="24" t="str">
        <f>_xlfn.XLOOKUP(CK175,'Banco de dados'!$B:$B,'Banco de dados'!$E:$E)</f>
        <v>SIGSAGPTLRRSSNDL_40W_50IBBRS
1-10C1MUN6.5</v>
      </c>
      <c r="CM175" s="24"/>
      <c r="CN175" s="24" t="e">
        <f>IF(CM175="-","-",_xlfn.XLOOKUP(CM175,'Banco de dados'!$B:$B,'Banco de dados'!$E:$E))</f>
        <v>#N/A</v>
      </c>
      <c r="CO175" s="26">
        <f t="shared" si="95"/>
        <v>1</v>
      </c>
      <c r="CP175" s="24">
        <f>_xlfn.XLOOKUP(CK175,'Banco de dados'!$B:$B,'Banco de dados'!$H:$H)</f>
        <v>40</v>
      </c>
      <c r="CQ175" s="24">
        <f>_xlfn.XLOOKUP(CM175,'Banco de dados'!$B:$B,'Banco de dados'!$H:$H)</f>
        <v>0</v>
      </c>
      <c r="CR175" s="24">
        <f>_xlfn.XLOOKUP(CK175,'Banco de dados'!$B:$B,'Banco de dados'!$F:$F)</f>
        <v>6641</v>
      </c>
      <c r="CS175" s="24">
        <f>_xlfn.XLOOKUP(CM175,'Banco de dados'!$B:$B,'Banco de dados'!$F:$F)</f>
        <v>0</v>
      </c>
      <c r="CT175" s="25">
        <v>0</v>
      </c>
      <c r="CU175" s="25"/>
      <c r="CV175" s="24" t="str">
        <f>IF(AI175&lt;=0.5,"Curto I",IF(AND(AI175&gt;='Braços de IP'!$B$9,AI175&lt;='Braços de IP'!$D$9),'Braços de IP'!$E$9,IF(AND(AI175&gt;='Braços de IP'!$B$10,AI175&lt;='Braços de IP'!$D$10),'Braços de IP'!$E$10,IF(AND(AI175&gt;='Braços de IP'!$B$11,AI175&lt;='Braços de IP'!$D$11),'Braços de IP'!$E$11,IF(AND(AI175&gt;='Braços de IP'!$B$12,AI175&lt;='Braços de IP'!$D$12),'Braços de IP'!$E$12,IF(AND(AI175&gt;='Braços de IP'!$B$13,AI175&lt;='Braços de IP'!$D$13),'Braços de IP'!$E$13,IF(AND(AI175&gt;='Braços de IP'!$B$14,AI175&lt;='Braços de IP'!$D$14),'Braços de IP'!$E$14,"ERRO")))))))</f>
        <v>Curto II</v>
      </c>
      <c r="CW175" s="25" t="s">
        <v>290</v>
      </c>
      <c r="CX175" s="24">
        <f>IF($CW175="","",VLOOKUP($CW175,'Braços de IP'!$E$9:$I$15,2,0))</f>
        <v>2.8</v>
      </c>
      <c r="CY175" s="27">
        <f>IF($CW175="","",VLOOKUP($CW175,'Braços de IP'!$E$9:$I$15,5,0))</f>
        <v>8</v>
      </c>
      <c r="CZ175" s="24"/>
      <c r="DA175" s="24"/>
      <c r="DB175" s="24"/>
      <c r="DC175" s="24"/>
      <c r="DD175" s="24"/>
      <c r="DE175" s="24"/>
      <c r="DF175" s="28">
        <f t="shared" si="96"/>
        <v>40</v>
      </c>
      <c r="DG175" s="29">
        <f t="shared" si="97"/>
        <v>50</v>
      </c>
      <c r="DH175" s="28">
        <f t="shared" si="98"/>
        <v>90</v>
      </c>
      <c r="DI175" s="30">
        <f t="shared" si="99"/>
        <v>0.19999999999999996</v>
      </c>
      <c r="DJ175" s="31"/>
      <c r="DK175" s="32"/>
      <c r="DL175" s="15" t="s">
        <v>141</v>
      </c>
      <c r="DM175" s="15"/>
      <c r="DO175" s="33">
        <f t="shared" si="100"/>
        <v>0.2</v>
      </c>
      <c r="DQ175" s="1" t="s">
        <v>211</v>
      </c>
      <c r="DR175" s="1">
        <f t="shared" si="117"/>
        <v>0</v>
      </c>
      <c r="DS175" s="33" t="e">
        <f t="shared" si="117"/>
        <v>#DIV/0!</v>
      </c>
    </row>
    <row r="176" spans="1:125" ht="15.75" hidden="1" customHeight="1" x14ac:dyDescent="0.3">
      <c r="C176" t="s">
        <v>1006</v>
      </c>
      <c r="D176" s="15">
        <v>58</v>
      </c>
      <c r="E176" s="15" t="s">
        <v>132</v>
      </c>
      <c r="F176" s="15" t="s">
        <v>221</v>
      </c>
      <c r="G176" s="15">
        <v>-30.008061999999999</v>
      </c>
      <c r="H176" s="15">
        <v>-50.150218000000002</v>
      </c>
      <c r="I176" s="15" t="s">
        <v>134</v>
      </c>
      <c r="J176" s="15" t="s">
        <v>135</v>
      </c>
      <c r="K176" s="15" t="s">
        <v>136</v>
      </c>
      <c r="L176" s="15" t="s">
        <v>148</v>
      </c>
      <c r="M176" s="15">
        <v>150</v>
      </c>
      <c r="N176" s="15">
        <v>22</v>
      </c>
      <c r="O176" s="15">
        <v>0</v>
      </c>
      <c r="P176" s="15">
        <f t="shared" si="74"/>
        <v>300</v>
      </c>
      <c r="Q176" s="16">
        <v>2</v>
      </c>
      <c r="R176" s="16">
        <v>3</v>
      </c>
      <c r="S176" s="16">
        <v>7</v>
      </c>
      <c r="T176" s="15"/>
      <c r="U176" s="15"/>
      <c r="V176" s="15">
        <v>0</v>
      </c>
      <c r="W176" s="15">
        <v>3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 t="s">
        <v>138</v>
      </c>
      <c r="AD176" s="15" t="s">
        <v>139</v>
      </c>
      <c r="AE176" s="15">
        <v>26</v>
      </c>
      <c r="AF176" s="15">
        <v>7.5</v>
      </c>
      <c r="AG176" s="15">
        <v>1</v>
      </c>
      <c r="AH176" s="15">
        <v>0.4</v>
      </c>
      <c r="AI176" s="15">
        <v>1.3</v>
      </c>
      <c r="AJ176" s="16">
        <f t="shared" si="75"/>
        <v>0.9</v>
      </c>
      <c r="AK176" s="16" t="s">
        <v>135</v>
      </c>
      <c r="AL176" s="16" t="s">
        <v>135</v>
      </c>
      <c r="AM176" s="15" t="s">
        <v>140</v>
      </c>
      <c r="AN176" s="16">
        <f t="shared" si="76"/>
        <v>2</v>
      </c>
      <c r="AO176" s="16">
        <v>0</v>
      </c>
      <c r="AP176" s="16">
        <v>0</v>
      </c>
      <c r="AQ176" s="16">
        <v>0</v>
      </c>
      <c r="AR176" s="16">
        <v>0</v>
      </c>
      <c r="AS176" s="16">
        <v>0</v>
      </c>
      <c r="AT176" s="16" t="s">
        <v>135</v>
      </c>
      <c r="AU176" s="17">
        <f t="shared" si="77"/>
        <v>0</v>
      </c>
      <c r="AV176" s="17"/>
      <c r="AW176" s="17">
        <f>VLOOKUP(I176,ABNT5101!$I$3:$J$9,2)</f>
        <v>7.5</v>
      </c>
      <c r="AX176" s="17">
        <f>VLOOKUP(I176,ABNT5101!$I$3:$M$9,5)</f>
        <v>0.18</v>
      </c>
      <c r="AY176" s="131" t="str">
        <f>_xlfn.XLOOKUP(I176,ABNT5101!$I:$I,ABNT5101!$L:$L)</f>
        <v>-</v>
      </c>
      <c r="AZ176" s="131">
        <f>_xlfn.XLOOKUP(I176,ABNT5101!$I:$I,ABNT5101!M:M)</f>
        <v>0.18</v>
      </c>
      <c r="BA176" s="131" t="str">
        <f>_xlfn.XLOOKUP(I176,ABNT5101!$I:$I,ABNT5101!N:N)</f>
        <v>-</v>
      </c>
      <c r="BB176" s="131">
        <f>_xlfn.XLOOKUP(I176,ABNT5101!$I:$I,ABNT5101!O:O)</f>
        <v>16</v>
      </c>
      <c r="BC176" s="18" t="str">
        <f t="shared" si="78"/>
        <v>ATENDE</v>
      </c>
      <c r="BD176" s="19">
        <f t="shared" si="79"/>
        <v>0.17466666666666675</v>
      </c>
      <c r="BE176" s="19">
        <f t="shared" si="80"/>
        <v>2.1666666666666665</v>
      </c>
      <c r="BF176" s="19" t="str">
        <f t="shared" si="81"/>
        <v>-</v>
      </c>
      <c r="BG176" s="20">
        <v>8.81</v>
      </c>
      <c r="BH176" s="20">
        <v>0.56999999999999995</v>
      </c>
      <c r="BI176" s="20"/>
      <c r="BJ176" s="20"/>
      <c r="BK176" s="21"/>
      <c r="BL176" s="20"/>
      <c r="BM176" s="18" t="str">
        <f t="shared" si="82"/>
        <v>ATENDE</v>
      </c>
      <c r="BN176" s="18" t="str">
        <f t="shared" si="83"/>
        <v>ATENDE</v>
      </c>
      <c r="BO176" s="18" t="str">
        <f t="shared" si="84"/>
        <v>ATENDE</v>
      </c>
      <c r="BP176" s="18" t="str">
        <f t="shared" si="85"/>
        <v>ATENDE</v>
      </c>
      <c r="BQ176" s="22" t="str">
        <f t="shared" si="86"/>
        <v>C5</v>
      </c>
      <c r="BR176" s="22" t="str">
        <f t="shared" si="114"/>
        <v>P6</v>
      </c>
      <c r="BS176" s="23">
        <f t="shared" si="87"/>
        <v>1.3633333333333333</v>
      </c>
      <c r="BT176" s="20">
        <v>7.09</v>
      </c>
      <c r="BU176" s="20">
        <v>4.0199999999999996</v>
      </c>
      <c r="BV176" s="132">
        <f>IF(BR176="-","-",_xlfn.XLOOKUP(BR176,ABNT5101!$B$4:$B$9,ABNT5101!$C$4:$C$9))</f>
        <v>3</v>
      </c>
      <c r="BW176" s="132">
        <f>IF(BR176="-","-",_xlfn.XLOOKUP(BR176,ABNT5101!$B$4:$B$9,ABNT5101!$D$4:$D$9))</f>
        <v>0.6</v>
      </c>
      <c r="BX176" s="18" t="str">
        <f t="shared" si="88"/>
        <v>ATENDE</v>
      </c>
      <c r="BY176" s="18" t="str">
        <f t="shared" si="89"/>
        <v>ATENDE</v>
      </c>
      <c r="BZ176" s="18" t="str">
        <f t="shared" si="90"/>
        <v>ATENDE</v>
      </c>
      <c r="CA176" s="22" t="str">
        <f t="shared" si="116"/>
        <v>P6</v>
      </c>
      <c r="CB176" s="23">
        <f t="shared" si="91"/>
        <v>0.77333333333333343</v>
      </c>
      <c r="CC176" s="22">
        <v>5.32</v>
      </c>
      <c r="CD176" s="22">
        <v>3.31</v>
      </c>
      <c r="CE176" s="130">
        <f>IF(CA176="-","-",_xlfn.XLOOKUP(CA176,ABNT5101!$B$4:$B$9,ABNT5101!$C$4:$C$9))</f>
        <v>3</v>
      </c>
      <c r="CF176" s="130">
        <f>IF(CA176="-","-",_xlfn.XLOOKUP(CA176,ABNT5101!$B$4:$B$9,ABNT5101!$D$4:$D$9))</f>
        <v>0.6</v>
      </c>
      <c r="CG176" s="18" t="str">
        <f t="shared" si="92"/>
        <v>ATENDE</v>
      </c>
      <c r="CH176" s="18" t="str">
        <f t="shared" si="93"/>
        <v>ATENDE</v>
      </c>
      <c r="CI176" s="18" t="str">
        <f t="shared" si="94"/>
        <v>ATENDE</v>
      </c>
      <c r="CJ176" s="133" t="str">
        <f>_xlfn.XLOOKUP(CK176,'Banco de dados'!$B:$B,'Banco de dados'!$D:$D)</f>
        <v>LEDSTAR</v>
      </c>
      <c r="CK176" s="25" t="s">
        <v>707</v>
      </c>
      <c r="CL176" s="24" t="str">
        <f>_xlfn.XLOOKUP(CK176,'Banco de dados'!$B:$B,'Banco de dados'!$E:$E)</f>
        <v>LUM LED SL VT 9.1 28W</v>
      </c>
      <c r="CM176" s="24"/>
      <c r="CN176" s="24" t="e">
        <f>IF(CM176="-","-",_xlfn.XLOOKUP(CM176,'Banco de dados'!$B:$B,'Banco de dados'!$E:$E))</f>
        <v>#N/A</v>
      </c>
      <c r="CO176" s="26">
        <f t="shared" si="95"/>
        <v>1</v>
      </c>
      <c r="CP176" s="24">
        <f>_xlfn.XLOOKUP(CK176,'Banco de dados'!$B:$B,'Banco de dados'!$H:$H)</f>
        <v>28</v>
      </c>
      <c r="CQ176" s="24" t="e">
        <f>_xlfn.XLOOKUP(CM176,'Banco de dados'!$B:$B,'Banco de dados'!$H:$H)</f>
        <v>#N/A</v>
      </c>
      <c r="CR176" s="24">
        <f>_xlfn.XLOOKUP(CK176,'Banco de dados'!$B:$B,'Banco de dados'!$F:$F)</f>
        <v>4927.3500000000004</v>
      </c>
      <c r="CS176" s="24">
        <f>_xlfn.XLOOKUP(CM176,'Banco de dados'!$B:$B,'Banco de dados'!$F:$F)</f>
        <v>0</v>
      </c>
      <c r="CT176" s="25">
        <v>0</v>
      </c>
      <c r="CU176" s="25"/>
      <c r="CV176" s="24" t="str">
        <f>IF(AI176&lt;=0.5,"Curto I",IF(AND(AI176&gt;='Braços de IP'!$B$9,AI176&lt;='Braços de IP'!$D$9),'Braços de IP'!$E$9,IF(AND(AI176&gt;='Braços de IP'!$B$10,AI176&lt;='Braços de IP'!$D$10),'Braços de IP'!$E$10,IF(AND(AI176&gt;='Braços de IP'!$B$11,AI176&lt;='Braços de IP'!$D$11),'Braços de IP'!$E$11,IF(AND(AI176&gt;='Braços de IP'!$B$12,AI176&lt;='Braços de IP'!$D$12),'Braços de IP'!$E$12,IF(AND(AI176&gt;='Braços de IP'!$B$13,AI176&lt;='Braços de IP'!$D$13),'Braços de IP'!$E$13,IF(AND(AI176&gt;='Braços de IP'!$B$14,AI176&lt;='Braços de IP'!$D$14),'Braços de IP'!$E$14,"ERRO")))))))</f>
        <v>Curto II</v>
      </c>
      <c r="CW176" s="25"/>
      <c r="CX176" s="24" t="str">
        <f>IF($CW176="","",VLOOKUP($CW176,'Braços de IP'!$E$9:$I$15,2,0))</f>
        <v/>
      </c>
      <c r="CY176" s="27" t="str">
        <f>IF($CW176="","",VLOOKUP($CW176,'Braços de IP'!$E$9:$I$15,5,0))</f>
        <v/>
      </c>
      <c r="CZ176" s="24"/>
      <c r="DA176" s="24"/>
      <c r="DB176" s="24"/>
      <c r="DC176" s="24"/>
      <c r="DD176" s="24"/>
      <c r="DE176" s="24"/>
      <c r="DF176" s="28">
        <f t="shared" si="96"/>
        <v>28</v>
      </c>
      <c r="DG176" s="29">
        <f t="shared" si="97"/>
        <v>150</v>
      </c>
      <c r="DH176" s="28">
        <f t="shared" si="98"/>
        <v>178</v>
      </c>
      <c r="DI176" s="30">
        <f t="shared" si="99"/>
        <v>0.81333333333333335</v>
      </c>
      <c r="DJ176" s="31"/>
      <c r="DK176" s="32"/>
      <c r="DL176" s="15" t="s">
        <v>141</v>
      </c>
      <c r="DM176" s="15"/>
      <c r="DO176" s="33">
        <f t="shared" si="100"/>
        <v>0.83720930232558144</v>
      </c>
    </row>
    <row r="177" spans="1:125" ht="15.75" hidden="1" customHeight="1" x14ac:dyDescent="0.3">
      <c r="C177" t="s">
        <v>1006</v>
      </c>
      <c r="D177" s="15">
        <v>58</v>
      </c>
      <c r="E177" s="15" t="s">
        <v>132</v>
      </c>
      <c r="F177" s="15" t="s">
        <v>221</v>
      </c>
      <c r="G177" s="15">
        <v>-30.008061999999999</v>
      </c>
      <c r="H177" s="15">
        <v>-50.150218000000002</v>
      </c>
      <c r="I177" s="15" t="s">
        <v>134</v>
      </c>
      <c r="J177" s="15" t="s">
        <v>135</v>
      </c>
      <c r="K177" s="15" t="s">
        <v>136</v>
      </c>
      <c r="L177" s="15" t="s">
        <v>148</v>
      </c>
      <c r="M177" s="15">
        <v>150</v>
      </c>
      <c r="N177" s="15">
        <v>22</v>
      </c>
      <c r="O177" s="15">
        <v>0</v>
      </c>
      <c r="P177" s="15">
        <f t="shared" si="74"/>
        <v>300</v>
      </c>
      <c r="Q177" s="16">
        <v>2</v>
      </c>
      <c r="R177" s="16">
        <v>3</v>
      </c>
      <c r="S177" s="16">
        <v>7</v>
      </c>
      <c r="T177" s="15"/>
      <c r="U177" s="15"/>
      <c r="V177" s="15">
        <v>0</v>
      </c>
      <c r="W177" s="15">
        <v>3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 t="s">
        <v>138</v>
      </c>
      <c r="AD177" s="15" t="s">
        <v>139</v>
      </c>
      <c r="AE177" s="15">
        <v>26</v>
      </c>
      <c r="AF177" s="15">
        <v>7.5</v>
      </c>
      <c r="AG177" s="15">
        <v>1</v>
      </c>
      <c r="AH177" s="15">
        <v>0.4</v>
      </c>
      <c r="AI177" s="15">
        <v>1.3</v>
      </c>
      <c r="AJ177" s="16">
        <f t="shared" si="75"/>
        <v>0.9</v>
      </c>
      <c r="AK177" s="16" t="s">
        <v>135</v>
      </c>
      <c r="AL177" s="16" t="s">
        <v>135</v>
      </c>
      <c r="AM177" s="15" t="s">
        <v>140</v>
      </c>
      <c r="AN177" s="16">
        <f t="shared" si="76"/>
        <v>2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 t="s">
        <v>135</v>
      </c>
      <c r="AU177" s="17">
        <f t="shared" si="77"/>
        <v>0</v>
      </c>
      <c r="AV177" s="17"/>
      <c r="AW177" s="17">
        <f>VLOOKUP(I177,ABNT5101!$I$3:$J$9,2)</f>
        <v>7.5</v>
      </c>
      <c r="AX177" s="17">
        <f>VLOOKUP(I177,ABNT5101!$I$3:$M$9,5)</f>
        <v>0.18</v>
      </c>
      <c r="AY177" s="131" t="str">
        <f>_xlfn.XLOOKUP(I177,ABNT5101!$I:$I,ABNT5101!$L:$L)</f>
        <v>-</v>
      </c>
      <c r="AZ177" s="131">
        <f>_xlfn.XLOOKUP(I177,ABNT5101!$I:$I,ABNT5101!M:M)</f>
        <v>0.18</v>
      </c>
      <c r="BA177" s="131" t="str">
        <f>_xlfn.XLOOKUP(I177,ABNT5101!$I:$I,ABNT5101!N:N)</f>
        <v>-</v>
      </c>
      <c r="BB177" s="131">
        <f>_xlfn.XLOOKUP(I177,ABNT5101!$I:$I,ABNT5101!O:O)</f>
        <v>16</v>
      </c>
      <c r="BC177" s="18" t="str">
        <f t="shared" si="78"/>
        <v>ATENDE</v>
      </c>
      <c r="BD177" s="19">
        <f t="shared" si="79"/>
        <v>0.46266666666666678</v>
      </c>
      <c r="BE177" s="19">
        <f t="shared" si="80"/>
        <v>421.22222222222223</v>
      </c>
      <c r="BF177" s="19" t="str">
        <f t="shared" si="81"/>
        <v>-</v>
      </c>
      <c r="BG177" s="20">
        <v>10.97</v>
      </c>
      <c r="BH177" s="20">
        <v>76</v>
      </c>
      <c r="BI177" s="20"/>
      <c r="BJ177" s="20"/>
      <c r="BK177" s="21"/>
      <c r="BL177" s="20"/>
      <c r="BM177" s="18" t="str">
        <f t="shared" si="82"/>
        <v>ATENDE</v>
      </c>
      <c r="BN177" s="18" t="str">
        <f t="shared" si="83"/>
        <v>ATENDE</v>
      </c>
      <c r="BO177" s="18" t="str">
        <f t="shared" si="84"/>
        <v>ATENDE</v>
      </c>
      <c r="BP177" s="18" t="str">
        <f t="shared" si="85"/>
        <v>ATENDE</v>
      </c>
      <c r="BQ177" s="22" t="str">
        <f t="shared" si="86"/>
        <v>C5</v>
      </c>
      <c r="BR177" s="22" t="str">
        <f t="shared" si="114"/>
        <v>P6</v>
      </c>
      <c r="BS177" s="23">
        <f t="shared" si="87"/>
        <v>1.7233333333333332</v>
      </c>
      <c r="BT177" s="20">
        <v>8.17</v>
      </c>
      <c r="BU177" s="20">
        <v>5.28</v>
      </c>
      <c r="BV177" s="132">
        <f>IF(BR177="-","-",_xlfn.XLOOKUP(BR177,ABNT5101!$B$4:$B$9,ABNT5101!$C$4:$C$9))</f>
        <v>3</v>
      </c>
      <c r="BW177" s="132">
        <f>IF(BR177="-","-",_xlfn.XLOOKUP(BR177,ABNT5101!$B$4:$B$9,ABNT5101!$D$4:$D$9))</f>
        <v>0.6</v>
      </c>
      <c r="BX177" s="18" t="str">
        <f t="shared" si="88"/>
        <v>ATENDE</v>
      </c>
      <c r="BY177" s="18" t="str">
        <f t="shared" si="89"/>
        <v>ATENDE</v>
      </c>
      <c r="BZ177" s="18" t="str">
        <f t="shared" si="90"/>
        <v>ATENDE</v>
      </c>
      <c r="CA177" s="22" t="str">
        <f t="shared" si="116"/>
        <v>P6</v>
      </c>
      <c r="CB177" s="23">
        <f t="shared" si="91"/>
        <v>0.88333333333333353</v>
      </c>
      <c r="CC177" s="22">
        <v>5.65</v>
      </c>
      <c r="CD177" s="22">
        <v>3.26</v>
      </c>
      <c r="CE177" s="130">
        <f>IF(CA177="-","-",_xlfn.XLOOKUP(CA177,ABNT5101!$B$4:$B$9,ABNT5101!$C$4:$C$9))</f>
        <v>3</v>
      </c>
      <c r="CF177" s="130">
        <f>IF(CA177="-","-",_xlfn.XLOOKUP(CA177,ABNT5101!$B$4:$B$9,ABNT5101!$D$4:$D$9))</f>
        <v>0.6</v>
      </c>
      <c r="CG177" s="18" t="str">
        <f t="shared" si="92"/>
        <v>ATENDE</v>
      </c>
      <c r="CH177" s="18" t="str">
        <f t="shared" si="93"/>
        <v>ATENDE</v>
      </c>
      <c r="CI177" s="18" t="str">
        <f t="shared" si="94"/>
        <v>ATENDE</v>
      </c>
      <c r="CJ177" s="133" t="str">
        <f>_xlfn.XLOOKUP(CK177,'Banco de dados'!$B:$B,'Banco de dados'!$D:$D)</f>
        <v>SX LIGHTING</v>
      </c>
      <c r="CK177" s="25" t="s">
        <v>801</v>
      </c>
      <c r="CL177" s="24" t="str">
        <f>_xlfn.XLOOKUP(CK177,'Banco de dados'!$B:$B,'Banco de dados'!$E:$E)</f>
        <v>SXINEVO030K40L12CZF7PHF</v>
      </c>
      <c r="CM177" s="24"/>
      <c r="CN177" s="24" t="e">
        <f>IF(CM177="-","-",_xlfn.XLOOKUP(CM177,'Banco de dados'!$B:$B,'Banco de dados'!$E:$E))</f>
        <v>#N/A</v>
      </c>
      <c r="CO177" s="26">
        <f t="shared" si="95"/>
        <v>1</v>
      </c>
      <c r="CP177" s="24">
        <f>_xlfn.XLOOKUP(CK177,'Banco de dados'!$B:$B,'Banco de dados'!$H:$H)</f>
        <v>31</v>
      </c>
      <c r="CQ177" s="24" t="e">
        <f>_xlfn.XLOOKUP(CM177,'Banco de dados'!$B:$B,'Banco de dados'!$H:$H)</f>
        <v>#N/A</v>
      </c>
      <c r="CR177" s="24">
        <f>_xlfn.XLOOKUP(CK177,'Banco de dados'!$B:$B,'Banco de dados'!$F:$F)</f>
        <v>5270</v>
      </c>
      <c r="CS177" s="24">
        <f>_xlfn.XLOOKUP(CM177,'Banco de dados'!$B:$B,'Banco de dados'!$F:$F)</f>
        <v>0</v>
      </c>
      <c r="CT177" s="25">
        <v>0</v>
      </c>
      <c r="CU177" s="25"/>
      <c r="CV177" s="24" t="str">
        <f>IF(AI177&lt;=0.5,"Curto I",IF(AND(AI177&gt;='Braços de IP'!$B$9,AI177&lt;='Braços de IP'!$D$9),'Braços de IP'!$E$9,IF(AND(AI177&gt;='Braços de IP'!$B$10,AI177&lt;='Braços de IP'!$D$10),'Braços de IP'!$E$10,IF(AND(AI177&gt;='Braços de IP'!$B$11,AI177&lt;='Braços de IP'!$D$11),'Braços de IP'!$E$11,IF(AND(AI177&gt;='Braços de IP'!$B$12,AI177&lt;='Braços de IP'!$D$12),'Braços de IP'!$E$12,IF(AND(AI177&gt;='Braços de IP'!$B$13,AI177&lt;='Braços de IP'!$D$13),'Braços de IP'!$E$13,IF(AND(AI177&gt;='Braços de IP'!$B$14,AI177&lt;='Braços de IP'!$D$14),'Braços de IP'!$E$14,"ERRO")))))))</f>
        <v>Curto II</v>
      </c>
      <c r="CW177" s="25"/>
      <c r="CX177" s="24" t="str">
        <f>IF($CW177="","",VLOOKUP($CW177,'Braços de IP'!$E$9:$I$15,2,0))</f>
        <v/>
      </c>
      <c r="CY177" s="27" t="str">
        <f>IF($CW177="","",VLOOKUP($CW177,'Braços de IP'!$E$9:$I$15,5,0))</f>
        <v/>
      </c>
      <c r="CZ177" s="24"/>
      <c r="DA177" s="24"/>
      <c r="DB177" s="24"/>
      <c r="DC177" s="24"/>
      <c r="DD177" s="24"/>
      <c r="DE177" s="24"/>
      <c r="DF177" s="28">
        <f t="shared" si="96"/>
        <v>31</v>
      </c>
      <c r="DG177" s="29">
        <f t="shared" si="97"/>
        <v>150</v>
      </c>
      <c r="DH177" s="28">
        <f t="shared" si="98"/>
        <v>181</v>
      </c>
      <c r="DI177" s="30">
        <f t="shared" si="99"/>
        <v>0.79333333333333333</v>
      </c>
      <c r="DJ177" s="31"/>
      <c r="DK177" s="32"/>
      <c r="DL177" s="15" t="s">
        <v>141</v>
      </c>
      <c r="DM177" s="15"/>
      <c r="DO177" s="33">
        <f t="shared" si="100"/>
        <v>0.81976744186046513</v>
      </c>
    </row>
    <row r="178" spans="1:125" ht="15.75" hidden="1" customHeight="1" x14ac:dyDescent="0.3">
      <c r="C178" t="s">
        <v>1006</v>
      </c>
      <c r="D178" s="15">
        <v>58</v>
      </c>
      <c r="E178" s="15" t="s">
        <v>132</v>
      </c>
      <c r="F178" s="15" t="s">
        <v>221</v>
      </c>
      <c r="G178" s="15">
        <v>-30.008061999999999</v>
      </c>
      <c r="H178" s="15">
        <v>-50.150218000000002</v>
      </c>
      <c r="I178" s="15" t="s">
        <v>134</v>
      </c>
      <c r="J178" s="15" t="s">
        <v>135</v>
      </c>
      <c r="K178" s="15" t="s">
        <v>136</v>
      </c>
      <c r="L178" s="15" t="s">
        <v>148</v>
      </c>
      <c r="M178" s="15">
        <v>150</v>
      </c>
      <c r="N178" s="15">
        <v>22</v>
      </c>
      <c r="O178" s="15">
        <v>0</v>
      </c>
      <c r="P178" s="15">
        <f t="shared" si="74"/>
        <v>300</v>
      </c>
      <c r="Q178" s="16">
        <v>2</v>
      </c>
      <c r="R178" s="16">
        <v>3</v>
      </c>
      <c r="S178" s="16">
        <v>7</v>
      </c>
      <c r="T178" s="15"/>
      <c r="U178" s="15"/>
      <c r="V178" s="15">
        <v>0</v>
      </c>
      <c r="W178" s="15">
        <v>3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 t="s">
        <v>138</v>
      </c>
      <c r="AD178" s="15" t="s">
        <v>139</v>
      </c>
      <c r="AE178" s="15">
        <v>26</v>
      </c>
      <c r="AF178" s="15">
        <v>7.5</v>
      </c>
      <c r="AG178" s="15">
        <v>1</v>
      </c>
      <c r="AH178" s="15">
        <v>0.4</v>
      </c>
      <c r="AI178" s="15">
        <v>1.3</v>
      </c>
      <c r="AJ178" s="16">
        <f t="shared" si="75"/>
        <v>0.9</v>
      </c>
      <c r="AK178" s="16" t="s">
        <v>135</v>
      </c>
      <c r="AL178" s="16" t="s">
        <v>135</v>
      </c>
      <c r="AM178" s="15" t="s">
        <v>140</v>
      </c>
      <c r="AN178" s="16">
        <f t="shared" si="76"/>
        <v>2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 t="s">
        <v>135</v>
      </c>
      <c r="AU178" s="17">
        <f t="shared" si="77"/>
        <v>0</v>
      </c>
      <c r="AV178" s="17"/>
      <c r="AW178" s="17">
        <f>VLOOKUP(I178,ABNT5101!$I$3:$J$9,2)</f>
        <v>7.5</v>
      </c>
      <c r="AX178" s="17">
        <f>VLOOKUP(I178,ABNT5101!$I$3:$M$9,5)</f>
        <v>0.18</v>
      </c>
      <c r="AY178" s="131" t="str">
        <f>_xlfn.XLOOKUP(I178,ABNT5101!$I:$I,ABNT5101!$L:$L)</f>
        <v>-</v>
      </c>
      <c r="AZ178" s="131">
        <f>_xlfn.XLOOKUP(I178,ABNT5101!$I:$I,ABNT5101!M:M)</f>
        <v>0.18</v>
      </c>
      <c r="BA178" s="131" t="str">
        <f>_xlfn.XLOOKUP(I178,ABNT5101!$I:$I,ABNT5101!N:N)</f>
        <v>-</v>
      </c>
      <c r="BB178" s="131">
        <f>_xlfn.XLOOKUP(I178,ABNT5101!$I:$I,ABNT5101!O:O)</f>
        <v>16</v>
      </c>
      <c r="BC178" s="18" t="str">
        <f t="shared" si="78"/>
        <v>ATENDE</v>
      </c>
      <c r="BD178" s="19">
        <f t="shared" si="79"/>
        <v>0.44799999999999995</v>
      </c>
      <c r="BE178" s="19">
        <f t="shared" si="80"/>
        <v>2.8888888888888888</v>
      </c>
      <c r="BF178" s="19" t="str">
        <f t="shared" si="81"/>
        <v>-</v>
      </c>
      <c r="BG178" s="20">
        <v>10.86</v>
      </c>
      <c r="BH178" s="20">
        <v>0.7</v>
      </c>
      <c r="BI178" s="20"/>
      <c r="BJ178" s="20"/>
      <c r="BK178" s="21"/>
      <c r="BL178" s="20"/>
      <c r="BM178" s="18" t="str">
        <f t="shared" si="82"/>
        <v>ATENDE</v>
      </c>
      <c r="BN178" s="18" t="str">
        <f t="shared" si="83"/>
        <v>ATENDE</v>
      </c>
      <c r="BO178" s="18" t="str">
        <f t="shared" si="84"/>
        <v>ATENDE</v>
      </c>
      <c r="BP178" s="18" t="str">
        <f t="shared" si="85"/>
        <v>ATENDE</v>
      </c>
      <c r="BQ178" s="22" t="str">
        <f t="shared" si="86"/>
        <v>C5</v>
      </c>
      <c r="BR178" s="22" t="str">
        <f t="shared" si="114"/>
        <v>P6</v>
      </c>
      <c r="BS178" s="23">
        <f t="shared" si="87"/>
        <v>1.75</v>
      </c>
      <c r="BT178" s="20">
        <v>8.25</v>
      </c>
      <c r="BU178" s="20">
        <v>5.45</v>
      </c>
      <c r="BV178" s="132">
        <f>IF(BR178="-","-",_xlfn.XLOOKUP(BR178,ABNT5101!$B$4:$B$9,ABNT5101!$C$4:$C$9))</f>
        <v>3</v>
      </c>
      <c r="BW178" s="132">
        <f>IF(BR178="-","-",_xlfn.XLOOKUP(BR178,ABNT5101!$B$4:$B$9,ABNT5101!$D$4:$D$9))</f>
        <v>0.6</v>
      </c>
      <c r="BX178" s="18" t="str">
        <f t="shared" si="88"/>
        <v>ATENDE</v>
      </c>
      <c r="BY178" s="18" t="str">
        <f t="shared" si="89"/>
        <v>ATENDE</v>
      </c>
      <c r="BZ178" s="18" t="str">
        <f t="shared" si="90"/>
        <v>ATENDE</v>
      </c>
      <c r="CA178" s="22" t="str">
        <f t="shared" si="116"/>
        <v>P6</v>
      </c>
      <c r="CB178" s="23">
        <f t="shared" si="91"/>
        <v>0.7433333333333334</v>
      </c>
      <c r="CC178" s="22">
        <v>5.23</v>
      </c>
      <c r="CD178" s="22">
        <v>3.29</v>
      </c>
      <c r="CE178" s="130">
        <f>IF(CA178="-","-",_xlfn.XLOOKUP(CA178,ABNT5101!$B$4:$B$9,ABNT5101!$C$4:$C$9))</f>
        <v>3</v>
      </c>
      <c r="CF178" s="130">
        <f>IF(CA178="-","-",_xlfn.XLOOKUP(CA178,ABNT5101!$B$4:$B$9,ABNT5101!$D$4:$D$9))</f>
        <v>0.6</v>
      </c>
      <c r="CG178" s="18" t="str">
        <f t="shared" si="92"/>
        <v>ATENDE</v>
      </c>
      <c r="CH178" s="18" t="str">
        <f t="shared" si="93"/>
        <v>ATENDE</v>
      </c>
      <c r="CI178" s="18" t="str">
        <f t="shared" si="94"/>
        <v>ATENDE</v>
      </c>
      <c r="CJ178" s="133" t="str">
        <f>_xlfn.XLOOKUP(CK178,'Banco de dados'!$B:$B,'Banco de dados'!$D:$D)</f>
        <v>TECNOWATT</v>
      </c>
      <c r="CK178" s="25" t="s">
        <v>824</v>
      </c>
      <c r="CL178" s="24" t="str">
        <f>_xlfn.XLOOKUP(CK178,'Banco de dados'!$B:$B,'Banco de dados'!$E:$E)</f>
        <v>SIGSAGPTLRRSSNDL_30W_38IBBRS
1-10C1MUN6.5</v>
      </c>
      <c r="CM178" s="24"/>
      <c r="CN178" s="24" t="e">
        <f>IF(CM178="-","-",_xlfn.XLOOKUP(CM178,'Banco de dados'!$B:$B,'Banco de dados'!$E:$E))</f>
        <v>#N/A</v>
      </c>
      <c r="CO178" s="26">
        <f t="shared" si="95"/>
        <v>1</v>
      </c>
      <c r="CP178" s="24">
        <f>_xlfn.XLOOKUP(CK178,'Banco de dados'!$B:$B,'Banco de dados'!$H:$H)</f>
        <v>30</v>
      </c>
      <c r="CQ178" s="24">
        <f>_xlfn.XLOOKUP(CM178,'Banco de dados'!$B:$B,'Banco de dados'!$H:$H)</f>
        <v>0</v>
      </c>
      <c r="CR178" s="24">
        <f>_xlfn.XLOOKUP(CK178,'Banco de dados'!$B:$B,'Banco de dados'!$F:$F)</f>
        <v>5266</v>
      </c>
      <c r="CS178" s="24">
        <f>_xlfn.XLOOKUP(CM178,'Banco de dados'!$B:$B,'Banco de dados'!$F:$F)</f>
        <v>0</v>
      </c>
      <c r="CT178" s="25">
        <v>0</v>
      </c>
      <c r="CU178" s="25"/>
      <c r="CV178" s="24" t="str">
        <f>IF(AI178&lt;=0.5,"Curto I",IF(AND(AI178&gt;='Braços de IP'!$B$9,AI178&lt;='Braços de IP'!$D$9),'Braços de IP'!$E$9,IF(AND(AI178&gt;='Braços de IP'!$B$10,AI178&lt;='Braços de IP'!$D$10),'Braços de IP'!$E$10,IF(AND(AI178&gt;='Braços de IP'!$B$11,AI178&lt;='Braços de IP'!$D$11),'Braços de IP'!$E$11,IF(AND(AI178&gt;='Braços de IP'!$B$12,AI178&lt;='Braços de IP'!$D$12),'Braços de IP'!$E$12,IF(AND(AI178&gt;='Braços de IP'!$B$13,AI178&lt;='Braços de IP'!$D$13),'Braços de IP'!$E$13,IF(AND(AI178&gt;='Braços de IP'!$B$14,AI178&lt;='Braços de IP'!$D$14),'Braços de IP'!$E$14,"ERRO")))))))</f>
        <v>Curto II</v>
      </c>
      <c r="CW178" s="25"/>
      <c r="CX178" s="24" t="str">
        <f>IF($CW178="","",VLOOKUP($CW178,'Braços de IP'!$E$9:$I$15,2,0))</f>
        <v/>
      </c>
      <c r="CY178" s="27" t="str">
        <f>IF($CW178="","",VLOOKUP($CW178,'Braços de IP'!$E$9:$I$15,5,0))</f>
        <v/>
      </c>
      <c r="CZ178" s="24"/>
      <c r="DA178" s="24"/>
      <c r="DB178" s="24"/>
      <c r="DC178" s="24"/>
      <c r="DD178" s="24"/>
      <c r="DE178" s="24"/>
      <c r="DF178" s="28">
        <f t="shared" si="96"/>
        <v>30</v>
      </c>
      <c r="DG178" s="29">
        <f t="shared" si="97"/>
        <v>150</v>
      </c>
      <c r="DH178" s="28">
        <f t="shared" si="98"/>
        <v>180</v>
      </c>
      <c r="DI178" s="30">
        <f t="shared" si="99"/>
        <v>0.8</v>
      </c>
      <c r="DJ178" s="31"/>
      <c r="DK178" s="32"/>
      <c r="DL178" s="15" t="s">
        <v>141</v>
      </c>
      <c r="DM178" s="15"/>
      <c r="DO178" s="33">
        <f t="shared" si="100"/>
        <v>0.82558139534883723</v>
      </c>
    </row>
    <row r="179" spans="1:125" ht="15.75" hidden="1" customHeight="1" x14ac:dyDescent="0.3">
      <c r="C179" t="s">
        <v>1006</v>
      </c>
      <c r="D179" s="15">
        <v>59</v>
      </c>
      <c r="E179" s="15" t="s">
        <v>132</v>
      </c>
      <c r="F179" s="15" t="s">
        <v>222</v>
      </c>
      <c r="G179" s="15">
        <v>-30.010538</v>
      </c>
      <c r="H179" s="15">
        <v>-50.148864000000003</v>
      </c>
      <c r="I179" s="15" t="s">
        <v>134</v>
      </c>
      <c r="J179" s="15" t="s">
        <v>135</v>
      </c>
      <c r="K179" s="15" t="s">
        <v>136</v>
      </c>
      <c r="L179" s="15" t="s">
        <v>148</v>
      </c>
      <c r="M179" s="15">
        <v>100</v>
      </c>
      <c r="N179" s="15">
        <v>17</v>
      </c>
      <c r="O179" s="15">
        <v>0</v>
      </c>
      <c r="P179" s="15">
        <f t="shared" si="74"/>
        <v>200</v>
      </c>
      <c r="Q179" s="16">
        <v>2</v>
      </c>
      <c r="R179" s="16">
        <v>2.5</v>
      </c>
      <c r="S179" s="16">
        <v>7</v>
      </c>
      <c r="T179" s="15"/>
      <c r="U179" s="15"/>
      <c r="V179" s="15">
        <v>0</v>
      </c>
      <c r="W179" s="15">
        <v>2.5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 t="s">
        <v>138</v>
      </c>
      <c r="AD179" s="15" t="s">
        <v>139</v>
      </c>
      <c r="AE179" s="15">
        <v>34.1</v>
      </c>
      <c r="AF179" s="15">
        <v>6.1</v>
      </c>
      <c r="AG179" s="15">
        <v>1</v>
      </c>
      <c r="AH179" s="15">
        <v>0.3</v>
      </c>
      <c r="AI179" s="15">
        <v>1.3</v>
      </c>
      <c r="AJ179" s="16">
        <f t="shared" si="75"/>
        <v>1</v>
      </c>
      <c r="AK179" s="16" t="s">
        <v>135</v>
      </c>
      <c r="AL179" s="16" t="s">
        <v>135</v>
      </c>
      <c r="AM179" s="15" t="s">
        <v>140</v>
      </c>
      <c r="AN179" s="16">
        <f t="shared" si="76"/>
        <v>2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 t="s">
        <v>135</v>
      </c>
      <c r="AU179" s="17">
        <f t="shared" si="77"/>
        <v>0</v>
      </c>
      <c r="AV179" s="17"/>
      <c r="AW179" s="17">
        <f>VLOOKUP(I179,ABNT5101!$I$3:$J$9,2)</f>
        <v>7.5</v>
      </c>
      <c r="AX179" s="17">
        <f>VLOOKUP(I179,ABNT5101!$I$3:$M$9,5)</f>
        <v>0.18</v>
      </c>
      <c r="AY179" s="131" t="str">
        <f>_xlfn.XLOOKUP(I179,ABNT5101!$I:$I,ABNT5101!$L:$L)</f>
        <v>-</v>
      </c>
      <c r="AZ179" s="131">
        <f>_xlfn.XLOOKUP(I179,ABNT5101!$I:$I,ABNT5101!M:M)</f>
        <v>0.18</v>
      </c>
      <c r="BA179" s="131" t="str">
        <f>_xlfn.XLOOKUP(I179,ABNT5101!$I:$I,ABNT5101!N:N)</f>
        <v>-</v>
      </c>
      <c r="BB179" s="131">
        <f>_xlfn.XLOOKUP(I179,ABNT5101!$I:$I,ABNT5101!O:O)</f>
        <v>16</v>
      </c>
      <c r="BC179" s="18" t="str">
        <f t="shared" si="78"/>
        <v>ATENDE</v>
      </c>
      <c r="BD179" s="19">
        <f t="shared" si="79"/>
        <v>5.2000000000000046E-2</v>
      </c>
      <c r="BE179" s="19">
        <f t="shared" si="80"/>
        <v>0.66666666666666674</v>
      </c>
      <c r="BF179" s="19" t="str">
        <f t="shared" si="81"/>
        <v>-</v>
      </c>
      <c r="BG179" s="20">
        <v>7.89</v>
      </c>
      <c r="BH179" s="20">
        <v>0.3</v>
      </c>
      <c r="BI179" s="20"/>
      <c r="BJ179" s="20"/>
      <c r="BK179" s="21"/>
      <c r="BL179" s="20"/>
      <c r="BM179" s="18" t="str">
        <f t="shared" si="82"/>
        <v>ATENDE</v>
      </c>
      <c r="BN179" s="18" t="str">
        <f t="shared" si="83"/>
        <v>ATENDE</v>
      </c>
      <c r="BO179" s="18" t="str">
        <f t="shared" si="84"/>
        <v>ATENDE</v>
      </c>
      <c r="BP179" s="18" t="str">
        <f t="shared" si="85"/>
        <v>ATENDE</v>
      </c>
      <c r="BQ179" s="22" t="str">
        <f t="shared" si="86"/>
        <v>C5</v>
      </c>
      <c r="BR179" s="22" t="str">
        <f t="shared" si="114"/>
        <v>P6</v>
      </c>
      <c r="BS179" s="23">
        <f t="shared" si="87"/>
        <v>1.0733333333333333</v>
      </c>
      <c r="BT179" s="20">
        <v>6.22</v>
      </c>
      <c r="BU179" s="20">
        <v>1.68</v>
      </c>
      <c r="BV179" s="132">
        <f>IF(BR179="-","-",_xlfn.XLOOKUP(BR179,ABNT5101!$B$4:$B$9,ABNT5101!$C$4:$C$9))</f>
        <v>3</v>
      </c>
      <c r="BW179" s="132">
        <f>IF(BR179="-","-",_xlfn.XLOOKUP(BR179,ABNT5101!$B$4:$B$9,ABNT5101!$D$4:$D$9))</f>
        <v>0.6</v>
      </c>
      <c r="BX179" s="18" t="str">
        <f t="shared" si="88"/>
        <v>ATENDE</v>
      </c>
      <c r="BY179" s="18" t="str">
        <f t="shared" si="89"/>
        <v>ATENDE</v>
      </c>
      <c r="BZ179" s="18" t="str">
        <f t="shared" si="90"/>
        <v>ATENDE</v>
      </c>
      <c r="CA179" s="22" t="str">
        <f t="shared" si="116"/>
        <v>P6</v>
      </c>
      <c r="CB179" s="23">
        <f t="shared" si="91"/>
        <v>0.27</v>
      </c>
      <c r="CC179" s="22">
        <v>3.81</v>
      </c>
      <c r="CD179" s="22">
        <v>1.51</v>
      </c>
      <c r="CE179" s="130">
        <f>IF(CA179="-","-",_xlfn.XLOOKUP(CA179,ABNT5101!$B$4:$B$9,ABNT5101!$C$4:$C$9))</f>
        <v>3</v>
      </c>
      <c r="CF179" s="130">
        <f>IF(CA179="-","-",_xlfn.XLOOKUP(CA179,ABNT5101!$B$4:$B$9,ABNT5101!$D$4:$D$9))</f>
        <v>0.6</v>
      </c>
      <c r="CG179" s="18" t="str">
        <f t="shared" si="92"/>
        <v>ATENDE</v>
      </c>
      <c r="CH179" s="18" t="str">
        <f t="shared" si="93"/>
        <v>ATENDE</v>
      </c>
      <c r="CI179" s="18" t="str">
        <f t="shared" si="94"/>
        <v>ATENDE</v>
      </c>
      <c r="CJ179" s="133" t="str">
        <f>_xlfn.XLOOKUP(CK179,'Banco de dados'!$B:$B,'Banco de dados'!$D:$D)</f>
        <v>LEDSTAR</v>
      </c>
      <c r="CK179" s="25" t="s">
        <v>707</v>
      </c>
      <c r="CL179" s="24" t="str">
        <f>_xlfn.XLOOKUP(CK179,'Banco de dados'!$B:$B,'Banco de dados'!$E:$E)</f>
        <v>LUM LED SL VT 9.1 28W</v>
      </c>
      <c r="CM179" s="24"/>
      <c r="CN179" s="24" t="e">
        <f>IF(CM179="-","-",_xlfn.XLOOKUP(CM179,'Banco de dados'!$B:$B,'Banco de dados'!$E:$E))</f>
        <v>#N/A</v>
      </c>
      <c r="CO179" s="26">
        <f t="shared" si="95"/>
        <v>1</v>
      </c>
      <c r="CP179" s="24">
        <f>_xlfn.XLOOKUP(CK179,'Banco de dados'!$B:$B,'Banco de dados'!$H:$H)</f>
        <v>28</v>
      </c>
      <c r="CQ179" s="24">
        <f>_xlfn.XLOOKUP(CM179,'Banco de dados'!$B:$B,'Banco de dados'!$H:$H)</f>
        <v>0</v>
      </c>
      <c r="CR179" s="24">
        <f>_xlfn.XLOOKUP(CK179,'Banco de dados'!$B:$B,'Banco de dados'!$F:$F)</f>
        <v>4927.3500000000004</v>
      </c>
      <c r="CS179" s="24">
        <f>_xlfn.XLOOKUP(CM179,'Banco de dados'!$B:$B,'Banco de dados'!$F:$F)</f>
        <v>0</v>
      </c>
      <c r="CT179" s="25">
        <v>0</v>
      </c>
      <c r="CU179" s="25"/>
      <c r="CV179" s="24" t="str">
        <f>IF(AI179&lt;=0.5,"Curto I",IF(AND(AI179&gt;='Braços de IP'!$B$9,AI179&lt;='Braços de IP'!$D$9),'Braços de IP'!$E$9,IF(AND(AI179&gt;='Braços de IP'!$B$10,AI179&lt;='Braços de IP'!$D$10),'Braços de IP'!$E$10,IF(AND(AI179&gt;='Braços de IP'!$B$11,AI179&lt;='Braços de IP'!$D$11),'Braços de IP'!$E$11,IF(AND(AI179&gt;='Braços de IP'!$B$12,AI179&lt;='Braços de IP'!$D$12),'Braços de IP'!$E$12,IF(AND(AI179&gt;='Braços de IP'!$B$13,AI179&lt;='Braços de IP'!$D$13),'Braços de IP'!$E$13,IF(AND(AI179&gt;='Braços de IP'!$B$14,AI179&lt;='Braços de IP'!$D$14),'Braços de IP'!$E$14,"ERRO")))))))</f>
        <v>Curto II</v>
      </c>
      <c r="CW179" s="25"/>
      <c r="CX179" s="24" t="str">
        <f>IF($CW179="","",VLOOKUP($CW179,'Braços de IP'!$E$9:$I$15,2,0))</f>
        <v/>
      </c>
      <c r="CY179" s="27" t="str">
        <f>IF($CW179="","",VLOOKUP($CW179,'Braços de IP'!$E$9:$I$15,5,0))</f>
        <v/>
      </c>
      <c r="CZ179" s="24"/>
      <c r="DA179" s="24"/>
      <c r="DB179" s="24"/>
      <c r="DC179" s="24"/>
      <c r="DD179" s="24"/>
      <c r="DE179" s="24"/>
      <c r="DF179" s="28">
        <f t="shared" si="96"/>
        <v>28</v>
      </c>
      <c r="DG179" s="29">
        <f t="shared" si="97"/>
        <v>100</v>
      </c>
      <c r="DH179" s="28">
        <f t="shared" si="98"/>
        <v>128</v>
      </c>
      <c r="DI179" s="30">
        <f t="shared" si="99"/>
        <v>0.72</v>
      </c>
      <c r="DJ179" s="31"/>
      <c r="DK179" s="32"/>
      <c r="DL179" s="15" t="s">
        <v>141</v>
      </c>
      <c r="DM179" s="15"/>
      <c r="DO179" s="33">
        <f t="shared" si="100"/>
        <v>0.76068376068376065</v>
      </c>
    </row>
    <row r="180" spans="1:125" ht="15.75" hidden="1" customHeight="1" x14ac:dyDescent="0.3">
      <c r="C180" t="s">
        <v>1006</v>
      </c>
      <c r="D180" s="15">
        <v>59</v>
      </c>
      <c r="E180" s="15" t="s">
        <v>132</v>
      </c>
      <c r="F180" s="15" t="s">
        <v>222</v>
      </c>
      <c r="G180" s="15">
        <v>-30.010538</v>
      </c>
      <c r="H180" s="15">
        <v>-50.148864000000003</v>
      </c>
      <c r="I180" s="15" t="s">
        <v>134</v>
      </c>
      <c r="J180" s="15" t="s">
        <v>135</v>
      </c>
      <c r="K180" s="15" t="s">
        <v>136</v>
      </c>
      <c r="L180" s="15" t="s">
        <v>148</v>
      </c>
      <c r="M180" s="15">
        <v>100</v>
      </c>
      <c r="N180" s="15">
        <v>17</v>
      </c>
      <c r="O180" s="15">
        <v>0</v>
      </c>
      <c r="P180" s="15">
        <f t="shared" si="74"/>
        <v>200</v>
      </c>
      <c r="Q180" s="16">
        <v>2</v>
      </c>
      <c r="R180" s="16">
        <v>2.5</v>
      </c>
      <c r="S180" s="16">
        <v>7</v>
      </c>
      <c r="T180" s="15"/>
      <c r="U180" s="15"/>
      <c r="V180" s="15">
        <v>0</v>
      </c>
      <c r="W180" s="15">
        <v>2.5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 t="s">
        <v>138</v>
      </c>
      <c r="AD180" s="15" t="s">
        <v>139</v>
      </c>
      <c r="AE180" s="15">
        <v>34.1</v>
      </c>
      <c r="AF180" s="15">
        <v>6.1</v>
      </c>
      <c r="AG180" s="15">
        <v>1</v>
      </c>
      <c r="AH180" s="15">
        <v>0.3</v>
      </c>
      <c r="AI180" s="15">
        <v>1.3</v>
      </c>
      <c r="AJ180" s="16">
        <f t="shared" si="75"/>
        <v>1</v>
      </c>
      <c r="AK180" s="16" t="s">
        <v>135</v>
      </c>
      <c r="AL180" s="16" t="s">
        <v>135</v>
      </c>
      <c r="AM180" s="15" t="s">
        <v>140</v>
      </c>
      <c r="AN180" s="16">
        <f t="shared" si="76"/>
        <v>2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 t="s">
        <v>135</v>
      </c>
      <c r="AU180" s="17">
        <f t="shared" si="77"/>
        <v>0</v>
      </c>
      <c r="AV180" s="17"/>
      <c r="AW180" s="17">
        <f>VLOOKUP(I180,ABNT5101!$I$3:$J$9,2)</f>
        <v>7.5</v>
      </c>
      <c r="AX180" s="17">
        <f>VLOOKUP(I180,ABNT5101!$I$3:$M$9,5)</f>
        <v>0.18</v>
      </c>
      <c r="AY180" s="131" t="str">
        <f>_xlfn.XLOOKUP(I180,ABNT5101!$I:$I,ABNT5101!$L:$L)</f>
        <v>-</v>
      </c>
      <c r="AZ180" s="131">
        <f>_xlfn.XLOOKUP(I180,ABNT5101!$I:$I,ABNT5101!M:M)</f>
        <v>0.18</v>
      </c>
      <c r="BA180" s="131" t="str">
        <f>_xlfn.XLOOKUP(I180,ABNT5101!$I:$I,ABNT5101!N:N)</f>
        <v>-</v>
      </c>
      <c r="BB180" s="131">
        <f>_xlfn.XLOOKUP(I180,ABNT5101!$I:$I,ABNT5101!O:O)</f>
        <v>16</v>
      </c>
      <c r="BC180" s="18" t="str">
        <f t="shared" si="78"/>
        <v>ATENDE</v>
      </c>
      <c r="BD180" s="19">
        <f t="shared" si="79"/>
        <v>0.29866666666666664</v>
      </c>
      <c r="BE180" s="19">
        <f t="shared" si="80"/>
        <v>0.2777777777777779</v>
      </c>
      <c r="BF180" s="19" t="str">
        <f t="shared" si="81"/>
        <v>-</v>
      </c>
      <c r="BG180" s="20">
        <v>9.74</v>
      </c>
      <c r="BH180" s="20">
        <v>0.23</v>
      </c>
      <c r="BI180" s="20"/>
      <c r="BJ180" s="20"/>
      <c r="BK180" s="21"/>
      <c r="BL180" s="20"/>
      <c r="BM180" s="18" t="str">
        <f t="shared" si="82"/>
        <v>ATENDE</v>
      </c>
      <c r="BN180" s="18" t="str">
        <f t="shared" si="83"/>
        <v>ATENDE</v>
      </c>
      <c r="BO180" s="18" t="str">
        <f t="shared" si="84"/>
        <v>ATENDE</v>
      </c>
      <c r="BP180" s="18" t="str">
        <f t="shared" si="85"/>
        <v>ATENDE</v>
      </c>
      <c r="BQ180" s="22" t="str">
        <f t="shared" si="86"/>
        <v>C5</v>
      </c>
      <c r="BR180" s="22" t="str">
        <f t="shared" si="114"/>
        <v>P6</v>
      </c>
      <c r="BS180" s="23">
        <f t="shared" si="87"/>
        <v>1.3366666666666664</v>
      </c>
      <c r="BT180" s="20">
        <v>7.01</v>
      </c>
      <c r="BU180" s="20">
        <v>0.62</v>
      </c>
      <c r="BV180" s="132">
        <f>IF(BR180="-","-",_xlfn.XLOOKUP(BR180,ABNT5101!$B$4:$B$9,ABNT5101!$C$4:$C$9))</f>
        <v>3</v>
      </c>
      <c r="BW180" s="132">
        <f>IF(BR180="-","-",_xlfn.XLOOKUP(BR180,ABNT5101!$B$4:$B$9,ABNT5101!$D$4:$D$9))</f>
        <v>0.6</v>
      </c>
      <c r="BX180" s="18" t="str">
        <f t="shared" si="88"/>
        <v>ATENDE</v>
      </c>
      <c r="BY180" s="18" t="str">
        <f t="shared" si="89"/>
        <v>ATENDE</v>
      </c>
      <c r="BZ180" s="18" t="str">
        <f t="shared" si="90"/>
        <v>ATENDE</v>
      </c>
      <c r="CA180" s="22" t="str">
        <f t="shared" si="116"/>
        <v>P6</v>
      </c>
      <c r="CB180" s="23">
        <f t="shared" si="91"/>
        <v>0.12333333333333329</v>
      </c>
      <c r="CC180" s="22">
        <v>3.37</v>
      </c>
      <c r="CD180" s="22">
        <v>0.88</v>
      </c>
      <c r="CE180" s="130">
        <f>IF(CA180="-","-",_xlfn.XLOOKUP(CA180,ABNT5101!$B$4:$B$9,ABNT5101!$C$4:$C$9))</f>
        <v>3</v>
      </c>
      <c r="CF180" s="130">
        <f>IF(CA180="-","-",_xlfn.XLOOKUP(CA180,ABNT5101!$B$4:$B$9,ABNT5101!$D$4:$D$9))</f>
        <v>0.6</v>
      </c>
      <c r="CG180" s="18" t="str">
        <f t="shared" si="92"/>
        <v>ATENDE</v>
      </c>
      <c r="CH180" s="18" t="str">
        <f t="shared" si="93"/>
        <v>ATENDE</v>
      </c>
      <c r="CI180" s="18" t="str">
        <f t="shared" si="94"/>
        <v>ATENDE</v>
      </c>
      <c r="CJ180" s="133" t="str">
        <f>_xlfn.XLOOKUP(CK180,'Banco de dados'!$B:$B,'Banco de dados'!$D:$D)</f>
        <v>SX LIGHTING</v>
      </c>
      <c r="CK180" s="25" t="s">
        <v>801</v>
      </c>
      <c r="CL180" s="24" t="str">
        <f>_xlfn.XLOOKUP(CK180,'Banco de dados'!$B:$B,'Banco de dados'!$E:$E)</f>
        <v>SXINEVO030K40L12CZF7PHF</v>
      </c>
      <c r="CM180" s="24"/>
      <c r="CN180" s="24" t="e">
        <f>IF(CM180="-","-",_xlfn.XLOOKUP(CM180,'Banco de dados'!$B:$B,'Banco de dados'!$E:$E))</f>
        <v>#N/A</v>
      </c>
      <c r="CO180" s="26">
        <f t="shared" si="95"/>
        <v>1</v>
      </c>
      <c r="CP180" s="24">
        <f>_xlfn.XLOOKUP(CK180,'Banco de dados'!$B:$B,'Banco de dados'!$H:$H)</f>
        <v>31</v>
      </c>
      <c r="CQ180" s="24">
        <f>_xlfn.XLOOKUP(CM180,'Banco de dados'!$B:$B,'Banco de dados'!$H:$H)</f>
        <v>0</v>
      </c>
      <c r="CR180" s="24">
        <f>_xlfn.XLOOKUP(CK180,'Banco de dados'!$B:$B,'Banco de dados'!$F:$F)</f>
        <v>5270</v>
      </c>
      <c r="CS180" s="24">
        <f>_xlfn.XLOOKUP(CM180,'Banco de dados'!$B:$B,'Banco de dados'!$F:$F)</f>
        <v>0</v>
      </c>
      <c r="CT180" s="25">
        <v>0</v>
      </c>
      <c r="CU180" s="25"/>
      <c r="CV180" s="24" t="str">
        <f>IF(AI180&lt;=0.5,"Curto I",IF(AND(AI180&gt;='Braços de IP'!$B$9,AI180&lt;='Braços de IP'!$D$9),'Braços de IP'!$E$9,IF(AND(AI180&gt;='Braços de IP'!$B$10,AI180&lt;='Braços de IP'!$D$10),'Braços de IP'!$E$10,IF(AND(AI180&gt;='Braços de IP'!$B$11,AI180&lt;='Braços de IP'!$D$11),'Braços de IP'!$E$11,IF(AND(AI180&gt;='Braços de IP'!$B$12,AI180&lt;='Braços de IP'!$D$12),'Braços de IP'!$E$12,IF(AND(AI180&gt;='Braços de IP'!$B$13,AI180&lt;='Braços de IP'!$D$13),'Braços de IP'!$E$13,IF(AND(AI180&gt;='Braços de IP'!$B$14,AI180&lt;='Braços de IP'!$D$14),'Braços de IP'!$E$14,"ERRO")))))))</f>
        <v>Curto II</v>
      </c>
      <c r="CW180" s="25"/>
      <c r="CX180" s="24" t="str">
        <f>IF($CW180="","",VLOOKUP($CW180,'Braços de IP'!$E$9:$I$15,2,0))</f>
        <v/>
      </c>
      <c r="CY180" s="27" t="str">
        <f>IF($CW180="","",VLOOKUP($CW180,'Braços de IP'!$E$9:$I$15,5,0))</f>
        <v/>
      </c>
      <c r="CZ180" s="24"/>
      <c r="DA180" s="24"/>
      <c r="DB180" s="24"/>
      <c r="DC180" s="24"/>
      <c r="DD180" s="24"/>
      <c r="DE180" s="24"/>
      <c r="DF180" s="28">
        <f t="shared" si="96"/>
        <v>31</v>
      </c>
      <c r="DG180" s="29">
        <f t="shared" si="97"/>
        <v>100</v>
      </c>
      <c r="DH180" s="28">
        <f t="shared" si="98"/>
        <v>131</v>
      </c>
      <c r="DI180" s="30">
        <f t="shared" si="99"/>
        <v>0.69</v>
      </c>
      <c r="DJ180" s="31"/>
      <c r="DK180" s="32"/>
      <c r="DL180" s="15" t="s">
        <v>141</v>
      </c>
      <c r="DM180" s="15"/>
      <c r="DO180" s="33">
        <f t="shared" si="100"/>
        <v>0.7350427350427351</v>
      </c>
    </row>
    <row r="181" spans="1:125" ht="15.75" hidden="1" customHeight="1" x14ac:dyDescent="0.3">
      <c r="C181" t="s">
        <v>1006</v>
      </c>
      <c r="D181" s="15">
        <v>59</v>
      </c>
      <c r="E181" s="15" t="s">
        <v>132</v>
      </c>
      <c r="F181" s="15" t="s">
        <v>222</v>
      </c>
      <c r="G181" s="15">
        <v>-30.010538</v>
      </c>
      <c r="H181" s="15">
        <v>-50.148864000000003</v>
      </c>
      <c r="I181" s="15" t="s">
        <v>134</v>
      </c>
      <c r="J181" s="15" t="s">
        <v>135</v>
      </c>
      <c r="K181" s="15" t="s">
        <v>136</v>
      </c>
      <c r="L181" s="15" t="s">
        <v>148</v>
      </c>
      <c r="M181" s="15">
        <v>100</v>
      </c>
      <c r="N181" s="15">
        <v>17</v>
      </c>
      <c r="O181" s="15">
        <v>0</v>
      </c>
      <c r="P181" s="15">
        <f t="shared" si="74"/>
        <v>200</v>
      </c>
      <c r="Q181" s="16">
        <v>2</v>
      </c>
      <c r="R181" s="16">
        <v>2.5</v>
      </c>
      <c r="S181" s="16">
        <v>7</v>
      </c>
      <c r="T181" s="15"/>
      <c r="U181" s="15"/>
      <c r="V181" s="15">
        <v>0</v>
      </c>
      <c r="W181" s="15">
        <v>2.5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 t="s">
        <v>138</v>
      </c>
      <c r="AD181" s="15" t="s">
        <v>139</v>
      </c>
      <c r="AE181" s="15">
        <v>34.1</v>
      </c>
      <c r="AF181" s="15">
        <v>6.1</v>
      </c>
      <c r="AG181" s="15">
        <v>1</v>
      </c>
      <c r="AH181" s="15">
        <v>0.3</v>
      </c>
      <c r="AI181" s="15">
        <v>1.3</v>
      </c>
      <c r="AJ181" s="16">
        <f t="shared" si="75"/>
        <v>1</v>
      </c>
      <c r="AK181" s="16" t="s">
        <v>135</v>
      </c>
      <c r="AL181" s="16" t="s">
        <v>135</v>
      </c>
      <c r="AM181" s="15" t="s">
        <v>140</v>
      </c>
      <c r="AN181" s="16">
        <f t="shared" si="76"/>
        <v>2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 t="s">
        <v>135</v>
      </c>
      <c r="AU181" s="17">
        <f t="shared" si="77"/>
        <v>0</v>
      </c>
      <c r="AV181" s="17"/>
      <c r="AW181" s="17">
        <f>VLOOKUP(I181,ABNT5101!$I$3:$J$9,2)</f>
        <v>7.5</v>
      </c>
      <c r="AX181" s="17">
        <f>VLOOKUP(I181,ABNT5101!$I$3:$M$9,5)</f>
        <v>0.18</v>
      </c>
      <c r="AY181" s="131" t="str">
        <f>_xlfn.XLOOKUP(I181,ABNT5101!$I:$I,ABNT5101!$L:$L)</f>
        <v>-</v>
      </c>
      <c r="AZ181" s="131">
        <f>_xlfn.XLOOKUP(I181,ABNT5101!$I:$I,ABNT5101!M:M)</f>
        <v>0.18</v>
      </c>
      <c r="BA181" s="131" t="str">
        <f>_xlfn.XLOOKUP(I181,ABNT5101!$I:$I,ABNT5101!N:N)</f>
        <v>-</v>
      </c>
      <c r="BB181" s="131">
        <f>_xlfn.XLOOKUP(I181,ABNT5101!$I:$I,ABNT5101!O:O)</f>
        <v>16</v>
      </c>
      <c r="BC181" s="18" t="str">
        <f t="shared" si="78"/>
        <v>ATENDE</v>
      </c>
      <c r="BD181" s="19">
        <f t="shared" si="79"/>
        <v>0.27333333333333343</v>
      </c>
      <c r="BE181" s="19">
        <f t="shared" si="80"/>
        <v>0.83333333333333348</v>
      </c>
      <c r="BF181" s="19" t="str">
        <f t="shared" si="81"/>
        <v>-</v>
      </c>
      <c r="BG181" s="20">
        <v>9.5500000000000007</v>
      </c>
      <c r="BH181" s="20">
        <v>0.33</v>
      </c>
      <c r="BI181" s="20"/>
      <c r="BJ181" s="20"/>
      <c r="BK181" s="21"/>
      <c r="BL181" s="20"/>
      <c r="BM181" s="18" t="str">
        <f t="shared" si="82"/>
        <v>ATENDE</v>
      </c>
      <c r="BN181" s="18" t="str">
        <f t="shared" si="83"/>
        <v>ATENDE</v>
      </c>
      <c r="BO181" s="18" t="str">
        <f t="shared" si="84"/>
        <v>ATENDE</v>
      </c>
      <c r="BP181" s="18" t="str">
        <f t="shared" si="85"/>
        <v>ATENDE</v>
      </c>
      <c r="BQ181" s="22" t="str">
        <f t="shared" si="86"/>
        <v>C5</v>
      </c>
      <c r="BR181" s="22" t="str">
        <f t="shared" si="114"/>
        <v>P6</v>
      </c>
      <c r="BS181" s="23">
        <f t="shared" si="87"/>
        <v>1.3900000000000001</v>
      </c>
      <c r="BT181" s="20">
        <v>7.17</v>
      </c>
      <c r="BU181" s="20">
        <v>1.92</v>
      </c>
      <c r="BV181" s="132">
        <f>IF(BR181="-","-",_xlfn.XLOOKUP(BR181,ABNT5101!$B$4:$B$9,ABNT5101!$C$4:$C$9))</f>
        <v>3</v>
      </c>
      <c r="BW181" s="132">
        <f>IF(BR181="-","-",_xlfn.XLOOKUP(BR181,ABNT5101!$B$4:$B$9,ABNT5101!$D$4:$D$9))</f>
        <v>0.6</v>
      </c>
      <c r="BX181" s="18" t="str">
        <f t="shared" si="88"/>
        <v>ATENDE</v>
      </c>
      <c r="BY181" s="18" t="str">
        <f t="shared" si="89"/>
        <v>ATENDE</v>
      </c>
      <c r="BZ181" s="18" t="str">
        <f t="shared" si="90"/>
        <v>ATENDE</v>
      </c>
      <c r="CA181" s="22" t="str">
        <f t="shared" si="116"/>
        <v>P6</v>
      </c>
      <c r="CB181" s="23">
        <f t="shared" si="91"/>
        <v>0.12333333333333329</v>
      </c>
      <c r="CC181" s="22">
        <v>3.37</v>
      </c>
      <c r="CD181" s="22">
        <v>1.64</v>
      </c>
      <c r="CE181" s="130">
        <f>IF(CA181="-","-",_xlfn.XLOOKUP(CA181,ABNT5101!$B$4:$B$9,ABNT5101!$C$4:$C$9))</f>
        <v>3</v>
      </c>
      <c r="CF181" s="130">
        <f>IF(CA181="-","-",_xlfn.XLOOKUP(CA181,ABNT5101!$B$4:$B$9,ABNT5101!$D$4:$D$9))</f>
        <v>0.6</v>
      </c>
      <c r="CG181" s="18" t="str">
        <f t="shared" si="92"/>
        <v>ATENDE</v>
      </c>
      <c r="CH181" s="18" t="str">
        <f t="shared" si="93"/>
        <v>ATENDE</v>
      </c>
      <c r="CI181" s="18" t="str">
        <f t="shared" si="94"/>
        <v>ATENDE</v>
      </c>
      <c r="CJ181" s="133" t="str">
        <f>_xlfn.XLOOKUP(CK181,'Banco de dados'!$B:$B,'Banco de dados'!$D:$D)</f>
        <v>TECNOWATT</v>
      </c>
      <c r="CK181" s="25" t="s">
        <v>824</v>
      </c>
      <c r="CL181" s="24" t="str">
        <f>_xlfn.XLOOKUP(CK181,'Banco de dados'!$B:$B,'Banco de dados'!$E:$E)</f>
        <v>SIGSAGPTLRRSSNDL_30W_38IBBRS
1-10C1MUN6.5</v>
      </c>
      <c r="CM181" s="24"/>
      <c r="CN181" s="24">
        <f>IF(CM181="-","-",_xlfn.XLOOKUP(CM181,'Banco de dados'!$B:$B,'Banco de dados'!$E:$E))</f>
        <v>0</v>
      </c>
      <c r="CO181" s="26">
        <f t="shared" si="95"/>
        <v>1</v>
      </c>
      <c r="CP181" s="24">
        <f>_xlfn.XLOOKUP(CK181,'Banco de dados'!$B:$B,'Banco de dados'!$H:$H)</f>
        <v>30</v>
      </c>
      <c r="CQ181" s="24">
        <f>_xlfn.XLOOKUP(CM181,'Banco de dados'!$B:$B,'Banco de dados'!$H:$H)</f>
        <v>0</v>
      </c>
      <c r="CR181" s="24">
        <f>_xlfn.XLOOKUP(CK181,'Banco de dados'!$B:$B,'Banco de dados'!$F:$F)</f>
        <v>5266</v>
      </c>
      <c r="CS181" s="24">
        <f>_xlfn.XLOOKUP(CM181,'Banco de dados'!$B:$B,'Banco de dados'!$F:$F)</f>
        <v>0</v>
      </c>
      <c r="CT181" s="25">
        <v>0</v>
      </c>
      <c r="CU181" s="25"/>
      <c r="CV181" s="24" t="str">
        <f>IF(AI181&lt;=0.5,"Curto I",IF(AND(AI181&gt;='Braços de IP'!$B$9,AI181&lt;='Braços de IP'!$D$9),'Braços de IP'!$E$9,IF(AND(AI181&gt;='Braços de IP'!$B$10,AI181&lt;='Braços de IP'!$D$10),'Braços de IP'!$E$10,IF(AND(AI181&gt;='Braços de IP'!$B$11,AI181&lt;='Braços de IP'!$D$11),'Braços de IP'!$E$11,IF(AND(AI181&gt;='Braços de IP'!$B$12,AI181&lt;='Braços de IP'!$D$12),'Braços de IP'!$E$12,IF(AND(AI181&gt;='Braços de IP'!$B$13,AI181&lt;='Braços de IP'!$D$13),'Braços de IP'!$E$13,IF(AND(AI181&gt;='Braços de IP'!$B$14,AI181&lt;='Braços de IP'!$D$14),'Braços de IP'!$E$14,"ERRO")))))))</f>
        <v>Curto II</v>
      </c>
      <c r="CW181" s="25"/>
      <c r="CX181" s="24" t="str">
        <f>IF($CW181="","",VLOOKUP($CW181,'Braços de IP'!$E$9:$I$15,2,0))</f>
        <v/>
      </c>
      <c r="CY181" s="27" t="str">
        <f>IF($CW181="","",VLOOKUP($CW181,'Braços de IP'!$E$9:$I$15,5,0))</f>
        <v/>
      </c>
      <c r="CZ181" s="24"/>
      <c r="DA181" s="24"/>
      <c r="DB181" s="24"/>
      <c r="DC181" s="24"/>
      <c r="DD181" s="24"/>
      <c r="DE181" s="24"/>
      <c r="DF181" s="28">
        <f t="shared" si="96"/>
        <v>30</v>
      </c>
      <c r="DG181" s="29">
        <f t="shared" si="97"/>
        <v>100</v>
      </c>
      <c r="DH181" s="28">
        <f t="shared" si="98"/>
        <v>130</v>
      </c>
      <c r="DI181" s="30">
        <f t="shared" si="99"/>
        <v>0.7</v>
      </c>
      <c r="DJ181" s="31"/>
      <c r="DK181" s="32"/>
      <c r="DL181" s="15" t="s">
        <v>141</v>
      </c>
      <c r="DM181" s="15"/>
      <c r="DO181" s="33">
        <f t="shared" si="100"/>
        <v>0.74358974358974361</v>
      </c>
    </row>
    <row r="182" spans="1:125" ht="15.75" hidden="1" customHeight="1" x14ac:dyDescent="0.3">
      <c r="C182" t="s">
        <v>1006</v>
      </c>
      <c r="D182" s="15">
        <v>60</v>
      </c>
      <c r="E182" s="15" t="s">
        <v>132</v>
      </c>
      <c r="F182" s="15" t="s">
        <v>223</v>
      </c>
      <c r="G182" s="15">
        <v>-30.013382</v>
      </c>
      <c r="H182" s="15">
        <v>-50.155915999999998</v>
      </c>
      <c r="I182" s="15" t="s">
        <v>134</v>
      </c>
      <c r="J182" s="15" t="s">
        <v>135</v>
      </c>
      <c r="K182" s="15" t="s">
        <v>136</v>
      </c>
      <c r="L182" s="15" t="s">
        <v>148</v>
      </c>
      <c r="M182" s="15">
        <v>100</v>
      </c>
      <c r="N182" s="15">
        <v>17</v>
      </c>
      <c r="O182" s="15">
        <v>0</v>
      </c>
      <c r="P182" s="15">
        <f t="shared" si="74"/>
        <v>200</v>
      </c>
      <c r="Q182" s="16">
        <v>2</v>
      </c>
      <c r="R182" s="16">
        <v>2</v>
      </c>
      <c r="S182" s="16">
        <v>7</v>
      </c>
      <c r="T182" s="15"/>
      <c r="U182" s="15"/>
      <c r="V182" s="15">
        <v>0</v>
      </c>
      <c r="W182" s="15">
        <v>2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 t="s">
        <v>138</v>
      </c>
      <c r="AD182" s="15" t="s">
        <v>139</v>
      </c>
      <c r="AE182" s="15">
        <v>24.2</v>
      </c>
      <c r="AF182" s="15">
        <v>7.5</v>
      </c>
      <c r="AG182" s="15">
        <v>1</v>
      </c>
      <c r="AH182" s="15">
        <v>0.5</v>
      </c>
      <c r="AI182" s="15">
        <v>1.3</v>
      </c>
      <c r="AJ182" s="16">
        <f t="shared" si="75"/>
        <v>0.8</v>
      </c>
      <c r="AK182" s="16" t="s">
        <v>135</v>
      </c>
      <c r="AL182" s="16" t="s">
        <v>135</v>
      </c>
      <c r="AM182" s="15" t="s">
        <v>140</v>
      </c>
      <c r="AN182" s="16">
        <f t="shared" si="76"/>
        <v>2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 t="s">
        <v>135</v>
      </c>
      <c r="AU182" s="17">
        <f t="shared" si="77"/>
        <v>0</v>
      </c>
      <c r="AV182" s="17"/>
      <c r="AW182" s="17">
        <f>VLOOKUP(I182,ABNT5101!$I$3:$J$9,2)</f>
        <v>7.5</v>
      </c>
      <c r="AX182" s="17">
        <f>VLOOKUP(I182,ABNT5101!$I$3:$M$9,5)</f>
        <v>0.18</v>
      </c>
      <c r="AY182" s="131" t="str">
        <f>_xlfn.XLOOKUP(I182,ABNT5101!$I:$I,ABNT5101!$L:$L)</f>
        <v>-</v>
      </c>
      <c r="AZ182" s="131">
        <f>_xlfn.XLOOKUP(I182,ABNT5101!$I:$I,ABNT5101!M:M)</f>
        <v>0.18</v>
      </c>
      <c r="BA182" s="131" t="str">
        <f>_xlfn.XLOOKUP(I182,ABNT5101!$I:$I,ABNT5101!N:N)</f>
        <v>-</v>
      </c>
      <c r="BB182" s="131">
        <f>_xlfn.XLOOKUP(I182,ABNT5101!$I:$I,ABNT5101!O:O)</f>
        <v>16</v>
      </c>
      <c r="BC182" s="18" t="str">
        <f t="shared" si="78"/>
        <v>ATENDE</v>
      </c>
      <c r="BD182" s="19">
        <f t="shared" si="79"/>
        <v>0.25733333333333319</v>
      </c>
      <c r="BE182" s="19">
        <f t="shared" si="80"/>
        <v>2.3333333333333335</v>
      </c>
      <c r="BF182" s="19" t="str">
        <f t="shared" si="81"/>
        <v>-</v>
      </c>
      <c r="BG182" s="20">
        <v>9.43</v>
      </c>
      <c r="BH182" s="20">
        <v>0.6</v>
      </c>
      <c r="BI182" s="20"/>
      <c r="BJ182" s="20"/>
      <c r="BK182" s="21"/>
      <c r="BL182" s="20"/>
      <c r="BM182" s="18" t="str">
        <f t="shared" si="82"/>
        <v>ATENDE</v>
      </c>
      <c r="BN182" s="18" t="str">
        <f t="shared" si="83"/>
        <v>ATENDE</v>
      </c>
      <c r="BO182" s="18" t="str">
        <f t="shared" si="84"/>
        <v>ATENDE</v>
      </c>
      <c r="BP182" s="18" t="str">
        <f t="shared" si="85"/>
        <v>ATENDE</v>
      </c>
      <c r="BQ182" s="22" t="str">
        <f t="shared" si="86"/>
        <v>C5</v>
      </c>
      <c r="BR182" s="22" t="str">
        <f t="shared" si="114"/>
        <v>P6</v>
      </c>
      <c r="BS182" s="23">
        <f t="shared" si="87"/>
        <v>1.8033333333333332</v>
      </c>
      <c r="BT182" s="20">
        <v>8.41</v>
      </c>
      <c r="BU182" s="20">
        <v>5.18</v>
      </c>
      <c r="BV182" s="132">
        <f>IF(BR182="-","-",_xlfn.XLOOKUP(BR182,ABNT5101!$B$4:$B$9,ABNT5101!$C$4:$C$9))</f>
        <v>3</v>
      </c>
      <c r="BW182" s="132">
        <f>IF(BR182="-","-",_xlfn.XLOOKUP(BR182,ABNT5101!$B$4:$B$9,ABNT5101!$D$4:$D$9))</f>
        <v>0.6</v>
      </c>
      <c r="BX182" s="18" t="str">
        <f t="shared" si="88"/>
        <v>ATENDE</v>
      </c>
      <c r="BY182" s="18" t="str">
        <f t="shared" si="89"/>
        <v>ATENDE</v>
      </c>
      <c r="BZ182" s="18" t="str">
        <f t="shared" si="90"/>
        <v>ATENDE</v>
      </c>
      <c r="CA182" s="22" t="str">
        <f t="shared" si="116"/>
        <v>P6</v>
      </c>
      <c r="CB182" s="23">
        <f t="shared" si="91"/>
        <v>1.0433333333333334</v>
      </c>
      <c r="CC182" s="22">
        <v>6.13</v>
      </c>
      <c r="CD182" s="22">
        <v>4.22</v>
      </c>
      <c r="CE182" s="130">
        <f>IF(CA182="-","-",_xlfn.XLOOKUP(CA182,ABNT5101!$B$4:$B$9,ABNT5101!$C$4:$C$9))</f>
        <v>3</v>
      </c>
      <c r="CF182" s="130">
        <f>IF(CA182="-","-",_xlfn.XLOOKUP(CA182,ABNT5101!$B$4:$B$9,ABNT5101!$D$4:$D$9))</f>
        <v>0.6</v>
      </c>
      <c r="CG182" s="18" t="str">
        <f t="shared" si="92"/>
        <v>ATENDE</v>
      </c>
      <c r="CH182" s="18" t="str">
        <f t="shared" si="93"/>
        <v>ATENDE</v>
      </c>
      <c r="CI182" s="18" t="str">
        <f t="shared" si="94"/>
        <v>ATENDE</v>
      </c>
      <c r="CJ182" s="133" t="str">
        <f>_xlfn.XLOOKUP(CK182,'Banco de dados'!$B:$B,'Banco de dados'!$D:$D)</f>
        <v>LEDSTAR</v>
      </c>
      <c r="CK182" s="25" t="s">
        <v>707</v>
      </c>
      <c r="CL182" s="24" t="str">
        <f>_xlfn.XLOOKUP(CK182,'Banco de dados'!$B:$B,'Banco de dados'!$E:$E)</f>
        <v>LUM LED SL VT 9.1 28W</v>
      </c>
      <c r="CM182" s="24"/>
      <c r="CN182" s="24">
        <f>IF(CM182="-","-",_xlfn.XLOOKUP(CM182,'Banco de dados'!$B:$B,'Banco de dados'!$E:$E))</f>
        <v>0</v>
      </c>
      <c r="CO182" s="26">
        <f t="shared" si="95"/>
        <v>1</v>
      </c>
      <c r="CP182" s="24">
        <f>_xlfn.XLOOKUP(CK182,'Banco de dados'!$B:$B,'Banco de dados'!$H:$H)</f>
        <v>28</v>
      </c>
      <c r="CQ182" s="24">
        <f>_xlfn.XLOOKUP(CM182,'Banco de dados'!$B:$B,'Banco de dados'!$H:$H)</f>
        <v>0</v>
      </c>
      <c r="CR182" s="24">
        <f>_xlfn.XLOOKUP(CK182,'Banco de dados'!$B:$B,'Banco de dados'!$F:$F)</f>
        <v>4927.3500000000004</v>
      </c>
      <c r="CS182" s="24">
        <f>_xlfn.XLOOKUP(CM182,'Banco de dados'!$B:$B,'Banco de dados'!$F:$F)</f>
        <v>0</v>
      </c>
      <c r="CT182" s="25">
        <v>0</v>
      </c>
      <c r="CU182" s="25"/>
      <c r="CV182" s="24" t="str">
        <f>IF(AI182&lt;=0.5,"Curto I",IF(AND(AI182&gt;='Braços de IP'!$B$9,AI182&lt;='Braços de IP'!$D$9),'Braços de IP'!$E$9,IF(AND(AI182&gt;='Braços de IP'!$B$10,AI182&lt;='Braços de IP'!$D$10),'Braços de IP'!$E$10,IF(AND(AI182&gt;='Braços de IP'!$B$11,AI182&lt;='Braços de IP'!$D$11),'Braços de IP'!$E$11,IF(AND(AI182&gt;='Braços de IP'!$B$12,AI182&lt;='Braços de IP'!$D$12),'Braços de IP'!$E$12,IF(AND(AI182&gt;='Braços de IP'!$B$13,AI182&lt;='Braços de IP'!$D$13),'Braços de IP'!$E$13,IF(AND(AI182&gt;='Braços de IP'!$B$14,AI182&lt;='Braços de IP'!$D$14),'Braços de IP'!$E$14,"ERRO")))))))</f>
        <v>Curto II</v>
      </c>
      <c r="CW182" s="25"/>
      <c r="CX182" s="24" t="str">
        <f>IF($CW182="","",VLOOKUP($CW182,'Braços de IP'!$E$9:$I$15,2,0))</f>
        <v/>
      </c>
      <c r="CY182" s="27" t="str">
        <f>IF($CW182="","",VLOOKUP($CW182,'Braços de IP'!$E$9:$I$15,5,0))</f>
        <v/>
      </c>
      <c r="CZ182" s="24"/>
      <c r="DA182" s="24"/>
      <c r="DB182" s="24"/>
      <c r="DC182" s="24"/>
      <c r="DD182" s="24"/>
      <c r="DE182" s="24"/>
      <c r="DF182" s="28">
        <f t="shared" si="96"/>
        <v>28</v>
      </c>
      <c r="DG182" s="29">
        <f t="shared" si="97"/>
        <v>100</v>
      </c>
      <c r="DH182" s="28">
        <f t="shared" si="98"/>
        <v>128</v>
      </c>
      <c r="DI182" s="30">
        <f t="shared" si="99"/>
        <v>0.72</v>
      </c>
      <c r="DJ182" s="31"/>
      <c r="DK182" s="32"/>
      <c r="DL182" s="15" t="s">
        <v>141</v>
      </c>
      <c r="DM182" s="15"/>
      <c r="DO182" s="33">
        <f t="shared" si="100"/>
        <v>0.76068376068376065</v>
      </c>
    </row>
    <row r="183" spans="1:125" ht="15.75" hidden="1" customHeight="1" x14ac:dyDescent="0.3">
      <c r="C183" t="s">
        <v>1006</v>
      </c>
      <c r="D183" s="15">
        <v>60</v>
      </c>
      <c r="E183" s="15" t="s">
        <v>132</v>
      </c>
      <c r="F183" s="15" t="s">
        <v>223</v>
      </c>
      <c r="G183" s="15">
        <v>-30.013382</v>
      </c>
      <c r="H183" s="15">
        <v>-50.155915999999998</v>
      </c>
      <c r="I183" s="15" t="s">
        <v>134</v>
      </c>
      <c r="J183" s="15" t="s">
        <v>135</v>
      </c>
      <c r="K183" s="15" t="s">
        <v>136</v>
      </c>
      <c r="L183" s="15" t="s">
        <v>148</v>
      </c>
      <c r="M183" s="15">
        <v>100</v>
      </c>
      <c r="N183" s="15">
        <v>17</v>
      </c>
      <c r="O183" s="15">
        <v>0</v>
      </c>
      <c r="P183" s="15">
        <f t="shared" si="74"/>
        <v>200</v>
      </c>
      <c r="Q183" s="16">
        <v>2</v>
      </c>
      <c r="R183" s="16">
        <v>2</v>
      </c>
      <c r="S183" s="16">
        <v>7</v>
      </c>
      <c r="T183" s="15"/>
      <c r="U183" s="15"/>
      <c r="V183" s="15">
        <v>0</v>
      </c>
      <c r="W183" s="15">
        <v>2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 t="s">
        <v>138</v>
      </c>
      <c r="AD183" s="15" t="s">
        <v>139</v>
      </c>
      <c r="AE183" s="15">
        <v>24.2</v>
      </c>
      <c r="AF183" s="15">
        <v>7.5</v>
      </c>
      <c r="AG183" s="15">
        <v>1</v>
      </c>
      <c r="AH183" s="15">
        <v>0.5</v>
      </c>
      <c r="AI183" s="15">
        <v>1.3</v>
      </c>
      <c r="AJ183" s="16">
        <f t="shared" si="75"/>
        <v>0.8</v>
      </c>
      <c r="AK183" s="16" t="s">
        <v>135</v>
      </c>
      <c r="AL183" s="16" t="s">
        <v>135</v>
      </c>
      <c r="AM183" s="15" t="s">
        <v>140</v>
      </c>
      <c r="AN183" s="16">
        <f t="shared" si="76"/>
        <v>2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 t="s">
        <v>135</v>
      </c>
      <c r="AU183" s="17">
        <f t="shared" si="77"/>
        <v>0</v>
      </c>
      <c r="AV183" s="17"/>
      <c r="AW183" s="17">
        <f>VLOOKUP(I183,ABNT5101!$I$3:$J$9,2)</f>
        <v>7.5</v>
      </c>
      <c r="AX183" s="17">
        <f>VLOOKUP(I183,ABNT5101!$I$3:$M$9,5)</f>
        <v>0.18</v>
      </c>
      <c r="AY183" s="131" t="str">
        <f>_xlfn.XLOOKUP(I183,ABNT5101!$I:$I,ABNT5101!$L:$L)</f>
        <v>-</v>
      </c>
      <c r="AZ183" s="131">
        <f>_xlfn.XLOOKUP(I183,ABNT5101!$I:$I,ABNT5101!M:M)</f>
        <v>0.18</v>
      </c>
      <c r="BA183" s="131" t="str">
        <f>_xlfn.XLOOKUP(I183,ABNT5101!$I:$I,ABNT5101!N:N)</f>
        <v>-</v>
      </c>
      <c r="BB183" s="131">
        <f>_xlfn.XLOOKUP(I183,ABNT5101!$I:$I,ABNT5101!O:O)</f>
        <v>16</v>
      </c>
      <c r="BC183" s="18" t="str">
        <f t="shared" si="78"/>
        <v>ATENDE</v>
      </c>
      <c r="BD183" s="19">
        <f t="shared" si="79"/>
        <v>5.3333333333333455E-2</v>
      </c>
      <c r="BE183" s="19">
        <f t="shared" si="80"/>
        <v>3.2222222222222223</v>
      </c>
      <c r="BF183" s="19" t="str">
        <f t="shared" si="81"/>
        <v>-</v>
      </c>
      <c r="BG183" s="20">
        <v>7.9</v>
      </c>
      <c r="BH183" s="20">
        <v>0.76</v>
      </c>
      <c r="BI183" s="20"/>
      <c r="BJ183" s="20"/>
      <c r="BK183" s="21"/>
      <c r="BL183" s="20"/>
      <c r="BM183" s="18" t="str">
        <f t="shared" si="82"/>
        <v>ATENDE</v>
      </c>
      <c r="BN183" s="18" t="str">
        <f t="shared" si="83"/>
        <v>ATENDE</v>
      </c>
      <c r="BO183" s="18" t="str">
        <f t="shared" si="84"/>
        <v>ATENDE</v>
      </c>
      <c r="BP183" s="18" t="str">
        <f t="shared" si="85"/>
        <v>ATENDE</v>
      </c>
      <c r="BQ183" s="22" t="str">
        <f t="shared" si="86"/>
        <v>C5</v>
      </c>
      <c r="BR183" s="22" t="str">
        <f t="shared" si="114"/>
        <v>P6</v>
      </c>
      <c r="BS183" s="23">
        <f t="shared" si="87"/>
        <v>1.3133333333333335</v>
      </c>
      <c r="BT183" s="20">
        <v>6.94</v>
      </c>
      <c r="BU183" s="20">
        <v>4.8499999999999996</v>
      </c>
      <c r="BV183" s="132">
        <f>IF(BR183="-","-",_xlfn.XLOOKUP(BR183,ABNT5101!$B$4:$B$9,ABNT5101!$C$4:$C$9))</f>
        <v>3</v>
      </c>
      <c r="BW183" s="132">
        <f>IF(BR183="-","-",_xlfn.XLOOKUP(BR183,ABNT5101!$B$4:$B$9,ABNT5101!$D$4:$D$9))</f>
        <v>0.6</v>
      </c>
      <c r="BX183" s="18" t="str">
        <f t="shared" si="88"/>
        <v>ATENDE</v>
      </c>
      <c r="BY183" s="18" t="str">
        <f t="shared" si="89"/>
        <v>ATENDE</v>
      </c>
      <c r="BZ183" s="18" t="str">
        <f t="shared" si="90"/>
        <v>ATENDE</v>
      </c>
      <c r="CA183" s="22" t="str">
        <f t="shared" si="116"/>
        <v>P6</v>
      </c>
      <c r="CB183" s="23">
        <f t="shared" si="91"/>
        <v>0.59666666666666668</v>
      </c>
      <c r="CC183" s="22">
        <v>4.79</v>
      </c>
      <c r="CD183" s="22">
        <v>3.45</v>
      </c>
      <c r="CE183" s="130">
        <f>IF(CA183="-","-",_xlfn.XLOOKUP(CA183,ABNT5101!$B$4:$B$9,ABNT5101!$C$4:$C$9))</f>
        <v>3</v>
      </c>
      <c r="CF183" s="130">
        <f>IF(CA183="-","-",_xlfn.XLOOKUP(CA183,ABNT5101!$B$4:$B$9,ABNT5101!$D$4:$D$9))</f>
        <v>0.6</v>
      </c>
      <c r="CG183" s="18" t="str">
        <f t="shared" si="92"/>
        <v>ATENDE</v>
      </c>
      <c r="CH183" s="18" t="str">
        <f t="shared" si="93"/>
        <v>ATENDE</v>
      </c>
      <c r="CI183" s="18" t="str">
        <f t="shared" si="94"/>
        <v>ATENDE</v>
      </c>
      <c r="CJ183" s="133" t="str">
        <f>_xlfn.XLOOKUP(CK183,'Banco de dados'!$B:$B,'Banco de dados'!$D:$D)</f>
        <v>SX LIGHTING</v>
      </c>
      <c r="CK183" s="25" t="s">
        <v>798</v>
      </c>
      <c r="CL183" s="24" t="str">
        <f>_xlfn.XLOOKUP(CK183,'Banco de dados'!$B:$B,'Banco de dados'!$E:$E)</f>
        <v>SXINEVO020K40L12CZF7PHF</v>
      </c>
      <c r="CM183" s="24"/>
      <c r="CN183" s="24">
        <f>IF(CM183="-","-",_xlfn.XLOOKUP(CM183,'Banco de dados'!$B:$B,'Banco de dados'!$E:$E))</f>
        <v>0</v>
      </c>
      <c r="CO183" s="26">
        <f t="shared" si="95"/>
        <v>1</v>
      </c>
      <c r="CP183" s="24">
        <f>_xlfn.XLOOKUP(CK183,'Banco de dados'!$B:$B,'Banco de dados'!$H:$H)</f>
        <v>22.5</v>
      </c>
      <c r="CQ183" s="24">
        <f>_xlfn.XLOOKUP(CM183,'Banco de dados'!$B:$B,'Banco de dados'!$H:$H)</f>
        <v>0</v>
      </c>
      <c r="CR183" s="24">
        <f>_xlfn.XLOOKUP(CK183,'Banco de dados'!$B:$B,'Banco de dados'!$F:$F)</f>
        <v>3825</v>
      </c>
      <c r="CS183" s="24">
        <f>_xlfn.XLOOKUP(CM183,'Banco de dados'!$B:$B,'Banco de dados'!$F:$F)</f>
        <v>0</v>
      </c>
      <c r="CT183" s="25">
        <v>0</v>
      </c>
      <c r="CU183" s="25"/>
      <c r="CV183" s="24" t="str">
        <f>IF(AI183&lt;=0.5,"Curto I",IF(AND(AI183&gt;='Braços de IP'!$B$9,AI183&lt;='Braços de IP'!$D$9),'Braços de IP'!$E$9,IF(AND(AI183&gt;='Braços de IP'!$B$10,AI183&lt;='Braços de IP'!$D$10),'Braços de IP'!$E$10,IF(AND(AI183&gt;='Braços de IP'!$B$11,AI183&lt;='Braços de IP'!$D$11),'Braços de IP'!$E$11,IF(AND(AI183&gt;='Braços de IP'!$B$12,AI183&lt;='Braços de IP'!$D$12),'Braços de IP'!$E$12,IF(AND(AI183&gt;='Braços de IP'!$B$13,AI183&lt;='Braços de IP'!$D$13),'Braços de IP'!$E$13,IF(AND(AI183&gt;='Braços de IP'!$B$14,AI183&lt;='Braços de IP'!$D$14),'Braços de IP'!$E$14,"ERRO")))))))</f>
        <v>Curto II</v>
      </c>
      <c r="CW183" s="25"/>
      <c r="CX183" s="24" t="str">
        <f>IF($CW183="","",VLOOKUP($CW183,'Braços de IP'!$E$9:$I$15,2,0))</f>
        <v/>
      </c>
      <c r="CY183" s="27" t="str">
        <f>IF($CW183="","",VLOOKUP($CW183,'Braços de IP'!$E$9:$I$15,5,0))</f>
        <v/>
      </c>
      <c r="CZ183" s="24"/>
      <c r="DA183" s="24"/>
      <c r="DB183" s="24"/>
      <c r="DC183" s="24"/>
      <c r="DD183" s="24"/>
      <c r="DE183" s="24"/>
      <c r="DF183" s="28">
        <f t="shared" si="96"/>
        <v>22.5</v>
      </c>
      <c r="DG183" s="29">
        <f t="shared" si="97"/>
        <v>100</v>
      </c>
      <c r="DH183" s="28">
        <f t="shared" si="98"/>
        <v>122.5</v>
      </c>
      <c r="DI183" s="30">
        <f t="shared" si="99"/>
        <v>0.77500000000000002</v>
      </c>
      <c r="DJ183" s="31"/>
      <c r="DK183" s="32"/>
      <c r="DL183" s="15" t="s">
        <v>141</v>
      </c>
      <c r="DM183" s="15"/>
      <c r="DO183" s="33">
        <f t="shared" si="100"/>
        <v>0.80769230769230771</v>
      </c>
    </row>
    <row r="184" spans="1:125" ht="15.75" hidden="1" customHeight="1" x14ac:dyDescent="0.3">
      <c r="C184" t="s">
        <v>1006</v>
      </c>
      <c r="D184" s="15">
        <v>60</v>
      </c>
      <c r="E184" s="15" t="s">
        <v>132</v>
      </c>
      <c r="F184" s="15" t="s">
        <v>223</v>
      </c>
      <c r="G184" s="15">
        <v>-30.013382</v>
      </c>
      <c r="H184" s="15">
        <v>-50.155915999999998</v>
      </c>
      <c r="I184" s="15" t="s">
        <v>134</v>
      </c>
      <c r="J184" s="15" t="s">
        <v>135</v>
      </c>
      <c r="K184" s="15" t="s">
        <v>136</v>
      </c>
      <c r="L184" s="15" t="s">
        <v>148</v>
      </c>
      <c r="M184" s="15">
        <v>100</v>
      </c>
      <c r="N184" s="15">
        <v>17</v>
      </c>
      <c r="O184" s="15">
        <v>0</v>
      </c>
      <c r="P184" s="15">
        <f t="shared" si="74"/>
        <v>200</v>
      </c>
      <c r="Q184" s="16">
        <v>2</v>
      </c>
      <c r="R184" s="16">
        <v>2</v>
      </c>
      <c r="S184" s="16">
        <v>7</v>
      </c>
      <c r="T184" s="15"/>
      <c r="U184" s="15"/>
      <c r="V184" s="15">
        <v>0</v>
      </c>
      <c r="W184" s="15">
        <v>2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 t="s">
        <v>138</v>
      </c>
      <c r="AD184" s="15" t="s">
        <v>139</v>
      </c>
      <c r="AE184" s="15">
        <v>24.2</v>
      </c>
      <c r="AF184" s="15">
        <v>7.5</v>
      </c>
      <c r="AG184" s="15">
        <v>1</v>
      </c>
      <c r="AH184" s="15">
        <v>0.5</v>
      </c>
      <c r="AI184" s="15">
        <v>1.3</v>
      </c>
      <c r="AJ184" s="16">
        <f t="shared" si="75"/>
        <v>0.8</v>
      </c>
      <c r="AK184" s="16" t="s">
        <v>135</v>
      </c>
      <c r="AL184" s="16" t="s">
        <v>135</v>
      </c>
      <c r="AM184" s="15" t="s">
        <v>140</v>
      </c>
      <c r="AN184" s="16">
        <f t="shared" si="76"/>
        <v>2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 t="s">
        <v>135</v>
      </c>
      <c r="AU184" s="17">
        <f t="shared" si="77"/>
        <v>0</v>
      </c>
      <c r="AV184" s="17"/>
      <c r="AW184" s="17">
        <f>VLOOKUP(I184,ABNT5101!$I$3:$J$9,2)</f>
        <v>7.5</v>
      </c>
      <c r="AX184" s="17">
        <f>VLOOKUP(I184,ABNT5101!$I$3:$M$9,5)</f>
        <v>0.18</v>
      </c>
      <c r="AY184" s="131" t="str">
        <f>_xlfn.XLOOKUP(I184,ABNT5101!$I:$I,ABNT5101!$L:$L)</f>
        <v>-</v>
      </c>
      <c r="AZ184" s="131">
        <f>_xlfn.XLOOKUP(I184,ABNT5101!$I:$I,ABNT5101!M:M)</f>
        <v>0.18</v>
      </c>
      <c r="BA184" s="131" t="str">
        <f>_xlfn.XLOOKUP(I184,ABNT5101!$I:$I,ABNT5101!N:N)</f>
        <v>-</v>
      </c>
      <c r="BB184" s="131">
        <f>_xlfn.XLOOKUP(I184,ABNT5101!$I:$I,ABNT5101!O:O)</f>
        <v>16</v>
      </c>
      <c r="BC184" s="18" t="str">
        <f t="shared" si="78"/>
        <v>ATENDE</v>
      </c>
      <c r="BD184" s="19">
        <f t="shared" si="79"/>
        <v>0.54933333333333323</v>
      </c>
      <c r="BE184" s="19">
        <f t="shared" si="80"/>
        <v>2.9444444444444442</v>
      </c>
      <c r="BF184" s="19" t="str">
        <f t="shared" si="81"/>
        <v>-</v>
      </c>
      <c r="BG184" s="20">
        <v>11.62</v>
      </c>
      <c r="BH184" s="20">
        <v>0.71</v>
      </c>
      <c r="BI184" s="20"/>
      <c r="BJ184" s="20"/>
      <c r="BK184" s="21"/>
      <c r="BL184" s="20"/>
      <c r="BM184" s="18" t="str">
        <f t="shared" si="82"/>
        <v>ATENDE</v>
      </c>
      <c r="BN184" s="18" t="str">
        <f t="shared" si="83"/>
        <v>ATENDE</v>
      </c>
      <c r="BO184" s="18" t="str">
        <f t="shared" si="84"/>
        <v>ATENDE</v>
      </c>
      <c r="BP184" s="18" t="str">
        <f t="shared" si="85"/>
        <v>ATENDE</v>
      </c>
      <c r="BQ184" s="22" t="str">
        <f t="shared" si="86"/>
        <v>C5</v>
      </c>
      <c r="BR184" s="22" t="str">
        <f t="shared" si="114"/>
        <v>P6</v>
      </c>
      <c r="BS184" s="23">
        <f t="shared" si="87"/>
        <v>2.3266666666666667</v>
      </c>
      <c r="BT184" s="20">
        <v>9.98</v>
      </c>
      <c r="BU184" s="20">
        <v>7.23</v>
      </c>
      <c r="BV184" s="132">
        <f>IF(BR184="-","-",_xlfn.XLOOKUP(BR184,ABNT5101!$B$4:$B$9,ABNT5101!$C$4:$C$9))</f>
        <v>3</v>
      </c>
      <c r="BW184" s="132">
        <f>IF(BR184="-","-",_xlfn.XLOOKUP(BR184,ABNT5101!$B$4:$B$9,ABNT5101!$D$4:$D$9))</f>
        <v>0.6</v>
      </c>
      <c r="BX184" s="18" t="str">
        <f t="shared" si="88"/>
        <v>ATENDE</v>
      </c>
      <c r="BY184" s="18" t="str">
        <f t="shared" si="89"/>
        <v>ATENDE</v>
      </c>
      <c r="BZ184" s="18" t="str">
        <f t="shared" si="90"/>
        <v>ATENDE</v>
      </c>
      <c r="CA184" s="22" t="str">
        <f t="shared" si="116"/>
        <v>P6</v>
      </c>
      <c r="CB184" s="23">
        <f t="shared" si="91"/>
        <v>1.0566666666666666</v>
      </c>
      <c r="CC184" s="22">
        <v>6.17</v>
      </c>
      <c r="CD184" s="22">
        <v>4.51</v>
      </c>
      <c r="CE184" s="130">
        <f>IF(CA184="-","-",_xlfn.XLOOKUP(CA184,ABNT5101!$B$4:$B$9,ABNT5101!$C$4:$C$9))</f>
        <v>3</v>
      </c>
      <c r="CF184" s="130">
        <f>IF(CA184="-","-",_xlfn.XLOOKUP(CA184,ABNT5101!$B$4:$B$9,ABNT5101!$D$4:$D$9))</f>
        <v>0.6</v>
      </c>
      <c r="CG184" s="18" t="str">
        <f t="shared" si="92"/>
        <v>ATENDE</v>
      </c>
      <c r="CH184" s="18" t="str">
        <f t="shared" si="93"/>
        <v>ATENDE</v>
      </c>
      <c r="CI184" s="18" t="str">
        <f t="shared" si="94"/>
        <v>ATENDE</v>
      </c>
      <c r="CJ184" s="133" t="str">
        <f>_xlfn.XLOOKUP(CK184,'Banco de dados'!$B:$B,'Banco de dados'!$D:$D)</f>
        <v>TECNOWATT</v>
      </c>
      <c r="CK184" s="25" t="s">
        <v>824</v>
      </c>
      <c r="CL184" s="24" t="str">
        <f>_xlfn.XLOOKUP(CK184,'Banco de dados'!$B:$B,'Banco de dados'!$E:$E)</f>
        <v>SIGSAGPTLRRSSNDL_30W_38IBBRS
1-10C1MUN6.5</v>
      </c>
      <c r="CM184" s="24"/>
      <c r="CN184" s="24">
        <f>IF(CM184="-","-",_xlfn.XLOOKUP(CM184,'Banco de dados'!$B:$B,'Banco de dados'!$E:$E))</f>
        <v>0</v>
      </c>
      <c r="CO184" s="26">
        <f t="shared" si="95"/>
        <v>1</v>
      </c>
      <c r="CP184" s="24">
        <f>_xlfn.XLOOKUP(CK184,'Banco de dados'!$B:$B,'Banco de dados'!$H:$H)</f>
        <v>30</v>
      </c>
      <c r="CQ184" s="24" t="e">
        <f>_xlfn.XLOOKUP(CM184,'Banco de dados'!$B:$B,'Banco de dados'!$H:$H)</f>
        <v>#N/A</v>
      </c>
      <c r="CR184" s="24">
        <f>_xlfn.XLOOKUP(CK184,'Banco de dados'!$B:$B,'Banco de dados'!$F:$F)</f>
        <v>5266</v>
      </c>
      <c r="CS184" s="24">
        <f>_xlfn.XLOOKUP(CM184,'Banco de dados'!$B:$B,'Banco de dados'!$F:$F)</f>
        <v>0</v>
      </c>
      <c r="CT184" s="25">
        <v>0</v>
      </c>
      <c r="CU184" s="25"/>
      <c r="CV184" s="24" t="str">
        <f>IF(AI184&lt;=0.5,"Curto I",IF(AND(AI184&gt;='Braços de IP'!$B$9,AI184&lt;='Braços de IP'!$D$9),'Braços de IP'!$E$9,IF(AND(AI184&gt;='Braços de IP'!$B$10,AI184&lt;='Braços de IP'!$D$10),'Braços de IP'!$E$10,IF(AND(AI184&gt;='Braços de IP'!$B$11,AI184&lt;='Braços de IP'!$D$11),'Braços de IP'!$E$11,IF(AND(AI184&gt;='Braços de IP'!$B$12,AI184&lt;='Braços de IP'!$D$12),'Braços de IP'!$E$12,IF(AND(AI184&gt;='Braços de IP'!$B$13,AI184&lt;='Braços de IP'!$D$13),'Braços de IP'!$E$13,IF(AND(AI184&gt;='Braços de IP'!$B$14,AI184&lt;='Braços de IP'!$D$14),'Braços de IP'!$E$14,"ERRO")))))))</f>
        <v>Curto II</v>
      </c>
      <c r="CW184" s="25"/>
      <c r="CX184" s="24" t="str">
        <f>IF($CW184="","",VLOOKUP($CW184,'Braços de IP'!$E$9:$I$15,2,0))</f>
        <v/>
      </c>
      <c r="CY184" s="27" t="str">
        <f>IF($CW184="","",VLOOKUP($CW184,'Braços de IP'!$E$9:$I$15,5,0))</f>
        <v/>
      </c>
      <c r="CZ184" s="24"/>
      <c r="DA184" s="24"/>
      <c r="DB184" s="24"/>
      <c r="DC184" s="24"/>
      <c r="DD184" s="24"/>
      <c r="DE184" s="24"/>
      <c r="DF184" s="28">
        <f t="shared" si="96"/>
        <v>30</v>
      </c>
      <c r="DG184" s="29">
        <f t="shared" si="97"/>
        <v>100</v>
      </c>
      <c r="DH184" s="28">
        <f t="shared" si="98"/>
        <v>130</v>
      </c>
      <c r="DI184" s="30">
        <f t="shared" si="99"/>
        <v>0.7</v>
      </c>
      <c r="DJ184" s="31"/>
      <c r="DK184" s="32"/>
      <c r="DL184" s="15" t="s">
        <v>141</v>
      </c>
      <c r="DM184" s="15"/>
      <c r="DO184" s="33">
        <f t="shared" si="100"/>
        <v>0.74358974358974361</v>
      </c>
    </row>
    <row r="185" spans="1:125" ht="15.75" hidden="1" customHeight="1" x14ac:dyDescent="0.3">
      <c r="C185" t="s">
        <v>1006</v>
      </c>
      <c r="D185" s="15">
        <v>61</v>
      </c>
      <c r="E185" s="15" t="s">
        <v>132</v>
      </c>
      <c r="F185" s="15" t="s">
        <v>224</v>
      </c>
      <c r="G185" s="15">
        <v>-30.014125</v>
      </c>
      <c r="H185" s="15">
        <v>-50.157004999999998</v>
      </c>
      <c r="I185" s="15" t="s">
        <v>134</v>
      </c>
      <c r="J185" s="15" t="s">
        <v>135</v>
      </c>
      <c r="K185" s="15" t="s">
        <v>136</v>
      </c>
      <c r="L185" s="15" t="s">
        <v>137</v>
      </c>
      <c r="M185" s="15">
        <v>50</v>
      </c>
      <c r="N185" s="15">
        <v>0</v>
      </c>
      <c r="O185" s="15">
        <v>0</v>
      </c>
      <c r="P185" s="15">
        <f t="shared" si="74"/>
        <v>100</v>
      </c>
      <c r="Q185" s="16">
        <v>2</v>
      </c>
      <c r="R185" s="16">
        <v>2.5</v>
      </c>
      <c r="S185" s="16">
        <v>7</v>
      </c>
      <c r="T185" s="15"/>
      <c r="U185" s="15"/>
      <c r="V185" s="15">
        <v>0</v>
      </c>
      <c r="W185" s="15">
        <v>2.5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 t="s">
        <v>138</v>
      </c>
      <c r="AD185" s="15" t="s">
        <v>139</v>
      </c>
      <c r="AE185" s="15">
        <v>31.5</v>
      </c>
      <c r="AF185" s="15">
        <v>6.5</v>
      </c>
      <c r="AG185" s="15">
        <v>1</v>
      </c>
      <c r="AH185" s="15">
        <v>0.3</v>
      </c>
      <c r="AI185" s="15">
        <v>1</v>
      </c>
      <c r="AJ185" s="16">
        <f t="shared" si="75"/>
        <v>0.7</v>
      </c>
      <c r="AK185" s="16" t="s">
        <v>135</v>
      </c>
      <c r="AL185" s="16" t="s">
        <v>135</v>
      </c>
      <c r="AM185" s="15" t="s">
        <v>140</v>
      </c>
      <c r="AN185" s="16">
        <f t="shared" si="76"/>
        <v>2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 t="s">
        <v>135</v>
      </c>
      <c r="AU185" s="17">
        <f t="shared" si="77"/>
        <v>0</v>
      </c>
      <c r="AV185" s="17"/>
      <c r="AW185" s="17">
        <f>VLOOKUP(I185,ABNT5101!$I$3:$J$9,2)</f>
        <v>7.5</v>
      </c>
      <c r="AX185" s="17">
        <f>VLOOKUP(I185,ABNT5101!$I$3:$M$9,5)</f>
        <v>0.18</v>
      </c>
      <c r="AY185" s="131" t="str">
        <f>_xlfn.XLOOKUP(I185,ABNT5101!$I:$I,ABNT5101!$L:$L)</f>
        <v>-</v>
      </c>
      <c r="AZ185" s="131">
        <f>_xlfn.XLOOKUP(I185,ABNT5101!$I:$I,ABNT5101!M:M)</f>
        <v>0.18</v>
      </c>
      <c r="BA185" s="131" t="str">
        <f>_xlfn.XLOOKUP(I185,ABNT5101!$I:$I,ABNT5101!N:N)</f>
        <v>-</v>
      </c>
      <c r="BB185" s="131">
        <f>_xlfn.XLOOKUP(I185,ABNT5101!$I:$I,ABNT5101!O:O)</f>
        <v>16</v>
      </c>
      <c r="BC185" s="18" t="str">
        <f t="shared" si="78"/>
        <v>ATENDE</v>
      </c>
      <c r="BD185" s="19">
        <f t="shared" si="79"/>
        <v>7.1999999999999842E-2</v>
      </c>
      <c r="BE185" s="19">
        <f t="shared" si="80"/>
        <v>1.0555555555555558</v>
      </c>
      <c r="BF185" s="19" t="str">
        <f t="shared" si="81"/>
        <v>-</v>
      </c>
      <c r="BG185" s="20">
        <v>8.0399999999999991</v>
      </c>
      <c r="BH185" s="20">
        <v>0.37</v>
      </c>
      <c r="BI185" s="20"/>
      <c r="BJ185" s="20"/>
      <c r="BK185" s="21"/>
      <c r="BL185" s="20"/>
      <c r="BM185" s="18" t="str">
        <f t="shared" si="82"/>
        <v>ATENDE</v>
      </c>
      <c r="BN185" s="18" t="str">
        <f t="shared" si="83"/>
        <v>ATENDE</v>
      </c>
      <c r="BO185" s="18" t="str">
        <f t="shared" si="84"/>
        <v>ATENDE</v>
      </c>
      <c r="BP185" s="18" t="str">
        <f t="shared" si="85"/>
        <v>ATENDE</v>
      </c>
      <c r="BQ185" s="22" t="str">
        <f t="shared" si="86"/>
        <v>C5</v>
      </c>
      <c r="BR185" s="22" t="str">
        <f t="shared" si="114"/>
        <v>P6</v>
      </c>
      <c r="BS185" s="23">
        <f t="shared" si="87"/>
        <v>1.31</v>
      </c>
      <c r="BT185" s="20">
        <v>6.93</v>
      </c>
      <c r="BU185" s="20">
        <v>2.39</v>
      </c>
      <c r="BV185" s="132">
        <f>IF(BR185="-","-",_xlfn.XLOOKUP(BR185,ABNT5101!$B$4:$B$9,ABNT5101!$C$4:$C$9))</f>
        <v>3</v>
      </c>
      <c r="BW185" s="132">
        <f>IF(BR185="-","-",_xlfn.XLOOKUP(BR185,ABNT5101!$B$4:$B$9,ABNT5101!$D$4:$D$9))</f>
        <v>0.6</v>
      </c>
      <c r="BX185" s="18" t="str">
        <f t="shared" si="88"/>
        <v>ATENDE</v>
      </c>
      <c r="BY185" s="18" t="str">
        <f t="shared" si="89"/>
        <v>ATENDE</v>
      </c>
      <c r="BZ185" s="18" t="str">
        <f t="shared" si="90"/>
        <v>ATENDE</v>
      </c>
      <c r="CA185" s="22" t="str">
        <f t="shared" si="116"/>
        <v>P6</v>
      </c>
      <c r="CB185" s="23">
        <f t="shared" si="91"/>
        <v>0.34999999999999987</v>
      </c>
      <c r="CC185" s="22">
        <v>4.05</v>
      </c>
      <c r="CD185" s="22">
        <v>1.93</v>
      </c>
      <c r="CE185" s="130">
        <f>IF(CA185="-","-",_xlfn.XLOOKUP(CA185,ABNT5101!$B$4:$B$9,ABNT5101!$C$4:$C$9))</f>
        <v>3</v>
      </c>
      <c r="CF185" s="130">
        <f>IF(CA185="-","-",_xlfn.XLOOKUP(CA185,ABNT5101!$B$4:$B$9,ABNT5101!$D$4:$D$9))</f>
        <v>0.6</v>
      </c>
      <c r="CG185" s="18" t="str">
        <f t="shared" si="92"/>
        <v>ATENDE</v>
      </c>
      <c r="CH185" s="18" t="str">
        <f t="shared" si="93"/>
        <v>ATENDE</v>
      </c>
      <c r="CI185" s="18" t="str">
        <f t="shared" si="94"/>
        <v>ATENDE</v>
      </c>
      <c r="CJ185" s="133" t="str">
        <f>_xlfn.XLOOKUP(CK185,'Banco de dados'!$B:$B,'Banco de dados'!$D:$D)</f>
        <v>LEDSTAR</v>
      </c>
      <c r="CK185" s="25" t="s">
        <v>707</v>
      </c>
      <c r="CL185" s="24" t="str">
        <f>_xlfn.XLOOKUP(CK185,'Banco de dados'!$B:$B,'Banco de dados'!$E:$E)</f>
        <v>LUM LED SL VT 9.1 28W</v>
      </c>
      <c r="CM185" s="24"/>
      <c r="CN185" s="24" t="e">
        <f>IF(CM185="-","-",_xlfn.XLOOKUP(CM185,'Banco de dados'!$B:$B,'Banco de dados'!$E:$E))</f>
        <v>#N/A</v>
      </c>
      <c r="CO185" s="26">
        <f t="shared" si="95"/>
        <v>1</v>
      </c>
      <c r="CP185" s="24">
        <f>_xlfn.XLOOKUP(CK185,'Banco de dados'!$B:$B,'Banco de dados'!$H:$H)</f>
        <v>28</v>
      </c>
      <c r="CQ185" s="24">
        <f>_xlfn.XLOOKUP(CM185,'Banco de dados'!$B:$B,'Banco de dados'!$H:$H)</f>
        <v>0</v>
      </c>
      <c r="CR185" s="24">
        <f>_xlfn.XLOOKUP(CK185,'Banco de dados'!$B:$B,'Banco de dados'!$F:$F)</f>
        <v>4927.3500000000004</v>
      </c>
      <c r="CS185" s="24">
        <f>_xlfn.XLOOKUP(CM185,'Banco de dados'!$B:$B,'Banco de dados'!$F:$F)</f>
        <v>0</v>
      </c>
      <c r="CT185" s="25">
        <v>0</v>
      </c>
      <c r="CU185" s="25"/>
      <c r="CV185" s="24" t="str">
        <f>IF(AI185&lt;=0.5,"Curto I",IF(AND(AI185&gt;='Braços de IP'!$B$9,AI185&lt;='Braços de IP'!$D$9),'Braços de IP'!$E$9,IF(AND(AI185&gt;='Braços de IP'!$B$10,AI185&lt;='Braços de IP'!$D$10),'Braços de IP'!$E$10,IF(AND(AI185&gt;='Braços de IP'!$B$11,AI185&lt;='Braços de IP'!$D$11),'Braços de IP'!$E$11,IF(AND(AI185&gt;='Braços de IP'!$B$12,AI185&lt;='Braços de IP'!$D$12),'Braços de IP'!$E$12,IF(AND(AI185&gt;='Braços de IP'!$B$13,AI185&lt;='Braços de IP'!$D$13),'Braços de IP'!$E$13,IF(AND(AI185&gt;='Braços de IP'!$B$14,AI185&lt;='Braços de IP'!$D$14),'Braços de IP'!$E$14,"ERRO")))))))</f>
        <v>Curto I</v>
      </c>
      <c r="CW185" s="25"/>
      <c r="CX185" s="24" t="str">
        <f>IF($CW185="","",VLOOKUP($CW185,'Braços de IP'!$E$9:$I$15,2,0))</f>
        <v/>
      </c>
      <c r="CY185" s="27" t="str">
        <f>IF($CW185="","",VLOOKUP($CW185,'Braços de IP'!$E$9:$I$15,5,0))</f>
        <v/>
      </c>
      <c r="CZ185" s="24"/>
      <c r="DA185" s="24"/>
      <c r="DB185" s="24"/>
      <c r="DC185" s="24"/>
      <c r="DD185" s="24"/>
      <c r="DE185" s="24"/>
      <c r="DF185" s="28">
        <f t="shared" si="96"/>
        <v>28</v>
      </c>
      <c r="DG185" s="29">
        <f t="shared" si="97"/>
        <v>50</v>
      </c>
      <c r="DH185" s="28">
        <f t="shared" si="98"/>
        <v>78</v>
      </c>
      <c r="DI185" s="30">
        <f t="shared" si="99"/>
        <v>0.43999999999999995</v>
      </c>
      <c r="DJ185" s="31"/>
      <c r="DK185" s="32"/>
      <c r="DL185" s="15" t="s">
        <v>141</v>
      </c>
      <c r="DM185" s="15"/>
      <c r="DO185" s="33">
        <f t="shared" si="100"/>
        <v>0.44</v>
      </c>
    </row>
    <row r="186" spans="1:125" ht="15.75" hidden="1" customHeight="1" x14ac:dyDescent="0.3">
      <c r="C186" t="s">
        <v>1006</v>
      </c>
      <c r="D186" s="15">
        <v>61</v>
      </c>
      <c r="E186" s="15" t="s">
        <v>132</v>
      </c>
      <c r="F186" s="15" t="s">
        <v>224</v>
      </c>
      <c r="G186" s="15">
        <v>-30.014125</v>
      </c>
      <c r="H186" s="15">
        <v>-50.157004999999998</v>
      </c>
      <c r="I186" s="15" t="s">
        <v>134</v>
      </c>
      <c r="J186" s="15" t="s">
        <v>135</v>
      </c>
      <c r="K186" s="15" t="s">
        <v>136</v>
      </c>
      <c r="L186" s="15" t="s">
        <v>137</v>
      </c>
      <c r="M186" s="15">
        <v>50</v>
      </c>
      <c r="N186" s="15">
        <v>0</v>
      </c>
      <c r="O186" s="15">
        <v>0</v>
      </c>
      <c r="P186" s="15">
        <f t="shared" si="74"/>
        <v>100</v>
      </c>
      <c r="Q186" s="16">
        <v>2</v>
      </c>
      <c r="R186" s="16">
        <v>2.5</v>
      </c>
      <c r="S186" s="16">
        <v>7</v>
      </c>
      <c r="T186" s="15"/>
      <c r="U186" s="15"/>
      <c r="V186" s="15">
        <v>0</v>
      </c>
      <c r="W186" s="15">
        <v>2.5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 t="s">
        <v>138</v>
      </c>
      <c r="AD186" s="15" t="s">
        <v>139</v>
      </c>
      <c r="AE186" s="15">
        <v>31.5</v>
      </c>
      <c r="AF186" s="15">
        <v>6.5</v>
      </c>
      <c r="AG186" s="15">
        <v>1</v>
      </c>
      <c r="AH186" s="15">
        <v>0.3</v>
      </c>
      <c r="AI186" s="15">
        <v>1</v>
      </c>
      <c r="AJ186" s="16">
        <f t="shared" si="75"/>
        <v>0.7</v>
      </c>
      <c r="AK186" s="16" t="s">
        <v>135</v>
      </c>
      <c r="AL186" s="16" t="s">
        <v>135</v>
      </c>
      <c r="AM186" s="15" t="s">
        <v>140</v>
      </c>
      <c r="AN186" s="16">
        <f t="shared" si="76"/>
        <v>2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 t="s">
        <v>135</v>
      </c>
      <c r="AU186" s="17">
        <f t="shared" si="77"/>
        <v>0</v>
      </c>
      <c r="AV186" s="17"/>
      <c r="AW186" s="17">
        <f>VLOOKUP(I186,ABNT5101!$I$3:$J$9,2)</f>
        <v>7.5</v>
      </c>
      <c r="AX186" s="17">
        <f>VLOOKUP(I186,ABNT5101!$I$3:$M$9,5)</f>
        <v>0.18</v>
      </c>
      <c r="AY186" s="131" t="str">
        <f>_xlfn.XLOOKUP(I186,ABNT5101!$I:$I,ABNT5101!$L:$L)</f>
        <v>-</v>
      </c>
      <c r="AZ186" s="131">
        <f>_xlfn.XLOOKUP(I186,ABNT5101!$I:$I,ABNT5101!M:M)</f>
        <v>0.18</v>
      </c>
      <c r="BA186" s="131" t="str">
        <f>_xlfn.XLOOKUP(I186,ABNT5101!$I:$I,ABNT5101!N:N)</f>
        <v>-</v>
      </c>
      <c r="BB186" s="131">
        <f>_xlfn.XLOOKUP(I186,ABNT5101!$I:$I,ABNT5101!O:O)</f>
        <v>16</v>
      </c>
      <c r="BC186" s="18" t="str">
        <f t="shared" si="78"/>
        <v>ATENDE</v>
      </c>
      <c r="BD186" s="19">
        <f t="shared" si="79"/>
        <v>0.32800000000000007</v>
      </c>
      <c r="BE186" s="19">
        <f t="shared" si="80"/>
        <v>1.5</v>
      </c>
      <c r="BF186" s="19" t="str">
        <f t="shared" si="81"/>
        <v>-</v>
      </c>
      <c r="BG186" s="20">
        <v>9.9600000000000009</v>
      </c>
      <c r="BH186" s="20">
        <v>0.45</v>
      </c>
      <c r="BI186" s="20"/>
      <c r="BJ186" s="20"/>
      <c r="BK186" s="21"/>
      <c r="BL186" s="20"/>
      <c r="BM186" s="18" t="str">
        <f t="shared" si="82"/>
        <v>ATENDE</v>
      </c>
      <c r="BN186" s="18" t="str">
        <f t="shared" si="83"/>
        <v>ATENDE</v>
      </c>
      <c r="BO186" s="18" t="str">
        <f t="shared" si="84"/>
        <v>ATENDE</v>
      </c>
      <c r="BP186" s="18" t="str">
        <f t="shared" si="85"/>
        <v>ATENDE</v>
      </c>
      <c r="BQ186" s="22" t="str">
        <f t="shared" si="86"/>
        <v>C5</v>
      </c>
      <c r="BR186" s="22" t="str">
        <f t="shared" si="114"/>
        <v>P6</v>
      </c>
      <c r="BS186" s="23">
        <f t="shared" si="87"/>
        <v>1.69</v>
      </c>
      <c r="BT186" s="20">
        <v>8.07</v>
      </c>
      <c r="BU186" s="20">
        <v>1.82</v>
      </c>
      <c r="BV186" s="132">
        <f>IF(BR186="-","-",_xlfn.XLOOKUP(BR186,ABNT5101!$B$4:$B$9,ABNT5101!$C$4:$C$9))</f>
        <v>3</v>
      </c>
      <c r="BW186" s="132">
        <f>IF(BR186="-","-",_xlfn.XLOOKUP(BR186,ABNT5101!$B$4:$B$9,ABNT5101!$D$4:$D$9))</f>
        <v>0.6</v>
      </c>
      <c r="BX186" s="18" t="str">
        <f t="shared" si="88"/>
        <v>ATENDE</v>
      </c>
      <c r="BY186" s="18" t="str">
        <f t="shared" si="89"/>
        <v>ATENDE</v>
      </c>
      <c r="BZ186" s="18" t="str">
        <f t="shared" si="90"/>
        <v>ATENDE</v>
      </c>
      <c r="CA186" s="22" t="str">
        <f t="shared" si="116"/>
        <v>P6</v>
      </c>
      <c r="CB186" s="23">
        <f t="shared" si="91"/>
        <v>0.23333333333333339</v>
      </c>
      <c r="CC186" s="22">
        <v>3.7</v>
      </c>
      <c r="CD186" s="22">
        <v>1.79</v>
      </c>
      <c r="CE186" s="130">
        <f>IF(CA186="-","-",_xlfn.XLOOKUP(CA186,ABNT5101!$B$4:$B$9,ABNT5101!$C$4:$C$9))</f>
        <v>3</v>
      </c>
      <c r="CF186" s="130">
        <f>IF(CA186="-","-",_xlfn.XLOOKUP(CA186,ABNT5101!$B$4:$B$9,ABNT5101!$D$4:$D$9))</f>
        <v>0.6</v>
      </c>
      <c r="CG186" s="18" t="str">
        <f t="shared" si="92"/>
        <v>ATENDE</v>
      </c>
      <c r="CH186" s="18" t="str">
        <f t="shared" si="93"/>
        <v>ATENDE</v>
      </c>
      <c r="CI186" s="18" t="str">
        <f t="shared" si="94"/>
        <v>ATENDE</v>
      </c>
      <c r="CJ186" s="133" t="str">
        <f>_xlfn.XLOOKUP(CK186,'Banco de dados'!$B:$B,'Banco de dados'!$D:$D)</f>
        <v>SX LIGHTING</v>
      </c>
      <c r="CK186" s="25" t="s">
        <v>801</v>
      </c>
      <c r="CL186" s="24" t="str">
        <f>_xlfn.XLOOKUP(CK186,'Banco de dados'!$B:$B,'Banco de dados'!$E:$E)</f>
        <v>SXINEVO030K40L12CZF7PHF</v>
      </c>
      <c r="CM186" s="24"/>
      <c r="CN186" s="24" t="e">
        <f>IF(CM186="-","-",_xlfn.XLOOKUP(CM186,'Banco de dados'!$B:$B,'Banco de dados'!$E:$E))</f>
        <v>#N/A</v>
      </c>
      <c r="CO186" s="26">
        <f t="shared" si="95"/>
        <v>1</v>
      </c>
      <c r="CP186" s="24">
        <f>_xlfn.XLOOKUP(CK186,'Banco de dados'!$B:$B,'Banco de dados'!$H:$H)</f>
        <v>31</v>
      </c>
      <c r="CQ186" s="24">
        <f>_xlfn.XLOOKUP(CM186,'Banco de dados'!$B:$B,'Banco de dados'!$H:$H)</f>
        <v>0</v>
      </c>
      <c r="CR186" s="24">
        <f>_xlfn.XLOOKUP(CK186,'Banco de dados'!$B:$B,'Banco de dados'!$F:$F)</f>
        <v>5270</v>
      </c>
      <c r="CS186" s="24">
        <f>_xlfn.XLOOKUP(CM186,'Banco de dados'!$B:$B,'Banco de dados'!$F:$F)</f>
        <v>0</v>
      </c>
      <c r="CT186" s="25">
        <v>0</v>
      </c>
      <c r="CU186" s="25"/>
      <c r="CV186" s="24" t="str">
        <f>IF(AI186&lt;=0.5,"Curto I",IF(AND(AI186&gt;='Braços de IP'!$B$9,AI186&lt;='Braços de IP'!$D$9),'Braços de IP'!$E$9,IF(AND(AI186&gt;='Braços de IP'!$B$10,AI186&lt;='Braços de IP'!$D$10),'Braços de IP'!$E$10,IF(AND(AI186&gt;='Braços de IP'!$B$11,AI186&lt;='Braços de IP'!$D$11),'Braços de IP'!$E$11,IF(AND(AI186&gt;='Braços de IP'!$B$12,AI186&lt;='Braços de IP'!$D$12),'Braços de IP'!$E$12,IF(AND(AI186&gt;='Braços de IP'!$B$13,AI186&lt;='Braços de IP'!$D$13),'Braços de IP'!$E$13,IF(AND(AI186&gt;='Braços de IP'!$B$14,AI186&lt;='Braços de IP'!$D$14),'Braços de IP'!$E$14,"ERRO")))))))</f>
        <v>Curto I</v>
      </c>
      <c r="CW186" s="25"/>
      <c r="CX186" s="24" t="str">
        <f>IF($CW186="","",VLOOKUP($CW186,'Braços de IP'!$E$9:$I$15,2,0))</f>
        <v/>
      </c>
      <c r="CY186" s="27" t="str">
        <f>IF($CW186="","",VLOOKUP($CW186,'Braços de IP'!$E$9:$I$15,5,0))</f>
        <v/>
      </c>
      <c r="CZ186" s="24"/>
      <c r="DA186" s="24"/>
      <c r="DB186" s="24"/>
      <c r="DC186" s="24"/>
      <c r="DD186" s="24"/>
      <c r="DE186" s="24"/>
      <c r="DF186" s="28">
        <f t="shared" si="96"/>
        <v>31</v>
      </c>
      <c r="DG186" s="29">
        <f t="shared" si="97"/>
        <v>50</v>
      </c>
      <c r="DH186" s="28">
        <f t="shared" si="98"/>
        <v>81</v>
      </c>
      <c r="DI186" s="30">
        <f t="shared" si="99"/>
        <v>0.38</v>
      </c>
      <c r="DJ186" s="31"/>
      <c r="DK186" s="32"/>
      <c r="DL186" s="15" t="s">
        <v>141</v>
      </c>
      <c r="DM186" s="15"/>
      <c r="DO186" s="33">
        <f t="shared" si="100"/>
        <v>0.38</v>
      </c>
    </row>
    <row r="187" spans="1:125" ht="15.75" hidden="1" customHeight="1" x14ac:dyDescent="0.3">
      <c r="C187" t="s">
        <v>1006</v>
      </c>
      <c r="D187" s="15">
        <v>61</v>
      </c>
      <c r="E187" s="15" t="s">
        <v>132</v>
      </c>
      <c r="F187" s="15" t="s">
        <v>224</v>
      </c>
      <c r="G187" s="15">
        <v>-30.014125</v>
      </c>
      <c r="H187" s="15">
        <v>-50.157004999999998</v>
      </c>
      <c r="I187" s="15" t="s">
        <v>134</v>
      </c>
      <c r="J187" s="15" t="s">
        <v>135</v>
      </c>
      <c r="K187" s="15" t="s">
        <v>136</v>
      </c>
      <c r="L187" s="15" t="s">
        <v>137</v>
      </c>
      <c r="M187" s="15">
        <v>50</v>
      </c>
      <c r="N187" s="15">
        <v>0</v>
      </c>
      <c r="O187" s="15">
        <v>0</v>
      </c>
      <c r="P187" s="15">
        <f t="shared" si="74"/>
        <v>100</v>
      </c>
      <c r="Q187" s="16">
        <v>2</v>
      </c>
      <c r="R187" s="16">
        <v>2.5</v>
      </c>
      <c r="S187" s="16">
        <v>7</v>
      </c>
      <c r="T187" s="15"/>
      <c r="U187" s="15"/>
      <c r="V187" s="15">
        <v>0</v>
      </c>
      <c r="W187" s="15">
        <v>2.5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 t="s">
        <v>138</v>
      </c>
      <c r="AD187" s="15" t="s">
        <v>139</v>
      </c>
      <c r="AE187" s="15">
        <v>31.5</v>
      </c>
      <c r="AF187" s="15">
        <v>6.5</v>
      </c>
      <c r="AG187" s="15">
        <v>1</v>
      </c>
      <c r="AH187" s="15">
        <v>0.3</v>
      </c>
      <c r="AI187" s="15">
        <v>1</v>
      </c>
      <c r="AJ187" s="16">
        <f t="shared" si="75"/>
        <v>0.7</v>
      </c>
      <c r="AK187" s="16" t="s">
        <v>135</v>
      </c>
      <c r="AL187" s="16" t="s">
        <v>135</v>
      </c>
      <c r="AM187" s="15" t="s">
        <v>140</v>
      </c>
      <c r="AN187" s="16">
        <f t="shared" si="76"/>
        <v>2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 t="s">
        <v>135</v>
      </c>
      <c r="AU187" s="17">
        <f t="shared" si="77"/>
        <v>0</v>
      </c>
      <c r="AV187" s="17"/>
      <c r="AW187" s="17">
        <f>VLOOKUP(I187,ABNT5101!$I$3:$J$9,2)</f>
        <v>7.5</v>
      </c>
      <c r="AX187" s="17">
        <f>VLOOKUP(I187,ABNT5101!$I$3:$M$9,5)</f>
        <v>0.18</v>
      </c>
      <c r="AY187" s="131" t="str">
        <f>_xlfn.XLOOKUP(I187,ABNT5101!$I:$I,ABNT5101!$L:$L)</f>
        <v>-</v>
      </c>
      <c r="AZ187" s="131">
        <f>_xlfn.XLOOKUP(I187,ABNT5101!$I:$I,ABNT5101!M:M)</f>
        <v>0.18</v>
      </c>
      <c r="BA187" s="131" t="str">
        <f>_xlfn.XLOOKUP(I187,ABNT5101!$I:$I,ABNT5101!N:N)</f>
        <v>-</v>
      </c>
      <c r="BB187" s="131">
        <f>_xlfn.XLOOKUP(I187,ABNT5101!$I:$I,ABNT5101!O:O)</f>
        <v>16</v>
      </c>
      <c r="BC187" s="18" t="str">
        <f t="shared" si="78"/>
        <v>ATENDE</v>
      </c>
      <c r="BD187" s="19">
        <f t="shared" si="79"/>
        <v>0.30000000000000004</v>
      </c>
      <c r="BE187" s="19">
        <f t="shared" si="80"/>
        <v>1.7777777777777777</v>
      </c>
      <c r="BF187" s="19" t="str">
        <f t="shared" si="81"/>
        <v>-</v>
      </c>
      <c r="BG187" s="20">
        <v>9.75</v>
      </c>
      <c r="BH187" s="20">
        <v>0.5</v>
      </c>
      <c r="BI187" s="20"/>
      <c r="BJ187" s="20"/>
      <c r="BK187" s="21"/>
      <c r="BL187" s="20"/>
      <c r="BM187" s="18" t="str">
        <f t="shared" si="82"/>
        <v>ATENDE</v>
      </c>
      <c r="BN187" s="18" t="str">
        <f t="shared" si="83"/>
        <v>ATENDE</v>
      </c>
      <c r="BO187" s="18" t="str">
        <f t="shared" si="84"/>
        <v>ATENDE</v>
      </c>
      <c r="BP187" s="18" t="str">
        <f t="shared" si="85"/>
        <v>ATENDE</v>
      </c>
      <c r="BQ187" s="22" t="str">
        <f t="shared" si="86"/>
        <v>C5</v>
      </c>
      <c r="BR187" s="22" t="str">
        <f t="shared" si="114"/>
        <v>P6</v>
      </c>
      <c r="BS187" s="23">
        <f t="shared" si="87"/>
        <v>1.7033333333333331</v>
      </c>
      <c r="BT187" s="20">
        <v>8.11</v>
      </c>
      <c r="BU187" s="20">
        <v>3.39</v>
      </c>
      <c r="BV187" s="132">
        <f>IF(BR187="-","-",_xlfn.XLOOKUP(BR187,ABNT5101!$B$4:$B$9,ABNT5101!$C$4:$C$9))</f>
        <v>3</v>
      </c>
      <c r="BW187" s="132">
        <f>IF(BR187="-","-",_xlfn.XLOOKUP(BR187,ABNT5101!$B$4:$B$9,ABNT5101!$D$4:$D$9))</f>
        <v>0.6</v>
      </c>
      <c r="BX187" s="18" t="str">
        <f t="shared" si="88"/>
        <v>ATENDE</v>
      </c>
      <c r="BY187" s="18" t="str">
        <f t="shared" si="89"/>
        <v>ATENDE</v>
      </c>
      <c r="BZ187" s="18" t="str">
        <f t="shared" si="90"/>
        <v>ATENDE</v>
      </c>
      <c r="CA187" s="22" t="str">
        <f t="shared" si="116"/>
        <v>P6</v>
      </c>
      <c r="CB187" s="23">
        <f t="shared" si="91"/>
        <v>0.21333333333333337</v>
      </c>
      <c r="CC187" s="22">
        <v>3.64</v>
      </c>
      <c r="CD187" s="22">
        <v>2.2200000000000002</v>
      </c>
      <c r="CE187" s="130">
        <f>IF(CA187="-","-",_xlfn.XLOOKUP(CA187,ABNT5101!$B$4:$B$9,ABNT5101!$C$4:$C$9))</f>
        <v>3</v>
      </c>
      <c r="CF187" s="130">
        <f>IF(CA187="-","-",_xlfn.XLOOKUP(CA187,ABNT5101!$B$4:$B$9,ABNT5101!$D$4:$D$9))</f>
        <v>0.6</v>
      </c>
      <c r="CG187" s="18" t="str">
        <f t="shared" si="92"/>
        <v>ATENDE</v>
      </c>
      <c r="CH187" s="18" t="str">
        <f t="shared" si="93"/>
        <v>ATENDE</v>
      </c>
      <c r="CI187" s="18" t="str">
        <f t="shared" si="94"/>
        <v>ATENDE</v>
      </c>
      <c r="CJ187" s="133" t="str">
        <f>_xlfn.XLOOKUP(CK187,'Banco de dados'!$B:$B,'Banco de dados'!$D:$D)</f>
        <v>TECNOWATT</v>
      </c>
      <c r="CK187" s="25" t="s">
        <v>824</v>
      </c>
      <c r="CL187" s="24" t="str">
        <f>_xlfn.XLOOKUP(CK187,'Banco de dados'!$B:$B,'Banco de dados'!$E:$E)</f>
        <v>SIGSAGPTLRRSSNDL_30W_38IBBRS
1-10C1MUN6.5</v>
      </c>
      <c r="CM187" s="24"/>
      <c r="CN187" s="24" t="e">
        <f>IF(CM187="-","-",_xlfn.XLOOKUP(CM187,'Banco de dados'!$B:$B,'Banco de dados'!$E:$E))</f>
        <v>#N/A</v>
      </c>
      <c r="CO187" s="26">
        <f t="shared" si="95"/>
        <v>1</v>
      </c>
      <c r="CP187" s="24">
        <f>_xlfn.XLOOKUP(CK187,'Banco de dados'!$B:$B,'Banco de dados'!$H:$H)</f>
        <v>30</v>
      </c>
      <c r="CQ187" s="24">
        <f>_xlfn.XLOOKUP(CM187,'Banco de dados'!$B:$B,'Banco de dados'!$H:$H)</f>
        <v>0</v>
      </c>
      <c r="CR187" s="24">
        <f>_xlfn.XLOOKUP(CK187,'Banco de dados'!$B:$B,'Banco de dados'!$F:$F)</f>
        <v>5266</v>
      </c>
      <c r="CS187" s="24">
        <f>_xlfn.XLOOKUP(CM187,'Banco de dados'!$B:$B,'Banco de dados'!$F:$F)</f>
        <v>0</v>
      </c>
      <c r="CT187" s="25">
        <v>0</v>
      </c>
      <c r="CU187" s="25"/>
      <c r="CV187" s="24" t="str">
        <f>IF(AI187&lt;=0.5,"Curto I",IF(AND(AI187&gt;='Braços de IP'!$B$9,AI187&lt;='Braços de IP'!$D$9),'Braços de IP'!$E$9,IF(AND(AI187&gt;='Braços de IP'!$B$10,AI187&lt;='Braços de IP'!$D$10),'Braços de IP'!$E$10,IF(AND(AI187&gt;='Braços de IP'!$B$11,AI187&lt;='Braços de IP'!$D$11),'Braços de IP'!$E$11,IF(AND(AI187&gt;='Braços de IP'!$B$12,AI187&lt;='Braços de IP'!$D$12),'Braços de IP'!$E$12,IF(AND(AI187&gt;='Braços de IP'!$B$13,AI187&lt;='Braços de IP'!$D$13),'Braços de IP'!$E$13,IF(AND(AI187&gt;='Braços de IP'!$B$14,AI187&lt;='Braços de IP'!$D$14),'Braços de IP'!$E$14,"ERRO")))))))</f>
        <v>Curto I</v>
      </c>
      <c r="CW187" s="25"/>
      <c r="CX187" s="24" t="str">
        <f>IF($CW187="","",VLOOKUP($CW187,'Braços de IP'!$E$9:$I$15,2,0))</f>
        <v/>
      </c>
      <c r="CY187" s="27" t="str">
        <f>IF($CW187="","",VLOOKUP($CW187,'Braços de IP'!$E$9:$I$15,5,0))</f>
        <v/>
      </c>
      <c r="CZ187" s="24"/>
      <c r="DA187" s="24"/>
      <c r="DB187" s="24"/>
      <c r="DC187" s="24"/>
      <c r="DD187" s="24"/>
      <c r="DE187" s="24"/>
      <c r="DF187" s="28">
        <f t="shared" si="96"/>
        <v>30</v>
      </c>
      <c r="DG187" s="29">
        <f t="shared" si="97"/>
        <v>50</v>
      </c>
      <c r="DH187" s="28">
        <f t="shared" si="98"/>
        <v>80</v>
      </c>
      <c r="DI187" s="30">
        <f t="shared" si="99"/>
        <v>0.4</v>
      </c>
      <c r="DJ187" s="31"/>
      <c r="DK187" s="32"/>
      <c r="DL187" s="15" t="s">
        <v>141</v>
      </c>
      <c r="DM187" s="15"/>
      <c r="DO187" s="33">
        <f t="shared" si="100"/>
        <v>0.4</v>
      </c>
    </row>
    <row r="188" spans="1:125" ht="15.75" customHeight="1" x14ac:dyDescent="0.3">
      <c r="C188" t="s">
        <v>1006</v>
      </c>
      <c r="D188" s="15">
        <v>62</v>
      </c>
      <c r="E188" s="15" t="s">
        <v>132</v>
      </c>
      <c r="F188" s="15" t="s">
        <v>225</v>
      </c>
      <c r="G188" s="15">
        <v>-30.017402000000001</v>
      </c>
      <c r="H188" s="15">
        <v>-50.159571</v>
      </c>
      <c r="I188" s="15" t="s">
        <v>134</v>
      </c>
      <c r="J188" s="15" t="s">
        <v>135</v>
      </c>
      <c r="K188" s="15" t="s">
        <v>136</v>
      </c>
      <c r="L188" s="15" t="s">
        <v>148</v>
      </c>
      <c r="M188" s="15">
        <v>150</v>
      </c>
      <c r="N188" s="15">
        <v>22</v>
      </c>
      <c r="O188" s="15">
        <v>0</v>
      </c>
      <c r="P188" s="15">
        <f t="shared" si="74"/>
        <v>300</v>
      </c>
      <c r="Q188" s="16">
        <v>2</v>
      </c>
      <c r="R188" s="16">
        <v>3</v>
      </c>
      <c r="S188" s="16">
        <v>6</v>
      </c>
      <c r="T188" s="15"/>
      <c r="U188" s="15"/>
      <c r="V188" s="15">
        <v>0</v>
      </c>
      <c r="W188" s="15">
        <v>3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 t="s">
        <v>138</v>
      </c>
      <c r="AD188" s="15" t="s">
        <v>139</v>
      </c>
      <c r="AE188" s="15">
        <v>41.7</v>
      </c>
      <c r="AF188" s="15">
        <v>6.5</v>
      </c>
      <c r="AG188" s="15">
        <v>1</v>
      </c>
      <c r="AH188" s="15">
        <v>0.4</v>
      </c>
      <c r="AI188" s="15">
        <v>1.3</v>
      </c>
      <c r="AJ188" s="16">
        <f t="shared" si="75"/>
        <v>0.9</v>
      </c>
      <c r="AK188" s="16" t="s">
        <v>135</v>
      </c>
      <c r="AL188" s="16" t="s">
        <v>135</v>
      </c>
      <c r="AM188" s="15" t="s">
        <v>140</v>
      </c>
      <c r="AN188" s="16">
        <f t="shared" si="76"/>
        <v>2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 t="s">
        <v>135</v>
      </c>
      <c r="AU188" s="17">
        <f t="shared" si="77"/>
        <v>0</v>
      </c>
      <c r="AV188" s="17"/>
      <c r="AW188" s="17">
        <f>VLOOKUP(I188,ABNT5101!$I$3:$J$9,2)</f>
        <v>7.5</v>
      </c>
      <c r="AX188" s="17">
        <f>VLOOKUP(I188,ABNT5101!$I$3:$M$9,5)</f>
        <v>0.18</v>
      </c>
      <c r="AY188" s="131" t="str">
        <f>_xlfn.XLOOKUP(I188,ABNT5101!$I:$I,ABNT5101!$L:$L)</f>
        <v>-</v>
      </c>
      <c r="AZ188" s="131">
        <f>_xlfn.XLOOKUP(I188,ABNT5101!$I:$I,ABNT5101!M:M)</f>
        <v>0.18</v>
      </c>
      <c r="BA188" s="131" t="str">
        <f>_xlfn.XLOOKUP(I188,ABNT5101!$I:$I,ABNT5101!N:N)</f>
        <v>-</v>
      </c>
      <c r="BB188" s="131">
        <f>_xlfn.XLOOKUP(I188,ABNT5101!$I:$I,ABNT5101!O:O)</f>
        <v>16</v>
      </c>
      <c r="BC188" s="18" t="str">
        <f t="shared" si="78"/>
        <v>ATENDE</v>
      </c>
      <c r="BD188" s="19">
        <f t="shared" si="79"/>
        <v>3.3333333333333437E-2</v>
      </c>
      <c r="BE188" s="19">
        <f t="shared" si="80"/>
        <v>0.11111111111111116</v>
      </c>
      <c r="BF188" s="19" t="str">
        <f t="shared" si="81"/>
        <v>-</v>
      </c>
      <c r="BG188" s="20">
        <v>7.75</v>
      </c>
      <c r="BH188" s="20">
        <v>0.2</v>
      </c>
      <c r="BI188" s="20"/>
      <c r="BJ188" s="20"/>
      <c r="BK188" s="21"/>
      <c r="BL188" s="20"/>
      <c r="BM188" s="18" t="str">
        <f t="shared" si="82"/>
        <v>ATENDE</v>
      </c>
      <c r="BN188" s="18" t="str">
        <f t="shared" si="83"/>
        <v>ATENDE</v>
      </c>
      <c r="BO188" s="18" t="str">
        <f t="shared" si="84"/>
        <v>ATENDE</v>
      </c>
      <c r="BP188" s="18" t="str">
        <f t="shared" si="85"/>
        <v>ATENDE</v>
      </c>
      <c r="BQ188" s="22" t="str">
        <f t="shared" si="86"/>
        <v>C5</v>
      </c>
      <c r="BR188" s="22" t="str">
        <f t="shared" si="114"/>
        <v>P6</v>
      </c>
      <c r="BS188" s="23">
        <f t="shared" si="87"/>
        <v>0.7300000000000002</v>
      </c>
      <c r="BT188" s="20">
        <v>5.19</v>
      </c>
      <c r="BU188" s="20">
        <v>0.83</v>
      </c>
      <c r="BV188" s="132">
        <f>IF(BR188="-","-",_xlfn.XLOOKUP(BR188,ABNT5101!$B$4:$B$9,ABNT5101!$C$4:$C$9))</f>
        <v>3</v>
      </c>
      <c r="BW188" s="132">
        <f>IF(BR188="-","-",_xlfn.XLOOKUP(BR188,ABNT5101!$B$4:$B$9,ABNT5101!$D$4:$D$9))</f>
        <v>0.6</v>
      </c>
      <c r="BX188" s="18" t="str">
        <f t="shared" si="88"/>
        <v>ATENDE</v>
      </c>
      <c r="BY188" s="18" t="str">
        <f t="shared" si="89"/>
        <v>ATENDE</v>
      </c>
      <c r="BZ188" s="18" t="str">
        <f t="shared" si="90"/>
        <v>ATENDE</v>
      </c>
      <c r="CA188" s="22" t="s">
        <v>135</v>
      </c>
      <c r="CB188" s="23" t="e">
        <f t="shared" si="91"/>
        <v>#VALUE!</v>
      </c>
      <c r="CC188" s="22">
        <v>5.5</v>
      </c>
      <c r="CD188" s="22">
        <v>1.43</v>
      </c>
      <c r="CE188" s="130" t="str">
        <f>IF(CA188="-","-",_xlfn.XLOOKUP(CA188,ABNT5101!$B$4:$B$9,ABNT5101!$C$4:$C$9))</f>
        <v>-</v>
      </c>
      <c r="CF188" s="130" t="str">
        <f>IF(CA188="-","-",_xlfn.XLOOKUP(CA188,ABNT5101!$B$4:$B$9,ABNT5101!$D$4:$D$9))</f>
        <v>-</v>
      </c>
      <c r="CG188" s="18" t="str">
        <f t="shared" si="92"/>
        <v>-</v>
      </c>
      <c r="CH188" s="18" t="str">
        <f t="shared" si="93"/>
        <v>-</v>
      </c>
      <c r="CI188" s="18" t="str">
        <f t="shared" si="94"/>
        <v>-</v>
      </c>
      <c r="CJ188" s="133" t="str">
        <f>_xlfn.XLOOKUP(CK188,'Banco de dados'!$B:$B,'Banco de dados'!$D:$D)</f>
        <v>LEDSTAR</v>
      </c>
      <c r="CK188" s="25" t="s">
        <v>709</v>
      </c>
      <c r="CL188" s="24" t="str">
        <f>_xlfn.XLOOKUP(CK188,'Banco de dados'!$B:$B,'Banco de dados'!$E:$E)</f>
        <v>LUM LED SL VT 9.1 35W</v>
      </c>
      <c r="CM188" s="24"/>
      <c r="CN188" s="24" t="e">
        <f>IF(CM188="-","-",_xlfn.XLOOKUP(CM188,'Banco de dados'!$B:$B,'Banco de dados'!$E:$E))</f>
        <v>#N/A</v>
      </c>
      <c r="CO188" s="26">
        <f t="shared" si="95"/>
        <v>1</v>
      </c>
      <c r="CP188" s="24">
        <f>_xlfn.XLOOKUP(CK188,'Banco de dados'!$B:$B,'Banco de dados'!$H:$H)</f>
        <v>35</v>
      </c>
      <c r="CQ188" s="24">
        <f>_xlfn.XLOOKUP(CM188,'Banco de dados'!$B:$B,'Banco de dados'!$H:$H)</f>
        <v>0</v>
      </c>
      <c r="CR188" s="24">
        <f>_xlfn.XLOOKUP(CK188,'Banco de dados'!$B:$B,'Banco de dados'!$F:$F)</f>
        <v>5955.62</v>
      </c>
      <c r="CS188" s="24">
        <f>_xlfn.XLOOKUP(CM188,'Banco de dados'!$B:$B,'Banco de dados'!$F:$F)</f>
        <v>0</v>
      </c>
      <c r="CT188" s="25">
        <v>0</v>
      </c>
      <c r="CU188" s="25"/>
      <c r="CV188" s="24" t="str">
        <f>IF(AI188&lt;=0.5,"Curto I",IF(AND(AI188&gt;='Braços de IP'!$B$9,AI188&lt;='Braços de IP'!$D$9),'Braços de IP'!$E$9,IF(AND(AI188&gt;='Braços de IP'!$B$10,AI188&lt;='Braços de IP'!$D$10),'Braços de IP'!$E$10,IF(AND(AI188&gt;='Braços de IP'!$B$11,AI188&lt;='Braços de IP'!$D$11),'Braços de IP'!$E$11,IF(AND(AI188&gt;='Braços de IP'!$B$12,AI188&lt;='Braços de IP'!$D$12),'Braços de IP'!$E$12,IF(AND(AI188&gt;='Braços de IP'!$B$13,AI188&lt;='Braços de IP'!$D$13),'Braços de IP'!$E$13,IF(AND(AI188&gt;='Braços de IP'!$B$14,AI188&lt;='Braços de IP'!$D$14),'Braços de IP'!$E$14,"ERRO")))))))</f>
        <v>Curto II</v>
      </c>
      <c r="CW188" s="25" t="s">
        <v>157</v>
      </c>
      <c r="CX188" s="24">
        <f>IF($CW188="","",VLOOKUP($CW188,'Braços de IP'!$E$9:$I$15,2,0))</f>
        <v>1.8</v>
      </c>
      <c r="CY188" s="27">
        <f>IF($CW188="","",VLOOKUP($CW188,'Braços de IP'!$E$9:$I$15,5,0))</f>
        <v>7</v>
      </c>
      <c r="CZ188" s="24"/>
      <c r="DA188" s="24"/>
      <c r="DB188" s="24"/>
      <c r="DC188" s="24"/>
      <c r="DD188" s="24"/>
      <c r="DE188" s="24"/>
      <c r="DF188" s="28">
        <f t="shared" si="96"/>
        <v>35</v>
      </c>
      <c r="DG188" s="29">
        <f t="shared" si="97"/>
        <v>150</v>
      </c>
      <c r="DH188" s="28">
        <f t="shared" si="98"/>
        <v>185</v>
      </c>
      <c r="DI188" s="30">
        <f t="shared" si="99"/>
        <v>0.76666666666666661</v>
      </c>
      <c r="DJ188" s="31"/>
      <c r="DK188" s="32"/>
      <c r="DL188" s="15" t="s">
        <v>141</v>
      </c>
      <c r="DM188" s="15"/>
      <c r="DO188" s="33">
        <f t="shared" si="100"/>
        <v>0.79651162790697672</v>
      </c>
    </row>
    <row r="189" spans="1:125" ht="15.75" customHeight="1" x14ac:dyDescent="0.3">
      <c r="C189" t="s">
        <v>1006</v>
      </c>
      <c r="D189" s="15">
        <v>62</v>
      </c>
      <c r="E189" s="15" t="s">
        <v>132</v>
      </c>
      <c r="F189" s="15" t="s">
        <v>225</v>
      </c>
      <c r="G189" s="15">
        <v>-30.017402000000001</v>
      </c>
      <c r="H189" s="15">
        <v>-50.159571</v>
      </c>
      <c r="I189" s="15" t="s">
        <v>134</v>
      </c>
      <c r="J189" s="15" t="s">
        <v>135</v>
      </c>
      <c r="K189" s="15" t="s">
        <v>136</v>
      </c>
      <c r="L189" s="15" t="s">
        <v>148</v>
      </c>
      <c r="M189" s="15">
        <v>150</v>
      </c>
      <c r="N189" s="15">
        <v>22</v>
      </c>
      <c r="O189" s="15">
        <v>0</v>
      </c>
      <c r="P189" s="15">
        <f t="shared" si="74"/>
        <v>300</v>
      </c>
      <c r="Q189" s="16">
        <v>2</v>
      </c>
      <c r="R189" s="16">
        <v>3</v>
      </c>
      <c r="S189" s="16">
        <v>6</v>
      </c>
      <c r="T189" s="15"/>
      <c r="U189" s="15"/>
      <c r="V189" s="15">
        <v>0</v>
      </c>
      <c r="W189" s="15">
        <v>3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 t="s">
        <v>138</v>
      </c>
      <c r="AD189" s="15" t="s">
        <v>139</v>
      </c>
      <c r="AE189" s="15">
        <v>41.7</v>
      </c>
      <c r="AF189" s="15">
        <v>6.5</v>
      </c>
      <c r="AG189" s="15">
        <v>1</v>
      </c>
      <c r="AH189" s="15">
        <v>0.4</v>
      </c>
      <c r="AI189" s="15">
        <v>1.3</v>
      </c>
      <c r="AJ189" s="16">
        <f t="shared" si="75"/>
        <v>0.9</v>
      </c>
      <c r="AK189" s="16" t="s">
        <v>135</v>
      </c>
      <c r="AL189" s="16" t="s">
        <v>135</v>
      </c>
      <c r="AM189" s="15" t="s">
        <v>140</v>
      </c>
      <c r="AN189" s="16">
        <f t="shared" si="76"/>
        <v>2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 t="s">
        <v>135</v>
      </c>
      <c r="AU189" s="17">
        <f t="shared" si="77"/>
        <v>0</v>
      </c>
      <c r="AV189" s="17"/>
      <c r="AW189" s="17">
        <f>VLOOKUP(I189,ABNT5101!$I$3:$J$9,2)</f>
        <v>7.5</v>
      </c>
      <c r="AX189" s="17">
        <f>VLOOKUP(I189,ABNT5101!$I$3:$M$9,5)</f>
        <v>0.18</v>
      </c>
      <c r="AY189" s="131" t="str">
        <f>_xlfn.XLOOKUP(I189,ABNT5101!$I:$I,ABNT5101!$L:$L)</f>
        <v>-</v>
      </c>
      <c r="AZ189" s="131">
        <f>_xlfn.XLOOKUP(I189,ABNT5101!$I:$I,ABNT5101!M:M)</f>
        <v>0.18</v>
      </c>
      <c r="BA189" s="131" t="str">
        <f>_xlfn.XLOOKUP(I189,ABNT5101!$I:$I,ABNT5101!N:N)</f>
        <v>-</v>
      </c>
      <c r="BB189" s="131">
        <f>_xlfn.XLOOKUP(I189,ABNT5101!$I:$I,ABNT5101!O:O)</f>
        <v>16</v>
      </c>
      <c r="BC189" s="18" t="str">
        <f t="shared" si="78"/>
        <v>ATENDE</v>
      </c>
      <c r="BD189" s="19">
        <f t="shared" si="79"/>
        <v>0.17733333333333334</v>
      </c>
      <c r="BE189" s="19">
        <f t="shared" si="80"/>
        <v>0.22222222222222232</v>
      </c>
      <c r="BF189" s="19" t="str">
        <f t="shared" si="81"/>
        <v>-</v>
      </c>
      <c r="BG189" s="20">
        <v>8.83</v>
      </c>
      <c r="BH189" s="20">
        <v>0.22</v>
      </c>
      <c r="BI189" s="20"/>
      <c r="BJ189" s="20"/>
      <c r="BK189" s="21"/>
      <c r="BL189" s="20"/>
      <c r="BM189" s="18" t="str">
        <f t="shared" si="82"/>
        <v>ATENDE</v>
      </c>
      <c r="BN189" s="18" t="str">
        <f t="shared" si="83"/>
        <v>ATENDE</v>
      </c>
      <c r="BO189" s="18" t="str">
        <f t="shared" si="84"/>
        <v>ATENDE</v>
      </c>
      <c r="BP189" s="18" t="str">
        <f t="shared" si="85"/>
        <v>ATENDE</v>
      </c>
      <c r="BQ189" s="22" t="str">
        <f t="shared" si="86"/>
        <v>C5</v>
      </c>
      <c r="BR189" s="22" t="str">
        <f t="shared" si="114"/>
        <v>P6</v>
      </c>
      <c r="BS189" s="23">
        <f t="shared" si="87"/>
        <v>0.97666666666666657</v>
      </c>
      <c r="BT189" s="20">
        <v>5.93</v>
      </c>
      <c r="BU189" s="20">
        <v>0.82</v>
      </c>
      <c r="BV189" s="132">
        <f>IF(BR189="-","-",_xlfn.XLOOKUP(BR189,ABNT5101!$B$4:$B$9,ABNT5101!$C$4:$C$9))</f>
        <v>3</v>
      </c>
      <c r="BW189" s="132">
        <f>IF(BR189="-","-",_xlfn.XLOOKUP(BR189,ABNT5101!$B$4:$B$9,ABNT5101!$D$4:$D$9))</f>
        <v>0.6</v>
      </c>
      <c r="BX189" s="18" t="str">
        <f t="shared" si="88"/>
        <v>ATENDE</v>
      </c>
      <c r="BY189" s="18" t="str">
        <f t="shared" si="89"/>
        <v>ATENDE</v>
      </c>
      <c r="BZ189" s="18" t="str">
        <f t="shared" si="90"/>
        <v>ATENDE</v>
      </c>
      <c r="CA189" s="22" t="s">
        <v>135</v>
      </c>
      <c r="CB189" s="23" t="e">
        <f t="shared" si="91"/>
        <v>#VALUE!</v>
      </c>
      <c r="CC189" s="22">
        <v>6.01</v>
      </c>
      <c r="CD189" s="22">
        <v>2.14</v>
      </c>
      <c r="CE189" s="130" t="str">
        <f>IF(CA189="-","-",_xlfn.XLOOKUP(CA189,ABNT5101!$B$4:$B$9,ABNT5101!$C$4:$C$9))</f>
        <v>-</v>
      </c>
      <c r="CF189" s="130" t="str">
        <f>IF(CA189="-","-",_xlfn.XLOOKUP(CA189,ABNT5101!$B$4:$B$9,ABNT5101!$D$4:$D$9))</f>
        <v>-</v>
      </c>
      <c r="CG189" s="18" t="str">
        <f t="shared" si="92"/>
        <v>-</v>
      </c>
      <c r="CH189" s="18" t="str">
        <f t="shared" si="93"/>
        <v>-</v>
      </c>
      <c r="CI189" s="18" t="str">
        <f t="shared" si="94"/>
        <v>-</v>
      </c>
      <c r="CJ189" s="133" t="str">
        <f>_xlfn.XLOOKUP(CK189,'Banco de dados'!$B:$B,'Banco de dados'!$D:$D)</f>
        <v>SX LIGHTING</v>
      </c>
      <c r="CK189" s="25" t="s">
        <v>803</v>
      </c>
      <c r="CL189" s="24" t="str">
        <f>_xlfn.XLOOKUP(CK189,'Banco de dados'!$B:$B,'Banco de dados'!$E:$E)</f>
        <v>SXINEVO040K40L12CZF7PHF</v>
      </c>
      <c r="CM189" s="24"/>
      <c r="CN189" s="24" t="e">
        <f>IF(CM189="-","-",_xlfn.XLOOKUP(CM189,'Banco de dados'!$B:$B,'Banco de dados'!$E:$E))</f>
        <v>#N/A</v>
      </c>
      <c r="CO189" s="26">
        <f t="shared" si="95"/>
        <v>1</v>
      </c>
      <c r="CP189" s="24">
        <f>_xlfn.XLOOKUP(CK189,'Banco de dados'!$B:$B,'Banco de dados'!$H:$H)</f>
        <v>39</v>
      </c>
      <c r="CQ189" s="24" t="e">
        <f>_xlfn.XLOOKUP(CM189,'Banco de dados'!$B:$B,'Banco de dados'!$H:$H)</f>
        <v>#N/A</v>
      </c>
      <c r="CR189" s="24">
        <f>_xlfn.XLOOKUP(CK189,'Banco de dados'!$B:$B,'Banco de dados'!$F:$F)</f>
        <v>6552</v>
      </c>
      <c r="CS189" s="24">
        <f>_xlfn.XLOOKUP(CM189,'Banco de dados'!$B:$B,'Banco de dados'!$F:$F)</f>
        <v>0</v>
      </c>
      <c r="CT189" s="25">
        <v>0</v>
      </c>
      <c r="CU189" s="25"/>
      <c r="CV189" s="24" t="str">
        <f>IF(AI189&lt;=0.5,"Curto I",IF(AND(AI189&gt;='Braços de IP'!$B$9,AI189&lt;='Braços de IP'!$D$9),'Braços de IP'!$E$9,IF(AND(AI189&gt;='Braços de IP'!$B$10,AI189&lt;='Braços de IP'!$D$10),'Braços de IP'!$E$10,IF(AND(AI189&gt;='Braços de IP'!$B$11,AI189&lt;='Braços de IP'!$D$11),'Braços de IP'!$E$11,IF(AND(AI189&gt;='Braços de IP'!$B$12,AI189&lt;='Braços de IP'!$D$12),'Braços de IP'!$E$12,IF(AND(AI189&gt;='Braços de IP'!$B$13,AI189&lt;='Braços de IP'!$D$13),'Braços de IP'!$E$13,IF(AND(AI189&gt;='Braços de IP'!$B$14,AI189&lt;='Braços de IP'!$D$14),'Braços de IP'!$E$14,"ERRO")))))))</f>
        <v>Curto II</v>
      </c>
      <c r="CW189" s="25" t="s">
        <v>157</v>
      </c>
      <c r="CX189" s="24">
        <f>IF($CW189="","",VLOOKUP($CW189,'Braços de IP'!$E$9:$I$15,2,0))</f>
        <v>1.8</v>
      </c>
      <c r="CY189" s="27">
        <f>IF($CW189="","",VLOOKUP($CW189,'Braços de IP'!$E$9:$I$15,5,0))</f>
        <v>7</v>
      </c>
      <c r="CZ189" s="24"/>
      <c r="DA189" s="24"/>
      <c r="DB189" s="24"/>
      <c r="DC189" s="24"/>
      <c r="DD189" s="24"/>
      <c r="DE189" s="24"/>
      <c r="DF189" s="28">
        <f t="shared" si="96"/>
        <v>39</v>
      </c>
      <c r="DG189" s="29">
        <f t="shared" si="97"/>
        <v>150</v>
      </c>
      <c r="DH189" s="28">
        <f t="shared" si="98"/>
        <v>189</v>
      </c>
      <c r="DI189" s="30">
        <f t="shared" si="99"/>
        <v>0.74</v>
      </c>
      <c r="DJ189" s="31"/>
      <c r="DK189" s="32"/>
      <c r="DL189" s="15" t="s">
        <v>141</v>
      </c>
      <c r="DM189" s="15"/>
      <c r="DO189" s="33">
        <f t="shared" si="100"/>
        <v>0.77325581395348841</v>
      </c>
    </row>
    <row r="190" spans="1:125" ht="15.75" customHeight="1" x14ac:dyDescent="0.3">
      <c r="C190" t="s">
        <v>1006</v>
      </c>
      <c r="D190" s="15">
        <v>62</v>
      </c>
      <c r="E190" s="15" t="s">
        <v>132</v>
      </c>
      <c r="F190" s="15" t="s">
        <v>225</v>
      </c>
      <c r="G190" s="15">
        <v>-30.017402000000001</v>
      </c>
      <c r="H190" s="15">
        <v>-50.159571</v>
      </c>
      <c r="I190" s="15" t="s">
        <v>134</v>
      </c>
      <c r="J190" s="15" t="s">
        <v>135</v>
      </c>
      <c r="K190" s="15" t="s">
        <v>136</v>
      </c>
      <c r="L190" s="15" t="s">
        <v>148</v>
      </c>
      <c r="M190" s="15">
        <v>150</v>
      </c>
      <c r="N190" s="15">
        <v>22</v>
      </c>
      <c r="O190" s="15">
        <v>0</v>
      </c>
      <c r="P190" s="15">
        <f t="shared" si="74"/>
        <v>300</v>
      </c>
      <c r="Q190" s="16">
        <v>2</v>
      </c>
      <c r="R190" s="16">
        <v>3</v>
      </c>
      <c r="S190" s="16">
        <v>6</v>
      </c>
      <c r="T190" s="15"/>
      <c r="U190" s="15"/>
      <c r="V190" s="15">
        <v>0</v>
      </c>
      <c r="W190" s="15">
        <v>3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 t="s">
        <v>138</v>
      </c>
      <c r="AD190" s="15" t="s">
        <v>139</v>
      </c>
      <c r="AE190" s="15">
        <v>41.7</v>
      </c>
      <c r="AF190" s="15">
        <v>6.5</v>
      </c>
      <c r="AG190" s="15">
        <v>1</v>
      </c>
      <c r="AH190" s="15">
        <v>0.4</v>
      </c>
      <c r="AI190" s="15">
        <v>1.3</v>
      </c>
      <c r="AJ190" s="16">
        <f t="shared" si="75"/>
        <v>0.9</v>
      </c>
      <c r="AK190" s="16" t="s">
        <v>135</v>
      </c>
      <c r="AL190" s="16" t="s">
        <v>135</v>
      </c>
      <c r="AM190" s="15" t="s">
        <v>140</v>
      </c>
      <c r="AN190" s="16">
        <f t="shared" si="76"/>
        <v>2</v>
      </c>
      <c r="AO190" s="16">
        <v>0</v>
      </c>
      <c r="AP190" s="16">
        <v>0</v>
      </c>
      <c r="AQ190" s="16">
        <v>0</v>
      </c>
      <c r="AR190" s="16">
        <v>0</v>
      </c>
      <c r="AS190" s="16">
        <v>0</v>
      </c>
      <c r="AT190" s="16" t="s">
        <v>135</v>
      </c>
      <c r="AU190" s="17">
        <f t="shared" si="77"/>
        <v>0</v>
      </c>
      <c r="AV190" s="17"/>
      <c r="AW190" s="17">
        <f>VLOOKUP(I190,ABNT5101!$I$3:$J$9,2)</f>
        <v>7.5</v>
      </c>
      <c r="AX190" s="17">
        <f>VLOOKUP(I190,ABNT5101!$I$3:$M$9,5)</f>
        <v>0.18</v>
      </c>
      <c r="AY190" s="131" t="str">
        <f>_xlfn.XLOOKUP(I190,ABNT5101!$I:$I,ABNT5101!$L:$L)</f>
        <v>-</v>
      </c>
      <c r="AZ190" s="131">
        <f>_xlfn.XLOOKUP(I190,ABNT5101!$I:$I,ABNT5101!M:M)</f>
        <v>0.18</v>
      </c>
      <c r="BA190" s="131" t="str">
        <f>_xlfn.XLOOKUP(I190,ABNT5101!$I:$I,ABNT5101!N:N)</f>
        <v>-</v>
      </c>
      <c r="BB190" s="131">
        <f>_xlfn.XLOOKUP(I190,ABNT5101!$I:$I,ABNT5101!O:O)</f>
        <v>16</v>
      </c>
      <c r="BC190" s="18" t="str">
        <f t="shared" si="78"/>
        <v>ATENDE</v>
      </c>
      <c r="BD190" s="19">
        <f t="shared" si="79"/>
        <v>4.0000000000000036E-3</v>
      </c>
      <c r="BE190" s="19">
        <f t="shared" si="80"/>
        <v>0.16666666666666674</v>
      </c>
      <c r="BF190" s="19" t="str">
        <f t="shared" si="81"/>
        <v>-</v>
      </c>
      <c r="BG190" s="20">
        <v>7.53</v>
      </c>
      <c r="BH190" s="20">
        <v>0.21</v>
      </c>
      <c r="BI190" s="20"/>
      <c r="BJ190" s="20"/>
      <c r="BK190" s="21"/>
      <c r="BL190" s="20"/>
      <c r="BM190" s="18" t="str">
        <f t="shared" si="82"/>
        <v>ATENDE</v>
      </c>
      <c r="BN190" s="18" t="str">
        <f t="shared" si="83"/>
        <v>ATENDE</v>
      </c>
      <c r="BO190" s="18" t="str">
        <f t="shared" si="84"/>
        <v>ATENDE</v>
      </c>
      <c r="BP190" s="18" t="str">
        <f t="shared" si="85"/>
        <v>ATENDE</v>
      </c>
      <c r="BQ190" s="22" t="str">
        <f t="shared" si="86"/>
        <v>C5</v>
      </c>
      <c r="BR190" s="22" t="str">
        <f t="shared" si="114"/>
        <v>P6</v>
      </c>
      <c r="BS190" s="23">
        <f t="shared" si="87"/>
        <v>0.58000000000000007</v>
      </c>
      <c r="BT190" s="20">
        <v>4.74</v>
      </c>
      <c r="BU190" s="20">
        <v>0.94</v>
      </c>
      <c r="BV190" s="132">
        <f>IF(BR190="-","-",_xlfn.XLOOKUP(BR190,ABNT5101!$B$4:$B$9,ABNT5101!$C$4:$C$9))</f>
        <v>3</v>
      </c>
      <c r="BW190" s="132">
        <f>IF(BR190="-","-",_xlfn.XLOOKUP(BR190,ABNT5101!$B$4:$B$9,ABNT5101!$D$4:$D$9))</f>
        <v>0.6</v>
      </c>
      <c r="BX190" s="18" t="str">
        <f t="shared" si="88"/>
        <v>ATENDE</v>
      </c>
      <c r="BY190" s="18" t="str">
        <f t="shared" si="89"/>
        <v>ATENDE</v>
      </c>
      <c r="BZ190" s="18" t="str">
        <f t="shared" si="90"/>
        <v>ATENDE</v>
      </c>
      <c r="CA190" s="22" t="s">
        <v>135</v>
      </c>
      <c r="CB190" s="23" t="e">
        <f t="shared" si="91"/>
        <v>#VALUE!</v>
      </c>
      <c r="CC190" s="22">
        <v>4.49</v>
      </c>
      <c r="CD190" s="22">
        <v>1.46</v>
      </c>
      <c r="CE190" s="130" t="str">
        <f>IF(CA190="-","-",_xlfn.XLOOKUP(CA190,ABNT5101!$B$4:$B$9,ABNT5101!$C$4:$C$9))</f>
        <v>-</v>
      </c>
      <c r="CF190" s="130" t="str">
        <f>IF(CA190="-","-",_xlfn.XLOOKUP(CA190,ABNT5101!$B$4:$B$9,ABNT5101!$D$4:$D$9))</f>
        <v>-</v>
      </c>
      <c r="CG190" s="18" t="str">
        <f t="shared" si="92"/>
        <v>-</v>
      </c>
      <c r="CH190" s="18" t="str">
        <f t="shared" si="93"/>
        <v>-</v>
      </c>
      <c r="CI190" s="18" t="str">
        <f t="shared" si="94"/>
        <v>-</v>
      </c>
      <c r="CJ190" s="133" t="str">
        <f>_xlfn.XLOOKUP(CK190,'Banco de dados'!$B:$B,'Banco de dados'!$D:$D)</f>
        <v>TECNOWATT</v>
      </c>
      <c r="CK190" s="25" t="s">
        <v>824</v>
      </c>
      <c r="CL190" s="24" t="str">
        <f>_xlfn.XLOOKUP(CK190,'Banco de dados'!$B:$B,'Banco de dados'!$E:$E)</f>
        <v>SIGSAGPTLRRSSNDL_30W_38IBBRS
1-10C1MUN6.5</v>
      </c>
      <c r="CM190" s="24"/>
      <c r="CN190" s="24" t="e">
        <f>IF(CM190="-","-",_xlfn.XLOOKUP(CM190,'Banco de dados'!$B:$B,'Banco de dados'!$E:$E))</f>
        <v>#N/A</v>
      </c>
      <c r="CO190" s="26">
        <f t="shared" si="95"/>
        <v>1</v>
      </c>
      <c r="CP190" s="24">
        <f>_xlfn.XLOOKUP(CK190,'Banco de dados'!$B:$B,'Banco de dados'!$H:$H)</f>
        <v>30</v>
      </c>
      <c r="CQ190" s="24">
        <f>_xlfn.XLOOKUP(CM190,'Banco de dados'!$B:$B,'Banco de dados'!$H:$H)</f>
        <v>0</v>
      </c>
      <c r="CR190" s="24">
        <f>_xlfn.XLOOKUP(CK190,'Banco de dados'!$B:$B,'Banco de dados'!$F:$F)</f>
        <v>5266</v>
      </c>
      <c r="CS190" s="24">
        <f>_xlfn.XLOOKUP(CM190,'Banco de dados'!$B:$B,'Banco de dados'!$F:$F)</f>
        <v>0</v>
      </c>
      <c r="CT190" s="25">
        <v>0</v>
      </c>
      <c r="CU190" s="25"/>
      <c r="CV190" s="24" t="str">
        <f>IF(AI190&lt;=0.5,"Curto I",IF(AND(AI190&gt;='Braços de IP'!$B$9,AI190&lt;='Braços de IP'!$D$9),'Braços de IP'!$E$9,IF(AND(AI190&gt;='Braços de IP'!$B$10,AI190&lt;='Braços de IP'!$D$10),'Braços de IP'!$E$10,IF(AND(AI190&gt;='Braços de IP'!$B$11,AI190&lt;='Braços de IP'!$D$11),'Braços de IP'!$E$11,IF(AND(AI190&gt;='Braços de IP'!$B$12,AI190&lt;='Braços de IP'!$D$12),'Braços de IP'!$E$12,IF(AND(AI190&gt;='Braços de IP'!$B$13,AI190&lt;='Braços de IP'!$D$13),'Braços de IP'!$E$13,IF(AND(AI190&gt;='Braços de IP'!$B$14,AI190&lt;='Braços de IP'!$D$14),'Braços de IP'!$E$14,"ERRO")))))))</f>
        <v>Curto II</v>
      </c>
      <c r="CW190" s="25" t="s">
        <v>157</v>
      </c>
      <c r="CX190" s="24">
        <f>IF($CW190="","",VLOOKUP($CW190,'Braços de IP'!$E$9:$I$15,2,0))</f>
        <v>1.8</v>
      </c>
      <c r="CY190" s="27">
        <f>IF($CW190="","",VLOOKUP($CW190,'Braços de IP'!$E$9:$I$15,5,0))</f>
        <v>7</v>
      </c>
      <c r="CZ190" s="24"/>
      <c r="DA190" s="24"/>
      <c r="DB190" s="24"/>
      <c r="DC190" s="24"/>
      <c r="DD190" s="24"/>
      <c r="DE190" s="24"/>
      <c r="DF190" s="28">
        <f t="shared" si="96"/>
        <v>30</v>
      </c>
      <c r="DG190" s="29">
        <f t="shared" si="97"/>
        <v>150</v>
      </c>
      <c r="DH190" s="28">
        <f t="shared" si="98"/>
        <v>180</v>
      </c>
      <c r="DI190" s="30">
        <f t="shared" si="99"/>
        <v>0.8</v>
      </c>
      <c r="DJ190" s="31"/>
      <c r="DK190" s="32"/>
      <c r="DL190" s="15" t="s">
        <v>141</v>
      </c>
      <c r="DM190" s="15"/>
      <c r="DO190" s="33">
        <f t="shared" si="100"/>
        <v>0.82558139534883723</v>
      </c>
    </row>
    <row r="191" spans="1:125" ht="15.75" customHeight="1" x14ac:dyDescent="0.3">
      <c r="A191" s="156" t="s">
        <v>1019</v>
      </c>
      <c r="B191" s="156"/>
      <c r="C191" t="s">
        <v>1006</v>
      </c>
      <c r="D191" s="15">
        <v>64</v>
      </c>
      <c r="E191" s="15" t="s">
        <v>164</v>
      </c>
      <c r="F191" s="15" t="s">
        <v>228</v>
      </c>
      <c r="G191" s="15">
        <v>-30.022662</v>
      </c>
      <c r="H191" s="15">
        <v>-50.149965999999999</v>
      </c>
      <c r="I191" s="15" t="s">
        <v>319</v>
      </c>
      <c r="J191" s="15" t="s">
        <v>135</v>
      </c>
      <c r="K191" s="15">
        <v>0</v>
      </c>
      <c r="L191" s="15" t="s">
        <v>148</v>
      </c>
      <c r="M191" s="15">
        <v>250</v>
      </c>
      <c r="N191" s="15">
        <v>30</v>
      </c>
      <c r="O191" s="15">
        <v>0</v>
      </c>
      <c r="P191" s="15">
        <f t="shared" si="74"/>
        <v>500</v>
      </c>
      <c r="Q191" s="16">
        <v>2</v>
      </c>
      <c r="R191" s="16">
        <v>0</v>
      </c>
      <c r="S191" s="16">
        <v>7.5</v>
      </c>
      <c r="T191" s="15"/>
      <c r="U191" s="15"/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 t="s">
        <v>138</v>
      </c>
      <c r="AD191" s="15" t="s">
        <v>139</v>
      </c>
      <c r="AE191" s="15">
        <v>40.1</v>
      </c>
      <c r="AF191" s="15">
        <v>8.5</v>
      </c>
      <c r="AG191" s="15">
        <v>1</v>
      </c>
      <c r="AH191" s="15">
        <v>10.7</v>
      </c>
      <c r="AI191" s="15">
        <v>2.5</v>
      </c>
      <c r="AJ191" s="16">
        <f t="shared" si="75"/>
        <v>-8.1999999999999993</v>
      </c>
      <c r="AK191" s="16" t="s">
        <v>135</v>
      </c>
      <c r="AL191" s="16" t="s">
        <v>135</v>
      </c>
      <c r="AM191" s="15" t="s">
        <v>140</v>
      </c>
      <c r="AN191" s="16">
        <f t="shared" si="76"/>
        <v>2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 t="s">
        <v>135</v>
      </c>
      <c r="AU191" s="17">
        <f t="shared" si="77"/>
        <v>0</v>
      </c>
      <c r="AV191" s="17"/>
      <c r="AW191" s="17">
        <f>VLOOKUP(I191,ABNT5101!$I$3:$J$9,2)</f>
        <v>20</v>
      </c>
      <c r="AX191" s="17">
        <f>VLOOKUP(I191,ABNT5101!$I$3:$M$9,5)</f>
        <v>0.28000000000000003</v>
      </c>
      <c r="AY191" s="131" t="str">
        <f>_xlfn.XLOOKUP(I191,ABNT5101!$I:$I,ABNT5101!$L:$L)</f>
        <v>-</v>
      </c>
      <c r="AZ191" s="131">
        <f>_xlfn.XLOOKUP(I191,ABNT5101!$I:$I,ABNT5101!M:M)</f>
        <v>0.28000000000000003</v>
      </c>
      <c r="BA191" s="131" t="str">
        <f>_xlfn.XLOOKUP(I191,ABNT5101!$I:$I,ABNT5101!N:N)</f>
        <v>-</v>
      </c>
      <c r="BB191" s="131">
        <f>_xlfn.XLOOKUP(I191,ABNT5101!$I:$I,ABNT5101!O:O)</f>
        <v>14</v>
      </c>
      <c r="BC191" s="18" t="str">
        <f t="shared" si="78"/>
        <v>ATENDE</v>
      </c>
      <c r="BD191" s="19">
        <f t="shared" si="79"/>
        <v>4.3500000000000094E-2</v>
      </c>
      <c r="BE191" s="19">
        <f t="shared" si="80"/>
        <v>0.60714285714285698</v>
      </c>
      <c r="BF191" s="19" t="str">
        <f t="shared" si="81"/>
        <v>-</v>
      </c>
      <c r="BG191" s="20">
        <v>20.87</v>
      </c>
      <c r="BH191" s="20">
        <v>0.45</v>
      </c>
      <c r="BI191" s="20"/>
      <c r="BJ191" s="20"/>
      <c r="BK191" s="21"/>
      <c r="BL191" s="20"/>
      <c r="BM191" s="18" t="str">
        <f t="shared" si="82"/>
        <v>ATENDE</v>
      </c>
      <c r="BN191" s="18" t="str">
        <f t="shared" si="83"/>
        <v>ATENDE</v>
      </c>
      <c r="BO191" s="18" t="str">
        <f t="shared" si="84"/>
        <v>ATENDE</v>
      </c>
      <c r="BP191" s="18" t="str">
        <f t="shared" si="85"/>
        <v>ATENDE</v>
      </c>
      <c r="BQ191" s="22" t="str">
        <f t="shared" si="86"/>
        <v>C2</v>
      </c>
      <c r="BR191" s="22" t="s">
        <v>135</v>
      </c>
      <c r="BS191" s="23" t="e">
        <f t="shared" si="87"/>
        <v>#VALUE!</v>
      </c>
      <c r="BT191" s="20"/>
      <c r="BU191" s="20"/>
      <c r="BV191" s="132" t="str">
        <f>IF(BR191="-","-",_xlfn.XLOOKUP(BR191,ABNT5101!$B$4:$B$9,ABNT5101!$C$4:$C$9))</f>
        <v>-</v>
      </c>
      <c r="BW191" s="132" t="str">
        <f>IF(BR191="-","-",_xlfn.XLOOKUP(BR191,ABNT5101!$B$4:$B$9,ABNT5101!$D$4:$D$9))</f>
        <v>-</v>
      </c>
      <c r="BX191" s="18" t="str">
        <f t="shared" si="88"/>
        <v>-</v>
      </c>
      <c r="BY191" s="18" t="str">
        <f t="shared" si="89"/>
        <v>-</v>
      </c>
      <c r="BZ191" s="18" t="str">
        <f t="shared" si="90"/>
        <v>-</v>
      </c>
      <c r="CA191" s="22" t="str">
        <f t="shared" ref="CA191:CA199" si="118">BR191</f>
        <v>-</v>
      </c>
      <c r="CB191" s="23" t="e">
        <f t="shared" si="91"/>
        <v>#VALUE!</v>
      </c>
      <c r="CC191" s="22"/>
      <c r="CD191" s="22"/>
      <c r="CE191" s="130" t="str">
        <f>IF(CA191="-","-",_xlfn.XLOOKUP(CA191,ABNT5101!$B$4:$B$9,ABNT5101!$C$4:$C$9))</f>
        <v>-</v>
      </c>
      <c r="CF191" s="130" t="str">
        <f>IF(CA191="-","-",_xlfn.XLOOKUP(CA191,ABNT5101!$B$4:$B$9,ABNT5101!$D$4:$D$9))</f>
        <v>-</v>
      </c>
      <c r="CG191" s="18" t="str">
        <f t="shared" si="92"/>
        <v>-</v>
      </c>
      <c r="CH191" s="18" t="str">
        <f t="shared" si="93"/>
        <v>-</v>
      </c>
      <c r="CI191" s="18" t="str">
        <f t="shared" si="94"/>
        <v>-</v>
      </c>
      <c r="CJ191" s="133" t="str">
        <f>_xlfn.XLOOKUP(CK191,'Banco de dados'!$B:$B,'Banco de dados'!$D:$D)</f>
        <v>LEDSTAR</v>
      </c>
      <c r="CK191" s="25" t="str">
        <f>'Banco de dados'!B46</f>
        <v xml:space="preserve"> SL VT 9.1 200W</v>
      </c>
      <c r="CL191" s="24" t="str">
        <f>_xlfn.XLOOKUP(CK191,'Banco de dados'!$B:$B,'Banco de dados'!$E:$E)</f>
        <v>LUM LED SL VT 9.1 200W</v>
      </c>
      <c r="CM191" s="24"/>
      <c r="CN191" s="24">
        <f>IF(CM191="-","-",_xlfn.XLOOKUP(CM191,'Banco de dados'!$B:$B,'Banco de dados'!$E:$E))</f>
        <v>0</v>
      </c>
      <c r="CO191" s="26">
        <f t="shared" si="95"/>
        <v>1</v>
      </c>
      <c r="CP191" s="24">
        <f>_xlfn.XLOOKUP(CK191,'Banco de dados'!$B:$B,'Banco de dados'!$H:$H)</f>
        <v>200</v>
      </c>
      <c r="CQ191" s="24">
        <f>_xlfn.XLOOKUP(CM191,'Banco de dados'!$B:$B,'Banco de dados'!$H:$H)</f>
        <v>0</v>
      </c>
      <c r="CR191" s="24">
        <f>_xlfn.XLOOKUP(CK191,'Banco de dados'!$B:$B,'Banco de dados'!$F:$F)</f>
        <v>32521</v>
      </c>
      <c r="CS191" s="24">
        <f>_xlfn.XLOOKUP(CM191,'Banco de dados'!$B:$B,'Banco de dados'!$F:$F)</f>
        <v>0</v>
      </c>
      <c r="CT191" s="25">
        <v>0</v>
      </c>
      <c r="CU191" s="25">
        <v>10</v>
      </c>
      <c r="CV191" s="24" t="str">
        <f>IF(AI191&lt;=0.5,"Curto I",IF(AND(AI191&gt;='Braços de IP'!$B$9,AI191&lt;='Braços de IP'!$D$9),'Braços de IP'!$E$9,IF(AND(AI191&gt;='Braços de IP'!$B$10,AI191&lt;='Braços de IP'!$D$10),'Braços de IP'!$E$10,IF(AND(AI191&gt;='Braços de IP'!$B$11,AI191&lt;='Braços de IP'!$D$11),'Braços de IP'!$E$11,IF(AND(AI191&gt;='Braços de IP'!$B$12,AI191&lt;='Braços de IP'!$D$12),'Braços de IP'!$E$12,IF(AND(AI191&gt;='Braços de IP'!$B$13,AI191&lt;='Braços de IP'!$D$13),'Braços de IP'!$E$13,IF(AND(AI191&gt;='Braços de IP'!$B$14,AI191&lt;='Braços de IP'!$D$14),'Braços de IP'!$E$14,"ERRO")))))))</f>
        <v>Médio II</v>
      </c>
      <c r="CW191" s="25" t="s">
        <v>171</v>
      </c>
      <c r="CX191" s="24">
        <f>IF($CW191="","",VLOOKUP($CW191,'Braços de IP'!$E$9:$I$15,2,0))</f>
        <v>3.5</v>
      </c>
      <c r="CY191" s="27">
        <f>IF($CW191="","",VLOOKUP($CW191,'Braços de IP'!$E$9:$I$15,5,0))</f>
        <v>8.5</v>
      </c>
      <c r="CZ191" s="24"/>
      <c r="DA191" s="24"/>
      <c r="DB191" s="24"/>
      <c r="DC191" s="24"/>
      <c r="DD191" s="24"/>
      <c r="DE191" s="24"/>
      <c r="DF191" s="28">
        <f t="shared" si="96"/>
        <v>200</v>
      </c>
      <c r="DG191" s="29">
        <f t="shared" si="97"/>
        <v>250</v>
      </c>
      <c r="DH191" s="28">
        <f t="shared" si="98"/>
        <v>450</v>
      </c>
      <c r="DI191" s="30">
        <f t="shared" si="99"/>
        <v>0.19999999999999996</v>
      </c>
      <c r="DJ191" s="31"/>
      <c r="DK191" s="32"/>
      <c r="DL191" s="15" t="s">
        <v>141</v>
      </c>
      <c r="DM191" s="15"/>
      <c r="DO191" s="33">
        <f t="shared" si="100"/>
        <v>0.2857142857142857</v>
      </c>
    </row>
    <row r="192" spans="1:125" ht="15.75" customHeight="1" x14ac:dyDescent="0.3">
      <c r="A192" s="156" t="s">
        <v>1019</v>
      </c>
      <c r="B192" s="156"/>
      <c r="C192" t="s">
        <v>1006</v>
      </c>
      <c r="D192" s="15">
        <v>64</v>
      </c>
      <c r="E192" s="15" t="s">
        <v>164</v>
      </c>
      <c r="F192" s="15" t="s">
        <v>228</v>
      </c>
      <c r="G192" s="15">
        <v>-30.022662</v>
      </c>
      <c r="H192" s="15">
        <v>-50.149965999999999</v>
      </c>
      <c r="I192" s="15" t="s">
        <v>319</v>
      </c>
      <c r="J192" s="15" t="s">
        <v>135</v>
      </c>
      <c r="K192" s="15">
        <v>0</v>
      </c>
      <c r="L192" s="15" t="s">
        <v>148</v>
      </c>
      <c r="M192" s="15">
        <v>250</v>
      </c>
      <c r="N192" s="15">
        <v>30</v>
      </c>
      <c r="O192" s="15">
        <v>0</v>
      </c>
      <c r="P192" s="15">
        <f t="shared" si="74"/>
        <v>500</v>
      </c>
      <c r="Q192" s="16">
        <v>2</v>
      </c>
      <c r="R192" s="16">
        <v>0</v>
      </c>
      <c r="S192" s="16">
        <v>7.5</v>
      </c>
      <c r="T192" s="15"/>
      <c r="U192" s="15"/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 t="s">
        <v>138</v>
      </c>
      <c r="AD192" s="15" t="s">
        <v>139</v>
      </c>
      <c r="AE192" s="15">
        <v>40.1</v>
      </c>
      <c r="AF192" s="15">
        <v>8.5</v>
      </c>
      <c r="AG192" s="15">
        <v>1</v>
      </c>
      <c r="AH192" s="15">
        <v>10.7</v>
      </c>
      <c r="AI192" s="15">
        <v>2.5</v>
      </c>
      <c r="AJ192" s="16">
        <f t="shared" si="75"/>
        <v>-8.1999999999999993</v>
      </c>
      <c r="AK192" s="16" t="s">
        <v>135</v>
      </c>
      <c r="AL192" s="16" t="s">
        <v>135</v>
      </c>
      <c r="AM192" s="15" t="s">
        <v>140</v>
      </c>
      <c r="AN192" s="16">
        <f t="shared" si="76"/>
        <v>2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 t="s">
        <v>135</v>
      </c>
      <c r="AU192" s="17">
        <f t="shared" si="77"/>
        <v>0</v>
      </c>
      <c r="AV192" s="17"/>
      <c r="AW192" s="17">
        <f>VLOOKUP(I192,ABNT5101!$I$3:$J$9,2)</f>
        <v>20</v>
      </c>
      <c r="AX192" s="17">
        <f>VLOOKUP(I192,ABNT5101!$I$3:$M$9,5)</f>
        <v>0.28000000000000003</v>
      </c>
      <c r="AY192" s="131" t="str">
        <f>_xlfn.XLOOKUP(I192,ABNT5101!$I:$I,ABNT5101!$L:$L)</f>
        <v>-</v>
      </c>
      <c r="AZ192" s="131">
        <f>_xlfn.XLOOKUP(I192,ABNT5101!$I:$I,ABNT5101!M:M)</f>
        <v>0.28000000000000003</v>
      </c>
      <c r="BA192" s="131" t="str">
        <f>_xlfn.XLOOKUP(I192,ABNT5101!$I:$I,ABNT5101!N:N)</f>
        <v>-</v>
      </c>
      <c r="BB192" s="131">
        <f>_xlfn.XLOOKUP(I192,ABNT5101!$I:$I,ABNT5101!O:O)</f>
        <v>14</v>
      </c>
      <c r="BC192" s="18" t="str">
        <f t="shared" si="78"/>
        <v>ATENDE</v>
      </c>
      <c r="BD192" s="19">
        <f t="shared" si="79"/>
        <v>-3.5000000000000586E-3</v>
      </c>
      <c r="BE192" s="19">
        <f t="shared" si="80"/>
        <v>0.9285714285714286</v>
      </c>
      <c r="BF192" s="19" t="str">
        <f t="shared" si="81"/>
        <v>-</v>
      </c>
      <c r="BG192" s="20">
        <v>19.93</v>
      </c>
      <c r="BH192" s="20">
        <v>0.54</v>
      </c>
      <c r="BI192" s="20"/>
      <c r="BJ192" s="20"/>
      <c r="BK192" s="21"/>
      <c r="BL192" s="20"/>
      <c r="BM192" s="18" t="str">
        <f t="shared" si="82"/>
        <v>ATENDE</v>
      </c>
      <c r="BN192" s="18" t="str">
        <f t="shared" si="83"/>
        <v>ATENDIMENTO LIMIAR</v>
      </c>
      <c r="BO192" s="18" t="str">
        <f t="shared" si="84"/>
        <v>ATENDE</v>
      </c>
      <c r="BP192" s="18" t="str">
        <f t="shared" si="85"/>
        <v>ATENDE</v>
      </c>
      <c r="BQ192" s="22" t="str">
        <f t="shared" si="86"/>
        <v>C2</v>
      </c>
      <c r="BR192" s="22" t="s">
        <v>135</v>
      </c>
      <c r="BS192" s="23" t="e">
        <f t="shared" si="87"/>
        <v>#VALUE!</v>
      </c>
      <c r="BT192" s="20"/>
      <c r="BU192" s="20"/>
      <c r="BV192" s="132" t="str">
        <f>IF(BR192="-","-",_xlfn.XLOOKUP(BR192,ABNT5101!$B$4:$B$9,ABNT5101!$C$4:$C$9))</f>
        <v>-</v>
      </c>
      <c r="BW192" s="132" t="str">
        <f>IF(BR192="-","-",_xlfn.XLOOKUP(BR192,ABNT5101!$B$4:$B$9,ABNT5101!$D$4:$D$9))</f>
        <v>-</v>
      </c>
      <c r="BX192" s="18" t="str">
        <f t="shared" si="88"/>
        <v>-</v>
      </c>
      <c r="BY192" s="18" t="str">
        <f t="shared" si="89"/>
        <v>-</v>
      </c>
      <c r="BZ192" s="18" t="str">
        <f t="shared" si="90"/>
        <v>-</v>
      </c>
      <c r="CA192" s="22" t="str">
        <f t="shared" si="118"/>
        <v>-</v>
      </c>
      <c r="CB192" s="23" t="e">
        <f t="shared" si="91"/>
        <v>#VALUE!</v>
      </c>
      <c r="CC192" s="22"/>
      <c r="CD192" s="22"/>
      <c r="CE192" s="130" t="str">
        <f>IF(CA192="-","-",_xlfn.XLOOKUP(CA192,ABNT5101!$B$4:$B$9,ABNT5101!$C$4:$C$9))</f>
        <v>-</v>
      </c>
      <c r="CF192" s="130" t="str">
        <f>IF(CA192="-","-",_xlfn.XLOOKUP(CA192,ABNT5101!$B$4:$B$9,ABNT5101!$D$4:$D$9))</f>
        <v>-</v>
      </c>
      <c r="CG192" s="18" t="str">
        <f t="shared" si="92"/>
        <v>-</v>
      </c>
      <c r="CH192" s="18" t="str">
        <f t="shared" si="93"/>
        <v>-</v>
      </c>
      <c r="CI192" s="18" t="str">
        <f t="shared" si="94"/>
        <v>-</v>
      </c>
      <c r="CJ192" s="133" t="str">
        <f>_xlfn.XLOOKUP(CK192,'Banco de dados'!$B:$B,'Banco de dados'!$D:$D)</f>
        <v>SX LIGHTING</v>
      </c>
      <c r="CK192" s="25" t="str">
        <f>'Banco de dados'!B64</f>
        <v>SX-INLPP120HF</v>
      </c>
      <c r="CL192" s="24" t="str">
        <f>_xlfn.XLOOKUP(CK192,'Banco de dados'!$B:$B,'Banco de dados'!$E:$E)</f>
        <v>SXINLPP120K40L12CZF7PHF</v>
      </c>
      <c r="CM192" s="24"/>
      <c r="CN192" s="24">
        <f>IF(CM192="-","-",_xlfn.XLOOKUP(CM192,'Banco de dados'!$B:$B,'Banco de dados'!$E:$E))</f>
        <v>0</v>
      </c>
      <c r="CO192" s="26">
        <f t="shared" si="95"/>
        <v>1</v>
      </c>
      <c r="CP192" s="24">
        <f>_xlfn.XLOOKUP(CK192,'Banco de dados'!$B:$B,'Banco de dados'!$H:$H)</f>
        <v>120</v>
      </c>
      <c r="CQ192" s="24">
        <f>_xlfn.XLOOKUP(CM192,'Banco de dados'!$B:$B,'Banco de dados'!$H:$H)</f>
        <v>0</v>
      </c>
      <c r="CR192" s="24">
        <f>_xlfn.XLOOKUP(CK192,'Banco de dados'!$B:$B,'Banco de dados'!$F:$F)</f>
        <v>20748</v>
      </c>
      <c r="CS192" s="24">
        <f>_xlfn.XLOOKUP(CM192,'Banco de dados'!$B:$B,'Banco de dados'!$F:$F)</f>
        <v>0</v>
      </c>
      <c r="CT192" s="25">
        <v>0</v>
      </c>
      <c r="CU192" s="25">
        <v>10</v>
      </c>
      <c r="CV192" s="24" t="str">
        <f>IF(AI192&lt;=0.5,"Curto I",IF(AND(AI192&gt;='Braços de IP'!$B$9,AI192&lt;='Braços de IP'!$D$9),'Braços de IP'!$E$9,IF(AND(AI192&gt;='Braços de IP'!$B$10,AI192&lt;='Braços de IP'!$D$10),'Braços de IP'!$E$10,IF(AND(AI192&gt;='Braços de IP'!$B$11,AI192&lt;='Braços de IP'!$D$11),'Braços de IP'!$E$11,IF(AND(AI192&gt;='Braços de IP'!$B$12,AI192&lt;='Braços de IP'!$D$12),'Braços de IP'!$E$12,IF(AND(AI192&gt;='Braços de IP'!$B$13,AI192&lt;='Braços de IP'!$D$13),'Braços de IP'!$E$13,IF(AND(AI192&gt;='Braços de IP'!$B$14,AI192&lt;='Braços de IP'!$D$14),'Braços de IP'!$E$14,"ERRO")))))))</f>
        <v>Médio II</v>
      </c>
      <c r="CW192" s="25" t="s">
        <v>171</v>
      </c>
      <c r="CX192" s="24">
        <f>IF($CW192="","",VLOOKUP($CW192,'Braços de IP'!$E$9:$I$15,2,0))</f>
        <v>3.5</v>
      </c>
      <c r="CY192" s="27">
        <f>IF($CW192="","",VLOOKUP($CW192,'Braços de IP'!$E$9:$I$15,5,0))</f>
        <v>8.5</v>
      </c>
      <c r="CZ192" s="24" t="s">
        <v>646</v>
      </c>
      <c r="DA192" s="24">
        <v>1</v>
      </c>
      <c r="DB192" s="24"/>
      <c r="DC192" s="24" t="s">
        <v>1030</v>
      </c>
      <c r="DD192" s="24"/>
      <c r="DE192" s="24"/>
      <c r="DF192" s="28">
        <f t="shared" si="96"/>
        <v>120</v>
      </c>
      <c r="DG192" s="29">
        <f t="shared" si="97"/>
        <v>250</v>
      </c>
      <c r="DH192" s="28">
        <f t="shared" si="98"/>
        <v>370</v>
      </c>
      <c r="DI192" s="30">
        <f t="shared" si="99"/>
        <v>0.52</v>
      </c>
      <c r="DJ192" s="31"/>
      <c r="DK192" s="32"/>
      <c r="DL192" s="15" t="s">
        <v>141</v>
      </c>
      <c r="DM192" s="15"/>
      <c r="DO192" s="33">
        <f t="shared" si="100"/>
        <v>0.5714285714285714</v>
      </c>
      <c r="DU192" t="s">
        <v>141</v>
      </c>
    </row>
    <row r="193" spans="1:125" ht="15.75" customHeight="1" x14ac:dyDescent="0.3">
      <c r="A193" s="156" t="s">
        <v>1019</v>
      </c>
      <c r="B193" s="156"/>
      <c r="C193" t="s">
        <v>1006</v>
      </c>
      <c r="D193" s="15">
        <v>64</v>
      </c>
      <c r="E193" s="15" t="s">
        <v>164</v>
      </c>
      <c r="F193" s="15" t="s">
        <v>228</v>
      </c>
      <c r="G193" s="15">
        <v>-30.022662</v>
      </c>
      <c r="H193" s="15">
        <v>-50.149965999999999</v>
      </c>
      <c r="I193" s="15" t="s">
        <v>319</v>
      </c>
      <c r="J193" s="15" t="s">
        <v>135</v>
      </c>
      <c r="K193" s="15">
        <v>0</v>
      </c>
      <c r="L193" s="15" t="s">
        <v>148</v>
      </c>
      <c r="M193" s="15">
        <v>250</v>
      </c>
      <c r="N193" s="15">
        <v>30</v>
      </c>
      <c r="O193" s="15">
        <v>0</v>
      </c>
      <c r="P193" s="15">
        <f t="shared" si="74"/>
        <v>500</v>
      </c>
      <c r="Q193" s="16">
        <v>2</v>
      </c>
      <c r="R193" s="16">
        <v>0</v>
      </c>
      <c r="S193" s="16">
        <v>7.5</v>
      </c>
      <c r="T193" s="15"/>
      <c r="U193" s="15"/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 t="s">
        <v>138</v>
      </c>
      <c r="AD193" s="15" t="s">
        <v>139</v>
      </c>
      <c r="AE193" s="15">
        <v>40.1</v>
      </c>
      <c r="AF193" s="15">
        <v>8.5</v>
      </c>
      <c r="AG193" s="15">
        <v>1</v>
      </c>
      <c r="AH193" s="15">
        <v>10.7</v>
      </c>
      <c r="AI193" s="15">
        <v>2.5</v>
      </c>
      <c r="AJ193" s="16">
        <f t="shared" si="75"/>
        <v>-8.1999999999999993</v>
      </c>
      <c r="AK193" s="16" t="s">
        <v>135</v>
      </c>
      <c r="AL193" s="16" t="s">
        <v>135</v>
      </c>
      <c r="AM193" s="15" t="s">
        <v>140</v>
      </c>
      <c r="AN193" s="16">
        <f t="shared" si="76"/>
        <v>2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 t="s">
        <v>135</v>
      </c>
      <c r="AU193" s="17">
        <f t="shared" si="77"/>
        <v>0</v>
      </c>
      <c r="AV193" s="17"/>
      <c r="AW193" s="17">
        <f>VLOOKUP(I193,ABNT5101!$I$3:$J$9,2)</f>
        <v>20</v>
      </c>
      <c r="AX193" s="17">
        <f>VLOOKUP(I193,ABNT5101!$I$3:$M$9,5)</f>
        <v>0.28000000000000003</v>
      </c>
      <c r="AY193" s="131" t="str">
        <f>_xlfn.XLOOKUP(I193,ABNT5101!$I:$I,ABNT5101!$L:$L)</f>
        <v>-</v>
      </c>
      <c r="AZ193" s="131">
        <f>_xlfn.XLOOKUP(I193,ABNT5101!$I:$I,ABNT5101!M:M)</f>
        <v>0.28000000000000003</v>
      </c>
      <c r="BA193" s="131" t="str">
        <f>_xlfn.XLOOKUP(I193,ABNT5101!$I:$I,ABNT5101!N:N)</f>
        <v>-</v>
      </c>
      <c r="BB193" s="131">
        <f>_xlfn.XLOOKUP(I193,ABNT5101!$I:$I,ABNT5101!O:O)</f>
        <v>14</v>
      </c>
      <c r="BC193" s="18" t="str">
        <f t="shared" si="78"/>
        <v>ATENDE</v>
      </c>
      <c r="BD193" s="19">
        <f t="shared" si="79"/>
        <v>0.125</v>
      </c>
      <c r="BE193" s="19">
        <f t="shared" si="80"/>
        <v>1</v>
      </c>
      <c r="BF193" s="19" t="str">
        <f t="shared" si="81"/>
        <v>-</v>
      </c>
      <c r="BG193" s="20">
        <v>22.5</v>
      </c>
      <c r="BH193" s="20">
        <v>0.56000000000000005</v>
      </c>
      <c r="BI193" s="20"/>
      <c r="BJ193" s="20"/>
      <c r="BK193" s="21"/>
      <c r="BL193" s="20"/>
      <c r="BM193" s="18" t="str">
        <f t="shared" si="82"/>
        <v>ATENDE</v>
      </c>
      <c r="BN193" s="18" t="str">
        <f t="shared" si="83"/>
        <v>ATENDE</v>
      </c>
      <c r="BO193" s="18" t="str">
        <f t="shared" si="84"/>
        <v>ATENDE</v>
      </c>
      <c r="BP193" s="18" t="str">
        <f t="shared" si="85"/>
        <v>ATENDE</v>
      </c>
      <c r="BQ193" s="22" t="str">
        <f t="shared" si="86"/>
        <v>C2</v>
      </c>
      <c r="BR193" s="22" t="s">
        <v>135</v>
      </c>
      <c r="BS193" s="23" t="e">
        <f t="shared" si="87"/>
        <v>#VALUE!</v>
      </c>
      <c r="BT193" s="20"/>
      <c r="BU193" s="20"/>
      <c r="BV193" s="132" t="str">
        <f>IF(BR193="-","-",_xlfn.XLOOKUP(BR193,ABNT5101!$B$4:$B$9,ABNT5101!$C$4:$C$9))</f>
        <v>-</v>
      </c>
      <c r="BW193" s="132" t="str">
        <f>IF(BR193="-","-",_xlfn.XLOOKUP(BR193,ABNT5101!$B$4:$B$9,ABNT5101!$D$4:$D$9))</f>
        <v>-</v>
      </c>
      <c r="BX193" s="18" t="str">
        <f t="shared" si="88"/>
        <v>-</v>
      </c>
      <c r="BY193" s="18" t="str">
        <f t="shared" si="89"/>
        <v>-</v>
      </c>
      <c r="BZ193" s="18" t="str">
        <f t="shared" si="90"/>
        <v>-</v>
      </c>
      <c r="CA193" s="22" t="str">
        <f t="shared" si="118"/>
        <v>-</v>
      </c>
      <c r="CB193" s="23" t="e">
        <f t="shared" si="91"/>
        <v>#VALUE!</v>
      </c>
      <c r="CC193" s="22"/>
      <c r="CD193" s="22"/>
      <c r="CE193" s="130" t="str">
        <f>IF(CA193="-","-",_xlfn.XLOOKUP(CA193,ABNT5101!$B$4:$B$9,ABNT5101!$C$4:$C$9))</f>
        <v>-</v>
      </c>
      <c r="CF193" s="130" t="str">
        <f>IF(CA193="-","-",_xlfn.XLOOKUP(CA193,ABNT5101!$B$4:$B$9,ABNT5101!$D$4:$D$9))</f>
        <v>-</v>
      </c>
      <c r="CG193" s="18" t="str">
        <f t="shared" si="92"/>
        <v>-</v>
      </c>
      <c r="CH193" s="18" t="str">
        <f t="shared" si="93"/>
        <v>-</v>
      </c>
      <c r="CI193" s="18" t="str">
        <f t="shared" si="94"/>
        <v>-</v>
      </c>
      <c r="CJ193" s="133" t="str">
        <f>_xlfn.XLOOKUP(CK193,'Banco de dados'!$B:$B,'Banco de dados'!$D:$D)</f>
        <v>TECNOWATT</v>
      </c>
      <c r="CK193" s="25" t="str">
        <f>'Banco de dados'!B77</f>
        <v xml:space="preserve">SIGMAGPTLRRSMNDL150W102IBBR
</v>
      </c>
      <c r="CL193" s="24" t="str">
        <f>_xlfn.XLOOKUP(CK193,'Banco de dados'!$B:$B,'Banco de dados'!$E:$E)</f>
        <v>SIGMAGPTLRRSMNDL150W102IBBR
S1-10C1MUN6.5</v>
      </c>
      <c r="CM193" s="24"/>
      <c r="CN193" s="24">
        <f>IF(CM193="-","-",_xlfn.XLOOKUP(CM193,'Banco de dados'!$B:$B,'Banco de dados'!$E:$E))</f>
        <v>0</v>
      </c>
      <c r="CO193" s="26">
        <f t="shared" si="95"/>
        <v>1</v>
      </c>
      <c r="CP193" s="24">
        <f>_xlfn.XLOOKUP(CK193,'Banco de dados'!$B:$B,'Banco de dados'!$H:$H)</f>
        <v>150</v>
      </c>
      <c r="CQ193" s="24" t="e">
        <f>_xlfn.XLOOKUP(CM193,'Banco de dados'!$B:$B,'Banco de dados'!$H:$H)</f>
        <v>#N/A</v>
      </c>
      <c r="CR193" s="24">
        <f>_xlfn.XLOOKUP(CK193,'Banco de dados'!$B:$B,'Banco de dados'!$F:$F)</f>
        <v>23000</v>
      </c>
      <c r="CS193" s="24">
        <f>_xlfn.XLOOKUP(CM193,'Banco de dados'!$B:$B,'Banco de dados'!$F:$F)</f>
        <v>0</v>
      </c>
      <c r="CT193" s="25">
        <v>0</v>
      </c>
      <c r="CU193" s="25">
        <v>10</v>
      </c>
      <c r="CV193" s="24" t="str">
        <f>IF(AI193&lt;=0.5,"Curto I",IF(AND(AI193&gt;='Braços de IP'!$B$9,AI193&lt;='Braços de IP'!$D$9),'Braços de IP'!$E$9,IF(AND(AI193&gt;='Braços de IP'!$B$10,AI193&lt;='Braços de IP'!$D$10),'Braços de IP'!$E$10,IF(AND(AI193&gt;='Braços de IP'!$B$11,AI193&lt;='Braços de IP'!$D$11),'Braços de IP'!$E$11,IF(AND(AI193&gt;='Braços de IP'!$B$12,AI193&lt;='Braços de IP'!$D$12),'Braços de IP'!$E$12,IF(AND(AI193&gt;='Braços de IP'!$B$13,AI193&lt;='Braços de IP'!$D$13),'Braços de IP'!$E$13,IF(AND(AI193&gt;='Braços de IP'!$B$14,AI193&lt;='Braços de IP'!$D$14),'Braços de IP'!$E$14,"ERRO")))))))</f>
        <v>Médio II</v>
      </c>
      <c r="CW193" s="25" t="s">
        <v>171</v>
      </c>
      <c r="CX193" s="24">
        <f>IF($CW193="","",VLOOKUP($CW193,'Braços de IP'!$E$9:$I$15,2,0))</f>
        <v>3.5</v>
      </c>
      <c r="CY193" s="27">
        <f>IF($CW193="","",VLOOKUP($CW193,'Braços de IP'!$E$9:$I$15,5,0))</f>
        <v>8.5</v>
      </c>
      <c r="CZ193" s="24" t="s">
        <v>646</v>
      </c>
      <c r="DA193" s="24">
        <v>1</v>
      </c>
      <c r="DB193" s="24"/>
      <c r="DC193" s="24" t="s">
        <v>1030</v>
      </c>
      <c r="DD193" s="24"/>
      <c r="DE193" s="24"/>
      <c r="DF193" s="28">
        <f t="shared" si="96"/>
        <v>150</v>
      </c>
      <c r="DG193" s="29">
        <f t="shared" si="97"/>
        <v>250</v>
      </c>
      <c r="DH193" s="28">
        <f t="shared" si="98"/>
        <v>400</v>
      </c>
      <c r="DI193" s="30">
        <f t="shared" si="99"/>
        <v>0.4</v>
      </c>
      <c r="DJ193" s="31"/>
      <c r="DK193" s="32"/>
      <c r="DL193" s="15" t="s">
        <v>141</v>
      </c>
      <c r="DM193" s="15"/>
      <c r="DO193" s="33">
        <f t="shared" si="100"/>
        <v>0.4642857142857143</v>
      </c>
      <c r="DU193" t="s">
        <v>141</v>
      </c>
    </row>
    <row r="194" spans="1:125" ht="15.75" hidden="1" customHeight="1" x14ac:dyDescent="0.3">
      <c r="C194" t="s">
        <v>1006</v>
      </c>
      <c r="D194" s="15">
        <v>65</v>
      </c>
      <c r="E194" s="15" t="s">
        <v>132</v>
      </c>
      <c r="F194" s="15" t="s">
        <v>229</v>
      </c>
      <c r="G194" s="15">
        <v>-30.022981000000001</v>
      </c>
      <c r="H194" s="15">
        <v>-50.150004000000003</v>
      </c>
      <c r="I194" s="15" t="s">
        <v>154</v>
      </c>
      <c r="J194" s="15" t="s">
        <v>135</v>
      </c>
      <c r="K194" s="15" t="s">
        <v>136</v>
      </c>
      <c r="L194" s="15" t="s">
        <v>148</v>
      </c>
      <c r="M194" s="15">
        <v>100</v>
      </c>
      <c r="N194" s="15">
        <v>17</v>
      </c>
      <c r="O194" s="15">
        <v>0</v>
      </c>
      <c r="P194" s="15">
        <f t="shared" ref="P194:P257" si="119">M194*AG194*2</f>
        <v>200</v>
      </c>
      <c r="Q194" s="16">
        <v>2</v>
      </c>
      <c r="R194" s="16">
        <v>2.5</v>
      </c>
      <c r="S194" s="16">
        <v>7</v>
      </c>
      <c r="T194" s="15"/>
      <c r="U194" s="15"/>
      <c r="V194" s="15">
        <v>0</v>
      </c>
      <c r="W194" s="15">
        <v>2.5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 t="s">
        <v>138</v>
      </c>
      <c r="AD194" s="15" t="s">
        <v>139</v>
      </c>
      <c r="AE194" s="15">
        <v>33.5</v>
      </c>
      <c r="AF194" s="15">
        <v>7.5</v>
      </c>
      <c r="AG194" s="15">
        <v>1</v>
      </c>
      <c r="AH194" s="15">
        <v>0.4</v>
      </c>
      <c r="AI194" s="15">
        <v>1.3</v>
      </c>
      <c r="AJ194" s="16">
        <f t="shared" ref="AJ194:AJ257" si="120">AI194-AH194</f>
        <v>0.9</v>
      </c>
      <c r="AK194" s="16" t="s">
        <v>135</v>
      </c>
      <c r="AL194" s="16" t="s">
        <v>135</v>
      </c>
      <c r="AM194" s="15" t="s">
        <v>140</v>
      </c>
      <c r="AN194" s="16">
        <f t="shared" ref="AN194:AN257" si="121">IF(AC194="Unilateral",2*AG194,IF(AC194="Bilateral Alternada",3*AG194,IF(AC194="Bilateral Frontal",4*AG194,IF(AC194="Canteiro Central",2*AG194,"erro"))))</f>
        <v>2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 t="s">
        <v>135</v>
      </c>
      <c r="AU194" s="17">
        <f t="shared" ref="AU194:AU257" si="122">IF(AO194=0,0,IF(AC194="Unilateral",2*AO194,IF(AC194="Bilateral Alternada",3*AO194,IF(AC194="Bilateral Frontal",4*AO194,IF(AC194="Canteiro Central",2*AO194,"erro")))))</f>
        <v>0</v>
      </c>
      <c r="AV194" s="17"/>
      <c r="AW194" s="17">
        <f>VLOOKUP(I194,ABNT5101!$I$3:$J$9,2)</f>
        <v>10</v>
      </c>
      <c r="AX194" s="17">
        <f>VLOOKUP(I194,ABNT5101!$I$3:$M$9,5)</f>
        <v>0.18</v>
      </c>
      <c r="AY194" s="131" t="str">
        <f>_xlfn.XLOOKUP(I194,ABNT5101!$I:$I,ABNT5101!$L:$L)</f>
        <v>-</v>
      </c>
      <c r="AZ194" s="131">
        <f>_xlfn.XLOOKUP(I194,ABNT5101!$I:$I,ABNT5101!M:M)</f>
        <v>0.18</v>
      </c>
      <c r="BA194" s="131" t="str">
        <f>_xlfn.XLOOKUP(I194,ABNT5101!$I:$I,ABNT5101!N:N)</f>
        <v>-</v>
      </c>
      <c r="BB194" s="131">
        <f>_xlfn.XLOOKUP(I194,ABNT5101!$I:$I,ABNT5101!O:O)</f>
        <v>16</v>
      </c>
      <c r="BC194" s="18" t="str">
        <f t="shared" ref="BC194:BC257" si="123">IF(BM194="NÃO ATENDE","NÃO ATENDE",IF(BX194="NÃO ATENDE","NÃO ATENDE",IF(CG194="NÃO ATENDE","NÃO ATENDE","ATENDE")))</f>
        <v>ATENDE</v>
      </c>
      <c r="BD194" s="19">
        <f t="shared" ref="BD194:BD257" si="124">BG194/AW194-1</f>
        <v>4.8000000000000043E-2</v>
      </c>
      <c r="BE194" s="19">
        <f t="shared" ref="BE194:BE257" si="125">BH194/AX194-1</f>
        <v>1.4444444444444446</v>
      </c>
      <c r="BF194" s="19" t="str">
        <f t="shared" ref="BF194:BF257" si="126">IF($I194="M6",BI194/AY194-1,"-")</f>
        <v>-</v>
      </c>
      <c r="BG194" s="20">
        <v>10.48</v>
      </c>
      <c r="BH194" s="20">
        <v>0.44</v>
      </c>
      <c r="BI194" s="20"/>
      <c r="BJ194" s="20"/>
      <c r="BK194" s="21"/>
      <c r="BL194" s="20"/>
      <c r="BM194" s="18" t="str">
        <f t="shared" ref="BM194:BM257" si="127">IF(OR(BN194="NÃO ATENDE",BO194="NÃO ATENDE",BP194="NÃO ATENDE"),"NÃO ATENDE","ATENDE")</f>
        <v>ATENDE</v>
      </c>
      <c r="BN194" s="18" t="str">
        <f t="shared" ref="BN194:BN257" si="128">IF(BG194&gt;=AW194,"ATENDE",IF(BG194&gt;=0.99*AW194,"ATENDIMENTO LIMIAR","NÃO ATENDE"))</f>
        <v>ATENDE</v>
      </c>
      <c r="BO194" s="18" t="str">
        <f t="shared" ref="BO194:BO257" si="129">IF(BH194&gt;=AX194,"ATENDE",IF(BH194&gt;=(AX194-0.02),"ATENDIMENTO LIMIAR","NÃO ATENDE"))</f>
        <v>ATENDE</v>
      </c>
      <c r="BP194" s="18" t="str">
        <f t="shared" ref="BP194:BP257" si="130">IF(AY194="-","ATENDE",IF(BI194&gt;=AY194,"ATENDE",IF(BI194&gt;=(AY194-0.02),"ATENDIMENTO LIMIAR","NÃO ATENDE")))</f>
        <v>ATENDE</v>
      </c>
      <c r="BQ194" s="22" t="str">
        <f t="shared" ref="BQ194:BQ257" si="131">I194</f>
        <v>C4</v>
      </c>
      <c r="BR194" s="22" t="str">
        <f t="shared" ref="BR194:BR225" si="132">K194</f>
        <v>P6</v>
      </c>
      <c r="BS194" s="23">
        <f t="shared" ref="BS194:BS257" si="133">IF(BT194="-","-",BT194/BV194-1)</f>
        <v>1.9566666666666666</v>
      </c>
      <c r="BT194" s="20">
        <v>8.8699999999999992</v>
      </c>
      <c r="BU194" s="20">
        <v>3.64</v>
      </c>
      <c r="BV194" s="132">
        <f>IF(BR194="-","-",_xlfn.XLOOKUP(BR194,ABNT5101!$B$4:$B$9,ABNT5101!$C$4:$C$9))</f>
        <v>3</v>
      </c>
      <c r="BW194" s="132">
        <f>IF(BR194="-","-",_xlfn.XLOOKUP(BR194,ABNT5101!$B$4:$B$9,ABNT5101!$D$4:$D$9))</f>
        <v>0.6</v>
      </c>
      <c r="BX194" s="18" t="str">
        <f t="shared" ref="BX194:BX257" si="134">IF(BY194="-","-",IF(BY194="NÃO ATENDE","NÃO ATENDE",IF(BZ194="NÃO ATENDE","NÃO ATENDE","ATENDE")))</f>
        <v>ATENDE</v>
      </c>
      <c r="BY194" s="18" t="str">
        <f t="shared" ref="BY194:BY257" si="135">IF(BR194="-","-",IF(BT194&gt;=BV194,"ATENDE",IF(BT194&gt;=(BV194*0.99),"ATENDIMENTO LIMIAR","NÃO ATENDE")))</f>
        <v>ATENDE</v>
      </c>
      <c r="BZ194" s="18" t="str">
        <f t="shared" ref="BZ194:BZ257" si="136">IF(BR194="-","-",IF(BU194&gt;=BW194,"ATENDE","NÃO ATENDE"))</f>
        <v>ATENDE</v>
      </c>
      <c r="CA194" s="22" t="str">
        <f t="shared" si="118"/>
        <v>P6</v>
      </c>
      <c r="CB194" s="23">
        <f t="shared" ref="CB194:CB257" si="137">IF(CC194="-","-",CC194/CE194-1)</f>
        <v>1.23</v>
      </c>
      <c r="CC194" s="22">
        <v>6.69</v>
      </c>
      <c r="CD194" s="22">
        <v>3.55</v>
      </c>
      <c r="CE194" s="130">
        <f>IF(CA194="-","-",_xlfn.XLOOKUP(CA194,ABNT5101!$B$4:$B$9,ABNT5101!$C$4:$C$9))</f>
        <v>3</v>
      </c>
      <c r="CF194" s="130">
        <f>IF(CA194="-","-",_xlfn.XLOOKUP(CA194,ABNT5101!$B$4:$B$9,ABNT5101!$D$4:$D$9))</f>
        <v>0.6</v>
      </c>
      <c r="CG194" s="18" t="str">
        <f t="shared" ref="CG194:CG257" si="138">IF(CH194="-","-",IF(CH194="NÃO ATENDE","NÃO ATENDE",IF(CI194="NÃO ATENDE","NÃO ATENDE","ATENDE")))</f>
        <v>ATENDE</v>
      </c>
      <c r="CH194" s="18" t="str">
        <f t="shared" ref="CH194:CH257" si="139">IF(CA194="-","-",IF(CC194&gt;=(CE194),"ATENDE",IF(CC194&gt;=(0.99*CE194),"ATENDIMENTO LIMIAR","NÃO ATENDE")))</f>
        <v>ATENDE</v>
      </c>
      <c r="CI194" s="18" t="str">
        <f t="shared" ref="CI194:CI257" si="140">IF(CA194="-","-",IF(CD194&gt;=CF194,"ATENDE","NÃO ATENDE"))</f>
        <v>ATENDE</v>
      </c>
      <c r="CJ194" s="133" t="str">
        <f>_xlfn.XLOOKUP(CK194,'Banco de dados'!$B:$B,'Banco de dados'!$D:$D)</f>
        <v>LEDSTAR</v>
      </c>
      <c r="CK194" s="25" t="s">
        <v>711</v>
      </c>
      <c r="CL194" s="24" t="str">
        <f>_xlfn.XLOOKUP(CK194,'Banco de dados'!$B:$B,'Banco de dados'!$E:$E)</f>
        <v>LUM LED SL VT 9.1 44W</v>
      </c>
      <c r="CM194" s="24"/>
      <c r="CN194" s="24" t="e">
        <f>IF(CM194="-","-",_xlfn.XLOOKUP(CM194,'Banco de dados'!$B:$B,'Banco de dados'!$E:$E))</f>
        <v>#N/A</v>
      </c>
      <c r="CO194" s="26">
        <f t="shared" ref="CO194:CO257" si="141">AG194</f>
        <v>1</v>
      </c>
      <c r="CP194" s="24">
        <f>_xlfn.XLOOKUP(CK194,'Banco de dados'!$B:$B,'Banco de dados'!$H:$H)</f>
        <v>44</v>
      </c>
      <c r="CQ194" s="24">
        <f>_xlfn.XLOOKUP(CM194,'Banco de dados'!$B:$B,'Banco de dados'!$H:$H)</f>
        <v>0</v>
      </c>
      <c r="CR194" s="24">
        <f>_xlfn.XLOOKUP(CK194,'Banco de dados'!$B:$B,'Banco de dados'!$F:$F)</f>
        <v>7657.99</v>
      </c>
      <c r="CS194" s="24">
        <f>_xlfn.XLOOKUP(CM194,'Banco de dados'!$B:$B,'Banco de dados'!$F:$F)</f>
        <v>0</v>
      </c>
      <c r="CT194" s="25">
        <v>0</v>
      </c>
      <c r="CU194" s="25"/>
      <c r="CV194" s="24" t="str">
        <f>IF(AI194&lt;=0.5,"Curto I",IF(AND(AI194&gt;='Braços de IP'!$B$9,AI194&lt;='Braços de IP'!$D$9),'Braços de IP'!$E$9,IF(AND(AI194&gt;='Braços de IP'!$B$10,AI194&lt;='Braços de IP'!$D$10),'Braços de IP'!$E$10,IF(AND(AI194&gt;='Braços de IP'!$B$11,AI194&lt;='Braços de IP'!$D$11),'Braços de IP'!$E$11,IF(AND(AI194&gt;='Braços de IP'!$B$12,AI194&lt;='Braços de IP'!$D$12),'Braços de IP'!$E$12,IF(AND(AI194&gt;='Braços de IP'!$B$13,AI194&lt;='Braços de IP'!$D$13),'Braços de IP'!$E$13,IF(AND(AI194&gt;='Braços de IP'!$B$14,AI194&lt;='Braços de IP'!$D$14),'Braços de IP'!$E$14,"ERRO")))))))</f>
        <v>Curto II</v>
      </c>
      <c r="CW194" s="25"/>
      <c r="CX194" s="24" t="str">
        <f>IF($CW194="","",VLOOKUP($CW194,'Braços de IP'!$E$9:$I$15,2,0))</f>
        <v/>
      </c>
      <c r="CY194" s="27" t="str">
        <f>IF($CW194="","",VLOOKUP($CW194,'Braços de IP'!$E$9:$I$15,5,0))</f>
        <v/>
      </c>
      <c r="CZ194" s="24"/>
      <c r="DA194" s="24"/>
      <c r="DB194" s="24"/>
      <c r="DC194" s="24"/>
      <c r="DD194" s="24"/>
      <c r="DE194" s="24"/>
      <c r="DF194" s="28">
        <f t="shared" ref="DF194:DF257" si="142">CP194</f>
        <v>44</v>
      </c>
      <c r="DG194" s="29">
        <f t="shared" ref="DG194:DG257" si="143">M194</f>
        <v>100</v>
      </c>
      <c r="DH194" s="28">
        <f t="shared" ref="DH194:DH257" si="144">SUM(DF194:DG194)*CO194</f>
        <v>144</v>
      </c>
      <c r="DI194" s="30">
        <f t="shared" ref="DI194:DI257" si="145">1-DF194/DG194</f>
        <v>0.56000000000000005</v>
      </c>
      <c r="DJ194" s="31"/>
      <c r="DK194" s="32"/>
      <c r="DL194" s="15" t="s">
        <v>141</v>
      </c>
      <c r="DM194" s="15"/>
      <c r="DO194" s="33">
        <f t="shared" ref="DO194:DO257" si="146">((M194+N194)-CP194)/(M194+N194)</f>
        <v>0.62393162393162394</v>
      </c>
    </row>
    <row r="195" spans="1:125" ht="15.75" customHeight="1" x14ac:dyDescent="0.3">
      <c r="C195" t="s">
        <v>1006</v>
      </c>
      <c r="D195" s="15">
        <v>65</v>
      </c>
      <c r="E195" s="15" t="s">
        <v>132</v>
      </c>
      <c r="F195" s="15" t="s">
        <v>229</v>
      </c>
      <c r="G195" s="15">
        <v>-30.022981000000001</v>
      </c>
      <c r="H195" s="15">
        <v>-50.150004000000003</v>
      </c>
      <c r="I195" s="15" t="s">
        <v>154</v>
      </c>
      <c r="J195" s="15" t="s">
        <v>135</v>
      </c>
      <c r="K195" s="15" t="s">
        <v>136</v>
      </c>
      <c r="L195" s="15" t="s">
        <v>148</v>
      </c>
      <c r="M195" s="15">
        <v>100</v>
      </c>
      <c r="N195" s="15">
        <v>17</v>
      </c>
      <c r="O195" s="15">
        <v>0</v>
      </c>
      <c r="P195" s="15">
        <f t="shared" si="119"/>
        <v>200</v>
      </c>
      <c r="Q195" s="16">
        <v>2</v>
      </c>
      <c r="R195" s="16">
        <v>2.5</v>
      </c>
      <c r="S195" s="16">
        <v>7</v>
      </c>
      <c r="T195" s="15"/>
      <c r="U195" s="15"/>
      <c r="V195" s="15">
        <v>0</v>
      </c>
      <c r="W195" s="15">
        <v>2.5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 t="s">
        <v>138</v>
      </c>
      <c r="AD195" s="15" t="s">
        <v>139</v>
      </c>
      <c r="AE195" s="15">
        <v>33.5</v>
      </c>
      <c r="AF195" s="15">
        <v>7.5</v>
      </c>
      <c r="AG195" s="15">
        <v>1</v>
      </c>
      <c r="AH195" s="15">
        <v>0.4</v>
      </c>
      <c r="AI195" s="15">
        <v>1.3</v>
      </c>
      <c r="AJ195" s="16">
        <f t="shared" si="120"/>
        <v>0.9</v>
      </c>
      <c r="AK195" s="16" t="s">
        <v>135</v>
      </c>
      <c r="AL195" s="16" t="s">
        <v>135</v>
      </c>
      <c r="AM195" s="15" t="s">
        <v>140</v>
      </c>
      <c r="AN195" s="16">
        <f t="shared" si="121"/>
        <v>2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 t="s">
        <v>135</v>
      </c>
      <c r="AU195" s="17">
        <f t="shared" si="122"/>
        <v>0</v>
      </c>
      <c r="AV195" s="17"/>
      <c r="AW195" s="17">
        <f>VLOOKUP(I195,ABNT5101!$I$3:$J$9,2)</f>
        <v>10</v>
      </c>
      <c r="AX195" s="17">
        <f>VLOOKUP(I195,ABNT5101!$I$3:$M$9,5)</f>
        <v>0.18</v>
      </c>
      <c r="AY195" s="131" t="str">
        <f>_xlfn.XLOOKUP(I195,ABNT5101!$I:$I,ABNT5101!$L:$L)</f>
        <v>-</v>
      </c>
      <c r="AZ195" s="131">
        <f>_xlfn.XLOOKUP(I195,ABNT5101!$I:$I,ABNT5101!M:M)</f>
        <v>0.18</v>
      </c>
      <c r="BA195" s="131" t="str">
        <f>_xlfn.XLOOKUP(I195,ABNT5101!$I:$I,ABNT5101!N:N)</f>
        <v>-</v>
      </c>
      <c r="BB195" s="131">
        <f>_xlfn.XLOOKUP(I195,ABNT5101!$I:$I,ABNT5101!O:O)</f>
        <v>16</v>
      </c>
      <c r="BC195" s="18" t="str">
        <f t="shared" si="123"/>
        <v>ATENDE</v>
      </c>
      <c r="BD195" s="19">
        <f t="shared" si="124"/>
        <v>1.5000000000000124E-2</v>
      </c>
      <c r="BE195" s="19">
        <f t="shared" si="125"/>
        <v>1.8888888888888893</v>
      </c>
      <c r="BF195" s="19" t="str">
        <f t="shared" si="126"/>
        <v>-</v>
      </c>
      <c r="BG195" s="20">
        <v>10.15</v>
      </c>
      <c r="BH195" s="20">
        <v>0.52</v>
      </c>
      <c r="BI195" s="20"/>
      <c r="BJ195" s="20"/>
      <c r="BK195" s="21"/>
      <c r="BL195" s="20"/>
      <c r="BM195" s="18" t="str">
        <f t="shared" si="127"/>
        <v>ATENDE</v>
      </c>
      <c r="BN195" s="18" t="str">
        <f t="shared" si="128"/>
        <v>ATENDE</v>
      </c>
      <c r="BO195" s="18" t="str">
        <f t="shared" si="129"/>
        <v>ATENDE</v>
      </c>
      <c r="BP195" s="18" t="str">
        <f t="shared" si="130"/>
        <v>ATENDE</v>
      </c>
      <c r="BQ195" s="22" t="str">
        <f t="shared" si="131"/>
        <v>C4</v>
      </c>
      <c r="BR195" s="22" t="str">
        <f t="shared" si="132"/>
        <v>P6</v>
      </c>
      <c r="BS195" s="23">
        <f t="shared" si="133"/>
        <v>1.2200000000000002</v>
      </c>
      <c r="BT195" s="20">
        <v>6.66</v>
      </c>
      <c r="BU195" s="20">
        <v>3.13</v>
      </c>
      <c r="BV195" s="132">
        <f>IF(BR195="-","-",_xlfn.XLOOKUP(BR195,ABNT5101!$B$4:$B$9,ABNT5101!$C$4:$C$9))</f>
        <v>3</v>
      </c>
      <c r="BW195" s="132">
        <f>IF(BR195="-","-",_xlfn.XLOOKUP(BR195,ABNT5101!$B$4:$B$9,ABNT5101!$D$4:$D$9))</f>
        <v>0.6</v>
      </c>
      <c r="BX195" s="18" t="str">
        <f t="shared" si="134"/>
        <v>ATENDE</v>
      </c>
      <c r="BY195" s="18" t="str">
        <f t="shared" si="135"/>
        <v>ATENDE</v>
      </c>
      <c r="BZ195" s="18" t="str">
        <f t="shared" si="136"/>
        <v>ATENDE</v>
      </c>
      <c r="CA195" s="22" t="str">
        <f t="shared" si="118"/>
        <v>P6</v>
      </c>
      <c r="CB195" s="23">
        <f t="shared" si="137"/>
        <v>1.4566666666666666</v>
      </c>
      <c r="CC195" s="22">
        <v>7.37</v>
      </c>
      <c r="CD195" s="22">
        <v>5.31</v>
      </c>
      <c r="CE195" s="130">
        <f>IF(CA195="-","-",_xlfn.XLOOKUP(CA195,ABNT5101!$B$4:$B$9,ABNT5101!$C$4:$C$9))</f>
        <v>3</v>
      </c>
      <c r="CF195" s="130">
        <f>IF(CA195="-","-",_xlfn.XLOOKUP(CA195,ABNT5101!$B$4:$B$9,ABNT5101!$D$4:$D$9))</f>
        <v>0.6</v>
      </c>
      <c r="CG195" s="18" t="str">
        <f t="shared" si="138"/>
        <v>ATENDE</v>
      </c>
      <c r="CH195" s="18" t="str">
        <f t="shared" si="139"/>
        <v>ATENDE</v>
      </c>
      <c r="CI195" s="18" t="str">
        <f t="shared" si="140"/>
        <v>ATENDE</v>
      </c>
      <c r="CJ195" s="133" t="str">
        <f>_xlfn.XLOOKUP(CK195,'Banco de dados'!$B:$B,'Banco de dados'!$D:$D)</f>
        <v>SX LIGHTING</v>
      </c>
      <c r="CK195" s="25" t="s">
        <v>803</v>
      </c>
      <c r="CL195" s="24" t="str">
        <f>_xlfn.XLOOKUP(CK195,'Banco de dados'!$B:$B,'Banco de dados'!$E:$E)</f>
        <v>SXINEVO040K40L12CZF7PHF</v>
      </c>
      <c r="CM195" s="24"/>
      <c r="CN195" s="24" t="e">
        <f>IF(CM195="-","-",_xlfn.XLOOKUP(CM195,'Banco de dados'!$B:$B,'Banco de dados'!$E:$E))</f>
        <v>#N/A</v>
      </c>
      <c r="CO195" s="26">
        <f t="shared" si="141"/>
        <v>1</v>
      </c>
      <c r="CP195" s="24">
        <f>_xlfn.XLOOKUP(CK195,'Banco de dados'!$B:$B,'Banco de dados'!$H:$H)</f>
        <v>39</v>
      </c>
      <c r="CQ195" s="24">
        <f>_xlfn.XLOOKUP(CM195,'Banco de dados'!$B:$B,'Banco de dados'!$H:$H)</f>
        <v>0</v>
      </c>
      <c r="CR195" s="24">
        <f>_xlfn.XLOOKUP(CK195,'Banco de dados'!$B:$B,'Banco de dados'!$F:$F)</f>
        <v>6552</v>
      </c>
      <c r="CS195" s="24">
        <f>_xlfn.XLOOKUP(CM195,'Banco de dados'!$B:$B,'Banco de dados'!$F:$F)</f>
        <v>0</v>
      </c>
      <c r="CT195" s="25">
        <v>0</v>
      </c>
      <c r="CU195" s="25"/>
      <c r="CV195" s="24" t="str">
        <f>IF(AI195&lt;=0.5,"Curto I",IF(AND(AI195&gt;='Braços de IP'!$B$9,AI195&lt;='Braços de IP'!$D$9),'Braços de IP'!$E$9,IF(AND(AI195&gt;='Braços de IP'!$B$10,AI195&lt;='Braços de IP'!$D$10),'Braços de IP'!$E$10,IF(AND(AI195&gt;='Braços de IP'!$B$11,AI195&lt;='Braços de IP'!$D$11),'Braços de IP'!$E$11,IF(AND(AI195&gt;='Braços de IP'!$B$12,AI195&lt;='Braços de IP'!$D$12),'Braços de IP'!$E$12,IF(AND(AI195&gt;='Braços de IP'!$B$13,AI195&lt;='Braços de IP'!$D$13),'Braços de IP'!$E$13,IF(AND(AI195&gt;='Braços de IP'!$B$14,AI195&lt;='Braços de IP'!$D$14),'Braços de IP'!$E$14,"ERRO")))))))</f>
        <v>Curto II</v>
      </c>
      <c r="CW195" s="25" t="s">
        <v>152</v>
      </c>
      <c r="CX195" s="24">
        <f>IF($CW195="","",VLOOKUP($CW195,'Braços de IP'!$E$9:$I$15,2,0))</f>
        <v>2.4</v>
      </c>
      <c r="CY195" s="27">
        <f>IF($CW195="","",VLOOKUP($CW195,'Braços de IP'!$E$9:$I$15,5,0))</f>
        <v>7.5</v>
      </c>
      <c r="CZ195" s="24"/>
      <c r="DA195" s="24"/>
      <c r="DB195" s="24"/>
      <c r="DC195" s="24"/>
      <c r="DD195" s="24"/>
      <c r="DE195" s="24"/>
      <c r="DF195" s="28">
        <f t="shared" si="142"/>
        <v>39</v>
      </c>
      <c r="DG195" s="29">
        <f t="shared" si="143"/>
        <v>100</v>
      </c>
      <c r="DH195" s="28">
        <f t="shared" si="144"/>
        <v>139</v>
      </c>
      <c r="DI195" s="30">
        <f t="shared" si="145"/>
        <v>0.61</v>
      </c>
      <c r="DJ195" s="31"/>
      <c r="DK195" s="32"/>
      <c r="DL195" s="15" t="s">
        <v>141</v>
      </c>
      <c r="DM195" s="15"/>
      <c r="DO195" s="33">
        <f t="shared" si="146"/>
        <v>0.66666666666666663</v>
      </c>
    </row>
    <row r="196" spans="1:125" ht="15.75" hidden="1" customHeight="1" x14ac:dyDescent="0.3">
      <c r="C196" t="s">
        <v>1006</v>
      </c>
      <c r="D196" s="15">
        <v>65</v>
      </c>
      <c r="E196" s="15" t="s">
        <v>132</v>
      </c>
      <c r="F196" s="15" t="s">
        <v>229</v>
      </c>
      <c r="G196" s="15">
        <v>-30.022981000000001</v>
      </c>
      <c r="H196" s="15">
        <v>-50.150004000000003</v>
      </c>
      <c r="I196" s="15" t="s">
        <v>154</v>
      </c>
      <c r="J196" s="15" t="s">
        <v>135</v>
      </c>
      <c r="K196" s="15" t="s">
        <v>136</v>
      </c>
      <c r="L196" s="15" t="s">
        <v>148</v>
      </c>
      <c r="M196" s="15">
        <v>100</v>
      </c>
      <c r="N196" s="15">
        <v>17</v>
      </c>
      <c r="O196" s="15">
        <v>0</v>
      </c>
      <c r="P196" s="15">
        <f t="shared" si="119"/>
        <v>200</v>
      </c>
      <c r="Q196" s="16">
        <v>2</v>
      </c>
      <c r="R196" s="16">
        <v>2.5</v>
      </c>
      <c r="S196" s="16">
        <v>7</v>
      </c>
      <c r="T196" s="15"/>
      <c r="U196" s="15"/>
      <c r="V196" s="15">
        <v>0</v>
      </c>
      <c r="W196" s="15">
        <v>2.5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 t="s">
        <v>138</v>
      </c>
      <c r="AD196" s="15" t="s">
        <v>139</v>
      </c>
      <c r="AE196" s="15">
        <v>33.5</v>
      </c>
      <c r="AF196" s="15">
        <v>7.5</v>
      </c>
      <c r="AG196" s="15">
        <v>1</v>
      </c>
      <c r="AH196" s="15">
        <v>0.4</v>
      </c>
      <c r="AI196" s="15">
        <v>1.3</v>
      </c>
      <c r="AJ196" s="16">
        <f t="shared" si="120"/>
        <v>0.9</v>
      </c>
      <c r="AK196" s="16" t="s">
        <v>135</v>
      </c>
      <c r="AL196" s="16" t="s">
        <v>135</v>
      </c>
      <c r="AM196" s="15" t="s">
        <v>140</v>
      </c>
      <c r="AN196" s="16">
        <f t="shared" si="121"/>
        <v>2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 t="s">
        <v>135</v>
      </c>
      <c r="AU196" s="17">
        <f t="shared" si="122"/>
        <v>0</v>
      </c>
      <c r="AV196" s="17"/>
      <c r="AW196" s="17">
        <f>VLOOKUP(I196,ABNT5101!$I$3:$J$9,2)</f>
        <v>10</v>
      </c>
      <c r="AX196" s="17">
        <f>VLOOKUP(I196,ABNT5101!$I$3:$M$9,5)</f>
        <v>0.18</v>
      </c>
      <c r="AY196" s="131" t="str">
        <f>_xlfn.XLOOKUP(I196,ABNT5101!$I:$I,ABNT5101!$L:$L)</f>
        <v>-</v>
      </c>
      <c r="AZ196" s="131">
        <f>_xlfn.XLOOKUP(I196,ABNT5101!$I:$I,ABNT5101!M:M)</f>
        <v>0.18</v>
      </c>
      <c r="BA196" s="131" t="str">
        <f>_xlfn.XLOOKUP(I196,ABNT5101!$I:$I,ABNT5101!N:N)</f>
        <v>-</v>
      </c>
      <c r="BB196" s="131">
        <f>_xlfn.XLOOKUP(I196,ABNT5101!$I:$I,ABNT5101!O:O)</f>
        <v>16</v>
      </c>
      <c r="BC196" s="18" t="str">
        <f t="shared" si="123"/>
        <v>ATENDE</v>
      </c>
      <c r="BD196" s="19">
        <f t="shared" si="124"/>
        <v>0.13200000000000012</v>
      </c>
      <c r="BE196" s="19">
        <f t="shared" si="125"/>
        <v>1.8888888888888893</v>
      </c>
      <c r="BF196" s="19" t="str">
        <f t="shared" si="126"/>
        <v>-</v>
      </c>
      <c r="BG196" s="20">
        <v>11.32</v>
      </c>
      <c r="BH196" s="20">
        <v>0.52</v>
      </c>
      <c r="BI196" s="20"/>
      <c r="BJ196" s="20"/>
      <c r="BK196" s="21"/>
      <c r="BL196" s="20"/>
      <c r="BM196" s="18" t="str">
        <f t="shared" si="127"/>
        <v>ATENDE</v>
      </c>
      <c r="BN196" s="18" t="str">
        <f t="shared" si="128"/>
        <v>ATENDE</v>
      </c>
      <c r="BO196" s="18" t="str">
        <f t="shared" si="129"/>
        <v>ATENDE</v>
      </c>
      <c r="BP196" s="18" t="str">
        <f t="shared" si="130"/>
        <v>ATENDE</v>
      </c>
      <c r="BQ196" s="22" t="str">
        <f t="shared" si="131"/>
        <v>C4</v>
      </c>
      <c r="BR196" s="22" t="str">
        <f t="shared" si="132"/>
        <v>P6</v>
      </c>
      <c r="BS196" s="23">
        <f t="shared" si="133"/>
        <v>1.9833333333333329</v>
      </c>
      <c r="BT196" s="20">
        <v>8.9499999999999993</v>
      </c>
      <c r="BU196" s="20">
        <v>4.3600000000000003</v>
      </c>
      <c r="BV196" s="132">
        <f>IF(BR196="-","-",_xlfn.XLOOKUP(BR196,ABNT5101!$B$4:$B$9,ABNT5101!$C$4:$C$9))</f>
        <v>3</v>
      </c>
      <c r="BW196" s="132">
        <f>IF(BR196="-","-",_xlfn.XLOOKUP(BR196,ABNT5101!$B$4:$B$9,ABNT5101!$D$4:$D$9))</f>
        <v>0.6</v>
      </c>
      <c r="BX196" s="18" t="str">
        <f t="shared" si="134"/>
        <v>ATENDE</v>
      </c>
      <c r="BY196" s="18" t="str">
        <f t="shared" si="135"/>
        <v>ATENDE</v>
      </c>
      <c r="BZ196" s="18" t="str">
        <f t="shared" si="136"/>
        <v>ATENDE</v>
      </c>
      <c r="CA196" s="22" t="str">
        <f t="shared" si="118"/>
        <v>P6</v>
      </c>
      <c r="CB196" s="23">
        <f t="shared" si="137"/>
        <v>0.68666666666666654</v>
      </c>
      <c r="CC196" s="22">
        <v>5.0599999999999996</v>
      </c>
      <c r="CD196" s="22">
        <v>2.97</v>
      </c>
      <c r="CE196" s="130">
        <f>IF(CA196="-","-",_xlfn.XLOOKUP(CA196,ABNT5101!$B$4:$B$9,ABNT5101!$C$4:$C$9))</f>
        <v>3</v>
      </c>
      <c r="CF196" s="130">
        <f>IF(CA196="-","-",_xlfn.XLOOKUP(CA196,ABNT5101!$B$4:$B$9,ABNT5101!$D$4:$D$9))</f>
        <v>0.6</v>
      </c>
      <c r="CG196" s="18" t="str">
        <f t="shared" si="138"/>
        <v>ATENDE</v>
      </c>
      <c r="CH196" s="18" t="str">
        <f t="shared" si="139"/>
        <v>ATENDE</v>
      </c>
      <c r="CI196" s="18" t="str">
        <f t="shared" si="140"/>
        <v>ATENDE</v>
      </c>
      <c r="CJ196" s="133" t="str">
        <f>_xlfn.XLOOKUP(CK196,'Banco de dados'!$B:$B,'Banco de dados'!$D:$D)</f>
        <v>TECNOWATT</v>
      </c>
      <c r="CK196" s="25" t="s">
        <v>826</v>
      </c>
      <c r="CL196" s="24" t="str">
        <f>_xlfn.XLOOKUP(CK196,'Banco de dados'!$B:$B,'Banco de dados'!$E:$E)</f>
        <v>SIGSAGPTLRRSSNDL_40W_50IBBRS
1-10C1MUN6.5</v>
      </c>
      <c r="CM196" s="24"/>
      <c r="CN196" s="24" t="e">
        <f>IF(CM196="-","-",_xlfn.XLOOKUP(CM196,'Banco de dados'!$B:$B,'Banco de dados'!$E:$E))</f>
        <v>#N/A</v>
      </c>
      <c r="CO196" s="26">
        <f t="shared" si="141"/>
        <v>1</v>
      </c>
      <c r="CP196" s="24">
        <f>_xlfn.XLOOKUP(CK196,'Banco de dados'!$B:$B,'Banco de dados'!$H:$H)</f>
        <v>40</v>
      </c>
      <c r="CQ196" s="24">
        <f>_xlfn.XLOOKUP(CM196,'Banco de dados'!$B:$B,'Banco de dados'!$H:$H)</f>
        <v>0</v>
      </c>
      <c r="CR196" s="24">
        <f>_xlfn.XLOOKUP(CK196,'Banco de dados'!$B:$B,'Banco de dados'!$F:$F)</f>
        <v>6641</v>
      </c>
      <c r="CS196" s="24">
        <f>_xlfn.XLOOKUP(CM196,'Banco de dados'!$B:$B,'Banco de dados'!$F:$F)</f>
        <v>0</v>
      </c>
      <c r="CT196" s="25">
        <v>0</v>
      </c>
      <c r="CU196" s="25"/>
      <c r="CV196" s="24" t="str">
        <f>IF(AI196&lt;=0.5,"Curto I",IF(AND(AI196&gt;='Braços de IP'!$B$9,AI196&lt;='Braços de IP'!$D$9),'Braços de IP'!$E$9,IF(AND(AI196&gt;='Braços de IP'!$B$10,AI196&lt;='Braços de IP'!$D$10),'Braços de IP'!$E$10,IF(AND(AI196&gt;='Braços de IP'!$B$11,AI196&lt;='Braços de IP'!$D$11),'Braços de IP'!$E$11,IF(AND(AI196&gt;='Braços de IP'!$B$12,AI196&lt;='Braços de IP'!$D$12),'Braços de IP'!$E$12,IF(AND(AI196&gt;='Braços de IP'!$B$13,AI196&lt;='Braços de IP'!$D$13),'Braços de IP'!$E$13,IF(AND(AI196&gt;='Braços de IP'!$B$14,AI196&lt;='Braços de IP'!$D$14),'Braços de IP'!$E$14,"ERRO")))))))</f>
        <v>Curto II</v>
      </c>
      <c r="CW196" s="25"/>
      <c r="CX196" s="24" t="str">
        <f>IF($CW196="","",VLOOKUP($CW196,'Braços de IP'!$E$9:$I$15,2,0))</f>
        <v/>
      </c>
      <c r="CY196" s="27" t="str">
        <f>IF($CW196="","",VLOOKUP($CW196,'Braços de IP'!$E$9:$I$15,5,0))</f>
        <v/>
      </c>
      <c r="CZ196" s="24"/>
      <c r="DA196" s="24"/>
      <c r="DB196" s="24"/>
      <c r="DC196" s="24"/>
      <c r="DD196" s="24"/>
      <c r="DE196" s="24"/>
      <c r="DF196" s="28">
        <f t="shared" si="142"/>
        <v>40</v>
      </c>
      <c r="DG196" s="29">
        <f t="shared" si="143"/>
        <v>100</v>
      </c>
      <c r="DH196" s="28">
        <f t="shared" si="144"/>
        <v>140</v>
      </c>
      <c r="DI196" s="30">
        <f t="shared" si="145"/>
        <v>0.6</v>
      </c>
      <c r="DJ196" s="31"/>
      <c r="DK196" s="32"/>
      <c r="DL196" s="15" t="s">
        <v>141</v>
      </c>
      <c r="DM196" s="15"/>
      <c r="DO196" s="33">
        <f t="shared" si="146"/>
        <v>0.65811965811965811</v>
      </c>
    </row>
    <row r="197" spans="1:125" ht="15.75" customHeight="1" x14ac:dyDescent="0.3">
      <c r="C197" t="s">
        <v>1006</v>
      </c>
      <c r="D197" s="15">
        <v>63</v>
      </c>
      <c r="E197" s="15" t="s">
        <v>132</v>
      </c>
      <c r="F197" s="15" t="s">
        <v>226</v>
      </c>
      <c r="G197" s="15">
        <v>-30.011085999999999</v>
      </c>
      <c r="H197" s="15">
        <v>-50.156753000000002</v>
      </c>
      <c r="I197" s="15" t="s">
        <v>134</v>
      </c>
      <c r="J197" s="15" t="s">
        <v>135</v>
      </c>
      <c r="K197" s="15" t="s">
        <v>136</v>
      </c>
      <c r="L197" s="15" t="s">
        <v>148</v>
      </c>
      <c r="M197" s="15">
        <v>100</v>
      </c>
      <c r="N197" s="15">
        <v>17</v>
      </c>
      <c r="O197" s="15">
        <v>0</v>
      </c>
      <c r="P197" s="15">
        <f t="shared" si="119"/>
        <v>200</v>
      </c>
      <c r="Q197" s="16">
        <v>2</v>
      </c>
      <c r="R197" s="16">
        <v>2.5</v>
      </c>
      <c r="S197" s="16">
        <v>7</v>
      </c>
      <c r="T197" s="15"/>
      <c r="U197" s="15"/>
      <c r="V197" s="15">
        <v>0</v>
      </c>
      <c r="W197" s="15">
        <v>2.5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 t="s">
        <v>138</v>
      </c>
      <c r="AD197" s="15" t="s">
        <v>139</v>
      </c>
      <c r="AE197" s="15">
        <v>40.1</v>
      </c>
      <c r="AF197" s="15">
        <v>6.1</v>
      </c>
      <c r="AG197" s="15">
        <v>1</v>
      </c>
      <c r="AH197" s="15">
        <v>0.3</v>
      </c>
      <c r="AI197" s="15">
        <v>1.3</v>
      </c>
      <c r="AJ197" s="16">
        <f t="shared" si="120"/>
        <v>1</v>
      </c>
      <c r="AK197" s="16" t="s">
        <v>135</v>
      </c>
      <c r="AL197" s="16" t="s">
        <v>135</v>
      </c>
      <c r="AM197" s="15" t="s">
        <v>140</v>
      </c>
      <c r="AN197" s="16">
        <f t="shared" si="121"/>
        <v>2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 t="s">
        <v>135</v>
      </c>
      <c r="AU197" s="17">
        <f t="shared" si="122"/>
        <v>0</v>
      </c>
      <c r="AV197" s="17"/>
      <c r="AW197" s="17">
        <f>VLOOKUP(I197,ABNT5101!$I$3:$J$9,2)</f>
        <v>7.5</v>
      </c>
      <c r="AX197" s="17">
        <f>VLOOKUP(I197,ABNT5101!$I$3:$M$9,5)</f>
        <v>0.18</v>
      </c>
      <c r="AY197" s="131" t="str">
        <f>_xlfn.XLOOKUP(I197,ABNT5101!$I:$I,ABNT5101!$L:$L)</f>
        <v>-</v>
      </c>
      <c r="AZ197" s="131">
        <f>_xlfn.XLOOKUP(I197,ABNT5101!$I:$I,ABNT5101!M:M)</f>
        <v>0.18</v>
      </c>
      <c r="BA197" s="131" t="str">
        <f>_xlfn.XLOOKUP(I197,ABNT5101!$I:$I,ABNT5101!N:N)</f>
        <v>-</v>
      </c>
      <c r="BB197" s="131">
        <f>_xlfn.XLOOKUP(I197,ABNT5101!$I:$I,ABNT5101!O:O)</f>
        <v>16</v>
      </c>
      <c r="BC197" s="18" t="str">
        <f t="shared" si="123"/>
        <v>ATENDE</v>
      </c>
      <c r="BD197" s="19">
        <f t="shared" si="124"/>
        <v>5.2000000000000046E-2</v>
      </c>
      <c r="BE197" s="19">
        <f t="shared" si="125"/>
        <v>0.33333333333333326</v>
      </c>
      <c r="BF197" s="19" t="str">
        <f t="shared" si="126"/>
        <v>-</v>
      </c>
      <c r="BG197" s="20">
        <v>7.89</v>
      </c>
      <c r="BH197" s="20">
        <v>0.24</v>
      </c>
      <c r="BI197" s="20"/>
      <c r="BJ197" s="20"/>
      <c r="BK197" s="21"/>
      <c r="BL197" s="20"/>
      <c r="BM197" s="18" t="str">
        <f t="shared" si="127"/>
        <v>ATENDE</v>
      </c>
      <c r="BN197" s="18" t="str">
        <f t="shared" si="128"/>
        <v>ATENDE</v>
      </c>
      <c r="BO197" s="18" t="str">
        <f t="shared" si="129"/>
        <v>ATENDE</v>
      </c>
      <c r="BP197" s="18" t="str">
        <f t="shared" si="130"/>
        <v>ATENDE</v>
      </c>
      <c r="BQ197" s="22" t="str">
        <f t="shared" si="131"/>
        <v>C5</v>
      </c>
      <c r="BR197" s="22" t="str">
        <f t="shared" si="132"/>
        <v>P6</v>
      </c>
      <c r="BS197" s="23">
        <f t="shared" si="133"/>
        <v>0.86333333333333329</v>
      </c>
      <c r="BT197" s="20">
        <v>5.59</v>
      </c>
      <c r="BU197" s="20">
        <v>1.1299999999999999</v>
      </c>
      <c r="BV197" s="132">
        <f>IF(BR197="-","-",_xlfn.XLOOKUP(BR197,ABNT5101!$B$4:$B$9,ABNT5101!$C$4:$C$9))</f>
        <v>3</v>
      </c>
      <c r="BW197" s="132">
        <f>IF(BR197="-","-",_xlfn.XLOOKUP(BR197,ABNT5101!$B$4:$B$9,ABNT5101!$D$4:$D$9))</f>
        <v>0.6</v>
      </c>
      <c r="BX197" s="18" t="str">
        <f t="shared" si="134"/>
        <v>ATENDE</v>
      </c>
      <c r="BY197" s="18" t="str">
        <f t="shared" si="135"/>
        <v>ATENDE</v>
      </c>
      <c r="BZ197" s="18" t="str">
        <f t="shared" si="136"/>
        <v>ATENDE</v>
      </c>
      <c r="CA197" s="22" t="str">
        <f t="shared" si="118"/>
        <v>P6</v>
      </c>
      <c r="CB197" s="23">
        <f t="shared" si="137"/>
        <v>0.67999999999999994</v>
      </c>
      <c r="CC197" s="22">
        <v>5.04</v>
      </c>
      <c r="CD197" s="22">
        <v>1.54</v>
      </c>
      <c r="CE197" s="130">
        <f>IF(CA197="-","-",_xlfn.XLOOKUP(CA197,ABNT5101!$B$4:$B$9,ABNT5101!$C$4:$C$9))</f>
        <v>3</v>
      </c>
      <c r="CF197" s="130">
        <f>IF(CA197="-","-",_xlfn.XLOOKUP(CA197,ABNT5101!$B$4:$B$9,ABNT5101!$D$4:$D$9))</f>
        <v>0.6</v>
      </c>
      <c r="CG197" s="18" t="str">
        <f t="shared" si="138"/>
        <v>ATENDE</v>
      </c>
      <c r="CH197" s="18" t="str">
        <f t="shared" si="139"/>
        <v>ATENDE</v>
      </c>
      <c r="CI197" s="18" t="str">
        <f t="shared" si="140"/>
        <v>ATENDE</v>
      </c>
      <c r="CJ197" s="133" t="str">
        <f>_xlfn.XLOOKUP(CK197,'Banco de dados'!$B:$B,'Banco de dados'!$D:$D)</f>
        <v>LEDSTAR</v>
      </c>
      <c r="CK197" s="25" t="s">
        <v>709</v>
      </c>
      <c r="CL197" s="24" t="str">
        <f>_xlfn.XLOOKUP(CK197,'Banco de dados'!$B:$B,'Banco de dados'!$E:$E)</f>
        <v>LUM LED SL VT 9.1 35W</v>
      </c>
      <c r="CM197" s="24"/>
      <c r="CN197" s="24" t="e">
        <f>IF(CM197="-","-",_xlfn.XLOOKUP(CM197,'Banco de dados'!$B:$B,'Banco de dados'!$E:$E))</f>
        <v>#N/A</v>
      </c>
      <c r="CO197" s="26">
        <f t="shared" si="141"/>
        <v>1</v>
      </c>
      <c r="CP197" s="24">
        <f>_xlfn.XLOOKUP(CK197,'Banco de dados'!$B:$B,'Banco de dados'!$H:$H)</f>
        <v>35</v>
      </c>
      <c r="CQ197" s="24">
        <f>_xlfn.XLOOKUP(CM197,'Banco de dados'!$B:$B,'Banco de dados'!$H:$H)</f>
        <v>0</v>
      </c>
      <c r="CR197" s="24">
        <f>_xlfn.XLOOKUP(CK197,'Banco de dados'!$B:$B,'Banco de dados'!$F:$F)</f>
        <v>5955.62</v>
      </c>
      <c r="CS197" s="24">
        <f>_xlfn.XLOOKUP(CM197,'Banco de dados'!$B:$B,'Banco de dados'!$F:$F)</f>
        <v>0</v>
      </c>
      <c r="CT197" s="25">
        <v>0</v>
      </c>
      <c r="CU197" s="25"/>
      <c r="CV197" s="24" t="str">
        <f>IF(AI197&lt;=0.5,"Curto I",IF(AND(AI197&gt;='Braços de IP'!$B$9,AI197&lt;='Braços de IP'!$D$9),'Braços de IP'!$E$9,IF(AND(AI197&gt;='Braços de IP'!$B$10,AI197&lt;='Braços de IP'!$D$10),'Braços de IP'!$E$10,IF(AND(AI197&gt;='Braços de IP'!$B$11,AI197&lt;='Braços de IP'!$D$11),'Braços de IP'!$E$11,IF(AND(AI197&gt;='Braços de IP'!$B$12,AI197&lt;='Braços de IP'!$D$12),'Braços de IP'!$E$12,IF(AND(AI197&gt;='Braços de IP'!$B$13,AI197&lt;='Braços de IP'!$D$13),'Braços de IP'!$E$13,IF(AND(AI197&gt;='Braços de IP'!$B$14,AI197&lt;='Braços de IP'!$D$14),'Braços de IP'!$E$14,"ERRO")))))))</f>
        <v>Curto II</v>
      </c>
      <c r="CW197" s="25" t="s">
        <v>157</v>
      </c>
      <c r="CX197" s="24">
        <f>IF($CW197="","",VLOOKUP($CW197,'Braços de IP'!$E$9:$I$15,2,0))</f>
        <v>1.8</v>
      </c>
      <c r="CY197" s="27">
        <f>IF($CW197="","",VLOOKUP($CW197,'Braços de IP'!$E$9:$I$15,5,0))</f>
        <v>7</v>
      </c>
      <c r="CZ197" s="24"/>
      <c r="DA197" s="24"/>
      <c r="DB197" s="24"/>
      <c r="DC197" s="24"/>
      <c r="DD197" s="24"/>
      <c r="DE197" s="24"/>
      <c r="DF197" s="28">
        <f t="shared" si="142"/>
        <v>35</v>
      </c>
      <c r="DG197" s="29">
        <f t="shared" si="143"/>
        <v>100</v>
      </c>
      <c r="DH197" s="28">
        <f t="shared" si="144"/>
        <v>135</v>
      </c>
      <c r="DI197" s="30">
        <f t="shared" si="145"/>
        <v>0.65</v>
      </c>
      <c r="DJ197" s="31"/>
      <c r="DK197" s="32"/>
      <c r="DL197" s="15" t="s">
        <v>141</v>
      </c>
      <c r="DM197" s="15"/>
      <c r="DO197" s="33">
        <f t="shared" si="146"/>
        <v>0.70085470085470081</v>
      </c>
    </row>
    <row r="198" spans="1:125" ht="15.75" customHeight="1" x14ac:dyDescent="0.3">
      <c r="C198" t="s">
        <v>1006</v>
      </c>
      <c r="D198" s="15">
        <v>63</v>
      </c>
      <c r="E198" s="15" t="s">
        <v>132</v>
      </c>
      <c r="F198" s="15" t="s">
        <v>226</v>
      </c>
      <c r="G198" s="15">
        <v>-30.011085999999999</v>
      </c>
      <c r="H198" s="15">
        <v>-50.156753000000002</v>
      </c>
      <c r="I198" s="15" t="s">
        <v>134</v>
      </c>
      <c r="J198" s="15" t="s">
        <v>135</v>
      </c>
      <c r="K198" s="15" t="s">
        <v>136</v>
      </c>
      <c r="L198" s="15" t="s">
        <v>148</v>
      </c>
      <c r="M198" s="15">
        <v>100</v>
      </c>
      <c r="N198" s="15">
        <v>17</v>
      </c>
      <c r="O198" s="15">
        <v>0</v>
      </c>
      <c r="P198" s="15">
        <f t="shared" si="119"/>
        <v>200</v>
      </c>
      <c r="Q198" s="16">
        <v>2</v>
      </c>
      <c r="R198" s="16">
        <v>2.5</v>
      </c>
      <c r="S198" s="16">
        <v>7</v>
      </c>
      <c r="T198" s="15"/>
      <c r="U198" s="15"/>
      <c r="V198" s="15">
        <v>0</v>
      </c>
      <c r="W198" s="15">
        <v>2.5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 t="s">
        <v>138</v>
      </c>
      <c r="AD198" s="15" t="s">
        <v>139</v>
      </c>
      <c r="AE198" s="15">
        <v>40.1</v>
      </c>
      <c r="AF198" s="15">
        <v>6.1</v>
      </c>
      <c r="AG198" s="15">
        <v>1</v>
      </c>
      <c r="AH198" s="15">
        <v>0.3</v>
      </c>
      <c r="AI198" s="15">
        <v>1.3</v>
      </c>
      <c r="AJ198" s="16">
        <f t="shared" si="120"/>
        <v>1</v>
      </c>
      <c r="AK198" s="16" t="s">
        <v>135</v>
      </c>
      <c r="AL198" s="16" t="s">
        <v>135</v>
      </c>
      <c r="AM198" s="15" t="s">
        <v>140</v>
      </c>
      <c r="AN198" s="16">
        <f t="shared" si="121"/>
        <v>2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 t="s">
        <v>135</v>
      </c>
      <c r="AU198" s="17">
        <f t="shared" si="122"/>
        <v>0</v>
      </c>
      <c r="AV198" s="17"/>
      <c r="AW198" s="17">
        <f>VLOOKUP(I198,ABNT5101!$I$3:$J$9,2)</f>
        <v>7.5</v>
      </c>
      <c r="AX198" s="17">
        <f>VLOOKUP(I198,ABNT5101!$I$3:$M$9,5)</f>
        <v>0.18</v>
      </c>
      <c r="AY198" s="131" t="str">
        <f>_xlfn.XLOOKUP(I198,ABNT5101!$I:$I,ABNT5101!$L:$L)</f>
        <v>-</v>
      </c>
      <c r="AZ198" s="131">
        <f>_xlfn.XLOOKUP(I198,ABNT5101!$I:$I,ABNT5101!M:M)</f>
        <v>0.18</v>
      </c>
      <c r="BA198" s="131" t="str">
        <f>_xlfn.XLOOKUP(I198,ABNT5101!$I:$I,ABNT5101!N:N)</f>
        <v>-</v>
      </c>
      <c r="BB198" s="131">
        <f>_xlfn.XLOOKUP(I198,ABNT5101!$I:$I,ABNT5101!O:O)</f>
        <v>16</v>
      </c>
      <c r="BC198" s="18" t="str">
        <f t="shared" si="123"/>
        <v>ATENDE</v>
      </c>
      <c r="BD198" s="19">
        <f t="shared" si="124"/>
        <v>0.19600000000000017</v>
      </c>
      <c r="BE198" s="19">
        <f t="shared" si="125"/>
        <v>0.44444444444444464</v>
      </c>
      <c r="BF198" s="19" t="str">
        <f t="shared" si="126"/>
        <v>-</v>
      </c>
      <c r="BG198" s="20">
        <v>8.9700000000000006</v>
      </c>
      <c r="BH198" s="20">
        <v>0.26</v>
      </c>
      <c r="BI198" s="20"/>
      <c r="BJ198" s="20"/>
      <c r="BK198" s="21"/>
      <c r="BL198" s="20"/>
      <c r="BM198" s="18" t="str">
        <f t="shared" si="127"/>
        <v>ATENDE</v>
      </c>
      <c r="BN198" s="18" t="str">
        <f t="shared" si="128"/>
        <v>ATENDE</v>
      </c>
      <c r="BO198" s="18" t="str">
        <f t="shared" si="129"/>
        <v>ATENDE</v>
      </c>
      <c r="BP198" s="18" t="str">
        <f t="shared" si="130"/>
        <v>ATENDE</v>
      </c>
      <c r="BQ198" s="22" t="str">
        <f t="shared" si="131"/>
        <v>C5</v>
      </c>
      <c r="BR198" s="22" t="str">
        <f t="shared" si="132"/>
        <v>P6</v>
      </c>
      <c r="BS198" s="23">
        <f t="shared" si="133"/>
        <v>1.1366666666666667</v>
      </c>
      <c r="BT198" s="20">
        <v>6.41</v>
      </c>
      <c r="BU198" s="20">
        <v>1.1599999999999999</v>
      </c>
      <c r="BV198" s="132">
        <f>IF(BR198="-","-",_xlfn.XLOOKUP(BR198,ABNT5101!$B$4:$B$9,ABNT5101!$C$4:$C$9))</f>
        <v>3</v>
      </c>
      <c r="BW198" s="132">
        <f>IF(BR198="-","-",_xlfn.XLOOKUP(BR198,ABNT5101!$B$4:$B$9,ABNT5101!$D$4:$D$9))</f>
        <v>0.6</v>
      </c>
      <c r="BX198" s="18" t="str">
        <f t="shared" si="134"/>
        <v>ATENDE</v>
      </c>
      <c r="BY198" s="18" t="str">
        <f t="shared" si="135"/>
        <v>ATENDE</v>
      </c>
      <c r="BZ198" s="18" t="str">
        <f t="shared" si="136"/>
        <v>ATENDE</v>
      </c>
      <c r="CA198" s="22" t="str">
        <f t="shared" si="118"/>
        <v>P6</v>
      </c>
      <c r="CB198" s="23">
        <f t="shared" si="137"/>
        <v>0.8</v>
      </c>
      <c r="CC198" s="22">
        <v>5.4</v>
      </c>
      <c r="CD198" s="22">
        <v>2.2599999999999998</v>
      </c>
      <c r="CE198" s="130">
        <f>IF(CA198="-","-",_xlfn.XLOOKUP(CA198,ABNT5101!$B$4:$B$9,ABNT5101!$C$4:$C$9))</f>
        <v>3</v>
      </c>
      <c r="CF198" s="130">
        <f>IF(CA198="-","-",_xlfn.XLOOKUP(CA198,ABNT5101!$B$4:$B$9,ABNT5101!$D$4:$D$9))</f>
        <v>0.6</v>
      </c>
      <c r="CG198" s="18" t="str">
        <f t="shared" si="138"/>
        <v>ATENDE</v>
      </c>
      <c r="CH198" s="18" t="str">
        <f t="shared" si="139"/>
        <v>ATENDE</v>
      </c>
      <c r="CI198" s="18" t="str">
        <f t="shared" si="140"/>
        <v>ATENDE</v>
      </c>
      <c r="CJ198" s="133" t="str">
        <f>_xlfn.XLOOKUP(CK198,'Banco de dados'!$B:$B,'Banco de dados'!$D:$D)</f>
        <v>SX LIGHTING</v>
      </c>
      <c r="CK198" s="25" t="s">
        <v>803</v>
      </c>
      <c r="CL198" s="24" t="str">
        <f>_xlfn.XLOOKUP(CK198,'Banco de dados'!$B:$B,'Banco de dados'!$E:$E)</f>
        <v>SXINEVO040K40L12CZF7PHF</v>
      </c>
      <c r="CM198" s="24"/>
      <c r="CN198" s="24">
        <f>IF(CM198="-","-",_xlfn.XLOOKUP(CM198,'Banco de dados'!$B:$B,'Banco de dados'!$E:$E))</f>
        <v>0</v>
      </c>
      <c r="CO198" s="26">
        <f t="shared" si="141"/>
        <v>1</v>
      </c>
      <c r="CP198" s="24">
        <f>_xlfn.XLOOKUP(CK198,'Banco de dados'!$B:$B,'Banco de dados'!$H:$H)</f>
        <v>39</v>
      </c>
      <c r="CQ198" s="24">
        <f>_xlfn.XLOOKUP(CM198,'Banco de dados'!$B:$B,'Banco de dados'!$H:$H)</f>
        <v>0</v>
      </c>
      <c r="CR198" s="24">
        <f>_xlfn.XLOOKUP(CK198,'Banco de dados'!$B:$B,'Banco de dados'!$F:$F)</f>
        <v>6552</v>
      </c>
      <c r="CS198" s="24">
        <f>_xlfn.XLOOKUP(CM198,'Banco de dados'!$B:$B,'Banco de dados'!$F:$F)</f>
        <v>0</v>
      </c>
      <c r="CT198" s="25">
        <v>0</v>
      </c>
      <c r="CU198" s="25"/>
      <c r="CV198" s="24" t="str">
        <f>IF(AI198&lt;=0.5,"Curto I",IF(AND(AI198&gt;='Braços de IP'!$B$9,AI198&lt;='Braços de IP'!$D$9),'Braços de IP'!$E$9,IF(AND(AI198&gt;='Braços de IP'!$B$10,AI198&lt;='Braços de IP'!$D$10),'Braços de IP'!$E$10,IF(AND(AI198&gt;='Braços de IP'!$B$11,AI198&lt;='Braços de IP'!$D$11),'Braços de IP'!$E$11,IF(AND(AI198&gt;='Braços de IP'!$B$12,AI198&lt;='Braços de IP'!$D$12),'Braços de IP'!$E$12,IF(AND(AI198&gt;='Braços de IP'!$B$13,AI198&lt;='Braços de IP'!$D$13),'Braços de IP'!$E$13,IF(AND(AI198&gt;='Braços de IP'!$B$14,AI198&lt;='Braços de IP'!$D$14),'Braços de IP'!$E$14,"ERRO")))))))</f>
        <v>Curto II</v>
      </c>
      <c r="CW198" s="25" t="s">
        <v>157</v>
      </c>
      <c r="CX198" s="24">
        <f>IF($CW198="","",VLOOKUP($CW198,'Braços de IP'!$E$9:$I$15,2,0))</f>
        <v>1.8</v>
      </c>
      <c r="CY198" s="27">
        <f>IF($CW198="","",VLOOKUP($CW198,'Braços de IP'!$E$9:$I$15,5,0))</f>
        <v>7</v>
      </c>
      <c r="CZ198" s="24"/>
      <c r="DA198" s="24"/>
      <c r="DB198" s="24"/>
      <c r="DC198" s="24"/>
      <c r="DD198" s="24"/>
      <c r="DE198" s="24"/>
      <c r="DF198" s="34">
        <f t="shared" si="142"/>
        <v>39</v>
      </c>
      <c r="DG198" s="29">
        <f t="shared" si="143"/>
        <v>100</v>
      </c>
      <c r="DH198" s="28">
        <f t="shared" si="144"/>
        <v>139</v>
      </c>
      <c r="DI198" s="30">
        <f t="shared" si="145"/>
        <v>0.61</v>
      </c>
      <c r="DJ198" s="31"/>
      <c r="DK198" s="32"/>
      <c r="DL198" s="15" t="s">
        <v>141</v>
      </c>
      <c r="DM198" s="15"/>
      <c r="DO198" s="33">
        <f t="shared" si="146"/>
        <v>0.66666666666666663</v>
      </c>
    </row>
    <row r="199" spans="1:125" ht="15.75" customHeight="1" x14ac:dyDescent="0.3">
      <c r="C199" t="s">
        <v>1006</v>
      </c>
      <c r="D199" s="15">
        <v>63</v>
      </c>
      <c r="E199" s="15" t="s">
        <v>132</v>
      </c>
      <c r="F199" s="15" t="s">
        <v>226</v>
      </c>
      <c r="G199" s="15">
        <v>-30.011085999999999</v>
      </c>
      <c r="H199" s="15">
        <v>-50.156753000000002</v>
      </c>
      <c r="I199" s="15" t="s">
        <v>134</v>
      </c>
      <c r="J199" s="15" t="s">
        <v>135</v>
      </c>
      <c r="K199" s="15" t="s">
        <v>136</v>
      </c>
      <c r="L199" s="15" t="s">
        <v>148</v>
      </c>
      <c r="M199" s="15">
        <v>100</v>
      </c>
      <c r="N199" s="15">
        <v>17</v>
      </c>
      <c r="O199" s="15">
        <v>0</v>
      </c>
      <c r="P199" s="15">
        <f t="shared" si="119"/>
        <v>200</v>
      </c>
      <c r="Q199" s="16">
        <v>2</v>
      </c>
      <c r="R199" s="16">
        <v>2.5</v>
      </c>
      <c r="S199" s="16">
        <v>7</v>
      </c>
      <c r="T199" s="15"/>
      <c r="U199" s="15"/>
      <c r="V199" s="15">
        <v>0</v>
      </c>
      <c r="W199" s="15">
        <v>2.5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 t="s">
        <v>138</v>
      </c>
      <c r="AD199" s="15" t="s">
        <v>139</v>
      </c>
      <c r="AE199" s="15">
        <v>40.1</v>
      </c>
      <c r="AF199" s="15">
        <v>6.1</v>
      </c>
      <c r="AG199" s="15">
        <v>1</v>
      </c>
      <c r="AH199" s="15">
        <v>0.3</v>
      </c>
      <c r="AI199" s="15">
        <v>1.3</v>
      </c>
      <c r="AJ199" s="16">
        <f t="shared" si="120"/>
        <v>1</v>
      </c>
      <c r="AK199" s="16" t="s">
        <v>135</v>
      </c>
      <c r="AL199" s="16" t="s">
        <v>135</v>
      </c>
      <c r="AM199" s="15" t="s">
        <v>140</v>
      </c>
      <c r="AN199" s="16">
        <f t="shared" si="121"/>
        <v>2</v>
      </c>
      <c r="AO199" s="16">
        <v>0</v>
      </c>
      <c r="AP199" s="16">
        <v>0</v>
      </c>
      <c r="AQ199" s="16">
        <v>0</v>
      </c>
      <c r="AR199" s="16">
        <v>0</v>
      </c>
      <c r="AS199" s="16">
        <v>0</v>
      </c>
      <c r="AT199" s="16" t="s">
        <v>135</v>
      </c>
      <c r="AU199" s="17">
        <f t="shared" si="122"/>
        <v>0</v>
      </c>
      <c r="AV199" s="17"/>
      <c r="AW199" s="17">
        <f>VLOOKUP(I199,ABNT5101!$I$3:$J$9,2)</f>
        <v>7.5</v>
      </c>
      <c r="AX199" s="17">
        <f>VLOOKUP(I199,ABNT5101!$I$3:$M$9,5)</f>
        <v>0.18</v>
      </c>
      <c r="AY199" s="131" t="str">
        <f>_xlfn.XLOOKUP(I199,ABNT5101!$I:$I,ABNT5101!$L:$L)</f>
        <v>-</v>
      </c>
      <c r="AZ199" s="131">
        <f>_xlfn.XLOOKUP(I199,ABNT5101!$I:$I,ABNT5101!M:M)</f>
        <v>0.18</v>
      </c>
      <c r="BA199" s="131" t="str">
        <f>_xlfn.XLOOKUP(I199,ABNT5101!$I:$I,ABNT5101!N:N)</f>
        <v>-</v>
      </c>
      <c r="BB199" s="131">
        <f>_xlfn.XLOOKUP(I199,ABNT5101!$I:$I,ABNT5101!O:O)</f>
        <v>16</v>
      </c>
      <c r="BC199" s="18" t="str">
        <f t="shared" si="123"/>
        <v>ATENDE</v>
      </c>
      <c r="BD199" s="19">
        <f t="shared" si="124"/>
        <v>8.0000000000000071E-3</v>
      </c>
      <c r="BE199" s="19">
        <f t="shared" si="125"/>
        <v>0.44444444444444464</v>
      </c>
      <c r="BF199" s="19" t="str">
        <f t="shared" si="126"/>
        <v>-</v>
      </c>
      <c r="BG199" s="20">
        <v>7.56</v>
      </c>
      <c r="BH199" s="20">
        <v>0.26</v>
      </c>
      <c r="BI199" s="20"/>
      <c r="BJ199" s="20"/>
      <c r="BK199" s="21"/>
      <c r="BL199" s="20"/>
      <c r="BM199" s="18" t="str">
        <f t="shared" si="127"/>
        <v>ATENDE</v>
      </c>
      <c r="BN199" s="18" t="str">
        <f t="shared" si="128"/>
        <v>ATENDE</v>
      </c>
      <c r="BO199" s="18" t="str">
        <f t="shared" si="129"/>
        <v>ATENDE</v>
      </c>
      <c r="BP199" s="18" t="str">
        <f t="shared" si="130"/>
        <v>ATENDE</v>
      </c>
      <c r="BQ199" s="22" t="str">
        <f t="shared" si="131"/>
        <v>C5</v>
      </c>
      <c r="BR199" s="22" t="str">
        <f t="shared" si="132"/>
        <v>P6</v>
      </c>
      <c r="BS199" s="23">
        <f t="shared" si="133"/>
        <v>0.7</v>
      </c>
      <c r="BT199" s="20">
        <v>5.0999999999999996</v>
      </c>
      <c r="BU199" s="20">
        <v>1.26</v>
      </c>
      <c r="BV199" s="132">
        <f>IF(BR199="-","-",_xlfn.XLOOKUP(BR199,ABNT5101!$B$4:$B$9,ABNT5101!$C$4:$C$9))</f>
        <v>3</v>
      </c>
      <c r="BW199" s="132">
        <f>IF(BR199="-","-",_xlfn.XLOOKUP(BR199,ABNT5101!$B$4:$B$9,ABNT5101!$D$4:$D$9))</f>
        <v>0.6</v>
      </c>
      <c r="BX199" s="18" t="str">
        <f t="shared" si="134"/>
        <v>ATENDE</v>
      </c>
      <c r="BY199" s="18" t="str">
        <f t="shared" si="135"/>
        <v>ATENDE</v>
      </c>
      <c r="BZ199" s="18" t="str">
        <f t="shared" si="136"/>
        <v>ATENDE</v>
      </c>
      <c r="CA199" s="22" t="str">
        <f t="shared" si="118"/>
        <v>P6</v>
      </c>
      <c r="CB199" s="23">
        <f t="shared" si="137"/>
        <v>0.32333333333333347</v>
      </c>
      <c r="CC199" s="22">
        <v>3.97</v>
      </c>
      <c r="CD199" s="22">
        <v>1.65</v>
      </c>
      <c r="CE199" s="130">
        <f>IF(CA199="-","-",_xlfn.XLOOKUP(CA199,ABNT5101!$B$4:$B$9,ABNT5101!$C$4:$C$9))</f>
        <v>3</v>
      </c>
      <c r="CF199" s="130">
        <f>IF(CA199="-","-",_xlfn.XLOOKUP(CA199,ABNT5101!$B$4:$B$9,ABNT5101!$D$4:$D$9))</f>
        <v>0.6</v>
      </c>
      <c r="CG199" s="18" t="str">
        <f t="shared" si="138"/>
        <v>ATENDE</v>
      </c>
      <c r="CH199" s="18" t="str">
        <f t="shared" si="139"/>
        <v>ATENDE</v>
      </c>
      <c r="CI199" s="18" t="str">
        <f t="shared" si="140"/>
        <v>ATENDE</v>
      </c>
      <c r="CJ199" s="133" t="str">
        <f>_xlfn.XLOOKUP(CK199,'Banco de dados'!$B:$B,'Banco de dados'!$D:$D)</f>
        <v>TECNOWATT</v>
      </c>
      <c r="CK199" s="25" t="s">
        <v>824</v>
      </c>
      <c r="CL199" s="24" t="str">
        <f>_xlfn.XLOOKUP(CK199,'Banco de dados'!$B:$B,'Banco de dados'!$E:$E)</f>
        <v>SIGSAGPTLRRSSNDL_30W_38IBBRS
1-10C1MUN6.5</v>
      </c>
      <c r="CM199" s="24"/>
      <c r="CN199" s="24">
        <f>IF(CM199="-","-",_xlfn.XLOOKUP(CM199,'Banco de dados'!$B:$B,'Banco de dados'!$E:$E))</f>
        <v>0</v>
      </c>
      <c r="CO199" s="26">
        <f t="shared" si="141"/>
        <v>1</v>
      </c>
      <c r="CP199" s="24">
        <f>_xlfn.XLOOKUP(CK199,'Banco de dados'!$B:$B,'Banco de dados'!$H:$H)</f>
        <v>30</v>
      </c>
      <c r="CQ199" s="24">
        <f>_xlfn.XLOOKUP(CM199,'Banco de dados'!$B:$B,'Banco de dados'!$H:$H)</f>
        <v>0</v>
      </c>
      <c r="CR199" s="24">
        <f>_xlfn.XLOOKUP(CK199,'Banco de dados'!$B:$B,'Banco de dados'!$F:$F)</f>
        <v>5266</v>
      </c>
      <c r="CS199" s="24">
        <f>_xlfn.XLOOKUP(CM199,'Banco de dados'!$B:$B,'Banco de dados'!$F:$F)</f>
        <v>0</v>
      </c>
      <c r="CT199" s="25">
        <v>0</v>
      </c>
      <c r="CU199" s="25"/>
      <c r="CV199" s="24" t="str">
        <f>IF(AI199&lt;=0.5,"Curto I",IF(AND(AI199&gt;='Braços de IP'!$B$9,AI199&lt;='Braços de IP'!$D$9),'Braços de IP'!$E$9,IF(AND(AI199&gt;='Braços de IP'!$B$10,AI199&lt;='Braços de IP'!$D$10),'Braços de IP'!$E$10,IF(AND(AI199&gt;='Braços de IP'!$B$11,AI199&lt;='Braços de IP'!$D$11),'Braços de IP'!$E$11,IF(AND(AI199&gt;='Braços de IP'!$B$12,AI199&lt;='Braços de IP'!$D$12),'Braços de IP'!$E$12,IF(AND(AI199&gt;='Braços de IP'!$B$13,AI199&lt;='Braços de IP'!$D$13),'Braços de IP'!$E$13,IF(AND(AI199&gt;='Braços de IP'!$B$14,AI199&lt;='Braços de IP'!$D$14),'Braços de IP'!$E$14,"ERRO")))))))</f>
        <v>Curto II</v>
      </c>
      <c r="CW199" s="25" t="s">
        <v>157</v>
      </c>
      <c r="CX199" s="24">
        <f>IF($CW199="","",VLOOKUP($CW199,'Braços de IP'!$E$9:$I$15,2,0))</f>
        <v>1.8</v>
      </c>
      <c r="CY199" s="27">
        <f>IF($CW199="","",VLOOKUP($CW199,'Braços de IP'!$E$9:$I$15,5,0))</f>
        <v>7</v>
      </c>
      <c r="CZ199" s="24"/>
      <c r="DA199" s="24"/>
      <c r="DB199" s="24"/>
      <c r="DC199" s="24"/>
      <c r="DD199" s="24"/>
      <c r="DE199" s="24"/>
      <c r="DF199" s="28">
        <f t="shared" si="142"/>
        <v>30</v>
      </c>
      <c r="DG199" s="29">
        <f t="shared" si="143"/>
        <v>100</v>
      </c>
      <c r="DH199" s="28">
        <f t="shared" si="144"/>
        <v>130</v>
      </c>
      <c r="DI199" s="30">
        <f t="shared" si="145"/>
        <v>0.7</v>
      </c>
      <c r="DJ199" s="31"/>
      <c r="DK199" s="32"/>
      <c r="DL199" s="15" t="s">
        <v>141</v>
      </c>
      <c r="DM199" s="15"/>
      <c r="DO199" s="33">
        <f t="shared" si="146"/>
        <v>0.74358974358974361</v>
      </c>
      <c r="DU199" t="s">
        <v>1032</v>
      </c>
    </row>
    <row r="200" spans="1:125" ht="15.75" hidden="1" customHeight="1" x14ac:dyDescent="0.3">
      <c r="C200" t="s">
        <v>1006</v>
      </c>
      <c r="D200" s="15">
        <v>66</v>
      </c>
      <c r="E200" s="15" t="s">
        <v>132</v>
      </c>
      <c r="F200" s="15" t="s">
        <v>230</v>
      </c>
      <c r="G200" s="15">
        <v>-30.022400000000001</v>
      </c>
      <c r="H200" s="15">
        <v>-50.145620999999998</v>
      </c>
      <c r="I200" s="15" t="s">
        <v>134</v>
      </c>
      <c r="J200" s="15" t="s">
        <v>135</v>
      </c>
      <c r="K200" s="15" t="s">
        <v>167</v>
      </c>
      <c r="L200" s="15" t="s">
        <v>137</v>
      </c>
      <c r="M200" s="15">
        <v>50</v>
      </c>
      <c r="N200" s="15">
        <v>0</v>
      </c>
      <c r="O200" s="15">
        <v>0</v>
      </c>
      <c r="P200" s="15">
        <f t="shared" si="119"/>
        <v>100</v>
      </c>
      <c r="Q200" s="16">
        <v>2</v>
      </c>
      <c r="R200" s="16">
        <v>2.5</v>
      </c>
      <c r="S200" s="16">
        <v>7</v>
      </c>
      <c r="T200" s="15"/>
      <c r="U200" s="15"/>
      <c r="V200" s="15">
        <v>0</v>
      </c>
      <c r="W200" s="15">
        <v>2.5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 t="s">
        <v>138</v>
      </c>
      <c r="AD200" s="15" t="s">
        <v>139</v>
      </c>
      <c r="AE200" s="15">
        <v>40.299999999999997</v>
      </c>
      <c r="AF200" s="15">
        <v>7.6</v>
      </c>
      <c r="AG200" s="15">
        <v>1</v>
      </c>
      <c r="AH200" s="15">
        <v>0.4</v>
      </c>
      <c r="AI200" s="15">
        <v>1.5</v>
      </c>
      <c r="AJ200" s="16">
        <f t="shared" si="120"/>
        <v>1.1000000000000001</v>
      </c>
      <c r="AK200" s="16" t="s">
        <v>135</v>
      </c>
      <c r="AL200" s="16" t="s">
        <v>135</v>
      </c>
      <c r="AM200" s="15" t="s">
        <v>140</v>
      </c>
      <c r="AN200" s="16">
        <f t="shared" si="121"/>
        <v>2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 t="s">
        <v>135</v>
      </c>
      <c r="AU200" s="17">
        <f t="shared" si="122"/>
        <v>0</v>
      </c>
      <c r="AV200" s="17"/>
      <c r="AW200" s="17">
        <f>VLOOKUP(I200,ABNT5101!$I$3:$J$9,2)</f>
        <v>7.5</v>
      </c>
      <c r="AX200" s="17">
        <f>VLOOKUP(I200,ABNT5101!$I$3:$M$9,5)</f>
        <v>0.18</v>
      </c>
      <c r="AY200" s="131" t="str">
        <f>_xlfn.XLOOKUP(I200,ABNT5101!$I:$I,ABNT5101!$L:$L)</f>
        <v>-</v>
      </c>
      <c r="AZ200" s="131">
        <f>_xlfn.XLOOKUP(I200,ABNT5101!$I:$I,ABNT5101!M:M)</f>
        <v>0.18</v>
      </c>
      <c r="BA200" s="131" t="str">
        <f>_xlfn.XLOOKUP(I200,ABNT5101!$I:$I,ABNT5101!N:N)</f>
        <v>-</v>
      </c>
      <c r="BB200" s="131">
        <f>_xlfn.XLOOKUP(I200,ABNT5101!$I:$I,ABNT5101!O:O)</f>
        <v>16</v>
      </c>
      <c r="BC200" s="18" t="str">
        <f t="shared" si="123"/>
        <v>ATENDE</v>
      </c>
      <c r="BD200" s="19">
        <f t="shared" si="124"/>
        <v>0.15599999999999992</v>
      </c>
      <c r="BE200" s="19">
        <f t="shared" si="125"/>
        <v>0.7777777777777779</v>
      </c>
      <c r="BF200" s="19" t="str">
        <f t="shared" si="126"/>
        <v>-</v>
      </c>
      <c r="BG200" s="20">
        <v>8.67</v>
      </c>
      <c r="BH200" s="20">
        <v>0.32</v>
      </c>
      <c r="BI200" s="20"/>
      <c r="BJ200" s="20"/>
      <c r="BK200" s="21"/>
      <c r="BL200" s="20"/>
      <c r="BM200" s="18" t="str">
        <f t="shared" si="127"/>
        <v>ATENDE</v>
      </c>
      <c r="BN200" s="18" t="str">
        <f t="shared" si="128"/>
        <v>ATENDE</v>
      </c>
      <c r="BO200" s="18" t="str">
        <f t="shared" si="129"/>
        <v>ATENDE</v>
      </c>
      <c r="BP200" s="18" t="str">
        <f t="shared" si="130"/>
        <v>ATENDE</v>
      </c>
      <c r="BQ200" s="22" t="str">
        <f t="shared" si="131"/>
        <v>C5</v>
      </c>
      <c r="BR200" s="22" t="str">
        <f t="shared" si="132"/>
        <v>P5</v>
      </c>
      <c r="BS200" s="23">
        <f t="shared" si="133"/>
        <v>0.41599999999999993</v>
      </c>
      <c r="BT200" s="20">
        <v>7.08</v>
      </c>
      <c r="BU200" s="20">
        <v>2.17</v>
      </c>
      <c r="BV200" s="132">
        <f>IF(BR200="-","-",_xlfn.XLOOKUP(BR200,ABNT5101!$B$4:$B$9,ABNT5101!$C$4:$C$9))</f>
        <v>5</v>
      </c>
      <c r="BW200" s="132">
        <f>IF(BR200="-","-",_xlfn.XLOOKUP(BR200,ABNT5101!$B$4:$B$9,ABNT5101!$D$4:$D$9))</f>
        <v>1</v>
      </c>
      <c r="BX200" s="18" t="str">
        <f t="shared" si="134"/>
        <v>ATENDE</v>
      </c>
      <c r="BY200" s="18" t="str">
        <f t="shared" si="135"/>
        <v>ATENDE</v>
      </c>
      <c r="BZ200" s="18" t="str">
        <f t="shared" si="136"/>
        <v>ATENDE</v>
      </c>
      <c r="CA200" s="22" t="s">
        <v>135</v>
      </c>
      <c r="CB200" s="23" t="e">
        <f t="shared" si="137"/>
        <v>#VALUE!</v>
      </c>
      <c r="CC200" s="22">
        <v>5.76</v>
      </c>
      <c r="CD200" s="22">
        <v>2.42</v>
      </c>
      <c r="CE200" s="130" t="str">
        <f>IF(CA200="-","-",_xlfn.XLOOKUP(CA200,ABNT5101!$B$4:$B$9,ABNT5101!$C$4:$C$9))</f>
        <v>-</v>
      </c>
      <c r="CF200" s="130" t="str">
        <f>IF(CA200="-","-",_xlfn.XLOOKUP(CA200,ABNT5101!$B$4:$B$9,ABNT5101!$D$4:$D$9))</f>
        <v>-</v>
      </c>
      <c r="CG200" s="18" t="str">
        <f t="shared" si="138"/>
        <v>-</v>
      </c>
      <c r="CH200" s="18" t="str">
        <f t="shared" si="139"/>
        <v>-</v>
      </c>
      <c r="CI200" s="18" t="str">
        <f t="shared" si="140"/>
        <v>-</v>
      </c>
      <c r="CJ200" s="133" t="str">
        <f>_xlfn.XLOOKUP(CK200,'Banco de dados'!$B:$B,'Banco de dados'!$D:$D)</f>
        <v>LEDSTAR</v>
      </c>
      <c r="CK200" s="25" t="s">
        <v>711</v>
      </c>
      <c r="CL200" s="24" t="str">
        <f>_xlfn.XLOOKUP(CK200,'Banco de dados'!$B:$B,'Banco de dados'!$E:$E)</f>
        <v>LUM LED SL VT 9.1 44W</v>
      </c>
      <c r="CM200" s="24"/>
      <c r="CN200" s="24">
        <f>IF(CM200="-","-",_xlfn.XLOOKUP(CM200,'Banco de dados'!$B:$B,'Banco de dados'!$E:$E))</f>
        <v>0</v>
      </c>
      <c r="CO200" s="26">
        <f t="shared" si="141"/>
        <v>1</v>
      </c>
      <c r="CP200" s="24">
        <f>_xlfn.XLOOKUP(CK200,'Banco de dados'!$B:$B,'Banco de dados'!$H:$H)</f>
        <v>44</v>
      </c>
      <c r="CQ200" s="24" t="e">
        <f>_xlfn.XLOOKUP(CM200,'Banco de dados'!$B:$B,'Banco de dados'!$H:$H)</f>
        <v>#N/A</v>
      </c>
      <c r="CR200" s="24">
        <f>_xlfn.XLOOKUP(CK200,'Banco de dados'!$B:$B,'Banco de dados'!$F:$F)</f>
        <v>7657.99</v>
      </c>
      <c r="CS200" s="24">
        <f>_xlfn.XLOOKUP(CM200,'Banco de dados'!$B:$B,'Banco de dados'!$F:$F)</f>
        <v>0</v>
      </c>
      <c r="CT200" s="25">
        <v>0</v>
      </c>
      <c r="CU200" s="25"/>
      <c r="CV200" s="24" t="str">
        <f>IF(AI200&lt;=0.5,"Curto I",IF(AND(AI200&gt;='Braços de IP'!$B$9,AI200&lt;='Braços de IP'!$D$9),'Braços de IP'!$E$9,IF(AND(AI200&gt;='Braços de IP'!$B$10,AI200&lt;='Braços de IP'!$D$10),'Braços de IP'!$E$10,IF(AND(AI200&gt;='Braços de IP'!$B$11,AI200&lt;='Braços de IP'!$D$11),'Braços de IP'!$E$11,IF(AND(AI200&gt;='Braços de IP'!$B$12,AI200&lt;='Braços de IP'!$D$12),'Braços de IP'!$E$12,IF(AND(AI200&gt;='Braços de IP'!$B$13,AI200&lt;='Braços de IP'!$D$13),'Braços de IP'!$E$13,IF(AND(AI200&gt;='Braços de IP'!$B$14,AI200&lt;='Braços de IP'!$D$14),'Braços de IP'!$E$14,"ERRO")))))))</f>
        <v>Curto II</v>
      </c>
      <c r="CW200" s="25"/>
      <c r="CX200" s="24" t="str">
        <f>IF($CW200="","",VLOOKUP($CW200,'Braços de IP'!$E$9:$I$15,2,0))</f>
        <v/>
      </c>
      <c r="CY200" s="27" t="str">
        <f>IF($CW200="","",VLOOKUP($CW200,'Braços de IP'!$E$9:$I$15,5,0))</f>
        <v/>
      </c>
      <c r="CZ200" s="24"/>
      <c r="DA200" s="24"/>
      <c r="DB200" s="24"/>
      <c r="DC200" s="24"/>
      <c r="DD200" s="24"/>
      <c r="DE200" s="24"/>
      <c r="DF200" s="28">
        <f t="shared" si="142"/>
        <v>44</v>
      </c>
      <c r="DG200" s="29">
        <f t="shared" si="143"/>
        <v>50</v>
      </c>
      <c r="DH200" s="28">
        <f t="shared" si="144"/>
        <v>94</v>
      </c>
      <c r="DI200" s="30">
        <f t="shared" si="145"/>
        <v>0.12</v>
      </c>
      <c r="DJ200" s="31"/>
      <c r="DK200" s="32"/>
      <c r="DL200" s="15" t="s">
        <v>141</v>
      </c>
      <c r="DM200" s="15"/>
      <c r="DO200" s="33">
        <f t="shared" si="146"/>
        <v>0.12</v>
      </c>
    </row>
    <row r="201" spans="1:125" ht="15.75" hidden="1" customHeight="1" x14ac:dyDescent="0.3">
      <c r="C201" t="s">
        <v>1006</v>
      </c>
      <c r="D201" s="15">
        <v>66</v>
      </c>
      <c r="E201" s="15" t="s">
        <v>132</v>
      </c>
      <c r="F201" s="15" t="s">
        <v>230</v>
      </c>
      <c r="G201" s="15">
        <v>-30.022400000000001</v>
      </c>
      <c r="H201" s="15">
        <v>-50.145620999999998</v>
      </c>
      <c r="I201" s="15" t="s">
        <v>134</v>
      </c>
      <c r="J201" s="15" t="s">
        <v>135</v>
      </c>
      <c r="K201" s="15" t="s">
        <v>167</v>
      </c>
      <c r="L201" s="15" t="s">
        <v>137</v>
      </c>
      <c r="M201" s="15">
        <v>50</v>
      </c>
      <c r="N201" s="15">
        <v>0</v>
      </c>
      <c r="O201" s="15">
        <v>0</v>
      </c>
      <c r="P201" s="15">
        <f t="shared" si="119"/>
        <v>100</v>
      </c>
      <c r="Q201" s="16">
        <v>2</v>
      </c>
      <c r="R201" s="16">
        <v>2.5</v>
      </c>
      <c r="S201" s="16">
        <v>7</v>
      </c>
      <c r="T201" s="15"/>
      <c r="U201" s="15"/>
      <c r="V201" s="15">
        <v>0</v>
      </c>
      <c r="W201" s="15">
        <v>2.5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 t="s">
        <v>138</v>
      </c>
      <c r="AD201" s="15" t="s">
        <v>139</v>
      </c>
      <c r="AE201" s="15">
        <v>40.299999999999997</v>
      </c>
      <c r="AF201" s="15">
        <v>7.6</v>
      </c>
      <c r="AG201" s="15">
        <v>1</v>
      </c>
      <c r="AH201" s="15">
        <v>0.4</v>
      </c>
      <c r="AI201" s="15">
        <v>1.5</v>
      </c>
      <c r="AJ201" s="16">
        <f t="shared" si="120"/>
        <v>1.1000000000000001</v>
      </c>
      <c r="AK201" s="16" t="s">
        <v>135</v>
      </c>
      <c r="AL201" s="16" t="s">
        <v>135</v>
      </c>
      <c r="AM201" s="15" t="s">
        <v>140</v>
      </c>
      <c r="AN201" s="16">
        <f t="shared" si="121"/>
        <v>2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 t="s">
        <v>135</v>
      </c>
      <c r="AU201" s="17">
        <f t="shared" si="122"/>
        <v>0</v>
      </c>
      <c r="AV201" s="17"/>
      <c r="AW201" s="17">
        <f>VLOOKUP(I201,ABNT5101!$I$3:$J$9,2)</f>
        <v>7.5</v>
      </c>
      <c r="AX201" s="17">
        <f>VLOOKUP(I201,ABNT5101!$I$3:$M$9,5)</f>
        <v>0.18</v>
      </c>
      <c r="AY201" s="131" t="str">
        <f>_xlfn.XLOOKUP(I201,ABNT5101!$I:$I,ABNT5101!$L:$L)</f>
        <v>-</v>
      </c>
      <c r="AZ201" s="131">
        <f>_xlfn.XLOOKUP(I201,ABNT5101!$I:$I,ABNT5101!M:M)</f>
        <v>0.18</v>
      </c>
      <c r="BA201" s="131" t="str">
        <f>_xlfn.XLOOKUP(I201,ABNT5101!$I:$I,ABNT5101!N:N)</f>
        <v>-</v>
      </c>
      <c r="BB201" s="131">
        <f>_xlfn.XLOOKUP(I201,ABNT5101!$I:$I,ABNT5101!O:O)</f>
        <v>16</v>
      </c>
      <c r="BC201" s="18" t="str">
        <f t="shared" si="123"/>
        <v>ATENDE</v>
      </c>
      <c r="BD201" s="19">
        <f t="shared" si="124"/>
        <v>0.10000000000000009</v>
      </c>
      <c r="BE201" s="19">
        <f t="shared" si="125"/>
        <v>1.0555555555555558</v>
      </c>
      <c r="BF201" s="19" t="str">
        <f t="shared" si="126"/>
        <v>-</v>
      </c>
      <c r="BG201" s="20">
        <v>8.25</v>
      </c>
      <c r="BH201" s="20">
        <v>0.37</v>
      </c>
      <c r="BI201" s="20"/>
      <c r="BJ201" s="20"/>
      <c r="BK201" s="21"/>
      <c r="BL201" s="20"/>
      <c r="BM201" s="18" t="str">
        <f t="shared" si="127"/>
        <v>ATENDE</v>
      </c>
      <c r="BN201" s="18" t="str">
        <f t="shared" si="128"/>
        <v>ATENDE</v>
      </c>
      <c r="BO201" s="18" t="str">
        <f t="shared" si="129"/>
        <v>ATENDE</v>
      </c>
      <c r="BP201" s="18" t="str">
        <f t="shared" si="130"/>
        <v>ATENDE</v>
      </c>
      <c r="BQ201" s="22" t="str">
        <f t="shared" si="131"/>
        <v>C5</v>
      </c>
      <c r="BR201" s="22" t="str">
        <f t="shared" si="132"/>
        <v>P5</v>
      </c>
      <c r="BS201" s="23">
        <f t="shared" si="133"/>
        <v>0.34200000000000008</v>
      </c>
      <c r="BT201" s="20">
        <v>6.71</v>
      </c>
      <c r="BU201" s="20">
        <v>1.82</v>
      </c>
      <c r="BV201" s="132">
        <f>IF(BR201="-","-",_xlfn.XLOOKUP(BR201,ABNT5101!$B$4:$B$9,ABNT5101!$C$4:$C$9))</f>
        <v>5</v>
      </c>
      <c r="BW201" s="132">
        <f>IF(BR201="-","-",_xlfn.XLOOKUP(BR201,ABNT5101!$B$4:$B$9,ABNT5101!$D$4:$D$9))</f>
        <v>1</v>
      </c>
      <c r="BX201" s="18" t="str">
        <f t="shared" si="134"/>
        <v>ATENDE</v>
      </c>
      <c r="BY201" s="18" t="str">
        <f t="shared" si="135"/>
        <v>ATENDE</v>
      </c>
      <c r="BZ201" s="18" t="str">
        <f t="shared" si="136"/>
        <v>ATENDE</v>
      </c>
      <c r="CA201" s="22" t="s">
        <v>135</v>
      </c>
      <c r="CB201" s="23" t="e">
        <f t="shared" si="137"/>
        <v>#VALUE!</v>
      </c>
      <c r="CC201" s="22">
        <v>5.15</v>
      </c>
      <c r="CD201" s="22">
        <v>2.85</v>
      </c>
      <c r="CE201" s="130" t="str">
        <f>IF(CA201="-","-",_xlfn.XLOOKUP(CA201,ABNT5101!$B$4:$B$9,ABNT5101!$C$4:$C$9))</f>
        <v>-</v>
      </c>
      <c r="CF201" s="130" t="str">
        <f>IF(CA201="-","-",_xlfn.XLOOKUP(CA201,ABNT5101!$B$4:$B$9,ABNT5101!$D$4:$D$9))</f>
        <v>-</v>
      </c>
      <c r="CG201" s="18" t="str">
        <f t="shared" si="138"/>
        <v>-</v>
      </c>
      <c r="CH201" s="18" t="str">
        <f t="shared" si="139"/>
        <v>-</v>
      </c>
      <c r="CI201" s="18" t="str">
        <f t="shared" si="140"/>
        <v>-</v>
      </c>
      <c r="CJ201" s="133" t="str">
        <f>_xlfn.XLOOKUP(CK201,'Banco de dados'!$B:$B,'Banco de dados'!$D:$D)</f>
        <v>SX LIGHTING</v>
      </c>
      <c r="CK201" s="25" t="s">
        <v>803</v>
      </c>
      <c r="CL201" s="24" t="str">
        <f>_xlfn.XLOOKUP(CK201,'Banco de dados'!$B:$B,'Banco de dados'!$E:$E)</f>
        <v>SXINEVO040K40L12CZF7PHF</v>
      </c>
      <c r="CM201" s="24"/>
      <c r="CN201" s="24" t="e">
        <f>IF(CM201="-","-",_xlfn.XLOOKUP(CM201,'Banco de dados'!$B:$B,'Banco de dados'!$E:$E))</f>
        <v>#N/A</v>
      </c>
      <c r="CO201" s="26">
        <f t="shared" si="141"/>
        <v>1</v>
      </c>
      <c r="CP201" s="24">
        <f>_xlfn.XLOOKUP(CK201,'Banco de dados'!$B:$B,'Banco de dados'!$H:$H)</f>
        <v>39</v>
      </c>
      <c r="CQ201" s="24">
        <f>_xlfn.XLOOKUP(CM201,'Banco de dados'!$B:$B,'Banco de dados'!$H:$H)</f>
        <v>0</v>
      </c>
      <c r="CR201" s="24">
        <f>_xlfn.XLOOKUP(CK201,'Banco de dados'!$B:$B,'Banco de dados'!$F:$F)</f>
        <v>6552</v>
      </c>
      <c r="CS201" s="24">
        <f>_xlfn.XLOOKUP(CM201,'Banco de dados'!$B:$B,'Banco de dados'!$F:$F)</f>
        <v>0</v>
      </c>
      <c r="CT201" s="25">
        <v>0</v>
      </c>
      <c r="CU201" s="25"/>
      <c r="CV201" s="24" t="str">
        <f>IF(AI201&lt;=0.5,"Curto I",IF(AND(AI201&gt;='Braços de IP'!$B$9,AI201&lt;='Braços de IP'!$D$9),'Braços de IP'!$E$9,IF(AND(AI201&gt;='Braços de IP'!$B$10,AI201&lt;='Braços de IP'!$D$10),'Braços de IP'!$E$10,IF(AND(AI201&gt;='Braços de IP'!$B$11,AI201&lt;='Braços de IP'!$D$11),'Braços de IP'!$E$11,IF(AND(AI201&gt;='Braços de IP'!$B$12,AI201&lt;='Braços de IP'!$D$12),'Braços de IP'!$E$12,IF(AND(AI201&gt;='Braços de IP'!$B$13,AI201&lt;='Braços de IP'!$D$13),'Braços de IP'!$E$13,IF(AND(AI201&gt;='Braços de IP'!$B$14,AI201&lt;='Braços de IP'!$D$14),'Braços de IP'!$E$14,"ERRO")))))))</f>
        <v>Curto II</v>
      </c>
      <c r="CW201" s="25"/>
      <c r="CX201" s="24" t="str">
        <f>IF($CW201="","",VLOOKUP($CW201,'Braços de IP'!$E$9:$I$15,2,0))</f>
        <v/>
      </c>
      <c r="CY201" s="27" t="str">
        <f>IF($CW201="","",VLOOKUP($CW201,'Braços de IP'!$E$9:$I$15,5,0))</f>
        <v/>
      </c>
      <c r="CZ201" s="24"/>
      <c r="DA201" s="24"/>
      <c r="DB201" s="24"/>
      <c r="DC201" s="24"/>
      <c r="DD201" s="24"/>
      <c r="DE201" s="24"/>
      <c r="DF201" s="28">
        <f t="shared" si="142"/>
        <v>39</v>
      </c>
      <c r="DG201" s="29">
        <f t="shared" si="143"/>
        <v>50</v>
      </c>
      <c r="DH201" s="28">
        <f t="shared" si="144"/>
        <v>89</v>
      </c>
      <c r="DI201" s="30">
        <f t="shared" si="145"/>
        <v>0.21999999999999997</v>
      </c>
      <c r="DJ201" s="31"/>
      <c r="DK201" s="32"/>
      <c r="DL201" s="15" t="s">
        <v>141</v>
      </c>
      <c r="DM201" s="15"/>
      <c r="DO201" s="33">
        <f t="shared" si="146"/>
        <v>0.22</v>
      </c>
    </row>
    <row r="202" spans="1:125" ht="15.75" hidden="1" customHeight="1" x14ac:dyDescent="0.3">
      <c r="C202" t="s">
        <v>1006</v>
      </c>
      <c r="D202" s="15">
        <v>66</v>
      </c>
      <c r="E202" s="15" t="s">
        <v>132</v>
      </c>
      <c r="F202" s="15" t="s">
        <v>230</v>
      </c>
      <c r="G202" s="15">
        <v>-30.022400000000001</v>
      </c>
      <c r="H202" s="15">
        <v>-50.145620999999998</v>
      </c>
      <c r="I202" s="15" t="s">
        <v>134</v>
      </c>
      <c r="J202" s="15" t="s">
        <v>135</v>
      </c>
      <c r="K202" s="15" t="s">
        <v>167</v>
      </c>
      <c r="L202" s="15" t="s">
        <v>137</v>
      </c>
      <c r="M202" s="15">
        <v>50</v>
      </c>
      <c r="N202" s="15">
        <v>0</v>
      </c>
      <c r="O202" s="15">
        <v>0</v>
      </c>
      <c r="P202" s="15">
        <f t="shared" si="119"/>
        <v>100</v>
      </c>
      <c r="Q202" s="16">
        <v>2</v>
      </c>
      <c r="R202" s="16">
        <v>2.5</v>
      </c>
      <c r="S202" s="16">
        <v>7</v>
      </c>
      <c r="T202" s="15"/>
      <c r="U202" s="15"/>
      <c r="V202" s="15">
        <v>0</v>
      </c>
      <c r="W202" s="15">
        <v>2.5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 t="s">
        <v>138</v>
      </c>
      <c r="AD202" s="15" t="s">
        <v>139</v>
      </c>
      <c r="AE202" s="15">
        <v>40.299999999999997</v>
      </c>
      <c r="AF202" s="15">
        <v>7.6</v>
      </c>
      <c r="AG202" s="15">
        <v>1</v>
      </c>
      <c r="AH202" s="15">
        <v>0.4</v>
      </c>
      <c r="AI202" s="15">
        <v>1.5</v>
      </c>
      <c r="AJ202" s="16">
        <f t="shared" si="120"/>
        <v>1.1000000000000001</v>
      </c>
      <c r="AK202" s="16" t="s">
        <v>135</v>
      </c>
      <c r="AL202" s="16" t="s">
        <v>135</v>
      </c>
      <c r="AM202" s="15" t="s">
        <v>140</v>
      </c>
      <c r="AN202" s="16">
        <f t="shared" si="121"/>
        <v>2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 t="s">
        <v>135</v>
      </c>
      <c r="AU202" s="17">
        <f t="shared" si="122"/>
        <v>0</v>
      </c>
      <c r="AV202" s="17"/>
      <c r="AW202" s="17">
        <f>VLOOKUP(I202,ABNT5101!$I$3:$J$9,2)</f>
        <v>7.5</v>
      </c>
      <c r="AX202" s="17">
        <f>VLOOKUP(I202,ABNT5101!$I$3:$M$9,5)</f>
        <v>0.18</v>
      </c>
      <c r="AY202" s="131" t="str">
        <f>_xlfn.XLOOKUP(I202,ABNT5101!$I:$I,ABNT5101!$L:$L)</f>
        <v>-</v>
      </c>
      <c r="AZ202" s="131">
        <f>_xlfn.XLOOKUP(I202,ABNT5101!$I:$I,ABNT5101!M:M)</f>
        <v>0.18</v>
      </c>
      <c r="BA202" s="131" t="str">
        <f>_xlfn.XLOOKUP(I202,ABNT5101!$I:$I,ABNT5101!N:N)</f>
        <v>-</v>
      </c>
      <c r="BB202" s="131">
        <f>_xlfn.XLOOKUP(I202,ABNT5101!$I:$I,ABNT5101!O:O)</f>
        <v>16</v>
      </c>
      <c r="BC202" s="18" t="str">
        <f t="shared" si="123"/>
        <v>ATENDE</v>
      </c>
      <c r="BD202" s="19">
        <f t="shared" si="124"/>
        <v>0.23733333333333317</v>
      </c>
      <c r="BE202" s="19">
        <f t="shared" si="125"/>
        <v>0.50000000000000022</v>
      </c>
      <c r="BF202" s="19" t="str">
        <f t="shared" si="126"/>
        <v>-</v>
      </c>
      <c r="BG202" s="20">
        <v>9.2799999999999994</v>
      </c>
      <c r="BH202" s="20">
        <v>0.27</v>
      </c>
      <c r="BI202" s="20"/>
      <c r="BJ202" s="20"/>
      <c r="BK202" s="21"/>
      <c r="BL202" s="20"/>
      <c r="BM202" s="18" t="str">
        <f t="shared" si="127"/>
        <v>ATENDE</v>
      </c>
      <c r="BN202" s="18" t="str">
        <f t="shared" si="128"/>
        <v>ATENDE</v>
      </c>
      <c r="BO202" s="18" t="str">
        <f t="shared" si="129"/>
        <v>ATENDE</v>
      </c>
      <c r="BP202" s="18" t="str">
        <f t="shared" si="130"/>
        <v>ATENDE</v>
      </c>
      <c r="BQ202" s="22" t="str">
        <f t="shared" si="131"/>
        <v>C5</v>
      </c>
      <c r="BR202" s="22" t="str">
        <f t="shared" si="132"/>
        <v>P5</v>
      </c>
      <c r="BS202" s="23">
        <f t="shared" si="133"/>
        <v>0.30200000000000005</v>
      </c>
      <c r="BT202" s="20">
        <v>6.51</v>
      </c>
      <c r="BU202" s="20">
        <v>1.49</v>
      </c>
      <c r="BV202" s="132">
        <f>IF(BR202="-","-",_xlfn.XLOOKUP(BR202,ABNT5101!$B$4:$B$9,ABNT5101!$C$4:$C$9))</f>
        <v>5</v>
      </c>
      <c r="BW202" s="132">
        <f>IF(BR202="-","-",_xlfn.XLOOKUP(BR202,ABNT5101!$B$4:$B$9,ABNT5101!$D$4:$D$9))</f>
        <v>1</v>
      </c>
      <c r="BX202" s="18" t="str">
        <f t="shared" si="134"/>
        <v>ATENDE</v>
      </c>
      <c r="BY202" s="18" t="str">
        <f t="shared" si="135"/>
        <v>ATENDE</v>
      </c>
      <c r="BZ202" s="18" t="str">
        <f t="shared" si="136"/>
        <v>ATENDE</v>
      </c>
      <c r="CA202" s="22" t="s">
        <v>135</v>
      </c>
      <c r="CB202" s="23" t="e">
        <f t="shared" si="137"/>
        <v>#VALUE!</v>
      </c>
      <c r="CC202" s="22">
        <v>5.13</v>
      </c>
      <c r="CD202" s="22">
        <v>2.37</v>
      </c>
      <c r="CE202" s="130" t="str">
        <f>IF(CA202="-","-",_xlfn.XLOOKUP(CA202,ABNT5101!$B$4:$B$9,ABNT5101!$C$4:$C$9))</f>
        <v>-</v>
      </c>
      <c r="CF202" s="130" t="str">
        <f>IF(CA202="-","-",_xlfn.XLOOKUP(CA202,ABNT5101!$B$4:$B$9,ABNT5101!$D$4:$D$9))</f>
        <v>-</v>
      </c>
      <c r="CG202" s="18" t="str">
        <f t="shared" si="138"/>
        <v>-</v>
      </c>
      <c r="CH202" s="18" t="str">
        <f t="shared" si="139"/>
        <v>-</v>
      </c>
      <c r="CI202" s="18" t="str">
        <f t="shared" si="140"/>
        <v>-</v>
      </c>
      <c r="CJ202" s="133" t="str">
        <f>_xlfn.XLOOKUP(CK202,'Banco de dados'!$B:$B,'Banco de dados'!$D:$D)</f>
        <v>TECNOWATT</v>
      </c>
      <c r="CK202" s="25" t="s">
        <v>826</v>
      </c>
      <c r="CL202" s="24" t="str">
        <f>_xlfn.XLOOKUP(CK202,'Banco de dados'!$B:$B,'Banco de dados'!$E:$E)</f>
        <v>SIGSAGPTLRRSSNDL_40W_50IBBRS
1-10C1MUN6.5</v>
      </c>
      <c r="CM202" s="24"/>
      <c r="CN202" s="24" t="e">
        <f>IF(CM202="-","-",_xlfn.XLOOKUP(CM202,'Banco de dados'!$B:$B,'Banco de dados'!$E:$E))</f>
        <v>#N/A</v>
      </c>
      <c r="CO202" s="26">
        <f t="shared" si="141"/>
        <v>1</v>
      </c>
      <c r="CP202" s="24">
        <f>_xlfn.XLOOKUP(CK202,'Banco de dados'!$B:$B,'Banco de dados'!$H:$H)</f>
        <v>40</v>
      </c>
      <c r="CQ202" s="24">
        <f>_xlfn.XLOOKUP(CM202,'Banco de dados'!$B:$B,'Banco de dados'!$H:$H)</f>
        <v>0</v>
      </c>
      <c r="CR202" s="24">
        <f>_xlfn.XLOOKUP(CK202,'Banco de dados'!$B:$B,'Banco de dados'!$F:$F)</f>
        <v>6641</v>
      </c>
      <c r="CS202" s="24">
        <f>_xlfn.XLOOKUP(CM202,'Banco de dados'!$B:$B,'Banco de dados'!$F:$F)</f>
        <v>0</v>
      </c>
      <c r="CT202" s="25">
        <v>0</v>
      </c>
      <c r="CU202" s="25">
        <v>4</v>
      </c>
      <c r="CV202" s="24" t="str">
        <f>IF(AI202&lt;=0.5,"Curto I",IF(AND(AI202&gt;='Braços de IP'!$B$9,AI202&lt;='Braços de IP'!$D$9),'Braços de IP'!$E$9,IF(AND(AI202&gt;='Braços de IP'!$B$10,AI202&lt;='Braços de IP'!$D$10),'Braços de IP'!$E$10,IF(AND(AI202&gt;='Braços de IP'!$B$11,AI202&lt;='Braços de IP'!$D$11),'Braços de IP'!$E$11,IF(AND(AI202&gt;='Braços de IP'!$B$12,AI202&lt;='Braços de IP'!$D$12),'Braços de IP'!$E$12,IF(AND(AI202&gt;='Braços de IP'!$B$13,AI202&lt;='Braços de IP'!$D$13),'Braços de IP'!$E$13,IF(AND(AI202&gt;='Braços de IP'!$B$14,AI202&lt;='Braços de IP'!$D$14),'Braços de IP'!$E$14,"ERRO")))))))</f>
        <v>Curto II</v>
      </c>
      <c r="CW202" s="25"/>
      <c r="CX202" s="24" t="str">
        <f>IF($CW202="","",VLOOKUP($CW202,'Braços de IP'!$E$9:$I$15,2,0))</f>
        <v/>
      </c>
      <c r="CY202" s="27" t="str">
        <f>IF($CW202="","",VLOOKUP($CW202,'Braços de IP'!$E$9:$I$15,5,0))</f>
        <v/>
      </c>
      <c r="CZ202" s="24"/>
      <c r="DA202" s="24"/>
      <c r="DB202" s="24"/>
      <c r="DC202" s="24"/>
      <c r="DD202" s="24"/>
      <c r="DE202" s="24"/>
      <c r="DF202" s="28">
        <f t="shared" si="142"/>
        <v>40</v>
      </c>
      <c r="DG202" s="29">
        <f t="shared" si="143"/>
        <v>50</v>
      </c>
      <c r="DH202" s="28">
        <f t="shared" si="144"/>
        <v>90</v>
      </c>
      <c r="DI202" s="30">
        <f t="shared" si="145"/>
        <v>0.19999999999999996</v>
      </c>
      <c r="DJ202" s="31"/>
      <c r="DK202" s="32"/>
      <c r="DL202" s="15" t="s">
        <v>141</v>
      </c>
      <c r="DM202" s="15"/>
      <c r="DO202" s="33">
        <f t="shared" si="146"/>
        <v>0.2</v>
      </c>
    </row>
    <row r="203" spans="1:125" ht="15.75" hidden="1" customHeight="1" x14ac:dyDescent="0.3">
      <c r="C203" t="s">
        <v>1006</v>
      </c>
      <c r="D203" s="15">
        <v>68</v>
      </c>
      <c r="E203" s="15" t="s">
        <v>132</v>
      </c>
      <c r="F203" s="15" t="s">
        <v>232</v>
      </c>
      <c r="G203" s="15">
        <v>-30.021481000000001</v>
      </c>
      <c r="H203" s="15">
        <v>-50.146872999999999</v>
      </c>
      <c r="I203" s="15" t="s">
        <v>154</v>
      </c>
      <c r="J203" s="15" t="s">
        <v>135</v>
      </c>
      <c r="K203" s="15" t="s">
        <v>136</v>
      </c>
      <c r="L203" s="15" t="s">
        <v>137</v>
      </c>
      <c r="M203" s="15">
        <v>50</v>
      </c>
      <c r="N203" s="15">
        <v>0</v>
      </c>
      <c r="O203" s="15">
        <v>0</v>
      </c>
      <c r="P203" s="15">
        <f t="shared" si="119"/>
        <v>100</v>
      </c>
      <c r="Q203" s="16">
        <v>2</v>
      </c>
      <c r="R203" s="16">
        <v>2.5</v>
      </c>
      <c r="S203" s="16">
        <v>7</v>
      </c>
      <c r="T203" s="15"/>
      <c r="U203" s="15"/>
      <c r="V203" s="15">
        <v>0</v>
      </c>
      <c r="W203" s="15">
        <v>2.5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 t="s">
        <v>138</v>
      </c>
      <c r="AD203" s="15" t="s">
        <v>139</v>
      </c>
      <c r="AE203" s="15">
        <v>37.5</v>
      </c>
      <c r="AF203" s="15">
        <v>7.5</v>
      </c>
      <c r="AG203" s="15">
        <v>1</v>
      </c>
      <c r="AH203" s="15">
        <v>0.5</v>
      </c>
      <c r="AI203" s="15">
        <v>1.6</v>
      </c>
      <c r="AJ203" s="16">
        <f t="shared" si="120"/>
        <v>1.1000000000000001</v>
      </c>
      <c r="AK203" s="16" t="s">
        <v>135</v>
      </c>
      <c r="AL203" s="16" t="s">
        <v>135</v>
      </c>
      <c r="AM203" s="15" t="s">
        <v>140</v>
      </c>
      <c r="AN203" s="16">
        <f t="shared" si="121"/>
        <v>2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 t="s">
        <v>135</v>
      </c>
      <c r="AU203" s="17">
        <f t="shared" si="122"/>
        <v>0</v>
      </c>
      <c r="AV203" s="17"/>
      <c r="AW203" s="17">
        <f>VLOOKUP(I203,ABNT5101!$I$3:$J$9,2)</f>
        <v>10</v>
      </c>
      <c r="AX203" s="17">
        <f>VLOOKUP(I203,ABNT5101!$I$3:$M$9,5)</f>
        <v>0.18</v>
      </c>
      <c r="AY203" s="131" t="str">
        <f>_xlfn.XLOOKUP(I203,ABNT5101!$I:$I,ABNT5101!$L:$L)</f>
        <v>-</v>
      </c>
      <c r="AZ203" s="131">
        <f>_xlfn.XLOOKUP(I203,ABNT5101!$I:$I,ABNT5101!M:M)</f>
        <v>0.18</v>
      </c>
      <c r="BA203" s="131" t="str">
        <f>_xlfn.XLOOKUP(I203,ABNT5101!$I:$I,ABNT5101!N:N)</f>
        <v>-</v>
      </c>
      <c r="BB203" s="131">
        <f>_xlfn.XLOOKUP(I203,ABNT5101!$I:$I,ABNT5101!O:O)</f>
        <v>16</v>
      </c>
      <c r="BC203" s="18" t="str">
        <f t="shared" si="123"/>
        <v>ATENDE</v>
      </c>
      <c r="BD203" s="19">
        <f t="shared" si="124"/>
        <v>0.10499999999999998</v>
      </c>
      <c r="BE203" s="19">
        <f t="shared" si="125"/>
        <v>0.94444444444444442</v>
      </c>
      <c r="BF203" s="19" t="str">
        <f t="shared" si="126"/>
        <v>-</v>
      </c>
      <c r="BG203" s="20">
        <v>11.05</v>
      </c>
      <c r="BH203" s="20">
        <v>0.35</v>
      </c>
      <c r="BI203" s="20"/>
      <c r="BJ203" s="20"/>
      <c r="BK203" s="21"/>
      <c r="BL203" s="20"/>
      <c r="BM203" s="18" t="str">
        <f t="shared" si="127"/>
        <v>ATENDE</v>
      </c>
      <c r="BN203" s="18" t="str">
        <f t="shared" si="128"/>
        <v>ATENDE</v>
      </c>
      <c r="BO203" s="18" t="str">
        <f t="shared" si="129"/>
        <v>ATENDE</v>
      </c>
      <c r="BP203" s="18" t="str">
        <f t="shared" si="130"/>
        <v>ATENDE</v>
      </c>
      <c r="BQ203" s="22" t="str">
        <f t="shared" si="131"/>
        <v>C4</v>
      </c>
      <c r="BR203" s="22" t="str">
        <f t="shared" si="132"/>
        <v>P6</v>
      </c>
      <c r="BS203" s="23">
        <f t="shared" si="133"/>
        <v>1.9933333333333336</v>
      </c>
      <c r="BT203" s="20">
        <v>8.98</v>
      </c>
      <c r="BU203" s="20">
        <v>3.01</v>
      </c>
      <c r="BV203" s="132">
        <f>IF(BR203="-","-",_xlfn.XLOOKUP(BR203,ABNT5101!$B$4:$B$9,ABNT5101!$C$4:$C$9))</f>
        <v>3</v>
      </c>
      <c r="BW203" s="132">
        <f>IF(BR203="-","-",_xlfn.XLOOKUP(BR203,ABNT5101!$B$4:$B$9,ABNT5101!$D$4:$D$9))</f>
        <v>0.6</v>
      </c>
      <c r="BX203" s="18" t="str">
        <f t="shared" si="134"/>
        <v>ATENDE</v>
      </c>
      <c r="BY203" s="18" t="str">
        <f t="shared" si="135"/>
        <v>ATENDE</v>
      </c>
      <c r="BZ203" s="18" t="str">
        <f t="shared" si="136"/>
        <v>ATENDE</v>
      </c>
      <c r="CA203" s="22" t="str">
        <f t="shared" ref="CA203:CA226" si="147">BR203</f>
        <v>P6</v>
      </c>
      <c r="CB203" s="23">
        <f t="shared" si="137"/>
        <v>1.4133333333333336</v>
      </c>
      <c r="CC203" s="22">
        <v>7.24</v>
      </c>
      <c r="CD203" s="22">
        <v>3.18</v>
      </c>
      <c r="CE203" s="130">
        <f>IF(CA203="-","-",_xlfn.XLOOKUP(CA203,ABNT5101!$B$4:$B$9,ABNT5101!$C$4:$C$9))</f>
        <v>3</v>
      </c>
      <c r="CF203" s="130">
        <f>IF(CA203="-","-",_xlfn.XLOOKUP(CA203,ABNT5101!$B$4:$B$9,ABNT5101!$D$4:$D$9))</f>
        <v>0.6</v>
      </c>
      <c r="CG203" s="18" t="str">
        <f t="shared" si="138"/>
        <v>ATENDE</v>
      </c>
      <c r="CH203" s="18" t="str">
        <f t="shared" si="139"/>
        <v>ATENDE</v>
      </c>
      <c r="CI203" s="18" t="str">
        <f t="shared" si="140"/>
        <v>ATENDE</v>
      </c>
      <c r="CJ203" s="133" t="str">
        <f>_xlfn.XLOOKUP(CK203,'Banco de dados'!$B:$B,'Banco de dados'!$D:$D)</f>
        <v>LEDSTAR</v>
      </c>
      <c r="CK203" s="25" t="s">
        <v>713</v>
      </c>
      <c r="CL203" s="24" t="str">
        <f>_xlfn.XLOOKUP(CK203,'Banco de dados'!$B:$B,'Banco de dados'!$E:$E)</f>
        <v>LUM LED SL VT 9.1 52W</v>
      </c>
      <c r="CM203" s="24"/>
      <c r="CN203" s="24">
        <f>IF(CM203="-","-",_xlfn.XLOOKUP(CM203,'Banco de dados'!$B:$B,'Banco de dados'!$E:$E))</f>
        <v>0</v>
      </c>
      <c r="CO203" s="26">
        <f t="shared" si="141"/>
        <v>1</v>
      </c>
      <c r="CP203" s="24">
        <f>_xlfn.XLOOKUP(CK203,'Banco de dados'!$B:$B,'Banco de dados'!$H:$H)</f>
        <v>52</v>
      </c>
      <c r="CQ203" s="24">
        <f>_xlfn.XLOOKUP(CM203,'Banco de dados'!$B:$B,'Banco de dados'!$H:$H)</f>
        <v>0</v>
      </c>
      <c r="CR203" s="24">
        <f>_xlfn.XLOOKUP(CK203,'Banco de dados'!$B:$B,'Banco de dados'!$F:$F)</f>
        <v>8960.18</v>
      </c>
      <c r="CS203" s="24">
        <f>_xlfn.XLOOKUP(CM203,'Banco de dados'!$B:$B,'Banco de dados'!$F:$F)</f>
        <v>0</v>
      </c>
      <c r="CT203" s="25">
        <v>0</v>
      </c>
      <c r="CU203" s="25"/>
      <c r="CV203" s="24" t="str">
        <f>IF(AI203&lt;=0.5,"Curto I",IF(AND(AI203&gt;='Braços de IP'!$B$9,AI203&lt;='Braços de IP'!$D$9),'Braços de IP'!$E$9,IF(AND(AI203&gt;='Braços de IP'!$B$10,AI203&lt;='Braços de IP'!$D$10),'Braços de IP'!$E$10,IF(AND(AI203&gt;='Braços de IP'!$B$11,AI203&lt;='Braços de IP'!$D$11),'Braços de IP'!$E$11,IF(AND(AI203&gt;='Braços de IP'!$B$12,AI203&lt;='Braços de IP'!$D$12),'Braços de IP'!$E$12,IF(AND(AI203&gt;='Braços de IP'!$B$13,AI203&lt;='Braços de IP'!$D$13),'Braços de IP'!$E$13,IF(AND(AI203&gt;='Braços de IP'!$B$14,AI203&lt;='Braços de IP'!$D$14),'Braços de IP'!$E$14,"ERRO")))))))</f>
        <v>Médio I</v>
      </c>
      <c r="CW203" s="25"/>
      <c r="CX203" s="24" t="str">
        <f>IF($CW203="","",VLOOKUP($CW203,'Braços de IP'!$E$9:$I$15,2,0))</f>
        <v/>
      </c>
      <c r="CY203" s="27" t="str">
        <f>IF($CW203="","",VLOOKUP($CW203,'Braços de IP'!$E$9:$I$15,5,0))</f>
        <v/>
      </c>
      <c r="CZ203" s="24"/>
      <c r="DA203" s="24"/>
      <c r="DB203" s="24"/>
      <c r="DC203" s="24"/>
      <c r="DD203" s="24"/>
      <c r="DE203" s="24"/>
      <c r="DF203" s="28">
        <f t="shared" si="142"/>
        <v>52</v>
      </c>
      <c r="DG203" s="29">
        <f t="shared" si="143"/>
        <v>50</v>
      </c>
      <c r="DH203" s="28">
        <f t="shared" si="144"/>
        <v>102</v>
      </c>
      <c r="DI203" s="30">
        <f t="shared" si="145"/>
        <v>-4.0000000000000036E-2</v>
      </c>
      <c r="DJ203" s="31"/>
      <c r="DK203" s="32"/>
      <c r="DL203" s="15" t="s">
        <v>141</v>
      </c>
      <c r="DM203" s="15"/>
      <c r="DO203" s="33">
        <f t="shared" si="146"/>
        <v>-0.04</v>
      </c>
    </row>
    <row r="204" spans="1:125" ht="15.75" hidden="1" customHeight="1" x14ac:dyDescent="0.3">
      <c r="C204" t="s">
        <v>1006</v>
      </c>
      <c r="D204" s="15">
        <v>68</v>
      </c>
      <c r="E204" s="15" t="s">
        <v>132</v>
      </c>
      <c r="F204" s="15" t="s">
        <v>232</v>
      </c>
      <c r="G204" s="15">
        <v>-30.021481000000001</v>
      </c>
      <c r="H204" s="15">
        <v>-50.146872999999999</v>
      </c>
      <c r="I204" s="15" t="s">
        <v>154</v>
      </c>
      <c r="J204" s="15" t="s">
        <v>135</v>
      </c>
      <c r="K204" s="15" t="s">
        <v>136</v>
      </c>
      <c r="L204" s="15" t="s">
        <v>137</v>
      </c>
      <c r="M204" s="15">
        <v>50</v>
      </c>
      <c r="N204" s="15">
        <v>0</v>
      </c>
      <c r="O204" s="15">
        <v>0</v>
      </c>
      <c r="P204" s="15">
        <f t="shared" si="119"/>
        <v>100</v>
      </c>
      <c r="Q204" s="16">
        <v>2</v>
      </c>
      <c r="R204" s="16">
        <v>2.5</v>
      </c>
      <c r="S204" s="16">
        <v>7</v>
      </c>
      <c r="T204" s="15"/>
      <c r="U204" s="15"/>
      <c r="V204" s="15">
        <v>0</v>
      </c>
      <c r="W204" s="15">
        <v>2.5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 t="s">
        <v>138</v>
      </c>
      <c r="AD204" s="15" t="s">
        <v>139</v>
      </c>
      <c r="AE204" s="15">
        <v>37.5</v>
      </c>
      <c r="AF204" s="15">
        <v>7.5</v>
      </c>
      <c r="AG204" s="15">
        <v>1</v>
      </c>
      <c r="AH204" s="15">
        <v>0.5</v>
      </c>
      <c r="AI204" s="15">
        <v>1.6</v>
      </c>
      <c r="AJ204" s="16">
        <f t="shared" si="120"/>
        <v>1.1000000000000001</v>
      </c>
      <c r="AK204" s="16" t="s">
        <v>135</v>
      </c>
      <c r="AL204" s="16" t="s">
        <v>135</v>
      </c>
      <c r="AM204" s="15" t="s">
        <v>140</v>
      </c>
      <c r="AN204" s="16">
        <f t="shared" si="121"/>
        <v>2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 t="s">
        <v>135</v>
      </c>
      <c r="AU204" s="17">
        <f t="shared" si="122"/>
        <v>0</v>
      </c>
      <c r="AV204" s="17"/>
      <c r="AW204" s="17">
        <f>VLOOKUP(I204,ABNT5101!$I$3:$J$9,2)</f>
        <v>10</v>
      </c>
      <c r="AX204" s="17">
        <f>VLOOKUP(I204,ABNT5101!$I$3:$M$9,5)</f>
        <v>0.18</v>
      </c>
      <c r="AY204" s="131" t="str">
        <f>_xlfn.XLOOKUP(I204,ABNT5101!$I:$I,ABNT5101!$L:$L)</f>
        <v>-</v>
      </c>
      <c r="AZ204" s="131">
        <f>_xlfn.XLOOKUP(I204,ABNT5101!$I:$I,ABNT5101!M:M)</f>
        <v>0.18</v>
      </c>
      <c r="BA204" s="131" t="str">
        <f>_xlfn.XLOOKUP(I204,ABNT5101!$I:$I,ABNT5101!N:N)</f>
        <v>-</v>
      </c>
      <c r="BB204" s="131">
        <f>_xlfn.XLOOKUP(I204,ABNT5101!$I:$I,ABNT5101!O:O)</f>
        <v>16</v>
      </c>
      <c r="BC204" s="18" t="str">
        <f t="shared" si="123"/>
        <v>ATENDE</v>
      </c>
      <c r="BD204" s="19">
        <f t="shared" si="124"/>
        <v>0.30800000000000005</v>
      </c>
      <c r="BE204" s="19">
        <f t="shared" si="125"/>
        <v>1.2222222222222223</v>
      </c>
      <c r="BF204" s="19" t="str">
        <f t="shared" si="126"/>
        <v>-</v>
      </c>
      <c r="BG204" s="20">
        <v>13.08</v>
      </c>
      <c r="BH204" s="20">
        <v>0.4</v>
      </c>
      <c r="BI204" s="20"/>
      <c r="BJ204" s="20"/>
      <c r="BK204" s="21"/>
      <c r="BL204" s="20"/>
      <c r="BM204" s="18" t="str">
        <f t="shared" si="127"/>
        <v>ATENDE</v>
      </c>
      <c r="BN204" s="18" t="str">
        <f t="shared" si="128"/>
        <v>ATENDE</v>
      </c>
      <c r="BO204" s="18" t="str">
        <f t="shared" si="129"/>
        <v>ATENDE</v>
      </c>
      <c r="BP204" s="18" t="str">
        <f t="shared" si="130"/>
        <v>ATENDE</v>
      </c>
      <c r="BQ204" s="22" t="str">
        <f t="shared" si="131"/>
        <v>C4</v>
      </c>
      <c r="BR204" s="22" t="str">
        <f t="shared" si="132"/>
        <v>P6</v>
      </c>
      <c r="BS204" s="23">
        <f t="shared" si="133"/>
        <v>2.3566666666666669</v>
      </c>
      <c r="BT204" s="20">
        <v>10.07</v>
      </c>
      <c r="BU204" s="20">
        <v>2.68</v>
      </c>
      <c r="BV204" s="132">
        <f>IF(BR204="-","-",_xlfn.XLOOKUP(BR204,ABNT5101!$B$4:$B$9,ABNT5101!$C$4:$C$9))</f>
        <v>3</v>
      </c>
      <c r="BW204" s="132">
        <f>IF(BR204="-","-",_xlfn.XLOOKUP(BR204,ABNT5101!$B$4:$B$9,ABNT5101!$D$4:$D$9))</f>
        <v>0.6</v>
      </c>
      <c r="BX204" s="18" t="str">
        <f t="shared" si="134"/>
        <v>ATENDE</v>
      </c>
      <c r="BY204" s="18" t="str">
        <f t="shared" si="135"/>
        <v>ATENDE</v>
      </c>
      <c r="BZ204" s="18" t="str">
        <f t="shared" si="136"/>
        <v>ATENDE</v>
      </c>
      <c r="CA204" s="22" t="str">
        <f t="shared" si="147"/>
        <v>P6</v>
      </c>
      <c r="CB204" s="23">
        <f t="shared" si="137"/>
        <v>1.8233333333333337</v>
      </c>
      <c r="CC204" s="22">
        <v>8.4700000000000006</v>
      </c>
      <c r="CD204" s="22">
        <v>5.61</v>
      </c>
      <c r="CE204" s="130">
        <f>IF(CA204="-","-",_xlfn.XLOOKUP(CA204,ABNT5101!$B$4:$B$9,ABNT5101!$C$4:$C$9))</f>
        <v>3</v>
      </c>
      <c r="CF204" s="130">
        <f>IF(CA204="-","-",_xlfn.XLOOKUP(CA204,ABNT5101!$B$4:$B$9,ABNT5101!$D$4:$D$9))</f>
        <v>0.6</v>
      </c>
      <c r="CG204" s="18" t="str">
        <f t="shared" si="138"/>
        <v>ATENDE</v>
      </c>
      <c r="CH204" s="18" t="str">
        <f t="shared" si="139"/>
        <v>ATENDE</v>
      </c>
      <c r="CI204" s="18" t="str">
        <f t="shared" si="140"/>
        <v>ATENDE</v>
      </c>
      <c r="CJ204" s="133" t="str">
        <f>_xlfn.XLOOKUP(CK204,'Banco de dados'!$B:$B,'Banco de dados'!$D:$D)</f>
        <v>SX LIGHTING</v>
      </c>
      <c r="CK204" s="25" t="s">
        <v>805</v>
      </c>
      <c r="CL204" s="24" t="str">
        <f>_xlfn.XLOOKUP(CK204,'Banco de dados'!$B:$B,'Banco de dados'!$E:$E)</f>
        <v>SXINEVO050K40L12CZF7PHF</v>
      </c>
      <c r="CM204" s="24"/>
      <c r="CN204" s="24">
        <f>IF(CM204="-","-",_xlfn.XLOOKUP(CM204,'Banco de dados'!$B:$B,'Banco de dados'!$E:$E))</f>
        <v>0</v>
      </c>
      <c r="CO204" s="26">
        <f t="shared" si="141"/>
        <v>1</v>
      </c>
      <c r="CP204" s="24">
        <f>_xlfn.XLOOKUP(CK204,'Banco de dados'!$B:$B,'Banco de dados'!$H:$H)</f>
        <v>50</v>
      </c>
      <c r="CQ204" s="24">
        <f>_xlfn.XLOOKUP(CM204,'Banco de dados'!$B:$B,'Banco de dados'!$H:$H)</f>
        <v>0</v>
      </c>
      <c r="CR204" s="24">
        <f>_xlfn.XLOOKUP(CK204,'Banco de dados'!$B:$B,'Banco de dados'!$F:$F)</f>
        <v>8650</v>
      </c>
      <c r="CS204" s="24">
        <f>_xlfn.XLOOKUP(CM204,'Banco de dados'!$B:$B,'Banco de dados'!$F:$F)</f>
        <v>0</v>
      </c>
      <c r="CT204" s="25">
        <v>0</v>
      </c>
      <c r="CU204" s="25"/>
      <c r="CV204" s="24" t="str">
        <f>IF(AI204&lt;=0.5,"Curto I",IF(AND(AI204&gt;='Braços de IP'!$B$9,AI204&lt;='Braços de IP'!$D$9),'Braços de IP'!$E$9,IF(AND(AI204&gt;='Braços de IP'!$B$10,AI204&lt;='Braços de IP'!$D$10),'Braços de IP'!$E$10,IF(AND(AI204&gt;='Braços de IP'!$B$11,AI204&lt;='Braços de IP'!$D$11),'Braços de IP'!$E$11,IF(AND(AI204&gt;='Braços de IP'!$B$12,AI204&lt;='Braços de IP'!$D$12),'Braços de IP'!$E$12,IF(AND(AI204&gt;='Braços de IP'!$B$13,AI204&lt;='Braços de IP'!$D$13),'Braços de IP'!$E$13,IF(AND(AI204&gt;='Braços de IP'!$B$14,AI204&lt;='Braços de IP'!$D$14),'Braços de IP'!$E$14,"ERRO")))))))</f>
        <v>Médio I</v>
      </c>
      <c r="CW204" s="25"/>
      <c r="CX204" s="24" t="str">
        <f>IF($CW204="","",VLOOKUP($CW204,'Braços de IP'!$E$9:$I$15,2,0))</f>
        <v/>
      </c>
      <c r="CY204" s="27" t="str">
        <f>IF($CW204="","",VLOOKUP($CW204,'Braços de IP'!$E$9:$I$15,5,0))</f>
        <v/>
      </c>
      <c r="CZ204" s="24"/>
      <c r="DA204" s="24"/>
      <c r="DB204" s="24"/>
      <c r="DC204" s="24"/>
      <c r="DD204" s="24"/>
      <c r="DE204" s="24"/>
      <c r="DF204" s="28">
        <f t="shared" si="142"/>
        <v>50</v>
      </c>
      <c r="DG204" s="29">
        <f t="shared" si="143"/>
        <v>50</v>
      </c>
      <c r="DH204" s="28">
        <f t="shared" si="144"/>
        <v>100</v>
      </c>
      <c r="DI204" s="30">
        <f t="shared" si="145"/>
        <v>0</v>
      </c>
      <c r="DJ204" s="31"/>
      <c r="DK204" s="32"/>
      <c r="DL204" s="15" t="s">
        <v>141</v>
      </c>
      <c r="DM204" s="15"/>
      <c r="DO204" s="33">
        <f t="shared" si="146"/>
        <v>0</v>
      </c>
    </row>
    <row r="205" spans="1:125" ht="15.75" hidden="1" customHeight="1" x14ac:dyDescent="0.3">
      <c r="C205" t="s">
        <v>1006</v>
      </c>
      <c r="D205" s="15">
        <v>68</v>
      </c>
      <c r="E205" s="15" t="s">
        <v>132</v>
      </c>
      <c r="F205" s="15" t="s">
        <v>232</v>
      </c>
      <c r="G205" s="15">
        <v>-30.021481000000001</v>
      </c>
      <c r="H205" s="15">
        <v>-50.146872999999999</v>
      </c>
      <c r="I205" s="15" t="s">
        <v>154</v>
      </c>
      <c r="J205" s="15" t="s">
        <v>135</v>
      </c>
      <c r="K205" s="15" t="s">
        <v>136</v>
      </c>
      <c r="L205" s="15" t="s">
        <v>137</v>
      </c>
      <c r="M205" s="15">
        <v>50</v>
      </c>
      <c r="N205" s="15">
        <v>0</v>
      </c>
      <c r="O205" s="15">
        <v>0</v>
      </c>
      <c r="P205" s="15">
        <f t="shared" si="119"/>
        <v>100</v>
      </c>
      <c r="Q205" s="16">
        <v>2</v>
      </c>
      <c r="R205" s="16">
        <v>2.5</v>
      </c>
      <c r="S205" s="16">
        <v>7</v>
      </c>
      <c r="T205" s="15"/>
      <c r="U205" s="15"/>
      <c r="V205" s="15">
        <v>0</v>
      </c>
      <c r="W205" s="15">
        <v>2.5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 t="s">
        <v>138</v>
      </c>
      <c r="AD205" s="15" t="s">
        <v>139</v>
      </c>
      <c r="AE205" s="15">
        <v>37.5</v>
      </c>
      <c r="AF205" s="15">
        <v>7.5</v>
      </c>
      <c r="AG205" s="15">
        <v>1</v>
      </c>
      <c r="AH205" s="15">
        <v>0.5</v>
      </c>
      <c r="AI205" s="15">
        <v>1.6</v>
      </c>
      <c r="AJ205" s="16">
        <f t="shared" si="120"/>
        <v>1.1000000000000001</v>
      </c>
      <c r="AK205" s="16" t="s">
        <v>135</v>
      </c>
      <c r="AL205" s="16" t="s">
        <v>135</v>
      </c>
      <c r="AM205" s="15" t="s">
        <v>140</v>
      </c>
      <c r="AN205" s="16">
        <f t="shared" si="121"/>
        <v>2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 t="s">
        <v>135</v>
      </c>
      <c r="AU205" s="17">
        <f t="shared" si="122"/>
        <v>0</v>
      </c>
      <c r="AV205" s="17"/>
      <c r="AW205" s="17">
        <f>VLOOKUP(I205,ABNT5101!$I$3:$J$9,2)</f>
        <v>10</v>
      </c>
      <c r="AX205" s="17">
        <f>VLOOKUP(I205,ABNT5101!$I$3:$M$9,5)</f>
        <v>0.18</v>
      </c>
      <c r="AY205" s="131" t="str">
        <f>_xlfn.XLOOKUP(I205,ABNT5101!$I:$I,ABNT5101!$L:$L)</f>
        <v>-</v>
      </c>
      <c r="AZ205" s="131">
        <f>_xlfn.XLOOKUP(I205,ABNT5101!$I:$I,ABNT5101!M:M)</f>
        <v>0.18</v>
      </c>
      <c r="BA205" s="131" t="str">
        <f>_xlfn.XLOOKUP(I205,ABNT5101!$I:$I,ABNT5101!N:N)</f>
        <v>-</v>
      </c>
      <c r="BB205" s="131">
        <f>_xlfn.XLOOKUP(I205,ABNT5101!$I:$I,ABNT5101!O:O)</f>
        <v>16</v>
      </c>
      <c r="BC205" s="18" t="str">
        <f t="shared" si="123"/>
        <v>ATENDE</v>
      </c>
      <c r="BD205" s="19">
        <f t="shared" si="124"/>
        <v>2.0000000000000018E-2</v>
      </c>
      <c r="BE205" s="19">
        <f t="shared" si="125"/>
        <v>1</v>
      </c>
      <c r="BF205" s="19" t="str">
        <f t="shared" si="126"/>
        <v>-</v>
      </c>
      <c r="BG205" s="20">
        <v>10.199999999999999</v>
      </c>
      <c r="BH205" s="20">
        <v>0.36</v>
      </c>
      <c r="BI205" s="20"/>
      <c r="BJ205" s="20"/>
      <c r="BK205" s="21"/>
      <c r="BL205" s="20"/>
      <c r="BM205" s="18" t="str">
        <f t="shared" si="127"/>
        <v>ATENDE</v>
      </c>
      <c r="BN205" s="18" t="str">
        <f t="shared" si="128"/>
        <v>ATENDE</v>
      </c>
      <c r="BO205" s="18" t="str">
        <f t="shared" si="129"/>
        <v>ATENDE</v>
      </c>
      <c r="BP205" s="18" t="str">
        <f t="shared" si="130"/>
        <v>ATENDE</v>
      </c>
      <c r="BQ205" s="22" t="str">
        <f t="shared" si="131"/>
        <v>C4</v>
      </c>
      <c r="BR205" s="22" t="str">
        <f t="shared" si="132"/>
        <v>P6</v>
      </c>
      <c r="BS205" s="23">
        <f t="shared" si="133"/>
        <v>1.5566666666666666</v>
      </c>
      <c r="BT205" s="20">
        <v>7.67</v>
      </c>
      <c r="BU205" s="20">
        <v>2.52</v>
      </c>
      <c r="BV205" s="132">
        <f>IF(BR205="-","-",_xlfn.XLOOKUP(BR205,ABNT5101!$B$4:$B$9,ABNT5101!$C$4:$C$9))</f>
        <v>3</v>
      </c>
      <c r="BW205" s="132">
        <f>IF(BR205="-","-",_xlfn.XLOOKUP(BR205,ABNT5101!$B$4:$B$9,ABNT5101!$D$4:$D$9))</f>
        <v>0.6</v>
      </c>
      <c r="BX205" s="18" t="str">
        <f t="shared" si="134"/>
        <v>ATENDE</v>
      </c>
      <c r="BY205" s="18" t="str">
        <f t="shared" si="135"/>
        <v>ATENDE</v>
      </c>
      <c r="BZ205" s="18" t="str">
        <f t="shared" si="136"/>
        <v>ATENDE</v>
      </c>
      <c r="CA205" s="22" t="str">
        <f t="shared" si="147"/>
        <v>P6</v>
      </c>
      <c r="CB205" s="23">
        <f t="shared" si="137"/>
        <v>0.59999999999999987</v>
      </c>
      <c r="CC205" s="22">
        <v>4.8</v>
      </c>
      <c r="CD205" s="22">
        <v>2.1800000000000002</v>
      </c>
      <c r="CE205" s="130">
        <f>IF(CA205="-","-",_xlfn.XLOOKUP(CA205,ABNT5101!$B$4:$B$9,ABNT5101!$C$4:$C$9))</f>
        <v>3</v>
      </c>
      <c r="CF205" s="130">
        <f>IF(CA205="-","-",_xlfn.XLOOKUP(CA205,ABNT5101!$B$4:$B$9,ABNT5101!$D$4:$D$9))</f>
        <v>0.6</v>
      </c>
      <c r="CG205" s="18" t="str">
        <f t="shared" si="138"/>
        <v>ATENDE</v>
      </c>
      <c r="CH205" s="18" t="str">
        <f t="shared" si="139"/>
        <v>ATENDE</v>
      </c>
      <c r="CI205" s="18" t="str">
        <f t="shared" si="140"/>
        <v>ATENDE</v>
      </c>
      <c r="CJ205" s="133" t="str">
        <f>_xlfn.XLOOKUP(CK205,'Banco de dados'!$B:$B,'Banco de dados'!$D:$D)</f>
        <v>TECNOWATT</v>
      </c>
      <c r="CK205" s="25" t="s">
        <v>826</v>
      </c>
      <c r="CL205" s="24" t="str">
        <f>_xlfn.XLOOKUP(CK205,'Banco de dados'!$B:$B,'Banco de dados'!$E:$E)</f>
        <v>SIGSAGPTLRRSSNDL_40W_50IBBRS
1-10C1MUN6.5</v>
      </c>
      <c r="CM205" s="24"/>
      <c r="CN205" s="24">
        <f>IF(CM205="-","-",_xlfn.XLOOKUP(CM205,'Banco de dados'!$B:$B,'Banco de dados'!$E:$E))</f>
        <v>0</v>
      </c>
      <c r="CO205" s="26">
        <f t="shared" si="141"/>
        <v>1</v>
      </c>
      <c r="CP205" s="24">
        <f>_xlfn.XLOOKUP(CK205,'Banco de dados'!$B:$B,'Banco de dados'!$H:$H)</f>
        <v>40</v>
      </c>
      <c r="CQ205" s="24">
        <f>_xlfn.XLOOKUP(CM205,'Banco de dados'!$B:$B,'Banco de dados'!$H:$H)</f>
        <v>0</v>
      </c>
      <c r="CR205" s="24">
        <f>_xlfn.XLOOKUP(CK205,'Banco de dados'!$B:$B,'Banco de dados'!$F:$F)</f>
        <v>6641</v>
      </c>
      <c r="CS205" s="24">
        <f>_xlfn.XLOOKUP(CM205,'Banco de dados'!$B:$B,'Banco de dados'!$F:$F)</f>
        <v>0</v>
      </c>
      <c r="CT205" s="25">
        <v>0</v>
      </c>
      <c r="CU205" s="25"/>
      <c r="CV205" s="24" t="str">
        <f>IF(AI205&lt;=0.5,"Curto I",IF(AND(AI205&gt;='Braços de IP'!$B$9,AI205&lt;='Braços de IP'!$D$9),'Braços de IP'!$E$9,IF(AND(AI205&gt;='Braços de IP'!$B$10,AI205&lt;='Braços de IP'!$D$10),'Braços de IP'!$E$10,IF(AND(AI205&gt;='Braços de IP'!$B$11,AI205&lt;='Braços de IP'!$D$11),'Braços de IP'!$E$11,IF(AND(AI205&gt;='Braços de IP'!$B$12,AI205&lt;='Braços de IP'!$D$12),'Braços de IP'!$E$12,IF(AND(AI205&gt;='Braços de IP'!$B$13,AI205&lt;='Braços de IP'!$D$13),'Braços de IP'!$E$13,IF(AND(AI205&gt;='Braços de IP'!$B$14,AI205&lt;='Braços de IP'!$D$14),'Braços de IP'!$E$14,"ERRO")))))))</f>
        <v>Médio I</v>
      </c>
      <c r="CW205" s="25"/>
      <c r="CX205" s="24" t="str">
        <f>IF($CW205="","",VLOOKUP($CW205,'Braços de IP'!$E$9:$I$15,2,0))</f>
        <v/>
      </c>
      <c r="CY205" s="27" t="str">
        <f>IF($CW205="","",VLOOKUP($CW205,'Braços de IP'!$E$9:$I$15,5,0))</f>
        <v/>
      </c>
      <c r="CZ205" s="24"/>
      <c r="DA205" s="24"/>
      <c r="DB205" s="24"/>
      <c r="DC205" s="24"/>
      <c r="DD205" s="24"/>
      <c r="DE205" s="24"/>
      <c r="DF205" s="28">
        <f t="shared" si="142"/>
        <v>40</v>
      </c>
      <c r="DG205" s="29">
        <f t="shared" si="143"/>
        <v>50</v>
      </c>
      <c r="DH205" s="28">
        <f t="shared" si="144"/>
        <v>90</v>
      </c>
      <c r="DI205" s="30">
        <f t="shared" si="145"/>
        <v>0.19999999999999996</v>
      </c>
      <c r="DJ205" s="31"/>
      <c r="DK205" s="32"/>
      <c r="DL205" s="15" t="s">
        <v>141</v>
      </c>
      <c r="DM205" s="15"/>
      <c r="DO205" s="33">
        <f t="shared" si="146"/>
        <v>0.2</v>
      </c>
    </row>
    <row r="206" spans="1:125" ht="15.75" hidden="1" customHeight="1" x14ac:dyDescent="0.3">
      <c r="C206" t="s">
        <v>1006</v>
      </c>
      <c r="D206" s="15">
        <v>67</v>
      </c>
      <c r="E206" s="15" t="s">
        <v>132</v>
      </c>
      <c r="F206" s="15" t="s">
        <v>231</v>
      </c>
      <c r="G206" s="15">
        <v>-30.020538999999999</v>
      </c>
      <c r="H206" s="15">
        <v>-50.144399999999997</v>
      </c>
      <c r="I206" s="15" t="s">
        <v>134</v>
      </c>
      <c r="J206" s="15" t="s">
        <v>135</v>
      </c>
      <c r="K206" s="15" t="s">
        <v>136</v>
      </c>
      <c r="L206" s="15" t="s">
        <v>148</v>
      </c>
      <c r="M206" s="15">
        <v>100</v>
      </c>
      <c r="N206" s="15">
        <v>17</v>
      </c>
      <c r="O206" s="15">
        <v>0</v>
      </c>
      <c r="P206" s="15">
        <f t="shared" si="119"/>
        <v>200</v>
      </c>
      <c r="Q206" s="16">
        <v>2</v>
      </c>
      <c r="R206" s="16">
        <v>2</v>
      </c>
      <c r="S206" s="16">
        <v>7</v>
      </c>
      <c r="T206" s="15"/>
      <c r="U206" s="15"/>
      <c r="V206" s="15">
        <v>0</v>
      </c>
      <c r="W206" s="15">
        <v>2.5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 t="s">
        <v>138</v>
      </c>
      <c r="AD206" s="15" t="s">
        <v>139</v>
      </c>
      <c r="AE206" s="15">
        <v>29.2</v>
      </c>
      <c r="AF206" s="15">
        <v>7</v>
      </c>
      <c r="AG206" s="15">
        <v>1</v>
      </c>
      <c r="AH206" s="15">
        <v>0.5</v>
      </c>
      <c r="AI206" s="15">
        <v>1.3</v>
      </c>
      <c r="AJ206" s="16">
        <f t="shared" si="120"/>
        <v>0.8</v>
      </c>
      <c r="AK206" s="16" t="s">
        <v>135</v>
      </c>
      <c r="AL206" s="16" t="s">
        <v>135</v>
      </c>
      <c r="AM206" s="15" t="s">
        <v>140</v>
      </c>
      <c r="AN206" s="16">
        <f t="shared" si="121"/>
        <v>2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 t="s">
        <v>135</v>
      </c>
      <c r="AU206" s="17">
        <f t="shared" si="122"/>
        <v>0</v>
      </c>
      <c r="AV206" s="17"/>
      <c r="AW206" s="17">
        <f>VLOOKUP(I206,ABNT5101!$I$3:$J$9,2)</f>
        <v>7.5</v>
      </c>
      <c r="AX206" s="17">
        <f>VLOOKUP(I206,ABNT5101!$I$3:$M$9,5)</f>
        <v>0.18</v>
      </c>
      <c r="AY206" s="131" t="str">
        <f>_xlfn.XLOOKUP(I206,ABNT5101!$I:$I,ABNT5101!$L:$L)</f>
        <v>-</v>
      </c>
      <c r="AZ206" s="131">
        <f>_xlfn.XLOOKUP(I206,ABNT5101!$I:$I,ABNT5101!M:M)</f>
        <v>0.18</v>
      </c>
      <c r="BA206" s="131" t="str">
        <f>_xlfn.XLOOKUP(I206,ABNT5101!$I:$I,ABNT5101!N:N)</f>
        <v>-</v>
      </c>
      <c r="BB206" s="131">
        <f>_xlfn.XLOOKUP(I206,ABNT5101!$I:$I,ABNT5101!O:O)</f>
        <v>16</v>
      </c>
      <c r="BC206" s="18" t="str">
        <f t="shared" si="123"/>
        <v>ATENDE</v>
      </c>
      <c r="BD206" s="19">
        <f t="shared" si="124"/>
        <v>0.10000000000000009</v>
      </c>
      <c r="BE206" s="19">
        <f t="shared" si="125"/>
        <v>1.5555555555555558</v>
      </c>
      <c r="BF206" s="19" t="str">
        <f t="shared" si="126"/>
        <v>-</v>
      </c>
      <c r="BG206" s="20">
        <v>8.25</v>
      </c>
      <c r="BH206" s="20">
        <v>0.46</v>
      </c>
      <c r="BI206" s="20"/>
      <c r="BJ206" s="20"/>
      <c r="BK206" s="21"/>
      <c r="BL206" s="20"/>
      <c r="BM206" s="18" t="str">
        <f t="shared" si="127"/>
        <v>ATENDE</v>
      </c>
      <c r="BN206" s="18" t="str">
        <f t="shared" si="128"/>
        <v>ATENDE</v>
      </c>
      <c r="BO206" s="18" t="str">
        <f t="shared" si="129"/>
        <v>ATENDE</v>
      </c>
      <c r="BP206" s="18" t="str">
        <f t="shared" si="130"/>
        <v>ATENDE</v>
      </c>
      <c r="BQ206" s="22" t="str">
        <f t="shared" si="131"/>
        <v>C5</v>
      </c>
      <c r="BR206" s="22" t="str">
        <f t="shared" si="132"/>
        <v>P6</v>
      </c>
      <c r="BS206" s="23">
        <f t="shared" si="133"/>
        <v>1.4433333333333334</v>
      </c>
      <c r="BT206" s="20">
        <v>7.33</v>
      </c>
      <c r="BU206" s="20">
        <v>3.33</v>
      </c>
      <c r="BV206" s="132">
        <f>IF(BR206="-","-",_xlfn.XLOOKUP(BR206,ABNT5101!$B$4:$B$9,ABNT5101!$C$4:$C$9))</f>
        <v>3</v>
      </c>
      <c r="BW206" s="132">
        <f>IF(BR206="-","-",_xlfn.XLOOKUP(BR206,ABNT5101!$B$4:$B$9,ABNT5101!$D$4:$D$9))</f>
        <v>0.6</v>
      </c>
      <c r="BX206" s="18" t="str">
        <f t="shared" si="134"/>
        <v>ATENDE</v>
      </c>
      <c r="BY206" s="18" t="str">
        <f t="shared" si="135"/>
        <v>ATENDE</v>
      </c>
      <c r="BZ206" s="18" t="str">
        <f t="shared" si="136"/>
        <v>ATENDE</v>
      </c>
      <c r="CA206" s="22" t="str">
        <f t="shared" si="147"/>
        <v>P6</v>
      </c>
      <c r="CB206" s="23">
        <f t="shared" si="137"/>
        <v>0.57333333333333325</v>
      </c>
      <c r="CC206" s="22">
        <v>4.72</v>
      </c>
      <c r="CD206" s="22">
        <v>2.62</v>
      </c>
      <c r="CE206" s="130">
        <f>IF(CA206="-","-",_xlfn.XLOOKUP(CA206,ABNT5101!$B$4:$B$9,ABNT5101!$C$4:$C$9))</f>
        <v>3</v>
      </c>
      <c r="CF206" s="130">
        <f>IF(CA206="-","-",_xlfn.XLOOKUP(CA206,ABNT5101!$B$4:$B$9,ABNT5101!$D$4:$D$9))</f>
        <v>0.6</v>
      </c>
      <c r="CG206" s="18" t="str">
        <f t="shared" si="138"/>
        <v>ATENDE</v>
      </c>
      <c r="CH206" s="18" t="str">
        <f t="shared" si="139"/>
        <v>ATENDE</v>
      </c>
      <c r="CI206" s="18" t="str">
        <f t="shared" si="140"/>
        <v>ATENDE</v>
      </c>
      <c r="CJ206" s="133" t="str">
        <f>_xlfn.XLOOKUP(CK206,'Banco de dados'!$B:$B,'Banco de dados'!$D:$D)</f>
        <v>LEDSTAR</v>
      </c>
      <c r="CK206" s="25" t="s">
        <v>707</v>
      </c>
      <c r="CL206" s="24" t="str">
        <f>_xlfn.XLOOKUP(CK206,'Banco de dados'!$B:$B,'Banco de dados'!$E:$E)</f>
        <v>LUM LED SL VT 9.1 28W</v>
      </c>
      <c r="CM206" s="24"/>
      <c r="CN206" s="24" t="e">
        <f>IF(CM206="-","-",_xlfn.XLOOKUP(CM206,'Banco de dados'!$B:$B,'Banco de dados'!$E:$E))</f>
        <v>#N/A</v>
      </c>
      <c r="CO206" s="26">
        <f t="shared" si="141"/>
        <v>1</v>
      </c>
      <c r="CP206" s="24">
        <f>_xlfn.XLOOKUP(CK206,'Banco de dados'!$B:$B,'Banco de dados'!$H:$H)</f>
        <v>28</v>
      </c>
      <c r="CQ206" s="24">
        <f>_xlfn.XLOOKUP(CM206,'Banco de dados'!$B:$B,'Banco de dados'!$H:$H)</f>
        <v>0</v>
      </c>
      <c r="CR206" s="24">
        <f>_xlfn.XLOOKUP(CK206,'Banco de dados'!$B:$B,'Banco de dados'!$F:$F)</f>
        <v>4927.3500000000004</v>
      </c>
      <c r="CS206" s="24">
        <f>_xlfn.XLOOKUP(CM206,'Banco de dados'!$B:$B,'Banco de dados'!$F:$F)</f>
        <v>0</v>
      </c>
      <c r="CT206" s="25">
        <v>0</v>
      </c>
      <c r="CU206" s="25"/>
      <c r="CV206" s="24" t="str">
        <f>IF(AI206&lt;=0.5,"Curto I",IF(AND(AI206&gt;='Braços de IP'!$B$9,AI206&lt;='Braços de IP'!$D$9),'Braços de IP'!$E$9,IF(AND(AI206&gt;='Braços de IP'!$B$10,AI206&lt;='Braços de IP'!$D$10),'Braços de IP'!$E$10,IF(AND(AI206&gt;='Braços de IP'!$B$11,AI206&lt;='Braços de IP'!$D$11),'Braços de IP'!$E$11,IF(AND(AI206&gt;='Braços de IP'!$B$12,AI206&lt;='Braços de IP'!$D$12),'Braços de IP'!$E$12,IF(AND(AI206&gt;='Braços de IP'!$B$13,AI206&lt;='Braços de IP'!$D$13),'Braços de IP'!$E$13,IF(AND(AI206&gt;='Braços de IP'!$B$14,AI206&lt;='Braços de IP'!$D$14),'Braços de IP'!$E$14,"ERRO")))))))</f>
        <v>Curto II</v>
      </c>
      <c r="CW206" s="25"/>
      <c r="CX206" s="24" t="str">
        <f>IF($CW206="","",VLOOKUP($CW206,'Braços de IP'!$E$9:$I$15,2,0))</f>
        <v/>
      </c>
      <c r="CY206" s="27" t="str">
        <f>IF($CW206="","",VLOOKUP($CW206,'Braços de IP'!$E$9:$I$15,5,0))</f>
        <v/>
      </c>
      <c r="CZ206" s="24"/>
      <c r="DA206" s="24"/>
      <c r="DB206" s="24"/>
      <c r="DC206" s="24"/>
      <c r="DD206" s="24"/>
      <c r="DE206" s="24"/>
      <c r="DF206" s="28">
        <f t="shared" si="142"/>
        <v>28</v>
      </c>
      <c r="DG206" s="29">
        <f t="shared" si="143"/>
        <v>100</v>
      </c>
      <c r="DH206" s="28">
        <f t="shared" si="144"/>
        <v>128</v>
      </c>
      <c r="DI206" s="30">
        <f t="shared" si="145"/>
        <v>0.72</v>
      </c>
      <c r="DJ206" s="31"/>
      <c r="DK206" s="32"/>
      <c r="DL206" s="15" t="s">
        <v>141</v>
      </c>
      <c r="DM206" s="15"/>
      <c r="DO206" s="33">
        <f t="shared" si="146"/>
        <v>0.76068376068376065</v>
      </c>
    </row>
    <row r="207" spans="1:125" ht="15.75" hidden="1" customHeight="1" x14ac:dyDescent="0.3">
      <c r="C207" t="s">
        <v>1006</v>
      </c>
      <c r="D207" s="15">
        <v>67</v>
      </c>
      <c r="E207" s="15" t="s">
        <v>132</v>
      </c>
      <c r="F207" s="15" t="s">
        <v>231</v>
      </c>
      <c r="G207" s="15">
        <v>-30.020538999999999</v>
      </c>
      <c r="H207" s="15">
        <v>-50.144399999999997</v>
      </c>
      <c r="I207" s="15" t="s">
        <v>134</v>
      </c>
      <c r="J207" s="15" t="s">
        <v>135</v>
      </c>
      <c r="K207" s="15" t="s">
        <v>136</v>
      </c>
      <c r="L207" s="15" t="s">
        <v>148</v>
      </c>
      <c r="M207" s="15">
        <v>100</v>
      </c>
      <c r="N207" s="15">
        <v>17</v>
      </c>
      <c r="O207" s="15">
        <v>0</v>
      </c>
      <c r="P207" s="15">
        <f t="shared" si="119"/>
        <v>200</v>
      </c>
      <c r="Q207" s="16">
        <v>2</v>
      </c>
      <c r="R207" s="16">
        <v>2</v>
      </c>
      <c r="S207" s="16">
        <v>7</v>
      </c>
      <c r="T207" s="15"/>
      <c r="U207" s="15"/>
      <c r="V207" s="15">
        <v>0</v>
      </c>
      <c r="W207" s="15">
        <v>2.5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 t="s">
        <v>138</v>
      </c>
      <c r="AD207" s="15" t="s">
        <v>139</v>
      </c>
      <c r="AE207" s="15">
        <v>29.2</v>
      </c>
      <c r="AF207" s="15">
        <v>7</v>
      </c>
      <c r="AG207" s="15">
        <v>1</v>
      </c>
      <c r="AH207" s="15">
        <v>0.5</v>
      </c>
      <c r="AI207" s="15">
        <v>1.3</v>
      </c>
      <c r="AJ207" s="16">
        <f t="shared" si="120"/>
        <v>0.8</v>
      </c>
      <c r="AK207" s="16" t="s">
        <v>135</v>
      </c>
      <c r="AL207" s="16" t="s">
        <v>135</v>
      </c>
      <c r="AM207" s="15" t="s">
        <v>140</v>
      </c>
      <c r="AN207" s="16">
        <f t="shared" si="121"/>
        <v>2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 t="s">
        <v>135</v>
      </c>
      <c r="AU207" s="17">
        <f t="shared" si="122"/>
        <v>0</v>
      </c>
      <c r="AV207" s="17"/>
      <c r="AW207" s="17">
        <f>VLOOKUP(I207,ABNT5101!$I$3:$J$9,2)</f>
        <v>7.5</v>
      </c>
      <c r="AX207" s="17">
        <f>VLOOKUP(I207,ABNT5101!$I$3:$M$9,5)</f>
        <v>0.18</v>
      </c>
      <c r="AY207" s="131" t="str">
        <f>_xlfn.XLOOKUP(I207,ABNT5101!$I:$I,ABNT5101!$L:$L)</f>
        <v>-</v>
      </c>
      <c r="AZ207" s="131">
        <f>_xlfn.XLOOKUP(I207,ABNT5101!$I:$I,ABNT5101!M:M)</f>
        <v>0.18</v>
      </c>
      <c r="BA207" s="131" t="str">
        <f>_xlfn.XLOOKUP(I207,ABNT5101!$I:$I,ABNT5101!N:N)</f>
        <v>-</v>
      </c>
      <c r="BB207" s="131">
        <f>_xlfn.XLOOKUP(I207,ABNT5101!$I:$I,ABNT5101!O:O)</f>
        <v>16</v>
      </c>
      <c r="BC207" s="18" t="str">
        <f t="shared" si="123"/>
        <v>ATENDE</v>
      </c>
      <c r="BD207" s="19">
        <f t="shared" si="124"/>
        <v>0.36799999999999988</v>
      </c>
      <c r="BE207" s="19">
        <f t="shared" si="125"/>
        <v>2.6111111111111112</v>
      </c>
      <c r="BF207" s="19" t="str">
        <f t="shared" si="126"/>
        <v>-</v>
      </c>
      <c r="BG207" s="20">
        <v>10.26</v>
      </c>
      <c r="BH207" s="20">
        <v>0.65</v>
      </c>
      <c r="BI207" s="20"/>
      <c r="BJ207" s="20"/>
      <c r="BK207" s="21"/>
      <c r="BL207" s="20"/>
      <c r="BM207" s="18" t="str">
        <f t="shared" si="127"/>
        <v>ATENDE</v>
      </c>
      <c r="BN207" s="18" t="str">
        <f t="shared" si="128"/>
        <v>ATENDE</v>
      </c>
      <c r="BO207" s="18" t="str">
        <f t="shared" si="129"/>
        <v>ATENDE</v>
      </c>
      <c r="BP207" s="18" t="str">
        <f t="shared" si="130"/>
        <v>ATENDE</v>
      </c>
      <c r="BQ207" s="22" t="str">
        <f t="shared" si="131"/>
        <v>C5</v>
      </c>
      <c r="BR207" s="22" t="str">
        <f t="shared" si="132"/>
        <v>P6</v>
      </c>
      <c r="BS207" s="23">
        <f t="shared" si="133"/>
        <v>1.9</v>
      </c>
      <c r="BT207" s="20">
        <v>8.6999999999999993</v>
      </c>
      <c r="BU207" s="20">
        <v>4.2</v>
      </c>
      <c r="BV207" s="132">
        <f>IF(BR207="-","-",_xlfn.XLOOKUP(BR207,ABNT5101!$B$4:$B$9,ABNT5101!$C$4:$C$9))</f>
        <v>3</v>
      </c>
      <c r="BW207" s="132">
        <f>IF(BR207="-","-",_xlfn.XLOOKUP(BR207,ABNT5101!$B$4:$B$9,ABNT5101!$D$4:$D$9))</f>
        <v>0.6</v>
      </c>
      <c r="BX207" s="18" t="str">
        <f t="shared" si="134"/>
        <v>ATENDE</v>
      </c>
      <c r="BY207" s="18" t="str">
        <f t="shared" si="135"/>
        <v>ATENDE</v>
      </c>
      <c r="BZ207" s="18" t="str">
        <f t="shared" si="136"/>
        <v>ATENDE</v>
      </c>
      <c r="CA207" s="22" t="str">
        <f t="shared" si="147"/>
        <v>P6</v>
      </c>
      <c r="CB207" s="23">
        <f t="shared" si="137"/>
        <v>0.59666666666666668</v>
      </c>
      <c r="CC207" s="22">
        <v>4.79</v>
      </c>
      <c r="CD207" s="22">
        <v>2.92</v>
      </c>
      <c r="CE207" s="130">
        <f>IF(CA207="-","-",_xlfn.XLOOKUP(CA207,ABNT5101!$B$4:$B$9,ABNT5101!$C$4:$C$9))</f>
        <v>3</v>
      </c>
      <c r="CF207" s="130">
        <f>IF(CA207="-","-",_xlfn.XLOOKUP(CA207,ABNT5101!$B$4:$B$9,ABNT5101!$D$4:$D$9))</f>
        <v>0.6</v>
      </c>
      <c r="CG207" s="18" t="str">
        <f t="shared" si="138"/>
        <v>ATENDE</v>
      </c>
      <c r="CH207" s="18" t="str">
        <f t="shared" si="139"/>
        <v>ATENDE</v>
      </c>
      <c r="CI207" s="18" t="str">
        <f t="shared" si="140"/>
        <v>ATENDE</v>
      </c>
      <c r="CJ207" s="133" t="str">
        <f>_xlfn.XLOOKUP(CK207,'Banco de dados'!$B:$B,'Banco de dados'!$D:$D)</f>
        <v>SX LIGHTING</v>
      </c>
      <c r="CK207" s="25" t="s">
        <v>801</v>
      </c>
      <c r="CL207" s="24" t="str">
        <f>_xlfn.XLOOKUP(CK207,'Banco de dados'!$B:$B,'Banco de dados'!$E:$E)</f>
        <v>SXINEVO030K40L12CZF7PHF</v>
      </c>
      <c r="CM207" s="24"/>
      <c r="CN207" s="24" t="e">
        <f>IF(CM207="-","-",_xlfn.XLOOKUP(CM207,'Banco de dados'!$B:$B,'Banco de dados'!$E:$E))</f>
        <v>#N/A</v>
      </c>
      <c r="CO207" s="26">
        <f t="shared" si="141"/>
        <v>1</v>
      </c>
      <c r="CP207" s="24">
        <f>_xlfn.XLOOKUP(CK207,'Banco de dados'!$B:$B,'Banco de dados'!$H:$H)</f>
        <v>31</v>
      </c>
      <c r="CQ207" s="24">
        <f>_xlfn.XLOOKUP(CM207,'Banco de dados'!$B:$B,'Banco de dados'!$H:$H)</f>
        <v>0</v>
      </c>
      <c r="CR207" s="24">
        <f>_xlfn.XLOOKUP(CK207,'Banco de dados'!$B:$B,'Banco de dados'!$F:$F)</f>
        <v>5270</v>
      </c>
      <c r="CS207" s="24">
        <f>_xlfn.XLOOKUP(CM207,'Banco de dados'!$B:$B,'Banco de dados'!$F:$F)</f>
        <v>0</v>
      </c>
      <c r="CT207" s="25">
        <v>0</v>
      </c>
      <c r="CU207" s="25"/>
      <c r="CV207" s="24" t="str">
        <f>IF(AI207&lt;=0.5,"Curto I",IF(AND(AI207&gt;='Braços de IP'!$B$9,AI207&lt;='Braços de IP'!$D$9),'Braços de IP'!$E$9,IF(AND(AI207&gt;='Braços de IP'!$B$10,AI207&lt;='Braços de IP'!$D$10),'Braços de IP'!$E$10,IF(AND(AI207&gt;='Braços de IP'!$B$11,AI207&lt;='Braços de IP'!$D$11),'Braços de IP'!$E$11,IF(AND(AI207&gt;='Braços de IP'!$B$12,AI207&lt;='Braços de IP'!$D$12),'Braços de IP'!$E$12,IF(AND(AI207&gt;='Braços de IP'!$B$13,AI207&lt;='Braços de IP'!$D$13),'Braços de IP'!$E$13,IF(AND(AI207&gt;='Braços de IP'!$B$14,AI207&lt;='Braços de IP'!$D$14),'Braços de IP'!$E$14,"ERRO")))))))</f>
        <v>Curto II</v>
      </c>
      <c r="CW207" s="25"/>
      <c r="CX207" s="24" t="str">
        <f>IF($CW207="","",VLOOKUP($CW207,'Braços de IP'!$E$9:$I$15,2,0))</f>
        <v/>
      </c>
      <c r="CY207" s="27" t="str">
        <f>IF($CW207="","",VLOOKUP($CW207,'Braços de IP'!$E$9:$I$15,5,0))</f>
        <v/>
      </c>
      <c r="CZ207" s="24"/>
      <c r="DA207" s="24"/>
      <c r="DB207" s="24"/>
      <c r="DC207" s="24"/>
      <c r="DD207" s="24"/>
      <c r="DE207" s="24"/>
      <c r="DF207" s="28">
        <f t="shared" si="142"/>
        <v>31</v>
      </c>
      <c r="DG207" s="29">
        <f t="shared" si="143"/>
        <v>100</v>
      </c>
      <c r="DH207" s="28">
        <f t="shared" si="144"/>
        <v>131</v>
      </c>
      <c r="DI207" s="30">
        <f t="shared" si="145"/>
        <v>0.69</v>
      </c>
      <c r="DJ207" s="31"/>
      <c r="DK207" s="32"/>
      <c r="DL207" s="15" t="s">
        <v>141</v>
      </c>
      <c r="DM207" s="15"/>
      <c r="DO207" s="33">
        <f t="shared" si="146"/>
        <v>0.7350427350427351</v>
      </c>
    </row>
    <row r="208" spans="1:125" ht="15.75" hidden="1" customHeight="1" x14ac:dyDescent="0.3">
      <c r="C208" t="s">
        <v>1006</v>
      </c>
      <c r="D208" s="15">
        <v>67</v>
      </c>
      <c r="E208" s="15" t="s">
        <v>132</v>
      </c>
      <c r="F208" s="15" t="s">
        <v>231</v>
      </c>
      <c r="G208" s="15">
        <v>-30.020538999999999</v>
      </c>
      <c r="H208" s="15">
        <v>-50.144399999999997</v>
      </c>
      <c r="I208" s="15" t="s">
        <v>134</v>
      </c>
      <c r="J208" s="15" t="s">
        <v>135</v>
      </c>
      <c r="K208" s="15" t="s">
        <v>136</v>
      </c>
      <c r="L208" s="15" t="s">
        <v>148</v>
      </c>
      <c r="M208" s="15">
        <v>100</v>
      </c>
      <c r="N208" s="15">
        <v>17</v>
      </c>
      <c r="O208" s="15">
        <v>0</v>
      </c>
      <c r="P208" s="15">
        <f t="shared" si="119"/>
        <v>200</v>
      </c>
      <c r="Q208" s="16">
        <v>2</v>
      </c>
      <c r="R208" s="16">
        <v>2</v>
      </c>
      <c r="S208" s="16">
        <v>7</v>
      </c>
      <c r="T208" s="15"/>
      <c r="U208" s="15"/>
      <c r="V208" s="15">
        <v>0</v>
      </c>
      <c r="W208" s="15">
        <v>2.5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 t="s">
        <v>138</v>
      </c>
      <c r="AD208" s="15" t="s">
        <v>139</v>
      </c>
      <c r="AE208" s="15">
        <v>29.2</v>
      </c>
      <c r="AF208" s="15">
        <v>7</v>
      </c>
      <c r="AG208" s="15">
        <v>1</v>
      </c>
      <c r="AH208" s="15">
        <v>0.5</v>
      </c>
      <c r="AI208" s="15">
        <v>1.3</v>
      </c>
      <c r="AJ208" s="16">
        <f t="shared" si="120"/>
        <v>0.8</v>
      </c>
      <c r="AK208" s="16" t="s">
        <v>135</v>
      </c>
      <c r="AL208" s="16" t="s">
        <v>135</v>
      </c>
      <c r="AM208" s="15" t="s">
        <v>140</v>
      </c>
      <c r="AN208" s="16">
        <f t="shared" si="121"/>
        <v>2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 t="s">
        <v>135</v>
      </c>
      <c r="AU208" s="17">
        <f t="shared" si="122"/>
        <v>0</v>
      </c>
      <c r="AV208" s="17"/>
      <c r="AW208" s="17">
        <f>VLOOKUP(I208,ABNT5101!$I$3:$J$9,2)</f>
        <v>7.5</v>
      </c>
      <c r="AX208" s="17">
        <f>VLOOKUP(I208,ABNT5101!$I$3:$M$9,5)</f>
        <v>0.18</v>
      </c>
      <c r="AY208" s="131" t="str">
        <f>_xlfn.XLOOKUP(I208,ABNT5101!$I:$I,ABNT5101!$L:$L)</f>
        <v>-</v>
      </c>
      <c r="AZ208" s="131">
        <f>_xlfn.XLOOKUP(I208,ABNT5101!$I:$I,ABNT5101!M:M)</f>
        <v>0.18</v>
      </c>
      <c r="BA208" s="131" t="str">
        <f>_xlfn.XLOOKUP(I208,ABNT5101!$I:$I,ABNT5101!N:N)</f>
        <v>-</v>
      </c>
      <c r="BB208" s="131">
        <f>_xlfn.XLOOKUP(I208,ABNT5101!$I:$I,ABNT5101!O:O)</f>
        <v>16</v>
      </c>
      <c r="BC208" s="18" t="str">
        <f t="shared" si="123"/>
        <v>ATENDE</v>
      </c>
      <c r="BD208" s="19">
        <f t="shared" si="124"/>
        <v>0.34533333333333327</v>
      </c>
      <c r="BE208" s="19">
        <f t="shared" si="125"/>
        <v>2.4444444444444446</v>
      </c>
      <c r="BF208" s="19" t="str">
        <f t="shared" si="126"/>
        <v>-</v>
      </c>
      <c r="BG208" s="20">
        <v>10.09</v>
      </c>
      <c r="BH208" s="20">
        <v>0.62</v>
      </c>
      <c r="BI208" s="20"/>
      <c r="BJ208" s="20"/>
      <c r="BK208" s="21"/>
      <c r="BL208" s="20"/>
      <c r="BM208" s="18" t="str">
        <f t="shared" si="127"/>
        <v>ATENDE</v>
      </c>
      <c r="BN208" s="18" t="str">
        <f t="shared" si="128"/>
        <v>ATENDE</v>
      </c>
      <c r="BO208" s="18" t="str">
        <f t="shared" si="129"/>
        <v>ATENDE</v>
      </c>
      <c r="BP208" s="18" t="str">
        <f t="shared" si="130"/>
        <v>ATENDE</v>
      </c>
      <c r="BQ208" s="22" t="str">
        <f t="shared" si="131"/>
        <v>C5</v>
      </c>
      <c r="BR208" s="22" t="str">
        <f t="shared" si="132"/>
        <v>P6</v>
      </c>
      <c r="BS208" s="23">
        <f t="shared" si="133"/>
        <v>1.8833333333333333</v>
      </c>
      <c r="BT208" s="20">
        <v>8.65</v>
      </c>
      <c r="BU208" s="20">
        <v>5.04</v>
      </c>
      <c r="BV208" s="132">
        <f>IF(BR208="-","-",_xlfn.XLOOKUP(BR208,ABNT5101!$B$4:$B$9,ABNT5101!$C$4:$C$9))</f>
        <v>3</v>
      </c>
      <c r="BW208" s="132">
        <f>IF(BR208="-","-",_xlfn.XLOOKUP(BR208,ABNT5101!$B$4:$B$9,ABNT5101!$D$4:$D$9))</f>
        <v>0.6</v>
      </c>
      <c r="BX208" s="18" t="str">
        <f t="shared" si="134"/>
        <v>ATENDE</v>
      </c>
      <c r="BY208" s="18" t="str">
        <f t="shared" si="135"/>
        <v>ATENDE</v>
      </c>
      <c r="BZ208" s="18" t="str">
        <f t="shared" si="136"/>
        <v>ATENDE</v>
      </c>
      <c r="CA208" s="22" t="str">
        <f t="shared" si="147"/>
        <v>P6</v>
      </c>
      <c r="CB208" s="23">
        <f t="shared" si="137"/>
        <v>0.49666666666666681</v>
      </c>
      <c r="CC208" s="22">
        <v>4.49</v>
      </c>
      <c r="CD208" s="22">
        <v>3.13</v>
      </c>
      <c r="CE208" s="130">
        <f>IF(CA208="-","-",_xlfn.XLOOKUP(CA208,ABNT5101!$B$4:$B$9,ABNT5101!$C$4:$C$9))</f>
        <v>3</v>
      </c>
      <c r="CF208" s="130">
        <f>IF(CA208="-","-",_xlfn.XLOOKUP(CA208,ABNT5101!$B$4:$B$9,ABNT5101!$D$4:$D$9))</f>
        <v>0.6</v>
      </c>
      <c r="CG208" s="18" t="str">
        <f t="shared" si="138"/>
        <v>ATENDE</v>
      </c>
      <c r="CH208" s="18" t="str">
        <f t="shared" si="139"/>
        <v>ATENDE</v>
      </c>
      <c r="CI208" s="18" t="str">
        <f t="shared" si="140"/>
        <v>ATENDE</v>
      </c>
      <c r="CJ208" s="133" t="str">
        <f>_xlfn.XLOOKUP(CK208,'Banco de dados'!$B:$B,'Banco de dados'!$D:$D)</f>
        <v>TECNOWATT</v>
      </c>
      <c r="CK208" s="25" t="s">
        <v>824</v>
      </c>
      <c r="CL208" s="24" t="str">
        <f>_xlfn.XLOOKUP(CK208,'Banco de dados'!$B:$B,'Banco de dados'!$E:$E)</f>
        <v>SIGSAGPTLRRSSNDL_30W_38IBBRS
1-10C1MUN6.5</v>
      </c>
      <c r="CM208" s="24"/>
      <c r="CN208" s="24">
        <f>IF(CM208="-","-",_xlfn.XLOOKUP(CM208,'Banco de dados'!$B:$B,'Banco de dados'!$E:$E))</f>
        <v>0</v>
      </c>
      <c r="CO208" s="26">
        <f t="shared" si="141"/>
        <v>1</v>
      </c>
      <c r="CP208" s="24">
        <f>_xlfn.XLOOKUP(CK208,'Banco de dados'!$B:$B,'Banco de dados'!$H:$H)</f>
        <v>30</v>
      </c>
      <c r="CQ208" s="24">
        <f>_xlfn.XLOOKUP(CM208,'Banco de dados'!$B:$B,'Banco de dados'!$H:$H)</f>
        <v>0</v>
      </c>
      <c r="CR208" s="24">
        <f>_xlfn.XLOOKUP(CK208,'Banco de dados'!$B:$B,'Banco de dados'!$F:$F)</f>
        <v>5266</v>
      </c>
      <c r="CS208" s="24">
        <f>_xlfn.XLOOKUP(CM208,'Banco de dados'!$B:$B,'Banco de dados'!$F:$F)</f>
        <v>0</v>
      </c>
      <c r="CT208" s="25">
        <v>0</v>
      </c>
      <c r="CU208" s="25"/>
      <c r="CV208" s="24" t="str">
        <f>IF(AI208&lt;=0.5,"Curto I",IF(AND(AI208&gt;='Braços de IP'!$B$9,AI208&lt;='Braços de IP'!$D$9),'Braços de IP'!$E$9,IF(AND(AI208&gt;='Braços de IP'!$B$10,AI208&lt;='Braços de IP'!$D$10),'Braços de IP'!$E$10,IF(AND(AI208&gt;='Braços de IP'!$B$11,AI208&lt;='Braços de IP'!$D$11),'Braços de IP'!$E$11,IF(AND(AI208&gt;='Braços de IP'!$B$12,AI208&lt;='Braços de IP'!$D$12),'Braços de IP'!$E$12,IF(AND(AI208&gt;='Braços de IP'!$B$13,AI208&lt;='Braços de IP'!$D$13),'Braços de IP'!$E$13,IF(AND(AI208&gt;='Braços de IP'!$B$14,AI208&lt;='Braços de IP'!$D$14),'Braços de IP'!$E$14,"ERRO")))))))</f>
        <v>Curto II</v>
      </c>
      <c r="CW208" s="25"/>
      <c r="CX208" s="24" t="str">
        <f>IF($CW208="","",VLOOKUP($CW208,'Braços de IP'!$E$9:$I$15,2,0))</f>
        <v/>
      </c>
      <c r="CY208" s="27" t="str">
        <f>IF($CW208="","",VLOOKUP($CW208,'Braços de IP'!$E$9:$I$15,5,0))</f>
        <v/>
      </c>
      <c r="CZ208" s="24"/>
      <c r="DA208" s="24"/>
      <c r="DB208" s="24"/>
      <c r="DC208" s="24"/>
      <c r="DD208" s="24"/>
      <c r="DE208" s="24"/>
      <c r="DF208" s="28">
        <f t="shared" si="142"/>
        <v>30</v>
      </c>
      <c r="DG208" s="29">
        <f t="shared" si="143"/>
        <v>100</v>
      </c>
      <c r="DH208" s="28">
        <f t="shared" si="144"/>
        <v>130</v>
      </c>
      <c r="DI208" s="30">
        <f t="shared" si="145"/>
        <v>0.7</v>
      </c>
      <c r="DJ208" s="31"/>
      <c r="DK208" s="32"/>
      <c r="DL208" s="15" t="s">
        <v>141</v>
      </c>
      <c r="DM208" s="15"/>
      <c r="DO208" s="33">
        <f t="shared" si="146"/>
        <v>0.74358974358974361</v>
      </c>
    </row>
    <row r="209" spans="3:119" ht="15.75" hidden="1" customHeight="1" x14ac:dyDescent="0.3">
      <c r="C209" t="s">
        <v>1006</v>
      </c>
      <c r="D209" s="15">
        <v>69</v>
      </c>
      <c r="E209" s="15" t="s">
        <v>132</v>
      </c>
      <c r="F209" s="15" t="s">
        <v>233</v>
      </c>
      <c r="G209" s="15">
        <v>-30.020644000000001</v>
      </c>
      <c r="H209" s="15">
        <v>-50.148105000000001</v>
      </c>
      <c r="I209" s="15" t="s">
        <v>134</v>
      </c>
      <c r="J209" s="15" t="s">
        <v>135</v>
      </c>
      <c r="K209" s="15" t="s">
        <v>136</v>
      </c>
      <c r="L209" s="15" t="s">
        <v>148</v>
      </c>
      <c r="M209" s="15">
        <v>150</v>
      </c>
      <c r="N209" s="15">
        <v>22</v>
      </c>
      <c r="O209" s="15">
        <v>0</v>
      </c>
      <c r="P209" s="15">
        <f t="shared" si="119"/>
        <v>300</v>
      </c>
      <c r="Q209" s="16">
        <v>2</v>
      </c>
      <c r="R209" s="16">
        <v>2.5</v>
      </c>
      <c r="S209" s="16">
        <v>7</v>
      </c>
      <c r="T209" s="15"/>
      <c r="U209" s="15"/>
      <c r="V209" s="15">
        <v>0</v>
      </c>
      <c r="W209" s="15">
        <v>2.5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 t="s">
        <v>138</v>
      </c>
      <c r="AD209" s="15" t="s">
        <v>139</v>
      </c>
      <c r="AE209" s="15">
        <v>31</v>
      </c>
      <c r="AF209" s="15">
        <v>6.8</v>
      </c>
      <c r="AG209" s="15">
        <v>1</v>
      </c>
      <c r="AH209" s="15">
        <v>0.3</v>
      </c>
      <c r="AI209" s="15">
        <v>1.3</v>
      </c>
      <c r="AJ209" s="16">
        <f t="shared" si="120"/>
        <v>1</v>
      </c>
      <c r="AK209" s="16" t="s">
        <v>135</v>
      </c>
      <c r="AL209" s="16" t="s">
        <v>135</v>
      </c>
      <c r="AM209" s="15" t="s">
        <v>140</v>
      </c>
      <c r="AN209" s="16">
        <f t="shared" si="121"/>
        <v>2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 t="s">
        <v>135</v>
      </c>
      <c r="AU209" s="17">
        <f t="shared" si="122"/>
        <v>0</v>
      </c>
      <c r="AV209" s="17"/>
      <c r="AW209" s="17">
        <f>VLOOKUP(I209,ABNT5101!$I$3:$J$9,2)</f>
        <v>7.5</v>
      </c>
      <c r="AX209" s="17">
        <f>VLOOKUP(I209,ABNT5101!$I$3:$M$9,5)</f>
        <v>0.18</v>
      </c>
      <c r="AY209" s="131" t="str">
        <f>_xlfn.XLOOKUP(I209,ABNT5101!$I:$I,ABNT5101!$L:$L)</f>
        <v>-</v>
      </c>
      <c r="AZ209" s="131">
        <f>_xlfn.XLOOKUP(I209,ABNT5101!$I:$I,ABNT5101!M:M)</f>
        <v>0.18</v>
      </c>
      <c r="BA209" s="131" t="str">
        <f>_xlfn.XLOOKUP(I209,ABNT5101!$I:$I,ABNT5101!N:N)</f>
        <v>-</v>
      </c>
      <c r="BB209" s="131">
        <f>_xlfn.XLOOKUP(I209,ABNT5101!$I:$I,ABNT5101!O:O)</f>
        <v>16</v>
      </c>
      <c r="BC209" s="18" t="str">
        <f t="shared" si="123"/>
        <v>ATENDE</v>
      </c>
      <c r="BD209" s="19">
        <f t="shared" si="124"/>
        <v>6.800000000000006E-2</v>
      </c>
      <c r="BE209" s="19">
        <f t="shared" si="125"/>
        <v>1.2777777777777777</v>
      </c>
      <c r="BF209" s="19" t="str">
        <f t="shared" si="126"/>
        <v>-</v>
      </c>
      <c r="BG209" s="20">
        <v>8.01</v>
      </c>
      <c r="BH209" s="20">
        <v>0.41</v>
      </c>
      <c r="BI209" s="20"/>
      <c r="BJ209" s="20"/>
      <c r="BK209" s="21"/>
      <c r="BL209" s="20"/>
      <c r="BM209" s="18" t="str">
        <f t="shared" si="127"/>
        <v>ATENDE</v>
      </c>
      <c r="BN209" s="18" t="str">
        <f t="shared" si="128"/>
        <v>ATENDE</v>
      </c>
      <c r="BO209" s="18" t="str">
        <f t="shared" si="129"/>
        <v>ATENDE</v>
      </c>
      <c r="BP209" s="18" t="str">
        <f t="shared" si="130"/>
        <v>ATENDE</v>
      </c>
      <c r="BQ209" s="22" t="str">
        <f t="shared" si="131"/>
        <v>C5</v>
      </c>
      <c r="BR209" s="22" t="str">
        <f t="shared" si="132"/>
        <v>P6</v>
      </c>
      <c r="BS209" s="23">
        <f t="shared" si="133"/>
        <v>1.1600000000000001</v>
      </c>
      <c r="BT209" s="20">
        <v>6.48</v>
      </c>
      <c r="BU209" s="20">
        <v>2.5299999999999998</v>
      </c>
      <c r="BV209" s="132">
        <f>IF(BR209="-","-",_xlfn.XLOOKUP(BR209,ABNT5101!$B$4:$B$9,ABNT5101!$C$4:$C$9))</f>
        <v>3</v>
      </c>
      <c r="BW209" s="132">
        <f>IF(BR209="-","-",_xlfn.XLOOKUP(BR209,ABNT5101!$B$4:$B$9,ABNT5101!$D$4:$D$9))</f>
        <v>0.6</v>
      </c>
      <c r="BX209" s="18" t="str">
        <f t="shared" si="134"/>
        <v>ATENDE</v>
      </c>
      <c r="BY209" s="18" t="str">
        <f t="shared" si="135"/>
        <v>ATENDE</v>
      </c>
      <c r="BZ209" s="18" t="str">
        <f t="shared" si="136"/>
        <v>ATENDE</v>
      </c>
      <c r="CA209" s="22" t="str">
        <f t="shared" si="147"/>
        <v>P6</v>
      </c>
      <c r="CB209" s="23">
        <f t="shared" si="137"/>
        <v>0.5199999999999998</v>
      </c>
      <c r="CC209" s="22">
        <v>4.5599999999999996</v>
      </c>
      <c r="CD209" s="22">
        <v>2.2799999999999998</v>
      </c>
      <c r="CE209" s="130">
        <f>IF(CA209="-","-",_xlfn.XLOOKUP(CA209,ABNT5101!$B$4:$B$9,ABNT5101!$C$4:$C$9))</f>
        <v>3</v>
      </c>
      <c r="CF209" s="130">
        <f>IF(CA209="-","-",_xlfn.XLOOKUP(CA209,ABNT5101!$B$4:$B$9,ABNT5101!$D$4:$D$9))</f>
        <v>0.6</v>
      </c>
      <c r="CG209" s="18" t="str">
        <f t="shared" si="138"/>
        <v>ATENDE</v>
      </c>
      <c r="CH209" s="18" t="str">
        <f t="shared" si="139"/>
        <v>ATENDE</v>
      </c>
      <c r="CI209" s="18" t="str">
        <f t="shared" si="140"/>
        <v>ATENDE</v>
      </c>
      <c r="CJ209" s="133" t="str">
        <f>_xlfn.XLOOKUP(CK209,'Banco de dados'!$B:$B,'Banco de dados'!$D:$D)</f>
        <v>LEDSTAR</v>
      </c>
      <c r="CK209" s="25" t="s">
        <v>707</v>
      </c>
      <c r="CL209" s="24" t="str">
        <f>_xlfn.XLOOKUP(CK209,'Banco de dados'!$B:$B,'Banco de dados'!$E:$E)</f>
        <v>LUM LED SL VT 9.1 28W</v>
      </c>
      <c r="CM209" s="24"/>
      <c r="CN209" s="24" t="e">
        <f>IF(CM209="-","-",_xlfn.XLOOKUP(CM209,'Banco de dados'!$B:$B,'Banco de dados'!$E:$E))</f>
        <v>#N/A</v>
      </c>
      <c r="CO209" s="26">
        <f t="shared" si="141"/>
        <v>1</v>
      </c>
      <c r="CP209" s="24">
        <f>_xlfn.XLOOKUP(CK209,'Banco de dados'!$B:$B,'Banco de dados'!$H:$H)</f>
        <v>28</v>
      </c>
      <c r="CQ209" s="24">
        <f>_xlfn.XLOOKUP(CM209,'Banco de dados'!$B:$B,'Banco de dados'!$H:$H)</f>
        <v>0</v>
      </c>
      <c r="CR209" s="24">
        <f>_xlfn.XLOOKUP(CK209,'Banco de dados'!$B:$B,'Banco de dados'!$F:$F)</f>
        <v>4927.3500000000004</v>
      </c>
      <c r="CS209" s="24">
        <f>_xlfn.XLOOKUP(CM209,'Banco de dados'!$B:$B,'Banco de dados'!$F:$F)</f>
        <v>0</v>
      </c>
      <c r="CT209" s="25">
        <v>0</v>
      </c>
      <c r="CU209" s="25"/>
      <c r="CV209" s="24" t="str">
        <f>IF(AI209&lt;=0.5,"Curto I",IF(AND(AI209&gt;='Braços de IP'!$B$9,AI209&lt;='Braços de IP'!$D$9),'Braços de IP'!$E$9,IF(AND(AI209&gt;='Braços de IP'!$B$10,AI209&lt;='Braços de IP'!$D$10),'Braços de IP'!$E$10,IF(AND(AI209&gt;='Braços de IP'!$B$11,AI209&lt;='Braços de IP'!$D$11),'Braços de IP'!$E$11,IF(AND(AI209&gt;='Braços de IP'!$B$12,AI209&lt;='Braços de IP'!$D$12),'Braços de IP'!$E$12,IF(AND(AI209&gt;='Braços de IP'!$B$13,AI209&lt;='Braços de IP'!$D$13),'Braços de IP'!$E$13,IF(AND(AI209&gt;='Braços de IP'!$B$14,AI209&lt;='Braços de IP'!$D$14),'Braços de IP'!$E$14,"ERRO")))))))</f>
        <v>Curto II</v>
      </c>
      <c r="CW209" s="25"/>
      <c r="CX209" s="24" t="str">
        <f>IF($CW209="","",VLOOKUP($CW209,'Braços de IP'!$E$9:$I$15,2,0))</f>
        <v/>
      </c>
      <c r="CY209" s="27" t="str">
        <f>IF($CW209="","",VLOOKUP($CW209,'Braços de IP'!$E$9:$I$15,5,0))</f>
        <v/>
      </c>
      <c r="CZ209" s="24"/>
      <c r="DA209" s="24"/>
      <c r="DB209" s="24"/>
      <c r="DC209" s="24"/>
      <c r="DD209" s="24"/>
      <c r="DE209" s="24"/>
      <c r="DF209" s="28">
        <f t="shared" si="142"/>
        <v>28</v>
      </c>
      <c r="DG209" s="29">
        <f t="shared" si="143"/>
        <v>150</v>
      </c>
      <c r="DH209" s="28">
        <f t="shared" si="144"/>
        <v>178</v>
      </c>
      <c r="DI209" s="30">
        <f t="shared" si="145"/>
        <v>0.81333333333333335</v>
      </c>
      <c r="DJ209" s="31"/>
      <c r="DK209" s="32"/>
      <c r="DL209" s="15" t="s">
        <v>141</v>
      </c>
      <c r="DM209" s="15"/>
      <c r="DO209" s="33">
        <f t="shared" si="146"/>
        <v>0.83720930232558144</v>
      </c>
    </row>
    <row r="210" spans="3:119" ht="15.75" hidden="1" customHeight="1" x14ac:dyDescent="0.3">
      <c r="C210" t="s">
        <v>1006</v>
      </c>
      <c r="D210" s="15">
        <v>69</v>
      </c>
      <c r="E210" s="15" t="s">
        <v>132</v>
      </c>
      <c r="F210" s="15" t="s">
        <v>233</v>
      </c>
      <c r="G210" s="15">
        <v>-30.020644000000001</v>
      </c>
      <c r="H210" s="15">
        <v>-50.148105000000001</v>
      </c>
      <c r="I210" s="15" t="s">
        <v>134</v>
      </c>
      <c r="J210" s="15" t="s">
        <v>135</v>
      </c>
      <c r="K210" s="15" t="s">
        <v>136</v>
      </c>
      <c r="L210" s="15" t="s">
        <v>148</v>
      </c>
      <c r="M210" s="15">
        <v>150</v>
      </c>
      <c r="N210" s="15">
        <v>22</v>
      </c>
      <c r="O210" s="15">
        <v>0</v>
      </c>
      <c r="P210" s="15">
        <f t="shared" si="119"/>
        <v>300</v>
      </c>
      <c r="Q210" s="16">
        <v>2</v>
      </c>
      <c r="R210" s="16">
        <v>2.5</v>
      </c>
      <c r="S210" s="16">
        <v>7</v>
      </c>
      <c r="T210" s="15"/>
      <c r="U210" s="15"/>
      <c r="V210" s="15">
        <v>0</v>
      </c>
      <c r="W210" s="15">
        <v>2.5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 t="s">
        <v>138</v>
      </c>
      <c r="AD210" s="15" t="s">
        <v>139</v>
      </c>
      <c r="AE210" s="15">
        <v>31</v>
      </c>
      <c r="AF210" s="15">
        <v>6.8</v>
      </c>
      <c r="AG210" s="15">
        <v>1</v>
      </c>
      <c r="AH210" s="15">
        <v>0.3</v>
      </c>
      <c r="AI210" s="15">
        <v>1.3</v>
      </c>
      <c r="AJ210" s="16">
        <f t="shared" si="120"/>
        <v>1</v>
      </c>
      <c r="AK210" s="16" t="s">
        <v>135</v>
      </c>
      <c r="AL210" s="16" t="s">
        <v>135</v>
      </c>
      <c r="AM210" s="15" t="s">
        <v>140</v>
      </c>
      <c r="AN210" s="16">
        <f t="shared" si="121"/>
        <v>2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 t="s">
        <v>135</v>
      </c>
      <c r="AU210" s="17">
        <f t="shared" si="122"/>
        <v>0</v>
      </c>
      <c r="AV210" s="17"/>
      <c r="AW210" s="17">
        <f>VLOOKUP(I210,ABNT5101!$I$3:$J$9,2)</f>
        <v>7.5</v>
      </c>
      <c r="AX210" s="17">
        <f>VLOOKUP(I210,ABNT5101!$I$3:$M$9,5)</f>
        <v>0.18</v>
      </c>
      <c r="AY210" s="131" t="str">
        <f>_xlfn.XLOOKUP(I210,ABNT5101!$I:$I,ABNT5101!$L:$L)</f>
        <v>-</v>
      </c>
      <c r="AZ210" s="131">
        <f>_xlfn.XLOOKUP(I210,ABNT5101!$I:$I,ABNT5101!M:M)</f>
        <v>0.18</v>
      </c>
      <c r="BA210" s="131" t="str">
        <f>_xlfn.XLOOKUP(I210,ABNT5101!$I:$I,ABNT5101!N:N)</f>
        <v>-</v>
      </c>
      <c r="BB210" s="131">
        <f>_xlfn.XLOOKUP(I210,ABNT5101!$I:$I,ABNT5101!O:O)</f>
        <v>16</v>
      </c>
      <c r="BC210" s="18" t="str">
        <f t="shared" si="123"/>
        <v>ATENDE</v>
      </c>
      <c r="BD210" s="19">
        <f t="shared" si="124"/>
        <v>0.32800000000000007</v>
      </c>
      <c r="BE210" s="19">
        <f t="shared" si="125"/>
        <v>1.7777777777777777</v>
      </c>
      <c r="BF210" s="19" t="str">
        <f t="shared" si="126"/>
        <v>-</v>
      </c>
      <c r="BG210" s="20">
        <v>9.9600000000000009</v>
      </c>
      <c r="BH210" s="20">
        <v>0.5</v>
      </c>
      <c r="BI210" s="20"/>
      <c r="BJ210" s="20"/>
      <c r="BK210" s="21"/>
      <c r="BL210" s="20"/>
      <c r="BM210" s="18" t="str">
        <f t="shared" si="127"/>
        <v>ATENDE</v>
      </c>
      <c r="BN210" s="18" t="str">
        <f t="shared" si="128"/>
        <v>ATENDE</v>
      </c>
      <c r="BO210" s="18" t="str">
        <f t="shared" si="129"/>
        <v>ATENDE</v>
      </c>
      <c r="BP210" s="18" t="str">
        <f t="shared" si="130"/>
        <v>ATENDE</v>
      </c>
      <c r="BQ210" s="22" t="str">
        <f t="shared" si="131"/>
        <v>C5</v>
      </c>
      <c r="BR210" s="22" t="str">
        <f t="shared" si="132"/>
        <v>P6</v>
      </c>
      <c r="BS210" s="23">
        <f t="shared" si="133"/>
        <v>1.4833333333333334</v>
      </c>
      <c r="BT210" s="20">
        <v>7.45</v>
      </c>
      <c r="BU210" s="20">
        <v>2.2000000000000002</v>
      </c>
      <c r="BV210" s="132">
        <f>IF(BR210="-","-",_xlfn.XLOOKUP(BR210,ABNT5101!$B$4:$B$9,ABNT5101!$C$4:$C$9))</f>
        <v>3</v>
      </c>
      <c r="BW210" s="132">
        <f>IF(BR210="-","-",_xlfn.XLOOKUP(BR210,ABNT5101!$B$4:$B$9,ABNT5101!$D$4:$D$9))</f>
        <v>0.6</v>
      </c>
      <c r="BX210" s="18" t="str">
        <f t="shared" si="134"/>
        <v>ATENDE</v>
      </c>
      <c r="BY210" s="18" t="str">
        <f t="shared" si="135"/>
        <v>ATENDE</v>
      </c>
      <c r="BZ210" s="18" t="str">
        <f t="shared" si="136"/>
        <v>ATENDE</v>
      </c>
      <c r="CA210" s="22" t="str">
        <f t="shared" si="147"/>
        <v>P6</v>
      </c>
      <c r="CB210" s="23">
        <f t="shared" si="137"/>
        <v>0.54</v>
      </c>
      <c r="CC210" s="22">
        <v>4.62</v>
      </c>
      <c r="CD210" s="22">
        <v>2.7</v>
      </c>
      <c r="CE210" s="130">
        <f>IF(CA210="-","-",_xlfn.XLOOKUP(CA210,ABNT5101!$B$4:$B$9,ABNT5101!$C$4:$C$9))</f>
        <v>3</v>
      </c>
      <c r="CF210" s="130">
        <f>IF(CA210="-","-",_xlfn.XLOOKUP(CA210,ABNT5101!$B$4:$B$9,ABNT5101!$D$4:$D$9))</f>
        <v>0.6</v>
      </c>
      <c r="CG210" s="18" t="str">
        <f t="shared" si="138"/>
        <v>ATENDE</v>
      </c>
      <c r="CH210" s="18" t="str">
        <f t="shared" si="139"/>
        <v>ATENDE</v>
      </c>
      <c r="CI210" s="18" t="str">
        <f t="shared" si="140"/>
        <v>ATENDE</v>
      </c>
      <c r="CJ210" s="133" t="str">
        <f>_xlfn.XLOOKUP(CK210,'Banco de dados'!$B:$B,'Banco de dados'!$D:$D)</f>
        <v>SX LIGHTING</v>
      </c>
      <c r="CK210" s="25" t="s">
        <v>801</v>
      </c>
      <c r="CL210" s="24" t="str">
        <f>_xlfn.XLOOKUP(CK210,'Banco de dados'!$B:$B,'Banco de dados'!$E:$E)</f>
        <v>SXINEVO030K40L12CZF7PHF</v>
      </c>
      <c r="CM210" s="24"/>
      <c r="CN210" s="24" t="e">
        <f>IF(CM210="-","-",_xlfn.XLOOKUP(CM210,'Banco de dados'!$B:$B,'Banco de dados'!$E:$E))</f>
        <v>#N/A</v>
      </c>
      <c r="CO210" s="26">
        <f t="shared" si="141"/>
        <v>1</v>
      </c>
      <c r="CP210" s="24">
        <f>_xlfn.XLOOKUP(CK210,'Banco de dados'!$B:$B,'Banco de dados'!$H:$H)</f>
        <v>31</v>
      </c>
      <c r="CQ210" s="24">
        <f>_xlfn.XLOOKUP(CM210,'Banco de dados'!$B:$B,'Banco de dados'!$H:$H)</f>
        <v>0</v>
      </c>
      <c r="CR210" s="24">
        <f>_xlfn.XLOOKUP(CK210,'Banco de dados'!$B:$B,'Banco de dados'!$F:$F)</f>
        <v>5270</v>
      </c>
      <c r="CS210" s="24">
        <f>_xlfn.XLOOKUP(CM210,'Banco de dados'!$B:$B,'Banco de dados'!$F:$F)</f>
        <v>0</v>
      </c>
      <c r="CT210" s="25">
        <v>0</v>
      </c>
      <c r="CU210" s="25"/>
      <c r="CV210" s="24" t="str">
        <f>IF(AI210&lt;=0.5,"Curto I",IF(AND(AI210&gt;='Braços de IP'!$B$9,AI210&lt;='Braços de IP'!$D$9),'Braços de IP'!$E$9,IF(AND(AI210&gt;='Braços de IP'!$B$10,AI210&lt;='Braços de IP'!$D$10),'Braços de IP'!$E$10,IF(AND(AI210&gt;='Braços de IP'!$B$11,AI210&lt;='Braços de IP'!$D$11),'Braços de IP'!$E$11,IF(AND(AI210&gt;='Braços de IP'!$B$12,AI210&lt;='Braços de IP'!$D$12),'Braços de IP'!$E$12,IF(AND(AI210&gt;='Braços de IP'!$B$13,AI210&lt;='Braços de IP'!$D$13),'Braços de IP'!$E$13,IF(AND(AI210&gt;='Braços de IP'!$B$14,AI210&lt;='Braços de IP'!$D$14),'Braços de IP'!$E$14,"ERRO")))))))</f>
        <v>Curto II</v>
      </c>
      <c r="CW210" s="25"/>
      <c r="CX210" s="24" t="str">
        <f>IF($CW210="","",VLOOKUP($CW210,'Braços de IP'!$E$9:$I$15,2,0))</f>
        <v/>
      </c>
      <c r="CY210" s="27" t="str">
        <f>IF($CW210="","",VLOOKUP($CW210,'Braços de IP'!$E$9:$I$15,5,0))</f>
        <v/>
      </c>
      <c r="CZ210" s="24"/>
      <c r="DA210" s="24"/>
      <c r="DB210" s="24"/>
      <c r="DC210" s="24"/>
      <c r="DD210" s="24"/>
      <c r="DE210" s="24"/>
      <c r="DF210" s="28">
        <f t="shared" si="142"/>
        <v>31</v>
      </c>
      <c r="DG210" s="29">
        <f t="shared" si="143"/>
        <v>150</v>
      </c>
      <c r="DH210" s="28">
        <f t="shared" si="144"/>
        <v>181</v>
      </c>
      <c r="DI210" s="30">
        <f t="shared" si="145"/>
        <v>0.79333333333333333</v>
      </c>
      <c r="DJ210" s="31"/>
      <c r="DK210" s="32"/>
      <c r="DL210" s="15" t="s">
        <v>141</v>
      </c>
      <c r="DM210" s="15"/>
      <c r="DO210" s="33">
        <f t="shared" si="146"/>
        <v>0.81976744186046513</v>
      </c>
    </row>
    <row r="211" spans="3:119" ht="15.75" hidden="1" customHeight="1" x14ac:dyDescent="0.3">
      <c r="C211" t="s">
        <v>1006</v>
      </c>
      <c r="D211" s="15">
        <v>69</v>
      </c>
      <c r="E211" s="15" t="s">
        <v>132</v>
      </c>
      <c r="F211" s="15" t="s">
        <v>233</v>
      </c>
      <c r="G211" s="15">
        <v>-30.020644000000001</v>
      </c>
      <c r="H211" s="15">
        <v>-50.148105000000001</v>
      </c>
      <c r="I211" s="15" t="s">
        <v>134</v>
      </c>
      <c r="J211" s="15" t="s">
        <v>135</v>
      </c>
      <c r="K211" s="15" t="s">
        <v>136</v>
      </c>
      <c r="L211" s="15" t="s">
        <v>148</v>
      </c>
      <c r="M211" s="15">
        <v>150</v>
      </c>
      <c r="N211" s="15">
        <v>22</v>
      </c>
      <c r="O211" s="15">
        <v>0</v>
      </c>
      <c r="P211" s="15">
        <f t="shared" si="119"/>
        <v>300</v>
      </c>
      <c r="Q211" s="16">
        <v>2</v>
      </c>
      <c r="R211" s="16">
        <v>2.5</v>
      </c>
      <c r="S211" s="16">
        <v>7</v>
      </c>
      <c r="T211" s="15"/>
      <c r="U211" s="15"/>
      <c r="V211" s="15">
        <v>0</v>
      </c>
      <c r="W211" s="15">
        <v>2.5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 t="s">
        <v>138</v>
      </c>
      <c r="AD211" s="15" t="s">
        <v>139</v>
      </c>
      <c r="AE211" s="15">
        <v>31</v>
      </c>
      <c r="AF211" s="15">
        <v>6.8</v>
      </c>
      <c r="AG211" s="15">
        <v>1</v>
      </c>
      <c r="AH211" s="15">
        <v>0.3</v>
      </c>
      <c r="AI211" s="15">
        <v>1.3</v>
      </c>
      <c r="AJ211" s="16">
        <f t="shared" si="120"/>
        <v>1</v>
      </c>
      <c r="AK211" s="16" t="s">
        <v>135</v>
      </c>
      <c r="AL211" s="16" t="s">
        <v>135</v>
      </c>
      <c r="AM211" s="15" t="s">
        <v>140</v>
      </c>
      <c r="AN211" s="16">
        <f t="shared" si="121"/>
        <v>2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 t="s">
        <v>135</v>
      </c>
      <c r="AU211" s="17">
        <f t="shared" si="122"/>
        <v>0</v>
      </c>
      <c r="AV211" s="17"/>
      <c r="AW211" s="17">
        <f>VLOOKUP(I211,ABNT5101!$I$3:$J$9,2)</f>
        <v>7.5</v>
      </c>
      <c r="AX211" s="17">
        <f>VLOOKUP(I211,ABNT5101!$I$3:$M$9,5)</f>
        <v>0.18</v>
      </c>
      <c r="AY211" s="131" t="str">
        <f>_xlfn.XLOOKUP(I211,ABNT5101!$I:$I,ABNT5101!$L:$L)</f>
        <v>-</v>
      </c>
      <c r="AZ211" s="131">
        <f>_xlfn.XLOOKUP(I211,ABNT5101!$I:$I,ABNT5101!M:M)</f>
        <v>0.18</v>
      </c>
      <c r="BA211" s="131" t="str">
        <f>_xlfn.XLOOKUP(I211,ABNT5101!$I:$I,ABNT5101!N:N)</f>
        <v>-</v>
      </c>
      <c r="BB211" s="131">
        <f>_xlfn.XLOOKUP(I211,ABNT5101!$I:$I,ABNT5101!O:O)</f>
        <v>16</v>
      </c>
      <c r="BC211" s="18" t="str">
        <f t="shared" si="123"/>
        <v>ATENDE</v>
      </c>
      <c r="BD211" s="19">
        <f t="shared" si="124"/>
        <v>0.30666666666666687</v>
      </c>
      <c r="BE211" s="19">
        <f t="shared" si="125"/>
        <v>2.1666666666666665</v>
      </c>
      <c r="BF211" s="19" t="str">
        <f t="shared" si="126"/>
        <v>-</v>
      </c>
      <c r="BG211" s="20">
        <v>9.8000000000000007</v>
      </c>
      <c r="BH211" s="20">
        <v>0.56999999999999995</v>
      </c>
      <c r="BI211" s="20"/>
      <c r="BJ211" s="20"/>
      <c r="BK211" s="21"/>
      <c r="BL211" s="20"/>
      <c r="BM211" s="18" t="str">
        <f t="shared" si="127"/>
        <v>ATENDE</v>
      </c>
      <c r="BN211" s="18" t="str">
        <f t="shared" si="128"/>
        <v>ATENDE</v>
      </c>
      <c r="BO211" s="18" t="str">
        <f t="shared" si="129"/>
        <v>ATENDE</v>
      </c>
      <c r="BP211" s="18" t="str">
        <f t="shared" si="130"/>
        <v>ATENDE</v>
      </c>
      <c r="BQ211" s="22" t="str">
        <f t="shared" si="131"/>
        <v>C5</v>
      </c>
      <c r="BR211" s="22" t="str">
        <f t="shared" si="132"/>
        <v>P6</v>
      </c>
      <c r="BS211" s="23">
        <f t="shared" si="133"/>
        <v>1.5066666666666664</v>
      </c>
      <c r="BT211" s="20">
        <v>7.52</v>
      </c>
      <c r="BU211" s="20">
        <v>3.71</v>
      </c>
      <c r="BV211" s="132">
        <f>IF(BR211="-","-",_xlfn.XLOOKUP(BR211,ABNT5101!$B$4:$B$9,ABNT5101!$C$4:$C$9))</f>
        <v>3</v>
      </c>
      <c r="BW211" s="132">
        <f>IF(BR211="-","-",_xlfn.XLOOKUP(BR211,ABNT5101!$B$4:$B$9,ABNT5101!$D$4:$D$9))</f>
        <v>0.6</v>
      </c>
      <c r="BX211" s="18" t="str">
        <f t="shared" si="134"/>
        <v>ATENDE</v>
      </c>
      <c r="BY211" s="18" t="str">
        <f t="shared" si="135"/>
        <v>ATENDE</v>
      </c>
      <c r="BZ211" s="18" t="str">
        <f t="shared" si="136"/>
        <v>ATENDE</v>
      </c>
      <c r="CA211" s="22" t="str">
        <f t="shared" si="147"/>
        <v>P6</v>
      </c>
      <c r="CB211" s="23">
        <f t="shared" si="137"/>
        <v>0.44666666666666655</v>
      </c>
      <c r="CC211" s="22">
        <v>4.34</v>
      </c>
      <c r="CD211" s="22">
        <v>2.97</v>
      </c>
      <c r="CE211" s="130">
        <f>IF(CA211="-","-",_xlfn.XLOOKUP(CA211,ABNT5101!$B$4:$B$9,ABNT5101!$C$4:$C$9))</f>
        <v>3</v>
      </c>
      <c r="CF211" s="130">
        <f>IF(CA211="-","-",_xlfn.XLOOKUP(CA211,ABNT5101!$B$4:$B$9,ABNT5101!$D$4:$D$9))</f>
        <v>0.6</v>
      </c>
      <c r="CG211" s="18" t="str">
        <f t="shared" si="138"/>
        <v>ATENDE</v>
      </c>
      <c r="CH211" s="18" t="str">
        <f t="shared" si="139"/>
        <v>ATENDE</v>
      </c>
      <c r="CI211" s="18" t="str">
        <f t="shared" si="140"/>
        <v>ATENDE</v>
      </c>
      <c r="CJ211" s="133" t="str">
        <f>_xlfn.XLOOKUP(CK211,'Banco de dados'!$B:$B,'Banco de dados'!$D:$D)</f>
        <v>TECNOWATT</v>
      </c>
      <c r="CK211" s="25" t="s">
        <v>824</v>
      </c>
      <c r="CL211" s="24" t="str">
        <f>_xlfn.XLOOKUP(CK211,'Banco de dados'!$B:$B,'Banco de dados'!$E:$E)</f>
        <v>SIGSAGPTLRRSSNDL_30W_38IBBRS
1-10C1MUN6.5</v>
      </c>
      <c r="CM211" s="24"/>
      <c r="CN211" s="24" t="e">
        <f>IF(CM211="-","-",_xlfn.XLOOKUP(CM211,'Banco de dados'!$B:$B,'Banco de dados'!$E:$E))</f>
        <v>#N/A</v>
      </c>
      <c r="CO211" s="26">
        <f t="shared" si="141"/>
        <v>1</v>
      </c>
      <c r="CP211" s="24">
        <f>_xlfn.XLOOKUP(CK211,'Banco de dados'!$B:$B,'Banco de dados'!$H:$H)</f>
        <v>30</v>
      </c>
      <c r="CQ211" s="24">
        <f>_xlfn.XLOOKUP(CM211,'Banco de dados'!$B:$B,'Banco de dados'!$H:$H)</f>
        <v>0</v>
      </c>
      <c r="CR211" s="24">
        <f>_xlfn.XLOOKUP(CK211,'Banco de dados'!$B:$B,'Banco de dados'!$F:$F)</f>
        <v>5266</v>
      </c>
      <c r="CS211" s="24">
        <f>_xlfn.XLOOKUP(CM211,'Banco de dados'!$B:$B,'Banco de dados'!$F:$F)</f>
        <v>0</v>
      </c>
      <c r="CT211" s="25">
        <v>0</v>
      </c>
      <c r="CU211" s="25"/>
      <c r="CV211" s="24" t="str">
        <f>IF(AI211&lt;=0.5,"Curto I",IF(AND(AI211&gt;='Braços de IP'!$B$9,AI211&lt;='Braços de IP'!$D$9),'Braços de IP'!$E$9,IF(AND(AI211&gt;='Braços de IP'!$B$10,AI211&lt;='Braços de IP'!$D$10),'Braços de IP'!$E$10,IF(AND(AI211&gt;='Braços de IP'!$B$11,AI211&lt;='Braços de IP'!$D$11),'Braços de IP'!$E$11,IF(AND(AI211&gt;='Braços de IP'!$B$12,AI211&lt;='Braços de IP'!$D$12),'Braços de IP'!$E$12,IF(AND(AI211&gt;='Braços de IP'!$B$13,AI211&lt;='Braços de IP'!$D$13),'Braços de IP'!$E$13,IF(AND(AI211&gt;='Braços de IP'!$B$14,AI211&lt;='Braços de IP'!$D$14),'Braços de IP'!$E$14,"ERRO")))))))</f>
        <v>Curto II</v>
      </c>
      <c r="CW211" s="25"/>
      <c r="CX211" s="24" t="str">
        <f>IF($CW211="","",VLOOKUP($CW211,'Braços de IP'!$E$9:$I$15,2,0))</f>
        <v/>
      </c>
      <c r="CY211" s="27" t="str">
        <f>IF($CW211="","",VLOOKUP($CW211,'Braços de IP'!$E$9:$I$15,5,0))</f>
        <v/>
      </c>
      <c r="CZ211" s="24"/>
      <c r="DA211" s="24"/>
      <c r="DB211" s="24"/>
      <c r="DC211" s="24"/>
      <c r="DD211" s="24"/>
      <c r="DE211" s="24"/>
      <c r="DF211" s="28">
        <f t="shared" si="142"/>
        <v>30</v>
      </c>
      <c r="DG211" s="29">
        <f t="shared" si="143"/>
        <v>150</v>
      </c>
      <c r="DH211" s="28">
        <f t="shared" si="144"/>
        <v>180</v>
      </c>
      <c r="DI211" s="30">
        <f t="shared" si="145"/>
        <v>0.8</v>
      </c>
      <c r="DJ211" s="31"/>
      <c r="DK211" s="32"/>
      <c r="DL211" s="15" t="s">
        <v>141</v>
      </c>
      <c r="DM211" s="15"/>
      <c r="DO211" s="33">
        <f t="shared" si="146"/>
        <v>0.82558139534883723</v>
      </c>
    </row>
    <row r="212" spans="3:119" ht="15.75" hidden="1" customHeight="1" x14ac:dyDescent="0.3">
      <c r="C212" t="s">
        <v>991</v>
      </c>
      <c r="D212" s="15">
        <v>70</v>
      </c>
      <c r="E212" s="15" t="s">
        <v>132</v>
      </c>
      <c r="F212" s="15" t="s">
        <v>234</v>
      </c>
      <c r="G212" s="15">
        <v>-30.017878</v>
      </c>
      <c r="H212" s="15">
        <v>-50.153658999999998</v>
      </c>
      <c r="I212" s="15" t="s">
        <v>134</v>
      </c>
      <c r="J212" s="15" t="s">
        <v>135</v>
      </c>
      <c r="K212" s="15" t="s">
        <v>136</v>
      </c>
      <c r="L212" s="15" t="s">
        <v>137</v>
      </c>
      <c r="M212" s="15">
        <v>50</v>
      </c>
      <c r="N212" s="15">
        <v>0</v>
      </c>
      <c r="O212" s="15">
        <v>0</v>
      </c>
      <c r="P212" s="15">
        <f t="shared" si="119"/>
        <v>100</v>
      </c>
      <c r="Q212" s="16">
        <v>2</v>
      </c>
      <c r="R212" s="16">
        <v>3</v>
      </c>
      <c r="S212" s="16">
        <v>7</v>
      </c>
      <c r="T212" s="15"/>
      <c r="U212" s="15"/>
      <c r="V212" s="15">
        <v>0</v>
      </c>
      <c r="W212" s="15">
        <v>3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 t="s">
        <v>138</v>
      </c>
      <c r="AD212" s="15" t="s">
        <v>139</v>
      </c>
      <c r="AE212" s="15">
        <v>35.6</v>
      </c>
      <c r="AF212" s="15">
        <v>7.5</v>
      </c>
      <c r="AG212" s="15">
        <v>1</v>
      </c>
      <c r="AH212" s="15">
        <v>0.4</v>
      </c>
      <c r="AI212" s="15">
        <v>2</v>
      </c>
      <c r="AJ212" s="16">
        <f t="shared" si="120"/>
        <v>1.6</v>
      </c>
      <c r="AK212" s="16" t="s">
        <v>135</v>
      </c>
      <c r="AL212" s="16" t="s">
        <v>135</v>
      </c>
      <c r="AM212" s="15" t="s">
        <v>140</v>
      </c>
      <c r="AN212" s="16">
        <f t="shared" si="121"/>
        <v>2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 t="s">
        <v>135</v>
      </c>
      <c r="AU212" s="17">
        <f t="shared" si="122"/>
        <v>0</v>
      </c>
      <c r="AV212" s="17"/>
      <c r="AW212" s="17">
        <f>VLOOKUP(I212,ABNT5101!$I$3:$J$9,2)</f>
        <v>7.5</v>
      </c>
      <c r="AX212" s="17">
        <f>VLOOKUP(I212,ABNT5101!$I$3:$M$9,5)</f>
        <v>0.18</v>
      </c>
      <c r="AY212" s="131" t="str">
        <f>_xlfn.XLOOKUP(I212,ABNT5101!$I:$I,ABNT5101!$L:$L)</f>
        <v>-</v>
      </c>
      <c r="AZ212" s="131">
        <f>_xlfn.XLOOKUP(I212,ABNT5101!$I:$I,ABNT5101!M:M)</f>
        <v>0.18</v>
      </c>
      <c r="BA212" s="131" t="str">
        <f>_xlfn.XLOOKUP(I212,ABNT5101!$I:$I,ABNT5101!N:N)</f>
        <v>-</v>
      </c>
      <c r="BB212" s="131">
        <f>_xlfn.XLOOKUP(I212,ABNT5101!$I:$I,ABNT5101!O:O)</f>
        <v>16</v>
      </c>
      <c r="BC212" s="18" t="str">
        <f t="shared" si="123"/>
        <v>ATENDE</v>
      </c>
      <c r="BD212" s="19">
        <f t="shared" si="124"/>
        <v>0.1186666666666667</v>
      </c>
      <c r="BE212" s="19">
        <f t="shared" si="125"/>
        <v>1.1111111111111112</v>
      </c>
      <c r="BF212" s="19" t="str">
        <f t="shared" si="126"/>
        <v>-</v>
      </c>
      <c r="BG212" s="20">
        <v>8.39</v>
      </c>
      <c r="BH212" s="20">
        <v>0.38</v>
      </c>
      <c r="BI212" s="20"/>
      <c r="BJ212" s="20"/>
      <c r="BK212" s="21"/>
      <c r="BL212" s="20"/>
      <c r="BM212" s="18" t="str">
        <f t="shared" si="127"/>
        <v>ATENDE</v>
      </c>
      <c r="BN212" s="18" t="str">
        <f t="shared" si="128"/>
        <v>ATENDE</v>
      </c>
      <c r="BO212" s="18" t="str">
        <f t="shared" si="129"/>
        <v>ATENDE</v>
      </c>
      <c r="BP212" s="18" t="str">
        <f t="shared" si="130"/>
        <v>ATENDE</v>
      </c>
      <c r="BQ212" s="22" t="str">
        <f t="shared" si="131"/>
        <v>C5</v>
      </c>
      <c r="BR212" s="22" t="str">
        <f t="shared" si="132"/>
        <v>P6</v>
      </c>
      <c r="BS212" s="23">
        <f t="shared" si="133"/>
        <v>0.88333333333333353</v>
      </c>
      <c r="BT212" s="20">
        <v>5.65</v>
      </c>
      <c r="BU212" s="20">
        <v>2.58</v>
      </c>
      <c r="BV212" s="132">
        <f>IF(BR212="-","-",_xlfn.XLOOKUP(BR212,ABNT5101!$B$4:$B$9,ABNT5101!$C$4:$C$9))</f>
        <v>3</v>
      </c>
      <c r="BW212" s="132">
        <f>IF(BR212="-","-",_xlfn.XLOOKUP(BR212,ABNT5101!$B$4:$B$9,ABNT5101!$D$4:$D$9))</f>
        <v>0.6</v>
      </c>
      <c r="BX212" s="18" t="str">
        <f t="shared" si="134"/>
        <v>ATENDE</v>
      </c>
      <c r="BY212" s="18" t="str">
        <f t="shared" si="135"/>
        <v>ATENDE</v>
      </c>
      <c r="BZ212" s="18" t="str">
        <f t="shared" si="136"/>
        <v>ATENDE</v>
      </c>
      <c r="CA212" s="22" t="str">
        <f t="shared" si="147"/>
        <v>P6</v>
      </c>
      <c r="CB212" s="23">
        <f t="shared" si="137"/>
        <v>0.89333333333333331</v>
      </c>
      <c r="CC212" s="22">
        <v>5.68</v>
      </c>
      <c r="CD212" s="22">
        <v>2.09</v>
      </c>
      <c r="CE212" s="130">
        <f>IF(CA212="-","-",_xlfn.XLOOKUP(CA212,ABNT5101!$B$4:$B$9,ABNT5101!$C$4:$C$9))</f>
        <v>3</v>
      </c>
      <c r="CF212" s="130">
        <f>IF(CA212="-","-",_xlfn.XLOOKUP(CA212,ABNT5101!$B$4:$B$9,ABNT5101!$D$4:$D$9))</f>
        <v>0.6</v>
      </c>
      <c r="CG212" s="18" t="str">
        <f t="shared" si="138"/>
        <v>ATENDE</v>
      </c>
      <c r="CH212" s="18" t="str">
        <f t="shared" si="139"/>
        <v>ATENDE</v>
      </c>
      <c r="CI212" s="18" t="str">
        <f t="shared" si="140"/>
        <v>ATENDE</v>
      </c>
      <c r="CJ212" s="133" t="str">
        <f>_xlfn.XLOOKUP(CK212,'Banco de dados'!$B:$B,'Banco de dados'!$D:$D)</f>
        <v>LEDSTAR</v>
      </c>
      <c r="CK212" s="145" t="s">
        <v>709</v>
      </c>
      <c r="CL212" s="24" t="str">
        <f>_xlfn.XLOOKUP(CK212,'Banco de dados'!$B:$B,'Banco de dados'!$E:$E)</f>
        <v>LUM LED SL VT 9.1 35W</v>
      </c>
      <c r="CM212" s="24"/>
      <c r="CN212" s="24" t="e">
        <f>IF(CM212="-","-",_xlfn.XLOOKUP(CM212,'Banco de dados'!$B:$B,'Banco de dados'!$E:$E))</f>
        <v>#N/A</v>
      </c>
      <c r="CO212" s="26">
        <f t="shared" si="141"/>
        <v>1</v>
      </c>
      <c r="CP212" s="24">
        <f>_xlfn.XLOOKUP(CK212,'Banco de dados'!$B:$B,'Banco de dados'!$H:$H)</f>
        <v>35</v>
      </c>
      <c r="CQ212" s="24" t="e">
        <f>_xlfn.XLOOKUP(CM212,'Banco de dados'!$B:$B,'Banco de dados'!$H:$H)</f>
        <v>#N/A</v>
      </c>
      <c r="CR212" s="24">
        <f>_xlfn.XLOOKUP(CK212,'Banco de dados'!$B:$B,'Banco de dados'!$F:$F)</f>
        <v>5955.62</v>
      </c>
      <c r="CS212" s="24">
        <f>_xlfn.XLOOKUP(CM212,'Banco de dados'!$B:$B,'Banco de dados'!$F:$F)</f>
        <v>0</v>
      </c>
      <c r="CT212" s="25">
        <v>0</v>
      </c>
      <c r="CU212" s="25">
        <v>8</v>
      </c>
      <c r="CV212" s="24" t="str">
        <f>IF(AI212&lt;=0.5,"Curto I",IF(AND(AI212&gt;='Braços de IP'!$B$9,AI212&lt;='Braços de IP'!$D$9),'Braços de IP'!$E$9,IF(AND(AI212&gt;='Braços de IP'!$B$10,AI212&lt;='Braços de IP'!$D$10),'Braços de IP'!$E$10,IF(AND(AI212&gt;='Braços de IP'!$B$11,AI212&lt;='Braços de IP'!$D$11),'Braços de IP'!$E$11,IF(AND(AI212&gt;='Braços de IP'!$B$12,AI212&lt;='Braços de IP'!$D$12),'Braços de IP'!$E$12,IF(AND(AI212&gt;='Braços de IP'!$B$13,AI212&lt;='Braços de IP'!$D$13),'Braços de IP'!$E$13,IF(AND(AI212&gt;='Braços de IP'!$B$14,AI212&lt;='Braços de IP'!$D$14),'Braços de IP'!$E$14,"ERRO")))))))</f>
        <v>Médio I</v>
      </c>
      <c r="CW212" s="25"/>
      <c r="CX212" s="24" t="str">
        <f>IF($CW212="","",VLOOKUP($CW212,'Braços de IP'!$E$9:$I$15,2,0))</f>
        <v/>
      </c>
      <c r="CY212" s="27" t="str">
        <f>IF($CW212="","",VLOOKUP($CW212,'Braços de IP'!$E$9:$I$15,5,0))</f>
        <v/>
      </c>
      <c r="CZ212" s="24"/>
      <c r="DA212" s="24"/>
      <c r="DB212" s="24"/>
      <c r="DC212" s="24"/>
      <c r="DD212" s="24"/>
      <c r="DE212" s="24"/>
      <c r="DF212" s="28">
        <f t="shared" si="142"/>
        <v>35</v>
      </c>
      <c r="DG212" s="29">
        <f t="shared" si="143"/>
        <v>50</v>
      </c>
      <c r="DH212" s="28">
        <f t="shared" si="144"/>
        <v>85</v>
      </c>
      <c r="DI212" s="30">
        <f t="shared" si="145"/>
        <v>0.30000000000000004</v>
      </c>
      <c r="DJ212" s="31"/>
      <c r="DK212" s="32"/>
      <c r="DL212" s="15" t="s">
        <v>141</v>
      </c>
      <c r="DM212" s="15"/>
      <c r="DO212" s="33">
        <f t="shared" si="146"/>
        <v>0.3</v>
      </c>
    </row>
    <row r="213" spans="3:119" ht="15.75" hidden="1" customHeight="1" x14ac:dyDescent="0.3">
      <c r="C213" t="s">
        <v>991</v>
      </c>
      <c r="D213" s="15">
        <v>70</v>
      </c>
      <c r="E213" s="15" t="s">
        <v>132</v>
      </c>
      <c r="F213" s="15" t="s">
        <v>234</v>
      </c>
      <c r="G213" s="15">
        <v>-30.017878</v>
      </c>
      <c r="H213" s="15">
        <v>-50.153658999999998</v>
      </c>
      <c r="I213" s="15" t="s">
        <v>134</v>
      </c>
      <c r="J213" s="15" t="s">
        <v>135</v>
      </c>
      <c r="K213" s="15" t="s">
        <v>136</v>
      </c>
      <c r="L213" s="15" t="s">
        <v>137</v>
      </c>
      <c r="M213" s="15">
        <v>50</v>
      </c>
      <c r="N213" s="15">
        <v>0</v>
      </c>
      <c r="O213" s="15">
        <v>0</v>
      </c>
      <c r="P213" s="15">
        <f t="shared" si="119"/>
        <v>100</v>
      </c>
      <c r="Q213" s="16">
        <v>2</v>
      </c>
      <c r="R213" s="16">
        <v>3</v>
      </c>
      <c r="S213" s="16">
        <v>7</v>
      </c>
      <c r="T213" s="15"/>
      <c r="U213" s="15"/>
      <c r="V213" s="15">
        <v>0</v>
      </c>
      <c r="W213" s="15">
        <v>3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 t="s">
        <v>138</v>
      </c>
      <c r="AD213" s="15" t="s">
        <v>139</v>
      </c>
      <c r="AE213" s="15">
        <v>35.6</v>
      </c>
      <c r="AF213" s="15">
        <v>7.5</v>
      </c>
      <c r="AG213" s="15">
        <v>1</v>
      </c>
      <c r="AH213" s="15">
        <v>0.4</v>
      </c>
      <c r="AI213" s="15">
        <v>2</v>
      </c>
      <c r="AJ213" s="16">
        <f t="shared" si="120"/>
        <v>1.6</v>
      </c>
      <c r="AK213" s="16" t="s">
        <v>135</v>
      </c>
      <c r="AL213" s="16" t="s">
        <v>135</v>
      </c>
      <c r="AM213" s="15" t="s">
        <v>140</v>
      </c>
      <c r="AN213" s="16">
        <f t="shared" si="121"/>
        <v>2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 t="s">
        <v>135</v>
      </c>
      <c r="AU213" s="17">
        <f t="shared" si="122"/>
        <v>0</v>
      </c>
      <c r="AV213" s="17"/>
      <c r="AW213" s="17">
        <f>VLOOKUP(I213,ABNT5101!$I$3:$J$9,2)</f>
        <v>7.5</v>
      </c>
      <c r="AX213" s="17">
        <f>VLOOKUP(I213,ABNT5101!$I$3:$M$9,5)</f>
        <v>0.18</v>
      </c>
      <c r="AY213" s="131" t="str">
        <f>_xlfn.XLOOKUP(I213,ABNT5101!$I:$I,ABNT5101!$L:$L)</f>
        <v>-</v>
      </c>
      <c r="AZ213" s="131">
        <f>_xlfn.XLOOKUP(I213,ABNT5101!$I:$I,ABNT5101!M:M)</f>
        <v>0.18</v>
      </c>
      <c r="BA213" s="131" t="str">
        <f>_xlfn.XLOOKUP(I213,ABNT5101!$I:$I,ABNT5101!N:N)</f>
        <v>-</v>
      </c>
      <c r="BB213" s="131">
        <f>_xlfn.XLOOKUP(I213,ABNT5101!$I:$I,ABNT5101!O:O)</f>
        <v>16</v>
      </c>
      <c r="BC213" s="18" t="str">
        <f t="shared" si="123"/>
        <v>ATENDE</v>
      </c>
      <c r="BD213" s="19">
        <f t="shared" si="124"/>
        <v>8.2666666666666666E-2</v>
      </c>
      <c r="BE213" s="19">
        <f t="shared" si="125"/>
        <v>1.166666666666667</v>
      </c>
      <c r="BF213" s="19" t="str">
        <f t="shared" si="126"/>
        <v>-</v>
      </c>
      <c r="BG213" s="20">
        <v>8.1199999999999992</v>
      </c>
      <c r="BH213" s="20">
        <v>0.39</v>
      </c>
      <c r="BI213" s="20"/>
      <c r="BJ213" s="20"/>
      <c r="BK213" s="21"/>
      <c r="BL213" s="20"/>
      <c r="BM213" s="18" t="str">
        <f t="shared" si="127"/>
        <v>ATENDE</v>
      </c>
      <c r="BN213" s="18" t="str">
        <f t="shared" si="128"/>
        <v>ATENDE</v>
      </c>
      <c r="BO213" s="18" t="str">
        <f t="shared" si="129"/>
        <v>ATENDE</v>
      </c>
      <c r="BP213" s="18" t="str">
        <f t="shared" si="130"/>
        <v>ATENDE</v>
      </c>
      <c r="BQ213" s="22" t="str">
        <f t="shared" si="131"/>
        <v>C5</v>
      </c>
      <c r="BR213" s="22" t="str">
        <f t="shared" si="132"/>
        <v>P6</v>
      </c>
      <c r="BS213" s="23">
        <f t="shared" si="133"/>
        <v>0.66000000000000014</v>
      </c>
      <c r="BT213" s="20">
        <v>4.9800000000000004</v>
      </c>
      <c r="BU213" s="20">
        <v>2.67</v>
      </c>
      <c r="BV213" s="132">
        <f>IF(BR213="-","-",_xlfn.XLOOKUP(BR213,ABNT5101!$B$4:$B$9,ABNT5101!$C$4:$C$9))</f>
        <v>3</v>
      </c>
      <c r="BW213" s="132">
        <f>IF(BR213="-","-",_xlfn.XLOOKUP(BR213,ABNT5101!$B$4:$B$9,ABNT5101!$D$4:$D$9))</f>
        <v>0.6</v>
      </c>
      <c r="BX213" s="18" t="str">
        <f t="shared" si="134"/>
        <v>ATENDE</v>
      </c>
      <c r="BY213" s="18" t="str">
        <f t="shared" si="135"/>
        <v>ATENDE</v>
      </c>
      <c r="BZ213" s="18" t="str">
        <f t="shared" si="136"/>
        <v>ATENDE</v>
      </c>
      <c r="CA213" s="22" t="str">
        <f t="shared" si="147"/>
        <v>P6</v>
      </c>
      <c r="CB213" s="23">
        <f t="shared" si="137"/>
        <v>0.67333333333333312</v>
      </c>
      <c r="CC213" s="22">
        <v>5.0199999999999996</v>
      </c>
      <c r="CD213" s="22">
        <v>1.18</v>
      </c>
      <c r="CE213" s="130">
        <f>IF(CA213="-","-",_xlfn.XLOOKUP(CA213,ABNT5101!$B$4:$B$9,ABNT5101!$C$4:$C$9))</f>
        <v>3</v>
      </c>
      <c r="CF213" s="130">
        <f>IF(CA213="-","-",_xlfn.XLOOKUP(CA213,ABNT5101!$B$4:$B$9,ABNT5101!$D$4:$D$9))</f>
        <v>0.6</v>
      </c>
      <c r="CG213" s="18" t="str">
        <f t="shared" si="138"/>
        <v>ATENDE</v>
      </c>
      <c r="CH213" s="18" t="str">
        <f t="shared" si="139"/>
        <v>ATENDE</v>
      </c>
      <c r="CI213" s="18" t="str">
        <f t="shared" si="140"/>
        <v>ATENDE</v>
      </c>
      <c r="CJ213" s="133" t="str">
        <f>_xlfn.XLOOKUP(CK213,'Banco de dados'!$B:$B,'Banco de dados'!$D:$D)</f>
        <v>SX LIGHTING</v>
      </c>
      <c r="CK213" s="145" t="s">
        <v>801</v>
      </c>
      <c r="CL213" s="24" t="str">
        <f>_xlfn.XLOOKUP(CK213,'Banco de dados'!$B:$B,'Banco de dados'!$E:$E)</f>
        <v>SXINEVO030K40L12CZF7PHF</v>
      </c>
      <c r="CM213" s="24"/>
      <c r="CN213" s="24" t="e">
        <f>IF(CM213="-","-",_xlfn.XLOOKUP(CM213,'Banco de dados'!$B:$B,'Banco de dados'!$E:$E))</f>
        <v>#N/A</v>
      </c>
      <c r="CO213" s="26">
        <f t="shared" si="141"/>
        <v>1</v>
      </c>
      <c r="CP213" s="24">
        <f>_xlfn.XLOOKUP(CK213,'Banco de dados'!$B:$B,'Banco de dados'!$H:$H)</f>
        <v>31</v>
      </c>
      <c r="CQ213" s="24" t="e">
        <f>_xlfn.XLOOKUP(CM213,'Banco de dados'!$B:$B,'Banco de dados'!$H:$H)</f>
        <v>#N/A</v>
      </c>
      <c r="CR213" s="24">
        <f>_xlfn.XLOOKUP(CK213,'Banco de dados'!$B:$B,'Banco de dados'!$F:$F)</f>
        <v>5270</v>
      </c>
      <c r="CS213" s="24">
        <f>_xlfn.XLOOKUP(CM213,'Banco de dados'!$B:$B,'Banco de dados'!$F:$F)</f>
        <v>0</v>
      </c>
      <c r="CT213" s="25">
        <v>0</v>
      </c>
      <c r="CU213" s="25">
        <v>10</v>
      </c>
      <c r="CV213" s="24" t="str">
        <f>IF(AI213&lt;=0.5,"Curto I",IF(AND(AI213&gt;='Braços de IP'!$B$9,AI213&lt;='Braços de IP'!$D$9),'Braços de IP'!$E$9,IF(AND(AI213&gt;='Braços de IP'!$B$10,AI213&lt;='Braços de IP'!$D$10),'Braços de IP'!$E$10,IF(AND(AI213&gt;='Braços de IP'!$B$11,AI213&lt;='Braços de IP'!$D$11),'Braços de IP'!$E$11,IF(AND(AI213&gt;='Braços de IP'!$B$12,AI213&lt;='Braços de IP'!$D$12),'Braços de IP'!$E$12,IF(AND(AI213&gt;='Braços de IP'!$B$13,AI213&lt;='Braços de IP'!$D$13),'Braços de IP'!$E$13,IF(AND(AI213&gt;='Braços de IP'!$B$14,AI213&lt;='Braços de IP'!$D$14),'Braços de IP'!$E$14,"ERRO")))))))</f>
        <v>Médio I</v>
      </c>
      <c r="CW213" s="25"/>
      <c r="CX213" s="24" t="str">
        <f>IF($CW213="","",VLOOKUP($CW213,'Braços de IP'!$E$9:$I$15,2,0))</f>
        <v/>
      </c>
      <c r="CY213" s="27" t="str">
        <f>IF($CW213="","",VLOOKUP($CW213,'Braços de IP'!$E$9:$I$15,5,0))</f>
        <v/>
      </c>
      <c r="CZ213" s="24"/>
      <c r="DA213" s="24"/>
      <c r="DB213" s="24"/>
      <c r="DC213" s="24"/>
      <c r="DD213" s="24"/>
      <c r="DE213" s="24"/>
      <c r="DF213" s="28">
        <f t="shared" si="142"/>
        <v>31</v>
      </c>
      <c r="DG213" s="29">
        <f t="shared" si="143"/>
        <v>50</v>
      </c>
      <c r="DH213" s="28">
        <f t="shared" si="144"/>
        <v>81</v>
      </c>
      <c r="DI213" s="30">
        <f t="shared" si="145"/>
        <v>0.38</v>
      </c>
      <c r="DJ213" s="31"/>
      <c r="DK213" s="32"/>
      <c r="DL213" s="15" t="s">
        <v>141</v>
      </c>
      <c r="DM213" s="15"/>
      <c r="DO213" s="33">
        <f t="shared" si="146"/>
        <v>0.38</v>
      </c>
    </row>
    <row r="214" spans="3:119" ht="15.75" hidden="1" customHeight="1" x14ac:dyDescent="0.3">
      <c r="C214" t="s">
        <v>991</v>
      </c>
      <c r="D214" s="15">
        <v>70</v>
      </c>
      <c r="E214" s="15" t="s">
        <v>132</v>
      </c>
      <c r="F214" s="15" t="s">
        <v>234</v>
      </c>
      <c r="G214" s="15">
        <v>-30.017878</v>
      </c>
      <c r="H214" s="15">
        <v>-50.153658999999998</v>
      </c>
      <c r="I214" s="15" t="s">
        <v>134</v>
      </c>
      <c r="J214" s="15" t="s">
        <v>135</v>
      </c>
      <c r="K214" s="15" t="s">
        <v>136</v>
      </c>
      <c r="L214" s="15" t="s">
        <v>137</v>
      </c>
      <c r="M214" s="15">
        <v>50</v>
      </c>
      <c r="N214" s="15">
        <v>0</v>
      </c>
      <c r="O214" s="15">
        <v>0</v>
      </c>
      <c r="P214" s="15">
        <f t="shared" si="119"/>
        <v>100</v>
      </c>
      <c r="Q214" s="16">
        <v>2</v>
      </c>
      <c r="R214" s="16">
        <v>3</v>
      </c>
      <c r="S214" s="16">
        <v>7</v>
      </c>
      <c r="T214" s="15"/>
      <c r="U214" s="15"/>
      <c r="V214" s="15">
        <v>0</v>
      </c>
      <c r="W214" s="15">
        <v>3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 t="s">
        <v>138</v>
      </c>
      <c r="AD214" s="15" t="s">
        <v>139</v>
      </c>
      <c r="AE214" s="15">
        <v>35.6</v>
      </c>
      <c r="AF214" s="15">
        <v>7.5</v>
      </c>
      <c r="AG214" s="15">
        <v>1</v>
      </c>
      <c r="AH214" s="15">
        <v>0.4</v>
      </c>
      <c r="AI214" s="15">
        <v>2</v>
      </c>
      <c r="AJ214" s="16">
        <f t="shared" si="120"/>
        <v>1.6</v>
      </c>
      <c r="AK214" s="16" t="s">
        <v>135</v>
      </c>
      <c r="AL214" s="16" t="s">
        <v>135</v>
      </c>
      <c r="AM214" s="15" t="s">
        <v>140</v>
      </c>
      <c r="AN214" s="16">
        <f t="shared" si="121"/>
        <v>2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 t="s">
        <v>135</v>
      </c>
      <c r="AU214" s="17">
        <f t="shared" si="122"/>
        <v>0</v>
      </c>
      <c r="AV214" s="17"/>
      <c r="AW214" s="17">
        <f>VLOOKUP(I214,ABNT5101!$I$3:$J$9,2)</f>
        <v>7.5</v>
      </c>
      <c r="AX214" s="17">
        <f>VLOOKUP(I214,ABNT5101!$I$3:$M$9,5)</f>
        <v>0.18</v>
      </c>
      <c r="AY214" s="131" t="str">
        <f>_xlfn.XLOOKUP(I214,ABNT5101!$I:$I,ABNT5101!$L:$L)</f>
        <v>-</v>
      </c>
      <c r="AZ214" s="131">
        <f>_xlfn.XLOOKUP(I214,ABNT5101!$I:$I,ABNT5101!M:M)</f>
        <v>0.18</v>
      </c>
      <c r="BA214" s="131" t="str">
        <f>_xlfn.XLOOKUP(I214,ABNT5101!$I:$I,ABNT5101!N:N)</f>
        <v>-</v>
      </c>
      <c r="BB214" s="131">
        <f>_xlfn.XLOOKUP(I214,ABNT5101!$I:$I,ABNT5101!O:O)</f>
        <v>16</v>
      </c>
      <c r="BC214" s="18" t="str">
        <f t="shared" si="123"/>
        <v>ATENDE</v>
      </c>
      <c r="BD214" s="19">
        <f t="shared" si="124"/>
        <v>7.8666666666666663E-2</v>
      </c>
      <c r="BE214" s="19">
        <f t="shared" si="125"/>
        <v>1.6666666666666665</v>
      </c>
      <c r="BF214" s="19" t="str">
        <f t="shared" si="126"/>
        <v>-</v>
      </c>
      <c r="BG214" s="20">
        <v>8.09</v>
      </c>
      <c r="BH214" s="20">
        <v>0.48</v>
      </c>
      <c r="BI214" s="20"/>
      <c r="BJ214" s="20"/>
      <c r="BK214" s="21"/>
      <c r="BL214" s="20"/>
      <c r="BM214" s="18" t="str">
        <f t="shared" si="127"/>
        <v>ATENDE</v>
      </c>
      <c r="BN214" s="18" t="str">
        <f t="shared" si="128"/>
        <v>ATENDE</v>
      </c>
      <c r="BO214" s="18" t="str">
        <f t="shared" si="129"/>
        <v>ATENDE</v>
      </c>
      <c r="BP214" s="18" t="str">
        <f t="shared" si="130"/>
        <v>ATENDE</v>
      </c>
      <c r="BQ214" s="22" t="str">
        <f t="shared" si="131"/>
        <v>C5</v>
      </c>
      <c r="BR214" s="22" t="str">
        <f t="shared" si="132"/>
        <v>P6</v>
      </c>
      <c r="BS214" s="23">
        <f t="shared" si="133"/>
        <v>0.5066666666666666</v>
      </c>
      <c r="BT214" s="20">
        <v>4.5199999999999996</v>
      </c>
      <c r="BU214" s="20">
        <v>3.02</v>
      </c>
      <c r="BV214" s="132">
        <f>IF(BR214="-","-",_xlfn.XLOOKUP(BR214,ABNT5101!$B$4:$B$9,ABNT5101!$C$4:$C$9))</f>
        <v>3</v>
      </c>
      <c r="BW214" s="132">
        <f>IF(BR214="-","-",_xlfn.XLOOKUP(BR214,ABNT5101!$B$4:$B$9,ABNT5101!$D$4:$D$9))</f>
        <v>0.6</v>
      </c>
      <c r="BX214" s="18" t="str">
        <f t="shared" si="134"/>
        <v>ATENDE</v>
      </c>
      <c r="BY214" s="18" t="str">
        <f t="shared" si="135"/>
        <v>ATENDE</v>
      </c>
      <c r="BZ214" s="18" t="str">
        <f t="shared" si="136"/>
        <v>ATENDE</v>
      </c>
      <c r="CA214" s="22" t="str">
        <f t="shared" si="147"/>
        <v>P6</v>
      </c>
      <c r="CB214" s="23">
        <f t="shared" si="137"/>
        <v>0.72666666666666657</v>
      </c>
      <c r="CC214" s="22">
        <v>5.18</v>
      </c>
      <c r="CD214" s="22">
        <v>2.34</v>
      </c>
      <c r="CE214" s="130">
        <f>IF(CA214="-","-",_xlfn.XLOOKUP(CA214,ABNT5101!$B$4:$B$9,ABNT5101!$C$4:$C$9))</f>
        <v>3</v>
      </c>
      <c r="CF214" s="130">
        <f>IF(CA214="-","-",_xlfn.XLOOKUP(CA214,ABNT5101!$B$4:$B$9,ABNT5101!$D$4:$D$9))</f>
        <v>0.6</v>
      </c>
      <c r="CG214" s="18" t="str">
        <f t="shared" si="138"/>
        <v>ATENDE</v>
      </c>
      <c r="CH214" s="18" t="str">
        <f t="shared" si="139"/>
        <v>ATENDE</v>
      </c>
      <c r="CI214" s="18" t="str">
        <f t="shared" si="140"/>
        <v>ATENDE</v>
      </c>
      <c r="CJ214" s="133" t="str">
        <f>_xlfn.XLOOKUP(CK214,'Banco de dados'!$B:$B,'Banco de dados'!$D:$D)</f>
        <v>TECNOWATT</v>
      </c>
      <c r="CK214" s="145" t="s">
        <v>824</v>
      </c>
      <c r="CL214" s="24" t="str">
        <f>_xlfn.XLOOKUP(CK214,'Banco de dados'!$B:$B,'Banco de dados'!$E:$E)</f>
        <v>SIGSAGPTLRRSSNDL_30W_38IBBRS
1-10C1MUN6.5</v>
      </c>
      <c r="CM214" s="24"/>
      <c r="CN214" s="24" t="e">
        <f>IF(CM214="-","-",_xlfn.XLOOKUP(CM214,'Banco de dados'!$B:$B,'Banco de dados'!$E:$E))</f>
        <v>#N/A</v>
      </c>
      <c r="CO214" s="26">
        <f t="shared" si="141"/>
        <v>1</v>
      </c>
      <c r="CP214" s="24">
        <f>_xlfn.XLOOKUP(CK214,'Banco de dados'!$B:$B,'Banco de dados'!$H:$H)</f>
        <v>30</v>
      </c>
      <c r="CQ214" s="24" t="e">
        <f>_xlfn.XLOOKUP(CM214,'Banco de dados'!$B:$B,'Banco de dados'!$H:$H)</f>
        <v>#N/A</v>
      </c>
      <c r="CR214" s="24">
        <f>_xlfn.XLOOKUP(CK214,'Banco de dados'!$B:$B,'Banco de dados'!$F:$F)</f>
        <v>5266</v>
      </c>
      <c r="CS214" s="24">
        <f>_xlfn.XLOOKUP(CM214,'Banco de dados'!$B:$B,'Banco de dados'!$F:$F)</f>
        <v>0</v>
      </c>
      <c r="CT214" s="25">
        <v>0</v>
      </c>
      <c r="CU214" s="25"/>
      <c r="CV214" s="24" t="str">
        <f>IF(AI214&lt;=0.5,"Curto I",IF(AND(AI214&gt;='Braços de IP'!$B$9,AI214&lt;='Braços de IP'!$D$9),'Braços de IP'!$E$9,IF(AND(AI214&gt;='Braços de IP'!$B$10,AI214&lt;='Braços de IP'!$D$10),'Braços de IP'!$E$10,IF(AND(AI214&gt;='Braços de IP'!$B$11,AI214&lt;='Braços de IP'!$D$11),'Braços de IP'!$E$11,IF(AND(AI214&gt;='Braços de IP'!$B$12,AI214&lt;='Braços de IP'!$D$12),'Braços de IP'!$E$12,IF(AND(AI214&gt;='Braços de IP'!$B$13,AI214&lt;='Braços de IP'!$D$13),'Braços de IP'!$E$13,IF(AND(AI214&gt;='Braços de IP'!$B$14,AI214&lt;='Braços de IP'!$D$14),'Braços de IP'!$E$14,"ERRO")))))))</f>
        <v>Médio I</v>
      </c>
      <c r="CW214" s="25"/>
      <c r="CX214" s="24" t="str">
        <f>IF($CW214="","",VLOOKUP($CW214,'Braços de IP'!$E$9:$I$15,2,0))</f>
        <v/>
      </c>
      <c r="CY214" s="27" t="str">
        <f>IF($CW214="","",VLOOKUP($CW214,'Braços de IP'!$E$9:$I$15,5,0))</f>
        <v/>
      </c>
      <c r="CZ214" s="24"/>
      <c r="DA214" s="24"/>
      <c r="DB214" s="24"/>
      <c r="DC214" s="24"/>
      <c r="DD214" s="24"/>
      <c r="DE214" s="24"/>
      <c r="DF214" s="28">
        <f t="shared" si="142"/>
        <v>30</v>
      </c>
      <c r="DG214" s="29">
        <f t="shared" si="143"/>
        <v>50</v>
      </c>
      <c r="DH214" s="28">
        <f t="shared" si="144"/>
        <v>80</v>
      </c>
      <c r="DI214" s="30">
        <f t="shared" si="145"/>
        <v>0.4</v>
      </c>
      <c r="DJ214" s="31"/>
      <c r="DK214" s="32"/>
      <c r="DL214" s="15" t="s">
        <v>141</v>
      </c>
      <c r="DM214" s="15"/>
      <c r="DO214" s="33">
        <f t="shared" si="146"/>
        <v>0.4</v>
      </c>
    </row>
    <row r="215" spans="3:119" ht="15.75" hidden="1" customHeight="1" x14ac:dyDescent="0.3">
      <c r="C215" t="s">
        <v>991</v>
      </c>
      <c r="D215" s="15">
        <v>71</v>
      </c>
      <c r="E215" s="15" t="s">
        <v>132</v>
      </c>
      <c r="F215" s="15" t="s">
        <v>235</v>
      </c>
      <c r="G215" s="15">
        <v>-30.018675999999999</v>
      </c>
      <c r="H215" s="15">
        <v>-50.155647000000002</v>
      </c>
      <c r="I215" s="15" t="s">
        <v>134</v>
      </c>
      <c r="J215" s="15" t="s">
        <v>135</v>
      </c>
      <c r="K215" s="15" t="s">
        <v>136</v>
      </c>
      <c r="L215" s="15" t="s">
        <v>148</v>
      </c>
      <c r="M215" s="15">
        <v>100</v>
      </c>
      <c r="N215" s="15">
        <v>17</v>
      </c>
      <c r="O215" s="15">
        <v>0</v>
      </c>
      <c r="P215" s="15">
        <f t="shared" si="119"/>
        <v>200</v>
      </c>
      <c r="Q215" s="16">
        <v>2</v>
      </c>
      <c r="R215" s="16">
        <v>2.5</v>
      </c>
      <c r="S215" s="16">
        <v>7</v>
      </c>
      <c r="T215" s="15"/>
      <c r="U215" s="15"/>
      <c r="V215" s="15">
        <v>0</v>
      </c>
      <c r="W215" s="15">
        <v>2.5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 t="s">
        <v>138</v>
      </c>
      <c r="AD215" s="15" t="s">
        <v>139</v>
      </c>
      <c r="AE215" s="15">
        <v>37.700000000000003</v>
      </c>
      <c r="AF215" s="15">
        <v>6</v>
      </c>
      <c r="AG215" s="15">
        <v>1</v>
      </c>
      <c r="AH215" s="15">
        <v>0.3</v>
      </c>
      <c r="AI215" s="15">
        <v>1.3</v>
      </c>
      <c r="AJ215" s="16">
        <f t="shared" si="120"/>
        <v>1</v>
      </c>
      <c r="AK215" s="16" t="s">
        <v>135</v>
      </c>
      <c r="AL215" s="16" t="s">
        <v>135</v>
      </c>
      <c r="AM215" s="15" t="s">
        <v>140</v>
      </c>
      <c r="AN215" s="16">
        <f t="shared" si="121"/>
        <v>2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 t="s">
        <v>135</v>
      </c>
      <c r="AU215" s="17">
        <f t="shared" si="122"/>
        <v>0</v>
      </c>
      <c r="AV215" s="17"/>
      <c r="AW215" s="17">
        <f>VLOOKUP(I215,ABNT5101!$I$3:$J$9,2)</f>
        <v>7.5</v>
      </c>
      <c r="AX215" s="17">
        <f>VLOOKUP(I215,ABNT5101!$I$3:$M$9,5)</f>
        <v>0.18</v>
      </c>
      <c r="AY215" s="131" t="str">
        <f>_xlfn.XLOOKUP(I215,ABNT5101!$I:$I,ABNT5101!$L:$L)</f>
        <v>-</v>
      </c>
      <c r="AZ215" s="131">
        <f>_xlfn.XLOOKUP(I215,ABNT5101!$I:$I,ABNT5101!M:M)</f>
        <v>0.18</v>
      </c>
      <c r="BA215" s="131" t="str">
        <f>_xlfn.XLOOKUP(I215,ABNT5101!$I:$I,ABNT5101!N:N)</f>
        <v>-</v>
      </c>
      <c r="BB215" s="131">
        <f>_xlfn.XLOOKUP(I215,ABNT5101!$I:$I,ABNT5101!O:O)</f>
        <v>16</v>
      </c>
      <c r="BC215" s="18" t="str">
        <f t="shared" si="123"/>
        <v>ATENDE</v>
      </c>
      <c r="BD215" s="19">
        <f t="shared" si="124"/>
        <v>0.2413333333333334</v>
      </c>
      <c r="BE215" s="19">
        <f t="shared" si="125"/>
        <v>0</v>
      </c>
      <c r="BF215" s="19" t="str">
        <f t="shared" si="126"/>
        <v>-</v>
      </c>
      <c r="BG215" s="20">
        <v>9.31</v>
      </c>
      <c r="BH215" s="20">
        <v>0.18</v>
      </c>
      <c r="BI215" s="20"/>
      <c r="BJ215" s="20"/>
      <c r="BK215" s="21"/>
      <c r="BL215" s="20"/>
      <c r="BM215" s="18" t="str">
        <f t="shared" si="127"/>
        <v>ATENDE</v>
      </c>
      <c r="BN215" s="18" t="str">
        <f t="shared" si="128"/>
        <v>ATENDE</v>
      </c>
      <c r="BO215" s="18" t="str">
        <f t="shared" si="129"/>
        <v>ATENDE</v>
      </c>
      <c r="BP215" s="18" t="str">
        <f t="shared" si="130"/>
        <v>ATENDE</v>
      </c>
      <c r="BQ215" s="22" t="str">
        <f t="shared" si="131"/>
        <v>C5</v>
      </c>
      <c r="BR215" s="22" t="str">
        <f t="shared" si="132"/>
        <v>P6</v>
      </c>
      <c r="BS215" s="23">
        <f t="shared" si="133"/>
        <v>0.33999999999999986</v>
      </c>
      <c r="BT215" s="20">
        <v>4.0199999999999996</v>
      </c>
      <c r="BU215" s="20">
        <v>0.89</v>
      </c>
      <c r="BV215" s="132">
        <f>IF(BR215="-","-",_xlfn.XLOOKUP(BR215,ABNT5101!$B$4:$B$9,ABNT5101!$C$4:$C$9))</f>
        <v>3</v>
      </c>
      <c r="BW215" s="132">
        <f>IF(BR215="-","-",_xlfn.XLOOKUP(BR215,ABNT5101!$B$4:$B$9,ABNT5101!$D$4:$D$9))</f>
        <v>0.6</v>
      </c>
      <c r="BX215" s="18" t="str">
        <f t="shared" si="134"/>
        <v>ATENDE</v>
      </c>
      <c r="BY215" s="18" t="str">
        <f t="shared" si="135"/>
        <v>ATENDE</v>
      </c>
      <c r="BZ215" s="18" t="str">
        <f t="shared" si="136"/>
        <v>ATENDE</v>
      </c>
      <c r="CA215" s="22" t="str">
        <f t="shared" si="147"/>
        <v>P6</v>
      </c>
      <c r="CB215" s="23">
        <f t="shared" si="137"/>
        <v>1.3733333333333335</v>
      </c>
      <c r="CC215" s="22">
        <v>7.12</v>
      </c>
      <c r="CD215" s="22">
        <v>0.8</v>
      </c>
      <c r="CE215" s="130">
        <f>IF(CA215="-","-",_xlfn.XLOOKUP(CA215,ABNT5101!$B$4:$B$9,ABNT5101!$C$4:$C$9))</f>
        <v>3</v>
      </c>
      <c r="CF215" s="130">
        <f>IF(CA215="-","-",_xlfn.XLOOKUP(CA215,ABNT5101!$B$4:$B$9,ABNT5101!$D$4:$D$9))</f>
        <v>0.6</v>
      </c>
      <c r="CG215" s="18" t="str">
        <f t="shared" si="138"/>
        <v>ATENDE</v>
      </c>
      <c r="CH215" s="18" t="str">
        <f t="shared" si="139"/>
        <v>ATENDE</v>
      </c>
      <c r="CI215" s="18" t="str">
        <f t="shared" si="140"/>
        <v>ATENDE</v>
      </c>
      <c r="CJ215" s="133" t="str">
        <f>_xlfn.XLOOKUP(CK215,'Banco de dados'!$B:$B,'Banco de dados'!$D:$D)</f>
        <v>LEDSTAR</v>
      </c>
      <c r="CK215" s="145" t="s">
        <v>709</v>
      </c>
      <c r="CL215" s="24" t="str">
        <f>_xlfn.XLOOKUP(CK215,'Banco de dados'!$B:$B,'Banco de dados'!$E:$E)</f>
        <v>LUM LED SL VT 9.1 35W</v>
      </c>
      <c r="CM215" s="24"/>
      <c r="CN215" s="24" t="e">
        <f>IF(CM215="-","-",_xlfn.XLOOKUP(CM215,'Banco de dados'!$B:$B,'Banco de dados'!$E:$E))</f>
        <v>#N/A</v>
      </c>
      <c r="CO215" s="26">
        <f t="shared" si="141"/>
        <v>1</v>
      </c>
      <c r="CP215" s="24">
        <f>_xlfn.XLOOKUP(CK215,'Banco de dados'!$B:$B,'Banco de dados'!$H:$H)</f>
        <v>35</v>
      </c>
      <c r="CQ215" s="24">
        <f>_xlfn.XLOOKUP(CM215,'Banco de dados'!$B:$B,'Banco de dados'!$H:$H)</f>
        <v>0</v>
      </c>
      <c r="CR215" s="24">
        <f>_xlfn.XLOOKUP(CK215,'Banco de dados'!$B:$B,'Banco de dados'!$F:$F)</f>
        <v>5955.62</v>
      </c>
      <c r="CS215" s="24">
        <f>_xlfn.XLOOKUP(CM215,'Banco de dados'!$B:$B,'Banco de dados'!$F:$F)</f>
        <v>0</v>
      </c>
      <c r="CT215" s="25">
        <v>0</v>
      </c>
      <c r="CU215" s="25"/>
      <c r="CV215" s="24" t="str">
        <f>IF(AI215&lt;=0.5,"Curto I",IF(AND(AI215&gt;='Braços de IP'!$B$9,AI215&lt;='Braços de IP'!$D$9),'Braços de IP'!$E$9,IF(AND(AI215&gt;='Braços de IP'!$B$10,AI215&lt;='Braços de IP'!$D$10),'Braços de IP'!$E$10,IF(AND(AI215&gt;='Braços de IP'!$B$11,AI215&lt;='Braços de IP'!$D$11),'Braços de IP'!$E$11,IF(AND(AI215&gt;='Braços de IP'!$B$12,AI215&lt;='Braços de IP'!$D$12),'Braços de IP'!$E$12,IF(AND(AI215&gt;='Braços de IP'!$B$13,AI215&lt;='Braços de IP'!$D$13),'Braços de IP'!$E$13,IF(AND(AI215&gt;='Braços de IP'!$B$14,AI215&lt;='Braços de IP'!$D$14),'Braços de IP'!$E$14,"ERRO")))))))</f>
        <v>Curto II</v>
      </c>
      <c r="CW215" s="25"/>
      <c r="CX215" s="24" t="str">
        <f>IF($CW215="","",VLOOKUP($CW215,'Braços de IP'!$E$9:$I$15,2,0))</f>
        <v/>
      </c>
      <c r="CY215" s="27" t="str">
        <f>IF($CW215="","",VLOOKUP($CW215,'Braços de IP'!$E$9:$I$15,5,0))</f>
        <v/>
      </c>
      <c r="CZ215" s="24"/>
      <c r="DA215" s="24"/>
      <c r="DB215" s="24"/>
      <c r="DC215" s="24"/>
      <c r="DD215" s="24"/>
      <c r="DE215" s="24"/>
      <c r="DF215" s="28">
        <f t="shared" si="142"/>
        <v>35</v>
      </c>
      <c r="DG215" s="29">
        <f t="shared" si="143"/>
        <v>100</v>
      </c>
      <c r="DH215" s="28">
        <f t="shared" si="144"/>
        <v>135</v>
      </c>
      <c r="DI215" s="30">
        <f t="shared" si="145"/>
        <v>0.65</v>
      </c>
      <c r="DJ215" s="31"/>
      <c r="DK215" s="32"/>
      <c r="DL215" s="15" t="s">
        <v>141</v>
      </c>
      <c r="DM215" s="15"/>
      <c r="DO215" s="33">
        <f t="shared" si="146"/>
        <v>0.70085470085470081</v>
      </c>
    </row>
    <row r="216" spans="3:119" ht="15.75" customHeight="1" x14ac:dyDescent="0.3">
      <c r="C216" t="s">
        <v>991</v>
      </c>
      <c r="D216" s="15">
        <v>71</v>
      </c>
      <c r="E216" s="15" t="s">
        <v>132</v>
      </c>
      <c r="F216" s="15" t="s">
        <v>235</v>
      </c>
      <c r="G216" s="15">
        <v>-30.018675999999999</v>
      </c>
      <c r="H216" s="15">
        <v>-50.155647000000002</v>
      </c>
      <c r="I216" s="15" t="s">
        <v>134</v>
      </c>
      <c r="J216" s="15" t="s">
        <v>135</v>
      </c>
      <c r="K216" s="15" t="s">
        <v>136</v>
      </c>
      <c r="L216" s="15" t="s">
        <v>148</v>
      </c>
      <c r="M216" s="15">
        <v>100</v>
      </c>
      <c r="N216" s="15">
        <v>17</v>
      </c>
      <c r="O216" s="15">
        <v>0</v>
      </c>
      <c r="P216" s="15">
        <f t="shared" si="119"/>
        <v>200</v>
      </c>
      <c r="Q216" s="16">
        <v>2</v>
      </c>
      <c r="R216" s="16">
        <v>2.5</v>
      </c>
      <c r="S216" s="16">
        <v>7</v>
      </c>
      <c r="T216" s="15"/>
      <c r="U216" s="15"/>
      <c r="V216" s="15">
        <v>0</v>
      </c>
      <c r="W216" s="15">
        <v>2.5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 t="s">
        <v>138</v>
      </c>
      <c r="AD216" s="15" t="s">
        <v>139</v>
      </c>
      <c r="AE216" s="15">
        <v>37.700000000000003</v>
      </c>
      <c r="AF216" s="15">
        <v>6</v>
      </c>
      <c r="AG216" s="15">
        <v>1</v>
      </c>
      <c r="AH216" s="15">
        <v>0.3</v>
      </c>
      <c r="AI216" s="15">
        <v>1.3</v>
      </c>
      <c r="AJ216" s="16">
        <f t="shared" si="120"/>
        <v>1</v>
      </c>
      <c r="AK216" s="16" t="s">
        <v>135</v>
      </c>
      <c r="AL216" s="16" t="s">
        <v>135</v>
      </c>
      <c r="AM216" s="15" t="s">
        <v>140</v>
      </c>
      <c r="AN216" s="16">
        <f t="shared" si="121"/>
        <v>2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 t="s">
        <v>135</v>
      </c>
      <c r="AU216" s="17">
        <f t="shared" si="122"/>
        <v>0</v>
      </c>
      <c r="AV216" s="17"/>
      <c r="AW216" s="17">
        <f>VLOOKUP(I216,ABNT5101!$I$3:$J$9,2)</f>
        <v>7.5</v>
      </c>
      <c r="AX216" s="17">
        <f>VLOOKUP(I216,ABNT5101!$I$3:$M$9,5)</f>
        <v>0.18</v>
      </c>
      <c r="AY216" s="131" t="str">
        <f>_xlfn.XLOOKUP(I216,ABNT5101!$I:$I,ABNT5101!$L:$L)</f>
        <v>-</v>
      </c>
      <c r="AZ216" s="131">
        <f>_xlfn.XLOOKUP(I216,ABNT5101!$I:$I,ABNT5101!M:M)</f>
        <v>0.18</v>
      </c>
      <c r="BA216" s="131" t="str">
        <f>_xlfn.XLOOKUP(I216,ABNT5101!$I:$I,ABNT5101!N:N)</f>
        <v>-</v>
      </c>
      <c r="BB216" s="131">
        <f>_xlfn.XLOOKUP(I216,ABNT5101!$I:$I,ABNT5101!O:O)</f>
        <v>16</v>
      </c>
      <c r="BC216" s="18" t="str">
        <f t="shared" si="123"/>
        <v>ATENDE</v>
      </c>
      <c r="BD216" s="19">
        <f t="shared" si="124"/>
        <v>6.800000000000006E-2</v>
      </c>
      <c r="BE216" s="19">
        <f t="shared" si="125"/>
        <v>0.38888888888888884</v>
      </c>
      <c r="BF216" s="19" t="str">
        <f t="shared" si="126"/>
        <v>-</v>
      </c>
      <c r="BG216" s="20">
        <v>8.01</v>
      </c>
      <c r="BH216" s="20">
        <v>0.25</v>
      </c>
      <c r="BI216" s="20"/>
      <c r="BJ216" s="20"/>
      <c r="BK216" s="21"/>
      <c r="BL216" s="20"/>
      <c r="BM216" s="18" t="str">
        <f t="shared" si="127"/>
        <v>ATENDE</v>
      </c>
      <c r="BN216" s="18" t="str">
        <f t="shared" si="128"/>
        <v>ATENDE</v>
      </c>
      <c r="BO216" s="18" t="str">
        <f t="shared" si="129"/>
        <v>ATENDE</v>
      </c>
      <c r="BP216" s="18" t="str">
        <f t="shared" si="130"/>
        <v>ATENDE</v>
      </c>
      <c r="BQ216" s="22" t="str">
        <f t="shared" si="131"/>
        <v>C5</v>
      </c>
      <c r="BR216" s="22" t="str">
        <f t="shared" si="132"/>
        <v>P6</v>
      </c>
      <c r="BS216" s="23">
        <f t="shared" si="133"/>
        <v>0.32333333333333347</v>
      </c>
      <c r="BT216" s="20">
        <v>3.97</v>
      </c>
      <c r="BU216" s="20">
        <v>1.42</v>
      </c>
      <c r="BV216" s="132">
        <f>IF(BR216="-","-",_xlfn.XLOOKUP(BR216,ABNT5101!$B$4:$B$9,ABNT5101!$C$4:$C$9))</f>
        <v>3</v>
      </c>
      <c r="BW216" s="132">
        <f>IF(BR216="-","-",_xlfn.XLOOKUP(BR216,ABNT5101!$B$4:$B$9,ABNT5101!$D$4:$D$9))</f>
        <v>0.6</v>
      </c>
      <c r="BX216" s="18" t="str">
        <f t="shared" si="134"/>
        <v>ATENDE</v>
      </c>
      <c r="BY216" s="18" t="str">
        <f t="shared" si="135"/>
        <v>ATENDE</v>
      </c>
      <c r="BZ216" s="18" t="str">
        <f t="shared" si="136"/>
        <v>ATENDE</v>
      </c>
      <c r="CA216" s="22" t="str">
        <f t="shared" si="147"/>
        <v>P6</v>
      </c>
      <c r="CB216" s="23">
        <f t="shared" si="137"/>
        <v>1.0166666666666666</v>
      </c>
      <c r="CC216" s="22">
        <v>6.05</v>
      </c>
      <c r="CD216" s="22">
        <v>0.72</v>
      </c>
      <c r="CE216" s="130">
        <f>IF(CA216="-","-",_xlfn.XLOOKUP(CA216,ABNT5101!$B$4:$B$9,ABNT5101!$C$4:$C$9))</f>
        <v>3</v>
      </c>
      <c r="CF216" s="130">
        <f>IF(CA216="-","-",_xlfn.XLOOKUP(CA216,ABNT5101!$B$4:$B$9,ABNT5101!$D$4:$D$9))</f>
        <v>0.6</v>
      </c>
      <c r="CG216" s="18" t="str">
        <f t="shared" si="138"/>
        <v>ATENDE</v>
      </c>
      <c r="CH216" s="18" t="str">
        <f t="shared" si="139"/>
        <v>ATENDE</v>
      </c>
      <c r="CI216" s="18" t="str">
        <f t="shared" si="140"/>
        <v>ATENDE</v>
      </c>
      <c r="CJ216" s="133" t="str">
        <f>_xlfn.XLOOKUP(CK216,'Banco de dados'!$B:$B,'Banco de dados'!$D:$D)</f>
        <v>SX LIGHTING</v>
      </c>
      <c r="CK216" s="145" t="s">
        <v>801</v>
      </c>
      <c r="CL216" s="24" t="str">
        <f>_xlfn.XLOOKUP(CK216,'Banco de dados'!$B:$B,'Banco de dados'!$E:$E)</f>
        <v>SXINEVO030K40L12CZF7PHF</v>
      </c>
      <c r="CM216" s="24"/>
      <c r="CN216" s="24" t="e">
        <f>IF(CM216="-","-",_xlfn.XLOOKUP(CM216,'Banco de dados'!$B:$B,'Banco de dados'!$E:$E))</f>
        <v>#N/A</v>
      </c>
      <c r="CO216" s="26">
        <f t="shared" si="141"/>
        <v>1</v>
      </c>
      <c r="CP216" s="24">
        <f>_xlfn.XLOOKUP(CK216,'Banco de dados'!$B:$B,'Banco de dados'!$H:$H)</f>
        <v>31</v>
      </c>
      <c r="CQ216" s="24">
        <f>_xlfn.XLOOKUP(CM216,'Banco de dados'!$B:$B,'Banco de dados'!$H:$H)</f>
        <v>0</v>
      </c>
      <c r="CR216" s="24">
        <f>_xlfn.XLOOKUP(CK216,'Banco de dados'!$B:$B,'Banco de dados'!$F:$F)</f>
        <v>5270</v>
      </c>
      <c r="CS216" s="24">
        <f>_xlfn.XLOOKUP(CM216,'Banco de dados'!$B:$B,'Banco de dados'!$F:$F)</f>
        <v>0</v>
      </c>
      <c r="CT216" s="25">
        <v>0</v>
      </c>
      <c r="CU216" s="25"/>
      <c r="CV216" s="24" t="str">
        <f>IF(AI216&lt;=0.5,"Curto I",IF(AND(AI216&gt;='Braços de IP'!$B$9,AI216&lt;='Braços de IP'!$D$9),'Braços de IP'!$E$9,IF(AND(AI216&gt;='Braços de IP'!$B$10,AI216&lt;='Braços de IP'!$D$10),'Braços de IP'!$E$10,IF(AND(AI216&gt;='Braços de IP'!$B$11,AI216&lt;='Braços de IP'!$D$11),'Braços de IP'!$E$11,IF(AND(AI216&gt;='Braços de IP'!$B$12,AI216&lt;='Braços de IP'!$D$12),'Braços de IP'!$E$12,IF(AND(AI216&gt;='Braços de IP'!$B$13,AI216&lt;='Braços de IP'!$D$13),'Braços de IP'!$E$13,IF(AND(AI216&gt;='Braços de IP'!$B$14,AI216&lt;='Braços de IP'!$D$14),'Braços de IP'!$E$14,"ERRO")))))))</f>
        <v>Curto II</v>
      </c>
      <c r="CW216" s="25" t="s">
        <v>157</v>
      </c>
      <c r="CX216" s="24">
        <f>IF($CW216="","",VLOOKUP($CW216,'Braços de IP'!$E$9:$I$15,2,0))</f>
        <v>1.8</v>
      </c>
      <c r="CY216" s="27">
        <f>IF($CW216="","",VLOOKUP($CW216,'Braços de IP'!$E$9:$I$15,5,0))</f>
        <v>7</v>
      </c>
      <c r="CZ216" s="24"/>
      <c r="DA216" s="24"/>
      <c r="DB216" s="24"/>
      <c r="DC216" s="24"/>
      <c r="DD216" s="24"/>
      <c r="DE216" s="24"/>
      <c r="DF216" s="28">
        <f t="shared" si="142"/>
        <v>31</v>
      </c>
      <c r="DG216" s="29">
        <f t="shared" si="143"/>
        <v>100</v>
      </c>
      <c r="DH216" s="28">
        <f t="shared" si="144"/>
        <v>131</v>
      </c>
      <c r="DI216" s="30">
        <f t="shared" si="145"/>
        <v>0.69</v>
      </c>
      <c r="DJ216" s="31"/>
      <c r="DK216" s="32"/>
      <c r="DL216" s="15" t="s">
        <v>141</v>
      </c>
      <c r="DM216" s="15"/>
      <c r="DO216" s="33">
        <f t="shared" si="146"/>
        <v>0.7350427350427351</v>
      </c>
    </row>
    <row r="217" spans="3:119" ht="15.75" customHeight="1" x14ac:dyDescent="0.3">
      <c r="C217" t="s">
        <v>991</v>
      </c>
      <c r="D217" s="15">
        <v>71</v>
      </c>
      <c r="E217" s="15" t="s">
        <v>132</v>
      </c>
      <c r="F217" s="15" t="s">
        <v>235</v>
      </c>
      <c r="G217" s="15">
        <v>-30.018675999999999</v>
      </c>
      <c r="H217" s="15">
        <v>-50.155647000000002</v>
      </c>
      <c r="I217" s="15" t="s">
        <v>134</v>
      </c>
      <c r="J217" s="15" t="s">
        <v>135</v>
      </c>
      <c r="K217" s="15" t="s">
        <v>136</v>
      </c>
      <c r="L217" s="15" t="s">
        <v>148</v>
      </c>
      <c r="M217" s="15">
        <v>100</v>
      </c>
      <c r="N217" s="15">
        <v>17</v>
      </c>
      <c r="O217" s="15">
        <v>0</v>
      </c>
      <c r="P217" s="15">
        <f t="shared" si="119"/>
        <v>200</v>
      </c>
      <c r="Q217" s="16">
        <v>2</v>
      </c>
      <c r="R217" s="16">
        <v>2.5</v>
      </c>
      <c r="S217" s="16">
        <v>7</v>
      </c>
      <c r="T217" s="15"/>
      <c r="U217" s="15"/>
      <c r="V217" s="15">
        <v>0</v>
      </c>
      <c r="W217" s="15">
        <v>2.5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 t="s">
        <v>138</v>
      </c>
      <c r="AD217" s="15" t="s">
        <v>139</v>
      </c>
      <c r="AE217" s="15">
        <v>37.700000000000003</v>
      </c>
      <c r="AF217" s="15">
        <v>6</v>
      </c>
      <c r="AG217" s="15">
        <v>1</v>
      </c>
      <c r="AH217" s="15">
        <v>0.3</v>
      </c>
      <c r="AI217" s="15">
        <v>1.3</v>
      </c>
      <c r="AJ217" s="16">
        <f t="shared" si="120"/>
        <v>1</v>
      </c>
      <c r="AK217" s="16" t="s">
        <v>135</v>
      </c>
      <c r="AL217" s="16" t="s">
        <v>135</v>
      </c>
      <c r="AM217" s="15" t="s">
        <v>140</v>
      </c>
      <c r="AN217" s="16">
        <f t="shared" si="121"/>
        <v>2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 t="s">
        <v>135</v>
      </c>
      <c r="AU217" s="17">
        <f t="shared" si="122"/>
        <v>0</v>
      </c>
      <c r="AV217" s="17"/>
      <c r="AW217" s="17">
        <f>VLOOKUP(I217,ABNT5101!$I$3:$J$9,2)</f>
        <v>7.5</v>
      </c>
      <c r="AX217" s="17">
        <f>VLOOKUP(I217,ABNT5101!$I$3:$M$9,5)</f>
        <v>0.18</v>
      </c>
      <c r="AY217" s="131" t="str">
        <f>_xlfn.XLOOKUP(I217,ABNT5101!$I:$I,ABNT5101!$L:$L)</f>
        <v>-</v>
      </c>
      <c r="AZ217" s="131">
        <f>_xlfn.XLOOKUP(I217,ABNT5101!$I:$I,ABNT5101!M:M)</f>
        <v>0.18</v>
      </c>
      <c r="BA217" s="131" t="str">
        <f>_xlfn.XLOOKUP(I217,ABNT5101!$I:$I,ABNT5101!N:N)</f>
        <v>-</v>
      </c>
      <c r="BB217" s="131">
        <f>_xlfn.XLOOKUP(I217,ABNT5101!$I:$I,ABNT5101!O:O)</f>
        <v>16</v>
      </c>
      <c r="BC217" s="18" t="str">
        <f t="shared" si="123"/>
        <v>ATENDE</v>
      </c>
      <c r="BD217" s="19">
        <f t="shared" si="124"/>
        <v>0.10666666666666669</v>
      </c>
      <c r="BE217" s="19">
        <f t="shared" si="125"/>
        <v>0.38888888888888884</v>
      </c>
      <c r="BF217" s="19" t="str">
        <f t="shared" si="126"/>
        <v>-</v>
      </c>
      <c r="BG217" s="20">
        <v>8.3000000000000007</v>
      </c>
      <c r="BH217" s="20">
        <v>0.25</v>
      </c>
      <c r="BI217" s="20"/>
      <c r="BJ217" s="20"/>
      <c r="BK217" s="21"/>
      <c r="BL217" s="20"/>
      <c r="BM217" s="18" t="str">
        <f t="shared" si="127"/>
        <v>ATENDE</v>
      </c>
      <c r="BN217" s="18" t="str">
        <f t="shared" si="128"/>
        <v>ATENDE</v>
      </c>
      <c r="BO217" s="18" t="str">
        <f t="shared" si="129"/>
        <v>ATENDE</v>
      </c>
      <c r="BP217" s="18" t="str">
        <f t="shared" si="130"/>
        <v>ATENDE</v>
      </c>
      <c r="BQ217" s="22" t="str">
        <f t="shared" si="131"/>
        <v>C5</v>
      </c>
      <c r="BR217" s="22" t="str">
        <f t="shared" si="132"/>
        <v>P6</v>
      </c>
      <c r="BS217" s="23">
        <f t="shared" si="133"/>
        <v>0.12333333333333329</v>
      </c>
      <c r="BT217" s="20">
        <v>3.37</v>
      </c>
      <c r="BU217" s="20">
        <v>1.38</v>
      </c>
      <c r="BV217" s="132">
        <f>IF(BR217="-","-",_xlfn.XLOOKUP(BR217,ABNT5101!$B$4:$B$9,ABNT5101!$C$4:$C$9))</f>
        <v>3</v>
      </c>
      <c r="BW217" s="132">
        <f>IF(BR217="-","-",_xlfn.XLOOKUP(BR217,ABNT5101!$B$4:$B$9,ABNT5101!$D$4:$D$9))</f>
        <v>0.6</v>
      </c>
      <c r="BX217" s="18" t="str">
        <f t="shared" si="134"/>
        <v>ATENDE</v>
      </c>
      <c r="BY217" s="18" t="str">
        <f t="shared" si="135"/>
        <v>ATENDE</v>
      </c>
      <c r="BZ217" s="18" t="str">
        <f t="shared" si="136"/>
        <v>ATENDE</v>
      </c>
      <c r="CA217" s="22" t="str">
        <f t="shared" si="147"/>
        <v>P6</v>
      </c>
      <c r="CB217" s="23">
        <f t="shared" si="137"/>
        <v>1.1033333333333331</v>
      </c>
      <c r="CC217" s="22">
        <v>6.31</v>
      </c>
      <c r="CD217" s="22">
        <v>1.35</v>
      </c>
      <c r="CE217" s="130">
        <f>IF(CA217="-","-",_xlfn.XLOOKUP(CA217,ABNT5101!$B$4:$B$9,ABNT5101!$C$4:$C$9))</f>
        <v>3</v>
      </c>
      <c r="CF217" s="130">
        <f>IF(CA217="-","-",_xlfn.XLOOKUP(CA217,ABNT5101!$B$4:$B$9,ABNT5101!$D$4:$D$9))</f>
        <v>0.6</v>
      </c>
      <c r="CG217" s="18" t="str">
        <f t="shared" si="138"/>
        <v>ATENDE</v>
      </c>
      <c r="CH217" s="18" t="str">
        <f t="shared" si="139"/>
        <v>ATENDE</v>
      </c>
      <c r="CI217" s="18" t="str">
        <f t="shared" si="140"/>
        <v>ATENDE</v>
      </c>
      <c r="CJ217" s="133" t="str">
        <f>_xlfn.XLOOKUP(CK217,'Banco de dados'!$B:$B,'Banco de dados'!$D:$D)</f>
        <v>TECNOWATT</v>
      </c>
      <c r="CK217" s="145" t="s">
        <v>824</v>
      </c>
      <c r="CL217" s="24" t="str">
        <f>_xlfn.XLOOKUP(CK217,'Banco de dados'!$B:$B,'Banco de dados'!$E:$E)</f>
        <v>SIGSAGPTLRRSSNDL_30W_38IBBRS
1-10C1MUN6.5</v>
      </c>
      <c r="CM217" s="24"/>
      <c r="CN217" s="24">
        <f>IF(CM217="-","-",_xlfn.XLOOKUP(CM217,'Banco de dados'!$B:$B,'Banco de dados'!$E:$E))</f>
        <v>0</v>
      </c>
      <c r="CO217" s="26">
        <f t="shared" si="141"/>
        <v>1</v>
      </c>
      <c r="CP217" s="24">
        <f>_xlfn.XLOOKUP(CK217,'Banco de dados'!$B:$B,'Banco de dados'!$H:$H)</f>
        <v>30</v>
      </c>
      <c r="CQ217" s="24">
        <f>_xlfn.XLOOKUP(CM217,'Banco de dados'!$B:$B,'Banco de dados'!$H:$H)</f>
        <v>0</v>
      </c>
      <c r="CR217" s="24">
        <f>_xlfn.XLOOKUP(CK217,'Banco de dados'!$B:$B,'Banco de dados'!$F:$F)</f>
        <v>5266</v>
      </c>
      <c r="CS217" s="24">
        <f>_xlfn.XLOOKUP(CM217,'Banco de dados'!$B:$B,'Banco de dados'!$F:$F)</f>
        <v>0</v>
      </c>
      <c r="CT217" s="25">
        <v>0</v>
      </c>
      <c r="CU217" s="25"/>
      <c r="CV217" s="24" t="str">
        <f>IF(AI217&lt;=0.5,"Curto I",IF(AND(AI217&gt;='Braços de IP'!$B$9,AI217&lt;='Braços de IP'!$D$9),'Braços de IP'!$E$9,IF(AND(AI217&gt;='Braços de IP'!$B$10,AI217&lt;='Braços de IP'!$D$10),'Braços de IP'!$E$10,IF(AND(AI217&gt;='Braços de IP'!$B$11,AI217&lt;='Braços de IP'!$D$11),'Braços de IP'!$E$11,IF(AND(AI217&gt;='Braços de IP'!$B$12,AI217&lt;='Braços de IP'!$D$12),'Braços de IP'!$E$12,IF(AND(AI217&gt;='Braços de IP'!$B$13,AI217&lt;='Braços de IP'!$D$13),'Braços de IP'!$E$13,IF(AND(AI217&gt;='Braços de IP'!$B$14,AI217&lt;='Braços de IP'!$D$14),'Braços de IP'!$E$14,"ERRO")))))))</f>
        <v>Curto II</v>
      </c>
      <c r="CW217" s="25" t="s">
        <v>352</v>
      </c>
      <c r="CX217" s="24">
        <f>IF($CW217="","",VLOOKUP($CW217,'Braços de IP'!$E$9:$I$15,2,0))</f>
        <v>1.2</v>
      </c>
      <c r="CY217" s="27">
        <f>IF($CW217="","",VLOOKUP($CW217,'Braços de IP'!$E$9:$I$15,5,0))</f>
        <v>6.5</v>
      </c>
      <c r="CZ217" s="24"/>
      <c r="DA217" s="24"/>
      <c r="DB217" s="24"/>
      <c r="DC217" s="24"/>
      <c r="DD217" s="24"/>
      <c r="DE217" s="24"/>
      <c r="DF217" s="28">
        <f t="shared" si="142"/>
        <v>30</v>
      </c>
      <c r="DG217" s="29">
        <f t="shared" si="143"/>
        <v>100</v>
      </c>
      <c r="DH217" s="28">
        <f t="shared" si="144"/>
        <v>130</v>
      </c>
      <c r="DI217" s="30">
        <f t="shared" si="145"/>
        <v>0.7</v>
      </c>
      <c r="DJ217" s="31"/>
      <c r="DK217" s="32"/>
      <c r="DL217" s="15" t="s">
        <v>141</v>
      </c>
      <c r="DM217" s="15"/>
      <c r="DO217" s="33">
        <f t="shared" si="146"/>
        <v>0.74358974358974361</v>
      </c>
    </row>
    <row r="218" spans="3:119" ht="15.75" hidden="1" customHeight="1" x14ac:dyDescent="0.3">
      <c r="C218" t="s">
        <v>991</v>
      </c>
      <c r="D218" s="15">
        <v>72</v>
      </c>
      <c r="E218" s="15" t="s">
        <v>132</v>
      </c>
      <c r="F218" s="15" t="s">
        <v>236</v>
      </c>
      <c r="G218" s="15">
        <v>-30.019749000000001</v>
      </c>
      <c r="H218" s="15">
        <v>-50.156089999999999</v>
      </c>
      <c r="I218" s="15" t="s">
        <v>134</v>
      </c>
      <c r="J218" s="15" t="s">
        <v>135</v>
      </c>
      <c r="K218" s="15" t="s">
        <v>136</v>
      </c>
      <c r="L218" s="15" t="s">
        <v>148</v>
      </c>
      <c r="M218" s="15">
        <v>100</v>
      </c>
      <c r="N218" s="15">
        <v>17</v>
      </c>
      <c r="O218" s="15">
        <v>0</v>
      </c>
      <c r="P218" s="15">
        <f t="shared" si="119"/>
        <v>200</v>
      </c>
      <c r="Q218" s="16">
        <v>2</v>
      </c>
      <c r="R218" s="16">
        <v>2.5</v>
      </c>
      <c r="S218" s="16">
        <v>7</v>
      </c>
      <c r="T218" s="15"/>
      <c r="U218" s="15"/>
      <c r="V218" s="15">
        <v>0</v>
      </c>
      <c r="W218" s="15">
        <v>2.5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 t="s">
        <v>138</v>
      </c>
      <c r="AD218" s="15" t="s">
        <v>139</v>
      </c>
      <c r="AE218" s="15">
        <v>20.9</v>
      </c>
      <c r="AF218" s="15">
        <v>6.7</v>
      </c>
      <c r="AG218" s="15">
        <v>1</v>
      </c>
      <c r="AH218" s="15">
        <v>0.4</v>
      </c>
      <c r="AI218" s="15">
        <v>1.3</v>
      </c>
      <c r="AJ218" s="16">
        <f t="shared" si="120"/>
        <v>0.9</v>
      </c>
      <c r="AK218" s="16" t="s">
        <v>135</v>
      </c>
      <c r="AL218" s="16" t="s">
        <v>135</v>
      </c>
      <c r="AM218" s="15" t="s">
        <v>140</v>
      </c>
      <c r="AN218" s="16">
        <f t="shared" si="121"/>
        <v>2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 t="s">
        <v>135</v>
      </c>
      <c r="AU218" s="17">
        <f t="shared" si="122"/>
        <v>0</v>
      </c>
      <c r="AV218" s="17"/>
      <c r="AW218" s="17">
        <f>VLOOKUP(I218,ABNT5101!$I$3:$J$9,2)</f>
        <v>7.5</v>
      </c>
      <c r="AX218" s="17">
        <f>VLOOKUP(I218,ABNT5101!$I$3:$M$9,5)</f>
        <v>0.18</v>
      </c>
      <c r="AY218" s="131" t="str">
        <f>_xlfn.XLOOKUP(I218,ABNT5101!$I:$I,ABNT5101!$L:$L)</f>
        <v>-</v>
      </c>
      <c r="AZ218" s="131">
        <f>_xlfn.XLOOKUP(I218,ABNT5101!$I:$I,ABNT5101!M:M)</f>
        <v>0.18</v>
      </c>
      <c r="BA218" s="131" t="str">
        <f>_xlfn.XLOOKUP(I218,ABNT5101!$I:$I,ABNT5101!N:N)</f>
        <v>-</v>
      </c>
      <c r="BB218" s="131">
        <f>_xlfn.XLOOKUP(I218,ABNT5101!$I:$I,ABNT5101!O:O)</f>
        <v>16</v>
      </c>
      <c r="BC218" s="18" t="str">
        <f t="shared" si="123"/>
        <v>ATENDE</v>
      </c>
      <c r="BD218" s="19">
        <f t="shared" si="124"/>
        <v>0.44666666666666655</v>
      </c>
      <c r="BE218" s="19">
        <f t="shared" si="125"/>
        <v>2.7777777777777781</v>
      </c>
      <c r="BF218" s="19" t="str">
        <f t="shared" si="126"/>
        <v>-</v>
      </c>
      <c r="BG218" s="20">
        <v>10.85</v>
      </c>
      <c r="BH218" s="20">
        <v>0.68</v>
      </c>
      <c r="BI218" s="20"/>
      <c r="BJ218" s="20"/>
      <c r="BK218" s="21"/>
      <c r="BL218" s="20"/>
      <c r="BM218" s="18" t="str">
        <f t="shared" si="127"/>
        <v>ATENDE</v>
      </c>
      <c r="BN218" s="18" t="str">
        <f t="shared" si="128"/>
        <v>ATENDE</v>
      </c>
      <c r="BO218" s="18" t="str">
        <f t="shared" si="129"/>
        <v>ATENDE</v>
      </c>
      <c r="BP218" s="18" t="str">
        <f t="shared" si="130"/>
        <v>ATENDE</v>
      </c>
      <c r="BQ218" s="22" t="str">
        <f t="shared" si="131"/>
        <v>C5</v>
      </c>
      <c r="BR218" s="22" t="str">
        <f t="shared" si="132"/>
        <v>P6</v>
      </c>
      <c r="BS218" s="23">
        <f t="shared" si="133"/>
        <v>1.3133333333333335</v>
      </c>
      <c r="BT218" s="20">
        <v>6.94</v>
      </c>
      <c r="BU218" s="20">
        <v>5.15</v>
      </c>
      <c r="BV218" s="132">
        <f>IF(BR218="-","-",_xlfn.XLOOKUP(BR218,ABNT5101!$B$4:$B$9,ABNT5101!$C$4:$C$9))</f>
        <v>3</v>
      </c>
      <c r="BW218" s="132">
        <f>IF(BR218="-","-",_xlfn.XLOOKUP(BR218,ABNT5101!$B$4:$B$9,ABNT5101!$D$4:$D$9))</f>
        <v>0.6</v>
      </c>
      <c r="BX218" s="18" t="str">
        <f t="shared" si="134"/>
        <v>ATENDE</v>
      </c>
      <c r="BY218" s="18" t="str">
        <f t="shared" si="135"/>
        <v>ATENDE</v>
      </c>
      <c r="BZ218" s="18" t="str">
        <f t="shared" si="136"/>
        <v>ATENDE</v>
      </c>
      <c r="CA218" s="22" t="str">
        <f t="shared" si="147"/>
        <v>P6</v>
      </c>
      <c r="CB218" s="23">
        <f t="shared" si="137"/>
        <v>2.0466666666666669</v>
      </c>
      <c r="CC218" s="22">
        <v>9.14</v>
      </c>
      <c r="CD218" s="22">
        <v>6.38</v>
      </c>
      <c r="CE218" s="130">
        <f>IF(CA218="-","-",_xlfn.XLOOKUP(CA218,ABNT5101!$B$4:$B$9,ABNT5101!$C$4:$C$9))</f>
        <v>3</v>
      </c>
      <c r="CF218" s="130">
        <f>IF(CA218="-","-",_xlfn.XLOOKUP(CA218,ABNT5101!$B$4:$B$9,ABNT5101!$D$4:$D$9))</f>
        <v>0.6</v>
      </c>
      <c r="CG218" s="18" t="str">
        <f t="shared" si="138"/>
        <v>ATENDE</v>
      </c>
      <c r="CH218" s="18" t="str">
        <f t="shared" si="139"/>
        <v>ATENDE</v>
      </c>
      <c r="CI218" s="18" t="str">
        <f t="shared" si="140"/>
        <v>ATENDE</v>
      </c>
      <c r="CJ218" s="133" t="str">
        <f>_xlfn.XLOOKUP(CK218,'Banco de dados'!$B:$B,'Banco de dados'!$D:$D)</f>
        <v>LEDSTAR</v>
      </c>
      <c r="CK218" s="145" t="s">
        <v>707</v>
      </c>
      <c r="CL218" s="24" t="str">
        <f>_xlfn.XLOOKUP(CK218,'Banco de dados'!$B:$B,'Banco de dados'!$E:$E)</f>
        <v>LUM LED SL VT 9.1 28W</v>
      </c>
      <c r="CM218" s="24"/>
      <c r="CN218" s="24">
        <f>IF(CM218="-","-",_xlfn.XLOOKUP(CM218,'Banco de dados'!$B:$B,'Banco de dados'!$E:$E))</f>
        <v>0</v>
      </c>
      <c r="CO218" s="26">
        <f t="shared" si="141"/>
        <v>1</v>
      </c>
      <c r="CP218" s="24">
        <f>_xlfn.XLOOKUP(CK218,'Banco de dados'!$B:$B,'Banco de dados'!$H:$H)</f>
        <v>28</v>
      </c>
      <c r="CQ218" s="24">
        <f>_xlfn.XLOOKUP(CM218,'Banco de dados'!$B:$B,'Banco de dados'!$H:$H)</f>
        <v>0</v>
      </c>
      <c r="CR218" s="24">
        <f>_xlfn.XLOOKUP(CK218,'Banco de dados'!$B:$B,'Banco de dados'!$F:$F)</f>
        <v>4927.3500000000004</v>
      </c>
      <c r="CS218" s="24">
        <f>_xlfn.XLOOKUP(CM218,'Banco de dados'!$B:$B,'Banco de dados'!$F:$F)</f>
        <v>0</v>
      </c>
      <c r="CT218" s="25">
        <v>0</v>
      </c>
      <c r="CU218" s="25"/>
      <c r="CV218" s="24" t="str">
        <f>IF(AI218&lt;=0.5,"Curto I",IF(AND(AI218&gt;='Braços de IP'!$B$9,AI218&lt;='Braços de IP'!$D$9),'Braços de IP'!$E$9,IF(AND(AI218&gt;='Braços de IP'!$B$10,AI218&lt;='Braços de IP'!$D$10),'Braços de IP'!$E$10,IF(AND(AI218&gt;='Braços de IP'!$B$11,AI218&lt;='Braços de IP'!$D$11),'Braços de IP'!$E$11,IF(AND(AI218&gt;='Braços de IP'!$B$12,AI218&lt;='Braços de IP'!$D$12),'Braços de IP'!$E$12,IF(AND(AI218&gt;='Braços de IP'!$B$13,AI218&lt;='Braços de IP'!$D$13),'Braços de IP'!$E$13,IF(AND(AI218&gt;='Braços de IP'!$B$14,AI218&lt;='Braços de IP'!$D$14),'Braços de IP'!$E$14,"ERRO")))))))</f>
        <v>Curto II</v>
      </c>
      <c r="CW218" s="25"/>
      <c r="CX218" s="24" t="str">
        <f>IF($CW218="","",VLOOKUP($CW218,'Braços de IP'!$E$9:$I$15,2,0))</f>
        <v/>
      </c>
      <c r="CY218" s="27" t="str">
        <f>IF($CW218="","",VLOOKUP($CW218,'Braços de IP'!$E$9:$I$15,5,0))</f>
        <v/>
      </c>
      <c r="CZ218" s="24"/>
      <c r="DA218" s="24"/>
      <c r="DB218" s="24"/>
      <c r="DC218" s="24"/>
      <c r="DD218" s="24"/>
      <c r="DE218" s="24"/>
      <c r="DF218" s="28">
        <f t="shared" si="142"/>
        <v>28</v>
      </c>
      <c r="DG218" s="29">
        <f t="shared" si="143"/>
        <v>100</v>
      </c>
      <c r="DH218" s="28">
        <f t="shared" si="144"/>
        <v>128</v>
      </c>
      <c r="DI218" s="30">
        <f t="shared" si="145"/>
        <v>0.72</v>
      </c>
      <c r="DJ218" s="31"/>
      <c r="DK218" s="32"/>
      <c r="DL218" s="15" t="s">
        <v>141</v>
      </c>
      <c r="DM218" s="15"/>
      <c r="DO218" s="33">
        <f t="shared" si="146"/>
        <v>0.76068376068376065</v>
      </c>
    </row>
    <row r="219" spans="3:119" ht="15.75" hidden="1" customHeight="1" x14ac:dyDescent="0.3">
      <c r="C219" t="s">
        <v>991</v>
      </c>
      <c r="D219" s="15">
        <v>72</v>
      </c>
      <c r="E219" s="15" t="s">
        <v>132</v>
      </c>
      <c r="F219" s="15" t="s">
        <v>236</v>
      </c>
      <c r="G219" s="15">
        <v>-30.019749000000001</v>
      </c>
      <c r="H219" s="15">
        <v>-50.156089999999999</v>
      </c>
      <c r="I219" s="15" t="s">
        <v>134</v>
      </c>
      <c r="J219" s="15" t="s">
        <v>135</v>
      </c>
      <c r="K219" s="15" t="s">
        <v>136</v>
      </c>
      <c r="L219" s="15" t="s">
        <v>148</v>
      </c>
      <c r="M219" s="15">
        <v>100</v>
      </c>
      <c r="N219" s="15">
        <v>17</v>
      </c>
      <c r="O219" s="15">
        <v>0</v>
      </c>
      <c r="P219" s="15">
        <f t="shared" si="119"/>
        <v>200</v>
      </c>
      <c r="Q219" s="16">
        <v>2</v>
      </c>
      <c r="R219" s="16">
        <v>2.5</v>
      </c>
      <c r="S219" s="16">
        <v>7</v>
      </c>
      <c r="T219" s="15"/>
      <c r="U219" s="15"/>
      <c r="V219" s="15">
        <v>0</v>
      </c>
      <c r="W219" s="15">
        <v>2.5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 t="s">
        <v>138</v>
      </c>
      <c r="AD219" s="15" t="s">
        <v>139</v>
      </c>
      <c r="AE219" s="15">
        <v>20.9</v>
      </c>
      <c r="AF219" s="15">
        <v>6.7</v>
      </c>
      <c r="AG219" s="15">
        <v>1</v>
      </c>
      <c r="AH219" s="15">
        <v>0.4</v>
      </c>
      <c r="AI219" s="15">
        <v>1.3</v>
      </c>
      <c r="AJ219" s="16">
        <f t="shared" si="120"/>
        <v>0.9</v>
      </c>
      <c r="AK219" s="16" t="s">
        <v>135</v>
      </c>
      <c r="AL219" s="16" t="s">
        <v>135</v>
      </c>
      <c r="AM219" s="15" t="s">
        <v>140</v>
      </c>
      <c r="AN219" s="16">
        <f t="shared" si="121"/>
        <v>2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 t="s">
        <v>135</v>
      </c>
      <c r="AU219" s="17">
        <f t="shared" si="122"/>
        <v>0</v>
      </c>
      <c r="AV219" s="17"/>
      <c r="AW219" s="17">
        <f>VLOOKUP(I219,ABNT5101!$I$3:$J$9,2)</f>
        <v>7.5</v>
      </c>
      <c r="AX219" s="17">
        <f>VLOOKUP(I219,ABNT5101!$I$3:$M$9,5)</f>
        <v>0.18</v>
      </c>
      <c r="AY219" s="131" t="str">
        <f>_xlfn.XLOOKUP(I219,ABNT5101!$I:$I,ABNT5101!$L:$L)</f>
        <v>-</v>
      </c>
      <c r="AZ219" s="131">
        <f>_xlfn.XLOOKUP(I219,ABNT5101!$I:$I,ABNT5101!M:M)</f>
        <v>0.18</v>
      </c>
      <c r="BA219" s="131" t="str">
        <f>_xlfn.XLOOKUP(I219,ABNT5101!$I:$I,ABNT5101!N:N)</f>
        <v>-</v>
      </c>
      <c r="BB219" s="131">
        <f>_xlfn.XLOOKUP(I219,ABNT5101!$I:$I,ABNT5101!O:O)</f>
        <v>16</v>
      </c>
      <c r="BC219" s="18" t="str">
        <f t="shared" si="123"/>
        <v>ATENDE</v>
      </c>
      <c r="BD219" s="19">
        <f t="shared" si="124"/>
        <v>0.21066666666666678</v>
      </c>
      <c r="BE219" s="19">
        <f t="shared" si="125"/>
        <v>3.4444444444444446</v>
      </c>
      <c r="BF219" s="19" t="str">
        <f t="shared" si="126"/>
        <v>-</v>
      </c>
      <c r="BG219" s="20">
        <v>9.08</v>
      </c>
      <c r="BH219" s="20">
        <v>0.8</v>
      </c>
      <c r="BI219" s="20"/>
      <c r="BJ219" s="20"/>
      <c r="BK219" s="21"/>
      <c r="BL219" s="20"/>
      <c r="BM219" s="18" t="str">
        <f t="shared" si="127"/>
        <v>ATENDE</v>
      </c>
      <c r="BN219" s="18" t="str">
        <f t="shared" si="128"/>
        <v>ATENDE</v>
      </c>
      <c r="BO219" s="18" t="str">
        <f t="shared" si="129"/>
        <v>ATENDE</v>
      </c>
      <c r="BP219" s="18" t="str">
        <f t="shared" si="130"/>
        <v>ATENDE</v>
      </c>
      <c r="BQ219" s="22" t="str">
        <f t="shared" si="131"/>
        <v>C5</v>
      </c>
      <c r="BR219" s="22" t="str">
        <f t="shared" si="132"/>
        <v>P6</v>
      </c>
      <c r="BS219" s="23">
        <f t="shared" si="133"/>
        <v>0.80333333333333345</v>
      </c>
      <c r="BT219" s="20">
        <v>5.41</v>
      </c>
      <c r="BU219" s="20">
        <v>3.74</v>
      </c>
      <c r="BV219" s="132">
        <f>IF(BR219="-","-",_xlfn.XLOOKUP(BR219,ABNT5101!$B$4:$B$9,ABNT5101!$C$4:$C$9))</f>
        <v>3</v>
      </c>
      <c r="BW219" s="132">
        <f>IF(BR219="-","-",_xlfn.XLOOKUP(BR219,ABNT5101!$B$4:$B$9,ABNT5101!$D$4:$D$9))</f>
        <v>0.6</v>
      </c>
      <c r="BX219" s="18" t="str">
        <f t="shared" si="134"/>
        <v>ATENDE</v>
      </c>
      <c r="BY219" s="18" t="str">
        <f t="shared" si="135"/>
        <v>ATENDE</v>
      </c>
      <c r="BZ219" s="18" t="str">
        <f t="shared" si="136"/>
        <v>ATENDE</v>
      </c>
      <c r="CA219" s="22" t="str">
        <f t="shared" si="147"/>
        <v>P6</v>
      </c>
      <c r="CB219" s="23">
        <f t="shared" si="137"/>
        <v>1.4866666666666668</v>
      </c>
      <c r="CC219" s="22">
        <v>7.46</v>
      </c>
      <c r="CD219" s="22">
        <v>5.55</v>
      </c>
      <c r="CE219" s="130">
        <f>IF(CA219="-","-",_xlfn.XLOOKUP(CA219,ABNT5101!$B$4:$B$9,ABNT5101!$C$4:$C$9))</f>
        <v>3</v>
      </c>
      <c r="CF219" s="130">
        <f>IF(CA219="-","-",_xlfn.XLOOKUP(CA219,ABNT5101!$B$4:$B$9,ABNT5101!$D$4:$D$9))</f>
        <v>0.6</v>
      </c>
      <c r="CG219" s="18" t="str">
        <f t="shared" si="138"/>
        <v>ATENDE</v>
      </c>
      <c r="CH219" s="18" t="str">
        <f t="shared" si="139"/>
        <v>ATENDE</v>
      </c>
      <c r="CI219" s="18" t="str">
        <f t="shared" si="140"/>
        <v>ATENDE</v>
      </c>
      <c r="CJ219" s="133" t="str">
        <f>_xlfn.XLOOKUP(CK219,'Banco de dados'!$B:$B,'Banco de dados'!$D:$D)</f>
        <v>SX LIGHTING</v>
      </c>
      <c r="CK219" s="145" t="s">
        <v>798</v>
      </c>
      <c r="CL219" s="24" t="str">
        <f>_xlfn.XLOOKUP(CK219,'Banco de dados'!$B:$B,'Banco de dados'!$E:$E)</f>
        <v>SXINEVO020K40L12CZF7PHF</v>
      </c>
      <c r="CM219" s="24"/>
      <c r="CN219" s="24">
        <f>IF(CM219="-","-",_xlfn.XLOOKUP(CM219,'Banco de dados'!$B:$B,'Banco de dados'!$E:$E))</f>
        <v>0</v>
      </c>
      <c r="CO219" s="26">
        <f t="shared" si="141"/>
        <v>1</v>
      </c>
      <c r="CP219" s="24">
        <f>_xlfn.XLOOKUP(CK219,'Banco de dados'!$B:$B,'Banco de dados'!$H:$H)</f>
        <v>22.5</v>
      </c>
      <c r="CQ219" s="24">
        <f>_xlfn.XLOOKUP(CM219,'Banco de dados'!$B:$B,'Banco de dados'!$H:$H)</f>
        <v>0</v>
      </c>
      <c r="CR219" s="24">
        <f>_xlfn.XLOOKUP(CK219,'Banco de dados'!$B:$B,'Banco de dados'!$F:$F)</f>
        <v>3825</v>
      </c>
      <c r="CS219" s="24">
        <f>_xlfn.XLOOKUP(CM219,'Banco de dados'!$B:$B,'Banco de dados'!$F:$F)</f>
        <v>0</v>
      </c>
      <c r="CT219" s="25">
        <v>0</v>
      </c>
      <c r="CU219" s="25"/>
      <c r="CV219" s="24" t="str">
        <f>IF(AI219&lt;=0.5,"Curto I",IF(AND(AI219&gt;='Braços de IP'!$B$9,AI219&lt;='Braços de IP'!$D$9),'Braços de IP'!$E$9,IF(AND(AI219&gt;='Braços de IP'!$B$10,AI219&lt;='Braços de IP'!$D$10),'Braços de IP'!$E$10,IF(AND(AI219&gt;='Braços de IP'!$B$11,AI219&lt;='Braços de IP'!$D$11),'Braços de IP'!$E$11,IF(AND(AI219&gt;='Braços de IP'!$B$12,AI219&lt;='Braços de IP'!$D$12),'Braços de IP'!$E$12,IF(AND(AI219&gt;='Braços de IP'!$B$13,AI219&lt;='Braços de IP'!$D$13),'Braços de IP'!$E$13,IF(AND(AI219&gt;='Braços de IP'!$B$14,AI219&lt;='Braços de IP'!$D$14),'Braços de IP'!$E$14,"ERRO")))))))</f>
        <v>Curto II</v>
      </c>
      <c r="CW219" s="25"/>
      <c r="CX219" s="24" t="str">
        <f>IF($CW219="","",VLOOKUP($CW219,'Braços de IP'!$E$9:$I$15,2,0))</f>
        <v/>
      </c>
      <c r="CY219" s="27" t="str">
        <f>IF($CW219="","",VLOOKUP($CW219,'Braços de IP'!$E$9:$I$15,5,0))</f>
        <v/>
      </c>
      <c r="CZ219" s="24"/>
      <c r="DA219" s="24"/>
      <c r="DB219" s="24"/>
      <c r="DC219" s="24"/>
      <c r="DD219" s="24"/>
      <c r="DE219" s="24"/>
      <c r="DF219" s="28">
        <f t="shared" si="142"/>
        <v>22.5</v>
      </c>
      <c r="DG219" s="29">
        <f t="shared" si="143"/>
        <v>100</v>
      </c>
      <c r="DH219" s="28">
        <f t="shared" si="144"/>
        <v>122.5</v>
      </c>
      <c r="DI219" s="30">
        <f t="shared" si="145"/>
        <v>0.77500000000000002</v>
      </c>
      <c r="DJ219" s="31"/>
      <c r="DK219" s="32"/>
      <c r="DL219" s="15" t="s">
        <v>141</v>
      </c>
      <c r="DM219" s="15"/>
      <c r="DO219" s="33">
        <f t="shared" si="146"/>
        <v>0.80769230769230771</v>
      </c>
    </row>
    <row r="220" spans="3:119" ht="15.75" hidden="1" customHeight="1" x14ac:dyDescent="0.3">
      <c r="C220" t="s">
        <v>991</v>
      </c>
      <c r="D220" s="15">
        <v>72</v>
      </c>
      <c r="E220" s="15" t="s">
        <v>132</v>
      </c>
      <c r="F220" s="15" t="s">
        <v>236</v>
      </c>
      <c r="G220" s="15">
        <v>-30.019749000000001</v>
      </c>
      <c r="H220" s="15">
        <v>-50.156089999999999</v>
      </c>
      <c r="I220" s="15" t="s">
        <v>134</v>
      </c>
      <c r="J220" s="15" t="s">
        <v>135</v>
      </c>
      <c r="K220" s="15" t="s">
        <v>136</v>
      </c>
      <c r="L220" s="15" t="s">
        <v>148</v>
      </c>
      <c r="M220" s="15">
        <v>100</v>
      </c>
      <c r="N220" s="15">
        <v>17</v>
      </c>
      <c r="O220" s="15">
        <v>0</v>
      </c>
      <c r="P220" s="15">
        <f t="shared" si="119"/>
        <v>200</v>
      </c>
      <c r="Q220" s="16">
        <v>2</v>
      </c>
      <c r="R220" s="16">
        <v>2.5</v>
      </c>
      <c r="S220" s="16">
        <v>7</v>
      </c>
      <c r="T220" s="15"/>
      <c r="U220" s="15"/>
      <c r="V220" s="15">
        <v>0</v>
      </c>
      <c r="W220" s="15">
        <v>2.5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 t="s">
        <v>138</v>
      </c>
      <c r="AD220" s="15" t="s">
        <v>139</v>
      </c>
      <c r="AE220" s="15">
        <v>20.9</v>
      </c>
      <c r="AF220" s="15">
        <v>6.7</v>
      </c>
      <c r="AG220" s="15">
        <v>1</v>
      </c>
      <c r="AH220" s="15">
        <v>0.4</v>
      </c>
      <c r="AI220" s="15">
        <v>1.3</v>
      </c>
      <c r="AJ220" s="16">
        <f t="shared" si="120"/>
        <v>0.9</v>
      </c>
      <c r="AK220" s="16" t="s">
        <v>135</v>
      </c>
      <c r="AL220" s="16" t="s">
        <v>135</v>
      </c>
      <c r="AM220" s="15" t="s">
        <v>140</v>
      </c>
      <c r="AN220" s="16">
        <f t="shared" si="121"/>
        <v>2</v>
      </c>
      <c r="AO220" s="16">
        <v>0</v>
      </c>
      <c r="AP220" s="16">
        <v>0</v>
      </c>
      <c r="AQ220" s="16">
        <v>0</v>
      </c>
      <c r="AR220" s="16">
        <v>0</v>
      </c>
      <c r="AS220" s="16">
        <v>0</v>
      </c>
      <c r="AT220" s="16" t="s">
        <v>135</v>
      </c>
      <c r="AU220" s="17">
        <f t="shared" si="122"/>
        <v>0</v>
      </c>
      <c r="AV220" s="17"/>
      <c r="AW220" s="17">
        <f>VLOOKUP(I220,ABNT5101!$I$3:$J$9,2)</f>
        <v>7.5</v>
      </c>
      <c r="AX220" s="17">
        <f>VLOOKUP(I220,ABNT5101!$I$3:$M$9,5)</f>
        <v>0.18</v>
      </c>
      <c r="AY220" s="131" t="str">
        <f>_xlfn.XLOOKUP(I220,ABNT5101!$I:$I,ABNT5101!$L:$L)</f>
        <v>-</v>
      </c>
      <c r="AZ220" s="131">
        <f>_xlfn.XLOOKUP(I220,ABNT5101!$I:$I,ABNT5101!M:M)</f>
        <v>0.18</v>
      </c>
      <c r="BA220" s="131" t="str">
        <f>_xlfn.XLOOKUP(I220,ABNT5101!$I:$I,ABNT5101!N:N)</f>
        <v>-</v>
      </c>
      <c r="BB220" s="131">
        <f>_xlfn.XLOOKUP(I220,ABNT5101!$I:$I,ABNT5101!O:O)</f>
        <v>16</v>
      </c>
      <c r="BC220" s="18" t="str">
        <f t="shared" si="123"/>
        <v>ATENDE</v>
      </c>
      <c r="BD220" s="19">
        <f t="shared" si="124"/>
        <v>0.78400000000000003</v>
      </c>
      <c r="BE220" s="19">
        <f t="shared" si="125"/>
        <v>3.0555555555555554</v>
      </c>
      <c r="BF220" s="19" t="str">
        <f t="shared" si="126"/>
        <v>-</v>
      </c>
      <c r="BG220" s="20">
        <v>13.38</v>
      </c>
      <c r="BH220" s="20">
        <v>0.73</v>
      </c>
      <c r="BI220" s="20"/>
      <c r="BJ220" s="20"/>
      <c r="BK220" s="21"/>
      <c r="BL220" s="20"/>
      <c r="BM220" s="18" t="str">
        <f t="shared" si="127"/>
        <v>ATENDE</v>
      </c>
      <c r="BN220" s="18" t="str">
        <f t="shared" si="128"/>
        <v>ATENDE</v>
      </c>
      <c r="BO220" s="18" t="str">
        <f t="shared" si="129"/>
        <v>ATENDE</v>
      </c>
      <c r="BP220" s="18" t="str">
        <f t="shared" si="130"/>
        <v>ATENDE</v>
      </c>
      <c r="BQ220" s="22" t="str">
        <f t="shared" si="131"/>
        <v>C5</v>
      </c>
      <c r="BR220" s="22" t="str">
        <f t="shared" si="132"/>
        <v>P6</v>
      </c>
      <c r="BS220" s="23">
        <f t="shared" si="133"/>
        <v>1.3266666666666667</v>
      </c>
      <c r="BT220" s="20">
        <v>6.98</v>
      </c>
      <c r="BU220" s="20">
        <v>5.22</v>
      </c>
      <c r="BV220" s="132">
        <f>IF(BR220="-","-",_xlfn.XLOOKUP(BR220,ABNT5101!$B$4:$B$9,ABNT5101!$C$4:$C$9))</f>
        <v>3</v>
      </c>
      <c r="BW220" s="132">
        <f>IF(BR220="-","-",_xlfn.XLOOKUP(BR220,ABNT5101!$B$4:$B$9,ABNT5101!$D$4:$D$9))</f>
        <v>0.6</v>
      </c>
      <c r="BX220" s="18" t="str">
        <f t="shared" si="134"/>
        <v>ATENDE</v>
      </c>
      <c r="BY220" s="18" t="str">
        <f t="shared" si="135"/>
        <v>ATENDE</v>
      </c>
      <c r="BZ220" s="18" t="str">
        <f t="shared" si="136"/>
        <v>ATENDE</v>
      </c>
      <c r="CA220" s="22" t="str">
        <f t="shared" si="147"/>
        <v>P6</v>
      </c>
      <c r="CB220" s="23">
        <f t="shared" si="137"/>
        <v>2.5733333333333337</v>
      </c>
      <c r="CC220" s="22">
        <v>10.72</v>
      </c>
      <c r="CD220" s="22">
        <v>7.96</v>
      </c>
      <c r="CE220" s="130">
        <f>IF(CA220="-","-",_xlfn.XLOOKUP(CA220,ABNT5101!$B$4:$B$9,ABNT5101!$C$4:$C$9))</f>
        <v>3</v>
      </c>
      <c r="CF220" s="130">
        <f>IF(CA220="-","-",_xlfn.XLOOKUP(CA220,ABNT5101!$B$4:$B$9,ABNT5101!$D$4:$D$9))</f>
        <v>0.6</v>
      </c>
      <c r="CG220" s="18" t="str">
        <f t="shared" si="138"/>
        <v>ATENDE</v>
      </c>
      <c r="CH220" s="18" t="str">
        <f t="shared" si="139"/>
        <v>ATENDE</v>
      </c>
      <c r="CI220" s="18" t="str">
        <f t="shared" si="140"/>
        <v>ATENDE</v>
      </c>
      <c r="CJ220" s="133" t="str">
        <f>_xlfn.XLOOKUP(CK220,'Banco de dados'!$B:$B,'Banco de dados'!$D:$D)</f>
        <v>TECNOWATT</v>
      </c>
      <c r="CK220" s="145" t="s">
        <v>824</v>
      </c>
      <c r="CL220" s="24" t="str">
        <f>_xlfn.XLOOKUP(CK220,'Banco de dados'!$B:$B,'Banco de dados'!$E:$E)</f>
        <v>SIGSAGPTLRRSSNDL_30W_38IBBRS
1-10C1MUN6.5</v>
      </c>
      <c r="CM220" s="24"/>
      <c r="CN220" s="24">
        <f>IF(CM220="-","-",_xlfn.XLOOKUP(CM220,'Banco de dados'!$B:$B,'Banco de dados'!$E:$E))</f>
        <v>0</v>
      </c>
      <c r="CO220" s="26">
        <f t="shared" si="141"/>
        <v>1</v>
      </c>
      <c r="CP220" s="24">
        <f>_xlfn.XLOOKUP(CK220,'Banco de dados'!$B:$B,'Banco de dados'!$H:$H)</f>
        <v>30</v>
      </c>
      <c r="CQ220" s="24">
        <f>_xlfn.XLOOKUP(CM220,'Banco de dados'!$B:$B,'Banco de dados'!$H:$H)</f>
        <v>0</v>
      </c>
      <c r="CR220" s="24">
        <f>_xlfn.XLOOKUP(CK220,'Banco de dados'!$B:$B,'Banco de dados'!$F:$F)</f>
        <v>5266</v>
      </c>
      <c r="CS220" s="24">
        <f>_xlfn.XLOOKUP(CM220,'Banco de dados'!$B:$B,'Banco de dados'!$F:$F)</f>
        <v>0</v>
      </c>
      <c r="CT220" s="25">
        <v>0</v>
      </c>
      <c r="CU220" s="25"/>
      <c r="CV220" s="24" t="str">
        <f>IF(AI220&lt;=0.5,"Curto I",IF(AND(AI220&gt;='Braços de IP'!$B$9,AI220&lt;='Braços de IP'!$D$9),'Braços de IP'!$E$9,IF(AND(AI220&gt;='Braços de IP'!$B$10,AI220&lt;='Braços de IP'!$D$10),'Braços de IP'!$E$10,IF(AND(AI220&gt;='Braços de IP'!$B$11,AI220&lt;='Braços de IP'!$D$11),'Braços de IP'!$E$11,IF(AND(AI220&gt;='Braços de IP'!$B$12,AI220&lt;='Braços de IP'!$D$12),'Braços de IP'!$E$12,IF(AND(AI220&gt;='Braços de IP'!$B$13,AI220&lt;='Braços de IP'!$D$13),'Braços de IP'!$E$13,IF(AND(AI220&gt;='Braços de IP'!$B$14,AI220&lt;='Braços de IP'!$D$14),'Braços de IP'!$E$14,"ERRO")))))))</f>
        <v>Curto II</v>
      </c>
      <c r="CW220" s="25"/>
      <c r="CX220" s="24" t="str">
        <f>IF($CW220="","",VLOOKUP($CW220,'Braços de IP'!$E$9:$I$15,2,0))</f>
        <v/>
      </c>
      <c r="CY220" s="27" t="str">
        <f>IF($CW220="","",VLOOKUP($CW220,'Braços de IP'!$E$9:$I$15,5,0))</f>
        <v/>
      </c>
      <c r="CZ220" s="24"/>
      <c r="DA220" s="24"/>
      <c r="DB220" s="24"/>
      <c r="DC220" s="24"/>
      <c r="DD220" s="24"/>
      <c r="DE220" s="24"/>
      <c r="DF220" s="28">
        <f t="shared" si="142"/>
        <v>30</v>
      </c>
      <c r="DG220" s="29">
        <f t="shared" si="143"/>
        <v>100</v>
      </c>
      <c r="DH220" s="28">
        <f t="shared" si="144"/>
        <v>130</v>
      </c>
      <c r="DI220" s="30">
        <f t="shared" si="145"/>
        <v>0.7</v>
      </c>
      <c r="DJ220" s="31"/>
      <c r="DK220" s="32"/>
      <c r="DL220" s="15" t="s">
        <v>141</v>
      </c>
      <c r="DM220" s="15"/>
      <c r="DO220" s="33">
        <f t="shared" si="146"/>
        <v>0.74358974358974361</v>
      </c>
    </row>
    <row r="221" spans="3:119" ht="15.75" hidden="1" customHeight="1" x14ac:dyDescent="0.3">
      <c r="C221" t="s">
        <v>991</v>
      </c>
      <c r="D221" s="15">
        <v>73</v>
      </c>
      <c r="E221" s="15" t="s">
        <v>132</v>
      </c>
      <c r="F221" s="15" t="s">
        <v>237</v>
      </c>
      <c r="G221" s="15">
        <v>-30.019902999999999</v>
      </c>
      <c r="H221" s="15">
        <v>-50.159570000000002</v>
      </c>
      <c r="I221" s="15" t="s">
        <v>134</v>
      </c>
      <c r="J221" s="15" t="s">
        <v>135</v>
      </c>
      <c r="K221" s="15" t="s">
        <v>136</v>
      </c>
      <c r="L221" s="15" t="s">
        <v>148</v>
      </c>
      <c r="M221" s="15">
        <v>150</v>
      </c>
      <c r="N221" s="15">
        <v>22</v>
      </c>
      <c r="O221" s="15">
        <v>0</v>
      </c>
      <c r="P221" s="15">
        <f t="shared" si="119"/>
        <v>300</v>
      </c>
      <c r="Q221" s="16">
        <v>2</v>
      </c>
      <c r="R221" s="16">
        <v>2.5</v>
      </c>
      <c r="S221" s="16">
        <v>6.3</v>
      </c>
      <c r="T221" s="15"/>
      <c r="U221" s="15"/>
      <c r="V221" s="15">
        <v>0</v>
      </c>
      <c r="W221" s="15">
        <v>2.5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 t="s">
        <v>138</v>
      </c>
      <c r="AD221" s="15" t="s">
        <v>139</v>
      </c>
      <c r="AE221" s="15">
        <v>39.1</v>
      </c>
      <c r="AF221" s="15">
        <v>8</v>
      </c>
      <c r="AG221" s="15">
        <v>1</v>
      </c>
      <c r="AH221" s="15">
        <v>1</v>
      </c>
      <c r="AI221" s="15">
        <v>1.3</v>
      </c>
      <c r="AJ221" s="16">
        <f t="shared" si="120"/>
        <v>0.30000000000000004</v>
      </c>
      <c r="AK221" s="16" t="s">
        <v>135</v>
      </c>
      <c r="AL221" s="16" t="s">
        <v>135</v>
      </c>
      <c r="AM221" s="15" t="s">
        <v>140</v>
      </c>
      <c r="AN221" s="16">
        <f t="shared" si="121"/>
        <v>2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 t="s">
        <v>135</v>
      </c>
      <c r="AU221" s="17">
        <f t="shared" si="122"/>
        <v>0</v>
      </c>
      <c r="AV221" s="17"/>
      <c r="AW221" s="17">
        <f>VLOOKUP(I221,ABNT5101!$I$3:$J$9,2)</f>
        <v>7.5</v>
      </c>
      <c r="AX221" s="17">
        <f>VLOOKUP(I221,ABNT5101!$I$3:$M$9,5)</f>
        <v>0.18</v>
      </c>
      <c r="AY221" s="131" t="str">
        <f>_xlfn.XLOOKUP(I221,ABNT5101!$I:$I,ABNT5101!$L:$L)</f>
        <v>-</v>
      </c>
      <c r="AZ221" s="131">
        <f>_xlfn.XLOOKUP(I221,ABNT5101!$I:$I,ABNT5101!M:M)</f>
        <v>0.18</v>
      </c>
      <c r="BA221" s="131" t="str">
        <f>_xlfn.XLOOKUP(I221,ABNT5101!$I:$I,ABNT5101!N:N)</f>
        <v>-</v>
      </c>
      <c r="BB221" s="131">
        <f>_xlfn.XLOOKUP(I221,ABNT5101!$I:$I,ABNT5101!O:O)</f>
        <v>16</v>
      </c>
      <c r="BC221" s="18" t="str">
        <f t="shared" si="123"/>
        <v>ATENDE</v>
      </c>
      <c r="BD221" s="19">
        <f t="shared" si="124"/>
        <v>0.13866666666666649</v>
      </c>
      <c r="BE221" s="19">
        <f t="shared" si="125"/>
        <v>1.166666666666667</v>
      </c>
      <c r="BF221" s="19" t="str">
        <f t="shared" si="126"/>
        <v>-</v>
      </c>
      <c r="BG221" s="20">
        <v>8.5399999999999991</v>
      </c>
      <c r="BH221" s="20">
        <v>0.39</v>
      </c>
      <c r="BI221" s="20"/>
      <c r="BJ221" s="20"/>
      <c r="BK221" s="21"/>
      <c r="BL221" s="20"/>
      <c r="BM221" s="18" t="str">
        <f t="shared" si="127"/>
        <v>ATENDE</v>
      </c>
      <c r="BN221" s="18" t="str">
        <f t="shared" si="128"/>
        <v>ATENDE</v>
      </c>
      <c r="BO221" s="18" t="str">
        <f t="shared" si="129"/>
        <v>ATENDE</v>
      </c>
      <c r="BP221" s="18" t="str">
        <f t="shared" si="130"/>
        <v>ATENDE</v>
      </c>
      <c r="BQ221" s="22" t="str">
        <f t="shared" si="131"/>
        <v>C5</v>
      </c>
      <c r="BR221" s="22" t="str">
        <f t="shared" si="132"/>
        <v>P6</v>
      </c>
      <c r="BS221" s="23">
        <f t="shared" si="133"/>
        <v>0.96</v>
      </c>
      <c r="BT221" s="20">
        <v>5.88</v>
      </c>
      <c r="BU221" s="20">
        <v>2.75</v>
      </c>
      <c r="BV221" s="132">
        <f>IF(BR221="-","-",_xlfn.XLOOKUP(BR221,ABNT5101!$B$4:$B$9,ABNT5101!$C$4:$C$9))</f>
        <v>3</v>
      </c>
      <c r="BW221" s="132">
        <f>IF(BR221="-","-",_xlfn.XLOOKUP(BR221,ABNT5101!$B$4:$B$9,ABNT5101!$D$4:$D$9))</f>
        <v>0.6</v>
      </c>
      <c r="BX221" s="18" t="str">
        <f t="shared" si="134"/>
        <v>ATENDE</v>
      </c>
      <c r="BY221" s="18" t="str">
        <f t="shared" si="135"/>
        <v>ATENDE</v>
      </c>
      <c r="BZ221" s="18" t="str">
        <f t="shared" si="136"/>
        <v>ATENDE</v>
      </c>
      <c r="CA221" s="22" t="str">
        <f t="shared" si="147"/>
        <v>P6</v>
      </c>
      <c r="CB221" s="23">
        <f t="shared" si="137"/>
        <v>1.62</v>
      </c>
      <c r="CC221" s="22">
        <v>7.86</v>
      </c>
      <c r="CD221" s="22">
        <v>2.71</v>
      </c>
      <c r="CE221" s="130">
        <f>IF(CA221="-","-",_xlfn.XLOOKUP(CA221,ABNT5101!$B$4:$B$9,ABNT5101!$C$4:$C$9))</f>
        <v>3</v>
      </c>
      <c r="CF221" s="130">
        <f>IF(CA221="-","-",_xlfn.XLOOKUP(CA221,ABNT5101!$B$4:$B$9,ABNT5101!$D$4:$D$9))</f>
        <v>0.6</v>
      </c>
      <c r="CG221" s="18" t="str">
        <f t="shared" si="138"/>
        <v>ATENDE</v>
      </c>
      <c r="CH221" s="18" t="str">
        <f t="shared" si="139"/>
        <v>ATENDE</v>
      </c>
      <c r="CI221" s="18" t="str">
        <f t="shared" si="140"/>
        <v>ATENDE</v>
      </c>
      <c r="CJ221" s="133" t="str">
        <f>_xlfn.XLOOKUP(CK221,'Banco de dados'!$B:$B,'Banco de dados'!$D:$D)</f>
        <v>LEDSTAR</v>
      </c>
      <c r="CK221" s="145" t="s">
        <v>711</v>
      </c>
      <c r="CL221" s="24" t="str">
        <f>_xlfn.XLOOKUP(CK221,'Banco de dados'!$B:$B,'Banco de dados'!$E:$E)</f>
        <v>LUM LED SL VT 9.1 44W</v>
      </c>
      <c r="CM221" s="24"/>
      <c r="CN221" s="24" t="e">
        <f>IF(CM221="-","-",_xlfn.XLOOKUP(CM221,'Banco de dados'!$B:$B,'Banco de dados'!$E:$E))</f>
        <v>#N/A</v>
      </c>
      <c r="CO221" s="26">
        <f t="shared" si="141"/>
        <v>1</v>
      </c>
      <c r="CP221" s="24">
        <f>_xlfn.XLOOKUP(CK221,'Banco de dados'!$B:$B,'Banco de dados'!$H:$H)</f>
        <v>44</v>
      </c>
      <c r="CQ221" s="24">
        <f>_xlfn.XLOOKUP(CM221,'Banco de dados'!$B:$B,'Banco de dados'!$H:$H)</f>
        <v>0</v>
      </c>
      <c r="CR221" s="24">
        <f>_xlfn.XLOOKUP(CK221,'Banco de dados'!$B:$B,'Banco de dados'!$F:$F)</f>
        <v>7657.99</v>
      </c>
      <c r="CS221" s="24">
        <f>_xlfn.XLOOKUP(CM221,'Banco de dados'!$B:$B,'Banco de dados'!$F:$F)</f>
        <v>0</v>
      </c>
      <c r="CT221" s="25">
        <v>0</v>
      </c>
      <c r="CU221" s="25"/>
      <c r="CV221" s="24" t="str">
        <f>IF(AI221&lt;=0.5,"Curto I",IF(AND(AI221&gt;='Braços de IP'!$B$9,AI221&lt;='Braços de IP'!$D$9),'Braços de IP'!$E$9,IF(AND(AI221&gt;='Braços de IP'!$B$10,AI221&lt;='Braços de IP'!$D$10),'Braços de IP'!$E$10,IF(AND(AI221&gt;='Braços de IP'!$B$11,AI221&lt;='Braços de IP'!$D$11),'Braços de IP'!$E$11,IF(AND(AI221&gt;='Braços de IP'!$B$12,AI221&lt;='Braços de IP'!$D$12),'Braços de IP'!$E$12,IF(AND(AI221&gt;='Braços de IP'!$B$13,AI221&lt;='Braços de IP'!$D$13),'Braços de IP'!$E$13,IF(AND(AI221&gt;='Braços de IP'!$B$14,AI221&lt;='Braços de IP'!$D$14),'Braços de IP'!$E$14,"ERRO")))))))</f>
        <v>Curto II</v>
      </c>
      <c r="CW221" s="25"/>
      <c r="CX221" s="24" t="str">
        <f>IF($CW221="","",VLOOKUP($CW221,'Braços de IP'!$E$9:$I$15,2,0))</f>
        <v/>
      </c>
      <c r="CY221" s="27" t="str">
        <f>IF($CW221="","",VLOOKUP($CW221,'Braços de IP'!$E$9:$I$15,5,0))</f>
        <v/>
      </c>
      <c r="CZ221" s="24"/>
      <c r="DA221" s="24"/>
      <c r="DB221" s="24"/>
      <c r="DC221" s="24"/>
      <c r="DD221" s="24"/>
      <c r="DE221" s="24"/>
      <c r="DF221" s="28">
        <f t="shared" si="142"/>
        <v>44</v>
      </c>
      <c r="DG221" s="29">
        <f t="shared" si="143"/>
        <v>150</v>
      </c>
      <c r="DH221" s="28">
        <f t="shared" si="144"/>
        <v>194</v>
      </c>
      <c r="DI221" s="30">
        <f t="shared" si="145"/>
        <v>0.70666666666666667</v>
      </c>
      <c r="DJ221" s="31"/>
      <c r="DK221" s="32"/>
      <c r="DL221" s="15" t="s">
        <v>141</v>
      </c>
      <c r="DM221" s="15"/>
      <c r="DO221" s="33">
        <f t="shared" si="146"/>
        <v>0.7441860465116279</v>
      </c>
    </row>
    <row r="222" spans="3:119" ht="15.75" hidden="1" customHeight="1" x14ac:dyDescent="0.3">
      <c r="C222" t="s">
        <v>991</v>
      </c>
      <c r="D222" s="15">
        <v>73</v>
      </c>
      <c r="E222" s="15" t="s">
        <v>132</v>
      </c>
      <c r="F222" s="15" t="s">
        <v>237</v>
      </c>
      <c r="G222" s="15">
        <v>-30.019902999999999</v>
      </c>
      <c r="H222" s="15">
        <v>-50.159570000000002</v>
      </c>
      <c r="I222" s="15" t="s">
        <v>134</v>
      </c>
      <c r="J222" s="15" t="s">
        <v>135</v>
      </c>
      <c r="K222" s="15" t="s">
        <v>136</v>
      </c>
      <c r="L222" s="15" t="s">
        <v>148</v>
      </c>
      <c r="M222" s="15">
        <v>150</v>
      </c>
      <c r="N222" s="15">
        <v>22</v>
      </c>
      <c r="O222" s="15">
        <v>0</v>
      </c>
      <c r="P222" s="15">
        <f t="shared" si="119"/>
        <v>300</v>
      </c>
      <c r="Q222" s="16">
        <v>2</v>
      </c>
      <c r="R222" s="16">
        <v>2.5</v>
      </c>
      <c r="S222" s="16">
        <v>6.3</v>
      </c>
      <c r="T222" s="15"/>
      <c r="U222" s="15"/>
      <c r="V222" s="15">
        <v>0</v>
      </c>
      <c r="W222" s="15">
        <v>2.5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 t="s">
        <v>138</v>
      </c>
      <c r="AD222" s="15" t="s">
        <v>139</v>
      </c>
      <c r="AE222" s="15">
        <v>39.1</v>
      </c>
      <c r="AF222" s="15">
        <v>8</v>
      </c>
      <c r="AG222" s="15">
        <v>1</v>
      </c>
      <c r="AH222" s="15">
        <v>1</v>
      </c>
      <c r="AI222" s="15">
        <v>1.3</v>
      </c>
      <c r="AJ222" s="16">
        <f t="shared" si="120"/>
        <v>0.30000000000000004</v>
      </c>
      <c r="AK222" s="16" t="s">
        <v>135</v>
      </c>
      <c r="AL222" s="16" t="s">
        <v>135</v>
      </c>
      <c r="AM222" s="15" t="s">
        <v>140</v>
      </c>
      <c r="AN222" s="16">
        <f t="shared" si="121"/>
        <v>2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 t="s">
        <v>135</v>
      </c>
      <c r="AU222" s="17">
        <f t="shared" si="122"/>
        <v>0</v>
      </c>
      <c r="AV222" s="17"/>
      <c r="AW222" s="17">
        <f>VLOOKUP(I222,ABNT5101!$I$3:$J$9,2)</f>
        <v>7.5</v>
      </c>
      <c r="AX222" s="17">
        <f>VLOOKUP(I222,ABNT5101!$I$3:$M$9,5)</f>
        <v>0.18</v>
      </c>
      <c r="AY222" s="131" t="str">
        <f>_xlfn.XLOOKUP(I222,ABNT5101!$I:$I,ABNT5101!$L:$L)</f>
        <v>-</v>
      </c>
      <c r="AZ222" s="131">
        <f>_xlfn.XLOOKUP(I222,ABNT5101!$I:$I,ABNT5101!M:M)</f>
        <v>0.18</v>
      </c>
      <c r="BA222" s="131" t="str">
        <f>_xlfn.XLOOKUP(I222,ABNT5101!$I:$I,ABNT5101!N:N)</f>
        <v>-</v>
      </c>
      <c r="BB222" s="131">
        <f>_xlfn.XLOOKUP(I222,ABNT5101!$I:$I,ABNT5101!O:O)</f>
        <v>16</v>
      </c>
      <c r="BC222" s="18" t="str">
        <f t="shared" si="123"/>
        <v>ATENDE</v>
      </c>
      <c r="BD222" s="19">
        <f t="shared" si="124"/>
        <v>8.2666666666666666E-2</v>
      </c>
      <c r="BE222" s="19">
        <f t="shared" si="125"/>
        <v>1.8333333333333335</v>
      </c>
      <c r="BF222" s="19" t="str">
        <f t="shared" si="126"/>
        <v>-</v>
      </c>
      <c r="BG222" s="20">
        <v>8.1199999999999992</v>
      </c>
      <c r="BH222" s="20">
        <v>0.51</v>
      </c>
      <c r="BI222" s="20"/>
      <c r="BJ222" s="20"/>
      <c r="BK222" s="21"/>
      <c r="BL222" s="20"/>
      <c r="BM222" s="18" t="str">
        <f t="shared" si="127"/>
        <v>ATENDE</v>
      </c>
      <c r="BN222" s="18" t="str">
        <f t="shared" si="128"/>
        <v>ATENDE</v>
      </c>
      <c r="BO222" s="18" t="str">
        <f t="shared" si="129"/>
        <v>ATENDE</v>
      </c>
      <c r="BP222" s="18" t="str">
        <f t="shared" si="130"/>
        <v>ATENDE</v>
      </c>
      <c r="BQ222" s="22" t="str">
        <f t="shared" si="131"/>
        <v>C5</v>
      </c>
      <c r="BR222" s="22" t="str">
        <f t="shared" si="132"/>
        <v>P6</v>
      </c>
      <c r="BS222" s="23">
        <f t="shared" si="133"/>
        <v>0.78</v>
      </c>
      <c r="BT222" s="20">
        <v>5.34</v>
      </c>
      <c r="BU222" s="20">
        <v>3.56</v>
      </c>
      <c r="BV222" s="132">
        <f>IF(BR222="-","-",_xlfn.XLOOKUP(BR222,ABNT5101!$B$4:$B$9,ABNT5101!$C$4:$C$9))</f>
        <v>3</v>
      </c>
      <c r="BW222" s="132">
        <f>IF(BR222="-","-",_xlfn.XLOOKUP(BR222,ABNT5101!$B$4:$B$9,ABNT5101!$D$4:$D$9))</f>
        <v>0.6</v>
      </c>
      <c r="BX222" s="18" t="str">
        <f t="shared" si="134"/>
        <v>ATENDE</v>
      </c>
      <c r="BY222" s="18" t="str">
        <f t="shared" si="135"/>
        <v>ATENDE</v>
      </c>
      <c r="BZ222" s="18" t="str">
        <f t="shared" si="136"/>
        <v>ATENDE</v>
      </c>
      <c r="CA222" s="22" t="str">
        <f t="shared" si="147"/>
        <v>P6</v>
      </c>
      <c r="CB222" s="23">
        <f t="shared" si="137"/>
        <v>1.5166666666666666</v>
      </c>
      <c r="CC222" s="22">
        <v>7.55</v>
      </c>
      <c r="CD222" s="22">
        <v>2.88</v>
      </c>
      <c r="CE222" s="130">
        <f>IF(CA222="-","-",_xlfn.XLOOKUP(CA222,ABNT5101!$B$4:$B$9,ABNT5101!$C$4:$C$9))</f>
        <v>3</v>
      </c>
      <c r="CF222" s="130">
        <f>IF(CA222="-","-",_xlfn.XLOOKUP(CA222,ABNT5101!$B$4:$B$9,ABNT5101!$D$4:$D$9))</f>
        <v>0.6</v>
      </c>
      <c r="CG222" s="18" t="str">
        <f t="shared" si="138"/>
        <v>ATENDE</v>
      </c>
      <c r="CH222" s="18" t="str">
        <f t="shared" si="139"/>
        <v>ATENDE</v>
      </c>
      <c r="CI222" s="18" t="str">
        <f t="shared" si="140"/>
        <v>ATENDE</v>
      </c>
      <c r="CJ222" s="133" t="str">
        <f>_xlfn.XLOOKUP(CK222,'Banco de dados'!$B:$B,'Banco de dados'!$D:$D)</f>
        <v>SX LIGHTING</v>
      </c>
      <c r="CK222" s="145" t="s">
        <v>803</v>
      </c>
      <c r="CL222" s="24" t="str">
        <f>_xlfn.XLOOKUP(CK222,'Banco de dados'!$B:$B,'Banco de dados'!$E:$E)</f>
        <v>SXINEVO040K40L12CZF7PHF</v>
      </c>
      <c r="CM222" s="24"/>
      <c r="CN222" s="24" t="e">
        <f>IF(CM222="-","-",_xlfn.XLOOKUP(CM222,'Banco de dados'!$B:$B,'Banco de dados'!$E:$E))</f>
        <v>#N/A</v>
      </c>
      <c r="CO222" s="26">
        <f t="shared" si="141"/>
        <v>1</v>
      </c>
      <c r="CP222" s="24">
        <f>_xlfn.XLOOKUP(CK222,'Banco de dados'!$B:$B,'Banco de dados'!$H:$H)</f>
        <v>39</v>
      </c>
      <c r="CQ222" s="24">
        <f>_xlfn.XLOOKUP(CM222,'Banco de dados'!$B:$B,'Banco de dados'!$H:$H)</f>
        <v>0</v>
      </c>
      <c r="CR222" s="24">
        <f>_xlfn.XLOOKUP(CK222,'Banco de dados'!$B:$B,'Banco de dados'!$F:$F)</f>
        <v>6552</v>
      </c>
      <c r="CS222" s="24">
        <f>_xlfn.XLOOKUP(CM222,'Banco de dados'!$B:$B,'Banco de dados'!$F:$F)</f>
        <v>0</v>
      </c>
      <c r="CT222" s="25">
        <v>0</v>
      </c>
      <c r="CU222" s="25"/>
      <c r="CV222" s="24" t="str">
        <f>IF(AI222&lt;=0.5,"Curto I",IF(AND(AI222&gt;='Braços de IP'!$B$9,AI222&lt;='Braços de IP'!$D$9),'Braços de IP'!$E$9,IF(AND(AI222&gt;='Braços de IP'!$B$10,AI222&lt;='Braços de IP'!$D$10),'Braços de IP'!$E$10,IF(AND(AI222&gt;='Braços de IP'!$B$11,AI222&lt;='Braços de IP'!$D$11),'Braços de IP'!$E$11,IF(AND(AI222&gt;='Braços de IP'!$B$12,AI222&lt;='Braços de IP'!$D$12),'Braços de IP'!$E$12,IF(AND(AI222&gt;='Braços de IP'!$B$13,AI222&lt;='Braços de IP'!$D$13),'Braços de IP'!$E$13,IF(AND(AI222&gt;='Braços de IP'!$B$14,AI222&lt;='Braços de IP'!$D$14),'Braços de IP'!$E$14,"ERRO")))))))</f>
        <v>Curto II</v>
      </c>
      <c r="CW222" s="25"/>
      <c r="CX222" s="24" t="str">
        <f>IF($CW222="","",VLOOKUP($CW222,'Braços de IP'!$E$9:$I$15,2,0))</f>
        <v/>
      </c>
      <c r="CY222" s="27" t="str">
        <f>IF($CW222="","",VLOOKUP($CW222,'Braços de IP'!$E$9:$I$15,5,0))</f>
        <v/>
      </c>
      <c r="CZ222" s="24"/>
      <c r="DA222" s="24"/>
      <c r="DB222" s="24"/>
      <c r="DC222" s="24"/>
      <c r="DD222" s="24"/>
      <c r="DE222" s="24"/>
      <c r="DF222" s="28">
        <f t="shared" si="142"/>
        <v>39</v>
      </c>
      <c r="DG222" s="29">
        <f t="shared" si="143"/>
        <v>150</v>
      </c>
      <c r="DH222" s="28">
        <f t="shared" si="144"/>
        <v>189</v>
      </c>
      <c r="DI222" s="30">
        <f t="shared" si="145"/>
        <v>0.74</v>
      </c>
      <c r="DJ222" s="31"/>
      <c r="DK222" s="32"/>
      <c r="DL222" s="15" t="s">
        <v>141</v>
      </c>
      <c r="DM222" s="15"/>
      <c r="DO222" s="33">
        <f t="shared" si="146"/>
        <v>0.77325581395348841</v>
      </c>
    </row>
    <row r="223" spans="3:119" ht="15.75" hidden="1" customHeight="1" x14ac:dyDescent="0.3">
      <c r="C223" t="s">
        <v>991</v>
      </c>
      <c r="D223" s="15">
        <v>73</v>
      </c>
      <c r="E223" s="15" t="s">
        <v>132</v>
      </c>
      <c r="F223" s="15" t="s">
        <v>237</v>
      </c>
      <c r="G223" s="15">
        <v>-30.019902999999999</v>
      </c>
      <c r="H223" s="15">
        <v>-50.159570000000002</v>
      </c>
      <c r="I223" s="15" t="s">
        <v>134</v>
      </c>
      <c r="J223" s="15" t="s">
        <v>135</v>
      </c>
      <c r="K223" s="15" t="s">
        <v>136</v>
      </c>
      <c r="L223" s="15" t="s">
        <v>148</v>
      </c>
      <c r="M223" s="15">
        <v>150</v>
      </c>
      <c r="N223" s="15">
        <v>22</v>
      </c>
      <c r="O223" s="15">
        <v>0</v>
      </c>
      <c r="P223" s="15">
        <f t="shared" si="119"/>
        <v>300</v>
      </c>
      <c r="Q223" s="16">
        <v>2</v>
      </c>
      <c r="R223" s="16">
        <v>2.5</v>
      </c>
      <c r="S223" s="16">
        <v>6.3</v>
      </c>
      <c r="T223" s="15"/>
      <c r="U223" s="15"/>
      <c r="V223" s="15">
        <v>0</v>
      </c>
      <c r="W223" s="15">
        <v>2.5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 t="s">
        <v>138</v>
      </c>
      <c r="AD223" s="15" t="s">
        <v>139</v>
      </c>
      <c r="AE223" s="15">
        <v>39.1</v>
      </c>
      <c r="AF223" s="15">
        <v>8</v>
      </c>
      <c r="AG223" s="15">
        <v>1</v>
      </c>
      <c r="AH223" s="15">
        <v>1</v>
      </c>
      <c r="AI223" s="15">
        <v>1.3</v>
      </c>
      <c r="AJ223" s="16">
        <f t="shared" si="120"/>
        <v>0.30000000000000004</v>
      </c>
      <c r="AK223" s="16" t="s">
        <v>135</v>
      </c>
      <c r="AL223" s="16" t="s">
        <v>135</v>
      </c>
      <c r="AM223" s="15" t="s">
        <v>140</v>
      </c>
      <c r="AN223" s="16">
        <f t="shared" si="121"/>
        <v>2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 t="s">
        <v>135</v>
      </c>
      <c r="AU223" s="17">
        <f t="shared" si="122"/>
        <v>0</v>
      </c>
      <c r="AV223" s="17"/>
      <c r="AW223" s="17">
        <f>VLOOKUP(I223,ABNT5101!$I$3:$J$9,2)</f>
        <v>7.5</v>
      </c>
      <c r="AX223" s="17">
        <f>VLOOKUP(I223,ABNT5101!$I$3:$M$9,5)</f>
        <v>0.18</v>
      </c>
      <c r="AY223" s="131" t="str">
        <f>_xlfn.XLOOKUP(I223,ABNT5101!$I:$I,ABNT5101!$L:$L)</f>
        <v>-</v>
      </c>
      <c r="AZ223" s="131">
        <f>_xlfn.XLOOKUP(I223,ABNT5101!$I:$I,ABNT5101!M:M)</f>
        <v>0.18</v>
      </c>
      <c r="BA223" s="131" t="str">
        <f>_xlfn.XLOOKUP(I223,ABNT5101!$I:$I,ABNT5101!N:N)</f>
        <v>-</v>
      </c>
      <c r="BB223" s="131">
        <f>_xlfn.XLOOKUP(I223,ABNT5101!$I:$I,ABNT5101!O:O)</f>
        <v>16</v>
      </c>
      <c r="BC223" s="18" t="str">
        <f t="shared" si="123"/>
        <v>ATENDE</v>
      </c>
      <c r="BD223" s="19">
        <f t="shared" si="124"/>
        <v>0.2413333333333334</v>
      </c>
      <c r="BE223" s="19">
        <f t="shared" si="125"/>
        <v>1.2777777777777777</v>
      </c>
      <c r="BF223" s="19" t="str">
        <f t="shared" si="126"/>
        <v>-</v>
      </c>
      <c r="BG223" s="20">
        <v>9.31</v>
      </c>
      <c r="BH223" s="20">
        <v>0.41</v>
      </c>
      <c r="BI223" s="20"/>
      <c r="BJ223" s="20"/>
      <c r="BK223" s="21"/>
      <c r="BL223" s="20"/>
      <c r="BM223" s="18" t="str">
        <f t="shared" si="127"/>
        <v>ATENDE</v>
      </c>
      <c r="BN223" s="18" t="str">
        <f t="shared" si="128"/>
        <v>ATENDE</v>
      </c>
      <c r="BO223" s="18" t="str">
        <f t="shared" si="129"/>
        <v>ATENDE</v>
      </c>
      <c r="BP223" s="18" t="str">
        <f t="shared" si="130"/>
        <v>ATENDE</v>
      </c>
      <c r="BQ223" s="22" t="str">
        <f t="shared" si="131"/>
        <v>C5</v>
      </c>
      <c r="BR223" s="22" t="str">
        <f t="shared" si="132"/>
        <v>P6</v>
      </c>
      <c r="BS223" s="23">
        <f t="shared" si="133"/>
        <v>0.58999999999999986</v>
      </c>
      <c r="BT223" s="20">
        <v>4.7699999999999996</v>
      </c>
      <c r="BU223" s="20">
        <v>2.36</v>
      </c>
      <c r="BV223" s="132">
        <f>IF(BR223="-","-",_xlfn.XLOOKUP(BR223,ABNT5101!$B$4:$B$9,ABNT5101!$C$4:$C$9))</f>
        <v>3</v>
      </c>
      <c r="BW223" s="132">
        <f>IF(BR223="-","-",_xlfn.XLOOKUP(BR223,ABNT5101!$B$4:$B$9,ABNT5101!$D$4:$D$9))</f>
        <v>0.6</v>
      </c>
      <c r="BX223" s="18" t="str">
        <f t="shared" si="134"/>
        <v>ATENDE</v>
      </c>
      <c r="BY223" s="18" t="str">
        <f t="shared" si="135"/>
        <v>ATENDE</v>
      </c>
      <c r="BZ223" s="18" t="str">
        <f t="shared" si="136"/>
        <v>ATENDE</v>
      </c>
      <c r="CA223" s="22" t="str">
        <f t="shared" si="147"/>
        <v>P6</v>
      </c>
      <c r="CB223" s="23">
        <f t="shared" si="137"/>
        <v>1.73</v>
      </c>
      <c r="CC223" s="22">
        <v>8.19</v>
      </c>
      <c r="CD223" s="22">
        <v>3</v>
      </c>
      <c r="CE223" s="130">
        <f>IF(CA223="-","-",_xlfn.XLOOKUP(CA223,ABNT5101!$B$4:$B$9,ABNT5101!$C$4:$C$9))</f>
        <v>3</v>
      </c>
      <c r="CF223" s="130">
        <f>IF(CA223="-","-",_xlfn.XLOOKUP(CA223,ABNT5101!$B$4:$B$9,ABNT5101!$D$4:$D$9))</f>
        <v>0.6</v>
      </c>
      <c r="CG223" s="18" t="str">
        <f t="shared" si="138"/>
        <v>ATENDE</v>
      </c>
      <c r="CH223" s="18" t="str">
        <f t="shared" si="139"/>
        <v>ATENDE</v>
      </c>
      <c r="CI223" s="18" t="str">
        <f t="shared" si="140"/>
        <v>ATENDE</v>
      </c>
      <c r="CJ223" s="133" t="str">
        <f>_xlfn.XLOOKUP(CK223,'Banco de dados'!$B:$B,'Banco de dados'!$D:$D)</f>
        <v>TECNOWATT</v>
      </c>
      <c r="CK223" s="145" t="s">
        <v>826</v>
      </c>
      <c r="CL223" s="24" t="str">
        <f>_xlfn.XLOOKUP(CK223,'Banco de dados'!$B:$B,'Banco de dados'!$E:$E)</f>
        <v>SIGSAGPTLRRSSNDL_40W_50IBBRS
1-10C1MUN6.5</v>
      </c>
      <c r="CM223" s="24"/>
      <c r="CN223" s="24" t="e">
        <f>IF(CM223="-","-",_xlfn.XLOOKUP(CM223,'Banco de dados'!$B:$B,'Banco de dados'!$E:$E))</f>
        <v>#N/A</v>
      </c>
      <c r="CO223" s="26">
        <f t="shared" si="141"/>
        <v>1</v>
      </c>
      <c r="CP223" s="24">
        <f>_xlfn.XLOOKUP(CK223,'Banco de dados'!$B:$B,'Banco de dados'!$H:$H)</f>
        <v>40</v>
      </c>
      <c r="CQ223" s="24">
        <f>_xlfn.XLOOKUP(CM223,'Banco de dados'!$B:$B,'Banco de dados'!$H:$H)</f>
        <v>0</v>
      </c>
      <c r="CR223" s="24">
        <f>_xlfn.XLOOKUP(CK223,'Banco de dados'!$B:$B,'Banco de dados'!$F:$F)</f>
        <v>6641</v>
      </c>
      <c r="CS223" s="24">
        <f>_xlfn.XLOOKUP(CM223,'Banco de dados'!$B:$B,'Banco de dados'!$F:$F)</f>
        <v>0</v>
      </c>
      <c r="CT223" s="25">
        <v>0</v>
      </c>
      <c r="CU223" s="25"/>
      <c r="CV223" s="24" t="str">
        <f>IF(AI223&lt;=0.5,"Curto I",IF(AND(AI223&gt;='Braços de IP'!$B$9,AI223&lt;='Braços de IP'!$D$9),'Braços de IP'!$E$9,IF(AND(AI223&gt;='Braços de IP'!$B$10,AI223&lt;='Braços de IP'!$D$10),'Braços de IP'!$E$10,IF(AND(AI223&gt;='Braços de IP'!$B$11,AI223&lt;='Braços de IP'!$D$11),'Braços de IP'!$E$11,IF(AND(AI223&gt;='Braços de IP'!$B$12,AI223&lt;='Braços de IP'!$D$12),'Braços de IP'!$E$12,IF(AND(AI223&gt;='Braços de IP'!$B$13,AI223&lt;='Braços de IP'!$D$13),'Braços de IP'!$E$13,IF(AND(AI223&gt;='Braços de IP'!$B$14,AI223&lt;='Braços de IP'!$D$14),'Braços de IP'!$E$14,"ERRO")))))))</f>
        <v>Curto II</v>
      </c>
      <c r="CW223" s="25"/>
      <c r="CX223" s="24" t="str">
        <f>IF($CW223="","",VLOOKUP($CW223,'Braços de IP'!$E$9:$I$15,2,0))</f>
        <v/>
      </c>
      <c r="CY223" s="27" t="str">
        <f>IF($CW223="","",VLOOKUP($CW223,'Braços de IP'!$E$9:$I$15,5,0))</f>
        <v/>
      </c>
      <c r="CZ223" s="24"/>
      <c r="DA223" s="24"/>
      <c r="DB223" s="24"/>
      <c r="DC223" s="24"/>
      <c r="DD223" s="24"/>
      <c r="DE223" s="24"/>
      <c r="DF223" s="28">
        <f t="shared" si="142"/>
        <v>40</v>
      </c>
      <c r="DG223" s="29">
        <f t="shared" si="143"/>
        <v>150</v>
      </c>
      <c r="DH223" s="28">
        <f t="shared" si="144"/>
        <v>190</v>
      </c>
      <c r="DI223" s="30">
        <f t="shared" si="145"/>
        <v>0.73333333333333339</v>
      </c>
      <c r="DJ223" s="31"/>
      <c r="DK223" s="32"/>
      <c r="DL223" s="15" t="s">
        <v>141</v>
      </c>
      <c r="DM223" s="15"/>
      <c r="DO223" s="33">
        <f t="shared" si="146"/>
        <v>0.76744186046511631</v>
      </c>
    </row>
    <row r="224" spans="3:119" ht="15.75" hidden="1" customHeight="1" x14ac:dyDescent="0.3">
      <c r="C224" t="s">
        <v>991</v>
      </c>
      <c r="D224" s="15">
        <v>74</v>
      </c>
      <c r="E224" s="15" t="s">
        <v>132</v>
      </c>
      <c r="F224" s="15" t="s">
        <v>238</v>
      </c>
      <c r="G224" s="15">
        <v>-30.024699999999999</v>
      </c>
      <c r="H224" s="15">
        <v>-50.149625</v>
      </c>
      <c r="I224" s="15" t="s">
        <v>134</v>
      </c>
      <c r="J224" s="15" t="s">
        <v>135</v>
      </c>
      <c r="K224" s="15" t="s">
        <v>136</v>
      </c>
      <c r="L224" s="15" t="s">
        <v>148</v>
      </c>
      <c r="M224" s="15">
        <v>100</v>
      </c>
      <c r="N224" s="15">
        <v>17</v>
      </c>
      <c r="O224" s="15">
        <v>0</v>
      </c>
      <c r="P224" s="15">
        <f t="shared" si="119"/>
        <v>200</v>
      </c>
      <c r="Q224" s="16">
        <v>2</v>
      </c>
      <c r="R224" s="16">
        <v>2.5</v>
      </c>
      <c r="S224" s="16">
        <v>7</v>
      </c>
      <c r="T224" s="15"/>
      <c r="U224" s="15"/>
      <c r="V224" s="15">
        <v>0</v>
      </c>
      <c r="W224" s="15">
        <v>2.5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 t="s">
        <v>138</v>
      </c>
      <c r="AD224" s="15" t="s">
        <v>139</v>
      </c>
      <c r="AE224" s="15">
        <v>32.299999999999997</v>
      </c>
      <c r="AF224" s="15">
        <v>7</v>
      </c>
      <c r="AG224" s="15">
        <v>1</v>
      </c>
      <c r="AH224" s="15">
        <v>0.3</v>
      </c>
      <c r="AI224" s="15">
        <v>1.3</v>
      </c>
      <c r="AJ224" s="16">
        <f t="shared" si="120"/>
        <v>1</v>
      </c>
      <c r="AK224" s="16" t="s">
        <v>135</v>
      </c>
      <c r="AL224" s="16" t="s">
        <v>135</v>
      </c>
      <c r="AM224" s="15" t="s">
        <v>140</v>
      </c>
      <c r="AN224" s="16">
        <f t="shared" si="121"/>
        <v>2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 t="s">
        <v>135</v>
      </c>
      <c r="AU224" s="17">
        <f t="shared" si="122"/>
        <v>0</v>
      </c>
      <c r="AV224" s="17"/>
      <c r="AW224" s="17">
        <f>VLOOKUP(I224,ABNT5101!$I$3:$J$9,2)</f>
        <v>7.5</v>
      </c>
      <c r="AX224" s="17">
        <f>VLOOKUP(I224,ABNT5101!$I$3:$M$9,5)</f>
        <v>0.18</v>
      </c>
      <c r="AY224" s="131" t="str">
        <f>_xlfn.XLOOKUP(I224,ABNT5101!$I:$I,ABNT5101!$L:$L)</f>
        <v>-</v>
      </c>
      <c r="AZ224" s="131">
        <f>_xlfn.XLOOKUP(I224,ABNT5101!$I:$I,ABNT5101!M:M)</f>
        <v>0.18</v>
      </c>
      <c r="BA224" s="131" t="str">
        <f>_xlfn.XLOOKUP(I224,ABNT5101!$I:$I,ABNT5101!N:N)</f>
        <v>-</v>
      </c>
      <c r="BB224" s="131">
        <f>_xlfn.XLOOKUP(I224,ABNT5101!$I:$I,ABNT5101!O:O)</f>
        <v>16</v>
      </c>
      <c r="BC224" s="18" t="str">
        <f t="shared" si="123"/>
        <v>ATENDE</v>
      </c>
      <c r="BD224" s="19">
        <f t="shared" si="124"/>
        <v>2.666666666666595E-3</v>
      </c>
      <c r="BE224" s="19">
        <f t="shared" si="125"/>
        <v>1.2222222222222223</v>
      </c>
      <c r="BF224" s="19" t="str">
        <f t="shared" si="126"/>
        <v>-</v>
      </c>
      <c r="BG224" s="20">
        <v>7.52</v>
      </c>
      <c r="BH224" s="20">
        <v>0.4</v>
      </c>
      <c r="BI224" s="20"/>
      <c r="BJ224" s="20"/>
      <c r="BK224" s="21"/>
      <c r="BL224" s="20"/>
      <c r="BM224" s="18" t="str">
        <f t="shared" si="127"/>
        <v>ATENDE</v>
      </c>
      <c r="BN224" s="18" t="str">
        <f t="shared" si="128"/>
        <v>ATENDE</v>
      </c>
      <c r="BO224" s="18" t="str">
        <f t="shared" si="129"/>
        <v>ATENDE</v>
      </c>
      <c r="BP224" s="18" t="str">
        <f t="shared" si="130"/>
        <v>ATENDE</v>
      </c>
      <c r="BQ224" s="22" t="str">
        <f t="shared" si="131"/>
        <v>C5</v>
      </c>
      <c r="BR224" s="22" t="str">
        <f t="shared" si="132"/>
        <v>P6</v>
      </c>
      <c r="BS224" s="23">
        <f t="shared" si="133"/>
        <v>0.4800000000000002</v>
      </c>
      <c r="BT224" s="20">
        <v>4.4400000000000004</v>
      </c>
      <c r="BU224" s="20">
        <v>2.1800000000000002</v>
      </c>
      <c r="BV224" s="132">
        <f>IF(BR224="-","-",_xlfn.XLOOKUP(BR224,ABNT5101!$B$4:$B$9,ABNT5101!$C$4:$C$9))</f>
        <v>3</v>
      </c>
      <c r="BW224" s="132">
        <f>IF(BR224="-","-",_xlfn.XLOOKUP(BR224,ABNT5101!$B$4:$B$9,ABNT5101!$D$4:$D$9))</f>
        <v>0.6</v>
      </c>
      <c r="BX224" s="18" t="str">
        <f t="shared" si="134"/>
        <v>ATENDE</v>
      </c>
      <c r="BY224" s="18" t="str">
        <f t="shared" si="135"/>
        <v>ATENDE</v>
      </c>
      <c r="BZ224" s="18" t="str">
        <f t="shared" si="136"/>
        <v>ATENDE</v>
      </c>
      <c r="CA224" s="22" t="str">
        <f t="shared" si="147"/>
        <v>P6</v>
      </c>
      <c r="CB224" s="23">
        <f t="shared" si="137"/>
        <v>1.0366666666666666</v>
      </c>
      <c r="CC224" s="22">
        <v>6.11</v>
      </c>
      <c r="CD224" s="22">
        <v>2.34</v>
      </c>
      <c r="CE224" s="130">
        <f>IF(CA224="-","-",_xlfn.XLOOKUP(CA224,ABNT5101!$B$4:$B$9,ABNT5101!$C$4:$C$9))</f>
        <v>3</v>
      </c>
      <c r="CF224" s="130">
        <f>IF(CA224="-","-",_xlfn.XLOOKUP(CA224,ABNT5101!$B$4:$B$9,ABNT5101!$D$4:$D$9))</f>
        <v>0.6</v>
      </c>
      <c r="CG224" s="18" t="str">
        <f t="shared" si="138"/>
        <v>ATENDE</v>
      </c>
      <c r="CH224" s="18" t="str">
        <f t="shared" si="139"/>
        <v>ATENDE</v>
      </c>
      <c r="CI224" s="18" t="str">
        <f t="shared" si="140"/>
        <v>ATENDE</v>
      </c>
      <c r="CJ224" s="133" t="str">
        <f>_xlfn.XLOOKUP(CK224,'Banco de dados'!$B:$B,'Banco de dados'!$D:$D)</f>
        <v>LEDSTAR</v>
      </c>
      <c r="CK224" s="145" t="s">
        <v>707</v>
      </c>
      <c r="CL224" s="24" t="str">
        <f>_xlfn.XLOOKUP(CK224,'Banco de dados'!$B:$B,'Banco de dados'!$E:$E)</f>
        <v>LUM LED SL VT 9.1 28W</v>
      </c>
      <c r="CM224" s="24"/>
      <c r="CN224" s="24" t="e">
        <f>IF(CM224="-","-",_xlfn.XLOOKUP(CM224,'Banco de dados'!$B:$B,'Banco de dados'!$E:$E))</f>
        <v>#N/A</v>
      </c>
      <c r="CO224" s="26">
        <f t="shared" si="141"/>
        <v>1</v>
      </c>
      <c r="CP224" s="24">
        <f>_xlfn.XLOOKUP(CK224,'Banco de dados'!$B:$B,'Banco de dados'!$H:$H)</f>
        <v>28</v>
      </c>
      <c r="CQ224" s="24">
        <f>_xlfn.XLOOKUP(CM224,'Banco de dados'!$B:$B,'Banco de dados'!$H:$H)</f>
        <v>0</v>
      </c>
      <c r="CR224" s="24">
        <f>_xlfn.XLOOKUP(CK224,'Banco de dados'!$B:$B,'Banco de dados'!$F:$F)</f>
        <v>4927.3500000000004</v>
      </c>
      <c r="CS224" s="24">
        <f>_xlfn.XLOOKUP(CM224,'Banco de dados'!$B:$B,'Banco de dados'!$F:$F)</f>
        <v>0</v>
      </c>
      <c r="CT224" s="25">
        <v>0</v>
      </c>
      <c r="CU224" s="25"/>
      <c r="CV224" s="24" t="str">
        <f>IF(AI224&lt;=0.5,"Curto I",IF(AND(AI224&gt;='Braços de IP'!$B$9,AI224&lt;='Braços de IP'!$D$9),'Braços de IP'!$E$9,IF(AND(AI224&gt;='Braços de IP'!$B$10,AI224&lt;='Braços de IP'!$D$10),'Braços de IP'!$E$10,IF(AND(AI224&gt;='Braços de IP'!$B$11,AI224&lt;='Braços de IP'!$D$11),'Braços de IP'!$E$11,IF(AND(AI224&gt;='Braços de IP'!$B$12,AI224&lt;='Braços de IP'!$D$12),'Braços de IP'!$E$12,IF(AND(AI224&gt;='Braços de IP'!$B$13,AI224&lt;='Braços de IP'!$D$13),'Braços de IP'!$E$13,IF(AND(AI224&gt;='Braços de IP'!$B$14,AI224&lt;='Braços de IP'!$D$14),'Braços de IP'!$E$14,"ERRO")))))))</f>
        <v>Curto II</v>
      </c>
      <c r="CW224" s="25"/>
      <c r="CX224" s="24" t="str">
        <f>IF($CW224="","",VLOOKUP($CW224,'Braços de IP'!$E$9:$I$15,2,0))</f>
        <v/>
      </c>
      <c r="CY224" s="27" t="str">
        <f>IF($CW224="","",VLOOKUP($CW224,'Braços de IP'!$E$9:$I$15,5,0))</f>
        <v/>
      </c>
      <c r="CZ224" s="24"/>
      <c r="DA224" s="24"/>
      <c r="DB224" s="24"/>
      <c r="DC224" s="24"/>
      <c r="DD224" s="24"/>
      <c r="DE224" s="24"/>
      <c r="DF224" s="28">
        <f t="shared" si="142"/>
        <v>28</v>
      </c>
      <c r="DG224" s="29">
        <f t="shared" si="143"/>
        <v>100</v>
      </c>
      <c r="DH224" s="28">
        <f t="shared" si="144"/>
        <v>128</v>
      </c>
      <c r="DI224" s="30">
        <f t="shared" si="145"/>
        <v>0.72</v>
      </c>
      <c r="DJ224" s="31"/>
      <c r="DK224" s="32"/>
      <c r="DL224" s="15" t="s">
        <v>141</v>
      </c>
      <c r="DM224" s="15"/>
      <c r="DO224" s="33">
        <f t="shared" si="146"/>
        <v>0.76068376068376065</v>
      </c>
    </row>
    <row r="225" spans="1:125" ht="15.75" hidden="1" customHeight="1" x14ac:dyDescent="0.3">
      <c r="C225" t="s">
        <v>991</v>
      </c>
      <c r="D225" s="15">
        <v>74</v>
      </c>
      <c r="E225" s="15" t="s">
        <v>132</v>
      </c>
      <c r="F225" s="15" t="s">
        <v>238</v>
      </c>
      <c r="G225" s="15">
        <v>-30.024699999999999</v>
      </c>
      <c r="H225" s="15">
        <v>-50.149625</v>
      </c>
      <c r="I225" s="15" t="s">
        <v>134</v>
      </c>
      <c r="J225" s="15" t="s">
        <v>135</v>
      </c>
      <c r="K225" s="15" t="s">
        <v>136</v>
      </c>
      <c r="L225" s="15" t="s">
        <v>148</v>
      </c>
      <c r="M225" s="15">
        <v>100</v>
      </c>
      <c r="N225" s="15">
        <v>17</v>
      </c>
      <c r="O225" s="15">
        <v>0</v>
      </c>
      <c r="P225" s="15">
        <f t="shared" si="119"/>
        <v>200</v>
      </c>
      <c r="Q225" s="16">
        <v>2</v>
      </c>
      <c r="R225" s="16">
        <v>2.5</v>
      </c>
      <c r="S225" s="16">
        <v>7</v>
      </c>
      <c r="T225" s="15"/>
      <c r="U225" s="15"/>
      <c r="V225" s="15">
        <v>0</v>
      </c>
      <c r="W225" s="15">
        <v>2.5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 t="s">
        <v>138</v>
      </c>
      <c r="AD225" s="15" t="s">
        <v>139</v>
      </c>
      <c r="AE225" s="15">
        <v>32.299999999999997</v>
      </c>
      <c r="AF225" s="15">
        <v>7</v>
      </c>
      <c r="AG225" s="15">
        <v>1</v>
      </c>
      <c r="AH225" s="15">
        <v>0.3</v>
      </c>
      <c r="AI225" s="15">
        <v>1.3</v>
      </c>
      <c r="AJ225" s="16">
        <f t="shared" si="120"/>
        <v>1</v>
      </c>
      <c r="AK225" s="16" t="s">
        <v>135</v>
      </c>
      <c r="AL225" s="16" t="s">
        <v>135</v>
      </c>
      <c r="AM225" s="15" t="s">
        <v>140</v>
      </c>
      <c r="AN225" s="16">
        <f t="shared" si="121"/>
        <v>2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 t="s">
        <v>135</v>
      </c>
      <c r="AU225" s="17">
        <f t="shared" si="122"/>
        <v>0</v>
      </c>
      <c r="AV225" s="17"/>
      <c r="AW225" s="17">
        <f>VLOOKUP(I225,ABNT5101!$I$3:$J$9,2)</f>
        <v>7.5</v>
      </c>
      <c r="AX225" s="17">
        <f>VLOOKUP(I225,ABNT5101!$I$3:$M$9,5)</f>
        <v>0.18</v>
      </c>
      <c r="AY225" s="131" t="str">
        <f>_xlfn.XLOOKUP(I225,ABNT5101!$I:$I,ABNT5101!$L:$L)</f>
        <v>-</v>
      </c>
      <c r="AZ225" s="131">
        <f>_xlfn.XLOOKUP(I225,ABNT5101!$I:$I,ABNT5101!M:M)</f>
        <v>0.18</v>
      </c>
      <c r="BA225" s="131" t="str">
        <f>_xlfn.XLOOKUP(I225,ABNT5101!$I:$I,ABNT5101!N:N)</f>
        <v>-</v>
      </c>
      <c r="BB225" s="131">
        <f>_xlfn.XLOOKUP(I225,ABNT5101!$I:$I,ABNT5101!O:O)</f>
        <v>16</v>
      </c>
      <c r="BC225" s="18" t="str">
        <f t="shared" si="123"/>
        <v>ATENDE</v>
      </c>
      <c r="BD225" s="19">
        <f t="shared" si="124"/>
        <v>0.248</v>
      </c>
      <c r="BE225" s="19">
        <f t="shared" si="125"/>
        <v>1.6666666666666665</v>
      </c>
      <c r="BF225" s="19" t="str">
        <f t="shared" si="126"/>
        <v>-</v>
      </c>
      <c r="BG225" s="20">
        <v>9.36</v>
      </c>
      <c r="BH225" s="20">
        <v>0.48</v>
      </c>
      <c r="BI225" s="20"/>
      <c r="BJ225" s="20"/>
      <c r="BK225" s="21"/>
      <c r="BL225" s="20"/>
      <c r="BM225" s="18" t="str">
        <f t="shared" si="127"/>
        <v>ATENDE</v>
      </c>
      <c r="BN225" s="18" t="str">
        <f t="shared" si="128"/>
        <v>ATENDE</v>
      </c>
      <c r="BO225" s="18" t="str">
        <f t="shared" si="129"/>
        <v>ATENDE</v>
      </c>
      <c r="BP225" s="18" t="str">
        <f t="shared" si="130"/>
        <v>ATENDE</v>
      </c>
      <c r="BQ225" s="22" t="str">
        <f t="shared" si="131"/>
        <v>C5</v>
      </c>
      <c r="BR225" s="22" t="str">
        <f t="shared" si="132"/>
        <v>P6</v>
      </c>
      <c r="BS225" s="23">
        <f t="shared" si="133"/>
        <v>0.54333333333333322</v>
      </c>
      <c r="BT225" s="20">
        <v>4.63</v>
      </c>
      <c r="BU225" s="20">
        <v>2.64</v>
      </c>
      <c r="BV225" s="132">
        <f>IF(BR225="-","-",_xlfn.XLOOKUP(BR225,ABNT5101!$B$4:$B$9,ABNT5101!$C$4:$C$9))</f>
        <v>3</v>
      </c>
      <c r="BW225" s="132">
        <f>IF(BR225="-","-",_xlfn.XLOOKUP(BR225,ABNT5101!$B$4:$B$9,ABNT5101!$D$4:$D$9))</f>
        <v>0.6</v>
      </c>
      <c r="BX225" s="18" t="str">
        <f t="shared" si="134"/>
        <v>ATENDE</v>
      </c>
      <c r="BY225" s="18" t="str">
        <f t="shared" si="135"/>
        <v>ATENDE</v>
      </c>
      <c r="BZ225" s="18" t="str">
        <f t="shared" si="136"/>
        <v>ATENDE</v>
      </c>
      <c r="CA225" s="22" t="str">
        <f t="shared" si="147"/>
        <v>P6</v>
      </c>
      <c r="CB225" s="23">
        <f t="shared" si="137"/>
        <v>1.3533333333333331</v>
      </c>
      <c r="CC225" s="22">
        <v>7.06</v>
      </c>
      <c r="CD225" s="22">
        <v>2.02</v>
      </c>
      <c r="CE225" s="130">
        <f>IF(CA225="-","-",_xlfn.XLOOKUP(CA225,ABNT5101!$B$4:$B$9,ABNT5101!$C$4:$C$9))</f>
        <v>3</v>
      </c>
      <c r="CF225" s="130">
        <f>IF(CA225="-","-",_xlfn.XLOOKUP(CA225,ABNT5101!$B$4:$B$9,ABNT5101!$D$4:$D$9))</f>
        <v>0.6</v>
      </c>
      <c r="CG225" s="18" t="str">
        <f t="shared" si="138"/>
        <v>ATENDE</v>
      </c>
      <c r="CH225" s="18" t="str">
        <f t="shared" si="139"/>
        <v>ATENDE</v>
      </c>
      <c r="CI225" s="18" t="str">
        <f t="shared" si="140"/>
        <v>ATENDE</v>
      </c>
      <c r="CJ225" s="133" t="str">
        <f>_xlfn.XLOOKUP(CK225,'Banco de dados'!$B:$B,'Banco de dados'!$D:$D)</f>
        <v>SX LIGHTING</v>
      </c>
      <c r="CK225" s="145" t="s">
        <v>801</v>
      </c>
      <c r="CL225" s="24" t="str">
        <f>_xlfn.XLOOKUP(CK225,'Banco de dados'!$B:$B,'Banco de dados'!$E:$E)</f>
        <v>SXINEVO030K40L12CZF7PHF</v>
      </c>
      <c r="CM225" s="24"/>
      <c r="CN225" s="24" t="e">
        <f>IF(CM225="-","-",_xlfn.XLOOKUP(CM225,'Banco de dados'!$B:$B,'Banco de dados'!$E:$E))</f>
        <v>#N/A</v>
      </c>
      <c r="CO225" s="26">
        <f t="shared" si="141"/>
        <v>1</v>
      </c>
      <c r="CP225" s="24">
        <f>_xlfn.XLOOKUP(CK225,'Banco de dados'!$B:$B,'Banco de dados'!$H:$H)</f>
        <v>31</v>
      </c>
      <c r="CQ225" s="24">
        <f>_xlfn.XLOOKUP(CM225,'Banco de dados'!$B:$B,'Banco de dados'!$H:$H)</f>
        <v>0</v>
      </c>
      <c r="CR225" s="24">
        <f>_xlfn.XLOOKUP(CK225,'Banco de dados'!$B:$B,'Banco de dados'!$F:$F)</f>
        <v>5270</v>
      </c>
      <c r="CS225" s="24">
        <f>_xlfn.XLOOKUP(CM225,'Banco de dados'!$B:$B,'Banco de dados'!$F:$F)</f>
        <v>0</v>
      </c>
      <c r="CT225" s="25">
        <v>0</v>
      </c>
      <c r="CU225" s="25"/>
      <c r="CV225" s="24" t="str">
        <f>IF(AI225&lt;=0.5,"Curto I",IF(AND(AI225&gt;='Braços de IP'!$B$9,AI225&lt;='Braços de IP'!$D$9),'Braços de IP'!$E$9,IF(AND(AI225&gt;='Braços de IP'!$B$10,AI225&lt;='Braços de IP'!$D$10),'Braços de IP'!$E$10,IF(AND(AI225&gt;='Braços de IP'!$B$11,AI225&lt;='Braços de IP'!$D$11),'Braços de IP'!$E$11,IF(AND(AI225&gt;='Braços de IP'!$B$12,AI225&lt;='Braços de IP'!$D$12),'Braços de IP'!$E$12,IF(AND(AI225&gt;='Braços de IP'!$B$13,AI225&lt;='Braços de IP'!$D$13),'Braços de IP'!$E$13,IF(AND(AI225&gt;='Braços de IP'!$B$14,AI225&lt;='Braços de IP'!$D$14),'Braços de IP'!$E$14,"ERRO")))))))</f>
        <v>Curto II</v>
      </c>
      <c r="CW225" s="25"/>
      <c r="CX225" s="24" t="str">
        <f>IF($CW225="","",VLOOKUP($CW225,'Braços de IP'!$E$9:$I$15,2,0))</f>
        <v/>
      </c>
      <c r="CY225" s="27" t="str">
        <f>IF($CW225="","",VLOOKUP($CW225,'Braços de IP'!$E$9:$I$15,5,0))</f>
        <v/>
      </c>
      <c r="CZ225" s="24"/>
      <c r="DA225" s="24"/>
      <c r="DB225" s="24"/>
      <c r="DC225" s="24"/>
      <c r="DD225" s="24"/>
      <c r="DE225" s="24"/>
      <c r="DF225" s="28">
        <f t="shared" si="142"/>
        <v>31</v>
      </c>
      <c r="DG225" s="29">
        <f t="shared" si="143"/>
        <v>100</v>
      </c>
      <c r="DH225" s="28">
        <f t="shared" si="144"/>
        <v>131</v>
      </c>
      <c r="DI225" s="30">
        <f t="shared" si="145"/>
        <v>0.69</v>
      </c>
      <c r="DJ225" s="31"/>
      <c r="DK225" s="32"/>
      <c r="DL225" s="15" t="s">
        <v>141</v>
      </c>
      <c r="DM225" s="15"/>
      <c r="DO225" s="33">
        <f t="shared" si="146"/>
        <v>0.7350427350427351</v>
      </c>
    </row>
    <row r="226" spans="1:125" ht="15.75" hidden="1" customHeight="1" x14ac:dyDescent="0.3">
      <c r="C226" t="s">
        <v>991</v>
      </c>
      <c r="D226" s="15">
        <v>74</v>
      </c>
      <c r="E226" s="15" t="s">
        <v>132</v>
      </c>
      <c r="F226" s="15" t="s">
        <v>238</v>
      </c>
      <c r="G226" s="15">
        <v>-30.024699999999999</v>
      </c>
      <c r="H226" s="15">
        <v>-50.149625</v>
      </c>
      <c r="I226" s="15" t="s">
        <v>134</v>
      </c>
      <c r="J226" s="15" t="s">
        <v>135</v>
      </c>
      <c r="K226" s="15" t="s">
        <v>136</v>
      </c>
      <c r="L226" s="15" t="s">
        <v>148</v>
      </c>
      <c r="M226" s="15">
        <v>100</v>
      </c>
      <c r="N226" s="15">
        <v>17</v>
      </c>
      <c r="O226" s="15">
        <v>0</v>
      </c>
      <c r="P226" s="15">
        <f t="shared" si="119"/>
        <v>200</v>
      </c>
      <c r="Q226" s="16">
        <v>2</v>
      </c>
      <c r="R226" s="16">
        <v>2.5</v>
      </c>
      <c r="S226" s="16">
        <v>7</v>
      </c>
      <c r="T226" s="15"/>
      <c r="U226" s="15"/>
      <c r="V226" s="15">
        <v>0</v>
      </c>
      <c r="W226" s="15">
        <v>2.5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 t="s">
        <v>138</v>
      </c>
      <c r="AD226" s="15" t="s">
        <v>139</v>
      </c>
      <c r="AE226" s="15">
        <v>32.299999999999997</v>
      </c>
      <c r="AF226" s="15">
        <v>7</v>
      </c>
      <c r="AG226" s="15">
        <v>1</v>
      </c>
      <c r="AH226" s="15">
        <v>0.3</v>
      </c>
      <c r="AI226" s="15">
        <v>1.3</v>
      </c>
      <c r="AJ226" s="16">
        <f t="shared" si="120"/>
        <v>1</v>
      </c>
      <c r="AK226" s="16" t="s">
        <v>135</v>
      </c>
      <c r="AL226" s="16" t="s">
        <v>135</v>
      </c>
      <c r="AM226" s="15" t="s">
        <v>140</v>
      </c>
      <c r="AN226" s="16">
        <f t="shared" si="121"/>
        <v>2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 t="s">
        <v>135</v>
      </c>
      <c r="AU226" s="17">
        <f t="shared" si="122"/>
        <v>0</v>
      </c>
      <c r="AV226" s="17"/>
      <c r="AW226" s="17">
        <f>VLOOKUP(I226,ABNT5101!$I$3:$J$9,2)</f>
        <v>7.5</v>
      </c>
      <c r="AX226" s="17">
        <f>VLOOKUP(I226,ABNT5101!$I$3:$M$9,5)</f>
        <v>0.18</v>
      </c>
      <c r="AY226" s="131" t="str">
        <f>_xlfn.XLOOKUP(I226,ABNT5101!$I:$I,ABNT5101!$L:$L)</f>
        <v>-</v>
      </c>
      <c r="AZ226" s="131">
        <f>_xlfn.XLOOKUP(I226,ABNT5101!$I:$I,ABNT5101!M:M)</f>
        <v>0.18</v>
      </c>
      <c r="BA226" s="131" t="str">
        <f>_xlfn.XLOOKUP(I226,ABNT5101!$I:$I,ABNT5101!N:N)</f>
        <v>-</v>
      </c>
      <c r="BB226" s="131">
        <f>_xlfn.XLOOKUP(I226,ABNT5101!$I:$I,ABNT5101!O:O)</f>
        <v>16</v>
      </c>
      <c r="BC226" s="18" t="str">
        <f t="shared" si="123"/>
        <v>ATENDE</v>
      </c>
      <c r="BD226" s="19">
        <f t="shared" si="124"/>
        <v>0.22933333333333339</v>
      </c>
      <c r="BE226" s="19">
        <f t="shared" si="125"/>
        <v>2.1111111111111116</v>
      </c>
      <c r="BF226" s="19" t="str">
        <f t="shared" si="126"/>
        <v>-</v>
      </c>
      <c r="BG226" s="20">
        <v>9.2200000000000006</v>
      </c>
      <c r="BH226" s="20">
        <v>0.56000000000000005</v>
      </c>
      <c r="BI226" s="20"/>
      <c r="BJ226" s="20"/>
      <c r="BK226" s="21"/>
      <c r="BL226" s="20"/>
      <c r="BM226" s="18" t="str">
        <f t="shared" si="127"/>
        <v>ATENDE</v>
      </c>
      <c r="BN226" s="18" t="str">
        <f t="shared" si="128"/>
        <v>ATENDE</v>
      </c>
      <c r="BO226" s="18" t="str">
        <f t="shared" si="129"/>
        <v>ATENDE</v>
      </c>
      <c r="BP226" s="18" t="str">
        <f t="shared" si="130"/>
        <v>ATENDE</v>
      </c>
      <c r="BQ226" s="22" t="str">
        <f t="shared" si="131"/>
        <v>C5</v>
      </c>
      <c r="BR226" s="22" t="str">
        <f t="shared" ref="BR226:BR257" si="148">K226</f>
        <v>P6</v>
      </c>
      <c r="BS226" s="23">
        <f t="shared" si="133"/>
        <v>0.43333333333333335</v>
      </c>
      <c r="BT226" s="20">
        <v>4.3</v>
      </c>
      <c r="BU226" s="20">
        <v>2.97</v>
      </c>
      <c r="BV226" s="132">
        <f>IF(BR226="-","-",_xlfn.XLOOKUP(BR226,ABNT5101!$B$4:$B$9,ABNT5101!$C$4:$C$9))</f>
        <v>3</v>
      </c>
      <c r="BW226" s="132">
        <f>IF(BR226="-","-",_xlfn.XLOOKUP(BR226,ABNT5101!$B$4:$B$9,ABNT5101!$D$4:$D$9))</f>
        <v>0.6</v>
      </c>
      <c r="BX226" s="18" t="str">
        <f t="shared" si="134"/>
        <v>ATENDE</v>
      </c>
      <c r="BY226" s="18" t="str">
        <f t="shared" si="135"/>
        <v>ATENDE</v>
      </c>
      <c r="BZ226" s="18" t="str">
        <f t="shared" si="136"/>
        <v>ATENDE</v>
      </c>
      <c r="CA226" s="22" t="str">
        <f t="shared" si="147"/>
        <v>P6</v>
      </c>
      <c r="CB226" s="23">
        <f t="shared" si="137"/>
        <v>1.37</v>
      </c>
      <c r="CC226" s="22">
        <v>7.11</v>
      </c>
      <c r="CD226" s="22">
        <v>3.42</v>
      </c>
      <c r="CE226" s="130">
        <f>IF(CA226="-","-",_xlfn.XLOOKUP(CA226,ABNT5101!$B$4:$B$9,ABNT5101!$C$4:$C$9))</f>
        <v>3</v>
      </c>
      <c r="CF226" s="130">
        <f>IF(CA226="-","-",_xlfn.XLOOKUP(CA226,ABNT5101!$B$4:$B$9,ABNT5101!$D$4:$D$9))</f>
        <v>0.6</v>
      </c>
      <c r="CG226" s="18" t="str">
        <f t="shared" si="138"/>
        <v>ATENDE</v>
      </c>
      <c r="CH226" s="18" t="str">
        <f t="shared" si="139"/>
        <v>ATENDE</v>
      </c>
      <c r="CI226" s="18" t="str">
        <f t="shared" si="140"/>
        <v>ATENDE</v>
      </c>
      <c r="CJ226" s="133" t="str">
        <f>_xlfn.XLOOKUP(CK226,'Banco de dados'!$B:$B,'Banco de dados'!$D:$D)</f>
        <v>TECNOWATT</v>
      </c>
      <c r="CK226" s="145" t="s">
        <v>824</v>
      </c>
      <c r="CL226" s="24" t="str">
        <f>_xlfn.XLOOKUP(CK226,'Banco de dados'!$B:$B,'Banco de dados'!$E:$E)</f>
        <v>SIGSAGPTLRRSSNDL_30W_38IBBRS
1-10C1MUN6.5</v>
      </c>
      <c r="CM226" s="24"/>
      <c r="CN226" s="24" t="e">
        <f>IF(CM226="-","-",_xlfn.XLOOKUP(CM226,'Banco de dados'!$B:$B,'Banco de dados'!$E:$E))</f>
        <v>#N/A</v>
      </c>
      <c r="CO226" s="26">
        <f t="shared" si="141"/>
        <v>1</v>
      </c>
      <c r="CP226" s="24">
        <f>_xlfn.XLOOKUP(CK226,'Banco de dados'!$B:$B,'Banco de dados'!$H:$H)</f>
        <v>30</v>
      </c>
      <c r="CQ226" s="24">
        <f>_xlfn.XLOOKUP(CM226,'Banco de dados'!$B:$B,'Banco de dados'!$H:$H)</f>
        <v>0</v>
      </c>
      <c r="CR226" s="24">
        <f>_xlfn.XLOOKUP(CK226,'Banco de dados'!$B:$B,'Banco de dados'!$F:$F)</f>
        <v>5266</v>
      </c>
      <c r="CS226" s="24">
        <f>_xlfn.XLOOKUP(CM226,'Banco de dados'!$B:$B,'Banco de dados'!$F:$F)</f>
        <v>0</v>
      </c>
      <c r="CT226" s="25">
        <v>0</v>
      </c>
      <c r="CU226" s="25"/>
      <c r="CV226" s="24" t="str">
        <f>IF(AI226&lt;=0.5,"Curto I",IF(AND(AI226&gt;='Braços de IP'!$B$9,AI226&lt;='Braços de IP'!$D$9),'Braços de IP'!$E$9,IF(AND(AI226&gt;='Braços de IP'!$B$10,AI226&lt;='Braços de IP'!$D$10),'Braços de IP'!$E$10,IF(AND(AI226&gt;='Braços de IP'!$B$11,AI226&lt;='Braços de IP'!$D$11),'Braços de IP'!$E$11,IF(AND(AI226&gt;='Braços de IP'!$B$12,AI226&lt;='Braços de IP'!$D$12),'Braços de IP'!$E$12,IF(AND(AI226&gt;='Braços de IP'!$B$13,AI226&lt;='Braços de IP'!$D$13),'Braços de IP'!$E$13,IF(AND(AI226&gt;='Braços de IP'!$B$14,AI226&lt;='Braços de IP'!$D$14),'Braços de IP'!$E$14,"ERRO")))))))</f>
        <v>Curto II</v>
      </c>
      <c r="CW226" s="25"/>
      <c r="CX226" s="24" t="str">
        <f>IF($CW226="","",VLOOKUP($CW226,'Braços de IP'!$E$9:$I$15,2,0))</f>
        <v/>
      </c>
      <c r="CY226" s="27" t="str">
        <f>IF($CW226="","",VLOOKUP($CW226,'Braços de IP'!$E$9:$I$15,5,0))</f>
        <v/>
      </c>
      <c r="CZ226" s="24"/>
      <c r="DA226" s="24"/>
      <c r="DB226" s="24"/>
      <c r="DC226" s="24"/>
      <c r="DD226" s="24"/>
      <c r="DE226" s="24"/>
      <c r="DF226" s="28">
        <f t="shared" si="142"/>
        <v>30</v>
      </c>
      <c r="DG226" s="29">
        <f t="shared" si="143"/>
        <v>100</v>
      </c>
      <c r="DH226" s="28">
        <f t="shared" si="144"/>
        <v>130</v>
      </c>
      <c r="DI226" s="30">
        <f t="shared" si="145"/>
        <v>0.7</v>
      </c>
      <c r="DJ226" s="31"/>
      <c r="DK226" s="32"/>
      <c r="DL226" s="15" t="s">
        <v>141</v>
      </c>
      <c r="DM226" s="15"/>
      <c r="DO226" s="33">
        <f t="shared" si="146"/>
        <v>0.74358974358974361</v>
      </c>
    </row>
    <row r="227" spans="1:125" ht="15.75" hidden="1" customHeight="1" x14ac:dyDescent="0.3">
      <c r="A227" s="156" t="s">
        <v>1016</v>
      </c>
      <c r="B227" s="156"/>
      <c r="C227" t="s">
        <v>991</v>
      </c>
      <c r="D227" s="15">
        <v>75</v>
      </c>
      <c r="E227" s="15" t="s">
        <v>153</v>
      </c>
      <c r="F227" s="15" t="s">
        <v>239</v>
      </c>
      <c r="G227" s="15">
        <v>-30.024946</v>
      </c>
      <c r="H227" s="15">
        <v>-50.141652000000001</v>
      </c>
      <c r="I227" s="15" t="s">
        <v>199</v>
      </c>
      <c r="J227" s="15" t="s">
        <v>135</v>
      </c>
      <c r="K227" s="15" t="s">
        <v>136</v>
      </c>
      <c r="L227" s="15" t="s">
        <v>148</v>
      </c>
      <c r="M227" s="15">
        <v>150</v>
      </c>
      <c r="N227" s="15">
        <v>22</v>
      </c>
      <c r="O227" s="15">
        <v>0</v>
      </c>
      <c r="P227" s="15">
        <f t="shared" si="119"/>
        <v>300</v>
      </c>
      <c r="Q227" s="16">
        <v>2</v>
      </c>
      <c r="R227" s="16">
        <v>5</v>
      </c>
      <c r="S227" s="16">
        <v>10</v>
      </c>
      <c r="T227" s="15"/>
      <c r="U227" s="15"/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 t="s">
        <v>138</v>
      </c>
      <c r="AD227" s="15" t="s">
        <v>139</v>
      </c>
      <c r="AE227" s="15">
        <v>37.5</v>
      </c>
      <c r="AF227" s="15">
        <v>7.4</v>
      </c>
      <c r="AG227" s="15">
        <v>1</v>
      </c>
      <c r="AH227" s="15">
        <v>0.3</v>
      </c>
      <c r="AI227" s="15">
        <v>1.3</v>
      </c>
      <c r="AJ227" s="16">
        <f t="shared" si="120"/>
        <v>1</v>
      </c>
      <c r="AK227" s="16" t="s">
        <v>135</v>
      </c>
      <c r="AL227" s="16" t="s">
        <v>135</v>
      </c>
      <c r="AM227" s="15" t="s">
        <v>140</v>
      </c>
      <c r="AN227" s="16">
        <f t="shared" si="121"/>
        <v>2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 t="s">
        <v>135</v>
      </c>
      <c r="AU227" s="17">
        <f t="shared" si="122"/>
        <v>0</v>
      </c>
      <c r="AV227" s="17"/>
      <c r="AW227" s="17">
        <f>VLOOKUP(I227,ABNT5101!$I$3:$J$9,2)</f>
        <v>30</v>
      </c>
      <c r="AX227" s="17">
        <f>VLOOKUP(I227,ABNT5101!$I$3:$M$9,5)</f>
        <v>0.38</v>
      </c>
      <c r="AY227" s="131" t="str">
        <f>_xlfn.XLOOKUP(I227,ABNT5101!$I:$I,ABNT5101!$L:$L)</f>
        <v>-</v>
      </c>
      <c r="AZ227" s="131">
        <f>_xlfn.XLOOKUP(I227,ABNT5101!$I:$I,ABNT5101!M:M)</f>
        <v>0.38</v>
      </c>
      <c r="BA227" s="131" t="str">
        <f>_xlfn.XLOOKUP(I227,ABNT5101!$I:$I,ABNT5101!N:N)</f>
        <v>-</v>
      </c>
      <c r="BB227" s="131">
        <f>_xlfn.XLOOKUP(I227,ABNT5101!$I:$I,ABNT5101!O:O)</f>
        <v>14</v>
      </c>
      <c r="BC227" s="18" t="str">
        <f t="shared" si="123"/>
        <v>ATENDE</v>
      </c>
      <c r="BD227" s="19">
        <f t="shared" si="124"/>
        <v>0.1443333333333332</v>
      </c>
      <c r="BE227" s="19">
        <f t="shared" si="125"/>
        <v>0.13157894736842102</v>
      </c>
      <c r="BF227" s="19" t="str">
        <f t="shared" si="126"/>
        <v>-</v>
      </c>
      <c r="BG227" s="20">
        <v>34.33</v>
      </c>
      <c r="BH227" s="20">
        <v>0.43</v>
      </c>
      <c r="BI227" s="20"/>
      <c r="BJ227" s="20"/>
      <c r="BK227" s="21"/>
      <c r="BL227" s="20"/>
      <c r="BM227" s="18" t="str">
        <f t="shared" si="127"/>
        <v>ATENDE</v>
      </c>
      <c r="BN227" s="18" t="str">
        <f t="shared" si="128"/>
        <v>ATENDE</v>
      </c>
      <c r="BO227" s="18" t="str">
        <f t="shared" si="129"/>
        <v>ATENDE</v>
      </c>
      <c r="BP227" s="18" t="str">
        <f t="shared" si="130"/>
        <v>ATENDE</v>
      </c>
      <c r="BQ227" s="22" t="str">
        <f t="shared" si="131"/>
        <v>C1</v>
      </c>
      <c r="BR227" s="22" t="str">
        <f t="shared" si="148"/>
        <v>P6</v>
      </c>
      <c r="BS227" s="23">
        <f t="shared" si="133"/>
        <v>5.5466666666666669</v>
      </c>
      <c r="BT227" s="20">
        <v>19.64</v>
      </c>
      <c r="BU227" s="20">
        <v>0.78</v>
      </c>
      <c r="BV227" s="132">
        <f>IF(BR227="-","-",_xlfn.XLOOKUP(BR227,ABNT5101!$B$4:$B$9,ABNT5101!$C$4:$C$9))</f>
        <v>3</v>
      </c>
      <c r="BW227" s="132">
        <f>IF(BR227="-","-",_xlfn.XLOOKUP(BR227,ABNT5101!$B$4:$B$9,ABNT5101!$D$4:$D$9))</f>
        <v>0.6</v>
      </c>
      <c r="BX227" s="18" t="str">
        <f t="shared" si="134"/>
        <v>ATENDE</v>
      </c>
      <c r="BY227" s="18" t="str">
        <f t="shared" si="135"/>
        <v>ATENDE</v>
      </c>
      <c r="BZ227" s="18" t="str">
        <f t="shared" si="136"/>
        <v>ATENDE</v>
      </c>
      <c r="CA227" s="22" t="s">
        <v>135</v>
      </c>
      <c r="CB227" s="23" t="e">
        <f t="shared" si="137"/>
        <v>#VALUE!</v>
      </c>
      <c r="CC227" s="22" t="s">
        <v>994</v>
      </c>
      <c r="CD227" s="22" t="s">
        <v>994</v>
      </c>
      <c r="CE227" s="130" t="str">
        <f>IF(CA227="-","-",_xlfn.XLOOKUP(CA227,ABNT5101!$B$4:$B$9,ABNT5101!$C$4:$C$9))</f>
        <v>-</v>
      </c>
      <c r="CF227" s="130" t="str">
        <f>IF(CA227="-","-",_xlfn.XLOOKUP(CA227,ABNT5101!$B$4:$B$9,ABNT5101!$D$4:$D$9))</f>
        <v>-</v>
      </c>
      <c r="CG227" s="18" t="str">
        <f t="shared" si="138"/>
        <v>-</v>
      </c>
      <c r="CH227" s="18" t="str">
        <f t="shared" si="139"/>
        <v>-</v>
      </c>
      <c r="CI227" s="18" t="str">
        <f t="shared" si="140"/>
        <v>-</v>
      </c>
      <c r="CJ227" s="133" t="str">
        <f>_xlfn.XLOOKUP(CK227,'Banco de dados'!$B:$B,'Banco de dados'!$D:$D)</f>
        <v>LEDSTAR</v>
      </c>
      <c r="CK227" s="145" t="str">
        <f>'Banco de dados'!B42</f>
        <v xml:space="preserve"> SL VT 9.1 170W</v>
      </c>
      <c r="CL227" s="24" t="str">
        <f>_xlfn.XLOOKUP(CK227,'Banco de dados'!$B:$B,'Banco de dados'!$E:$E)</f>
        <v>LUM LED SL VT 9.1 170W</v>
      </c>
      <c r="CM227" s="24"/>
      <c r="CN227" s="24" t="e">
        <f>IF(CM227="-","-",_xlfn.XLOOKUP(CM227,'Banco de dados'!$B:$B,'Banco de dados'!$E:$E))</f>
        <v>#N/A</v>
      </c>
      <c r="CO227" s="26">
        <f t="shared" si="141"/>
        <v>1</v>
      </c>
      <c r="CP227" s="24">
        <f>_xlfn.XLOOKUP(CK227,'Banco de dados'!$B:$B,'Banco de dados'!$H:$H)</f>
        <v>170</v>
      </c>
      <c r="CQ227" s="24">
        <f>_xlfn.XLOOKUP(CM227,'Banco de dados'!$B:$B,'Banco de dados'!$H:$H)</f>
        <v>0</v>
      </c>
      <c r="CR227" s="24">
        <f>_xlfn.XLOOKUP(CK227,'Banco de dados'!$B:$B,'Banco de dados'!$F:$F)</f>
        <v>26748</v>
      </c>
      <c r="CS227" s="24">
        <f>_xlfn.XLOOKUP(CM227,'Banco de dados'!$B:$B,'Banco de dados'!$F:$F)</f>
        <v>0</v>
      </c>
      <c r="CT227" s="25">
        <v>0</v>
      </c>
      <c r="CU227" s="25">
        <v>10</v>
      </c>
      <c r="CV227" s="24" t="str">
        <f>IF(AI227&lt;=0.5,"Curto I",IF(AND(AI227&gt;='Braços de IP'!$B$9,AI227&lt;='Braços de IP'!$D$9),'Braços de IP'!$E$9,IF(AND(AI227&gt;='Braços de IP'!$B$10,AI227&lt;='Braços de IP'!$D$10),'Braços de IP'!$E$10,IF(AND(AI227&gt;='Braços de IP'!$B$11,AI227&lt;='Braços de IP'!$D$11),'Braços de IP'!$E$11,IF(AND(AI227&gt;='Braços de IP'!$B$12,AI227&lt;='Braços de IP'!$D$12),'Braços de IP'!$E$12,IF(AND(AI227&gt;='Braços de IP'!$B$13,AI227&lt;='Braços de IP'!$D$13),'Braços de IP'!$E$13,IF(AND(AI227&gt;='Braços de IP'!$B$14,AI227&lt;='Braços de IP'!$D$14),'Braços de IP'!$E$14,"ERRO")))))))</f>
        <v>Curto II</v>
      </c>
      <c r="CW227" s="25"/>
      <c r="CX227" s="24" t="str">
        <f>IF($CW227="","",VLOOKUP($CW227,'Braços de IP'!$E$9:$I$15,2,0))</f>
        <v/>
      </c>
      <c r="CY227" s="27" t="str">
        <f>IF($CW227="","",VLOOKUP($CW227,'Braços de IP'!$E$9:$I$15,5,0))</f>
        <v/>
      </c>
      <c r="CZ227" s="24"/>
      <c r="DA227" s="24"/>
      <c r="DB227" s="24"/>
      <c r="DC227" s="24"/>
      <c r="DD227" s="24"/>
      <c r="DE227" s="24"/>
      <c r="DF227" s="28">
        <f t="shared" si="142"/>
        <v>170</v>
      </c>
      <c r="DG227" s="29">
        <f t="shared" si="143"/>
        <v>150</v>
      </c>
      <c r="DH227" s="28">
        <f t="shared" si="144"/>
        <v>320</v>
      </c>
      <c r="DI227" s="30">
        <f t="shared" si="145"/>
        <v>-0.1333333333333333</v>
      </c>
      <c r="DJ227" s="31"/>
      <c r="DK227" s="32"/>
      <c r="DL227" s="15" t="s">
        <v>141</v>
      </c>
      <c r="DM227" s="15"/>
      <c r="DO227" s="33">
        <f t="shared" si="146"/>
        <v>1.1627906976744186E-2</v>
      </c>
    </row>
    <row r="228" spans="1:125" ht="15.75" customHeight="1" x14ac:dyDescent="0.3">
      <c r="A228" s="156" t="s">
        <v>1016</v>
      </c>
      <c r="B228" s="156"/>
      <c r="C228" t="s">
        <v>991</v>
      </c>
      <c r="D228" s="15">
        <v>75</v>
      </c>
      <c r="E228" s="15" t="s">
        <v>153</v>
      </c>
      <c r="F228" s="15" t="s">
        <v>239</v>
      </c>
      <c r="G228" s="15">
        <v>-30.024946</v>
      </c>
      <c r="H228" s="15">
        <v>-50.141652000000001</v>
      </c>
      <c r="I228" s="15" t="s">
        <v>199</v>
      </c>
      <c r="J228" s="15" t="s">
        <v>135</v>
      </c>
      <c r="K228" s="15" t="s">
        <v>136</v>
      </c>
      <c r="L228" s="15" t="s">
        <v>148</v>
      </c>
      <c r="M228" s="15">
        <v>150</v>
      </c>
      <c r="N228" s="15">
        <v>22</v>
      </c>
      <c r="O228" s="15">
        <v>0</v>
      </c>
      <c r="P228" s="15">
        <f t="shared" si="119"/>
        <v>300</v>
      </c>
      <c r="Q228" s="16">
        <v>2</v>
      </c>
      <c r="R228" s="16">
        <v>5</v>
      </c>
      <c r="S228" s="16">
        <v>10</v>
      </c>
      <c r="T228" s="15"/>
      <c r="U228" s="15"/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 t="s">
        <v>138</v>
      </c>
      <c r="AD228" s="15" t="s">
        <v>139</v>
      </c>
      <c r="AE228" s="15">
        <v>37.5</v>
      </c>
      <c r="AF228" s="15">
        <v>7.4</v>
      </c>
      <c r="AG228" s="15">
        <v>1</v>
      </c>
      <c r="AH228" s="15">
        <v>0.3</v>
      </c>
      <c r="AI228" s="15">
        <v>1.3</v>
      </c>
      <c r="AJ228" s="16">
        <f t="shared" si="120"/>
        <v>1</v>
      </c>
      <c r="AK228" s="16" t="s">
        <v>135</v>
      </c>
      <c r="AL228" s="16" t="s">
        <v>135</v>
      </c>
      <c r="AM228" s="15" t="s">
        <v>140</v>
      </c>
      <c r="AN228" s="16">
        <f t="shared" si="121"/>
        <v>2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 t="s">
        <v>135</v>
      </c>
      <c r="AU228" s="17">
        <f t="shared" si="122"/>
        <v>0</v>
      </c>
      <c r="AV228" s="17"/>
      <c r="AW228" s="17">
        <f>VLOOKUP(I228,ABNT5101!$I$3:$J$9,2)</f>
        <v>30</v>
      </c>
      <c r="AX228" s="17">
        <f>VLOOKUP(I228,ABNT5101!$I$3:$M$9,5)</f>
        <v>0.38</v>
      </c>
      <c r="AY228" s="131" t="str">
        <f>_xlfn.XLOOKUP(I228,ABNT5101!$I:$I,ABNT5101!$L:$L)</f>
        <v>-</v>
      </c>
      <c r="AZ228" s="131">
        <f>_xlfn.XLOOKUP(I228,ABNT5101!$I:$I,ABNT5101!M:M)</f>
        <v>0.38</v>
      </c>
      <c r="BA228" s="131" t="str">
        <f>_xlfn.XLOOKUP(I228,ABNT5101!$I:$I,ABNT5101!N:N)</f>
        <v>-</v>
      </c>
      <c r="BB228" s="131">
        <f>_xlfn.XLOOKUP(I228,ABNT5101!$I:$I,ABNT5101!O:O)</f>
        <v>14</v>
      </c>
      <c r="BC228" s="18" t="str">
        <f t="shared" si="123"/>
        <v>ATENDE</v>
      </c>
      <c r="BD228" s="19">
        <f t="shared" si="124"/>
        <v>-4.6666666666667078E-3</v>
      </c>
      <c r="BE228" s="19">
        <f t="shared" si="125"/>
        <v>7.8947368421052655E-2</v>
      </c>
      <c r="BF228" s="19" t="str">
        <f t="shared" si="126"/>
        <v>-</v>
      </c>
      <c r="BG228" s="20">
        <v>29.86</v>
      </c>
      <c r="BH228" s="20">
        <v>0.41</v>
      </c>
      <c r="BI228" s="20"/>
      <c r="BJ228" s="20"/>
      <c r="BK228" s="21"/>
      <c r="BL228" s="20"/>
      <c r="BM228" s="18" t="str">
        <f t="shared" si="127"/>
        <v>ATENDE</v>
      </c>
      <c r="BN228" s="18" t="str">
        <f t="shared" si="128"/>
        <v>ATENDIMENTO LIMIAR</v>
      </c>
      <c r="BO228" s="18" t="str">
        <f t="shared" si="129"/>
        <v>ATENDE</v>
      </c>
      <c r="BP228" s="18" t="str">
        <f t="shared" si="130"/>
        <v>ATENDE</v>
      </c>
      <c r="BQ228" s="22" t="str">
        <f t="shared" si="131"/>
        <v>C1</v>
      </c>
      <c r="BR228" s="22" t="str">
        <f t="shared" si="148"/>
        <v>P6</v>
      </c>
      <c r="BS228" s="23">
        <f t="shared" si="133"/>
        <v>5.083333333333333</v>
      </c>
      <c r="BT228" s="20">
        <v>18.25</v>
      </c>
      <c r="BU228" s="20">
        <v>4.8499999999999996</v>
      </c>
      <c r="BV228" s="132">
        <f>IF(BR228="-","-",_xlfn.XLOOKUP(BR228,ABNT5101!$B$4:$B$9,ABNT5101!$C$4:$C$9))</f>
        <v>3</v>
      </c>
      <c r="BW228" s="132">
        <f>IF(BR228="-","-",_xlfn.XLOOKUP(BR228,ABNT5101!$B$4:$B$9,ABNT5101!$D$4:$D$9))</f>
        <v>0.6</v>
      </c>
      <c r="BX228" s="18" t="str">
        <f t="shared" si="134"/>
        <v>ATENDE</v>
      </c>
      <c r="BY228" s="18" t="str">
        <f t="shared" si="135"/>
        <v>ATENDE</v>
      </c>
      <c r="BZ228" s="18" t="str">
        <f t="shared" si="136"/>
        <v>ATENDE</v>
      </c>
      <c r="CA228" s="22" t="s">
        <v>135</v>
      </c>
      <c r="CB228" s="23" t="e">
        <f t="shared" si="137"/>
        <v>#VALUE!</v>
      </c>
      <c r="CC228" s="22" t="s">
        <v>994</v>
      </c>
      <c r="CD228" s="22" t="s">
        <v>994</v>
      </c>
      <c r="CE228" s="130" t="str">
        <f>IF(CA228="-","-",_xlfn.XLOOKUP(CA228,ABNT5101!$B$4:$B$9,ABNT5101!$C$4:$C$9))</f>
        <v>-</v>
      </c>
      <c r="CF228" s="130" t="str">
        <f>IF(CA228="-","-",_xlfn.XLOOKUP(CA228,ABNT5101!$B$4:$B$9,ABNT5101!$D$4:$D$9))</f>
        <v>-</v>
      </c>
      <c r="CG228" s="18" t="str">
        <f t="shared" si="138"/>
        <v>-</v>
      </c>
      <c r="CH228" s="18" t="str">
        <f t="shared" si="139"/>
        <v>-</v>
      </c>
      <c r="CI228" s="18" t="str">
        <f t="shared" si="140"/>
        <v>-</v>
      </c>
      <c r="CJ228" s="133" t="str">
        <f>_xlfn.XLOOKUP(CK228,'Banco de dados'!$B:$B,'Banco de dados'!$D:$D)</f>
        <v>SX LIGHTING</v>
      </c>
      <c r="CK228" s="145" t="str">
        <f>'Banco de dados'!B65</f>
        <v>SX-INLPP150HF</v>
      </c>
      <c r="CL228" s="24" t="str">
        <f>_xlfn.XLOOKUP(CK228,'Banco de dados'!$B:$B,'Banco de dados'!$E:$E)</f>
        <v>SXINLPP150K40L12CZF7PHF</v>
      </c>
      <c r="CM228" s="24"/>
      <c r="CN228" s="24">
        <f>IF(CM228="-","-",_xlfn.XLOOKUP(CM228,'Banco de dados'!$B:$B,'Banco de dados'!$E:$E))</f>
        <v>0</v>
      </c>
      <c r="CO228" s="26">
        <f t="shared" si="141"/>
        <v>1</v>
      </c>
      <c r="CP228" s="24">
        <f>_xlfn.XLOOKUP(CK228,'Banco de dados'!$B:$B,'Banco de dados'!$H:$H)</f>
        <v>137</v>
      </c>
      <c r="CQ228" s="24">
        <f>_xlfn.XLOOKUP(CM228,'Banco de dados'!$B:$B,'Banco de dados'!$H:$H)</f>
        <v>0</v>
      </c>
      <c r="CR228" s="24">
        <f>_xlfn.XLOOKUP(CK228,'Banco de dados'!$B:$B,'Banco de dados'!$F:$F)</f>
        <v>23817</v>
      </c>
      <c r="CS228" s="24">
        <f>_xlfn.XLOOKUP(CM228,'Banco de dados'!$B:$B,'Banco de dados'!$F:$F)</f>
        <v>0</v>
      </c>
      <c r="CT228" s="25">
        <v>0</v>
      </c>
      <c r="CU228" s="25">
        <v>10</v>
      </c>
      <c r="CV228" s="24" t="str">
        <f>IF(AI228&lt;=0.5,"Curto I",IF(AND(AI228&gt;='Braços de IP'!$B$9,AI228&lt;='Braços de IP'!$D$9),'Braços de IP'!$E$9,IF(AND(AI228&gt;='Braços de IP'!$B$10,AI228&lt;='Braços de IP'!$D$10),'Braços de IP'!$E$10,IF(AND(AI228&gt;='Braços de IP'!$B$11,AI228&lt;='Braços de IP'!$D$11),'Braços de IP'!$E$11,IF(AND(AI228&gt;='Braços de IP'!$B$12,AI228&lt;='Braços de IP'!$D$12),'Braços de IP'!$E$12,IF(AND(AI228&gt;='Braços de IP'!$B$13,AI228&lt;='Braços de IP'!$D$13),'Braços de IP'!$E$13,IF(AND(AI228&gt;='Braços de IP'!$B$14,AI228&lt;='Braços de IP'!$D$14),'Braços de IP'!$E$14,"ERRO")))))))</f>
        <v>Curto II</v>
      </c>
      <c r="CW228" s="25" t="s">
        <v>157</v>
      </c>
      <c r="CX228" s="24">
        <f>IF($CW228="","",VLOOKUP($CW228,'Braços de IP'!$E$9:$I$15,2,0))</f>
        <v>1.8</v>
      </c>
      <c r="CY228" s="27">
        <f>IF($CW228="","",VLOOKUP($CW228,'Braços de IP'!$E$9:$I$15,5,0))</f>
        <v>7</v>
      </c>
      <c r="CZ228" s="24"/>
      <c r="DA228" s="24"/>
      <c r="DB228" s="24"/>
      <c r="DC228" s="24"/>
      <c r="DD228" s="24"/>
      <c r="DE228" s="24"/>
      <c r="DF228" s="28">
        <f t="shared" si="142"/>
        <v>137</v>
      </c>
      <c r="DG228" s="29">
        <f t="shared" si="143"/>
        <v>150</v>
      </c>
      <c r="DH228" s="28">
        <f t="shared" si="144"/>
        <v>287</v>
      </c>
      <c r="DI228" s="30">
        <f t="shared" si="145"/>
        <v>8.666666666666667E-2</v>
      </c>
      <c r="DJ228" s="31"/>
      <c r="DK228" s="32"/>
      <c r="DL228" s="15" t="s">
        <v>141</v>
      </c>
      <c r="DM228" s="15"/>
      <c r="DO228" s="33">
        <f t="shared" si="146"/>
        <v>0.20348837209302326</v>
      </c>
    </row>
    <row r="229" spans="1:125" ht="15.75" customHeight="1" x14ac:dyDescent="0.3">
      <c r="A229" s="156" t="s">
        <v>1016</v>
      </c>
      <c r="B229" s="156"/>
      <c r="C229" t="s">
        <v>991</v>
      </c>
      <c r="D229" s="15">
        <v>75</v>
      </c>
      <c r="E229" s="15" t="s">
        <v>153</v>
      </c>
      <c r="F229" s="15" t="s">
        <v>239</v>
      </c>
      <c r="G229" s="15">
        <v>-30.024946</v>
      </c>
      <c r="H229" s="15">
        <v>-50.141652000000001</v>
      </c>
      <c r="I229" s="15" t="s">
        <v>199</v>
      </c>
      <c r="J229" s="15" t="s">
        <v>135</v>
      </c>
      <c r="K229" s="15" t="s">
        <v>136</v>
      </c>
      <c r="L229" s="15" t="s">
        <v>148</v>
      </c>
      <c r="M229" s="15">
        <v>150</v>
      </c>
      <c r="N229" s="15">
        <v>22</v>
      </c>
      <c r="O229" s="15">
        <v>0</v>
      </c>
      <c r="P229" s="15">
        <f t="shared" si="119"/>
        <v>300</v>
      </c>
      <c r="Q229" s="16">
        <v>2</v>
      </c>
      <c r="R229" s="16">
        <v>5</v>
      </c>
      <c r="S229" s="16">
        <v>10</v>
      </c>
      <c r="T229" s="15"/>
      <c r="U229" s="15"/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 t="s">
        <v>138</v>
      </c>
      <c r="AD229" s="15" t="s">
        <v>139</v>
      </c>
      <c r="AE229" s="15">
        <v>37.5</v>
      </c>
      <c r="AF229" s="15">
        <v>7.4</v>
      </c>
      <c r="AG229" s="15">
        <v>1</v>
      </c>
      <c r="AH229" s="15">
        <v>0.3</v>
      </c>
      <c r="AI229" s="15">
        <v>1.3</v>
      </c>
      <c r="AJ229" s="16">
        <f t="shared" si="120"/>
        <v>1</v>
      </c>
      <c r="AK229" s="16" t="s">
        <v>135</v>
      </c>
      <c r="AL229" s="16" t="s">
        <v>135</v>
      </c>
      <c r="AM229" s="15" t="s">
        <v>140</v>
      </c>
      <c r="AN229" s="16">
        <f t="shared" si="121"/>
        <v>2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 t="s">
        <v>135</v>
      </c>
      <c r="AU229" s="17">
        <f t="shared" si="122"/>
        <v>0</v>
      </c>
      <c r="AV229" s="17"/>
      <c r="AW229" s="17">
        <f>VLOOKUP(I229,ABNT5101!$I$3:$J$9,2)</f>
        <v>30</v>
      </c>
      <c r="AX229" s="17">
        <f>VLOOKUP(I229,ABNT5101!$I$3:$M$9,5)</f>
        <v>0.38</v>
      </c>
      <c r="AY229" s="131" t="str">
        <f>_xlfn.XLOOKUP(I229,ABNT5101!$I:$I,ABNT5101!$L:$L)</f>
        <v>-</v>
      </c>
      <c r="AZ229" s="131">
        <f>_xlfn.XLOOKUP(I229,ABNT5101!$I:$I,ABNT5101!M:M)</f>
        <v>0.38</v>
      </c>
      <c r="BA229" s="131" t="str">
        <f>_xlfn.XLOOKUP(I229,ABNT5101!$I:$I,ABNT5101!N:N)</f>
        <v>-</v>
      </c>
      <c r="BB229" s="131">
        <f>_xlfn.XLOOKUP(I229,ABNT5101!$I:$I,ABNT5101!O:O)</f>
        <v>14</v>
      </c>
      <c r="BC229" s="18" t="str">
        <f t="shared" si="123"/>
        <v>ATENDE</v>
      </c>
      <c r="BD229" s="19">
        <f t="shared" si="124"/>
        <v>0.2496666666666667</v>
      </c>
      <c r="BE229" s="19">
        <f t="shared" si="125"/>
        <v>0</v>
      </c>
      <c r="BF229" s="19" t="str">
        <f t="shared" si="126"/>
        <v>-</v>
      </c>
      <c r="BG229" s="20">
        <v>37.49</v>
      </c>
      <c r="BH229" s="20">
        <v>0.38</v>
      </c>
      <c r="BI229" s="20"/>
      <c r="BJ229" s="20"/>
      <c r="BK229" s="21"/>
      <c r="BL229" s="20"/>
      <c r="BM229" s="18" t="str">
        <f t="shared" si="127"/>
        <v>ATENDE</v>
      </c>
      <c r="BN229" s="18" t="str">
        <f t="shared" si="128"/>
        <v>ATENDE</v>
      </c>
      <c r="BO229" s="18" t="str">
        <f t="shared" si="129"/>
        <v>ATENDE</v>
      </c>
      <c r="BP229" s="18" t="str">
        <f t="shared" si="130"/>
        <v>ATENDE</v>
      </c>
      <c r="BQ229" s="22" t="str">
        <f t="shared" si="131"/>
        <v>C1</v>
      </c>
      <c r="BR229" s="22" t="str">
        <f t="shared" si="148"/>
        <v>P6</v>
      </c>
      <c r="BS229" s="23">
        <f t="shared" si="133"/>
        <v>6.6133333333333333</v>
      </c>
      <c r="BT229" s="20">
        <v>22.84</v>
      </c>
      <c r="BU229" s="20">
        <v>5.37</v>
      </c>
      <c r="BV229" s="132">
        <f>IF(BR229="-","-",_xlfn.XLOOKUP(BR229,ABNT5101!$B$4:$B$9,ABNT5101!$C$4:$C$9))</f>
        <v>3</v>
      </c>
      <c r="BW229" s="132">
        <f>IF(BR229="-","-",_xlfn.XLOOKUP(BR229,ABNT5101!$B$4:$B$9,ABNT5101!$D$4:$D$9))</f>
        <v>0.6</v>
      </c>
      <c r="BX229" s="18" t="str">
        <f t="shared" si="134"/>
        <v>ATENDE</v>
      </c>
      <c r="BY229" s="18" t="str">
        <f t="shared" si="135"/>
        <v>ATENDE</v>
      </c>
      <c r="BZ229" s="18" t="str">
        <f t="shared" si="136"/>
        <v>ATENDE</v>
      </c>
      <c r="CA229" s="22" t="s">
        <v>135</v>
      </c>
      <c r="CB229" s="23" t="e">
        <f t="shared" si="137"/>
        <v>#VALUE!</v>
      </c>
      <c r="CC229" s="22" t="s">
        <v>994</v>
      </c>
      <c r="CD229" s="22" t="s">
        <v>994</v>
      </c>
      <c r="CE229" s="130" t="str">
        <f>IF(CA229="-","-",_xlfn.XLOOKUP(CA229,ABNT5101!$B$4:$B$9,ABNT5101!$C$4:$C$9))</f>
        <v>-</v>
      </c>
      <c r="CF229" s="130" t="str">
        <f>IF(CA229="-","-",_xlfn.XLOOKUP(CA229,ABNT5101!$B$4:$B$9,ABNT5101!$D$4:$D$9))</f>
        <v>-</v>
      </c>
      <c r="CG229" s="18" t="str">
        <f t="shared" si="138"/>
        <v>-</v>
      </c>
      <c r="CH229" s="18" t="str">
        <f t="shared" si="139"/>
        <v>-</v>
      </c>
      <c r="CI229" s="18" t="str">
        <f t="shared" si="140"/>
        <v>-</v>
      </c>
      <c r="CJ229" s="133" t="str">
        <f>_xlfn.XLOOKUP(CK229,'Banco de dados'!$B:$B,'Banco de dados'!$D:$D)</f>
        <v>TECNOWATT</v>
      </c>
      <c r="CK229" s="145" t="str">
        <f>'Banco de dados'!B75</f>
        <v xml:space="preserve">SIGSAGPTLRRSSNDL100W125IBBRS
</v>
      </c>
      <c r="CL229" s="24" t="str">
        <f>_xlfn.XLOOKUP(CK229,'Banco de dados'!$B:$B,'Banco de dados'!$E:$E)</f>
        <v>SIGSAGPTLRRSSNDL100W125IBBRS
1-10C1MUN6.5</v>
      </c>
      <c r="CM229" s="24"/>
      <c r="CN229" s="24">
        <f>IF(CM229="-","-",_xlfn.XLOOKUP(CM229,'Banco de dados'!$B:$B,'Banco de dados'!$E:$E))</f>
        <v>0</v>
      </c>
      <c r="CO229" s="26">
        <f t="shared" si="141"/>
        <v>1</v>
      </c>
      <c r="CP229" s="24">
        <f>_xlfn.XLOOKUP(CK229,'Banco de dados'!$B:$B,'Banco de dados'!$H:$H)</f>
        <v>100</v>
      </c>
      <c r="CQ229" s="24">
        <f>_xlfn.XLOOKUP(CM229,'Banco de dados'!$B:$B,'Banco de dados'!$H:$H)</f>
        <v>0</v>
      </c>
      <c r="CR229" s="24">
        <f>_xlfn.XLOOKUP(CK229,'Banco de dados'!$B:$B,'Banco de dados'!$F:$F)</f>
        <v>15162</v>
      </c>
      <c r="CS229" s="24">
        <f>_xlfn.XLOOKUP(CM229,'Banco de dados'!$B:$B,'Banco de dados'!$F:$F)</f>
        <v>0</v>
      </c>
      <c r="CT229" s="25">
        <v>0</v>
      </c>
      <c r="CU229" s="25"/>
      <c r="CV229" s="24" t="str">
        <f>IF(AI229&lt;=0.5,"Curto I",IF(AND(AI229&gt;='Braços de IP'!$B$9,AI229&lt;='Braços de IP'!$D$9),'Braços de IP'!$E$9,IF(AND(AI229&gt;='Braços de IP'!$B$10,AI229&lt;='Braços de IP'!$D$10),'Braços de IP'!$E$10,IF(AND(AI229&gt;='Braços de IP'!$B$11,AI229&lt;='Braços de IP'!$D$11),'Braços de IP'!$E$11,IF(AND(AI229&gt;='Braços de IP'!$B$12,AI229&lt;='Braços de IP'!$D$12),'Braços de IP'!$E$12,IF(AND(AI229&gt;='Braços de IP'!$B$13,AI229&lt;='Braços de IP'!$D$13),'Braços de IP'!$E$13,IF(AND(AI229&gt;='Braços de IP'!$B$14,AI229&lt;='Braços de IP'!$D$14),'Braços de IP'!$E$14,"ERRO")))))))</f>
        <v>Curto II</v>
      </c>
      <c r="CW229" s="25" t="s">
        <v>157</v>
      </c>
      <c r="CX229" s="24">
        <f>IF($CW229="","",VLOOKUP($CW229,'Braços de IP'!$E$9:$I$15,2,0))</f>
        <v>1.8</v>
      </c>
      <c r="CY229" s="27">
        <f>IF($CW229="","",VLOOKUP($CW229,'Braços de IP'!$E$9:$I$15,5,0))</f>
        <v>7</v>
      </c>
      <c r="CZ229" s="24" t="s">
        <v>659</v>
      </c>
      <c r="DA229" s="24"/>
      <c r="DB229" s="24">
        <v>2</v>
      </c>
      <c r="DC229" s="24" t="s">
        <v>1026</v>
      </c>
      <c r="DD229" s="24"/>
      <c r="DE229" s="24"/>
      <c r="DF229" s="28">
        <f t="shared" si="142"/>
        <v>100</v>
      </c>
      <c r="DG229" s="29">
        <f t="shared" si="143"/>
        <v>150</v>
      </c>
      <c r="DH229" s="28">
        <f t="shared" si="144"/>
        <v>250</v>
      </c>
      <c r="DI229" s="30">
        <f t="shared" si="145"/>
        <v>0.33333333333333337</v>
      </c>
      <c r="DJ229" s="31"/>
      <c r="DK229" s="32"/>
      <c r="DL229" s="15" t="s">
        <v>141</v>
      </c>
      <c r="DM229" s="15"/>
      <c r="DO229" s="33">
        <f t="shared" si="146"/>
        <v>0.41860465116279072</v>
      </c>
      <c r="DU229" t="s">
        <v>659</v>
      </c>
    </row>
    <row r="230" spans="1:125" ht="15.75" hidden="1" customHeight="1" x14ac:dyDescent="0.3">
      <c r="C230" t="s">
        <v>991</v>
      </c>
      <c r="D230" s="15">
        <v>76</v>
      </c>
      <c r="E230" s="15" t="s">
        <v>146</v>
      </c>
      <c r="F230" s="15" t="s">
        <v>240</v>
      </c>
      <c r="G230" s="15">
        <v>-30.028981000000002</v>
      </c>
      <c r="H230" s="15">
        <v>-50.148600000000002</v>
      </c>
      <c r="I230" s="15" t="s">
        <v>134</v>
      </c>
      <c r="J230" s="15" t="s">
        <v>135</v>
      </c>
      <c r="K230" s="15" t="s">
        <v>136</v>
      </c>
      <c r="L230" s="15" t="s">
        <v>148</v>
      </c>
      <c r="M230" s="15">
        <v>100</v>
      </c>
      <c r="N230" s="15">
        <v>17</v>
      </c>
      <c r="O230" s="15">
        <v>0</v>
      </c>
      <c r="P230" s="15">
        <f t="shared" si="119"/>
        <v>200</v>
      </c>
      <c r="Q230" s="16">
        <v>2</v>
      </c>
      <c r="R230" s="16">
        <v>0</v>
      </c>
      <c r="S230" s="16">
        <v>7</v>
      </c>
      <c r="T230" s="15"/>
      <c r="U230" s="15"/>
      <c r="V230" s="15">
        <v>0</v>
      </c>
      <c r="W230" s="15">
        <v>2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 t="s">
        <v>138</v>
      </c>
      <c r="AD230" s="15" t="s">
        <v>139</v>
      </c>
      <c r="AE230" s="15">
        <v>31.3</v>
      </c>
      <c r="AF230" s="15">
        <v>7.5</v>
      </c>
      <c r="AG230" s="15">
        <v>1</v>
      </c>
      <c r="AH230" s="15">
        <v>0.4</v>
      </c>
      <c r="AI230" s="15">
        <v>1.3</v>
      </c>
      <c r="AJ230" s="16">
        <f t="shared" si="120"/>
        <v>0.9</v>
      </c>
      <c r="AK230" s="16" t="s">
        <v>135</v>
      </c>
      <c r="AL230" s="16" t="s">
        <v>135</v>
      </c>
      <c r="AM230" s="15" t="s">
        <v>140</v>
      </c>
      <c r="AN230" s="16">
        <f t="shared" si="121"/>
        <v>2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 t="s">
        <v>135</v>
      </c>
      <c r="AU230" s="17">
        <f t="shared" si="122"/>
        <v>0</v>
      </c>
      <c r="AV230" s="17"/>
      <c r="AW230" s="17">
        <f>VLOOKUP(I230,ABNT5101!$I$3:$J$9,2)</f>
        <v>7.5</v>
      </c>
      <c r="AX230" s="17">
        <f>VLOOKUP(I230,ABNT5101!$I$3:$M$9,5)</f>
        <v>0.18</v>
      </c>
      <c r="AY230" s="131" t="str">
        <f>_xlfn.XLOOKUP(I230,ABNT5101!$I:$I,ABNT5101!$L:$L)</f>
        <v>-</v>
      </c>
      <c r="AZ230" s="131">
        <f>_xlfn.XLOOKUP(I230,ABNT5101!$I:$I,ABNT5101!M:M)</f>
        <v>0.18</v>
      </c>
      <c r="BA230" s="131" t="str">
        <f>_xlfn.XLOOKUP(I230,ABNT5101!$I:$I,ABNT5101!N:N)</f>
        <v>-</v>
      </c>
      <c r="BB230" s="131">
        <f>_xlfn.XLOOKUP(I230,ABNT5101!$I:$I,ABNT5101!O:O)</f>
        <v>16</v>
      </c>
      <c r="BC230" s="18" t="str">
        <f t="shared" si="123"/>
        <v>ATENDE</v>
      </c>
      <c r="BD230" s="19">
        <f t="shared" si="124"/>
        <v>0.24266666666666681</v>
      </c>
      <c r="BE230" s="19">
        <f t="shared" si="125"/>
        <v>0</v>
      </c>
      <c r="BF230" s="19" t="str">
        <f t="shared" si="126"/>
        <v>-</v>
      </c>
      <c r="BG230" s="20">
        <v>9.32</v>
      </c>
      <c r="BH230" s="20">
        <v>0.18</v>
      </c>
      <c r="BI230" s="20"/>
      <c r="BJ230" s="20"/>
      <c r="BK230" s="21"/>
      <c r="BL230" s="20"/>
      <c r="BM230" s="18" t="str">
        <f t="shared" si="127"/>
        <v>ATENDE</v>
      </c>
      <c r="BN230" s="18" t="str">
        <f t="shared" si="128"/>
        <v>ATENDE</v>
      </c>
      <c r="BO230" s="18" t="str">
        <f t="shared" si="129"/>
        <v>ATENDE</v>
      </c>
      <c r="BP230" s="18" t="str">
        <f t="shared" si="130"/>
        <v>ATENDE</v>
      </c>
      <c r="BQ230" s="22" t="str">
        <f t="shared" si="131"/>
        <v>C5</v>
      </c>
      <c r="BR230" s="22" t="str">
        <f t="shared" si="148"/>
        <v>P6</v>
      </c>
      <c r="BS230" s="23" t="e">
        <f t="shared" si="133"/>
        <v>#VALUE!</v>
      </c>
      <c r="BT230" s="20" t="s">
        <v>994</v>
      </c>
      <c r="BU230" s="20" t="s">
        <v>994</v>
      </c>
      <c r="BV230" s="132">
        <f>IF(BR230="-","-",_xlfn.XLOOKUP(BR230,ABNT5101!$B$4:$B$9,ABNT5101!$C$4:$C$9))</f>
        <v>3</v>
      </c>
      <c r="BW230" s="132">
        <f>IF(BR230="-","-",_xlfn.XLOOKUP(BR230,ABNT5101!$B$4:$B$9,ABNT5101!$D$4:$D$9))</f>
        <v>0.6</v>
      </c>
      <c r="BX230" s="18" t="str">
        <f t="shared" si="134"/>
        <v>ATENDE</v>
      </c>
      <c r="BY230" s="18" t="str">
        <f t="shared" si="135"/>
        <v>ATENDE</v>
      </c>
      <c r="BZ230" s="18" t="str">
        <f t="shared" si="136"/>
        <v>ATENDE</v>
      </c>
      <c r="CA230" s="22" t="str">
        <f t="shared" ref="CA230:CA261" si="149">BR230</f>
        <v>P6</v>
      </c>
      <c r="CB230" s="23">
        <f t="shared" si="137"/>
        <v>1.04</v>
      </c>
      <c r="CC230" s="22">
        <v>6.12</v>
      </c>
      <c r="CD230" s="22">
        <v>3.46</v>
      </c>
      <c r="CE230" s="130">
        <f>IF(CA230="-","-",_xlfn.XLOOKUP(CA230,ABNT5101!$B$4:$B$9,ABNT5101!$C$4:$C$9))</f>
        <v>3</v>
      </c>
      <c r="CF230" s="130">
        <f>IF(CA230="-","-",_xlfn.XLOOKUP(CA230,ABNT5101!$B$4:$B$9,ABNT5101!$D$4:$D$9))</f>
        <v>0.6</v>
      </c>
      <c r="CG230" s="18" t="str">
        <f t="shared" si="138"/>
        <v>ATENDE</v>
      </c>
      <c r="CH230" s="18" t="str">
        <f t="shared" si="139"/>
        <v>ATENDE</v>
      </c>
      <c r="CI230" s="18" t="str">
        <f t="shared" si="140"/>
        <v>ATENDE</v>
      </c>
      <c r="CJ230" s="133" t="str">
        <f>_xlfn.XLOOKUP(CK230,'Banco de dados'!$B:$B,'Banco de dados'!$D:$D)</f>
        <v>LEDSTAR</v>
      </c>
      <c r="CK230" s="145" t="s">
        <v>709</v>
      </c>
      <c r="CL230" s="24" t="str">
        <f>_xlfn.XLOOKUP(CK230,'Banco de dados'!$B:$B,'Banco de dados'!$E:$E)</f>
        <v>LUM LED SL VT 9.1 35W</v>
      </c>
      <c r="CM230" s="24"/>
      <c r="CN230" s="24">
        <f>IF(CM230="-","-",_xlfn.XLOOKUP(CM230,'Banco de dados'!$B:$B,'Banco de dados'!$E:$E))</f>
        <v>0</v>
      </c>
      <c r="CO230" s="26">
        <f t="shared" si="141"/>
        <v>1</v>
      </c>
      <c r="CP230" s="24">
        <f>_xlfn.XLOOKUP(CK230,'Banco de dados'!$B:$B,'Banco de dados'!$H:$H)</f>
        <v>35</v>
      </c>
      <c r="CQ230" s="24">
        <f>_xlfn.XLOOKUP(CM230,'Banco de dados'!$B:$B,'Banco de dados'!$H:$H)</f>
        <v>0</v>
      </c>
      <c r="CR230" s="24">
        <f>_xlfn.XLOOKUP(CK230,'Banco de dados'!$B:$B,'Banco de dados'!$F:$F)</f>
        <v>5955.62</v>
      </c>
      <c r="CS230" s="24">
        <f>_xlfn.XLOOKUP(CM230,'Banco de dados'!$B:$B,'Banco de dados'!$F:$F)</f>
        <v>0</v>
      </c>
      <c r="CT230" s="25">
        <v>0</v>
      </c>
      <c r="CU230" s="25"/>
      <c r="CV230" s="24" t="str">
        <f>IF(AI230&lt;=0.5,"Curto I",IF(AND(AI230&gt;='Braços de IP'!$B$9,AI230&lt;='Braços de IP'!$D$9),'Braços de IP'!$E$9,IF(AND(AI230&gt;='Braços de IP'!$B$10,AI230&lt;='Braços de IP'!$D$10),'Braços de IP'!$E$10,IF(AND(AI230&gt;='Braços de IP'!$B$11,AI230&lt;='Braços de IP'!$D$11),'Braços de IP'!$E$11,IF(AND(AI230&gt;='Braços de IP'!$B$12,AI230&lt;='Braços de IP'!$D$12),'Braços de IP'!$E$12,IF(AND(AI230&gt;='Braços de IP'!$B$13,AI230&lt;='Braços de IP'!$D$13),'Braços de IP'!$E$13,IF(AND(AI230&gt;='Braços de IP'!$B$14,AI230&lt;='Braços de IP'!$D$14),'Braços de IP'!$E$14,"ERRO")))))))</f>
        <v>Curto II</v>
      </c>
      <c r="CW230" s="25"/>
      <c r="CX230" s="24" t="str">
        <f>IF($CW230="","",VLOOKUP($CW230,'Braços de IP'!$E$9:$I$15,2,0))</f>
        <v/>
      </c>
      <c r="CY230" s="27" t="str">
        <f>IF($CW230="","",VLOOKUP($CW230,'Braços de IP'!$E$9:$I$15,5,0))</f>
        <v/>
      </c>
      <c r="CZ230" s="24"/>
      <c r="DA230" s="24"/>
      <c r="DB230" s="24"/>
      <c r="DC230" s="24"/>
      <c r="DD230" s="24"/>
      <c r="DE230" s="24"/>
      <c r="DF230" s="28">
        <f t="shared" si="142"/>
        <v>35</v>
      </c>
      <c r="DG230" s="29">
        <f t="shared" si="143"/>
        <v>100</v>
      </c>
      <c r="DH230" s="28">
        <f t="shared" si="144"/>
        <v>135</v>
      </c>
      <c r="DI230" s="30">
        <f t="shared" si="145"/>
        <v>0.65</v>
      </c>
      <c r="DJ230" s="31"/>
      <c r="DK230" s="32"/>
      <c r="DL230" s="15" t="s">
        <v>141</v>
      </c>
      <c r="DM230" s="15"/>
      <c r="DO230" s="33">
        <f t="shared" si="146"/>
        <v>0.70085470085470081</v>
      </c>
    </row>
    <row r="231" spans="1:125" ht="15.75" hidden="1" customHeight="1" x14ac:dyDescent="0.3">
      <c r="C231" t="s">
        <v>991</v>
      </c>
      <c r="D231" s="15">
        <v>76</v>
      </c>
      <c r="E231" s="15" t="s">
        <v>146</v>
      </c>
      <c r="F231" s="15" t="s">
        <v>240</v>
      </c>
      <c r="G231" s="15">
        <v>-30.028981000000002</v>
      </c>
      <c r="H231" s="15">
        <v>-50.148600000000002</v>
      </c>
      <c r="I231" s="15" t="s">
        <v>134</v>
      </c>
      <c r="J231" s="15" t="s">
        <v>135</v>
      </c>
      <c r="K231" s="15" t="s">
        <v>136</v>
      </c>
      <c r="L231" s="15" t="s">
        <v>148</v>
      </c>
      <c r="M231" s="15">
        <v>100</v>
      </c>
      <c r="N231" s="15">
        <v>17</v>
      </c>
      <c r="O231" s="15">
        <v>0</v>
      </c>
      <c r="P231" s="15">
        <f t="shared" si="119"/>
        <v>200</v>
      </c>
      <c r="Q231" s="16">
        <v>2</v>
      </c>
      <c r="R231" s="16">
        <v>0</v>
      </c>
      <c r="S231" s="16">
        <v>7</v>
      </c>
      <c r="T231" s="15"/>
      <c r="U231" s="15"/>
      <c r="V231" s="15">
        <v>0</v>
      </c>
      <c r="W231" s="15">
        <v>2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 t="s">
        <v>138</v>
      </c>
      <c r="AD231" s="15" t="s">
        <v>139</v>
      </c>
      <c r="AE231" s="15">
        <v>31.3</v>
      </c>
      <c r="AF231" s="15">
        <v>7.5</v>
      </c>
      <c r="AG231" s="15">
        <v>1</v>
      </c>
      <c r="AH231" s="15">
        <v>0.4</v>
      </c>
      <c r="AI231" s="15">
        <v>1.3</v>
      </c>
      <c r="AJ231" s="16">
        <f t="shared" si="120"/>
        <v>0.9</v>
      </c>
      <c r="AK231" s="16" t="s">
        <v>135</v>
      </c>
      <c r="AL231" s="16" t="s">
        <v>135</v>
      </c>
      <c r="AM231" s="15" t="s">
        <v>140</v>
      </c>
      <c r="AN231" s="16">
        <f t="shared" si="121"/>
        <v>2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 t="s">
        <v>135</v>
      </c>
      <c r="AU231" s="17">
        <f t="shared" si="122"/>
        <v>0</v>
      </c>
      <c r="AV231" s="17"/>
      <c r="AW231" s="17">
        <f>VLOOKUP(I231,ABNT5101!$I$3:$J$9,2)</f>
        <v>7.5</v>
      </c>
      <c r="AX231" s="17">
        <f>VLOOKUP(I231,ABNT5101!$I$3:$M$9,5)</f>
        <v>0.18</v>
      </c>
      <c r="AY231" s="131" t="str">
        <f>_xlfn.XLOOKUP(I231,ABNT5101!$I:$I,ABNT5101!$L:$L)</f>
        <v>-</v>
      </c>
      <c r="AZ231" s="131">
        <f>_xlfn.XLOOKUP(I231,ABNT5101!$I:$I,ABNT5101!M:M)</f>
        <v>0.18</v>
      </c>
      <c r="BA231" s="131" t="str">
        <f>_xlfn.XLOOKUP(I231,ABNT5101!$I:$I,ABNT5101!N:N)</f>
        <v>-</v>
      </c>
      <c r="BB231" s="131">
        <f>_xlfn.XLOOKUP(I231,ABNT5101!$I:$I,ABNT5101!O:O)</f>
        <v>16</v>
      </c>
      <c r="BC231" s="18" t="str">
        <f t="shared" si="123"/>
        <v>ATENDE</v>
      </c>
      <c r="BD231" s="19">
        <f t="shared" si="124"/>
        <v>0.19866666666666677</v>
      </c>
      <c r="BE231" s="19">
        <f t="shared" si="125"/>
        <v>2.3888888888888888</v>
      </c>
      <c r="BF231" s="19" t="str">
        <f t="shared" si="126"/>
        <v>-</v>
      </c>
      <c r="BG231" s="20">
        <v>8.99</v>
      </c>
      <c r="BH231" s="20">
        <v>0.61</v>
      </c>
      <c r="BI231" s="20"/>
      <c r="BJ231" s="20"/>
      <c r="BK231" s="21"/>
      <c r="BL231" s="20"/>
      <c r="BM231" s="18" t="str">
        <f t="shared" si="127"/>
        <v>ATENDE</v>
      </c>
      <c r="BN231" s="18" t="str">
        <f t="shared" si="128"/>
        <v>ATENDE</v>
      </c>
      <c r="BO231" s="18" t="str">
        <f t="shared" si="129"/>
        <v>ATENDE</v>
      </c>
      <c r="BP231" s="18" t="str">
        <f t="shared" si="130"/>
        <v>ATENDE</v>
      </c>
      <c r="BQ231" s="22" t="str">
        <f t="shared" si="131"/>
        <v>C5</v>
      </c>
      <c r="BR231" s="22" t="str">
        <f t="shared" si="148"/>
        <v>P6</v>
      </c>
      <c r="BS231" s="23" t="e">
        <f t="shared" si="133"/>
        <v>#VALUE!</v>
      </c>
      <c r="BT231" s="20" t="s">
        <v>994</v>
      </c>
      <c r="BU231" s="20" t="s">
        <v>994</v>
      </c>
      <c r="BV231" s="132">
        <f>IF(BR231="-","-",_xlfn.XLOOKUP(BR231,ABNT5101!$B$4:$B$9,ABNT5101!$C$4:$C$9))</f>
        <v>3</v>
      </c>
      <c r="BW231" s="132">
        <f>IF(BR231="-","-",_xlfn.XLOOKUP(BR231,ABNT5101!$B$4:$B$9,ABNT5101!$D$4:$D$9))</f>
        <v>0.6</v>
      </c>
      <c r="BX231" s="18" t="str">
        <f t="shared" si="134"/>
        <v>ATENDE</v>
      </c>
      <c r="BY231" s="18" t="str">
        <f t="shared" si="135"/>
        <v>ATENDE</v>
      </c>
      <c r="BZ231" s="18" t="str">
        <f t="shared" si="136"/>
        <v>ATENDE</v>
      </c>
      <c r="CA231" s="22" t="str">
        <f t="shared" si="149"/>
        <v>P6</v>
      </c>
      <c r="CB231" s="23">
        <f t="shared" si="137"/>
        <v>0.77333333333333343</v>
      </c>
      <c r="CC231" s="22">
        <v>5.32</v>
      </c>
      <c r="CD231" s="22">
        <v>3.86</v>
      </c>
      <c r="CE231" s="130">
        <f>IF(CA231="-","-",_xlfn.XLOOKUP(CA231,ABNT5101!$B$4:$B$9,ABNT5101!$C$4:$C$9))</f>
        <v>3</v>
      </c>
      <c r="CF231" s="130">
        <f>IF(CA231="-","-",_xlfn.XLOOKUP(CA231,ABNT5101!$B$4:$B$9,ABNT5101!$D$4:$D$9))</f>
        <v>0.6</v>
      </c>
      <c r="CG231" s="18" t="str">
        <f t="shared" si="138"/>
        <v>ATENDE</v>
      </c>
      <c r="CH231" s="18" t="str">
        <f t="shared" si="139"/>
        <v>ATENDE</v>
      </c>
      <c r="CI231" s="18" t="str">
        <f t="shared" si="140"/>
        <v>ATENDE</v>
      </c>
      <c r="CJ231" s="133" t="str">
        <f>_xlfn.XLOOKUP(CK231,'Banco de dados'!$B:$B,'Banco de dados'!$D:$D)</f>
        <v>SX LIGHTING</v>
      </c>
      <c r="CK231" s="145" t="s">
        <v>801</v>
      </c>
      <c r="CL231" s="24" t="str">
        <f>_xlfn.XLOOKUP(CK231,'Banco de dados'!$B:$B,'Banco de dados'!$E:$E)</f>
        <v>SXINEVO030K40L12CZF7PHF</v>
      </c>
      <c r="CM231" s="24"/>
      <c r="CN231" s="24">
        <f>IF(CM231="-","-",_xlfn.XLOOKUP(CM231,'Banco de dados'!$B:$B,'Banco de dados'!$E:$E))</f>
        <v>0</v>
      </c>
      <c r="CO231" s="26">
        <f t="shared" si="141"/>
        <v>1</v>
      </c>
      <c r="CP231" s="24">
        <f>_xlfn.XLOOKUP(CK231,'Banco de dados'!$B:$B,'Banco de dados'!$H:$H)</f>
        <v>31</v>
      </c>
      <c r="CQ231" s="24">
        <f>_xlfn.XLOOKUP(CM231,'Banco de dados'!$B:$B,'Banco de dados'!$H:$H)</f>
        <v>0</v>
      </c>
      <c r="CR231" s="24">
        <f>_xlfn.XLOOKUP(CK231,'Banco de dados'!$B:$B,'Banco de dados'!$F:$F)</f>
        <v>5270</v>
      </c>
      <c r="CS231" s="24">
        <f>_xlfn.XLOOKUP(CM231,'Banco de dados'!$B:$B,'Banco de dados'!$F:$F)</f>
        <v>0</v>
      </c>
      <c r="CT231" s="25">
        <v>0</v>
      </c>
      <c r="CU231" s="25"/>
      <c r="CV231" s="24" t="str">
        <f>IF(AI231&lt;=0.5,"Curto I",IF(AND(AI231&gt;='Braços de IP'!$B$9,AI231&lt;='Braços de IP'!$D$9),'Braços de IP'!$E$9,IF(AND(AI231&gt;='Braços de IP'!$B$10,AI231&lt;='Braços de IP'!$D$10),'Braços de IP'!$E$10,IF(AND(AI231&gt;='Braços de IP'!$B$11,AI231&lt;='Braços de IP'!$D$11),'Braços de IP'!$E$11,IF(AND(AI231&gt;='Braços de IP'!$B$12,AI231&lt;='Braços de IP'!$D$12),'Braços de IP'!$E$12,IF(AND(AI231&gt;='Braços de IP'!$B$13,AI231&lt;='Braços de IP'!$D$13),'Braços de IP'!$E$13,IF(AND(AI231&gt;='Braços de IP'!$B$14,AI231&lt;='Braços de IP'!$D$14),'Braços de IP'!$E$14,"ERRO")))))))</f>
        <v>Curto II</v>
      </c>
      <c r="CW231" s="25"/>
      <c r="CX231" s="24" t="str">
        <f>IF($CW231="","",VLOOKUP($CW231,'Braços de IP'!$E$9:$I$15,2,0))</f>
        <v/>
      </c>
      <c r="CY231" s="27" t="str">
        <f>IF($CW231="","",VLOOKUP($CW231,'Braços de IP'!$E$9:$I$15,5,0))</f>
        <v/>
      </c>
      <c r="CZ231" s="24"/>
      <c r="DA231" s="24"/>
      <c r="DB231" s="24"/>
      <c r="DC231" s="24"/>
      <c r="DD231" s="24"/>
      <c r="DE231" s="24"/>
      <c r="DF231" s="28">
        <f t="shared" si="142"/>
        <v>31</v>
      </c>
      <c r="DG231" s="29">
        <f t="shared" si="143"/>
        <v>100</v>
      </c>
      <c r="DH231" s="28">
        <f t="shared" si="144"/>
        <v>131</v>
      </c>
      <c r="DI231" s="30">
        <f t="shared" si="145"/>
        <v>0.69</v>
      </c>
      <c r="DJ231" s="31"/>
      <c r="DK231" s="32"/>
      <c r="DL231" s="15" t="s">
        <v>141</v>
      </c>
      <c r="DM231" s="15"/>
      <c r="DO231" s="33">
        <f t="shared" si="146"/>
        <v>0.7350427350427351</v>
      </c>
    </row>
    <row r="232" spans="1:125" ht="15.75" hidden="1" customHeight="1" x14ac:dyDescent="0.3">
      <c r="C232" t="s">
        <v>991</v>
      </c>
      <c r="D232" s="15">
        <v>76</v>
      </c>
      <c r="E232" s="15" t="s">
        <v>146</v>
      </c>
      <c r="F232" s="15" t="s">
        <v>240</v>
      </c>
      <c r="G232" s="15">
        <v>-30.028981000000002</v>
      </c>
      <c r="H232" s="15">
        <v>-50.148600000000002</v>
      </c>
      <c r="I232" s="15" t="s">
        <v>134</v>
      </c>
      <c r="J232" s="15" t="s">
        <v>135</v>
      </c>
      <c r="K232" s="15" t="s">
        <v>136</v>
      </c>
      <c r="L232" s="15" t="s">
        <v>148</v>
      </c>
      <c r="M232" s="15">
        <v>100</v>
      </c>
      <c r="N232" s="15">
        <v>17</v>
      </c>
      <c r="O232" s="15">
        <v>0</v>
      </c>
      <c r="P232" s="15">
        <f t="shared" si="119"/>
        <v>200</v>
      </c>
      <c r="Q232" s="16">
        <v>2</v>
      </c>
      <c r="R232" s="16">
        <v>0</v>
      </c>
      <c r="S232" s="16">
        <v>7</v>
      </c>
      <c r="T232" s="15"/>
      <c r="U232" s="15"/>
      <c r="V232" s="15">
        <v>0</v>
      </c>
      <c r="W232" s="15">
        <v>2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 t="s">
        <v>138</v>
      </c>
      <c r="AD232" s="15" t="s">
        <v>139</v>
      </c>
      <c r="AE232" s="15">
        <v>31.3</v>
      </c>
      <c r="AF232" s="15">
        <v>7.5</v>
      </c>
      <c r="AG232" s="15">
        <v>1</v>
      </c>
      <c r="AH232" s="15">
        <v>0.4</v>
      </c>
      <c r="AI232" s="15">
        <v>1.3</v>
      </c>
      <c r="AJ232" s="16">
        <f t="shared" si="120"/>
        <v>0.9</v>
      </c>
      <c r="AK232" s="16" t="s">
        <v>135</v>
      </c>
      <c r="AL232" s="16" t="s">
        <v>135</v>
      </c>
      <c r="AM232" s="15" t="s">
        <v>140</v>
      </c>
      <c r="AN232" s="16">
        <f t="shared" si="121"/>
        <v>2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 t="s">
        <v>135</v>
      </c>
      <c r="AU232" s="17">
        <f t="shared" si="122"/>
        <v>0</v>
      </c>
      <c r="AV232" s="17"/>
      <c r="AW232" s="17">
        <f>VLOOKUP(I232,ABNT5101!$I$3:$J$9,2)</f>
        <v>7.5</v>
      </c>
      <c r="AX232" s="17">
        <f>VLOOKUP(I232,ABNT5101!$I$3:$M$9,5)</f>
        <v>0.18</v>
      </c>
      <c r="AY232" s="131" t="str">
        <f>_xlfn.XLOOKUP(I232,ABNT5101!$I:$I,ABNT5101!$L:$L)</f>
        <v>-</v>
      </c>
      <c r="AZ232" s="131">
        <f>_xlfn.XLOOKUP(I232,ABNT5101!$I:$I,ABNT5101!M:M)</f>
        <v>0.18</v>
      </c>
      <c r="BA232" s="131" t="str">
        <f>_xlfn.XLOOKUP(I232,ABNT5101!$I:$I,ABNT5101!N:N)</f>
        <v>-</v>
      </c>
      <c r="BB232" s="131">
        <f>_xlfn.XLOOKUP(I232,ABNT5101!$I:$I,ABNT5101!O:O)</f>
        <v>16</v>
      </c>
      <c r="BC232" s="18" t="str">
        <f t="shared" si="123"/>
        <v>ATENDE</v>
      </c>
      <c r="BD232" s="19">
        <f t="shared" si="124"/>
        <v>0.18666666666666676</v>
      </c>
      <c r="BE232" s="19">
        <f t="shared" si="125"/>
        <v>2.5555555555555558</v>
      </c>
      <c r="BF232" s="19" t="str">
        <f t="shared" si="126"/>
        <v>-</v>
      </c>
      <c r="BG232" s="20">
        <v>8.9</v>
      </c>
      <c r="BH232" s="20">
        <v>0.64</v>
      </c>
      <c r="BI232" s="20"/>
      <c r="BJ232" s="20"/>
      <c r="BK232" s="21"/>
      <c r="BL232" s="20"/>
      <c r="BM232" s="18" t="str">
        <f t="shared" si="127"/>
        <v>ATENDE</v>
      </c>
      <c r="BN232" s="18" t="str">
        <f t="shared" si="128"/>
        <v>ATENDE</v>
      </c>
      <c r="BO232" s="18" t="str">
        <f t="shared" si="129"/>
        <v>ATENDE</v>
      </c>
      <c r="BP232" s="18" t="str">
        <f t="shared" si="130"/>
        <v>ATENDE</v>
      </c>
      <c r="BQ232" s="22" t="str">
        <f t="shared" si="131"/>
        <v>C5</v>
      </c>
      <c r="BR232" s="22" t="str">
        <f t="shared" si="148"/>
        <v>P6</v>
      </c>
      <c r="BS232" s="23" t="e">
        <f t="shared" si="133"/>
        <v>#VALUE!</v>
      </c>
      <c r="BT232" s="20" t="s">
        <v>994</v>
      </c>
      <c r="BU232" s="20" t="s">
        <v>994</v>
      </c>
      <c r="BV232" s="132">
        <f>IF(BR232="-","-",_xlfn.XLOOKUP(BR232,ABNT5101!$B$4:$B$9,ABNT5101!$C$4:$C$9))</f>
        <v>3</v>
      </c>
      <c r="BW232" s="132">
        <f>IF(BR232="-","-",_xlfn.XLOOKUP(BR232,ABNT5101!$B$4:$B$9,ABNT5101!$D$4:$D$9))</f>
        <v>0.6</v>
      </c>
      <c r="BX232" s="18" t="str">
        <f t="shared" si="134"/>
        <v>ATENDE</v>
      </c>
      <c r="BY232" s="18" t="str">
        <f t="shared" si="135"/>
        <v>ATENDE</v>
      </c>
      <c r="BZ232" s="18" t="str">
        <f t="shared" si="136"/>
        <v>ATENDE</v>
      </c>
      <c r="CA232" s="22" t="str">
        <f t="shared" si="149"/>
        <v>P6</v>
      </c>
      <c r="CB232" s="23">
        <f t="shared" si="137"/>
        <v>0.6100000000000001</v>
      </c>
      <c r="CC232" s="22">
        <v>4.83</v>
      </c>
      <c r="CD232" s="22">
        <v>3.76</v>
      </c>
      <c r="CE232" s="130">
        <f>IF(CA232="-","-",_xlfn.XLOOKUP(CA232,ABNT5101!$B$4:$B$9,ABNT5101!$C$4:$C$9))</f>
        <v>3</v>
      </c>
      <c r="CF232" s="130">
        <f>IF(CA232="-","-",_xlfn.XLOOKUP(CA232,ABNT5101!$B$4:$B$9,ABNT5101!$D$4:$D$9))</f>
        <v>0.6</v>
      </c>
      <c r="CG232" s="18" t="str">
        <f t="shared" si="138"/>
        <v>ATENDE</v>
      </c>
      <c r="CH232" s="18" t="str">
        <f t="shared" si="139"/>
        <v>ATENDE</v>
      </c>
      <c r="CI232" s="18" t="str">
        <f t="shared" si="140"/>
        <v>ATENDE</v>
      </c>
      <c r="CJ232" s="133" t="str">
        <f>_xlfn.XLOOKUP(CK232,'Banco de dados'!$B:$B,'Banco de dados'!$D:$D)</f>
        <v>TECNOWATT</v>
      </c>
      <c r="CK232" s="145" t="s">
        <v>824</v>
      </c>
      <c r="CL232" s="24" t="str">
        <f>_xlfn.XLOOKUP(CK232,'Banco de dados'!$B:$B,'Banco de dados'!$E:$E)</f>
        <v>SIGSAGPTLRRSSNDL_30W_38IBBRS
1-10C1MUN6.5</v>
      </c>
      <c r="CM232" s="24"/>
      <c r="CN232" s="24">
        <f>IF(CM232="-","-",_xlfn.XLOOKUP(CM232,'Banco de dados'!$B:$B,'Banco de dados'!$E:$E))</f>
        <v>0</v>
      </c>
      <c r="CO232" s="26">
        <f t="shared" si="141"/>
        <v>1</v>
      </c>
      <c r="CP232" s="24">
        <f>_xlfn.XLOOKUP(CK232,'Banco de dados'!$B:$B,'Banco de dados'!$H:$H)</f>
        <v>30</v>
      </c>
      <c r="CQ232" s="24" t="e">
        <f>_xlfn.XLOOKUP(CM232,'Banco de dados'!$B:$B,'Banco de dados'!$H:$H)</f>
        <v>#N/A</v>
      </c>
      <c r="CR232" s="24">
        <f>_xlfn.XLOOKUP(CK232,'Banco de dados'!$B:$B,'Banco de dados'!$F:$F)</f>
        <v>5266</v>
      </c>
      <c r="CS232" s="24">
        <f>_xlfn.XLOOKUP(CM232,'Banco de dados'!$B:$B,'Banco de dados'!$F:$F)</f>
        <v>0</v>
      </c>
      <c r="CT232" s="25">
        <v>0</v>
      </c>
      <c r="CU232" s="25"/>
      <c r="CV232" s="24" t="str">
        <f>IF(AI232&lt;=0.5,"Curto I",IF(AND(AI232&gt;='Braços de IP'!$B$9,AI232&lt;='Braços de IP'!$D$9),'Braços de IP'!$E$9,IF(AND(AI232&gt;='Braços de IP'!$B$10,AI232&lt;='Braços de IP'!$D$10),'Braços de IP'!$E$10,IF(AND(AI232&gt;='Braços de IP'!$B$11,AI232&lt;='Braços de IP'!$D$11),'Braços de IP'!$E$11,IF(AND(AI232&gt;='Braços de IP'!$B$12,AI232&lt;='Braços de IP'!$D$12),'Braços de IP'!$E$12,IF(AND(AI232&gt;='Braços de IP'!$B$13,AI232&lt;='Braços de IP'!$D$13),'Braços de IP'!$E$13,IF(AND(AI232&gt;='Braços de IP'!$B$14,AI232&lt;='Braços de IP'!$D$14),'Braços de IP'!$E$14,"ERRO")))))))</f>
        <v>Curto II</v>
      </c>
      <c r="CW232" s="25"/>
      <c r="CX232" s="24" t="str">
        <f>IF($CW232="","",VLOOKUP($CW232,'Braços de IP'!$E$9:$I$15,2,0))</f>
        <v/>
      </c>
      <c r="CY232" s="27" t="str">
        <f>IF($CW232="","",VLOOKUP($CW232,'Braços de IP'!$E$9:$I$15,5,0))</f>
        <v/>
      </c>
      <c r="CZ232" s="24"/>
      <c r="DA232" s="24"/>
      <c r="DB232" s="24"/>
      <c r="DC232" s="24"/>
      <c r="DD232" s="24"/>
      <c r="DE232" s="24"/>
      <c r="DF232" s="28">
        <f t="shared" si="142"/>
        <v>30</v>
      </c>
      <c r="DG232" s="29">
        <f t="shared" si="143"/>
        <v>100</v>
      </c>
      <c r="DH232" s="28">
        <f t="shared" si="144"/>
        <v>130</v>
      </c>
      <c r="DI232" s="30">
        <f t="shared" si="145"/>
        <v>0.7</v>
      </c>
      <c r="DJ232" s="31"/>
      <c r="DK232" s="32"/>
      <c r="DL232" s="15" t="s">
        <v>141</v>
      </c>
      <c r="DM232" s="15"/>
      <c r="DO232" s="33">
        <f t="shared" si="146"/>
        <v>0.74358974358974361</v>
      </c>
    </row>
    <row r="233" spans="1:125" ht="15.75" customHeight="1" x14ac:dyDescent="0.3">
      <c r="A233" s="156" t="s">
        <v>1018</v>
      </c>
      <c r="B233" s="156"/>
      <c r="C233" t="s">
        <v>991</v>
      </c>
      <c r="D233" s="159">
        <v>77</v>
      </c>
      <c r="E233" s="159" t="s">
        <v>146</v>
      </c>
      <c r="F233" s="15" t="s">
        <v>241</v>
      </c>
      <c r="G233" s="15">
        <v>-30.029627999999999</v>
      </c>
      <c r="H233" s="15">
        <v>-50.150322000000003</v>
      </c>
      <c r="I233" s="15" t="s">
        <v>319</v>
      </c>
      <c r="J233" s="15" t="s">
        <v>135</v>
      </c>
      <c r="K233" s="15" t="s">
        <v>136</v>
      </c>
      <c r="L233" s="15" t="s">
        <v>148</v>
      </c>
      <c r="M233" s="15">
        <v>150</v>
      </c>
      <c r="N233" s="15">
        <v>22</v>
      </c>
      <c r="O233" s="15">
        <v>0</v>
      </c>
      <c r="P233" s="15">
        <f t="shared" si="119"/>
        <v>600</v>
      </c>
      <c r="Q233" s="16">
        <v>2</v>
      </c>
      <c r="R233" s="16">
        <v>0</v>
      </c>
      <c r="S233" s="16">
        <v>6.2</v>
      </c>
      <c r="T233" s="15"/>
      <c r="U233" s="15"/>
      <c r="V233" s="15">
        <v>0</v>
      </c>
      <c r="W233" s="15">
        <v>4.7</v>
      </c>
      <c r="X233" s="15">
        <v>8</v>
      </c>
      <c r="Y233" s="15">
        <v>0</v>
      </c>
      <c r="Z233" s="15">
        <v>0</v>
      </c>
      <c r="AA233" s="15">
        <v>0</v>
      </c>
      <c r="AB233" s="15">
        <v>0</v>
      </c>
      <c r="AC233" s="15" t="s">
        <v>149</v>
      </c>
      <c r="AD233" s="15" t="s">
        <v>139</v>
      </c>
      <c r="AE233" s="15">
        <v>29.2</v>
      </c>
      <c r="AF233" s="15">
        <v>7</v>
      </c>
      <c r="AG233" s="15">
        <v>2</v>
      </c>
      <c r="AH233" s="15">
        <v>4</v>
      </c>
      <c r="AI233" s="15">
        <v>2.7</v>
      </c>
      <c r="AJ233" s="16">
        <f t="shared" si="120"/>
        <v>-1.2999999999999998</v>
      </c>
      <c r="AK233" s="16" t="s">
        <v>135</v>
      </c>
      <c r="AL233" s="16" t="s">
        <v>135</v>
      </c>
      <c r="AM233" s="15" t="s">
        <v>140</v>
      </c>
      <c r="AN233" s="16">
        <f t="shared" si="121"/>
        <v>4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 t="s">
        <v>135</v>
      </c>
      <c r="AU233" s="17">
        <f t="shared" si="122"/>
        <v>0</v>
      </c>
      <c r="AV233" s="17"/>
      <c r="AW233" s="17">
        <f>VLOOKUP(I233,ABNT5101!$I$3:$J$9,2)</f>
        <v>20</v>
      </c>
      <c r="AX233" s="17">
        <f>VLOOKUP(I233,ABNT5101!$I$3:$M$9,5)</f>
        <v>0.28000000000000003</v>
      </c>
      <c r="AY233" s="131" t="str">
        <f>_xlfn.XLOOKUP(I233,ABNT5101!$I:$I,ABNT5101!$L:$L)</f>
        <v>-</v>
      </c>
      <c r="AZ233" s="131">
        <f>_xlfn.XLOOKUP(I233,ABNT5101!$I:$I,ABNT5101!M:M)</f>
        <v>0.28000000000000003</v>
      </c>
      <c r="BA233" s="131" t="str">
        <f>_xlfn.XLOOKUP(I233,ABNT5101!$I:$I,ABNT5101!N:N)</f>
        <v>-</v>
      </c>
      <c r="BB233" s="131">
        <f>_xlfn.XLOOKUP(I233,ABNT5101!$I:$I,ABNT5101!O:O)</f>
        <v>14</v>
      </c>
      <c r="BC233" s="18" t="str">
        <f t="shared" si="123"/>
        <v>ATENDE</v>
      </c>
      <c r="BD233" s="19">
        <f t="shared" si="124"/>
        <v>0.1984999999999999</v>
      </c>
      <c r="BE233" s="19">
        <f t="shared" si="125"/>
        <v>0.64285714285714279</v>
      </c>
      <c r="BF233" s="19" t="str">
        <f t="shared" si="126"/>
        <v>-</v>
      </c>
      <c r="BG233" s="20">
        <v>23.97</v>
      </c>
      <c r="BH233" s="20">
        <v>0.46</v>
      </c>
      <c r="BI233" s="20"/>
      <c r="BJ233" s="20"/>
      <c r="BK233" s="21"/>
      <c r="BL233" s="20"/>
      <c r="BM233" s="18" t="str">
        <f t="shared" si="127"/>
        <v>ATENDE</v>
      </c>
      <c r="BN233" s="18" t="str">
        <f t="shared" si="128"/>
        <v>ATENDE</v>
      </c>
      <c r="BO233" s="18" t="str">
        <f t="shared" si="129"/>
        <v>ATENDE</v>
      </c>
      <c r="BP233" s="18" t="str">
        <f t="shared" si="130"/>
        <v>ATENDE</v>
      </c>
      <c r="BQ233" s="22" t="str">
        <f t="shared" si="131"/>
        <v>C2</v>
      </c>
      <c r="BR233" s="22" t="str">
        <f t="shared" si="148"/>
        <v>P6</v>
      </c>
      <c r="BS233" s="23" t="e">
        <f t="shared" si="133"/>
        <v>#VALUE!</v>
      </c>
      <c r="BT233" s="20" t="s">
        <v>994</v>
      </c>
      <c r="BU233" s="20" t="s">
        <v>994</v>
      </c>
      <c r="BV233" s="132">
        <f>IF(BR233="-","-",_xlfn.XLOOKUP(BR233,ABNT5101!$B$4:$B$9,ABNT5101!$C$4:$C$9))</f>
        <v>3</v>
      </c>
      <c r="BW233" s="132">
        <f>IF(BR233="-","-",_xlfn.XLOOKUP(BR233,ABNT5101!$B$4:$B$9,ABNT5101!$D$4:$D$9))</f>
        <v>0.6</v>
      </c>
      <c r="BX233" s="18" t="str">
        <f t="shared" si="134"/>
        <v>ATENDE</v>
      </c>
      <c r="BY233" s="18" t="str">
        <f t="shared" si="135"/>
        <v>ATENDE</v>
      </c>
      <c r="BZ233" s="18" t="str">
        <f t="shared" si="136"/>
        <v>ATENDE</v>
      </c>
      <c r="CA233" s="22" t="str">
        <f t="shared" si="149"/>
        <v>P6</v>
      </c>
      <c r="CB233" s="23">
        <f t="shared" si="137"/>
        <v>1.7233333333333332</v>
      </c>
      <c r="CC233" s="22">
        <v>8.17</v>
      </c>
      <c r="CD233" s="22">
        <v>3.45</v>
      </c>
      <c r="CE233" s="130">
        <f>IF(CA233="-","-",_xlfn.XLOOKUP(CA233,ABNT5101!$B$4:$B$9,ABNT5101!$C$4:$C$9))</f>
        <v>3</v>
      </c>
      <c r="CF233" s="130">
        <f>IF(CA233="-","-",_xlfn.XLOOKUP(CA233,ABNT5101!$B$4:$B$9,ABNT5101!$D$4:$D$9))</f>
        <v>0.6</v>
      </c>
      <c r="CG233" s="18" t="str">
        <f t="shared" si="138"/>
        <v>ATENDE</v>
      </c>
      <c r="CH233" s="18" t="str">
        <f t="shared" si="139"/>
        <v>ATENDE</v>
      </c>
      <c r="CI233" s="18" t="str">
        <f t="shared" si="140"/>
        <v>ATENDE</v>
      </c>
      <c r="CJ233" s="133" t="str">
        <f>_xlfn.XLOOKUP(CK233,'Banco de dados'!$B:$B,'Banco de dados'!$D:$D)</f>
        <v>LEDSTAR</v>
      </c>
      <c r="CK233" s="145" t="str">
        <f>'Banco de dados'!B25</f>
        <v xml:space="preserve"> SL VT 9.1 85W</v>
      </c>
      <c r="CL233" s="24" t="str">
        <f>_xlfn.XLOOKUP(CK233,'Banco de dados'!$B:$B,'Banco de dados'!$E:$E)</f>
        <v>LUM LED SL VT 9.1 85W</v>
      </c>
      <c r="CM233" s="24"/>
      <c r="CN233" s="24" t="e">
        <f>IF(CM233="-","-",_xlfn.XLOOKUP(CM233,'Banco de dados'!$B:$B,'Banco de dados'!$E:$E))</f>
        <v>#N/A</v>
      </c>
      <c r="CO233" s="26">
        <f t="shared" si="141"/>
        <v>2</v>
      </c>
      <c r="CP233" s="24">
        <f>_xlfn.XLOOKUP(CK233,'Banco de dados'!$B:$B,'Banco de dados'!$H:$H)</f>
        <v>85</v>
      </c>
      <c r="CQ233" s="24">
        <f>_xlfn.XLOOKUP(CM233,'Banco de dados'!$B:$B,'Banco de dados'!$H:$H)</f>
        <v>0</v>
      </c>
      <c r="CR233" s="24">
        <f>_xlfn.XLOOKUP(CK233,'Banco de dados'!$B:$B,'Banco de dados'!$F:$F)</f>
        <v>14489</v>
      </c>
      <c r="CS233" s="24">
        <f>_xlfn.XLOOKUP(CM233,'Banco de dados'!$B:$B,'Banco de dados'!$F:$F)</f>
        <v>0</v>
      </c>
      <c r="CT233" s="25">
        <v>0</v>
      </c>
      <c r="CU233" s="25">
        <v>10</v>
      </c>
      <c r="CV233" s="24" t="str">
        <f>IF(AI233&lt;=0.5,"Curto I",IF(AND(AI233&gt;='Braços de IP'!$B$9,AI233&lt;='Braços de IP'!$D$9),'Braços de IP'!$E$9,IF(AND(AI233&gt;='Braços de IP'!$B$10,AI233&lt;='Braços de IP'!$D$10),'Braços de IP'!$E$10,IF(AND(AI233&gt;='Braços de IP'!$B$11,AI233&lt;='Braços de IP'!$D$11),'Braços de IP'!$E$11,IF(AND(AI233&gt;='Braços de IP'!$B$12,AI233&lt;='Braços de IP'!$D$12),'Braços de IP'!$E$12,IF(AND(AI233&gt;='Braços de IP'!$B$13,AI233&lt;='Braços de IP'!$D$13),'Braços de IP'!$E$13,IF(AND(AI233&gt;='Braços de IP'!$B$14,AI233&lt;='Braços de IP'!$D$14),'Braços de IP'!$E$14,"ERRO")))))))</f>
        <v>Longo I</v>
      </c>
      <c r="CW233" s="25" t="s">
        <v>171</v>
      </c>
      <c r="CX233" s="24">
        <f>IF($CW233="","",VLOOKUP($CW233,'Braços de IP'!$E$9:$I$15,2,0))</f>
        <v>3.5</v>
      </c>
      <c r="CY233" s="27">
        <f>IF($CW233="","",VLOOKUP($CW233,'Braços de IP'!$E$9:$I$15,5,0))</f>
        <v>8.5</v>
      </c>
      <c r="CZ233" s="24"/>
      <c r="DA233" s="24"/>
      <c r="DB233" s="24"/>
      <c r="DC233" s="24"/>
      <c r="DD233" s="24"/>
      <c r="DE233" s="24"/>
      <c r="DF233" s="28">
        <f t="shared" si="142"/>
        <v>85</v>
      </c>
      <c r="DG233" s="29">
        <f t="shared" si="143"/>
        <v>150</v>
      </c>
      <c r="DH233" s="28">
        <f t="shared" si="144"/>
        <v>470</v>
      </c>
      <c r="DI233" s="30">
        <f t="shared" si="145"/>
        <v>0.43333333333333335</v>
      </c>
      <c r="DJ233" s="31"/>
      <c r="DK233" s="32"/>
      <c r="DL233" s="15" t="s">
        <v>141</v>
      </c>
      <c r="DM233" s="15"/>
      <c r="DO233" s="33">
        <f t="shared" si="146"/>
        <v>0.5058139534883721</v>
      </c>
    </row>
    <row r="234" spans="1:125" ht="15.75" customHeight="1" x14ac:dyDescent="0.3">
      <c r="A234" s="156" t="s">
        <v>1018</v>
      </c>
      <c r="B234" s="156"/>
      <c r="C234" t="s">
        <v>991</v>
      </c>
      <c r="D234" s="159">
        <v>77</v>
      </c>
      <c r="E234" s="159" t="s">
        <v>146</v>
      </c>
      <c r="F234" s="15" t="s">
        <v>241</v>
      </c>
      <c r="G234" s="15">
        <v>-30.029627999999999</v>
      </c>
      <c r="H234" s="15">
        <v>-50.150322000000003</v>
      </c>
      <c r="I234" s="15" t="s">
        <v>319</v>
      </c>
      <c r="J234" s="15" t="s">
        <v>135</v>
      </c>
      <c r="K234" s="15" t="s">
        <v>136</v>
      </c>
      <c r="L234" s="15" t="s">
        <v>148</v>
      </c>
      <c r="M234" s="15">
        <v>150</v>
      </c>
      <c r="N234" s="15">
        <v>22</v>
      </c>
      <c r="O234" s="15">
        <v>0</v>
      </c>
      <c r="P234" s="15">
        <f t="shared" si="119"/>
        <v>600</v>
      </c>
      <c r="Q234" s="16">
        <v>2</v>
      </c>
      <c r="R234" s="16">
        <v>0</v>
      </c>
      <c r="S234" s="16">
        <v>6.2</v>
      </c>
      <c r="T234" s="15"/>
      <c r="U234" s="15"/>
      <c r="V234" s="15">
        <v>0</v>
      </c>
      <c r="W234" s="15">
        <v>4.7</v>
      </c>
      <c r="X234" s="15">
        <v>8</v>
      </c>
      <c r="Y234" s="15">
        <v>0</v>
      </c>
      <c r="Z234" s="15">
        <v>0</v>
      </c>
      <c r="AA234" s="15">
        <v>0</v>
      </c>
      <c r="AB234" s="15">
        <v>0</v>
      </c>
      <c r="AC234" s="15" t="s">
        <v>149</v>
      </c>
      <c r="AD234" s="15" t="s">
        <v>139</v>
      </c>
      <c r="AE234" s="15">
        <v>29.2</v>
      </c>
      <c r="AF234" s="15">
        <v>7</v>
      </c>
      <c r="AG234" s="15">
        <v>2</v>
      </c>
      <c r="AH234" s="15">
        <v>4</v>
      </c>
      <c r="AI234" s="15">
        <v>2.7</v>
      </c>
      <c r="AJ234" s="16">
        <f t="shared" si="120"/>
        <v>-1.2999999999999998</v>
      </c>
      <c r="AK234" s="16" t="s">
        <v>135</v>
      </c>
      <c r="AL234" s="16" t="s">
        <v>135</v>
      </c>
      <c r="AM234" s="15" t="s">
        <v>140</v>
      </c>
      <c r="AN234" s="16">
        <f t="shared" si="121"/>
        <v>4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 t="s">
        <v>135</v>
      </c>
      <c r="AU234" s="17">
        <f t="shared" si="122"/>
        <v>0</v>
      </c>
      <c r="AV234" s="17"/>
      <c r="AW234" s="17">
        <f>VLOOKUP(I234,ABNT5101!$I$3:$J$9,2)</f>
        <v>20</v>
      </c>
      <c r="AX234" s="17">
        <f>VLOOKUP(I234,ABNT5101!$I$3:$M$9,5)</f>
        <v>0.28000000000000003</v>
      </c>
      <c r="AY234" s="131" t="str">
        <f>_xlfn.XLOOKUP(I234,ABNT5101!$I:$I,ABNT5101!$L:$L)</f>
        <v>-</v>
      </c>
      <c r="AZ234" s="131">
        <f>_xlfn.XLOOKUP(I234,ABNT5101!$I:$I,ABNT5101!M:M)</f>
        <v>0.28000000000000003</v>
      </c>
      <c r="BA234" s="131" t="str">
        <f>_xlfn.XLOOKUP(I234,ABNT5101!$I:$I,ABNT5101!N:N)</f>
        <v>-</v>
      </c>
      <c r="BB234" s="131">
        <f>_xlfn.XLOOKUP(I234,ABNT5101!$I:$I,ABNT5101!O:O)</f>
        <v>14</v>
      </c>
      <c r="BC234" s="18" t="str">
        <f t="shared" si="123"/>
        <v>ATENDE</v>
      </c>
      <c r="BD234" s="19">
        <f t="shared" si="124"/>
        <v>0.1419999999999999</v>
      </c>
      <c r="BE234" s="19">
        <f t="shared" si="125"/>
        <v>0.39285714285714279</v>
      </c>
      <c r="BF234" s="19" t="str">
        <f t="shared" si="126"/>
        <v>-</v>
      </c>
      <c r="BG234" s="20">
        <v>22.84</v>
      </c>
      <c r="BH234" s="20">
        <v>0.39</v>
      </c>
      <c r="BI234" s="20"/>
      <c r="BJ234" s="20"/>
      <c r="BK234" s="21"/>
      <c r="BL234" s="20"/>
      <c r="BM234" s="18" t="str">
        <f t="shared" si="127"/>
        <v>ATENDE</v>
      </c>
      <c r="BN234" s="18" t="str">
        <f t="shared" si="128"/>
        <v>ATENDE</v>
      </c>
      <c r="BO234" s="18" t="str">
        <f t="shared" si="129"/>
        <v>ATENDE</v>
      </c>
      <c r="BP234" s="18" t="str">
        <f t="shared" si="130"/>
        <v>ATENDE</v>
      </c>
      <c r="BQ234" s="22" t="str">
        <f t="shared" si="131"/>
        <v>C2</v>
      </c>
      <c r="BR234" s="22" t="str">
        <f t="shared" si="148"/>
        <v>P6</v>
      </c>
      <c r="BS234" s="23" t="e">
        <f t="shared" si="133"/>
        <v>#VALUE!</v>
      </c>
      <c r="BT234" s="20" t="s">
        <v>994</v>
      </c>
      <c r="BU234" s="20" t="s">
        <v>994</v>
      </c>
      <c r="BV234" s="132">
        <f>IF(BR234="-","-",_xlfn.XLOOKUP(BR234,ABNT5101!$B$4:$B$9,ABNT5101!$C$4:$C$9))</f>
        <v>3</v>
      </c>
      <c r="BW234" s="132">
        <f>IF(BR234="-","-",_xlfn.XLOOKUP(BR234,ABNT5101!$B$4:$B$9,ABNT5101!$D$4:$D$9))</f>
        <v>0.6</v>
      </c>
      <c r="BX234" s="18" t="str">
        <f t="shared" si="134"/>
        <v>ATENDE</v>
      </c>
      <c r="BY234" s="18" t="str">
        <f t="shared" si="135"/>
        <v>ATENDE</v>
      </c>
      <c r="BZ234" s="18" t="str">
        <f t="shared" si="136"/>
        <v>ATENDE</v>
      </c>
      <c r="CA234" s="22" t="str">
        <f t="shared" si="149"/>
        <v>P6</v>
      </c>
      <c r="CB234" s="23">
        <f t="shared" si="137"/>
        <v>0.86333333333333329</v>
      </c>
      <c r="CC234" s="22">
        <v>5.59</v>
      </c>
      <c r="CD234" s="22">
        <v>2.23</v>
      </c>
      <c r="CE234" s="130">
        <f>IF(CA234="-","-",_xlfn.XLOOKUP(CA234,ABNT5101!$B$4:$B$9,ABNT5101!$C$4:$C$9))</f>
        <v>3</v>
      </c>
      <c r="CF234" s="130">
        <f>IF(CA234="-","-",_xlfn.XLOOKUP(CA234,ABNT5101!$B$4:$B$9,ABNT5101!$D$4:$D$9))</f>
        <v>0.6</v>
      </c>
      <c r="CG234" s="18" t="str">
        <f t="shared" si="138"/>
        <v>ATENDE</v>
      </c>
      <c r="CH234" s="18" t="str">
        <f t="shared" si="139"/>
        <v>ATENDE</v>
      </c>
      <c r="CI234" s="18" t="str">
        <f t="shared" si="140"/>
        <v>ATENDE</v>
      </c>
      <c r="CJ234" s="133" t="str">
        <f>_xlfn.XLOOKUP(CK234,'Banco de dados'!$B:$B,'Banco de dados'!$D:$D)</f>
        <v>SX LIGHTING</v>
      </c>
      <c r="CK234" s="145" t="str">
        <f>'Banco de dados'!B61</f>
        <v>SX-INLPP080HF</v>
      </c>
      <c r="CL234" s="24" t="str">
        <f>_xlfn.XLOOKUP(CK234,'Banco de dados'!$B:$B,'Banco de dados'!$E:$E)</f>
        <v>SXINLPP080K40L12CZF7PHF</v>
      </c>
      <c r="CM234" s="24"/>
      <c r="CN234" s="24" t="e">
        <f>IF(CM234="-","-",_xlfn.XLOOKUP(CM234,'Banco de dados'!$B:$B,'Banco de dados'!$E:$E))</f>
        <v>#N/A</v>
      </c>
      <c r="CO234" s="26">
        <f t="shared" si="141"/>
        <v>2</v>
      </c>
      <c r="CP234" s="24">
        <f>_xlfn.XLOOKUP(CK234,'Banco de dados'!$B:$B,'Banco de dados'!$H:$H)</f>
        <v>79</v>
      </c>
      <c r="CQ234" s="24">
        <f>_xlfn.XLOOKUP(CM234,'Banco de dados'!$B:$B,'Banco de dados'!$H:$H)</f>
        <v>0</v>
      </c>
      <c r="CR234" s="24">
        <f>_xlfn.XLOOKUP(CK234,'Banco de dados'!$B:$B,'Banco de dados'!$F:$F)</f>
        <v>13359</v>
      </c>
      <c r="CS234" s="24">
        <f>_xlfn.XLOOKUP(CM234,'Banco de dados'!$B:$B,'Banco de dados'!$F:$F)</f>
        <v>0</v>
      </c>
      <c r="CT234" s="25">
        <v>0</v>
      </c>
      <c r="CU234" s="25">
        <v>10</v>
      </c>
      <c r="CV234" s="24" t="str">
        <f>IF(AI234&lt;=0.5,"Curto I",IF(AND(AI234&gt;='Braços de IP'!$B$9,AI234&lt;='Braços de IP'!$D$9),'Braços de IP'!$E$9,IF(AND(AI234&gt;='Braços de IP'!$B$10,AI234&lt;='Braços de IP'!$D$10),'Braços de IP'!$E$10,IF(AND(AI234&gt;='Braços de IP'!$B$11,AI234&lt;='Braços de IP'!$D$11),'Braços de IP'!$E$11,IF(AND(AI234&gt;='Braços de IP'!$B$12,AI234&lt;='Braços de IP'!$D$12),'Braços de IP'!$E$12,IF(AND(AI234&gt;='Braços de IP'!$B$13,AI234&lt;='Braços de IP'!$D$13),'Braços de IP'!$E$13,IF(AND(AI234&gt;='Braços de IP'!$B$14,AI234&lt;='Braços de IP'!$D$14),'Braços de IP'!$E$14,"ERRO")))))))</f>
        <v>Longo I</v>
      </c>
      <c r="CW234" s="25" t="s">
        <v>152</v>
      </c>
      <c r="CX234" s="24">
        <f>IF($CW234="","",VLOOKUP($CW234,'Braços de IP'!$E$9:$I$15,2,0))</f>
        <v>2.4</v>
      </c>
      <c r="CY234" s="27">
        <f>IF($CW234="","",VLOOKUP($CW234,'Braços de IP'!$E$9:$I$15,5,0))</f>
        <v>7.5</v>
      </c>
      <c r="CZ234" s="24"/>
      <c r="DA234" s="24"/>
      <c r="DB234" s="24"/>
      <c r="DC234" s="24"/>
      <c r="DD234" s="24"/>
      <c r="DE234" s="24"/>
      <c r="DF234" s="28">
        <f t="shared" si="142"/>
        <v>79</v>
      </c>
      <c r="DG234" s="29">
        <f t="shared" si="143"/>
        <v>150</v>
      </c>
      <c r="DH234" s="28">
        <f t="shared" si="144"/>
        <v>458</v>
      </c>
      <c r="DI234" s="30">
        <f t="shared" si="145"/>
        <v>0.47333333333333338</v>
      </c>
      <c r="DJ234" s="31"/>
      <c r="DK234" s="32"/>
      <c r="DL234" s="15" t="s">
        <v>141</v>
      </c>
      <c r="DM234" s="15"/>
      <c r="DO234" s="33">
        <f t="shared" si="146"/>
        <v>0.54069767441860461</v>
      </c>
    </row>
    <row r="235" spans="1:125" ht="15.75" customHeight="1" x14ac:dyDescent="0.3">
      <c r="A235" s="156" t="s">
        <v>1018</v>
      </c>
      <c r="B235" s="156"/>
      <c r="C235" t="s">
        <v>991</v>
      </c>
      <c r="D235" s="159">
        <v>77</v>
      </c>
      <c r="E235" s="159" t="s">
        <v>146</v>
      </c>
      <c r="F235" s="15" t="s">
        <v>241</v>
      </c>
      <c r="G235" s="15">
        <v>-30.029627999999999</v>
      </c>
      <c r="H235" s="15">
        <v>-50.150322000000003</v>
      </c>
      <c r="I235" s="15" t="s">
        <v>319</v>
      </c>
      <c r="J235" s="15" t="s">
        <v>135</v>
      </c>
      <c r="K235" s="15" t="s">
        <v>136</v>
      </c>
      <c r="L235" s="15" t="s">
        <v>148</v>
      </c>
      <c r="M235" s="15">
        <v>150</v>
      </c>
      <c r="N235" s="15">
        <v>22</v>
      </c>
      <c r="O235" s="15">
        <v>0</v>
      </c>
      <c r="P235" s="15">
        <f t="shared" si="119"/>
        <v>600</v>
      </c>
      <c r="Q235" s="16">
        <v>2</v>
      </c>
      <c r="R235" s="16">
        <v>0</v>
      </c>
      <c r="S235" s="16">
        <v>6.2</v>
      </c>
      <c r="T235" s="15"/>
      <c r="U235" s="15"/>
      <c r="V235" s="15">
        <v>0</v>
      </c>
      <c r="W235" s="15">
        <v>4.7</v>
      </c>
      <c r="X235" s="15">
        <v>8</v>
      </c>
      <c r="Y235" s="15">
        <v>0</v>
      </c>
      <c r="Z235" s="15">
        <v>0</v>
      </c>
      <c r="AA235" s="15">
        <v>0</v>
      </c>
      <c r="AB235" s="15">
        <v>0</v>
      </c>
      <c r="AC235" s="15" t="s">
        <v>149</v>
      </c>
      <c r="AD235" s="15" t="s">
        <v>139</v>
      </c>
      <c r="AE235" s="15">
        <v>29.2</v>
      </c>
      <c r="AF235" s="15">
        <v>7</v>
      </c>
      <c r="AG235" s="15">
        <v>2</v>
      </c>
      <c r="AH235" s="15">
        <v>4</v>
      </c>
      <c r="AI235" s="15">
        <v>2.7</v>
      </c>
      <c r="AJ235" s="16">
        <f t="shared" si="120"/>
        <v>-1.2999999999999998</v>
      </c>
      <c r="AK235" s="16" t="s">
        <v>135</v>
      </c>
      <c r="AL235" s="16" t="s">
        <v>135</v>
      </c>
      <c r="AM235" s="15" t="s">
        <v>140</v>
      </c>
      <c r="AN235" s="16">
        <f t="shared" si="121"/>
        <v>4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 t="s">
        <v>135</v>
      </c>
      <c r="AU235" s="17">
        <f t="shared" si="122"/>
        <v>0</v>
      </c>
      <c r="AV235" s="17"/>
      <c r="AW235" s="17">
        <f>VLOOKUP(I235,ABNT5101!$I$3:$J$9,2)</f>
        <v>20</v>
      </c>
      <c r="AX235" s="17">
        <f>VLOOKUP(I235,ABNT5101!$I$3:$M$9,5)</f>
        <v>0.28000000000000003</v>
      </c>
      <c r="AY235" s="131" t="str">
        <f>_xlfn.XLOOKUP(I235,ABNT5101!$I:$I,ABNT5101!$L:$L)</f>
        <v>-</v>
      </c>
      <c r="AZ235" s="131">
        <f>_xlfn.XLOOKUP(I235,ABNT5101!$I:$I,ABNT5101!M:M)</f>
        <v>0.28000000000000003</v>
      </c>
      <c r="BA235" s="131" t="str">
        <f>_xlfn.XLOOKUP(I235,ABNT5101!$I:$I,ABNT5101!N:N)</f>
        <v>-</v>
      </c>
      <c r="BB235" s="131">
        <f>_xlfn.XLOOKUP(I235,ABNT5101!$I:$I,ABNT5101!O:O)</f>
        <v>14</v>
      </c>
      <c r="BC235" s="18" t="str">
        <f t="shared" si="123"/>
        <v>ATENDE</v>
      </c>
      <c r="BD235" s="19">
        <f t="shared" si="124"/>
        <v>6.1999999999999833E-2</v>
      </c>
      <c r="BE235" s="19">
        <f t="shared" si="125"/>
        <v>0.71428571428571397</v>
      </c>
      <c r="BF235" s="19" t="str">
        <f t="shared" si="126"/>
        <v>-</v>
      </c>
      <c r="BG235" s="20">
        <v>21.24</v>
      </c>
      <c r="BH235" s="20">
        <v>0.48</v>
      </c>
      <c r="BI235" s="20"/>
      <c r="BJ235" s="20"/>
      <c r="BK235" s="21"/>
      <c r="BL235" s="20"/>
      <c r="BM235" s="18" t="str">
        <f t="shared" si="127"/>
        <v>ATENDE</v>
      </c>
      <c r="BN235" s="18" t="str">
        <f t="shared" si="128"/>
        <v>ATENDE</v>
      </c>
      <c r="BO235" s="18" t="str">
        <f t="shared" si="129"/>
        <v>ATENDE</v>
      </c>
      <c r="BP235" s="18" t="str">
        <f t="shared" si="130"/>
        <v>ATENDE</v>
      </c>
      <c r="BQ235" s="22" t="str">
        <f t="shared" si="131"/>
        <v>C2</v>
      </c>
      <c r="BR235" s="22" t="str">
        <f t="shared" si="148"/>
        <v>P6</v>
      </c>
      <c r="BS235" s="23" t="e">
        <f t="shared" si="133"/>
        <v>#VALUE!</v>
      </c>
      <c r="BT235" s="20" t="s">
        <v>994</v>
      </c>
      <c r="BU235" s="20" t="s">
        <v>994</v>
      </c>
      <c r="BV235" s="132">
        <f>IF(BR235="-","-",_xlfn.XLOOKUP(BR235,ABNT5101!$B$4:$B$9,ABNT5101!$C$4:$C$9))</f>
        <v>3</v>
      </c>
      <c r="BW235" s="132">
        <f>IF(BR235="-","-",_xlfn.XLOOKUP(BR235,ABNT5101!$B$4:$B$9,ABNT5101!$D$4:$D$9))</f>
        <v>0.6</v>
      </c>
      <c r="BX235" s="18" t="str">
        <f t="shared" si="134"/>
        <v>ATENDE</v>
      </c>
      <c r="BY235" s="18" t="str">
        <f t="shared" si="135"/>
        <v>ATENDE</v>
      </c>
      <c r="BZ235" s="18" t="str">
        <f t="shared" si="136"/>
        <v>ATENDE</v>
      </c>
      <c r="CA235" s="22" t="str">
        <f t="shared" si="149"/>
        <v>P6</v>
      </c>
      <c r="CB235" s="23">
        <f t="shared" si="137"/>
        <v>0.95666666666666678</v>
      </c>
      <c r="CC235" s="22">
        <v>5.87</v>
      </c>
      <c r="CD235" s="22">
        <v>2.73</v>
      </c>
      <c r="CE235" s="130">
        <f>IF(CA235="-","-",_xlfn.XLOOKUP(CA235,ABNT5101!$B$4:$B$9,ABNT5101!$C$4:$C$9))</f>
        <v>3</v>
      </c>
      <c r="CF235" s="130">
        <f>IF(CA235="-","-",_xlfn.XLOOKUP(CA235,ABNT5101!$B$4:$B$9,ABNT5101!$D$4:$D$9))</f>
        <v>0.6</v>
      </c>
      <c r="CG235" s="18" t="str">
        <f t="shared" si="138"/>
        <v>ATENDE</v>
      </c>
      <c r="CH235" s="18" t="str">
        <f t="shared" si="139"/>
        <v>ATENDE</v>
      </c>
      <c r="CI235" s="18" t="str">
        <f t="shared" si="140"/>
        <v>ATENDE</v>
      </c>
      <c r="CJ235" s="133" t="str">
        <f>_xlfn.XLOOKUP(CK235,'Banco de dados'!$B:$B,'Banco de dados'!$D:$D)</f>
        <v>TECNOWATT</v>
      </c>
      <c r="CK235" s="145" t="str">
        <f>'Banco de dados'!B73</f>
        <v xml:space="preserve">SIGMAGPTLRRSMNDL_80W_56IBBR
</v>
      </c>
      <c r="CL235" s="24" t="str">
        <f>_xlfn.XLOOKUP(CK235,'Banco de dados'!$B:$B,'Banco de dados'!$E:$E)</f>
        <v>SIGMAGPTLRRSMNDL_80W_56IBBR
S1-10C1MUN6.5</v>
      </c>
      <c r="CM235" s="24"/>
      <c r="CN235" s="24" t="e">
        <f>IF(CM235="-","-",_xlfn.XLOOKUP(CM235,'Banco de dados'!$B:$B,'Banco de dados'!$E:$E))</f>
        <v>#N/A</v>
      </c>
      <c r="CO235" s="26">
        <f t="shared" si="141"/>
        <v>2</v>
      </c>
      <c r="CP235" s="24">
        <f>_xlfn.XLOOKUP(CK235,'Banco de dados'!$B:$B,'Banco de dados'!$H:$H)</f>
        <v>80</v>
      </c>
      <c r="CQ235" s="24">
        <f>_xlfn.XLOOKUP(CM235,'Banco de dados'!$B:$B,'Banco de dados'!$H:$H)</f>
        <v>0</v>
      </c>
      <c r="CR235" s="24">
        <f>_xlfn.XLOOKUP(CK235,'Banco de dados'!$B:$B,'Banco de dados'!$F:$F)</f>
        <v>13209</v>
      </c>
      <c r="CS235" s="24">
        <f>_xlfn.XLOOKUP(CM235,'Banco de dados'!$B:$B,'Banco de dados'!$F:$F)</f>
        <v>0</v>
      </c>
      <c r="CT235" s="25">
        <v>0</v>
      </c>
      <c r="CU235" s="25">
        <v>10</v>
      </c>
      <c r="CV235" s="24" t="str">
        <f>IF(AI235&lt;=0.5,"Curto I",IF(AND(AI235&gt;='Braços de IP'!$B$9,AI235&lt;='Braços de IP'!$D$9),'Braços de IP'!$E$9,IF(AND(AI235&gt;='Braços de IP'!$B$10,AI235&lt;='Braços de IP'!$D$10),'Braços de IP'!$E$10,IF(AND(AI235&gt;='Braços de IP'!$B$11,AI235&lt;='Braços de IP'!$D$11),'Braços de IP'!$E$11,IF(AND(AI235&gt;='Braços de IP'!$B$12,AI235&lt;='Braços de IP'!$D$12),'Braços de IP'!$E$12,IF(AND(AI235&gt;='Braços de IP'!$B$13,AI235&lt;='Braços de IP'!$D$13),'Braços de IP'!$E$13,IF(AND(AI235&gt;='Braços de IP'!$B$14,AI235&lt;='Braços de IP'!$D$14),'Braços de IP'!$E$14,"ERRO")))))))</f>
        <v>Longo I</v>
      </c>
      <c r="CW235" s="25" t="s">
        <v>290</v>
      </c>
      <c r="CX235" s="24">
        <f>IF($CW235="","",VLOOKUP($CW235,'Braços de IP'!$E$9:$I$15,2,0))</f>
        <v>2.8</v>
      </c>
      <c r="CY235" s="27">
        <f>IF($CW235="","",VLOOKUP($CW235,'Braços de IP'!$E$9:$I$15,5,0))</f>
        <v>8</v>
      </c>
      <c r="CZ235" s="24"/>
      <c r="DA235" s="24"/>
      <c r="DB235" s="24"/>
      <c r="DC235" s="24"/>
      <c r="DD235" s="24"/>
      <c r="DE235" s="24"/>
      <c r="DF235" s="28">
        <f t="shared" si="142"/>
        <v>80</v>
      </c>
      <c r="DG235" s="29">
        <f t="shared" si="143"/>
        <v>150</v>
      </c>
      <c r="DH235" s="28">
        <f t="shared" si="144"/>
        <v>460</v>
      </c>
      <c r="DI235" s="30">
        <f t="shared" si="145"/>
        <v>0.46666666666666667</v>
      </c>
      <c r="DJ235" s="31"/>
      <c r="DK235" s="32"/>
      <c r="DL235" s="15" t="s">
        <v>141</v>
      </c>
      <c r="DM235" s="15"/>
      <c r="DO235" s="33">
        <f t="shared" si="146"/>
        <v>0.53488372093023251</v>
      </c>
    </row>
    <row r="236" spans="1:125" ht="15.75" hidden="1" customHeight="1" x14ac:dyDescent="0.3">
      <c r="C236" t="s">
        <v>991</v>
      </c>
      <c r="D236" s="15">
        <v>79</v>
      </c>
      <c r="E236" s="15" t="s">
        <v>132</v>
      </c>
      <c r="F236" s="15" t="s">
        <v>243</v>
      </c>
      <c r="G236" s="15">
        <v>-30.030681000000001</v>
      </c>
      <c r="H236" s="15">
        <v>-50.158135999999999</v>
      </c>
      <c r="I236" s="15" t="s">
        <v>154</v>
      </c>
      <c r="J236" s="15" t="s">
        <v>135</v>
      </c>
      <c r="K236" s="15" t="s">
        <v>136</v>
      </c>
      <c r="L236" s="15" t="s">
        <v>148</v>
      </c>
      <c r="M236" s="15">
        <v>100</v>
      </c>
      <c r="N236" s="15">
        <v>17</v>
      </c>
      <c r="O236" s="15">
        <v>0</v>
      </c>
      <c r="P236" s="15">
        <f t="shared" si="119"/>
        <v>200</v>
      </c>
      <c r="Q236" s="16">
        <v>2</v>
      </c>
      <c r="R236" s="16">
        <v>2.5</v>
      </c>
      <c r="S236" s="16">
        <v>7</v>
      </c>
      <c r="T236" s="15"/>
      <c r="U236" s="15"/>
      <c r="V236" s="15">
        <v>0</v>
      </c>
      <c r="W236" s="15">
        <v>2.5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 t="s">
        <v>138</v>
      </c>
      <c r="AD236" s="15" t="s">
        <v>139</v>
      </c>
      <c r="AE236" s="15">
        <v>29.9</v>
      </c>
      <c r="AF236" s="15">
        <v>7.2</v>
      </c>
      <c r="AG236" s="15">
        <v>1</v>
      </c>
      <c r="AH236" s="15">
        <v>1</v>
      </c>
      <c r="AI236" s="15">
        <v>1.3</v>
      </c>
      <c r="AJ236" s="16">
        <f t="shared" si="120"/>
        <v>0.30000000000000004</v>
      </c>
      <c r="AK236" s="16" t="s">
        <v>135</v>
      </c>
      <c r="AL236" s="16" t="s">
        <v>135</v>
      </c>
      <c r="AM236" s="15" t="s">
        <v>140</v>
      </c>
      <c r="AN236" s="16">
        <f t="shared" si="121"/>
        <v>2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 t="s">
        <v>135</v>
      </c>
      <c r="AU236" s="17">
        <f t="shared" si="122"/>
        <v>0</v>
      </c>
      <c r="AV236" s="17"/>
      <c r="AW236" s="17">
        <f>VLOOKUP(I236,ABNT5101!$I$3:$J$9,2)</f>
        <v>10</v>
      </c>
      <c r="AX236" s="17">
        <f>VLOOKUP(I236,ABNT5101!$I$3:$M$9,5)</f>
        <v>0.18</v>
      </c>
      <c r="AY236" s="131" t="str">
        <f>_xlfn.XLOOKUP(I236,ABNT5101!$I:$I,ABNT5101!$L:$L)</f>
        <v>-</v>
      </c>
      <c r="AZ236" s="131">
        <f>_xlfn.XLOOKUP(I236,ABNT5101!$I:$I,ABNT5101!M:M)</f>
        <v>0.18</v>
      </c>
      <c r="BA236" s="131" t="str">
        <f>_xlfn.XLOOKUP(I236,ABNT5101!$I:$I,ABNT5101!N:N)</f>
        <v>-</v>
      </c>
      <c r="BB236" s="131">
        <f>_xlfn.XLOOKUP(I236,ABNT5101!$I:$I,ABNT5101!O:O)</f>
        <v>16</v>
      </c>
      <c r="BC236" s="18" t="str">
        <f t="shared" si="123"/>
        <v>ATENDE</v>
      </c>
      <c r="BD236" s="19">
        <f t="shared" si="124"/>
        <v>-4.0000000000000036E-2</v>
      </c>
      <c r="BE236" s="19">
        <f t="shared" si="125"/>
        <v>1.7777777777777777</v>
      </c>
      <c r="BF236" s="19" t="str">
        <f t="shared" si="126"/>
        <v>-</v>
      </c>
      <c r="BG236" s="20" t="s">
        <v>1005</v>
      </c>
      <c r="BH236" s="20">
        <v>0.5</v>
      </c>
      <c r="BI236" s="20"/>
      <c r="BJ236" s="20"/>
      <c r="BK236" s="21"/>
      <c r="BL236" s="20"/>
      <c r="BM236" s="18" t="str">
        <f t="shared" si="127"/>
        <v>ATENDE</v>
      </c>
      <c r="BN236" s="18" t="str">
        <f t="shared" si="128"/>
        <v>ATENDE</v>
      </c>
      <c r="BO236" s="18" t="str">
        <f t="shared" si="129"/>
        <v>ATENDE</v>
      </c>
      <c r="BP236" s="18" t="str">
        <f t="shared" si="130"/>
        <v>ATENDE</v>
      </c>
      <c r="BQ236" s="22" t="str">
        <f t="shared" si="131"/>
        <v>C4</v>
      </c>
      <c r="BR236" s="22" t="str">
        <f t="shared" si="148"/>
        <v>P6</v>
      </c>
      <c r="BS236" s="23">
        <f t="shared" si="133"/>
        <v>0.74</v>
      </c>
      <c r="BT236" s="20">
        <v>5.22</v>
      </c>
      <c r="BU236" s="20">
        <v>3.01</v>
      </c>
      <c r="BV236" s="132">
        <f>IF(BR236="-","-",_xlfn.XLOOKUP(BR236,ABNT5101!$B$4:$B$9,ABNT5101!$C$4:$C$9))</f>
        <v>3</v>
      </c>
      <c r="BW236" s="132">
        <f>IF(BR236="-","-",_xlfn.XLOOKUP(BR236,ABNT5101!$B$4:$B$9,ABNT5101!$D$4:$D$9))</f>
        <v>0.6</v>
      </c>
      <c r="BX236" s="18" t="str">
        <f t="shared" si="134"/>
        <v>ATENDE</v>
      </c>
      <c r="BY236" s="18" t="str">
        <f t="shared" si="135"/>
        <v>ATENDE</v>
      </c>
      <c r="BZ236" s="18" t="str">
        <f t="shared" si="136"/>
        <v>ATENDE</v>
      </c>
      <c r="CA236" s="22" t="str">
        <f t="shared" si="149"/>
        <v>P6</v>
      </c>
      <c r="CB236" s="23">
        <f t="shared" si="137"/>
        <v>2.06</v>
      </c>
      <c r="CC236" s="22">
        <v>9.18</v>
      </c>
      <c r="CD236" s="22">
        <v>4.26</v>
      </c>
      <c r="CE236" s="130">
        <f>IF(CA236="-","-",_xlfn.XLOOKUP(CA236,ABNT5101!$B$4:$B$9,ABNT5101!$C$4:$C$9))</f>
        <v>3</v>
      </c>
      <c r="CF236" s="130">
        <f>IF(CA236="-","-",_xlfn.XLOOKUP(CA236,ABNT5101!$B$4:$B$9,ABNT5101!$D$4:$D$9))</f>
        <v>0.6</v>
      </c>
      <c r="CG236" s="18" t="str">
        <f t="shared" si="138"/>
        <v>ATENDE</v>
      </c>
      <c r="CH236" s="18" t="str">
        <f t="shared" si="139"/>
        <v>ATENDE</v>
      </c>
      <c r="CI236" s="18" t="str">
        <f t="shared" si="140"/>
        <v>ATENDE</v>
      </c>
      <c r="CJ236" s="133" t="str">
        <f>_xlfn.XLOOKUP(CK236,'Banco de dados'!$B:$B,'Banco de dados'!$D:$D)</f>
        <v>LEDSTAR</v>
      </c>
      <c r="CK236" s="145" t="s">
        <v>709</v>
      </c>
      <c r="CL236" s="24" t="str">
        <f>_xlfn.XLOOKUP(CK236,'Banco de dados'!$B:$B,'Banco de dados'!$E:$E)</f>
        <v>LUM LED SL VT 9.1 35W</v>
      </c>
      <c r="CM236" s="24"/>
      <c r="CN236" s="24" t="e">
        <f>IF(CM236="-","-",_xlfn.XLOOKUP(CM236,'Banco de dados'!$B:$B,'Banco de dados'!$E:$E))</f>
        <v>#N/A</v>
      </c>
      <c r="CO236" s="26">
        <f t="shared" si="141"/>
        <v>1</v>
      </c>
      <c r="CP236" s="24">
        <f>_xlfn.XLOOKUP(CK236,'Banco de dados'!$B:$B,'Banco de dados'!$H:$H)</f>
        <v>35</v>
      </c>
      <c r="CQ236" s="24">
        <f>_xlfn.XLOOKUP(CM236,'Banco de dados'!$B:$B,'Banco de dados'!$H:$H)</f>
        <v>0</v>
      </c>
      <c r="CR236" s="24">
        <f>_xlfn.XLOOKUP(CK236,'Banco de dados'!$B:$B,'Banco de dados'!$F:$F)</f>
        <v>5955.62</v>
      </c>
      <c r="CS236" s="24">
        <f>_xlfn.XLOOKUP(CM236,'Banco de dados'!$B:$B,'Banco de dados'!$F:$F)</f>
        <v>0</v>
      </c>
      <c r="CT236" s="25">
        <v>0</v>
      </c>
      <c r="CU236" s="25"/>
      <c r="CV236" s="24" t="str">
        <f>IF(AI236&lt;=0.5,"Curto I",IF(AND(AI236&gt;='Braços de IP'!$B$9,AI236&lt;='Braços de IP'!$D$9),'Braços de IP'!$E$9,IF(AND(AI236&gt;='Braços de IP'!$B$10,AI236&lt;='Braços de IP'!$D$10),'Braços de IP'!$E$10,IF(AND(AI236&gt;='Braços de IP'!$B$11,AI236&lt;='Braços de IP'!$D$11),'Braços de IP'!$E$11,IF(AND(AI236&gt;='Braços de IP'!$B$12,AI236&lt;='Braços de IP'!$D$12),'Braços de IP'!$E$12,IF(AND(AI236&gt;='Braços de IP'!$B$13,AI236&lt;='Braços de IP'!$D$13),'Braços de IP'!$E$13,IF(AND(AI236&gt;='Braços de IP'!$B$14,AI236&lt;='Braços de IP'!$D$14),'Braços de IP'!$E$14,"ERRO")))))))</f>
        <v>Curto II</v>
      </c>
      <c r="CW236" s="25"/>
      <c r="CX236" s="24" t="str">
        <f>IF($CW236="","",VLOOKUP($CW236,'Braços de IP'!$E$9:$I$15,2,0))</f>
        <v/>
      </c>
      <c r="CY236" s="27" t="str">
        <f>IF($CW236="","",VLOOKUP($CW236,'Braços de IP'!$E$9:$I$15,5,0))</f>
        <v/>
      </c>
      <c r="CZ236" s="24"/>
      <c r="DA236" s="24"/>
      <c r="DB236" s="24"/>
      <c r="DC236" s="24"/>
      <c r="DD236" s="24"/>
      <c r="DE236" s="24"/>
      <c r="DF236" s="28">
        <f t="shared" si="142"/>
        <v>35</v>
      </c>
      <c r="DG236" s="29">
        <f t="shared" si="143"/>
        <v>100</v>
      </c>
      <c r="DH236" s="28">
        <f t="shared" si="144"/>
        <v>135</v>
      </c>
      <c r="DI236" s="30">
        <f t="shared" si="145"/>
        <v>0.65</v>
      </c>
      <c r="DJ236" s="31"/>
      <c r="DK236" s="32"/>
      <c r="DL236" s="15" t="s">
        <v>141</v>
      </c>
      <c r="DM236" s="15"/>
      <c r="DO236" s="33">
        <f t="shared" si="146"/>
        <v>0.70085470085470081</v>
      </c>
    </row>
    <row r="237" spans="1:125" ht="15.75" hidden="1" customHeight="1" x14ac:dyDescent="0.3">
      <c r="C237" t="s">
        <v>991</v>
      </c>
      <c r="D237" s="15">
        <v>79</v>
      </c>
      <c r="E237" s="15" t="s">
        <v>132</v>
      </c>
      <c r="F237" s="15" t="s">
        <v>243</v>
      </c>
      <c r="G237" s="15">
        <v>-30.030681000000001</v>
      </c>
      <c r="H237" s="15">
        <v>-50.158135999999999</v>
      </c>
      <c r="I237" s="15" t="s">
        <v>154</v>
      </c>
      <c r="J237" s="15" t="s">
        <v>135</v>
      </c>
      <c r="K237" s="15" t="s">
        <v>136</v>
      </c>
      <c r="L237" s="15" t="s">
        <v>148</v>
      </c>
      <c r="M237" s="15">
        <v>100</v>
      </c>
      <c r="N237" s="15">
        <v>17</v>
      </c>
      <c r="O237" s="15">
        <v>0</v>
      </c>
      <c r="P237" s="15">
        <f t="shared" si="119"/>
        <v>200</v>
      </c>
      <c r="Q237" s="16">
        <v>2</v>
      </c>
      <c r="R237" s="16">
        <v>2.5</v>
      </c>
      <c r="S237" s="16">
        <v>7</v>
      </c>
      <c r="T237" s="15"/>
      <c r="U237" s="15"/>
      <c r="V237" s="15">
        <v>0</v>
      </c>
      <c r="W237" s="15">
        <v>2.5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 t="s">
        <v>138</v>
      </c>
      <c r="AD237" s="15" t="s">
        <v>139</v>
      </c>
      <c r="AE237" s="15">
        <v>29.9</v>
      </c>
      <c r="AF237" s="15">
        <v>7.2</v>
      </c>
      <c r="AG237" s="15">
        <v>1</v>
      </c>
      <c r="AH237" s="15">
        <v>1</v>
      </c>
      <c r="AI237" s="15">
        <v>1.3</v>
      </c>
      <c r="AJ237" s="16">
        <f t="shared" si="120"/>
        <v>0.30000000000000004</v>
      </c>
      <c r="AK237" s="16" t="s">
        <v>135</v>
      </c>
      <c r="AL237" s="16" t="s">
        <v>135</v>
      </c>
      <c r="AM237" s="15" t="s">
        <v>140</v>
      </c>
      <c r="AN237" s="16">
        <f t="shared" si="121"/>
        <v>2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 t="s">
        <v>135</v>
      </c>
      <c r="AU237" s="17">
        <f t="shared" si="122"/>
        <v>0</v>
      </c>
      <c r="AV237" s="17"/>
      <c r="AW237" s="17">
        <f>VLOOKUP(I237,ABNT5101!$I$3:$J$9,2)</f>
        <v>10</v>
      </c>
      <c r="AX237" s="17">
        <f>VLOOKUP(I237,ABNT5101!$I$3:$M$9,5)</f>
        <v>0.18</v>
      </c>
      <c r="AY237" s="131" t="str">
        <f>_xlfn.XLOOKUP(I237,ABNT5101!$I:$I,ABNT5101!$L:$L)</f>
        <v>-</v>
      </c>
      <c r="AZ237" s="131">
        <f>_xlfn.XLOOKUP(I237,ABNT5101!$I:$I,ABNT5101!M:M)</f>
        <v>0.18</v>
      </c>
      <c r="BA237" s="131" t="str">
        <f>_xlfn.XLOOKUP(I237,ABNT5101!$I:$I,ABNT5101!N:N)</f>
        <v>-</v>
      </c>
      <c r="BB237" s="131">
        <f>_xlfn.XLOOKUP(I237,ABNT5101!$I:$I,ABNT5101!O:O)</f>
        <v>16</v>
      </c>
      <c r="BC237" s="18" t="str">
        <f t="shared" si="123"/>
        <v>ATENDE</v>
      </c>
      <c r="BD237" s="19">
        <f t="shared" si="124"/>
        <v>0.121</v>
      </c>
      <c r="BE237" s="19">
        <f t="shared" si="125"/>
        <v>2.5</v>
      </c>
      <c r="BF237" s="19" t="str">
        <f t="shared" si="126"/>
        <v>-</v>
      </c>
      <c r="BG237" s="20">
        <v>11.21</v>
      </c>
      <c r="BH237" s="20">
        <v>0.63</v>
      </c>
      <c r="BI237" s="20"/>
      <c r="BJ237" s="20"/>
      <c r="BK237" s="21"/>
      <c r="BL237" s="20"/>
      <c r="BM237" s="18" t="str">
        <f t="shared" si="127"/>
        <v>ATENDE</v>
      </c>
      <c r="BN237" s="18" t="str">
        <f t="shared" si="128"/>
        <v>ATENDE</v>
      </c>
      <c r="BO237" s="18" t="str">
        <f t="shared" si="129"/>
        <v>ATENDE</v>
      </c>
      <c r="BP237" s="18" t="str">
        <f t="shared" si="130"/>
        <v>ATENDE</v>
      </c>
      <c r="BQ237" s="22" t="str">
        <f t="shared" si="131"/>
        <v>C4</v>
      </c>
      <c r="BR237" s="22" t="str">
        <f t="shared" si="148"/>
        <v>P6</v>
      </c>
      <c r="BS237" s="23">
        <f t="shared" si="133"/>
        <v>0.7566666666666666</v>
      </c>
      <c r="BT237" s="20">
        <v>5.27</v>
      </c>
      <c r="BU237" s="20">
        <v>2.97</v>
      </c>
      <c r="BV237" s="132">
        <f>IF(BR237="-","-",_xlfn.XLOOKUP(BR237,ABNT5101!$B$4:$B$9,ABNT5101!$C$4:$C$9))</f>
        <v>3</v>
      </c>
      <c r="BW237" s="132">
        <f>IF(BR237="-","-",_xlfn.XLOOKUP(BR237,ABNT5101!$B$4:$B$9,ABNT5101!$D$4:$D$9))</f>
        <v>0.6</v>
      </c>
      <c r="BX237" s="18" t="str">
        <f t="shared" si="134"/>
        <v>ATENDE</v>
      </c>
      <c r="BY237" s="18" t="str">
        <f t="shared" si="135"/>
        <v>ATENDE</v>
      </c>
      <c r="BZ237" s="18" t="str">
        <f t="shared" si="136"/>
        <v>ATENDE</v>
      </c>
      <c r="CA237" s="22" t="str">
        <f t="shared" si="149"/>
        <v>P6</v>
      </c>
      <c r="CB237" s="23">
        <f t="shared" si="137"/>
        <v>2.5733333333333337</v>
      </c>
      <c r="CC237" s="22">
        <v>10.72</v>
      </c>
      <c r="CD237" s="22">
        <v>5.84</v>
      </c>
      <c r="CE237" s="130">
        <f>IF(CA237="-","-",_xlfn.XLOOKUP(CA237,ABNT5101!$B$4:$B$9,ABNT5101!$C$4:$C$9))</f>
        <v>3</v>
      </c>
      <c r="CF237" s="130">
        <f>IF(CA237="-","-",_xlfn.XLOOKUP(CA237,ABNT5101!$B$4:$B$9,ABNT5101!$D$4:$D$9))</f>
        <v>0.6</v>
      </c>
      <c r="CG237" s="18" t="str">
        <f t="shared" si="138"/>
        <v>ATENDE</v>
      </c>
      <c r="CH237" s="18" t="str">
        <f t="shared" si="139"/>
        <v>ATENDE</v>
      </c>
      <c r="CI237" s="18" t="str">
        <f t="shared" si="140"/>
        <v>ATENDE</v>
      </c>
      <c r="CJ237" s="133" t="str">
        <f>_xlfn.XLOOKUP(CK237,'Banco de dados'!$B:$B,'Banco de dados'!$D:$D)</f>
        <v>SX LIGHTING</v>
      </c>
      <c r="CK237" s="145" t="s">
        <v>803</v>
      </c>
      <c r="CL237" s="24" t="str">
        <f>_xlfn.XLOOKUP(CK237,'Banco de dados'!$B:$B,'Banco de dados'!$E:$E)</f>
        <v>SXINEVO040K40L12CZF7PHF</v>
      </c>
      <c r="CM237" s="24"/>
      <c r="CN237" s="24" t="e">
        <f>IF(CM237="-","-",_xlfn.XLOOKUP(CM237,'Banco de dados'!$B:$B,'Banco de dados'!$E:$E))</f>
        <v>#N/A</v>
      </c>
      <c r="CO237" s="26">
        <f t="shared" si="141"/>
        <v>1</v>
      </c>
      <c r="CP237" s="24">
        <f>_xlfn.XLOOKUP(CK237,'Banco de dados'!$B:$B,'Banco de dados'!$H:$H)</f>
        <v>39</v>
      </c>
      <c r="CQ237" s="24">
        <f>_xlfn.XLOOKUP(CM237,'Banco de dados'!$B:$B,'Banco de dados'!$H:$H)</f>
        <v>0</v>
      </c>
      <c r="CR237" s="24">
        <f>_xlfn.XLOOKUP(CK237,'Banco de dados'!$B:$B,'Banco de dados'!$F:$F)</f>
        <v>6552</v>
      </c>
      <c r="CS237" s="24">
        <f>_xlfn.XLOOKUP(CM237,'Banco de dados'!$B:$B,'Banco de dados'!$F:$F)</f>
        <v>0</v>
      </c>
      <c r="CT237" s="25">
        <v>0</v>
      </c>
      <c r="CU237" s="25"/>
      <c r="CV237" s="24" t="str">
        <f>IF(AI237&lt;=0.5,"Curto I",IF(AND(AI237&gt;='Braços de IP'!$B$9,AI237&lt;='Braços de IP'!$D$9),'Braços de IP'!$E$9,IF(AND(AI237&gt;='Braços de IP'!$B$10,AI237&lt;='Braços de IP'!$D$10),'Braços de IP'!$E$10,IF(AND(AI237&gt;='Braços de IP'!$B$11,AI237&lt;='Braços de IP'!$D$11),'Braços de IP'!$E$11,IF(AND(AI237&gt;='Braços de IP'!$B$12,AI237&lt;='Braços de IP'!$D$12),'Braços de IP'!$E$12,IF(AND(AI237&gt;='Braços de IP'!$B$13,AI237&lt;='Braços de IP'!$D$13),'Braços de IP'!$E$13,IF(AND(AI237&gt;='Braços de IP'!$B$14,AI237&lt;='Braços de IP'!$D$14),'Braços de IP'!$E$14,"ERRO")))))))</f>
        <v>Curto II</v>
      </c>
      <c r="CW237" s="25"/>
      <c r="CX237" s="24" t="str">
        <f>IF($CW237="","",VLOOKUP($CW237,'Braços de IP'!$E$9:$I$15,2,0))</f>
        <v/>
      </c>
      <c r="CY237" s="27" t="str">
        <f>IF($CW237="","",VLOOKUP($CW237,'Braços de IP'!$E$9:$I$15,5,0))</f>
        <v/>
      </c>
      <c r="CZ237" s="24"/>
      <c r="DA237" s="24"/>
      <c r="DB237" s="24"/>
      <c r="DC237" s="24"/>
      <c r="DD237" s="24"/>
      <c r="DE237" s="24"/>
      <c r="DF237" s="28">
        <f t="shared" si="142"/>
        <v>39</v>
      </c>
      <c r="DG237" s="29">
        <f t="shared" si="143"/>
        <v>100</v>
      </c>
      <c r="DH237" s="28">
        <f t="shared" si="144"/>
        <v>139</v>
      </c>
      <c r="DI237" s="30">
        <f t="shared" si="145"/>
        <v>0.61</v>
      </c>
      <c r="DJ237" s="31"/>
      <c r="DK237" s="32"/>
      <c r="DL237" s="15" t="s">
        <v>141</v>
      </c>
      <c r="DM237" s="15"/>
      <c r="DO237" s="33">
        <f t="shared" si="146"/>
        <v>0.66666666666666663</v>
      </c>
    </row>
    <row r="238" spans="1:125" ht="15.75" hidden="1" customHeight="1" x14ac:dyDescent="0.3">
      <c r="C238" t="s">
        <v>991</v>
      </c>
      <c r="D238" s="15">
        <v>79</v>
      </c>
      <c r="E238" s="15" t="s">
        <v>132</v>
      </c>
      <c r="F238" s="15" t="s">
        <v>243</v>
      </c>
      <c r="G238" s="15">
        <v>-30.030681000000001</v>
      </c>
      <c r="H238" s="15">
        <v>-50.158135999999999</v>
      </c>
      <c r="I238" s="15" t="s">
        <v>154</v>
      </c>
      <c r="J238" s="15" t="s">
        <v>135</v>
      </c>
      <c r="K238" s="15" t="s">
        <v>136</v>
      </c>
      <c r="L238" s="15" t="s">
        <v>148</v>
      </c>
      <c r="M238" s="15">
        <v>100</v>
      </c>
      <c r="N238" s="15">
        <v>17</v>
      </c>
      <c r="O238" s="15">
        <v>0</v>
      </c>
      <c r="P238" s="15">
        <f t="shared" si="119"/>
        <v>200</v>
      </c>
      <c r="Q238" s="16">
        <v>2</v>
      </c>
      <c r="R238" s="16">
        <v>2.5</v>
      </c>
      <c r="S238" s="16">
        <v>7</v>
      </c>
      <c r="T238" s="15"/>
      <c r="U238" s="15"/>
      <c r="V238" s="15">
        <v>0</v>
      </c>
      <c r="W238" s="15">
        <v>2.5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 t="s">
        <v>138</v>
      </c>
      <c r="AD238" s="15" t="s">
        <v>139</v>
      </c>
      <c r="AE238" s="15">
        <v>29.9</v>
      </c>
      <c r="AF238" s="15">
        <v>7.2</v>
      </c>
      <c r="AG238" s="15">
        <v>1</v>
      </c>
      <c r="AH238" s="15">
        <v>1</v>
      </c>
      <c r="AI238" s="15">
        <v>1.3</v>
      </c>
      <c r="AJ238" s="16">
        <f t="shared" si="120"/>
        <v>0.30000000000000004</v>
      </c>
      <c r="AK238" s="16" t="s">
        <v>135</v>
      </c>
      <c r="AL238" s="16" t="s">
        <v>135</v>
      </c>
      <c r="AM238" s="15" t="s">
        <v>140</v>
      </c>
      <c r="AN238" s="16">
        <f t="shared" si="121"/>
        <v>2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 t="s">
        <v>135</v>
      </c>
      <c r="AU238" s="17">
        <f t="shared" si="122"/>
        <v>0</v>
      </c>
      <c r="AV238" s="17"/>
      <c r="AW238" s="17">
        <f>VLOOKUP(I238,ABNT5101!$I$3:$J$9,2)</f>
        <v>10</v>
      </c>
      <c r="AX238" s="17">
        <f>VLOOKUP(I238,ABNT5101!$I$3:$M$9,5)</f>
        <v>0.18</v>
      </c>
      <c r="AY238" s="131" t="str">
        <f>_xlfn.XLOOKUP(I238,ABNT5101!$I:$I,ABNT5101!$L:$L)</f>
        <v>-</v>
      </c>
      <c r="AZ238" s="131">
        <f>_xlfn.XLOOKUP(I238,ABNT5101!$I:$I,ABNT5101!M:M)</f>
        <v>0.18</v>
      </c>
      <c r="BA238" s="131" t="str">
        <f>_xlfn.XLOOKUP(I238,ABNT5101!$I:$I,ABNT5101!N:N)</f>
        <v>-</v>
      </c>
      <c r="BB238" s="131">
        <f>_xlfn.XLOOKUP(I238,ABNT5101!$I:$I,ABNT5101!O:O)</f>
        <v>16</v>
      </c>
      <c r="BC238" s="18" t="str">
        <f t="shared" si="123"/>
        <v>ATENDE</v>
      </c>
      <c r="BD238" s="19">
        <f t="shared" si="124"/>
        <v>0.25099999999999989</v>
      </c>
      <c r="BE238" s="19">
        <f t="shared" si="125"/>
        <v>1.8888888888888893</v>
      </c>
      <c r="BF238" s="19" t="str">
        <f t="shared" si="126"/>
        <v>-</v>
      </c>
      <c r="BG238" s="20">
        <v>12.51</v>
      </c>
      <c r="BH238" s="20">
        <v>0.52</v>
      </c>
      <c r="BI238" s="20"/>
      <c r="BJ238" s="20"/>
      <c r="BK238" s="21"/>
      <c r="BL238" s="20"/>
      <c r="BM238" s="18" t="str">
        <f t="shared" si="127"/>
        <v>ATENDE</v>
      </c>
      <c r="BN238" s="18" t="str">
        <f t="shared" si="128"/>
        <v>ATENDE</v>
      </c>
      <c r="BO238" s="18" t="str">
        <f t="shared" si="129"/>
        <v>ATENDE</v>
      </c>
      <c r="BP238" s="18" t="str">
        <f t="shared" si="130"/>
        <v>ATENDE</v>
      </c>
      <c r="BQ238" s="22" t="str">
        <f t="shared" si="131"/>
        <v>C4</v>
      </c>
      <c r="BR238" s="22" t="str">
        <f t="shared" si="148"/>
        <v>P6</v>
      </c>
      <c r="BS238" s="23">
        <f t="shared" si="133"/>
        <v>0.45333333333333337</v>
      </c>
      <c r="BT238" s="20">
        <v>4.3600000000000003</v>
      </c>
      <c r="BU238" s="20">
        <v>2.39</v>
      </c>
      <c r="BV238" s="132">
        <f>IF(BR238="-","-",_xlfn.XLOOKUP(BR238,ABNT5101!$B$4:$B$9,ABNT5101!$C$4:$C$9))</f>
        <v>3</v>
      </c>
      <c r="BW238" s="132">
        <f>IF(BR238="-","-",_xlfn.XLOOKUP(BR238,ABNT5101!$B$4:$B$9,ABNT5101!$D$4:$D$9))</f>
        <v>0.6</v>
      </c>
      <c r="BX238" s="18" t="str">
        <f t="shared" si="134"/>
        <v>ATENDE</v>
      </c>
      <c r="BY238" s="18" t="str">
        <f t="shared" si="135"/>
        <v>ATENDE</v>
      </c>
      <c r="BZ238" s="18" t="str">
        <f t="shared" si="136"/>
        <v>ATENDE</v>
      </c>
      <c r="CA238" s="22" t="str">
        <f t="shared" si="149"/>
        <v>P6</v>
      </c>
      <c r="CB238" s="23">
        <f t="shared" si="137"/>
        <v>2.86</v>
      </c>
      <c r="CC238" s="22">
        <v>11.58</v>
      </c>
      <c r="CD238" s="22">
        <v>6.49</v>
      </c>
      <c r="CE238" s="130">
        <f>IF(CA238="-","-",_xlfn.XLOOKUP(CA238,ABNT5101!$B$4:$B$9,ABNT5101!$C$4:$C$9))</f>
        <v>3</v>
      </c>
      <c r="CF238" s="130">
        <f>IF(CA238="-","-",_xlfn.XLOOKUP(CA238,ABNT5101!$B$4:$B$9,ABNT5101!$D$4:$D$9))</f>
        <v>0.6</v>
      </c>
      <c r="CG238" s="18" t="str">
        <f t="shared" si="138"/>
        <v>ATENDE</v>
      </c>
      <c r="CH238" s="18" t="str">
        <f t="shared" si="139"/>
        <v>ATENDE</v>
      </c>
      <c r="CI238" s="18" t="str">
        <f t="shared" si="140"/>
        <v>ATENDE</v>
      </c>
      <c r="CJ238" s="133" t="str">
        <f>_xlfn.XLOOKUP(CK238,'Banco de dados'!$B:$B,'Banco de dados'!$D:$D)</f>
        <v>TECNOWATT</v>
      </c>
      <c r="CK238" s="145" t="s">
        <v>826</v>
      </c>
      <c r="CL238" s="24" t="str">
        <f>_xlfn.XLOOKUP(CK238,'Banco de dados'!$B:$B,'Banco de dados'!$E:$E)</f>
        <v>SIGSAGPTLRRSSNDL_40W_50IBBRS
1-10C1MUN6.5</v>
      </c>
      <c r="CM238" s="24"/>
      <c r="CN238" s="24">
        <f>IF(CM238="-","-",_xlfn.XLOOKUP(CM238,'Banco de dados'!$B:$B,'Banco de dados'!$E:$E))</f>
        <v>0</v>
      </c>
      <c r="CO238" s="26">
        <f t="shared" si="141"/>
        <v>1</v>
      </c>
      <c r="CP238" s="24">
        <f>_xlfn.XLOOKUP(CK238,'Banco de dados'!$B:$B,'Banco de dados'!$H:$H)</f>
        <v>40</v>
      </c>
      <c r="CQ238" s="24">
        <f>_xlfn.XLOOKUP(CM238,'Banco de dados'!$B:$B,'Banco de dados'!$H:$H)</f>
        <v>0</v>
      </c>
      <c r="CR238" s="24">
        <f>_xlfn.XLOOKUP(CK238,'Banco de dados'!$B:$B,'Banco de dados'!$F:$F)</f>
        <v>6641</v>
      </c>
      <c r="CS238" s="24">
        <f>_xlfn.XLOOKUP(CM238,'Banco de dados'!$B:$B,'Banco de dados'!$F:$F)</f>
        <v>0</v>
      </c>
      <c r="CT238" s="25">
        <v>0</v>
      </c>
      <c r="CU238" s="25"/>
      <c r="CV238" s="24" t="str">
        <f>IF(AI238&lt;=0.5,"Curto I",IF(AND(AI238&gt;='Braços de IP'!$B$9,AI238&lt;='Braços de IP'!$D$9),'Braços de IP'!$E$9,IF(AND(AI238&gt;='Braços de IP'!$B$10,AI238&lt;='Braços de IP'!$D$10),'Braços de IP'!$E$10,IF(AND(AI238&gt;='Braços de IP'!$B$11,AI238&lt;='Braços de IP'!$D$11),'Braços de IP'!$E$11,IF(AND(AI238&gt;='Braços de IP'!$B$12,AI238&lt;='Braços de IP'!$D$12),'Braços de IP'!$E$12,IF(AND(AI238&gt;='Braços de IP'!$B$13,AI238&lt;='Braços de IP'!$D$13),'Braços de IP'!$E$13,IF(AND(AI238&gt;='Braços de IP'!$B$14,AI238&lt;='Braços de IP'!$D$14),'Braços de IP'!$E$14,"ERRO")))))))</f>
        <v>Curto II</v>
      </c>
      <c r="CW238" s="25"/>
      <c r="CX238" s="24" t="str">
        <f>IF($CW238="","",VLOOKUP($CW238,'Braços de IP'!$E$9:$I$15,2,0))</f>
        <v/>
      </c>
      <c r="CY238" s="27" t="str">
        <f>IF($CW238="","",VLOOKUP($CW238,'Braços de IP'!$E$9:$I$15,5,0))</f>
        <v/>
      </c>
      <c r="CZ238" s="24"/>
      <c r="DA238" s="24"/>
      <c r="DB238" s="24"/>
      <c r="DC238" s="24"/>
      <c r="DD238" s="24"/>
      <c r="DE238" s="24"/>
      <c r="DF238" s="28">
        <f t="shared" si="142"/>
        <v>40</v>
      </c>
      <c r="DG238" s="29">
        <f t="shared" si="143"/>
        <v>100</v>
      </c>
      <c r="DH238" s="28">
        <f t="shared" si="144"/>
        <v>140</v>
      </c>
      <c r="DI238" s="30">
        <f t="shared" si="145"/>
        <v>0.6</v>
      </c>
      <c r="DJ238" s="31"/>
      <c r="DK238" s="32"/>
      <c r="DL238" s="15" t="s">
        <v>141</v>
      </c>
      <c r="DM238" s="15"/>
      <c r="DO238" s="33">
        <f t="shared" si="146"/>
        <v>0.65811965811965811</v>
      </c>
    </row>
    <row r="239" spans="1:125" ht="15.75" hidden="1" customHeight="1" x14ac:dyDescent="0.3">
      <c r="C239" t="s">
        <v>991</v>
      </c>
      <c r="D239" s="15">
        <v>78</v>
      </c>
      <c r="E239" s="15" t="s">
        <v>164</v>
      </c>
      <c r="F239" s="15" t="s">
        <v>242</v>
      </c>
      <c r="G239" s="15">
        <v>-30.031462000000001</v>
      </c>
      <c r="H239" s="15">
        <v>-50.150548999999998</v>
      </c>
      <c r="I239" s="15" t="s">
        <v>134</v>
      </c>
      <c r="J239" s="15" t="s">
        <v>135</v>
      </c>
      <c r="K239" s="15">
        <v>0</v>
      </c>
      <c r="L239" s="15" t="s">
        <v>148</v>
      </c>
      <c r="M239" s="15">
        <v>100</v>
      </c>
      <c r="N239" s="15">
        <v>17</v>
      </c>
      <c r="O239" s="15">
        <v>0</v>
      </c>
      <c r="P239" s="15">
        <f t="shared" si="119"/>
        <v>200</v>
      </c>
      <c r="Q239" s="16">
        <v>1</v>
      </c>
      <c r="R239" s="16">
        <v>0</v>
      </c>
      <c r="S239" s="16">
        <v>5</v>
      </c>
      <c r="T239" s="15"/>
      <c r="U239" s="15"/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 t="s">
        <v>138</v>
      </c>
      <c r="AD239" s="15" t="s">
        <v>139</v>
      </c>
      <c r="AE239" s="15">
        <v>44</v>
      </c>
      <c r="AF239" s="15">
        <v>5.7</v>
      </c>
      <c r="AG239" s="15">
        <v>1</v>
      </c>
      <c r="AH239" s="15">
        <v>0.1</v>
      </c>
      <c r="AI239" s="15">
        <v>1.3</v>
      </c>
      <c r="AJ239" s="16">
        <f t="shared" si="120"/>
        <v>1.2</v>
      </c>
      <c r="AK239" s="16" t="s">
        <v>135</v>
      </c>
      <c r="AL239" s="16" t="s">
        <v>135</v>
      </c>
      <c r="AM239" s="15" t="s">
        <v>140</v>
      </c>
      <c r="AN239" s="16">
        <f t="shared" si="121"/>
        <v>2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 t="s">
        <v>135</v>
      </c>
      <c r="AU239" s="17">
        <f t="shared" si="122"/>
        <v>0</v>
      </c>
      <c r="AV239" s="17"/>
      <c r="AW239" s="17">
        <f>VLOOKUP(I239,ABNT5101!$I$3:$J$9,2)</f>
        <v>7.5</v>
      </c>
      <c r="AX239" s="17">
        <f>VLOOKUP(I239,ABNT5101!$I$3:$M$9,5)</f>
        <v>0.18</v>
      </c>
      <c r="AY239" s="131" t="str">
        <f>_xlfn.XLOOKUP(I239,ABNT5101!$I:$I,ABNT5101!$L:$L)</f>
        <v>-</v>
      </c>
      <c r="AZ239" s="131">
        <f>_xlfn.XLOOKUP(I239,ABNT5101!$I:$I,ABNT5101!M:M)</f>
        <v>0.18</v>
      </c>
      <c r="BA239" s="131" t="str">
        <f>_xlfn.XLOOKUP(I239,ABNT5101!$I:$I,ABNT5101!N:N)</f>
        <v>-</v>
      </c>
      <c r="BB239" s="131">
        <f>_xlfn.XLOOKUP(I239,ABNT5101!$I:$I,ABNT5101!O:O)</f>
        <v>16</v>
      </c>
      <c r="BC239" s="18" t="e">
        <f t="shared" si="123"/>
        <v>#N/A</v>
      </c>
      <c r="BD239" s="19">
        <f t="shared" si="124"/>
        <v>0.19066666666666654</v>
      </c>
      <c r="BE239" s="19">
        <f t="shared" si="125"/>
        <v>0.16666666666666674</v>
      </c>
      <c r="BF239" s="19" t="str">
        <f t="shared" si="126"/>
        <v>-</v>
      </c>
      <c r="BG239" s="20">
        <v>8.93</v>
      </c>
      <c r="BH239" s="20">
        <v>0.21</v>
      </c>
      <c r="BI239" s="20"/>
      <c r="BJ239" s="20"/>
      <c r="BK239" s="21"/>
      <c r="BL239" s="20"/>
      <c r="BM239" s="18" t="str">
        <f t="shared" si="127"/>
        <v>ATENDE</v>
      </c>
      <c r="BN239" s="18" t="str">
        <f t="shared" si="128"/>
        <v>ATENDE</v>
      </c>
      <c r="BO239" s="18" t="str">
        <f t="shared" si="129"/>
        <v>ATENDE</v>
      </c>
      <c r="BP239" s="18" t="str">
        <f t="shared" si="130"/>
        <v>ATENDE</v>
      </c>
      <c r="BQ239" s="22" t="str">
        <f t="shared" si="131"/>
        <v>C5</v>
      </c>
      <c r="BR239" s="22">
        <f t="shared" si="148"/>
        <v>0</v>
      </c>
      <c r="BS239" s="23" t="e">
        <f t="shared" si="133"/>
        <v>#VALUE!</v>
      </c>
      <c r="BT239" s="20" t="s">
        <v>994</v>
      </c>
      <c r="BU239" s="20" t="s">
        <v>994</v>
      </c>
      <c r="BV239" s="132" t="e">
        <f>IF(BR239="-","-",_xlfn.XLOOKUP(BR239,ABNT5101!$B$4:$B$9,ABNT5101!$C$4:$C$9))</f>
        <v>#N/A</v>
      </c>
      <c r="BW239" s="132" t="e">
        <f>IF(BR239="-","-",_xlfn.XLOOKUP(BR239,ABNT5101!$B$4:$B$9,ABNT5101!$D$4:$D$9))</f>
        <v>#N/A</v>
      </c>
      <c r="BX239" s="18" t="e">
        <f t="shared" si="134"/>
        <v>#N/A</v>
      </c>
      <c r="BY239" s="18" t="e">
        <f t="shared" si="135"/>
        <v>#N/A</v>
      </c>
      <c r="BZ239" s="18" t="e">
        <f t="shared" si="136"/>
        <v>#N/A</v>
      </c>
      <c r="CA239" s="22">
        <f t="shared" si="149"/>
        <v>0</v>
      </c>
      <c r="CB239" s="23" t="e">
        <f t="shared" si="137"/>
        <v>#VALUE!</v>
      </c>
      <c r="CC239" s="22" t="s">
        <v>994</v>
      </c>
      <c r="CD239" s="22" t="s">
        <v>994</v>
      </c>
      <c r="CE239" s="130" t="e">
        <f>IF(CA239="-","-",_xlfn.XLOOKUP(CA239,ABNT5101!$B$4:$B$9,ABNT5101!$C$4:$C$9))</f>
        <v>#N/A</v>
      </c>
      <c r="CF239" s="130" t="e">
        <f>IF(CA239="-","-",_xlfn.XLOOKUP(CA239,ABNT5101!$B$4:$B$9,ABNT5101!$D$4:$D$9))</f>
        <v>#N/A</v>
      </c>
      <c r="CG239" s="18" t="e">
        <f t="shared" si="138"/>
        <v>#N/A</v>
      </c>
      <c r="CH239" s="18" t="e">
        <f t="shared" si="139"/>
        <v>#N/A</v>
      </c>
      <c r="CI239" s="18" t="e">
        <f t="shared" si="140"/>
        <v>#N/A</v>
      </c>
      <c r="CJ239" s="133" t="str">
        <f>_xlfn.XLOOKUP(CK239,'Banco de dados'!$B:$B,'Banco de dados'!$D:$D)</f>
        <v>LEDSTAR</v>
      </c>
      <c r="CK239" s="145" t="s">
        <v>711</v>
      </c>
      <c r="CL239" s="24" t="str">
        <f>_xlfn.XLOOKUP(CK239,'Banco de dados'!$B:$B,'Banco de dados'!$E:$E)</f>
        <v>LUM LED SL VT 9.1 44W</v>
      </c>
      <c r="CM239" s="24"/>
      <c r="CN239" s="24" t="e">
        <f>IF(CM239="-","-",_xlfn.XLOOKUP(CM239,'Banco de dados'!$B:$B,'Banco de dados'!$E:$E))</f>
        <v>#N/A</v>
      </c>
      <c r="CO239" s="26">
        <f t="shared" si="141"/>
        <v>1</v>
      </c>
      <c r="CP239" s="24">
        <f>_xlfn.XLOOKUP(CK239,'Banco de dados'!$B:$B,'Banco de dados'!$H:$H)</f>
        <v>44</v>
      </c>
      <c r="CQ239" s="24" t="e">
        <f>_xlfn.XLOOKUP(CM239,'Banco de dados'!$B:$B,'Banco de dados'!$H:$H)</f>
        <v>#N/A</v>
      </c>
      <c r="CR239" s="24">
        <f>_xlfn.XLOOKUP(CK239,'Banco de dados'!$B:$B,'Banco de dados'!$F:$F)</f>
        <v>7657.99</v>
      </c>
      <c r="CS239" s="24">
        <f>_xlfn.XLOOKUP(CM239,'Banco de dados'!$B:$B,'Banco de dados'!$F:$F)</f>
        <v>0</v>
      </c>
      <c r="CT239" s="25">
        <v>0</v>
      </c>
      <c r="CU239" s="25"/>
      <c r="CV239" s="24" t="str">
        <f>IF(AI239&lt;=0.5,"Curto I",IF(AND(AI239&gt;='Braços de IP'!$B$9,AI239&lt;='Braços de IP'!$D$9),'Braços de IP'!$E$9,IF(AND(AI239&gt;='Braços de IP'!$B$10,AI239&lt;='Braços de IP'!$D$10),'Braços de IP'!$E$10,IF(AND(AI239&gt;='Braços de IP'!$B$11,AI239&lt;='Braços de IP'!$D$11),'Braços de IP'!$E$11,IF(AND(AI239&gt;='Braços de IP'!$B$12,AI239&lt;='Braços de IP'!$D$12),'Braços de IP'!$E$12,IF(AND(AI239&gt;='Braços de IP'!$B$13,AI239&lt;='Braços de IP'!$D$13),'Braços de IP'!$E$13,IF(AND(AI239&gt;='Braços de IP'!$B$14,AI239&lt;='Braços de IP'!$D$14),'Braços de IP'!$E$14,"ERRO")))))))</f>
        <v>Curto II</v>
      </c>
      <c r="CW239" s="25"/>
      <c r="CX239" s="24" t="str">
        <f>IF($CW239="","",VLOOKUP($CW239,'Braços de IP'!$E$9:$I$15,2,0))</f>
        <v/>
      </c>
      <c r="CY239" s="27" t="str">
        <f>IF($CW239="","",VLOOKUP($CW239,'Braços de IP'!$E$9:$I$15,5,0))</f>
        <v/>
      </c>
      <c r="CZ239" s="24"/>
      <c r="DA239" s="24"/>
      <c r="DB239" s="24"/>
      <c r="DC239" s="24"/>
      <c r="DD239" s="24"/>
      <c r="DE239" s="24"/>
      <c r="DF239" s="28">
        <f t="shared" si="142"/>
        <v>44</v>
      </c>
      <c r="DG239" s="29">
        <f t="shared" si="143"/>
        <v>100</v>
      </c>
      <c r="DH239" s="28">
        <f t="shared" si="144"/>
        <v>144</v>
      </c>
      <c r="DI239" s="30">
        <f t="shared" si="145"/>
        <v>0.56000000000000005</v>
      </c>
      <c r="DJ239" s="31"/>
      <c r="DK239" s="32"/>
      <c r="DL239" s="15" t="s">
        <v>141</v>
      </c>
      <c r="DM239" s="15"/>
      <c r="DO239" s="33">
        <f t="shared" si="146"/>
        <v>0.62393162393162394</v>
      </c>
    </row>
    <row r="240" spans="1:125" ht="15.75" hidden="1" customHeight="1" x14ac:dyDescent="0.3">
      <c r="C240" t="s">
        <v>991</v>
      </c>
      <c r="D240" s="15">
        <v>78</v>
      </c>
      <c r="E240" s="15" t="s">
        <v>164</v>
      </c>
      <c r="F240" s="15" t="s">
        <v>242</v>
      </c>
      <c r="G240" s="15">
        <v>-30.031462000000001</v>
      </c>
      <c r="H240" s="15">
        <v>-50.150548999999998</v>
      </c>
      <c r="I240" s="15" t="s">
        <v>134</v>
      </c>
      <c r="J240" s="15" t="s">
        <v>135</v>
      </c>
      <c r="K240" s="15">
        <v>0</v>
      </c>
      <c r="L240" s="15" t="s">
        <v>148</v>
      </c>
      <c r="M240" s="15">
        <v>100</v>
      </c>
      <c r="N240" s="15">
        <v>17</v>
      </c>
      <c r="O240" s="15">
        <v>0</v>
      </c>
      <c r="P240" s="15">
        <f t="shared" si="119"/>
        <v>200</v>
      </c>
      <c r="Q240" s="16">
        <v>1</v>
      </c>
      <c r="R240" s="16">
        <v>0</v>
      </c>
      <c r="S240" s="16">
        <v>5</v>
      </c>
      <c r="T240" s="15"/>
      <c r="U240" s="15"/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 t="s">
        <v>138</v>
      </c>
      <c r="AD240" s="15" t="s">
        <v>139</v>
      </c>
      <c r="AE240" s="15">
        <v>44</v>
      </c>
      <c r="AF240" s="15">
        <v>5.7</v>
      </c>
      <c r="AG240" s="15">
        <v>1</v>
      </c>
      <c r="AH240" s="15">
        <v>0.1</v>
      </c>
      <c r="AI240" s="15">
        <v>1.3</v>
      </c>
      <c r="AJ240" s="16">
        <f t="shared" si="120"/>
        <v>1.2</v>
      </c>
      <c r="AK240" s="16" t="s">
        <v>135</v>
      </c>
      <c r="AL240" s="16" t="s">
        <v>135</v>
      </c>
      <c r="AM240" s="15" t="s">
        <v>140</v>
      </c>
      <c r="AN240" s="16">
        <f t="shared" si="121"/>
        <v>2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 t="s">
        <v>135</v>
      </c>
      <c r="AU240" s="17">
        <f t="shared" si="122"/>
        <v>0</v>
      </c>
      <c r="AV240" s="17"/>
      <c r="AW240" s="17">
        <f>VLOOKUP(I240,ABNT5101!$I$3:$J$9,2)</f>
        <v>7.5</v>
      </c>
      <c r="AX240" s="17">
        <f>VLOOKUP(I240,ABNT5101!$I$3:$M$9,5)</f>
        <v>0.18</v>
      </c>
      <c r="AY240" s="131" t="str">
        <f>_xlfn.XLOOKUP(I240,ABNT5101!$I:$I,ABNT5101!$L:$L)</f>
        <v>-</v>
      </c>
      <c r="AZ240" s="131">
        <f>_xlfn.XLOOKUP(I240,ABNT5101!$I:$I,ABNT5101!M:M)</f>
        <v>0.18</v>
      </c>
      <c r="BA240" s="131" t="str">
        <f>_xlfn.XLOOKUP(I240,ABNT5101!$I:$I,ABNT5101!N:N)</f>
        <v>-</v>
      </c>
      <c r="BB240" s="131">
        <f>_xlfn.XLOOKUP(I240,ABNT5101!$I:$I,ABNT5101!O:O)</f>
        <v>16</v>
      </c>
      <c r="BC240" s="18" t="e">
        <f t="shared" si="123"/>
        <v>#N/A</v>
      </c>
      <c r="BD240" s="19">
        <f t="shared" si="124"/>
        <v>6.0000000000000053E-2</v>
      </c>
      <c r="BE240" s="19">
        <f t="shared" si="125"/>
        <v>0.22222222222222232</v>
      </c>
      <c r="BF240" s="19" t="str">
        <f t="shared" si="126"/>
        <v>-</v>
      </c>
      <c r="BG240" s="20">
        <v>7.95</v>
      </c>
      <c r="BH240" s="20">
        <v>0.22</v>
      </c>
      <c r="BI240" s="20"/>
      <c r="BJ240" s="20"/>
      <c r="BK240" s="21"/>
      <c r="BL240" s="20"/>
      <c r="BM240" s="18" t="str">
        <f t="shared" si="127"/>
        <v>ATENDE</v>
      </c>
      <c r="BN240" s="18" t="str">
        <f t="shared" si="128"/>
        <v>ATENDE</v>
      </c>
      <c r="BO240" s="18" t="str">
        <f t="shared" si="129"/>
        <v>ATENDE</v>
      </c>
      <c r="BP240" s="18" t="str">
        <f t="shared" si="130"/>
        <v>ATENDE</v>
      </c>
      <c r="BQ240" s="22" t="str">
        <f t="shared" si="131"/>
        <v>C5</v>
      </c>
      <c r="BR240" s="22">
        <f t="shared" si="148"/>
        <v>0</v>
      </c>
      <c r="BS240" s="23" t="e">
        <f t="shared" si="133"/>
        <v>#VALUE!</v>
      </c>
      <c r="BT240" s="20" t="s">
        <v>994</v>
      </c>
      <c r="BU240" s="20" t="s">
        <v>994</v>
      </c>
      <c r="BV240" s="132" t="e">
        <f>IF(BR240="-","-",_xlfn.XLOOKUP(BR240,ABNT5101!$B$4:$B$9,ABNT5101!$C$4:$C$9))</f>
        <v>#N/A</v>
      </c>
      <c r="BW240" s="132" t="e">
        <f>IF(BR240="-","-",_xlfn.XLOOKUP(BR240,ABNT5101!$B$4:$B$9,ABNT5101!$D$4:$D$9))</f>
        <v>#N/A</v>
      </c>
      <c r="BX240" s="18" t="e">
        <f t="shared" si="134"/>
        <v>#N/A</v>
      </c>
      <c r="BY240" s="18" t="e">
        <f t="shared" si="135"/>
        <v>#N/A</v>
      </c>
      <c r="BZ240" s="18" t="e">
        <f t="shared" si="136"/>
        <v>#N/A</v>
      </c>
      <c r="CA240" s="22">
        <f t="shared" si="149"/>
        <v>0</v>
      </c>
      <c r="CB240" s="23" t="e">
        <f t="shared" si="137"/>
        <v>#VALUE!</v>
      </c>
      <c r="CC240" s="22" t="s">
        <v>994</v>
      </c>
      <c r="CD240" s="22" t="s">
        <v>994</v>
      </c>
      <c r="CE240" s="130" t="e">
        <f>IF(CA240="-","-",_xlfn.XLOOKUP(CA240,ABNT5101!$B$4:$B$9,ABNT5101!$C$4:$C$9))</f>
        <v>#N/A</v>
      </c>
      <c r="CF240" s="130" t="e">
        <f>IF(CA240="-","-",_xlfn.XLOOKUP(CA240,ABNT5101!$B$4:$B$9,ABNT5101!$D$4:$D$9))</f>
        <v>#N/A</v>
      </c>
      <c r="CG240" s="18" t="e">
        <f t="shared" si="138"/>
        <v>#N/A</v>
      </c>
      <c r="CH240" s="18" t="e">
        <f t="shared" si="139"/>
        <v>#N/A</v>
      </c>
      <c r="CI240" s="18" t="e">
        <f t="shared" si="140"/>
        <v>#N/A</v>
      </c>
      <c r="CJ240" s="133" t="str">
        <f>_xlfn.XLOOKUP(CK240,'Banco de dados'!$B:$B,'Banco de dados'!$D:$D)</f>
        <v>SX LIGHTING</v>
      </c>
      <c r="CK240" s="145" t="s">
        <v>803</v>
      </c>
      <c r="CL240" s="24" t="str">
        <f>_xlfn.XLOOKUP(CK240,'Banco de dados'!$B:$B,'Banco de dados'!$E:$E)</f>
        <v>SXINEVO040K40L12CZF7PHF</v>
      </c>
      <c r="CM240" s="24"/>
      <c r="CN240" s="24" t="e">
        <f>IF(CM240="-","-",_xlfn.XLOOKUP(CM240,'Banco de dados'!$B:$B,'Banco de dados'!$E:$E))</f>
        <v>#N/A</v>
      </c>
      <c r="CO240" s="26">
        <f t="shared" si="141"/>
        <v>1</v>
      </c>
      <c r="CP240" s="24">
        <f>_xlfn.XLOOKUP(CK240,'Banco de dados'!$B:$B,'Banco de dados'!$H:$H)</f>
        <v>39</v>
      </c>
      <c r="CQ240" s="24" t="e">
        <f>_xlfn.XLOOKUP(CM240,'Banco de dados'!$B:$B,'Banco de dados'!$H:$H)</f>
        <v>#N/A</v>
      </c>
      <c r="CR240" s="24">
        <f>_xlfn.XLOOKUP(CK240,'Banco de dados'!$B:$B,'Banco de dados'!$F:$F)</f>
        <v>6552</v>
      </c>
      <c r="CS240" s="24">
        <f>_xlfn.XLOOKUP(CM240,'Banco de dados'!$B:$B,'Banco de dados'!$F:$F)</f>
        <v>0</v>
      </c>
      <c r="CT240" s="25">
        <v>0</v>
      </c>
      <c r="CU240" s="25"/>
      <c r="CV240" s="24" t="str">
        <f>IF(AI240&lt;=0.5,"Curto I",IF(AND(AI240&gt;='Braços de IP'!$B$9,AI240&lt;='Braços de IP'!$D$9),'Braços de IP'!$E$9,IF(AND(AI240&gt;='Braços de IP'!$B$10,AI240&lt;='Braços de IP'!$D$10),'Braços de IP'!$E$10,IF(AND(AI240&gt;='Braços de IP'!$B$11,AI240&lt;='Braços de IP'!$D$11),'Braços de IP'!$E$11,IF(AND(AI240&gt;='Braços de IP'!$B$12,AI240&lt;='Braços de IP'!$D$12),'Braços de IP'!$E$12,IF(AND(AI240&gt;='Braços de IP'!$B$13,AI240&lt;='Braços de IP'!$D$13),'Braços de IP'!$E$13,IF(AND(AI240&gt;='Braços de IP'!$B$14,AI240&lt;='Braços de IP'!$D$14),'Braços de IP'!$E$14,"ERRO")))))))</f>
        <v>Curto II</v>
      </c>
      <c r="CW240" s="25"/>
      <c r="CX240" s="24" t="str">
        <f>IF($CW240="","",VLOOKUP($CW240,'Braços de IP'!$E$9:$I$15,2,0))</f>
        <v/>
      </c>
      <c r="CY240" s="27" t="str">
        <f>IF($CW240="","",VLOOKUP($CW240,'Braços de IP'!$E$9:$I$15,5,0))</f>
        <v/>
      </c>
      <c r="CZ240" s="24"/>
      <c r="DA240" s="24"/>
      <c r="DB240" s="24"/>
      <c r="DC240" s="24"/>
      <c r="DD240" s="24"/>
      <c r="DE240" s="24"/>
      <c r="DF240" s="28">
        <f t="shared" si="142"/>
        <v>39</v>
      </c>
      <c r="DG240" s="29">
        <f t="shared" si="143"/>
        <v>100</v>
      </c>
      <c r="DH240" s="28">
        <f t="shared" si="144"/>
        <v>139</v>
      </c>
      <c r="DI240" s="30">
        <f t="shared" si="145"/>
        <v>0.61</v>
      </c>
      <c r="DJ240" s="31"/>
      <c r="DK240" s="32"/>
      <c r="DL240" s="15" t="s">
        <v>141</v>
      </c>
      <c r="DM240" s="15"/>
      <c r="DO240" s="33">
        <f t="shared" si="146"/>
        <v>0.66666666666666663</v>
      </c>
    </row>
    <row r="241" spans="1:119" ht="15.75" hidden="1" customHeight="1" x14ac:dyDescent="0.3">
      <c r="C241" t="s">
        <v>991</v>
      </c>
      <c r="D241" s="15">
        <v>78</v>
      </c>
      <c r="E241" s="15" t="s">
        <v>164</v>
      </c>
      <c r="F241" s="15" t="s">
        <v>242</v>
      </c>
      <c r="G241" s="15">
        <v>-30.031462000000001</v>
      </c>
      <c r="H241" s="15">
        <v>-50.150548999999998</v>
      </c>
      <c r="I241" s="15" t="s">
        <v>134</v>
      </c>
      <c r="J241" s="15" t="s">
        <v>135</v>
      </c>
      <c r="K241" s="15">
        <v>0</v>
      </c>
      <c r="L241" s="15" t="s">
        <v>148</v>
      </c>
      <c r="M241" s="15">
        <v>100</v>
      </c>
      <c r="N241" s="15">
        <v>17</v>
      </c>
      <c r="O241" s="15">
        <v>0</v>
      </c>
      <c r="P241" s="15">
        <f t="shared" si="119"/>
        <v>200</v>
      </c>
      <c r="Q241" s="16">
        <v>1</v>
      </c>
      <c r="R241" s="16">
        <v>0</v>
      </c>
      <c r="S241" s="16">
        <v>5</v>
      </c>
      <c r="T241" s="15"/>
      <c r="U241" s="15"/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 t="s">
        <v>138</v>
      </c>
      <c r="AD241" s="15" t="s">
        <v>139</v>
      </c>
      <c r="AE241" s="15">
        <v>44</v>
      </c>
      <c r="AF241" s="15">
        <v>5.7</v>
      </c>
      <c r="AG241" s="15">
        <v>1</v>
      </c>
      <c r="AH241" s="15">
        <v>0.1</v>
      </c>
      <c r="AI241" s="15">
        <v>1.3</v>
      </c>
      <c r="AJ241" s="16">
        <f t="shared" si="120"/>
        <v>1.2</v>
      </c>
      <c r="AK241" s="16" t="s">
        <v>135</v>
      </c>
      <c r="AL241" s="16" t="s">
        <v>135</v>
      </c>
      <c r="AM241" s="15" t="s">
        <v>140</v>
      </c>
      <c r="AN241" s="16">
        <f t="shared" si="121"/>
        <v>2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 t="s">
        <v>135</v>
      </c>
      <c r="AU241" s="17">
        <f t="shared" si="122"/>
        <v>0</v>
      </c>
      <c r="AV241" s="17"/>
      <c r="AW241" s="17">
        <f>VLOOKUP(I241,ABNT5101!$I$3:$J$9,2)</f>
        <v>7.5</v>
      </c>
      <c r="AX241" s="17">
        <f>VLOOKUP(I241,ABNT5101!$I$3:$M$9,5)</f>
        <v>0.18</v>
      </c>
      <c r="AY241" s="131" t="str">
        <f>_xlfn.XLOOKUP(I241,ABNT5101!$I:$I,ABNT5101!$L:$L)</f>
        <v>-</v>
      </c>
      <c r="AZ241" s="131">
        <f>_xlfn.XLOOKUP(I241,ABNT5101!$I:$I,ABNT5101!M:M)</f>
        <v>0.18</v>
      </c>
      <c r="BA241" s="131" t="str">
        <f>_xlfn.XLOOKUP(I241,ABNT5101!$I:$I,ABNT5101!N:N)</f>
        <v>-</v>
      </c>
      <c r="BB241" s="131">
        <f>_xlfn.XLOOKUP(I241,ABNT5101!$I:$I,ABNT5101!O:O)</f>
        <v>16</v>
      </c>
      <c r="BC241" s="18" t="e">
        <f t="shared" si="123"/>
        <v>#N/A</v>
      </c>
      <c r="BD241" s="19">
        <f t="shared" si="124"/>
        <v>0.10133333333333328</v>
      </c>
      <c r="BE241" s="19">
        <f t="shared" si="125"/>
        <v>5.555555555555558E-2</v>
      </c>
      <c r="BF241" s="19" t="str">
        <f t="shared" si="126"/>
        <v>-</v>
      </c>
      <c r="BG241" s="20">
        <v>8.26</v>
      </c>
      <c r="BH241" s="20">
        <v>0.19</v>
      </c>
      <c r="BI241" s="20"/>
      <c r="BJ241" s="20"/>
      <c r="BK241" s="21"/>
      <c r="BL241" s="20"/>
      <c r="BM241" s="18" t="str">
        <f t="shared" si="127"/>
        <v>ATENDE</v>
      </c>
      <c r="BN241" s="18" t="str">
        <f t="shared" si="128"/>
        <v>ATENDE</v>
      </c>
      <c r="BO241" s="18" t="str">
        <f t="shared" si="129"/>
        <v>ATENDE</v>
      </c>
      <c r="BP241" s="18" t="str">
        <f t="shared" si="130"/>
        <v>ATENDE</v>
      </c>
      <c r="BQ241" s="22" t="str">
        <f t="shared" si="131"/>
        <v>C5</v>
      </c>
      <c r="BR241" s="22">
        <f t="shared" si="148"/>
        <v>0</v>
      </c>
      <c r="BS241" s="23" t="e">
        <f t="shared" si="133"/>
        <v>#VALUE!</v>
      </c>
      <c r="BT241" s="20" t="s">
        <v>994</v>
      </c>
      <c r="BU241" s="20" t="s">
        <v>994</v>
      </c>
      <c r="BV241" s="132" t="e">
        <f>IF(BR241="-","-",_xlfn.XLOOKUP(BR241,ABNT5101!$B$4:$B$9,ABNT5101!$C$4:$C$9))</f>
        <v>#N/A</v>
      </c>
      <c r="BW241" s="132" t="e">
        <f>IF(BR241="-","-",_xlfn.XLOOKUP(BR241,ABNT5101!$B$4:$B$9,ABNT5101!$D$4:$D$9))</f>
        <v>#N/A</v>
      </c>
      <c r="BX241" s="18" t="e">
        <f t="shared" si="134"/>
        <v>#N/A</v>
      </c>
      <c r="BY241" s="18" t="e">
        <f t="shared" si="135"/>
        <v>#N/A</v>
      </c>
      <c r="BZ241" s="18" t="e">
        <f t="shared" si="136"/>
        <v>#N/A</v>
      </c>
      <c r="CA241" s="22">
        <f t="shared" si="149"/>
        <v>0</v>
      </c>
      <c r="CB241" s="23" t="e">
        <f t="shared" si="137"/>
        <v>#VALUE!</v>
      </c>
      <c r="CC241" s="22" t="s">
        <v>994</v>
      </c>
      <c r="CD241" s="22" t="s">
        <v>994</v>
      </c>
      <c r="CE241" s="130" t="e">
        <f>IF(CA241="-","-",_xlfn.XLOOKUP(CA241,ABNT5101!$B$4:$B$9,ABNT5101!$C$4:$C$9))</f>
        <v>#N/A</v>
      </c>
      <c r="CF241" s="130" t="e">
        <f>IF(CA241="-","-",_xlfn.XLOOKUP(CA241,ABNT5101!$B$4:$B$9,ABNT5101!$D$4:$D$9))</f>
        <v>#N/A</v>
      </c>
      <c r="CG241" s="18" t="e">
        <f t="shared" si="138"/>
        <v>#N/A</v>
      </c>
      <c r="CH241" s="18" t="e">
        <f t="shared" si="139"/>
        <v>#N/A</v>
      </c>
      <c r="CI241" s="18" t="e">
        <f t="shared" si="140"/>
        <v>#N/A</v>
      </c>
      <c r="CJ241" s="133" t="str">
        <f>_xlfn.XLOOKUP(CK241,'Banco de dados'!$B:$B,'Banco de dados'!$D:$D)</f>
        <v>TECNOWATT</v>
      </c>
      <c r="CK241" s="145" t="s">
        <v>826</v>
      </c>
      <c r="CL241" s="24" t="str">
        <f>_xlfn.XLOOKUP(CK241,'Banco de dados'!$B:$B,'Banco de dados'!$E:$E)</f>
        <v>SIGSAGPTLRRSSNDL_40W_50IBBRS
1-10C1MUN6.5</v>
      </c>
      <c r="CM241" s="24"/>
      <c r="CN241" s="24" t="e">
        <f>IF(CM241="-","-",_xlfn.XLOOKUP(CM241,'Banco de dados'!$B:$B,'Banco de dados'!$E:$E))</f>
        <v>#N/A</v>
      </c>
      <c r="CO241" s="26">
        <f t="shared" si="141"/>
        <v>1</v>
      </c>
      <c r="CP241" s="24">
        <f>_xlfn.XLOOKUP(CK241,'Banco de dados'!$B:$B,'Banco de dados'!$H:$H)</f>
        <v>40</v>
      </c>
      <c r="CQ241" s="24" t="e">
        <f>_xlfn.XLOOKUP(CM241,'Banco de dados'!$B:$B,'Banco de dados'!$H:$H)</f>
        <v>#N/A</v>
      </c>
      <c r="CR241" s="24">
        <f>_xlfn.XLOOKUP(CK241,'Banco de dados'!$B:$B,'Banco de dados'!$F:$F)</f>
        <v>6641</v>
      </c>
      <c r="CS241" s="24">
        <f>_xlfn.XLOOKUP(CM241,'Banco de dados'!$B:$B,'Banco de dados'!$F:$F)</f>
        <v>0</v>
      </c>
      <c r="CT241" s="25">
        <v>0</v>
      </c>
      <c r="CU241" s="25"/>
      <c r="CV241" s="24" t="str">
        <f>IF(AI241&lt;=0.5,"Curto I",IF(AND(AI241&gt;='Braços de IP'!$B$9,AI241&lt;='Braços de IP'!$D$9),'Braços de IP'!$E$9,IF(AND(AI241&gt;='Braços de IP'!$B$10,AI241&lt;='Braços de IP'!$D$10),'Braços de IP'!$E$10,IF(AND(AI241&gt;='Braços de IP'!$B$11,AI241&lt;='Braços de IP'!$D$11),'Braços de IP'!$E$11,IF(AND(AI241&gt;='Braços de IP'!$B$12,AI241&lt;='Braços de IP'!$D$12),'Braços de IP'!$E$12,IF(AND(AI241&gt;='Braços de IP'!$B$13,AI241&lt;='Braços de IP'!$D$13),'Braços de IP'!$E$13,IF(AND(AI241&gt;='Braços de IP'!$B$14,AI241&lt;='Braços de IP'!$D$14),'Braços de IP'!$E$14,"ERRO")))))))</f>
        <v>Curto II</v>
      </c>
      <c r="CW241" s="25"/>
      <c r="CX241" s="24" t="str">
        <f>IF($CW241="","",VLOOKUP($CW241,'Braços de IP'!$E$9:$I$15,2,0))</f>
        <v/>
      </c>
      <c r="CY241" s="27" t="str">
        <f>IF($CW241="","",VLOOKUP($CW241,'Braços de IP'!$E$9:$I$15,5,0))</f>
        <v/>
      </c>
      <c r="CZ241" s="24"/>
      <c r="DA241" s="24"/>
      <c r="DB241" s="24"/>
      <c r="DC241" s="24"/>
      <c r="DD241" s="24"/>
      <c r="DE241" s="24"/>
      <c r="DF241" s="28">
        <f t="shared" si="142"/>
        <v>40</v>
      </c>
      <c r="DG241" s="29">
        <f t="shared" si="143"/>
        <v>100</v>
      </c>
      <c r="DH241" s="28">
        <f t="shared" si="144"/>
        <v>140</v>
      </c>
      <c r="DI241" s="30">
        <f t="shared" si="145"/>
        <v>0.6</v>
      </c>
      <c r="DJ241" s="31"/>
      <c r="DK241" s="32"/>
      <c r="DL241" s="15" t="s">
        <v>141</v>
      </c>
      <c r="DM241" s="15"/>
      <c r="DO241" s="33">
        <f t="shared" si="146"/>
        <v>0.65811965811965811</v>
      </c>
    </row>
    <row r="242" spans="1:119" ht="15.75" hidden="1" customHeight="1" x14ac:dyDescent="0.3">
      <c r="C242" t="s">
        <v>991</v>
      </c>
      <c r="D242" s="15">
        <v>80</v>
      </c>
      <c r="E242" s="15" t="s">
        <v>132</v>
      </c>
      <c r="F242" s="15" t="s">
        <v>244</v>
      </c>
      <c r="G242" s="15">
        <v>-30.031445999999999</v>
      </c>
      <c r="H242" s="15">
        <v>-50.158403</v>
      </c>
      <c r="I242" s="15" t="s">
        <v>134</v>
      </c>
      <c r="J242" s="15" t="s">
        <v>135</v>
      </c>
      <c r="K242" s="15" t="s">
        <v>136</v>
      </c>
      <c r="L242" s="15" t="s">
        <v>148</v>
      </c>
      <c r="M242" s="15">
        <v>100</v>
      </c>
      <c r="N242" s="15">
        <v>17</v>
      </c>
      <c r="O242" s="15">
        <v>0</v>
      </c>
      <c r="P242" s="15">
        <f t="shared" si="119"/>
        <v>200</v>
      </c>
      <c r="Q242" s="16">
        <v>2</v>
      </c>
      <c r="R242" s="16">
        <v>2.5</v>
      </c>
      <c r="S242" s="16">
        <v>7</v>
      </c>
      <c r="T242" s="15"/>
      <c r="U242" s="15"/>
      <c r="V242" s="15">
        <v>0</v>
      </c>
      <c r="W242" s="15">
        <v>2.5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 t="s">
        <v>138</v>
      </c>
      <c r="AD242" s="15" t="s">
        <v>139</v>
      </c>
      <c r="AE242" s="15">
        <v>31.1</v>
      </c>
      <c r="AF242" s="15">
        <v>7.5</v>
      </c>
      <c r="AG242" s="15">
        <v>1</v>
      </c>
      <c r="AH242" s="15">
        <v>0.2</v>
      </c>
      <c r="AI242" s="15">
        <v>1.3</v>
      </c>
      <c r="AJ242" s="16">
        <f t="shared" si="120"/>
        <v>1.1000000000000001</v>
      </c>
      <c r="AK242" s="16" t="s">
        <v>135</v>
      </c>
      <c r="AL242" s="16" t="s">
        <v>135</v>
      </c>
      <c r="AM242" s="15" t="s">
        <v>140</v>
      </c>
      <c r="AN242" s="16">
        <f t="shared" si="121"/>
        <v>2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 t="s">
        <v>135</v>
      </c>
      <c r="AU242" s="17">
        <f t="shared" si="122"/>
        <v>0</v>
      </c>
      <c r="AV242" s="17"/>
      <c r="AW242" s="17">
        <f>VLOOKUP(I242,ABNT5101!$I$3:$J$9,2)</f>
        <v>7.5</v>
      </c>
      <c r="AX242" s="17">
        <f>VLOOKUP(I242,ABNT5101!$I$3:$M$9,5)</f>
        <v>0.18</v>
      </c>
      <c r="AY242" s="131" t="str">
        <f>_xlfn.XLOOKUP(I242,ABNT5101!$I:$I,ABNT5101!$L:$L)</f>
        <v>-</v>
      </c>
      <c r="AZ242" s="131">
        <f>_xlfn.XLOOKUP(I242,ABNT5101!$I:$I,ABNT5101!M:M)</f>
        <v>0.18</v>
      </c>
      <c r="BA242" s="131" t="str">
        <f>_xlfn.XLOOKUP(I242,ABNT5101!$I:$I,ABNT5101!N:N)</f>
        <v>-</v>
      </c>
      <c r="BB242" s="131">
        <f>_xlfn.XLOOKUP(I242,ABNT5101!$I:$I,ABNT5101!O:O)</f>
        <v>16</v>
      </c>
      <c r="BC242" s="18" t="str">
        <f t="shared" si="123"/>
        <v>ATENDE</v>
      </c>
      <c r="BD242" s="19">
        <f t="shared" si="124"/>
        <v>0.2719999999999998</v>
      </c>
      <c r="BE242" s="19">
        <f t="shared" si="125"/>
        <v>1.7777777777777777</v>
      </c>
      <c r="BF242" s="19" t="str">
        <f t="shared" si="126"/>
        <v>-</v>
      </c>
      <c r="BG242" s="20">
        <v>9.5399999999999991</v>
      </c>
      <c r="BH242" s="20">
        <v>0.5</v>
      </c>
      <c r="BI242" s="20"/>
      <c r="BJ242" s="20"/>
      <c r="BK242" s="21"/>
      <c r="BL242" s="20"/>
      <c r="BM242" s="18" t="str">
        <f t="shared" si="127"/>
        <v>ATENDE</v>
      </c>
      <c r="BN242" s="18" t="str">
        <f t="shared" si="128"/>
        <v>ATENDE</v>
      </c>
      <c r="BO242" s="18" t="str">
        <f t="shared" si="129"/>
        <v>ATENDE</v>
      </c>
      <c r="BP242" s="18" t="str">
        <f t="shared" si="130"/>
        <v>ATENDE</v>
      </c>
      <c r="BQ242" s="22" t="str">
        <f t="shared" si="131"/>
        <v>C5</v>
      </c>
      <c r="BR242" s="22" t="str">
        <f t="shared" si="148"/>
        <v>P6</v>
      </c>
      <c r="BS242" s="23">
        <f t="shared" si="133"/>
        <v>1.0566666666666666</v>
      </c>
      <c r="BT242" s="20">
        <v>6.17</v>
      </c>
      <c r="BU242" s="20">
        <v>3.47</v>
      </c>
      <c r="BV242" s="132">
        <f>IF(BR242="-","-",_xlfn.XLOOKUP(BR242,ABNT5101!$B$4:$B$9,ABNT5101!$C$4:$C$9))</f>
        <v>3</v>
      </c>
      <c r="BW242" s="132">
        <f>IF(BR242="-","-",_xlfn.XLOOKUP(BR242,ABNT5101!$B$4:$B$9,ABNT5101!$D$4:$D$9))</f>
        <v>0.6</v>
      </c>
      <c r="BX242" s="18" t="str">
        <f t="shared" si="134"/>
        <v>ATENDE</v>
      </c>
      <c r="BY242" s="18" t="str">
        <f t="shared" si="135"/>
        <v>ATENDE</v>
      </c>
      <c r="BZ242" s="18" t="str">
        <f t="shared" si="136"/>
        <v>ATENDE</v>
      </c>
      <c r="CA242" s="22" t="str">
        <f t="shared" si="149"/>
        <v>P6</v>
      </c>
      <c r="CB242" s="23">
        <f t="shared" si="137"/>
        <v>1.52</v>
      </c>
      <c r="CC242" s="22">
        <v>7.56</v>
      </c>
      <c r="CD242" s="22">
        <v>3.51</v>
      </c>
      <c r="CE242" s="130">
        <f>IF(CA242="-","-",_xlfn.XLOOKUP(CA242,ABNT5101!$B$4:$B$9,ABNT5101!$C$4:$C$9))</f>
        <v>3</v>
      </c>
      <c r="CF242" s="130">
        <f>IF(CA242="-","-",_xlfn.XLOOKUP(CA242,ABNT5101!$B$4:$B$9,ABNT5101!$D$4:$D$9))</f>
        <v>0.6</v>
      </c>
      <c r="CG242" s="18" t="str">
        <f t="shared" si="138"/>
        <v>ATENDE</v>
      </c>
      <c r="CH242" s="18" t="str">
        <f t="shared" si="139"/>
        <v>ATENDE</v>
      </c>
      <c r="CI242" s="18" t="str">
        <f t="shared" si="140"/>
        <v>ATENDE</v>
      </c>
      <c r="CJ242" s="133" t="str">
        <f>_xlfn.XLOOKUP(CK242,'Banco de dados'!$B:$B,'Banco de dados'!$D:$D)</f>
        <v>LEDSTAR</v>
      </c>
      <c r="CK242" s="145" t="s">
        <v>709</v>
      </c>
      <c r="CL242" s="24" t="str">
        <f>_xlfn.XLOOKUP(CK242,'Banco de dados'!$B:$B,'Banco de dados'!$E:$E)</f>
        <v>LUM LED SL VT 9.1 35W</v>
      </c>
      <c r="CM242" s="24"/>
      <c r="CN242" s="24">
        <f>IF(CM242="-","-",_xlfn.XLOOKUP(CM242,'Banco de dados'!$B:$B,'Banco de dados'!$E:$E))</f>
        <v>0</v>
      </c>
      <c r="CO242" s="26">
        <f t="shared" si="141"/>
        <v>1</v>
      </c>
      <c r="CP242" s="24">
        <f>_xlfn.XLOOKUP(CK242,'Banco de dados'!$B:$B,'Banco de dados'!$H:$H)</f>
        <v>35</v>
      </c>
      <c r="CQ242" s="24">
        <f>_xlfn.XLOOKUP(CM242,'Banco de dados'!$B:$B,'Banco de dados'!$H:$H)</f>
        <v>0</v>
      </c>
      <c r="CR242" s="24">
        <f>_xlfn.XLOOKUP(CK242,'Banco de dados'!$B:$B,'Banco de dados'!$F:$F)</f>
        <v>5955.62</v>
      </c>
      <c r="CS242" s="24">
        <f>_xlfn.XLOOKUP(CM242,'Banco de dados'!$B:$B,'Banco de dados'!$F:$F)</f>
        <v>0</v>
      </c>
      <c r="CT242" s="25">
        <v>0</v>
      </c>
      <c r="CU242" s="25"/>
      <c r="CV242" s="24" t="str">
        <f>IF(AI242&lt;=0.5,"Curto I",IF(AND(AI242&gt;='Braços de IP'!$B$9,AI242&lt;='Braços de IP'!$D$9),'Braços de IP'!$E$9,IF(AND(AI242&gt;='Braços de IP'!$B$10,AI242&lt;='Braços de IP'!$D$10),'Braços de IP'!$E$10,IF(AND(AI242&gt;='Braços de IP'!$B$11,AI242&lt;='Braços de IP'!$D$11),'Braços de IP'!$E$11,IF(AND(AI242&gt;='Braços de IP'!$B$12,AI242&lt;='Braços de IP'!$D$12),'Braços de IP'!$E$12,IF(AND(AI242&gt;='Braços de IP'!$B$13,AI242&lt;='Braços de IP'!$D$13),'Braços de IP'!$E$13,IF(AND(AI242&gt;='Braços de IP'!$B$14,AI242&lt;='Braços de IP'!$D$14),'Braços de IP'!$E$14,"ERRO")))))))</f>
        <v>Curto II</v>
      </c>
      <c r="CW242" s="25"/>
      <c r="CX242" s="24" t="str">
        <f>IF($CW242="","",VLOOKUP($CW242,'Braços de IP'!$E$9:$I$15,2,0))</f>
        <v/>
      </c>
      <c r="CY242" s="27" t="str">
        <f>IF($CW242="","",VLOOKUP($CW242,'Braços de IP'!$E$9:$I$15,5,0))</f>
        <v/>
      </c>
      <c r="CZ242" s="24"/>
      <c r="DA242" s="24"/>
      <c r="DB242" s="24"/>
      <c r="DC242" s="24"/>
      <c r="DD242" s="24"/>
      <c r="DE242" s="24"/>
      <c r="DF242" s="28">
        <f t="shared" si="142"/>
        <v>35</v>
      </c>
      <c r="DG242" s="29">
        <f t="shared" si="143"/>
        <v>100</v>
      </c>
      <c r="DH242" s="28">
        <f t="shared" si="144"/>
        <v>135</v>
      </c>
      <c r="DI242" s="30">
        <f t="shared" si="145"/>
        <v>0.65</v>
      </c>
      <c r="DJ242" s="31"/>
      <c r="DK242" s="32"/>
      <c r="DL242" s="15" t="s">
        <v>141</v>
      </c>
      <c r="DM242" s="15"/>
      <c r="DO242" s="33">
        <f t="shared" si="146"/>
        <v>0.70085470085470081</v>
      </c>
    </row>
    <row r="243" spans="1:119" ht="15.75" hidden="1" customHeight="1" x14ac:dyDescent="0.3">
      <c r="C243" t="s">
        <v>991</v>
      </c>
      <c r="D243" s="15">
        <v>80</v>
      </c>
      <c r="E243" s="15" t="s">
        <v>132</v>
      </c>
      <c r="F243" s="15" t="s">
        <v>244</v>
      </c>
      <c r="G243" s="15">
        <v>-30.031445999999999</v>
      </c>
      <c r="H243" s="15">
        <v>-50.158403</v>
      </c>
      <c r="I243" s="15" t="s">
        <v>134</v>
      </c>
      <c r="J243" s="15" t="s">
        <v>135</v>
      </c>
      <c r="K243" s="15" t="s">
        <v>136</v>
      </c>
      <c r="L243" s="15" t="s">
        <v>148</v>
      </c>
      <c r="M243" s="15">
        <v>100</v>
      </c>
      <c r="N243" s="15">
        <v>17</v>
      </c>
      <c r="O243" s="15">
        <v>0</v>
      </c>
      <c r="P243" s="15">
        <f t="shared" si="119"/>
        <v>200</v>
      </c>
      <c r="Q243" s="16">
        <v>2</v>
      </c>
      <c r="R243" s="16">
        <v>2.5</v>
      </c>
      <c r="S243" s="16">
        <v>7</v>
      </c>
      <c r="T243" s="15"/>
      <c r="U243" s="15"/>
      <c r="V243" s="15">
        <v>0</v>
      </c>
      <c r="W243" s="15">
        <v>2.5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 t="s">
        <v>138</v>
      </c>
      <c r="AD243" s="15" t="s">
        <v>139</v>
      </c>
      <c r="AE243" s="15">
        <v>31.1</v>
      </c>
      <c r="AF243" s="15">
        <v>7.5</v>
      </c>
      <c r="AG243" s="15">
        <v>1</v>
      </c>
      <c r="AH243" s="15">
        <v>0.2</v>
      </c>
      <c r="AI243" s="15">
        <v>1.3</v>
      </c>
      <c r="AJ243" s="16">
        <f t="shared" si="120"/>
        <v>1.1000000000000001</v>
      </c>
      <c r="AK243" s="16" t="s">
        <v>135</v>
      </c>
      <c r="AL243" s="16" t="s">
        <v>135</v>
      </c>
      <c r="AM243" s="15" t="s">
        <v>140</v>
      </c>
      <c r="AN243" s="16">
        <f t="shared" si="121"/>
        <v>2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 t="s">
        <v>135</v>
      </c>
      <c r="AU243" s="17">
        <f t="shared" si="122"/>
        <v>0</v>
      </c>
      <c r="AV243" s="17"/>
      <c r="AW243" s="17">
        <f>VLOOKUP(I243,ABNT5101!$I$3:$J$9,2)</f>
        <v>7.5</v>
      </c>
      <c r="AX243" s="17">
        <f>VLOOKUP(I243,ABNT5101!$I$3:$M$9,5)</f>
        <v>0.18</v>
      </c>
      <c r="AY243" s="131" t="str">
        <f>_xlfn.XLOOKUP(I243,ABNT5101!$I:$I,ABNT5101!$L:$L)</f>
        <v>-</v>
      </c>
      <c r="AZ243" s="131">
        <f>_xlfn.XLOOKUP(I243,ABNT5101!$I:$I,ABNT5101!M:M)</f>
        <v>0.18</v>
      </c>
      <c r="BA243" s="131" t="str">
        <f>_xlfn.XLOOKUP(I243,ABNT5101!$I:$I,ABNT5101!N:N)</f>
        <v>-</v>
      </c>
      <c r="BB243" s="131">
        <f>_xlfn.XLOOKUP(I243,ABNT5101!$I:$I,ABNT5101!O:O)</f>
        <v>16</v>
      </c>
      <c r="BC243" s="18" t="str">
        <f t="shared" si="123"/>
        <v>ATENDE</v>
      </c>
      <c r="BD243" s="19">
        <f t="shared" si="124"/>
        <v>0.2280000000000002</v>
      </c>
      <c r="BE243" s="19">
        <f t="shared" si="125"/>
        <v>2.4444444444444446</v>
      </c>
      <c r="BF243" s="19" t="str">
        <f t="shared" si="126"/>
        <v>-</v>
      </c>
      <c r="BG243" s="20">
        <v>9.2100000000000009</v>
      </c>
      <c r="BH243" s="20">
        <v>0.62</v>
      </c>
      <c r="BI243" s="20"/>
      <c r="BJ243" s="20"/>
      <c r="BK243" s="21"/>
      <c r="BL243" s="20"/>
      <c r="BM243" s="18" t="str">
        <f t="shared" si="127"/>
        <v>ATENDE</v>
      </c>
      <c r="BN243" s="18" t="str">
        <f t="shared" si="128"/>
        <v>ATENDE</v>
      </c>
      <c r="BO243" s="18" t="str">
        <f t="shared" si="129"/>
        <v>ATENDE</v>
      </c>
      <c r="BP243" s="18" t="str">
        <f t="shared" si="130"/>
        <v>ATENDE</v>
      </c>
      <c r="BQ243" s="22" t="str">
        <f t="shared" si="131"/>
        <v>C5</v>
      </c>
      <c r="BR243" s="22" t="str">
        <f t="shared" si="148"/>
        <v>P6</v>
      </c>
      <c r="BS243" s="23">
        <f t="shared" si="133"/>
        <v>0.78333333333333321</v>
      </c>
      <c r="BT243" s="20">
        <v>5.35</v>
      </c>
      <c r="BU243" s="20">
        <v>3.85</v>
      </c>
      <c r="BV243" s="132">
        <f>IF(BR243="-","-",_xlfn.XLOOKUP(BR243,ABNT5101!$B$4:$B$9,ABNT5101!$C$4:$C$9))</f>
        <v>3</v>
      </c>
      <c r="BW243" s="132">
        <f>IF(BR243="-","-",_xlfn.XLOOKUP(BR243,ABNT5101!$B$4:$B$9,ABNT5101!$D$4:$D$9))</f>
        <v>0.6</v>
      </c>
      <c r="BX243" s="18" t="str">
        <f t="shared" si="134"/>
        <v>ATENDE</v>
      </c>
      <c r="BY243" s="18" t="str">
        <f t="shared" si="135"/>
        <v>ATENDE</v>
      </c>
      <c r="BZ243" s="18" t="str">
        <f t="shared" si="136"/>
        <v>ATENDE</v>
      </c>
      <c r="CA243" s="22" t="str">
        <f t="shared" si="149"/>
        <v>P6</v>
      </c>
      <c r="CB243" s="23">
        <f t="shared" si="137"/>
        <v>1.31</v>
      </c>
      <c r="CC243" s="22">
        <v>6.93</v>
      </c>
      <c r="CD243" s="22">
        <v>3.14</v>
      </c>
      <c r="CE243" s="130">
        <f>IF(CA243="-","-",_xlfn.XLOOKUP(CA243,ABNT5101!$B$4:$B$9,ABNT5101!$C$4:$C$9))</f>
        <v>3</v>
      </c>
      <c r="CF243" s="130">
        <f>IF(CA243="-","-",_xlfn.XLOOKUP(CA243,ABNT5101!$B$4:$B$9,ABNT5101!$D$4:$D$9))</f>
        <v>0.6</v>
      </c>
      <c r="CG243" s="18" t="str">
        <f t="shared" si="138"/>
        <v>ATENDE</v>
      </c>
      <c r="CH243" s="18" t="str">
        <f t="shared" si="139"/>
        <v>ATENDE</v>
      </c>
      <c r="CI243" s="18" t="str">
        <f t="shared" si="140"/>
        <v>ATENDE</v>
      </c>
      <c r="CJ243" s="133" t="str">
        <f>_xlfn.XLOOKUP(CK243,'Banco de dados'!$B:$B,'Banco de dados'!$D:$D)</f>
        <v>SX LIGHTING</v>
      </c>
      <c r="CK243" s="145" t="s">
        <v>801</v>
      </c>
      <c r="CL243" s="24" t="str">
        <f>_xlfn.XLOOKUP(CK243,'Banco de dados'!$B:$B,'Banco de dados'!$E:$E)</f>
        <v>SXINEVO030K40L12CZF7PHF</v>
      </c>
      <c r="CM243" s="24"/>
      <c r="CN243" s="24">
        <f>IF(CM243="-","-",_xlfn.XLOOKUP(CM243,'Banco de dados'!$B:$B,'Banco de dados'!$E:$E))</f>
        <v>0</v>
      </c>
      <c r="CO243" s="26">
        <f t="shared" si="141"/>
        <v>1</v>
      </c>
      <c r="CP243" s="24">
        <f>_xlfn.XLOOKUP(CK243,'Banco de dados'!$B:$B,'Banco de dados'!$H:$H)</f>
        <v>31</v>
      </c>
      <c r="CQ243" s="24">
        <f>_xlfn.XLOOKUP(CM243,'Banco de dados'!$B:$B,'Banco de dados'!$H:$H)</f>
        <v>0</v>
      </c>
      <c r="CR243" s="24">
        <f>_xlfn.XLOOKUP(CK243,'Banco de dados'!$B:$B,'Banco de dados'!$F:$F)</f>
        <v>5270</v>
      </c>
      <c r="CS243" s="24">
        <f>_xlfn.XLOOKUP(CM243,'Banco de dados'!$B:$B,'Banco de dados'!$F:$F)</f>
        <v>0</v>
      </c>
      <c r="CT243" s="25">
        <v>0</v>
      </c>
      <c r="CU243" s="25"/>
      <c r="CV243" s="24" t="str">
        <f>IF(AI243&lt;=0.5,"Curto I",IF(AND(AI243&gt;='Braços de IP'!$B$9,AI243&lt;='Braços de IP'!$D$9),'Braços de IP'!$E$9,IF(AND(AI243&gt;='Braços de IP'!$B$10,AI243&lt;='Braços de IP'!$D$10),'Braços de IP'!$E$10,IF(AND(AI243&gt;='Braços de IP'!$B$11,AI243&lt;='Braços de IP'!$D$11),'Braços de IP'!$E$11,IF(AND(AI243&gt;='Braços de IP'!$B$12,AI243&lt;='Braços de IP'!$D$12),'Braços de IP'!$E$12,IF(AND(AI243&gt;='Braços de IP'!$B$13,AI243&lt;='Braços de IP'!$D$13),'Braços de IP'!$E$13,IF(AND(AI243&gt;='Braços de IP'!$B$14,AI243&lt;='Braços de IP'!$D$14),'Braços de IP'!$E$14,"ERRO")))))))</f>
        <v>Curto II</v>
      </c>
      <c r="CW243" s="25"/>
      <c r="CX243" s="24" t="str">
        <f>IF($CW243="","",VLOOKUP($CW243,'Braços de IP'!$E$9:$I$15,2,0))</f>
        <v/>
      </c>
      <c r="CY243" s="27" t="str">
        <f>IF($CW243="","",VLOOKUP($CW243,'Braços de IP'!$E$9:$I$15,5,0))</f>
        <v/>
      </c>
      <c r="CZ243" s="24"/>
      <c r="DA243" s="24"/>
      <c r="DB243" s="24"/>
      <c r="DC243" s="24"/>
      <c r="DD243" s="24"/>
      <c r="DE243" s="24"/>
      <c r="DF243" s="28">
        <f t="shared" si="142"/>
        <v>31</v>
      </c>
      <c r="DG243" s="29">
        <f t="shared" si="143"/>
        <v>100</v>
      </c>
      <c r="DH243" s="28">
        <f t="shared" si="144"/>
        <v>131</v>
      </c>
      <c r="DI243" s="30">
        <f t="shared" si="145"/>
        <v>0.69</v>
      </c>
      <c r="DJ243" s="31"/>
      <c r="DK243" s="32"/>
      <c r="DL243" s="15" t="s">
        <v>141</v>
      </c>
      <c r="DM243" s="15"/>
      <c r="DO243" s="33">
        <f t="shared" si="146"/>
        <v>0.7350427350427351</v>
      </c>
    </row>
    <row r="244" spans="1:119" ht="15.75" hidden="1" customHeight="1" x14ac:dyDescent="0.3">
      <c r="C244" t="s">
        <v>991</v>
      </c>
      <c r="D244" s="15">
        <v>80</v>
      </c>
      <c r="E244" s="15" t="s">
        <v>132</v>
      </c>
      <c r="F244" s="15" t="s">
        <v>244</v>
      </c>
      <c r="G244" s="15">
        <v>-30.031445999999999</v>
      </c>
      <c r="H244" s="15">
        <v>-50.158403</v>
      </c>
      <c r="I244" s="15" t="s">
        <v>134</v>
      </c>
      <c r="J244" s="15" t="s">
        <v>135</v>
      </c>
      <c r="K244" s="15" t="s">
        <v>136</v>
      </c>
      <c r="L244" s="15" t="s">
        <v>148</v>
      </c>
      <c r="M244" s="15">
        <v>100</v>
      </c>
      <c r="N244" s="15">
        <v>17</v>
      </c>
      <c r="O244" s="15">
        <v>0</v>
      </c>
      <c r="P244" s="15">
        <f t="shared" si="119"/>
        <v>200</v>
      </c>
      <c r="Q244" s="16">
        <v>2</v>
      </c>
      <c r="R244" s="16">
        <v>2.5</v>
      </c>
      <c r="S244" s="16">
        <v>7</v>
      </c>
      <c r="T244" s="15"/>
      <c r="U244" s="15"/>
      <c r="V244" s="15">
        <v>0</v>
      </c>
      <c r="W244" s="15">
        <v>2.5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 t="s">
        <v>138</v>
      </c>
      <c r="AD244" s="15" t="s">
        <v>139</v>
      </c>
      <c r="AE244" s="15">
        <v>31.1</v>
      </c>
      <c r="AF244" s="15">
        <v>7.5</v>
      </c>
      <c r="AG244" s="15">
        <v>1</v>
      </c>
      <c r="AH244" s="15">
        <v>0.2</v>
      </c>
      <c r="AI244" s="15">
        <v>1.3</v>
      </c>
      <c r="AJ244" s="16">
        <f t="shared" si="120"/>
        <v>1.1000000000000001</v>
      </c>
      <c r="AK244" s="16" t="s">
        <v>135</v>
      </c>
      <c r="AL244" s="16" t="s">
        <v>135</v>
      </c>
      <c r="AM244" s="15" t="s">
        <v>140</v>
      </c>
      <c r="AN244" s="16">
        <f t="shared" si="121"/>
        <v>2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 t="s">
        <v>135</v>
      </c>
      <c r="AU244" s="17">
        <f t="shared" si="122"/>
        <v>0</v>
      </c>
      <c r="AV244" s="17"/>
      <c r="AW244" s="17">
        <f>VLOOKUP(I244,ABNT5101!$I$3:$J$9,2)</f>
        <v>7.5</v>
      </c>
      <c r="AX244" s="17">
        <f>VLOOKUP(I244,ABNT5101!$I$3:$M$9,5)</f>
        <v>0.18</v>
      </c>
      <c r="AY244" s="131" t="str">
        <f>_xlfn.XLOOKUP(I244,ABNT5101!$I:$I,ABNT5101!$L:$L)</f>
        <v>-</v>
      </c>
      <c r="AZ244" s="131">
        <f>_xlfn.XLOOKUP(I244,ABNT5101!$I:$I,ABNT5101!M:M)</f>
        <v>0.18</v>
      </c>
      <c r="BA244" s="131" t="str">
        <f>_xlfn.XLOOKUP(I244,ABNT5101!$I:$I,ABNT5101!N:N)</f>
        <v>-</v>
      </c>
      <c r="BB244" s="131">
        <f>_xlfn.XLOOKUP(I244,ABNT5101!$I:$I,ABNT5101!O:O)</f>
        <v>16</v>
      </c>
      <c r="BC244" s="18" t="str">
        <f t="shared" si="123"/>
        <v>ATENDE</v>
      </c>
      <c r="BD244" s="19">
        <f t="shared" si="124"/>
        <v>0.21999999999999997</v>
      </c>
      <c r="BE244" s="19">
        <f t="shared" si="125"/>
        <v>2.6111111111111112</v>
      </c>
      <c r="BF244" s="19" t="str">
        <f t="shared" si="126"/>
        <v>-</v>
      </c>
      <c r="BG244" s="20">
        <v>9.15</v>
      </c>
      <c r="BH244" s="20">
        <v>0.65</v>
      </c>
      <c r="BI244" s="20"/>
      <c r="BJ244" s="20"/>
      <c r="BK244" s="21"/>
      <c r="BL244" s="20"/>
      <c r="BM244" s="18" t="str">
        <f t="shared" si="127"/>
        <v>ATENDE</v>
      </c>
      <c r="BN244" s="18" t="str">
        <f t="shared" si="128"/>
        <v>ATENDE</v>
      </c>
      <c r="BO244" s="18" t="str">
        <f t="shared" si="129"/>
        <v>ATENDE</v>
      </c>
      <c r="BP244" s="18" t="str">
        <f t="shared" si="130"/>
        <v>ATENDE</v>
      </c>
      <c r="BQ244" s="22" t="str">
        <f t="shared" si="131"/>
        <v>C5</v>
      </c>
      <c r="BR244" s="22" t="str">
        <f t="shared" si="148"/>
        <v>P6</v>
      </c>
      <c r="BS244" s="23">
        <f t="shared" si="133"/>
        <v>0.62333333333333329</v>
      </c>
      <c r="BT244" s="20">
        <v>4.87</v>
      </c>
      <c r="BU244" s="20">
        <v>3.67</v>
      </c>
      <c r="BV244" s="132">
        <f>IF(BR244="-","-",_xlfn.XLOOKUP(BR244,ABNT5101!$B$4:$B$9,ABNT5101!$C$4:$C$9))</f>
        <v>3</v>
      </c>
      <c r="BW244" s="132">
        <f>IF(BR244="-","-",_xlfn.XLOOKUP(BR244,ABNT5101!$B$4:$B$9,ABNT5101!$D$4:$D$9))</f>
        <v>0.6</v>
      </c>
      <c r="BX244" s="18" t="str">
        <f t="shared" si="134"/>
        <v>ATENDE</v>
      </c>
      <c r="BY244" s="18" t="str">
        <f t="shared" si="135"/>
        <v>ATENDE</v>
      </c>
      <c r="BZ244" s="18" t="str">
        <f t="shared" si="136"/>
        <v>ATENDE</v>
      </c>
      <c r="CA244" s="22" t="str">
        <f t="shared" si="149"/>
        <v>P6</v>
      </c>
      <c r="CB244" s="23">
        <f t="shared" si="137"/>
        <v>1.3233333333333333</v>
      </c>
      <c r="CC244" s="22">
        <v>6.97</v>
      </c>
      <c r="CD244" s="22">
        <v>4.13</v>
      </c>
      <c r="CE244" s="130">
        <f>IF(CA244="-","-",_xlfn.XLOOKUP(CA244,ABNT5101!$B$4:$B$9,ABNT5101!$C$4:$C$9))</f>
        <v>3</v>
      </c>
      <c r="CF244" s="130">
        <f>IF(CA244="-","-",_xlfn.XLOOKUP(CA244,ABNT5101!$B$4:$B$9,ABNT5101!$D$4:$D$9))</f>
        <v>0.6</v>
      </c>
      <c r="CG244" s="18" t="str">
        <f t="shared" si="138"/>
        <v>ATENDE</v>
      </c>
      <c r="CH244" s="18" t="str">
        <f t="shared" si="139"/>
        <v>ATENDE</v>
      </c>
      <c r="CI244" s="18" t="str">
        <f t="shared" si="140"/>
        <v>ATENDE</v>
      </c>
      <c r="CJ244" s="133" t="str">
        <f>_xlfn.XLOOKUP(CK244,'Banco de dados'!$B:$B,'Banco de dados'!$D:$D)</f>
        <v>TECNOWATT</v>
      </c>
      <c r="CK244" s="145" t="s">
        <v>824</v>
      </c>
      <c r="CL244" s="24" t="str">
        <f>_xlfn.XLOOKUP(CK244,'Banco de dados'!$B:$B,'Banco de dados'!$E:$E)</f>
        <v>SIGSAGPTLRRSSNDL_30W_38IBBRS
1-10C1MUN6.5</v>
      </c>
      <c r="CM244" s="24"/>
      <c r="CN244" s="24">
        <f>IF(CM244="-","-",_xlfn.XLOOKUP(CM244,'Banco de dados'!$B:$B,'Banco de dados'!$E:$E))</f>
        <v>0</v>
      </c>
      <c r="CO244" s="26">
        <f t="shared" si="141"/>
        <v>1</v>
      </c>
      <c r="CP244" s="24">
        <f>_xlfn.XLOOKUP(CK244,'Banco de dados'!$B:$B,'Banco de dados'!$H:$H)</f>
        <v>30</v>
      </c>
      <c r="CQ244" s="24" t="e">
        <f>_xlfn.XLOOKUP(CM244,'Banco de dados'!$B:$B,'Banco de dados'!$H:$H)</f>
        <v>#N/A</v>
      </c>
      <c r="CR244" s="24">
        <f>_xlfn.XLOOKUP(CK244,'Banco de dados'!$B:$B,'Banco de dados'!$F:$F)</f>
        <v>5266</v>
      </c>
      <c r="CS244" s="24">
        <f>_xlfn.XLOOKUP(CM244,'Banco de dados'!$B:$B,'Banco de dados'!$F:$F)</f>
        <v>0</v>
      </c>
      <c r="CT244" s="25">
        <v>0</v>
      </c>
      <c r="CU244" s="25"/>
      <c r="CV244" s="24" t="str">
        <f>IF(AI244&lt;=0.5,"Curto I",IF(AND(AI244&gt;='Braços de IP'!$B$9,AI244&lt;='Braços de IP'!$D$9),'Braços de IP'!$E$9,IF(AND(AI244&gt;='Braços de IP'!$B$10,AI244&lt;='Braços de IP'!$D$10),'Braços de IP'!$E$10,IF(AND(AI244&gt;='Braços de IP'!$B$11,AI244&lt;='Braços de IP'!$D$11),'Braços de IP'!$E$11,IF(AND(AI244&gt;='Braços de IP'!$B$12,AI244&lt;='Braços de IP'!$D$12),'Braços de IP'!$E$12,IF(AND(AI244&gt;='Braços de IP'!$B$13,AI244&lt;='Braços de IP'!$D$13),'Braços de IP'!$E$13,IF(AND(AI244&gt;='Braços de IP'!$B$14,AI244&lt;='Braços de IP'!$D$14),'Braços de IP'!$E$14,"ERRO")))))))</f>
        <v>Curto II</v>
      </c>
      <c r="CW244" s="25"/>
      <c r="CX244" s="24" t="str">
        <f>IF($CW244="","",VLOOKUP($CW244,'Braços de IP'!$E$9:$I$15,2,0))</f>
        <v/>
      </c>
      <c r="CY244" s="27" t="str">
        <f>IF($CW244="","",VLOOKUP($CW244,'Braços de IP'!$E$9:$I$15,5,0))</f>
        <v/>
      </c>
      <c r="CZ244" s="24"/>
      <c r="DA244" s="24"/>
      <c r="DB244" s="24"/>
      <c r="DC244" s="24"/>
      <c r="DD244" s="24"/>
      <c r="DE244" s="24"/>
      <c r="DF244" s="28">
        <f t="shared" si="142"/>
        <v>30</v>
      </c>
      <c r="DG244" s="29">
        <f t="shared" si="143"/>
        <v>100</v>
      </c>
      <c r="DH244" s="28">
        <f t="shared" si="144"/>
        <v>130</v>
      </c>
      <c r="DI244" s="30">
        <f t="shared" si="145"/>
        <v>0.7</v>
      </c>
      <c r="DJ244" s="31"/>
      <c r="DK244" s="32"/>
      <c r="DL244" s="15" t="s">
        <v>141</v>
      </c>
      <c r="DM244" s="15"/>
      <c r="DO244" s="33">
        <f t="shared" si="146"/>
        <v>0.74358974358974361</v>
      </c>
    </row>
    <row r="245" spans="1:119" ht="15.75" hidden="1" customHeight="1" x14ac:dyDescent="0.3">
      <c r="C245" t="s">
        <v>991</v>
      </c>
      <c r="D245" s="15">
        <v>81</v>
      </c>
      <c r="E245" s="15" t="s">
        <v>132</v>
      </c>
      <c r="F245" s="15" t="s">
        <v>245</v>
      </c>
      <c r="G245" s="15">
        <v>-30.030156000000002</v>
      </c>
      <c r="H245" s="15">
        <v>-50.155422000000002</v>
      </c>
      <c r="I245" s="15" t="s">
        <v>134</v>
      </c>
      <c r="J245" s="15" t="s">
        <v>135</v>
      </c>
      <c r="K245" s="15" t="s">
        <v>136</v>
      </c>
      <c r="L245" s="15" t="s">
        <v>148</v>
      </c>
      <c r="M245" s="15">
        <v>100</v>
      </c>
      <c r="N245" s="15">
        <v>17</v>
      </c>
      <c r="O245" s="15">
        <v>0</v>
      </c>
      <c r="P245" s="15">
        <f t="shared" si="119"/>
        <v>200</v>
      </c>
      <c r="Q245" s="16">
        <v>2</v>
      </c>
      <c r="R245" s="16">
        <v>2.5</v>
      </c>
      <c r="S245" s="16">
        <v>7</v>
      </c>
      <c r="T245" s="15"/>
      <c r="U245" s="15"/>
      <c r="V245" s="15">
        <v>0</v>
      </c>
      <c r="W245" s="15">
        <v>2.5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 t="s">
        <v>138</v>
      </c>
      <c r="AD245" s="15" t="s">
        <v>139</v>
      </c>
      <c r="AE245" s="15">
        <v>38.75</v>
      </c>
      <c r="AF245" s="15">
        <v>7</v>
      </c>
      <c r="AG245" s="15">
        <v>1</v>
      </c>
      <c r="AH245" s="15">
        <v>0.4</v>
      </c>
      <c r="AI245" s="15">
        <v>1.3</v>
      </c>
      <c r="AJ245" s="16">
        <f t="shared" si="120"/>
        <v>0.9</v>
      </c>
      <c r="AK245" s="16" t="s">
        <v>135</v>
      </c>
      <c r="AL245" s="16" t="s">
        <v>135</v>
      </c>
      <c r="AM245" s="15" t="s">
        <v>140</v>
      </c>
      <c r="AN245" s="16">
        <f t="shared" si="121"/>
        <v>2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 t="s">
        <v>135</v>
      </c>
      <c r="AU245" s="17">
        <f t="shared" si="122"/>
        <v>0</v>
      </c>
      <c r="AV245" s="17"/>
      <c r="AW245" s="17">
        <f>VLOOKUP(I245,ABNT5101!$I$3:$J$9,2)</f>
        <v>7.5</v>
      </c>
      <c r="AX245" s="17">
        <f>VLOOKUP(I245,ABNT5101!$I$3:$M$9,5)</f>
        <v>0.18</v>
      </c>
      <c r="AY245" s="131" t="str">
        <f>_xlfn.XLOOKUP(I245,ABNT5101!$I:$I,ABNT5101!$L:$L)</f>
        <v>-</v>
      </c>
      <c r="AZ245" s="131">
        <f>_xlfn.XLOOKUP(I245,ABNT5101!$I:$I,ABNT5101!M:M)</f>
        <v>0.18</v>
      </c>
      <c r="BA245" s="131" t="str">
        <f>_xlfn.XLOOKUP(I245,ABNT5101!$I:$I,ABNT5101!N:N)</f>
        <v>-</v>
      </c>
      <c r="BB245" s="131">
        <f>_xlfn.XLOOKUP(I245,ABNT5101!$I:$I,ABNT5101!O:O)</f>
        <v>16</v>
      </c>
      <c r="BC245" s="18" t="str">
        <f t="shared" si="123"/>
        <v>ATENDE</v>
      </c>
      <c r="BD245" s="19">
        <f t="shared" si="124"/>
        <v>7.3333333333333472E-2</v>
      </c>
      <c r="BE245" s="19">
        <f t="shared" si="125"/>
        <v>0.5555555555555558</v>
      </c>
      <c r="BF245" s="19" t="str">
        <f t="shared" si="126"/>
        <v>-</v>
      </c>
      <c r="BG245" s="20">
        <v>8.0500000000000007</v>
      </c>
      <c r="BH245" s="20">
        <v>0.28000000000000003</v>
      </c>
      <c r="BI245" s="20"/>
      <c r="BJ245" s="20"/>
      <c r="BK245" s="21"/>
      <c r="BL245" s="20"/>
      <c r="BM245" s="18" t="str">
        <f t="shared" si="127"/>
        <v>ATENDE</v>
      </c>
      <c r="BN245" s="18" t="str">
        <f t="shared" si="128"/>
        <v>ATENDE</v>
      </c>
      <c r="BO245" s="18" t="str">
        <f t="shared" si="129"/>
        <v>ATENDE</v>
      </c>
      <c r="BP245" s="18" t="str">
        <f t="shared" si="130"/>
        <v>ATENDE</v>
      </c>
      <c r="BQ245" s="22" t="str">
        <f t="shared" si="131"/>
        <v>C5</v>
      </c>
      <c r="BR245" s="22" t="str">
        <f t="shared" si="148"/>
        <v>P6</v>
      </c>
      <c r="BS245" s="23">
        <f t="shared" si="133"/>
        <v>0.51666666666666661</v>
      </c>
      <c r="BT245" s="20">
        <v>4.55</v>
      </c>
      <c r="BU245" s="20">
        <v>1.51</v>
      </c>
      <c r="BV245" s="132">
        <f>IF(BR245="-","-",_xlfn.XLOOKUP(BR245,ABNT5101!$B$4:$B$9,ABNT5101!$C$4:$C$9))</f>
        <v>3</v>
      </c>
      <c r="BW245" s="132">
        <f>IF(BR245="-","-",_xlfn.XLOOKUP(BR245,ABNT5101!$B$4:$B$9,ABNT5101!$D$4:$D$9))</f>
        <v>0.6</v>
      </c>
      <c r="BX245" s="18" t="str">
        <f t="shared" si="134"/>
        <v>ATENDE</v>
      </c>
      <c r="BY245" s="18" t="str">
        <f t="shared" si="135"/>
        <v>ATENDE</v>
      </c>
      <c r="BZ245" s="18" t="str">
        <f t="shared" si="136"/>
        <v>ATENDE</v>
      </c>
      <c r="CA245" s="22" t="str">
        <f t="shared" si="149"/>
        <v>P6</v>
      </c>
      <c r="CB245" s="23">
        <f t="shared" si="137"/>
        <v>1.1833333333333331</v>
      </c>
      <c r="CC245" s="22">
        <v>6.55</v>
      </c>
      <c r="CD245" s="22">
        <v>1.46</v>
      </c>
      <c r="CE245" s="130">
        <f>IF(CA245="-","-",_xlfn.XLOOKUP(CA245,ABNT5101!$B$4:$B$9,ABNT5101!$C$4:$C$9))</f>
        <v>3</v>
      </c>
      <c r="CF245" s="130">
        <f>IF(CA245="-","-",_xlfn.XLOOKUP(CA245,ABNT5101!$B$4:$B$9,ABNT5101!$D$4:$D$9))</f>
        <v>0.6</v>
      </c>
      <c r="CG245" s="18" t="str">
        <f t="shared" si="138"/>
        <v>ATENDE</v>
      </c>
      <c r="CH245" s="18" t="str">
        <f t="shared" si="139"/>
        <v>ATENDE</v>
      </c>
      <c r="CI245" s="18" t="str">
        <f t="shared" si="140"/>
        <v>ATENDE</v>
      </c>
      <c r="CJ245" s="133" t="str">
        <f>_xlfn.XLOOKUP(CK245,'Banco de dados'!$B:$B,'Banco de dados'!$D:$D)</f>
        <v>LEDSTAR</v>
      </c>
      <c r="CK245" s="145" t="s">
        <v>709</v>
      </c>
      <c r="CL245" s="24" t="str">
        <f>_xlfn.XLOOKUP(CK245,'Banco de dados'!$B:$B,'Banco de dados'!$E:$E)</f>
        <v>LUM LED SL VT 9.1 35W</v>
      </c>
      <c r="CM245" s="24"/>
      <c r="CN245" s="24" t="e">
        <f>IF(CM245="-","-",_xlfn.XLOOKUP(CM245,'Banco de dados'!$B:$B,'Banco de dados'!$E:$E))</f>
        <v>#N/A</v>
      </c>
      <c r="CO245" s="26">
        <f t="shared" si="141"/>
        <v>1</v>
      </c>
      <c r="CP245" s="24">
        <f>_xlfn.XLOOKUP(CK245,'Banco de dados'!$B:$B,'Banco de dados'!$H:$H)</f>
        <v>35</v>
      </c>
      <c r="CQ245" s="24">
        <f>_xlfn.XLOOKUP(CM245,'Banco de dados'!$B:$B,'Banco de dados'!$H:$H)</f>
        <v>0</v>
      </c>
      <c r="CR245" s="24">
        <f>_xlfn.XLOOKUP(CK245,'Banco de dados'!$B:$B,'Banco de dados'!$F:$F)</f>
        <v>5955.62</v>
      </c>
      <c r="CS245" s="24">
        <f>_xlfn.XLOOKUP(CM245,'Banco de dados'!$B:$B,'Banco de dados'!$F:$F)</f>
        <v>0</v>
      </c>
      <c r="CT245" s="25">
        <v>0</v>
      </c>
      <c r="CU245" s="25"/>
      <c r="CV245" s="24" t="str">
        <f>IF(AI245&lt;=0.5,"Curto I",IF(AND(AI245&gt;='Braços de IP'!$B$9,AI245&lt;='Braços de IP'!$D$9),'Braços de IP'!$E$9,IF(AND(AI245&gt;='Braços de IP'!$B$10,AI245&lt;='Braços de IP'!$D$10),'Braços de IP'!$E$10,IF(AND(AI245&gt;='Braços de IP'!$B$11,AI245&lt;='Braços de IP'!$D$11),'Braços de IP'!$E$11,IF(AND(AI245&gt;='Braços de IP'!$B$12,AI245&lt;='Braços de IP'!$D$12),'Braços de IP'!$E$12,IF(AND(AI245&gt;='Braços de IP'!$B$13,AI245&lt;='Braços de IP'!$D$13),'Braços de IP'!$E$13,IF(AND(AI245&gt;='Braços de IP'!$B$14,AI245&lt;='Braços de IP'!$D$14),'Braços de IP'!$E$14,"ERRO")))))))</f>
        <v>Curto II</v>
      </c>
      <c r="CW245" s="25"/>
      <c r="CX245" s="24" t="str">
        <f>IF($CW245="","",VLOOKUP($CW245,'Braços de IP'!$E$9:$I$15,2,0))</f>
        <v/>
      </c>
      <c r="CY245" s="27" t="str">
        <f>IF($CW245="","",VLOOKUP($CW245,'Braços de IP'!$E$9:$I$15,5,0))</f>
        <v/>
      </c>
      <c r="CZ245" s="24"/>
      <c r="DA245" s="24"/>
      <c r="DB245" s="24"/>
      <c r="DC245" s="24"/>
      <c r="DD245" s="24"/>
      <c r="DE245" s="24"/>
      <c r="DF245" s="28">
        <f t="shared" si="142"/>
        <v>35</v>
      </c>
      <c r="DG245" s="29">
        <f t="shared" si="143"/>
        <v>100</v>
      </c>
      <c r="DH245" s="28">
        <f t="shared" si="144"/>
        <v>135</v>
      </c>
      <c r="DI245" s="30">
        <f t="shared" si="145"/>
        <v>0.65</v>
      </c>
      <c r="DJ245" s="31"/>
      <c r="DK245" s="32"/>
      <c r="DL245" s="15" t="s">
        <v>141</v>
      </c>
      <c r="DM245" s="15"/>
      <c r="DO245" s="33">
        <f t="shared" si="146"/>
        <v>0.70085470085470081</v>
      </c>
    </row>
    <row r="246" spans="1:119" ht="15.75" hidden="1" customHeight="1" x14ac:dyDescent="0.3">
      <c r="C246" t="s">
        <v>991</v>
      </c>
      <c r="D246" s="15">
        <v>81</v>
      </c>
      <c r="E246" s="15" t="s">
        <v>132</v>
      </c>
      <c r="F246" s="15" t="s">
        <v>245</v>
      </c>
      <c r="G246" s="15">
        <v>-30.030156000000002</v>
      </c>
      <c r="H246" s="15">
        <v>-50.155422000000002</v>
      </c>
      <c r="I246" s="15" t="s">
        <v>134</v>
      </c>
      <c r="J246" s="15" t="s">
        <v>135</v>
      </c>
      <c r="K246" s="15" t="s">
        <v>136</v>
      </c>
      <c r="L246" s="15" t="s">
        <v>148</v>
      </c>
      <c r="M246" s="15">
        <v>100</v>
      </c>
      <c r="N246" s="15">
        <v>17</v>
      </c>
      <c r="O246" s="15">
        <v>0</v>
      </c>
      <c r="P246" s="15">
        <f t="shared" si="119"/>
        <v>200</v>
      </c>
      <c r="Q246" s="16">
        <v>2</v>
      </c>
      <c r="R246" s="16">
        <v>2.5</v>
      </c>
      <c r="S246" s="16">
        <v>7</v>
      </c>
      <c r="T246" s="15"/>
      <c r="U246" s="15"/>
      <c r="V246" s="15">
        <v>0</v>
      </c>
      <c r="W246" s="15">
        <v>2.5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 t="s">
        <v>138</v>
      </c>
      <c r="AD246" s="15" t="s">
        <v>139</v>
      </c>
      <c r="AE246" s="15">
        <v>38.75</v>
      </c>
      <c r="AF246" s="15">
        <v>7</v>
      </c>
      <c r="AG246" s="15">
        <v>1</v>
      </c>
      <c r="AH246" s="15">
        <v>0.4</v>
      </c>
      <c r="AI246" s="15">
        <v>1.3</v>
      </c>
      <c r="AJ246" s="16">
        <f t="shared" si="120"/>
        <v>0.9</v>
      </c>
      <c r="AK246" s="16" t="s">
        <v>135</v>
      </c>
      <c r="AL246" s="16" t="s">
        <v>135</v>
      </c>
      <c r="AM246" s="15" t="s">
        <v>140</v>
      </c>
      <c r="AN246" s="16">
        <f t="shared" si="121"/>
        <v>2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 t="s">
        <v>135</v>
      </c>
      <c r="AU246" s="17">
        <f t="shared" si="122"/>
        <v>0</v>
      </c>
      <c r="AV246" s="17"/>
      <c r="AW246" s="17">
        <f>VLOOKUP(I246,ABNT5101!$I$3:$J$9,2)</f>
        <v>7.5</v>
      </c>
      <c r="AX246" s="17">
        <f>VLOOKUP(I246,ABNT5101!$I$3:$M$9,5)</f>
        <v>0.18</v>
      </c>
      <c r="AY246" s="131" t="str">
        <f>_xlfn.XLOOKUP(I246,ABNT5101!$I:$I,ABNT5101!$L:$L)</f>
        <v>-</v>
      </c>
      <c r="AZ246" s="131">
        <f>_xlfn.XLOOKUP(I246,ABNT5101!$I:$I,ABNT5101!M:M)</f>
        <v>0.18</v>
      </c>
      <c r="BA246" s="131" t="str">
        <f>_xlfn.XLOOKUP(I246,ABNT5101!$I:$I,ABNT5101!N:N)</f>
        <v>-</v>
      </c>
      <c r="BB246" s="131">
        <f>_xlfn.XLOOKUP(I246,ABNT5101!$I:$I,ABNT5101!O:O)</f>
        <v>16</v>
      </c>
      <c r="BC246" s="18" t="str">
        <f t="shared" si="123"/>
        <v>ATENDE</v>
      </c>
      <c r="BD246" s="19">
        <f t="shared" si="124"/>
        <v>3.6000000000000032E-2</v>
      </c>
      <c r="BE246" s="19">
        <f t="shared" si="125"/>
        <v>0.22222222222222232</v>
      </c>
      <c r="BF246" s="19" t="str">
        <f t="shared" si="126"/>
        <v>-</v>
      </c>
      <c r="BG246" s="20">
        <v>7.77</v>
      </c>
      <c r="BH246" s="20">
        <v>0.22</v>
      </c>
      <c r="BI246" s="20"/>
      <c r="BJ246" s="20"/>
      <c r="BK246" s="21"/>
      <c r="BL246" s="20"/>
      <c r="BM246" s="18" t="str">
        <f t="shared" si="127"/>
        <v>ATENDE</v>
      </c>
      <c r="BN246" s="18" t="str">
        <f t="shared" si="128"/>
        <v>ATENDE</v>
      </c>
      <c r="BO246" s="18" t="str">
        <f t="shared" si="129"/>
        <v>ATENDE</v>
      </c>
      <c r="BP246" s="18" t="str">
        <f t="shared" si="130"/>
        <v>ATENDE</v>
      </c>
      <c r="BQ246" s="22" t="str">
        <f t="shared" si="131"/>
        <v>C5</v>
      </c>
      <c r="BR246" s="22" t="str">
        <f t="shared" si="148"/>
        <v>P6</v>
      </c>
      <c r="BS246" s="23">
        <f t="shared" si="133"/>
        <v>0.2433333333333334</v>
      </c>
      <c r="BT246" s="20">
        <v>3.73</v>
      </c>
      <c r="BU246" s="20">
        <v>1.2</v>
      </c>
      <c r="BV246" s="132">
        <f>IF(BR246="-","-",_xlfn.XLOOKUP(BR246,ABNT5101!$B$4:$B$9,ABNT5101!$C$4:$C$9))</f>
        <v>3</v>
      </c>
      <c r="BW246" s="132">
        <f>IF(BR246="-","-",_xlfn.XLOOKUP(BR246,ABNT5101!$B$4:$B$9,ABNT5101!$D$4:$D$9))</f>
        <v>0.6</v>
      </c>
      <c r="BX246" s="18" t="str">
        <f t="shared" si="134"/>
        <v>ATENDE</v>
      </c>
      <c r="BY246" s="18" t="str">
        <f t="shared" si="135"/>
        <v>ATENDE</v>
      </c>
      <c r="BZ246" s="18" t="str">
        <f t="shared" si="136"/>
        <v>ATENDE</v>
      </c>
      <c r="CA246" s="22" t="str">
        <f t="shared" si="149"/>
        <v>P6</v>
      </c>
      <c r="CB246" s="23">
        <f t="shared" si="137"/>
        <v>1.0100000000000002</v>
      </c>
      <c r="CC246" s="22">
        <v>6.03</v>
      </c>
      <c r="CD246" s="22">
        <v>0.61</v>
      </c>
      <c r="CE246" s="130">
        <f>IF(CA246="-","-",_xlfn.XLOOKUP(CA246,ABNT5101!$B$4:$B$9,ABNT5101!$C$4:$C$9))</f>
        <v>3</v>
      </c>
      <c r="CF246" s="130">
        <f>IF(CA246="-","-",_xlfn.XLOOKUP(CA246,ABNT5101!$B$4:$B$9,ABNT5101!$D$4:$D$9))</f>
        <v>0.6</v>
      </c>
      <c r="CG246" s="18" t="str">
        <f t="shared" si="138"/>
        <v>ATENDE</v>
      </c>
      <c r="CH246" s="18" t="str">
        <f t="shared" si="139"/>
        <v>ATENDE</v>
      </c>
      <c r="CI246" s="18" t="str">
        <f t="shared" si="140"/>
        <v>ATENDE</v>
      </c>
      <c r="CJ246" s="133" t="str">
        <f>_xlfn.XLOOKUP(CK246,'Banco de dados'!$B:$B,'Banco de dados'!$D:$D)</f>
        <v>SX LIGHTING</v>
      </c>
      <c r="CK246" s="145" t="s">
        <v>801</v>
      </c>
      <c r="CL246" s="24" t="str">
        <f>_xlfn.XLOOKUP(CK246,'Banco de dados'!$B:$B,'Banco de dados'!$E:$E)</f>
        <v>SXINEVO030K40L12CZF7PHF</v>
      </c>
      <c r="CM246" s="24"/>
      <c r="CN246" s="24" t="e">
        <f>IF(CM246="-","-",_xlfn.XLOOKUP(CM246,'Banco de dados'!$B:$B,'Banco de dados'!$E:$E))</f>
        <v>#N/A</v>
      </c>
      <c r="CO246" s="26">
        <f t="shared" si="141"/>
        <v>1</v>
      </c>
      <c r="CP246" s="24">
        <f>_xlfn.XLOOKUP(CK246,'Banco de dados'!$B:$B,'Banco de dados'!$H:$H)</f>
        <v>31</v>
      </c>
      <c r="CQ246" s="24">
        <f>_xlfn.XLOOKUP(CM246,'Banco de dados'!$B:$B,'Banco de dados'!$H:$H)</f>
        <v>0</v>
      </c>
      <c r="CR246" s="24">
        <f>_xlfn.XLOOKUP(CK246,'Banco de dados'!$B:$B,'Banco de dados'!$F:$F)</f>
        <v>5270</v>
      </c>
      <c r="CS246" s="24">
        <f>_xlfn.XLOOKUP(CM246,'Banco de dados'!$B:$B,'Banco de dados'!$F:$F)</f>
        <v>0</v>
      </c>
      <c r="CT246" s="25">
        <v>0</v>
      </c>
      <c r="CU246" s="25"/>
      <c r="CV246" s="24" t="str">
        <f>IF(AI246&lt;=0.5,"Curto I",IF(AND(AI246&gt;='Braços de IP'!$B$9,AI246&lt;='Braços de IP'!$D$9),'Braços de IP'!$E$9,IF(AND(AI246&gt;='Braços de IP'!$B$10,AI246&lt;='Braços de IP'!$D$10),'Braços de IP'!$E$10,IF(AND(AI246&gt;='Braços de IP'!$B$11,AI246&lt;='Braços de IP'!$D$11),'Braços de IP'!$E$11,IF(AND(AI246&gt;='Braços de IP'!$B$12,AI246&lt;='Braços de IP'!$D$12),'Braços de IP'!$E$12,IF(AND(AI246&gt;='Braços de IP'!$B$13,AI246&lt;='Braços de IP'!$D$13),'Braços de IP'!$E$13,IF(AND(AI246&gt;='Braços de IP'!$B$14,AI246&lt;='Braços de IP'!$D$14),'Braços de IP'!$E$14,"ERRO")))))))</f>
        <v>Curto II</v>
      </c>
      <c r="CW246" s="25"/>
      <c r="CX246" s="24" t="str">
        <f>IF($CW246="","",VLOOKUP($CW246,'Braços de IP'!$E$9:$I$15,2,0))</f>
        <v/>
      </c>
      <c r="CY246" s="27" t="str">
        <f>IF($CW246="","",VLOOKUP($CW246,'Braços de IP'!$E$9:$I$15,5,0))</f>
        <v/>
      </c>
      <c r="CZ246" s="24"/>
      <c r="DA246" s="24"/>
      <c r="DB246" s="24"/>
      <c r="DC246" s="24"/>
      <c r="DD246" s="24"/>
      <c r="DE246" s="24"/>
      <c r="DF246" s="28">
        <f t="shared" si="142"/>
        <v>31</v>
      </c>
      <c r="DG246" s="29">
        <f t="shared" si="143"/>
        <v>100</v>
      </c>
      <c r="DH246" s="28">
        <f t="shared" si="144"/>
        <v>131</v>
      </c>
      <c r="DI246" s="30">
        <f t="shared" si="145"/>
        <v>0.69</v>
      </c>
      <c r="DJ246" s="31"/>
      <c r="DK246" s="32"/>
      <c r="DL246" s="15" t="s">
        <v>141</v>
      </c>
      <c r="DM246" s="15"/>
      <c r="DO246" s="33">
        <f t="shared" si="146"/>
        <v>0.7350427350427351</v>
      </c>
    </row>
    <row r="247" spans="1:119" ht="15.75" hidden="1" customHeight="1" x14ac:dyDescent="0.3">
      <c r="C247" t="s">
        <v>991</v>
      </c>
      <c r="D247" s="15">
        <v>81</v>
      </c>
      <c r="E247" s="15" t="s">
        <v>132</v>
      </c>
      <c r="F247" s="15" t="s">
        <v>245</v>
      </c>
      <c r="G247" s="15">
        <v>-30.030156000000002</v>
      </c>
      <c r="H247" s="15">
        <v>-50.155422000000002</v>
      </c>
      <c r="I247" s="15" t="s">
        <v>134</v>
      </c>
      <c r="J247" s="15" t="s">
        <v>135</v>
      </c>
      <c r="K247" s="15" t="s">
        <v>136</v>
      </c>
      <c r="L247" s="15" t="s">
        <v>148</v>
      </c>
      <c r="M247" s="15">
        <v>100</v>
      </c>
      <c r="N247" s="15">
        <v>17</v>
      </c>
      <c r="O247" s="15">
        <v>0</v>
      </c>
      <c r="P247" s="15">
        <f t="shared" si="119"/>
        <v>200</v>
      </c>
      <c r="Q247" s="16">
        <v>2</v>
      </c>
      <c r="R247" s="16">
        <v>2.5</v>
      </c>
      <c r="S247" s="16">
        <v>7</v>
      </c>
      <c r="T247" s="15"/>
      <c r="U247" s="15"/>
      <c r="V247" s="15">
        <v>0</v>
      </c>
      <c r="W247" s="15">
        <v>2.5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 t="s">
        <v>138</v>
      </c>
      <c r="AD247" s="15" t="s">
        <v>139</v>
      </c>
      <c r="AE247" s="15">
        <v>38.75</v>
      </c>
      <c r="AF247" s="15">
        <v>7</v>
      </c>
      <c r="AG247" s="15">
        <v>1</v>
      </c>
      <c r="AH247" s="15">
        <v>0.4</v>
      </c>
      <c r="AI247" s="15">
        <v>1.3</v>
      </c>
      <c r="AJ247" s="16">
        <f t="shared" si="120"/>
        <v>0.9</v>
      </c>
      <c r="AK247" s="16" t="s">
        <v>135</v>
      </c>
      <c r="AL247" s="16" t="s">
        <v>135</v>
      </c>
      <c r="AM247" s="15" t="s">
        <v>140</v>
      </c>
      <c r="AN247" s="16">
        <f t="shared" si="121"/>
        <v>2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 t="s">
        <v>135</v>
      </c>
      <c r="AU247" s="17">
        <f t="shared" si="122"/>
        <v>0</v>
      </c>
      <c r="AV247" s="17"/>
      <c r="AW247" s="17">
        <f>VLOOKUP(I247,ABNT5101!$I$3:$J$9,2)</f>
        <v>7.5</v>
      </c>
      <c r="AX247" s="17">
        <f>VLOOKUP(I247,ABNT5101!$I$3:$M$9,5)</f>
        <v>0.18</v>
      </c>
      <c r="AY247" s="131" t="str">
        <f>_xlfn.XLOOKUP(I247,ABNT5101!$I:$I,ABNT5101!$L:$L)</f>
        <v>-</v>
      </c>
      <c r="AZ247" s="131">
        <f>_xlfn.XLOOKUP(I247,ABNT5101!$I:$I,ABNT5101!M:M)</f>
        <v>0.18</v>
      </c>
      <c r="BA247" s="131" t="str">
        <f>_xlfn.XLOOKUP(I247,ABNT5101!$I:$I,ABNT5101!N:N)</f>
        <v>-</v>
      </c>
      <c r="BB247" s="131">
        <f>_xlfn.XLOOKUP(I247,ABNT5101!$I:$I,ABNT5101!O:O)</f>
        <v>16</v>
      </c>
      <c r="BC247" s="18" t="str">
        <f t="shared" si="123"/>
        <v>ATENDE</v>
      </c>
      <c r="BD247" s="19">
        <f t="shared" si="124"/>
        <v>2.0000000000000018E-2</v>
      </c>
      <c r="BE247" s="19">
        <f t="shared" si="125"/>
        <v>0.72222222222222232</v>
      </c>
      <c r="BF247" s="19" t="str">
        <f t="shared" si="126"/>
        <v>-</v>
      </c>
      <c r="BG247" s="20">
        <v>7.65</v>
      </c>
      <c r="BH247" s="20">
        <v>0.31</v>
      </c>
      <c r="BI247" s="20"/>
      <c r="BJ247" s="20"/>
      <c r="BK247" s="21"/>
      <c r="BL247" s="20"/>
      <c r="BM247" s="18" t="str">
        <f t="shared" si="127"/>
        <v>ATENDE</v>
      </c>
      <c r="BN247" s="18" t="str">
        <f t="shared" si="128"/>
        <v>ATENDE</v>
      </c>
      <c r="BO247" s="18" t="str">
        <f t="shared" si="129"/>
        <v>ATENDE</v>
      </c>
      <c r="BP247" s="18" t="str">
        <f t="shared" si="130"/>
        <v>ATENDE</v>
      </c>
      <c r="BQ247" s="22" t="str">
        <f t="shared" si="131"/>
        <v>C5</v>
      </c>
      <c r="BR247" s="22" t="str">
        <f t="shared" si="148"/>
        <v>P6</v>
      </c>
      <c r="BS247" s="23">
        <f t="shared" si="133"/>
        <v>0.16333333333333333</v>
      </c>
      <c r="BT247" s="20">
        <v>3.49</v>
      </c>
      <c r="BU247" s="20">
        <v>1.71</v>
      </c>
      <c r="BV247" s="132">
        <f>IF(BR247="-","-",_xlfn.XLOOKUP(BR247,ABNT5101!$B$4:$B$9,ABNT5101!$C$4:$C$9))</f>
        <v>3</v>
      </c>
      <c r="BW247" s="132">
        <f>IF(BR247="-","-",_xlfn.XLOOKUP(BR247,ABNT5101!$B$4:$B$9,ABNT5101!$D$4:$D$9))</f>
        <v>0.6</v>
      </c>
      <c r="BX247" s="18" t="str">
        <f t="shared" si="134"/>
        <v>ATENDE</v>
      </c>
      <c r="BY247" s="18" t="str">
        <f t="shared" si="135"/>
        <v>ATENDE</v>
      </c>
      <c r="BZ247" s="18" t="str">
        <f t="shared" si="136"/>
        <v>ATENDE</v>
      </c>
      <c r="CA247" s="22" t="str">
        <f t="shared" si="149"/>
        <v>P6</v>
      </c>
      <c r="CB247" s="23">
        <f t="shared" si="137"/>
        <v>1.02</v>
      </c>
      <c r="CC247" s="22">
        <v>6.06</v>
      </c>
      <c r="CD247" s="22">
        <v>1.63</v>
      </c>
      <c r="CE247" s="130">
        <f>IF(CA247="-","-",_xlfn.XLOOKUP(CA247,ABNT5101!$B$4:$B$9,ABNT5101!$C$4:$C$9))</f>
        <v>3</v>
      </c>
      <c r="CF247" s="130">
        <f>IF(CA247="-","-",_xlfn.XLOOKUP(CA247,ABNT5101!$B$4:$B$9,ABNT5101!$D$4:$D$9))</f>
        <v>0.6</v>
      </c>
      <c r="CG247" s="18" t="str">
        <f t="shared" si="138"/>
        <v>ATENDE</v>
      </c>
      <c r="CH247" s="18" t="str">
        <f t="shared" si="139"/>
        <v>ATENDE</v>
      </c>
      <c r="CI247" s="18" t="str">
        <f t="shared" si="140"/>
        <v>ATENDE</v>
      </c>
      <c r="CJ247" s="133" t="str">
        <f>_xlfn.XLOOKUP(CK247,'Banco de dados'!$B:$B,'Banco de dados'!$D:$D)</f>
        <v>TECNOWATT</v>
      </c>
      <c r="CK247" s="145" t="s">
        <v>824</v>
      </c>
      <c r="CL247" s="24" t="str">
        <f>_xlfn.XLOOKUP(CK247,'Banco de dados'!$B:$B,'Banco de dados'!$E:$E)</f>
        <v>SIGSAGPTLRRSSNDL_30W_38IBBRS
1-10C1MUN6.5</v>
      </c>
      <c r="CM247" s="24"/>
      <c r="CN247" s="24" t="e">
        <f>IF(CM247="-","-",_xlfn.XLOOKUP(CM247,'Banco de dados'!$B:$B,'Banco de dados'!$E:$E))</f>
        <v>#N/A</v>
      </c>
      <c r="CO247" s="26">
        <f t="shared" si="141"/>
        <v>1</v>
      </c>
      <c r="CP247" s="24">
        <f>_xlfn.XLOOKUP(CK247,'Banco de dados'!$B:$B,'Banco de dados'!$H:$H)</f>
        <v>30</v>
      </c>
      <c r="CQ247" s="24">
        <f>_xlfn.XLOOKUP(CM247,'Banco de dados'!$B:$B,'Banco de dados'!$H:$H)</f>
        <v>0</v>
      </c>
      <c r="CR247" s="24">
        <f>_xlfn.XLOOKUP(CK247,'Banco de dados'!$B:$B,'Banco de dados'!$F:$F)</f>
        <v>5266</v>
      </c>
      <c r="CS247" s="24">
        <f>_xlfn.XLOOKUP(CM247,'Banco de dados'!$B:$B,'Banco de dados'!$F:$F)</f>
        <v>0</v>
      </c>
      <c r="CT247" s="25">
        <v>0</v>
      </c>
      <c r="CU247" s="25"/>
      <c r="CV247" s="24" t="str">
        <f>IF(AI247&lt;=0.5,"Curto I",IF(AND(AI247&gt;='Braços de IP'!$B$9,AI247&lt;='Braços de IP'!$D$9),'Braços de IP'!$E$9,IF(AND(AI247&gt;='Braços de IP'!$B$10,AI247&lt;='Braços de IP'!$D$10),'Braços de IP'!$E$10,IF(AND(AI247&gt;='Braços de IP'!$B$11,AI247&lt;='Braços de IP'!$D$11),'Braços de IP'!$E$11,IF(AND(AI247&gt;='Braços de IP'!$B$12,AI247&lt;='Braços de IP'!$D$12),'Braços de IP'!$E$12,IF(AND(AI247&gt;='Braços de IP'!$B$13,AI247&lt;='Braços de IP'!$D$13),'Braços de IP'!$E$13,IF(AND(AI247&gt;='Braços de IP'!$B$14,AI247&lt;='Braços de IP'!$D$14),'Braços de IP'!$E$14,"ERRO")))))))</f>
        <v>Curto II</v>
      </c>
      <c r="CW247" s="25"/>
      <c r="CX247" s="24" t="str">
        <f>IF($CW247="","",VLOOKUP($CW247,'Braços de IP'!$E$9:$I$15,2,0))</f>
        <v/>
      </c>
      <c r="CY247" s="27" t="str">
        <f>IF($CW247="","",VLOOKUP($CW247,'Braços de IP'!$E$9:$I$15,5,0))</f>
        <v/>
      </c>
      <c r="CZ247" s="24"/>
      <c r="DA247" s="24"/>
      <c r="DB247" s="24"/>
      <c r="DC247" s="24"/>
      <c r="DD247" s="24"/>
      <c r="DE247" s="24"/>
      <c r="DF247" s="28">
        <f t="shared" si="142"/>
        <v>30</v>
      </c>
      <c r="DG247" s="29">
        <f t="shared" si="143"/>
        <v>100</v>
      </c>
      <c r="DH247" s="28">
        <f t="shared" si="144"/>
        <v>130</v>
      </c>
      <c r="DI247" s="30">
        <f t="shared" si="145"/>
        <v>0.7</v>
      </c>
      <c r="DJ247" s="31"/>
      <c r="DK247" s="32"/>
      <c r="DL247" s="15" t="s">
        <v>141</v>
      </c>
      <c r="DM247" s="15"/>
      <c r="DO247" s="33">
        <f t="shared" si="146"/>
        <v>0.74358974358974361</v>
      </c>
    </row>
    <row r="248" spans="1:119" ht="15.75" hidden="1" customHeight="1" x14ac:dyDescent="0.3">
      <c r="A248" s="156" t="s">
        <v>1019</v>
      </c>
      <c r="B248" s="156"/>
      <c r="C248" t="s">
        <v>991</v>
      </c>
      <c r="D248" s="159">
        <v>83</v>
      </c>
      <c r="E248" s="159" t="s">
        <v>146</v>
      </c>
      <c r="F248" s="15" t="s">
        <v>247</v>
      </c>
      <c r="G248" s="15">
        <v>-30.027892000000001</v>
      </c>
      <c r="H248" s="15">
        <v>-50.15175</v>
      </c>
      <c r="I248" s="15" t="s">
        <v>319</v>
      </c>
      <c r="J248" s="15" t="s">
        <v>135</v>
      </c>
      <c r="K248" s="15" t="s">
        <v>136</v>
      </c>
      <c r="L248" s="15" t="s">
        <v>148</v>
      </c>
      <c r="M248" s="15">
        <v>250</v>
      </c>
      <c r="N248" s="15">
        <v>30</v>
      </c>
      <c r="O248" s="15">
        <v>0</v>
      </c>
      <c r="P248" s="15">
        <f t="shared" si="119"/>
        <v>2000</v>
      </c>
      <c r="Q248" s="16">
        <v>2</v>
      </c>
      <c r="R248" s="16">
        <v>0</v>
      </c>
      <c r="S248" s="16">
        <v>7</v>
      </c>
      <c r="T248" s="15"/>
      <c r="U248" s="15"/>
      <c r="V248" s="15">
        <v>0</v>
      </c>
      <c r="W248" s="15">
        <v>3</v>
      </c>
      <c r="X248" s="15">
        <v>6</v>
      </c>
      <c r="Y248" s="15">
        <v>0</v>
      </c>
      <c r="Z248" s="15">
        <v>0</v>
      </c>
      <c r="AA248" s="15">
        <v>0</v>
      </c>
      <c r="AB248" s="15">
        <v>0</v>
      </c>
      <c r="AC248" s="15" t="s">
        <v>149</v>
      </c>
      <c r="AD248" s="15" t="s">
        <v>139</v>
      </c>
      <c r="AE248" s="15">
        <v>47.8</v>
      </c>
      <c r="AF248" s="15">
        <v>10.35</v>
      </c>
      <c r="AG248" s="15">
        <v>4</v>
      </c>
      <c r="AH248" s="15">
        <v>2.5</v>
      </c>
      <c r="AI248" s="15">
        <v>0.5</v>
      </c>
      <c r="AJ248" s="16">
        <f t="shared" si="120"/>
        <v>-2</v>
      </c>
      <c r="AK248" s="16" t="s">
        <v>135</v>
      </c>
      <c r="AL248" s="16" t="s">
        <v>135</v>
      </c>
      <c r="AM248" s="15" t="s">
        <v>141</v>
      </c>
      <c r="AN248" s="16">
        <f t="shared" si="121"/>
        <v>8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 t="s">
        <v>135</v>
      </c>
      <c r="AU248" s="17">
        <f t="shared" si="122"/>
        <v>0</v>
      </c>
      <c r="AV248" s="17"/>
      <c r="AW248" s="17">
        <f>VLOOKUP(I248,ABNT5101!$I$3:$J$9,2)</f>
        <v>20</v>
      </c>
      <c r="AX248" s="17">
        <f>VLOOKUP(I248,ABNT5101!$I$3:$M$9,5)</f>
        <v>0.28000000000000003</v>
      </c>
      <c r="AY248" s="131" t="str">
        <f>_xlfn.XLOOKUP(I248,ABNT5101!$I:$I,ABNT5101!$L:$L)</f>
        <v>-</v>
      </c>
      <c r="AZ248" s="131">
        <f>_xlfn.XLOOKUP(I248,ABNT5101!$I:$I,ABNT5101!M:M)</f>
        <v>0.28000000000000003</v>
      </c>
      <c r="BA248" s="131" t="str">
        <f>_xlfn.XLOOKUP(I248,ABNT5101!$I:$I,ABNT5101!N:N)</f>
        <v>-</v>
      </c>
      <c r="BB248" s="131">
        <f>_xlfn.XLOOKUP(I248,ABNT5101!$I:$I,ABNT5101!O:O)</f>
        <v>14</v>
      </c>
      <c r="BC248" s="18" t="str">
        <f t="shared" si="123"/>
        <v>ATENDE</v>
      </c>
      <c r="BD248" s="19">
        <f t="shared" si="124"/>
        <v>7.0000000000001172E-3</v>
      </c>
      <c r="BE248" s="19">
        <f t="shared" si="125"/>
        <v>-3.5714285714285698E-2</v>
      </c>
      <c r="BF248" s="19" t="str">
        <f t="shared" si="126"/>
        <v>-</v>
      </c>
      <c r="BG248" s="20">
        <v>20.14</v>
      </c>
      <c r="BH248" s="20">
        <v>0.27</v>
      </c>
      <c r="BI248" s="20"/>
      <c r="BJ248" s="20"/>
      <c r="BK248" s="21"/>
      <c r="BL248" s="20"/>
      <c r="BM248" s="18" t="str">
        <f t="shared" si="127"/>
        <v>ATENDE</v>
      </c>
      <c r="BN248" s="18" t="str">
        <f t="shared" si="128"/>
        <v>ATENDE</v>
      </c>
      <c r="BO248" s="18" t="str">
        <f t="shared" si="129"/>
        <v>ATENDIMENTO LIMIAR</v>
      </c>
      <c r="BP248" s="18" t="str">
        <f t="shared" si="130"/>
        <v>ATENDE</v>
      </c>
      <c r="BQ248" s="22" t="str">
        <f t="shared" si="131"/>
        <v>C2</v>
      </c>
      <c r="BR248" s="22" t="str">
        <f t="shared" si="148"/>
        <v>P6</v>
      </c>
      <c r="BS248" s="23" t="e">
        <f t="shared" si="133"/>
        <v>#VALUE!</v>
      </c>
      <c r="BT248" s="20" t="s">
        <v>994</v>
      </c>
      <c r="BU248" s="20" t="s">
        <v>994</v>
      </c>
      <c r="BV248" s="132">
        <f>IF(BR248="-","-",_xlfn.XLOOKUP(BR248,ABNT5101!$B$4:$B$9,ABNT5101!$C$4:$C$9))</f>
        <v>3</v>
      </c>
      <c r="BW248" s="132">
        <f>IF(BR248="-","-",_xlfn.XLOOKUP(BR248,ABNT5101!$B$4:$B$9,ABNT5101!$D$4:$D$9))</f>
        <v>0.6</v>
      </c>
      <c r="BX248" s="18" t="str">
        <f t="shared" si="134"/>
        <v>ATENDE</v>
      </c>
      <c r="BY248" s="18" t="str">
        <f t="shared" si="135"/>
        <v>ATENDE</v>
      </c>
      <c r="BZ248" s="18" t="str">
        <f t="shared" si="136"/>
        <v>ATENDE</v>
      </c>
      <c r="CA248" s="22" t="str">
        <f t="shared" si="149"/>
        <v>P6</v>
      </c>
      <c r="CB248" s="23">
        <f t="shared" si="137"/>
        <v>3.1466666666666665</v>
      </c>
      <c r="CC248" s="22">
        <v>12.44</v>
      </c>
      <c r="CD248" s="22">
        <v>4.2</v>
      </c>
      <c r="CE248" s="130">
        <f>IF(CA248="-","-",_xlfn.XLOOKUP(CA248,ABNT5101!$B$4:$B$9,ABNT5101!$C$4:$C$9))</f>
        <v>3</v>
      </c>
      <c r="CF248" s="130">
        <f>IF(CA248="-","-",_xlfn.XLOOKUP(CA248,ABNT5101!$B$4:$B$9,ABNT5101!$D$4:$D$9))</f>
        <v>0.6</v>
      </c>
      <c r="CG248" s="18" t="str">
        <f t="shared" si="138"/>
        <v>ATENDE</v>
      </c>
      <c r="CH248" s="18" t="str">
        <f t="shared" si="139"/>
        <v>ATENDE</v>
      </c>
      <c r="CI248" s="18" t="str">
        <f t="shared" si="140"/>
        <v>ATENDE</v>
      </c>
      <c r="CJ248" s="133" t="str">
        <f>_xlfn.XLOOKUP(CK248,'Banco de dados'!$B:$B,'Banco de dados'!$D:$D)</f>
        <v>LEDSTAR</v>
      </c>
      <c r="CK248" s="145" t="str">
        <f>'Banco de dados'!B19</f>
        <v xml:space="preserve"> SL VT 9.1 65W</v>
      </c>
      <c r="CL248" s="24" t="str">
        <f>_xlfn.XLOOKUP(CK248,'Banco de dados'!$B:$B,'Banco de dados'!$E:$E)</f>
        <v>LUM LED SL VT 9.1 65W</v>
      </c>
      <c r="CM248" s="24"/>
      <c r="CN248" s="24" t="e">
        <f>IF(CM248="-","-",_xlfn.XLOOKUP(CM248,'Banco de dados'!$B:$B,'Banco de dados'!$E:$E))</f>
        <v>#N/A</v>
      </c>
      <c r="CO248" s="26">
        <f t="shared" si="141"/>
        <v>4</v>
      </c>
      <c r="CP248" s="24">
        <f>_xlfn.XLOOKUP(CK248,'Banco de dados'!$B:$B,'Banco de dados'!$H:$H)</f>
        <v>65</v>
      </c>
      <c r="CQ248" s="24">
        <f>_xlfn.XLOOKUP(CM248,'Banco de dados'!$B:$B,'Banco de dados'!$H:$H)</f>
        <v>0</v>
      </c>
      <c r="CR248" s="24">
        <f>_xlfn.XLOOKUP(CK248,'Banco de dados'!$B:$B,'Banco de dados'!$F:$F)</f>
        <v>10496</v>
      </c>
      <c r="CS248" s="24">
        <f>_xlfn.XLOOKUP(CM248,'Banco de dados'!$B:$B,'Banco de dados'!$F:$F)</f>
        <v>0</v>
      </c>
      <c r="CT248" s="25">
        <v>0</v>
      </c>
      <c r="CU248" s="25">
        <v>10</v>
      </c>
      <c r="CV248" s="24" t="str">
        <f>IF(AI248&lt;=0.5,"Curto I",IF(AND(AI248&gt;='Braços de IP'!$B$9,AI248&lt;='Braços de IP'!$D$9),'Braços de IP'!$E$9,IF(AND(AI248&gt;='Braços de IP'!$B$10,AI248&lt;='Braços de IP'!$D$10),'Braços de IP'!$E$10,IF(AND(AI248&gt;='Braços de IP'!$B$11,AI248&lt;='Braços de IP'!$D$11),'Braços de IP'!$E$11,IF(AND(AI248&gt;='Braços de IP'!$B$12,AI248&lt;='Braços de IP'!$D$12),'Braços de IP'!$E$12,IF(AND(AI248&gt;='Braços de IP'!$B$13,AI248&lt;='Braços de IP'!$D$13),'Braços de IP'!$E$13,IF(AND(AI248&gt;='Braços de IP'!$B$14,AI248&lt;='Braços de IP'!$D$14),'Braços de IP'!$E$14,"ERRO")))))))</f>
        <v>Curto I</v>
      </c>
      <c r="CW248" s="25"/>
      <c r="CX248" s="24" t="str">
        <f>IF($CW248="","",VLOOKUP($CW248,'Braços de IP'!$E$9:$I$15,2,0))</f>
        <v/>
      </c>
      <c r="CY248" s="27" t="str">
        <f>IF($CW248="","",VLOOKUP($CW248,'Braços de IP'!$E$9:$I$15,5,0))</f>
        <v/>
      </c>
      <c r="CZ248" s="24"/>
      <c r="DA248" s="24"/>
      <c r="DB248" s="24"/>
      <c r="DC248" s="24"/>
      <c r="DD248" s="24"/>
      <c r="DE248" s="24"/>
      <c r="DF248" s="28">
        <f t="shared" si="142"/>
        <v>65</v>
      </c>
      <c r="DG248" s="29">
        <f t="shared" si="143"/>
        <v>250</v>
      </c>
      <c r="DH248" s="28">
        <f t="shared" si="144"/>
        <v>1260</v>
      </c>
      <c r="DI248" s="30">
        <f t="shared" si="145"/>
        <v>0.74</v>
      </c>
      <c r="DJ248" s="31"/>
      <c r="DK248" s="32"/>
      <c r="DL248" s="15" t="s">
        <v>141</v>
      </c>
      <c r="DM248" s="15"/>
      <c r="DO248" s="33">
        <f t="shared" si="146"/>
        <v>0.7678571428571429</v>
      </c>
    </row>
    <row r="249" spans="1:119" ht="15.75" hidden="1" customHeight="1" x14ac:dyDescent="0.3">
      <c r="A249" s="156" t="s">
        <v>1019</v>
      </c>
      <c r="B249" s="156"/>
      <c r="C249" t="s">
        <v>991</v>
      </c>
      <c r="D249" s="159">
        <v>83</v>
      </c>
      <c r="E249" s="159" t="s">
        <v>146</v>
      </c>
      <c r="F249" s="15" t="s">
        <v>247</v>
      </c>
      <c r="G249" s="15">
        <v>-30.027892000000001</v>
      </c>
      <c r="H249" s="15">
        <v>-50.15175</v>
      </c>
      <c r="I249" s="15" t="s">
        <v>319</v>
      </c>
      <c r="J249" s="15" t="s">
        <v>135</v>
      </c>
      <c r="K249" s="15" t="s">
        <v>136</v>
      </c>
      <c r="L249" s="15" t="s">
        <v>148</v>
      </c>
      <c r="M249" s="15">
        <v>250</v>
      </c>
      <c r="N249" s="15">
        <v>30</v>
      </c>
      <c r="O249" s="15">
        <v>0</v>
      </c>
      <c r="P249" s="15">
        <f t="shared" si="119"/>
        <v>2000</v>
      </c>
      <c r="Q249" s="16">
        <v>2</v>
      </c>
      <c r="R249" s="16">
        <v>0</v>
      </c>
      <c r="S249" s="16">
        <v>7</v>
      </c>
      <c r="T249" s="15"/>
      <c r="U249" s="15"/>
      <c r="V249" s="15">
        <v>0</v>
      </c>
      <c r="W249" s="15">
        <v>3</v>
      </c>
      <c r="X249" s="15">
        <v>6</v>
      </c>
      <c r="Y249" s="15">
        <v>0</v>
      </c>
      <c r="Z249" s="15">
        <v>0</v>
      </c>
      <c r="AA249" s="15">
        <v>0</v>
      </c>
      <c r="AB249" s="15">
        <v>0</v>
      </c>
      <c r="AC249" s="15" t="s">
        <v>149</v>
      </c>
      <c r="AD249" s="15" t="s">
        <v>139</v>
      </c>
      <c r="AE249" s="15">
        <v>47.8</v>
      </c>
      <c r="AF249" s="15">
        <v>10.35</v>
      </c>
      <c r="AG249" s="15">
        <v>4</v>
      </c>
      <c r="AH249" s="15">
        <v>2.5</v>
      </c>
      <c r="AI249" s="15">
        <v>0.5</v>
      </c>
      <c r="AJ249" s="16">
        <f t="shared" si="120"/>
        <v>-2</v>
      </c>
      <c r="AK249" s="16" t="s">
        <v>135</v>
      </c>
      <c r="AL249" s="16" t="s">
        <v>135</v>
      </c>
      <c r="AM249" s="15" t="s">
        <v>141</v>
      </c>
      <c r="AN249" s="16">
        <f t="shared" si="121"/>
        <v>8</v>
      </c>
      <c r="AO249" s="16">
        <v>0</v>
      </c>
      <c r="AP249" s="16">
        <v>0</v>
      </c>
      <c r="AQ249" s="16">
        <v>0</v>
      </c>
      <c r="AR249" s="16">
        <v>0</v>
      </c>
      <c r="AS249" s="16">
        <v>0</v>
      </c>
      <c r="AT249" s="16" t="s">
        <v>135</v>
      </c>
      <c r="AU249" s="17">
        <f t="shared" si="122"/>
        <v>0</v>
      </c>
      <c r="AV249" s="17"/>
      <c r="AW249" s="17">
        <f>VLOOKUP(I249,ABNT5101!$I$3:$J$9,2)</f>
        <v>20</v>
      </c>
      <c r="AX249" s="17">
        <f>VLOOKUP(I249,ABNT5101!$I$3:$M$9,5)</f>
        <v>0.28000000000000003</v>
      </c>
      <c r="AY249" s="131" t="str">
        <f>_xlfn.XLOOKUP(I249,ABNT5101!$I:$I,ABNT5101!$L:$L)</f>
        <v>-</v>
      </c>
      <c r="AZ249" s="131">
        <f>_xlfn.XLOOKUP(I249,ABNT5101!$I:$I,ABNT5101!M:M)</f>
        <v>0.28000000000000003</v>
      </c>
      <c r="BA249" s="131" t="str">
        <f>_xlfn.XLOOKUP(I249,ABNT5101!$I:$I,ABNT5101!N:N)</f>
        <v>-</v>
      </c>
      <c r="BB249" s="131">
        <f>_xlfn.XLOOKUP(I249,ABNT5101!$I:$I,ABNT5101!O:O)</f>
        <v>14</v>
      </c>
      <c r="BC249" s="18" t="str">
        <f t="shared" si="123"/>
        <v>ATENDE</v>
      </c>
      <c r="BD249" s="19">
        <f t="shared" si="124"/>
        <v>0.20950000000000002</v>
      </c>
      <c r="BE249" s="19">
        <f t="shared" si="125"/>
        <v>0</v>
      </c>
      <c r="BF249" s="19" t="str">
        <f t="shared" si="126"/>
        <v>-</v>
      </c>
      <c r="BG249" s="20">
        <v>24.19</v>
      </c>
      <c r="BH249" s="20">
        <v>0.28000000000000003</v>
      </c>
      <c r="BI249" s="20"/>
      <c r="BJ249" s="20"/>
      <c r="BK249" s="21"/>
      <c r="BL249" s="20"/>
      <c r="BM249" s="18" t="str">
        <f t="shared" si="127"/>
        <v>ATENDE</v>
      </c>
      <c r="BN249" s="18" t="str">
        <f t="shared" si="128"/>
        <v>ATENDE</v>
      </c>
      <c r="BO249" s="18" t="str">
        <f t="shared" si="129"/>
        <v>ATENDE</v>
      </c>
      <c r="BP249" s="18" t="str">
        <f t="shared" si="130"/>
        <v>ATENDE</v>
      </c>
      <c r="BQ249" s="22" t="str">
        <f t="shared" si="131"/>
        <v>C2</v>
      </c>
      <c r="BR249" s="22" t="str">
        <f t="shared" si="148"/>
        <v>P6</v>
      </c>
      <c r="BS249" s="23" t="e">
        <f t="shared" si="133"/>
        <v>#VALUE!</v>
      </c>
      <c r="BT249" s="20" t="s">
        <v>994</v>
      </c>
      <c r="BU249" s="20" t="s">
        <v>994</v>
      </c>
      <c r="BV249" s="132">
        <f>IF(BR249="-","-",_xlfn.XLOOKUP(BR249,ABNT5101!$B$4:$B$9,ABNT5101!$C$4:$C$9))</f>
        <v>3</v>
      </c>
      <c r="BW249" s="132">
        <f>IF(BR249="-","-",_xlfn.XLOOKUP(BR249,ABNT5101!$B$4:$B$9,ABNT5101!$D$4:$D$9))</f>
        <v>0.6</v>
      </c>
      <c r="BX249" s="18" t="str">
        <f t="shared" si="134"/>
        <v>ATENDE</v>
      </c>
      <c r="BY249" s="18" t="str">
        <f t="shared" si="135"/>
        <v>ATENDE</v>
      </c>
      <c r="BZ249" s="18" t="str">
        <f t="shared" si="136"/>
        <v>ATENDE</v>
      </c>
      <c r="CA249" s="22" t="str">
        <f t="shared" si="149"/>
        <v>P6</v>
      </c>
      <c r="CB249" s="23">
        <f t="shared" si="137"/>
        <v>3.9133333333333331</v>
      </c>
      <c r="CC249" s="22">
        <v>14.74</v>
      </c>
      <c r="CD249" s="22">
        <v>5.05</v>
      </c>
      <c r="CE249" s="130">
        <f>IF(CA249="-","-",_xlfn.XLOOKUP(CA249,ABNT5101!$B$4:$B$9,ABNT5101!$C$4:$C$9))</f>
        <v>3</v>
      </c>
      <c r="CF249" s="130">
        <f>IF(CA249="-","-",_xlfn.XLOOKUP(CA249,ABNT5101!$B$4:$B$9,ABNT5101!$D$4:$D$9))</f>
        <v>0.6</v>
      </c>
      <c r="CG249" s="18" t="str">
        <f t="shared" si="138"/>
        <v>ATENDE</v>
      </c>
      <c r="CH249" s="18" t="str">
        <f t="shared" si="139"/>
        <v>ATENDE</v>
      </c>
      <c r="CI249" s="18" t="str">
        <f t="shared" si="140"/>
        <v>ATENDE</v>
      </c>
      <c r="CJ249" s="133" t="str">
        <f>_xlfn.XLOOKUP(CK249,'Banco de dados'!$B:$B,'Banco de dados'!$D:$D)</f>
        <v>SX LIGHTING</v>
      </c>
      <c r="CK249" s="145" t="str">
        <f>'Banco de dados'!B59</f>
        <v>SX-INLPP070HF</v>
      </c>
      <c r="CL249" s="24" t="str">
        <f>_xlfn.XLOOKUP(CK249,'Banco de dados'!$B:$B,'Banco de dados'!$E:$E)</f>
        <v>SXINLPP070K40L12CZF7PHF</v>
      </c>
      <c r="CM249" s="24"/>
      <c r="CN249" s="24" t="e">
        <f>IF(CM249="-","-",_xlfn.XLOOKUP(CM249,'Banco de dados'!$B:$B,'Banco de dados'!$E:$E))</f>
        <v>#N/A</v>
      </c>
      <c r="CO249" s="26">
        <f t="shared" si="141"/>
        <v>4</v>
      </c>
      <c r="CP249" s="24">
        <f>_xlfn.XLOOKUP(CK249,'Banco de dados'!$B:$B,'Banco de dados'!$H:$H)</f>
        <v>70</v>
      </c>
      <c r="CQ249" s="24">
        <f>_xlfn.XLOOKUP(CM249,'Banco de dados'!$B:$B,'Banco de dados'!$H:$H)</f>
        <v>0</v>
      </c>
      <c r="CR249" s="24">
        <f>_xlfn.XLOOKUP(CK249,'Banco de dados'!$B:$B,'Banco de dados'!$F:$F)</f>
        <v>11970</v>
      </c>
      <c r="CS249" s="24">
        <f>_xlfn.XLOOKUP(CM249,'Banco de dados'!$B:$B,'Banco de dados'!$F:$F)</f>
        <v>0</v>
      </c>
      <c r="CT249" s="25">
        <v>0</v>
      </c>
      <c r="CU249" s="25">
        <v>10</v>
      </c>
      <c r="CV249" s="24" t="str">
        <f>IF(AI249&lt;=0.5,"Curto I",IF(AND(AI249&gt;='Braços de IP'!$B$9,AI249&lt;='Braços de IP'!$D$9),'Braços de IP'!$E$9,IF(AND(AI249&gt;='Braços de IP'!$B$10,AI249&lt;='Braços de IP'!$D$10),'Braços de IP'!$E$10,IF(AND(AI249&gt;='Braços de IP'!$B$11,AI249&lt;='Braços de IP'!$D$11),'Braços de IP'!$E$11,IF(AND(AI249&gt;='Braços de IP'!$B$12,AI249&lt;='Braços de IP'!$D$12),'Braços de IP'!$E$12,IF(AND(AI249&gt;='Braços de IP'!$B$13,AI249&lt;='Braços de IP'!$D$13),'Braços de IP'!$E$13,IF(AND(AI249&gt;='Braços de IP'!$B$14,AI249&lt;='Braços de IP'!$D$14),'Braços de IP'!$E$14,"ERRO")))))))</f>
        <v>Curto I</v>
      </c>
      <c r="CW249" s="25"/>
      <c r="CX249" s="24" t="str">
        <f>IF($CW249="","",VLOOKUP($CW249,'Braços de IP'!$E$9:$I$15,2,0))</f>
        <v/>
      </c>
      <c r="CY249" s="27" t="str">
        <f>IF($CW249="","",VLOOKUP($CW249,'Braços de IP'!$E$9:$I$15,5,0))</f>
        <v/>
      </c>
      <c r="CZ249" s="24"/>
      <c r="DA249" s="24"/>
      <c r="DB249" s="24"/>
      <c r="DC249" s="24"/>
      <c r="DD249" s="24"/>
      <c r="DE249" s="24"/>
      <c r="DF249" s="28">
        <f t="shared" si="142"/>
        <v>70</v>
      </c>
      <c r="DG249" s="29">
        <f t="shared" si="143"/>
        <v>250</v>
      </c>
      <c r="DH249" s="28">
        <f t="shared" si="144"/>
        <v>1280</v>
      </c>
      <c r="DI249" s="30">
        <f t="shared" si="145"/>
        <v>0.72</v>
      </c>
      <c r="DJ249" s="31"/>
      <c r="DK249" s="32"/>
      <c r="DL249" s="15" t="s">
        <v>141</v>
      </c>
      <c r="DM249" s="15"/>
      <c r="DO249" s="33">
        <f t="shared" si="146"/>
        <v>0.75</v>
      </c>
    </row>
    <row r="250" spans="1:119" ht="15.75" hidden="1" customHeight="1" x14ac:dyDescent="0.3">
      <c r="A250" s="156" t="s">
        <v>1019</v>
      </c>
      <c r="B250" s="156"/>
      <c r="C250" t="s">
        <v>991</v>
      </c>
      <c r="D250" s="159">
        <v>83</v>
      </c>
      <c r="E250" s="159" t="s">
        <v>146</v>
      </c>
      <c r="F250" s="15" t="s">
        <v>247</v>
      </c>
      <c r="G250" s="15">
        <v>-30.027892000000001</v>
      </c>
      <c r="H250" s="15">
        <v>-50.15175</v>
      </c>
      <c r="I250" s="15" t="s">
        <v>319</v>
      </c>
      <c r="J250" s="15" t="s">
        <v>135</v>
      </c>
      <c r="K250" s="15" t="s">
        <v>136</v>
      </c>
      <c r="L250" s="15" t="s">
        <v>148</v>
      </c>
      <c r="M250" s="15">
        <v>250</v>
      </c>
      <c r="N250" s="15">
        <v>30</v>
      </c>
      <c r="O250" s="15">
        <v>0</v>
      </c>
      <c r="P250" s="15">
        <f t="shared" si="119"/>
        <v>2000</v>
      </c>
      <c r="Q250" s="16">
        <v>2</v>
      </c>
      <c r="R250" s="16">
        <v>0</v>
      </c>
      <c r="S250" s="16">
        <v>7</v>
      </c>
      <c r="T250" s="15"/>
      <c r="U250" s="15"/>
      <c r="V250" s="15">
        <v>0</v>
      </c>
      <c r="W250" s="15">
        <v>3</v>
      </c>
      <c r="X250" s="15">
        <v>6</v>
      </c>
      <c r="Y250" s="15">
        <v>0</v>
      </c>
      <c r="Z250" s="15">
        <v>0</v>
      </c>
      <c r="AA250" s="15">
        <v>0</v>
      </c>
      <c r="AB250" s="15">
        <v>0</v>
      </c>
      <c r="AC250" s="15" t="s">
        <v>149</v>
      </c>
      <c r="AD250" s="15" t="s">
        <v>139</v>
      </c>
      <c r="AE250" s="15">
        <v>47.8</v>
      </c>
      <c r="AF250" s="15">
        <v>10.35</v>
      </c>
      <c r="AG250" s="15">
        <v>4</v>
      </c>
      <c r="AH250" s="15">
        <v>2.5</v>
      </c>
      <c r="AI250" s="15">
        <v>0.5</v>
      </c>
      <c r="AJ250" s="16">
        <f t="shared" si="120"/>
        <v>-2</v>
      </c>
      <c r="AK250" s="16" t="s">
        <v>135</v>
      </c>
      <c r="AL250" s="16" t="s">
        <v>135</v>
      </c>
      <c r="AM250" s="15" t="s">
        <v>141</v>
      </c>
      <c r="AN250" s="16">
        <f t="shared" si="121"/>
        <v>8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 t="s">
        <v>135</v>
      </c>
      <c r="AU250" s="17">
        <f t="shared" si="122"/>
        <v>0</v>
      </c>
      <c r="AV250" s="17"/>
      <c r="AW250" s="17">
        <f>VLOOKUP(I250,ABNT5101!$I$3:$J$9,2)</f>
        <v>20</v>
      </c>
      <c r="AX250" s="17">
        <f>VLOOKUP(I250,ABNT5101!$I$3:$M$9,5)</f>
        <v>0.28000000000000003</v>
      </c>
      <c r="AY250" s="131" t="str">
        <f>_xlfn.XLOOKUP(I250,ABNT5101!$I:$I,ABNT5101!$L:$L)</f>
        <v>-</v>
      </c>
      <c r="AZ250" s="131">
        <f>_xlfn.XLOOKUP(I250,ABNT5101!$I:$I,ABNT5101!M:M)</f>
        <v>0.28000000000000003</v>
      </c>
      <c r="BA250" s="131" t="str">
        <f>_xlfn.XLOOKUP(I250,ABNT5101!$I:$I,ABNT5101!N:N)</f>
        <v>-</v>
      </c>
      <c r="BB250" s="131">
        <f>_xlfn.XLOOKUP(I250,ABNT5101!$I:$I,ABNT5101!O:O)</f>
        <v>14</v>
      </c>
      <c r="BC250" s="18" t="str">
        <f t="shared" si="123"/>
        <v>ATENDE</v>
      </c>
      <c r="BD250" s="19">
        <f t="shared" si="124"/>
        <v>8.8500000000000023E-2</v>
      </c>
      <c r="BE250" s="19">
        <f t="shared" si="125"/>
        <v>3.5714285714285587E-2</v>
      </c>
      <c r="BF250" s="19" t="str">
        <f t="shared" si="126"/>
        <v>-</v>
      </c>
      <c r="BG250" s="20">
        <v>21.77</v>
      </c>
      <c r="BH250" s="20">
        <v>0.28999999999999998</v>
      </c>
      <c r="BI250" s="20"/>
      <c r="BJ250" s="20"/>
      <c r="BK250" s="21"/>
      <c r="BL250" s="20"/>
      <c r="BM250" s="18" t="str">
        <f t="shared" si="127"/>
        <v>ATENDE</v>
      </c>
      <c r="BN250" s="18" t="str">
        <f t="shared" si="128"/>
        <v>ATENDE</v>
      </c>
      <c r="BO250" s="18" t="str">
        <f t="shared" si="129"/>
        <v>ATENDE</v>
      </c>
      <c r="BP250" s="18" t="str">
        <f t="shared" si="130"/>
        <v>ATENDE</v>
      </c>
      <c r="BQ250" s="22" t="str">
        <f t="shared" si="131"/>
        <v>C2</v>
      </c>
      <c r="BR250" s="22" t="str">
        <f t="shared" si="148"/>
        <v>P6</v>
      </c>
      <c r="BS250" s="23" t="e">
        <f t="shared" si="133"/>
        <v>#VALUE!</v>
      </c>
      <c r="BT250" s="20" t="s">
        <v>994</v>
      </c>
      <c r="BU250" s="20" t="s">
        <v>994</v>
      </c>
      <c r="BV250" s="132">
        <f>IF(BR250="-","-",_xlfn.XLOOKUP(BR250,ABNT5101!$B$4:$B$9,ABNT5101!$C$4:$C$9))</f>
        <v>3</v>
      </c>
      <c r="BW250" s="132">
        <f>IF(BR250="-","-",_xlfn.XLOOKUP(BR250,ABNT5101!$B$4:$B$9,ABNT5101!$D$4:$D$9))</f>
        <v>0.6</v>
      </c>
      <c r="BX250" s="18" t="str">
        <f t="shared" si="134"/>
        <v>ATENDE</v>
      </c>
      <c r="BY250" s="18" t="str">
        <f t="shared" si="135"/>
        <v>ATENDE</v>
      </c>
      <c r="BZ250" s="18" t="str">
        <f t="shared" si="136"/>
        <v>ATENDE</v>
      </c>
      <c r="CA250" s="22" t="str">
        <f t="shared" si="149"/>
        <v>P6</v>
      </c>
      <c r="CB250" s="23">
        <f t="shared" si="137"/>
        <v>3.1433333333333335</v>
      </c>
      <c r="CC250" s="22">
        <v>12.43</v>
      </c>
      <c r="CD250" s="22">
        <v>3.73</v>
      </c>
      <c r="CE250" s="130">
        <f>IF(CA250="-","-",_xlfn.XLOOKUP(CA250,ABNT5101!$B$4:$B$9,ABNT5101!$C$4:$C$9))</f>
        <v>3</v>
      </c>
      <c r="CF250" s="130">
        <f>IF(CA250="-","-",_xlfn.XLOOKUP(CA250,ABNT5101!$B$4:$B$9,ABNT5101!$D$4:$D$9))</f>
        <v>0.6</v>
      </c>
      <c r="CG250" s="18" t="str">
        <f t="shared" si="138"/>
        <v>ATENDE</v>
      </c>
      <c r="CH250" s="18" t="str">
        <f t="shared" si="139"/>
        <v>ATENDE</v>
      </c>
      <c r="CI250" s="18" t="str">
        <f t="shared" si="140"/>
        <v>ATENDE</v>
      </c>
      <c r="CJ250" s="133" t="str">
        <f>_xlfn.XLOOKUP(CK250,'Banco de dados'!$B:$B,'Banco de dados'!$D:$D)</f>
        <v>TECNOWATT</v>
      </c>
      <c r="CK250" s="145" t="str">
        <f>'Banco de dados'!B72</f>
        <v xml:space="preserve">SIGSAGPTLRRSSNDL_68W_83IBBRS
</v>
      </c>
      <c r="CL250" s="24" t="str">
        <f>_xlfn.XLOOKUP(CK250,'Banco de dados'!$B:$B,'Banco de dados'!$E:$E)</f>
        <v>SIGSAGPTLRRSSNDL_68W_83IBBRS
1-10C1MUN6.5</v>
      </c>
      <c r="CM250" s="24"/>
      <c r="CN250" s="24">
        <f>IF(CM250="-","-",_xlfn.XLOOKUP(CM250,'Banco de dados'!$B:$B,'Banco de dados'!$E:$E))</f>
        <v>0</v>
      </c>
      <c r="CO250" s="26">
        <f t="shared" si="141"/>
        <v>4</v>
      </c>
      <c r="CP250" s="24">
        <f>_xlfn.XLOOKUP(CK250,'Banco de dados'!$B:$B,'Banco de dados'!$H:$H)</f>
        <v>68</v>
      </c>
      <c r="CQ250" s="24">
        <f>_xlfn.XLOOKUP(CM250,'Banco de dados'!$B:$B,'Banco de dados'!$H:$H)</f>
        <v>0</v>
      </c>
      <c r="CR250" s="24">
        <f>_xlfn.XLOOKUP(CK250,'Banco de dados'!$B:$B,'Banco de dados'!$F:$F)</f>
        <v>10884</v>
      </c>
      <c r="CS250" s="24">
        <f>_xlfn.XLOOKUP(CM250,'Banco de dados'!$B:$B,'Banco de dados'!$F:$F)</f>
        <v>0</v>
      </c>
      <c r="CT250" s="25">
        <v>0</v>
      </c>
      <c r="CU250" s="25"/>
      <c r="CV250" s="24" t="str">
        <f>IF(AI250&lt;=0.5,"Curto I",IF(AND(AI250&gt;='Braços de IP'!$B$9,AI250&lt;='Braços de IP'!$D$9),'Braços de IP'!$E$9,IF(AND(AI250&gt;='Braços de IP'!$B$10,AI250&lt;='Braços de IP'!$D$10),'Braços de IP'!$E$10,IF(AND(AI250&gt;='Braços de IP'!$B$11,AI250&lt;='Braços de IP'!$D$11),'Braços de IP'!$E$11,IF(AND(AI250&gt;='Braços de IP'!$B$12,AI250&lt;='Braços de IP'!$D$12),'Braços de IP'!$E$12,IF(AND(AI250&gt;='Braços de IP'!$B$13,AI250&lt;='Braços de IP'!$D$13),'Braços de IP'!$E$13,IF(AND(AI250&gt;='Braços de IP'!$B$14,AI250&lt;='Braços de IP'!$D$14),'Braços de IP'!$E$14,"ERRO")))))))</f>
        <v>Curto I</v>
      </c>
      <c r="CW250" s="25"/>
      <c r="CX250" s="24" t="str">
        <f>IF($CW250="","",VLOOKUP($CW250,'Braços de IP'!$E$9:$I$15,2,0))</f>
        <v/>
      </c>
      <c r="CY250" s="27" t="str">
        <f>IF($CW250="","",VLOOKUP($CW250,'Braços de IP'!$E$9:$I$15,5,0))</f>
        <v/>
      </c>
      <c r="CZ250" s="24"/>
      <c r="DA250" s="24"/>
      <c r="DB250" s="24"/>
      <c r="DC250" s="24"/>
      <c r="DD250" s="24"/>
      <c r="DE250" s="24"/>
      <c r="DF250" s="28">
        <f t="shared" si="142"/>
        <v>68</v>
      </c>
      <c r="DG250" s="29">
        <f t="shared" si="143"/>
        <v>250</v>
      </c>
      <c r="DH250" s="28">
        <f t="shared" si="144"/>
        <v>1272</v>
      </c>
      <c r="DI250" s="30">
        <f t="shared" si="145"/>
        <v>0.72799999999999998</v>
      </c>
      <c r="DJ250" s="31"/>
      <c r="DK250" s="32"/>
      <c r="DL250" s="15" t="s">
        <v>141</v>
      </c>
      <c r="DM250" s="15"/>
      <c r="DO250" s="33">
        <f t="shared" si="146"/>
        <v>0.75714285714285712</v>
      </c>
    </row>
    <row r="251" spans="1:119" ht="15.75" hidden="1" customHeight="1" x14ac:dyDescent="0.3">
      <c r="C251" t="s">
        <v>991</v>
      </c>
      <c r="D251" s="15">
        <v>82</v>
      </c>
      <c r="E251" s="15" t="s">
        <v>132</v>
      </c>
      <c r="F251" s="15" t="s">
        <v>246</v>
      </c>
      <c r="G251" s="15">
        <v>-30.027684000000001</v>
      </c>
      <c r="H251" s="15">
        <v>-50.153731999999998</v>
      </c>
      <c r="I251" s="15" t="s">
        <v>134</v>
      </c>
      <c r="J251" s="15" t="s">
        <v>135</v>
      </c>
      <c r="K251" s="15" t="s">
        <v>136</v>
      </c>
      <c r="L251" s="15" t="s">
        <v>148</v>
      </c>
      <c r="M251" s="15">
        <v>100</v>
      </c>
      <c r="N251" s="15">
        <v>17</v>
      </c>
      <c r="O251" s="15">
        <v>0</v>
      </c>
      <c r="P251" s="15">
        <f t="shared" si="119"/>
        <v>200</v>
      </c>
      <c r="Q251" s="16">
        <v>2</v>
      </c>
      <c r="R251" s="16">
        <v>2.5</v>
      </c>
      <c r="S251" s="16">
        <v>7</v>
      </c>
      <c r="T251" s="15"/>
      <c r="U251" s="15"/>
      <c r="V251" s="15">
        <v>0</v>
      </c>
      <c r="W251" s="15">
        <v>2.5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 t="s">
        <v>138</v>
      </c>
      <c r="AD251" s="15" t="s">
        <v>139</v>
      </c>
      <c r="AE251" s="15">
        <v>37.5</v>
      </c>
      <c r="AF251" s="15">
        <v>7</v>
      </c>
      <c r="AG251" s="15">
        <v>1</v>
      </c>
      <c r="AH251" s="15">
        <v>0.4</v>
      </c>
      <c r="AI251" s="15">
        <v>1.3</v>
      </c>
      <c r="AJ251" s="16">
        <f t="shared" si="120"/>
        <v>0.9</v>
      </c>
      <c r="AK251" s="16" t="s">
        <v>135</v>
      </c>
      <c r="AL251" s="16" t="s">
        <v>135</v>
      </c>
      <c r="AM251" s="15" t="s">
        <v>140</v>
      </c>
      <c r="AN251" s="16">
        <f t="shared" si="121"/>
        <v>2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 t="s">
        <v>135</v>
      </c>
      <c r="AU251" s="17">
        <f t="shared" si="122"/>
        <v>0</v>
      </c>
      <c r="AV251" s="17"/>
      <c r="AW251" s="17">
        <f>VLOOKUP(I251,ABNT5101!$I$3:$J$9,2)</f>
        <v>7.5</v>
      </c>
      <c r="AX251" s="17">
        <f>VLOOKUP(I251,ABNT5101!$I$3:$M$9,5)</f>
        <v>0.18</v>
      </c>
      <c r="AY251" s="131" t="str">
        <f>_xlfn.XLOOKUP(I251,ABNT5101!$I:$I,ABNT5101!$L:$L)</f>
        <v>-</v>
      </c>
      <c r="AZ251" s="131">
        <f>_xlfn.XLOOKUP(I251,ABNT5101!$I:$I,ABNT5101!M:M)</f>
        <v>0.18</v>
      </c>
      <c r="BA251" s="131" t="str">
        <f>_xlfn.XLOOKUP(I251,ABNT5101!$I:$I,ABNT5101!N:N)</f>
        <v>-</v>
      </c>
      <c r="BB251" s="131">
        <f>_xlfn.XLOOKUP(I251,ABNT5101!$I:$I,ABNT5101!O:O)</f>
        <v>16</v>
      </c>
      <c r="BC251" s="18" t="str">
        <f t="shared" si="123"/>
        <v>ATENDE</v>
      </c>
      <c r="BD251" s="19">
        <f t="shared" si="124"/>
        <v>0.10933333333333328</v>
      </c>
      <c r="BE251" s="19">
        <f t="shared" si="125"/>
        <v>0.72222222222222232</v>
      </c>
      <c r="BF251" s="19" t="str">
        <f t="shared" si="126"/>
        <v>-</v>
      </c>
      <c r="BG251" s="20">
        <v>8.32</v>
      </c>
      <c r="BH251" s="20">
        <v>0.31</v>
      </c>
      <c r="BI251" s="20"/>
      <c r="BJ251" s="20"/>
      <c r="BK251" s="21"/>
      <c r="BL251" s="20"/>
      <c r="BM251" s="18" t="str">
        <f t="shared" si="127"/>
        <v>ATENDE</v>
      </c>
      <c r="BN251" s="18" t="str">
        <f t="shared" si="128"/>
        <v>ATENDE</v>
      </c>
      <c r="BO251" s="18" t="str">
        <f t="shared" si="129"/>
        <v>ATENDE</v>
      </c>
      <c r="BP251" s="18" t="str">
        <f t="shared" si="130"/>
        <v>ATENDE</v>
      </c>
      <c r="BQ251" s="22" t="str">
        <f t="shared" si="131"/>
        <v>C5</v>
      </c>
      <c r="BR251" s="22" t="str">
        <f t="shared" si="148"/>
        <v>P6</v>
      </c>
      <c r="BS251" s="23">
        <f t="shared" si="133"/>
        <v>0.57000000000000006</v>
      </c>
      <c r="BT251" s="20">
        <v>4.71</v>
      </c>
      <c r="BU251" s="20">
        <v>1.69</v>
      </c>
      <c r="BV251" s="132">
        <f>IF(BR251="-","-",_xlfn.XLOOKUP(BR251,ABNT5101!$B$4:$B$9,ABNT5101!$C$4:$C$9))</f>
        <v>3</v>
      </c>
      <c r="BW251" s="132">
        <f>IF(BR251="-","-",_xlfn.XLOOKUP(BR251,ABNT5101!$B$4:$B$9,ABNT5101!$D$4:$D$9))</f>
        <v>0.6</v>
      </c>
      <c r="BX251" s="18" t="str">
        <f t="shared" si="134"/>
        <v>ATENDE</v>
      </c>
      <c r="BY251" s="18" t="str">
        <f t="shared" si="135"/>
        <v>ATENDE</v>
      </c>
      <c r="BZ251" s="18" t="str">
        <f t="shared" si="136"/>
        <v>ATENDE</v>
      </c>
      <c r="CA251" s="22" t="str">
        <f t="shared" si="149"/>
        <v>P6</v>
      </c>
      <c r="CB251" s="23">
        <f t="shared" si="137"/>
        <v>1.2566666666666664</v>
      </c>
      <c r="CC251" s="22">
        <v>6.77</v>
      </c>
      <c r="CD251" s="22">
        <v>1.71</v>
      </c>
      <c r="CE251" s="130">
        <f>IF(CA251="-","-",_xlfn.XLOOKUP(CA251,ABNT5101!$B$4:$B$9,ABNT5101!$C$4:$C$9))</f>
        <v>3</v>
      </c>
      <c r="CF251" s="130">
        <f>IF(CA251="-","-",_xlfn.XLOOKUP(CA251,ABNT5101!$B$4:$B$9,ABNT5101!$D$4:$D$9))</f>
        <v>0.6</v>
      </c>
      <c r="CG251" s="18" t="str">
        <f t="shared" si="138"/>
        <v>ATENDE</v>
      </c>
      <c r="CH251" s="18" t="str">
        <f t="shared" si="139"/>
        <v>ATENDE</v>
      </c>
      <c r="CI251" s="18" t="str">
        <f t="shared" si="140"/>
        <v>ATENDE</v>
      </c>
      <c r="CJ251" s="133" t="str">
        <f>_xlfn.XLOOKUP(CK251,'Banco de dados'!$B:$B,'Banco de dados'!$D:$D)</f>
        <v>LEDSTAR</v>
      </c>
      <c r="CK251" s="145" t="s">
        <v>709</v>
      </c>
      <c r="CL251" s="24" t="str">
        <f>_xlfn.XLOOKUP(CK251,'Banco de dados'!$B:$B,'Banco de dados'!$E:$E)</f>
        <v>LUM LED SL VT 9.1 35W</v>
      </c>
      <c r="CM251" s="24"/>
      <c r="CN251" s="24">
        <f>IF(CM251="-","-",_xlfn.XLOOKUP(CM251,'Banco de dados'!$B:$B,'Banco de dados'!$E:$E))</f>
        <v>0</v>
      </c>
      <c r="CO251" s="26">
        <f t="shared" si="141"/>
        <v>1</v>
      </c>
      <c r="CP251" s="24">
        <f>_xlfn.XLOOKUP(CK251,'Banco de dados'!$B:$B,'Banco de dados'!$H:$H)</f>
        <v>35</v>
      </c>
      <c r="CQ251" s="24" t="e">
        <f>_xlfn.XLOOKUP(CM251,'Banco de dados'!$B:$B,'Banco de dados'!$H:$H)</f>
        <v>#N/A</v>
      </c>
      <c r="CR251" s="24">
        <f>_xlfn.XLOOKUP(CK251,'Banco de dados'!$B:$B,'Banco de dados'!$F:$F)</f>
        <v>5955.62</v>
      </c>
      <c r="CS251" s="24">
        <f>_xlfn.XLOOKUP(CM251,'Banco de dados'!$B:$B,'Banco de dados'!$F:$F)</f>
        <v>0</v>
      </c>
      <c r="CT251" s="25">
        <v>0</v>
      </c>
      <c r="CU251" s="25"/>
      <c r="CV251" s="24" t="str">
        <f>IF(AI251&lt;=0.5,"Curto I",IF(AND(AI251&gt;='Braços de IP'!$B$9,AI251&lt;='Braços de IP'!$D$9),'Braços de IP'!$E$9,IF(AND(AI251&gt;='Braços de IP'!$B$10,AI251&lt;='Braços de IP'!$D$10),'Braços de IP'!$E$10,IF(AND(AI251&gt;='Braços de IP'!$B$11,AI251&lt;='Braços de IP'!$D$11),'Braços de IP'!$E$11,IF(AND(AI251&gt;='Braços de IP'!$B$12,AI251&lt;='Braços de IP'!$D$12),'Braços de IP'!$E$12,IF(AND(AI251&gt;='Braços de IP'!$B$13,AI251&lt;='Braços de IP'!$D$13),'Braços de IP'!$E$13,IF(AND(AI251&gt;='Braços de IP'!$B$14,AI251&lt;='Braços de IP'!$D$14),'Braços de IP'!$E$14,"ERRO")))))))</f>
        <v>Curto II</v>
      </c>
      <c r="CW251" s="25"/>
      <c r="CX251" s="24" t="str">
        <f>IF($CW251="","",VLOOKUP($CW251,'Braços de IP'!$E$9:$I$15,2,0))</f>
        <v/>
      </c>
      <c r="CY251" s="27" t="str">
        <f>IF($CW251="","",VLOOKUP($CW251,'Braços de IP'!$E$9:$I$15,5,0))</f>
        <v/>
      </c>
      <c r="CZ251" s="24"/>
      <c r="DA251" s="24"/>
      <c r="DB251" s="24"/>
      <c r="DC251" s="24"/>
      <c r="DD251" s="24"/>
      <c r="DE251" s="24"/>
      <c r="DF251" s="28">
        <f t="shared" si="142"/>
        <v>35</v>
      </c>
      <c r="DG251" s="29">
        <f t="shared" si="143"/>
        <v>100</v>
      </c>
      <c r="DH251" s="28">
        <f t="shared" si="144"/>
        <v>135</v>
      </c>
      <c r="DI251" s="30">
        <f t="shared" si="145"/>
        <v>0.65</v>
      </c>
      <c r="DJ251" s="31"/>
      <c r="DK251" s="32"/>
      <c r="DL251" s="15" t="s">
        <v>141</v>
      </c>
      <c r="DM251" s="15"/>
      <c r="DO251" s="33">
        <f t="shared" si="146"/>
        <v>0.70085470085470081</v>
      </c>
    </row>
    <row r="252" spans="1:119" ht="15.75" hidden="1" customHeight="1" x14ac:dyDescent="0.3">
      <c r="C252" t="s">
        <v>991</v>
      </c>
      <c r="D252" s="15">
        <v>82</v>
      </c>
      <c r="E252" s="15" t="s">
        <v>132</v>
      </c>
      <c r="F252" s="15" t="s">
        <v>246</v>
      </c>
      <c r="G252" s="15">
        <v>-30.027684000000001</v>
      </c>
      <c r="H252" s="15">
        <v>-50.153731999999998</v>
      </c>
      <c r="I252" s="15" t="s">
        <v>134</v>
      </c>
      <c r="J252" s="15" t="s">
        <v>135</v>
      </c>
      <c r="K252" s="15" t="s">
        <v>136</v>
      </c>
      <c r="L252" s="15" t="s">
        <v>148</v>
      </c>
      <c r="M252" s="15">
        <v>100</v>
      </c>
      <c r="N252" s="15">
        <v>17</v>
      </c>
      <c r="O252" s="15">
        <v>0</v>
      </c>
      <c r="P252" s="15">
        <f t="shared" si="119"/>
        <v>200</v>
      </c>
      <c r="Q252" s="16">
        <v>2</v>
      </c>
      <c r="R252" s="16">
        <v>2.5</v>
      </c>
      <c r="S252" s="16">
        <v>7</v>
      </c>
      <c r="T252" s="15"/>
      <c r="U252" s="15"/>
      <c r="V252" s="15">
        <v>0</v>
      </c>
      <c r="W252" s="15">
        <v>2.5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 t="s">
        <v>138</v>
      </c>
      <c r="AD252" s="15" t="s">
        <v>139</v>
      </c>
      <c r="AE252" s="15">
        <v>37.5</v>
      </c>
      <c r="AF252" s="15">
        <v>7</v>
      </c>
      <c r="AG252" s="15">
        <v>1</v>
      </c>
      <c r="AH252" s="15">
        <v>0.4</v>
      </c>
      <c r="AI252" s="15">
        <v>1.3</v>
      </c>
      <c r="AJ252" s="16">
        <f t="shared" si="120"/>
        <v>0.9</v>
      </c>
      <c r="AK252" s="16" t="s">
        <v>135</v>
      </c>
      <c r="AL252" s="16" t="s">
        <v>135</v>
      </c>
      <c r="AM252" s="15" t="s">
        <v>140</v>
      </c>
      <c r="AN252" s="16">
        <f t="shared" si="121"/>
        <v>2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 t="s">
        <v>135</v>
      </c>
      <c r="AU252" s="17">
        <f t="shared" si="122"/>
        <v>0</v>
      </c>
      <c r="AV252" s="17"/>
      <c r="AW252" s="17">
        <f>VLOOKUP(I252,ABNT5101!$I$3:$J$9,2)</f>
        <v>7.5</v>
      </c>
      <c r="AX252" s="17">
        <f>VLOOKUP(I252,ABNT5101!$I$3:$M$9,5)</f>
        <v>0.18</v>
      </c>
      <c r="AY252" s="131" t="str">
        <f>_xlfn.XLOOKUP(I252,ABNT5101!$I:$I,ABNT5101!$L:$L)</f>
        <v>-</v>
      </c>
      <c r="AZ252" s="131">
        <f>_xlfn.XLOOKUP(I252,ABNT5101!$I:$I,ABNT5101!M:M)</f>
        <v>0.18</v>
      </c>
      <c r="BA252" s="131" t="str">
        <f>_xlfn.XLOOKUP(I252,ABNT5101!$I:$I,ABNT5101!N:N)</f>
        <v>-</v>
      </c>
      <c r="BB252" s="131">
        <f>_xlfn.XLOOKUP(I252,ABNT5101!$I:$I,ABNT5101!O:O)</f>
        <v>16</v>
      </c>
      <c r="BC252" s="18" t="str">
        <f t="shared" si="123"/>
        <v>ATENDE</v>
      </c>
      <c r="BD252" s="19">
        <f t="shared" si="124"/>
        <v>6.9333333333333247E-2</v>
      </c>
      <c r="BE252" s="19">
        <f t="shared" si="125"/>
        <v>0.44444444444444464</v>
      </c>
      <c r="BF252" s="19" t="str">
        <f t="shared" si="126"/>
        <v>-</v>
      </c>
      <c r="BG252" s="20">
        <v>8.02</v>
      </c>
      <c r="BH252" s="20">
        <v>0.26</v>
      </c>
      <c r="BI252" s="20"/>
      <c r="BJ252" s="20"/>
      <c r="BK252" s="21"/>
      <c r="BL252" s="20"/>
      <c r="BM252" s="18" t="str">
        <f t="shared" si="127"/>
        <v>ATENDE</v>
      </c>
      <c r="BN252" s="18" t="str">
        <f t="shared" si="128"/>
        <v>ATENDE</v>
      </c>
      <c r="BO252" s="18" t="str">
        <f t="shared" si="129"/>
        <v>ATENDE</v>
      </c>
      <c r="BP252" s="18" t="str">
        <f t="shared" si="130"/>
        <v>ATENDE</v>
      </c>
      <c r="BQ252" s="22" t="str">
        <f t="shared" si="131"/>
        <v>C5</v>
      </c>
      <c r="BR252" s="22" t="str">
        <f t="shared" si="148"/>
        <v>P6</v>
      </c>
      <c r="BS252" s="23">
        <f t="shared" si="133"/>
        <v>0.28666666666666663</v>
      </c>
      <c r="BT252" s="20">
        <v>3.86</v>
      </c>
      <c r="BU252" s="20">
        <v>1.41</v>
      </c>
      <c r="BV252" s="132">
        <f>IF(BR252="-","-",_xlfn.XLOOKUP(BR252,ABNT5101!$B$4:$B$9,ABNT5101!$C$4:$C$9))</f>
        <v>3</v>
      </c>
      <c r="BW252" s="132">
        <f>IF(BR252="-","-",_xlfn.XLOOKUP(BR252,ABNT5101!$B$4:$B$9,ABNT5101!$D$4:$D$9))</f>
        <v>0.6</v>
      </c>
      <c r="BX252" s="18" t="str">
        <f t="shared" si="134"/>
        <v>ATENDE</v>
      </c>
      <c r="BY252" s="18" t="str">
        <f t="shared" si="135"/>
        <v>ATENDE</v>
      </c>
      <c r="BZ252" s="18" t="str">
        <f t="shared" si="136"/>
        <v>ATENDE</v>
      </c>
      <c r="CA252" s="22" t="str">
        <f t="shared" si="149"/>
        <v>P6</v>
      </c>
      <c r="CB252" s="23">
        <f t="shared" si="137"/>
        <v>1.0766666666666667</v>
      </c>
      <c r="CC252" s="22">
        <v>6.23</v>
      </c>
      <c r="CD252" s="22">
        <v>0.79</v>
      </c>
      <c r="CE252" s="130">
        <f>IF(CA252="-","-",_xlfn.XLOOKUP(CA252,ABNT5101!$B$4:$B$9,ABNT5101!$C$4:$C$9))</f>
        <v>3</v>
      </c>
      <c r="CF252" s="130">
        <f>IF(CA252="-","-",_xlfn.XLOOKUP(CA252,ABNT5101!$B$4:$B$9,ABNT5101!$D$4:$D$9))</f>
        <v>0.6</v>
      </c>
      <c r="CG252" s="18" t="str">
        <f t="shared" si="138"/>
        <v>ATENDE</v>
      </c>
      <c r="CH252" s="18" t="str">
        <f t="shared" si="139"/>
        <v>ATENDE</v>
      </c>
      <c r="CI252" s="18" t="str">
        <f t="shared" si="140"/>
        <v>ATENDE</v>
      </c>
      <c r="CJ252" s="133" t="str">
        <f>_xlfn.XLOOKUP(CK252,'Banco de dados'!$B:$B,'Banco de dados'!$D:$D)</f>
        <v>SX LIGHTING</v>
      </c>
      <c r="CK252" s="145" t="s">
        <v>801</v>
      </c>
      <c r="CL252" s="24" t="str">
        <f>_xlfn.XLOOKUP(CK252,'Banco de dados'!$B:$B,'Banco de dados'!$E:$E)</f>
        <v>SXINEVO030K40L12CZF7PHF</v>
      </c>
      <c r="CM252" s="24"/>
      <c r="CN252" s="24" t="e">
        <f>IF(CM252="-","-",_xlfn.XLOOKUP(CM252,'Banco de dados'!$B:$B,'Banco de dados'!$E:$E))</f>
        <v>#N/A</v>
      </c>
      <c r="CO252" s="26">
        <f t="shared" si="141"/>
        <v>1</v>
      </c>
      <c r="CP252" s="24">
        <f>_xlfn.XLOOKUP(CK252,'Banco de dados'!$B:$B,'Banco de dados'!$H:$H)</f>
        <v>31</v>
      </c>
      <c r="CQ252" s="24" t="e">
        <f>_xlfn.XLOOKUP(CM252,'Banco de dados'!$B:$B,'Banco de dados'!$H:$H)</f>
        <v>#N/A</v>
      </c>
      <c r="CR252" s="24">
        <f>_xlfn.XLOOKUP(CK252,'Banco de dados'!$B:$B,'Banco de dados'!$F:$F)</f>
        <v>5270</v>
      </c>
      <c r="CS252" s="24">
        <f>_xlfn.XLOOKUP(CM252,'Banco de dados'!$B:$B,'Banco de dados'!$F:$F)</f>
        <v>0</v>
      </c>
      <c r="CT252" s="25">
        <v>0</v>
      </c>
      <c r="CU252" s="25"/>
      <c r="CV252" s="24" t="str">
        <f>IF(AI252&lt;=0.5,"Curto I",IF(AND(AI252&gt;='Braços de IP'!$B$9,AI252&lt;='Braços de IP'!$D$9),'Braços de IP'!$E$9,IF(AND(AI252&gt;='Braços de IP'!$B$10,AI252&lt;='Braços de IP'!$D$10),'Braços de IP'!$E$10,IF(AND(AI252&gt;='Braços de IP'!$B$11,AI252&lt;='Braços de IP'!$D$11),'Braços de IP'!$E$11,IF(AND(AI252&gt;='Braços de IP'!$B$12,AI252&lt;='Braços de IP'!$D$12),'Braços de IP'!$E$12,IF(AND(AI252&gt;='Braços de IP'!$B$13,AI252&lt;='Braços de IP'!$D$13),'Braços de IP'!$E$13,IF(AND(AI252&gt;='Braços de IP'!$B$14,AI252&lt;='Braços de IP'!$D$14),'Braços de IP'!$E$14,"ERRO")))))))</f>
        <v>Curto II</v>
      </c>
      <c r="CW252" s="25"/>
      <c r="CX252" s="24" t="str">
        <f>IF($CW252="","",VLOOKUP($CW252,'Braços de IP'!$E$9:$I$15,2,0))</f>
        <v/>
      </c>
      <c r="CY252" s="27" t="str">
        <f>IF($CW252="","",VLOOKUP($CW252,'Braços de IP'!$E$9:$I$15,5,0))</f>
        <v/>
      </c>
      <c r="CZ252" s="24"/>
      <c r="DA252" s="24"/>
      <c r="DB252" s="24"/>
      <c r="DC252" s="24"/>
      <c r="DD252" s="24"/>
      <c r="DE252" s="24"/>
      <c r="DF252" s="28">
        <f t="shared" si="142"/>
        <v>31</v>
      </c>
      <c r="DG252" s="29">
        <f t="shared" si="143"/>
        <v>100</v>
      </c>
      <c r="DH252" s="28">
        <f t="shared" si="144"/>
        <v>131</v>
      </c>
      <c r="DI252" s="30">
        <f t="shared" si="145"/>
        <v>0.69</v>
      </c>
      <c r="DJ252" s="31"/>
      <c r="DK252" s="32"/>
      <c r="DL252" s="15" t="s">
        <v>141</v>
      </c>
      <c r="DM252" s="15"/>
      <c r="DO252" s="33">
        <f t="shared" si="146"/>
        <v>0.7350427350427351</v>
      </c>
    </row>
    <row r="253" spans="1:119" ht="15.75" hidden="1" customHeight="1" x14ac:dyDescent="0.3">
      <c r="C253" t="s">
        <v>991</v>
      </c>
      <c r="D253" s="15">
        <v>82</v>
      </c>
      <c r="E253" s="15" t="s">
        <v>132</v>
      </c>
      <c r="F253" s="15" t="s">
        <v>246</v>
      </c>
      <c r="G253" s="15">
        <v>-30.027684000000001</v>
      </c>
      <c r="H253" s="15">
        <v>-50.153731999999998</v>
      </c>
      <c r="I253" s="15" t="s">
        <v>134</v>
      </c>
      <c r="J253" s="15" t="s">
        <v>135</v>
      </c>
      <c r="K253" s="15" t="s">
        <v>136</v>
      </c>
      <c r="L253" s="15" t="s">
        <v>148</v>
      </c>
      <c r="M253" s="15">
        <v>100</v>
      </c>
      <c r="N253" s="15">
        <v>17</v>
      </c>
      <c r="O253" s="15">
        <v>0</v>
      </c>
      <c r="P253" s="15">
        <f t="shared" si="119"/>
        <v>200</v>
      </c>
      <c r="Q253" s="16">
        <v>2</v>
      </c>
      <c r="R253" s="16">
        <v>2.5</v>
      </c>
      <c r="S253" s="16">
        <v>7</v>
      </c>
      <c r="T253" s="15"/>
      <c r="U253" s="15"/>
      <c r="V253" s="15">
        <v>0</v>
      </c>
      <c r="W253" s="15">
        <v>2.5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 t="s">
        <v>138</v>
      </c>
      <c r="AD253" s="15" t="s">
        <v>139</v>
      </c>
      <c r="AE253" s="15">
        <v>37.5</v>
      </c>
      <c r="AF253" s="15">
        <v>7</v>
      </c>
      <c r="AG253" s="15">
        <v>1</v>
      </c>
      <c r="AH253" s="15">
        <v>0.4</v>
      </c>
      <c r="AI253" s="15">
        <v>1.3</v>
      </c>
      <c r="AJ253" s="16">
        <f t="shared" si="120"/>
        <v>0.9</v>
      </c>
      <c r="AK253" s="16" t="s">
        <v>135</v>
      </c>
      <c r="AL253" s="16" t="s">
        <v>135</v>
      </c>
      <c r="AM253" s="15" t="s">
        <v>140</v>
      </c>
      <c r="AN253" s="16">
        <f t="shared" si="121"/>
        <v>2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 t="s">
        <v>135</v>
      </c>
      <c r="AU253" s="17">
        <f t="shared" si="122"/>
        <v>0</v>
      </c>
      <c r="AV253" s="17"/>
      <c r="AW253" s="17">
        <f>VLOOKUP(I253,ABNT5101!$I$3:$J$9,2)</f>
        <v>7.5</v>
      </c>
      <c r="AX253" s="17">
        <f>VLOOKUP(I253,ABNT5101!$I$3:$M$9,5)</f>
        <v>0.18</v>
      </c>
      <c r="AY253" s="131" t="str">
        <f>_xlfn.XLOOKUP(I253,ABNT5101!$I:$I,ABNT5101!$L:$L)</f>
        <v>-</v>
      </c>
      <c r="AZ253" s="131">
        <f>_xlfn.XLOOKUP(I253,ABNT5101!$I:$I,ABNT5101!M:M)</f>
        <v>0.18</v>
      </c>
      <c r="BA253" s="131" t="str">
        <f>_xlfn.XLOOKUP(I253,ABNT5101!$I:$I,ABNT5101!N:N)</f>
        <v>-</v>
      </c>
      <c r="BB253" s="131">
        <f>_xlfn.XLOOKUP(I253,ABNT5101!$I:$I,ABNT5101!O:O)</f>
        <v>16</v>
      </c>
      <c r="BC253" s="18" t="str">
        <f t="shared" si="123"/>
        <v>ATENDE</v>
      </c>
      <c r="BD253" s="19">
        <f t="shared" si="124"/>
        <v>5.3333333333333455E-2</v>
      </c>
      <c r="BE253" s="19">
        <f t="shared" si="125"/>
        <v>1</v>
      </c>
      <c r="BF253" s="19" t="str">
        <f t="shared" si="126"/>
        <v>-</v>
      </c>
      <c r="BG253" s="20">
        <v>7.9</v>
      </c>
      <c r="BH253" s="20">
        <v>0.36</v>
      </c>
      <c r="BI253" s="20"/>
      <c r="BJ253" s="20"/>
      <c r="BK253" s="21"/>
      <c r="BL253" s="20"/>
      <c r="BM253" s="18" t="str">
        <f t="shared" si="127"/>
        <v>ATENDE</v>
      </c>
      <c r="BN253" s="18" t="str">
        <f t="shared" si="128"/>
        <v>ATENDE</v>
      </c>
      <c r="BO253" s="18" t="str">
        <f t="shared" si="129"/>
        <v>ATENDE</v>
      </c>
      <c r="BP253" s="18" t="str">
        <f t="shared" si="130"/>
        <v>ATENDE</v>
      </c>
      <c r="BQ253" s="22" t="str">
        <f t="shared" si="131"/>
        <v>C5</v>
      </c>
      <c r="BR253" s="22" t="str">
        <f t="shared" si="148"/>
        <v>P6</v>
      </c>
      <c r="BS253" s="23">
        <f t="shared" si="133"/>
        <v>0.19999999999999996</v>
      </c>
      <c r="BT253" s="20">
        <v>3.6</v>
      </c>
      <c r="BU253" s="20">
        <v>1.97</v>
      </c>
      <c r="BV253" s="132">
        <f>IF(BR253="-","-",_xlfn.XLOOKUP(BR253,ABNT5101!$B$4:$B$9,ABNT5101!$C$4:$C$9))</f>
        <v>3</v>
      </c>
      <c r="BW253" s="132">
        <f>IF(BR253="-","-",_xlfn.XLOOKUP(BR253,ABNT5101!$B$4:$B$9,ABNT5101!$D$4:$D$9))</f>
        <v>0.6</v>
      </c>
      <c r="BX253" s="18" t="str">
        <f t="shared" si="134"/>
        <v>ATENDE</v>
      </c>
      <c r="BY253" s="18" t="str">
        <f t="shared" si="135"/>
        <v>ATENDE</v>
      </c>
      <c r="BZ253" s="18" t="str">
        <f t="shared" si="136"/>
        <v>ATENDE</v>
      </c>
      <c r="CA253" s="22" t="str">
        <f t="shared" si="149"/>
        <v>P6</v>
      </c>
      <c r="CB253" s="23">
        <f t="shared" si="137"/>
        <v>1.0866666666666664</v>
      </c>
      <c r="CC253" s="22">
        <v>6.26</v>
      </c>
      <c r="CD253" s="22">
        <v>1.93</v>
      </c>
      <c r="CE253" s="130">
        <f>IF(CA253="-","-",_xlfn.XLOOKUP(CA253,ABNT5101!$B$4:$B$9,ABNT5101!$C$4:$C$9))</f>
        <v>3</v>
      </c>
      <c r="CF253" s="130">
        <f>IF(CA253="-","-",_xlfn.XLOOKUP(CA253,ABNT5101!$B$4:$B$9,ABNT5101!$D$4:$D$9))</f>
        <v>0.6</v>
      </c>
      <c r="CG253" s="18" t="str">
        <f t="shared" si="138"/>
        <v>ATENDE</v>
      </c>
      <c r="CH253" s="18" t="str">
        <f t="shared" si="139"/>
        <v>ATENDE</v>
      </c>
      <c r="CI253" s="18" t="str">
        <f t="shared" si="140"/>
        <v>ATENDE</v>
      </c>
      <c r="CJ253" s="133" t="str">
        <f>_xlfn.XLOOKUP(CK253,'Banco de dados'!$B:$B,'Banco de dados'!$D:$D)</f>
        <v>TECNOWATT</v>
      </c>
      <c r="CK253" s="145" t="s">
        <v>824</v>
      </c>
      <c r="CL253" s="24" t="str">
        <f>_xlfn.XLOOKUP(CK253,'Banco de dados'!$B:$B,'Banco de dados'!$E:$E)</f>
        <v>SIGSAGPTLRRSSNDL_30W_38IBBRS
1-10C1MUN6.5</v>
      </c>
      <c r="CM253" s="24"/>
      <c r="CN253" s="24" t="e">
        <f>IF(CM253="-","-",_xlfn.XLOOKUP(CM253,'Banco de dados'!$B:$B,'Banco de dados'!$E:$E))</f>
        <v>#N/A</v>
      </c>
      <c r="CO253" s="26">
        <f t="shared" si="141"/>
        <v>1</v>
      </c>
      <c r="CP253" s="24">
        <f>_xlfn.XLOOKUP(CK253,'Banco de dados'!$B:$B,'Banco de dados'!$H:$H)</f>
        <v>30</v>
      </c>
      <c r="CQ253" s="24" t="e">
        <f>_xlfn.XLOOKUP(CM253,'Banco de dados'!$B:$B,'Banco de dados'!$H:$H)</f>
        <v>#N/A</v>
      </c>
      <c r="CR253" s="24">
        <f>_xlfn.XLOOKUP(CK253,'Banco de dados'!$B:$B,'Banco de dados'!$F:$F)</f>
        <v>5266</v>
      </c>
      <c r="CS253" s="24">
        <f>_xlfn.XLOOKUP(CM253,'Banco de dados'!$B:$B,'Banco de dados'!$F:$F)</f>
        <v>0</v>
      </c>
      <c r="CT253" s="25">
        <v>0</v>
      </c>
      <c r="CU253" s="25"/>
      <c r="CV253" s="24" t="str">
        <f>IF(AI253&lt;=0.5,"Curto I",IF(AND(AI253&gt;='Braços de IP'!$B$9,AI253&lt;='Braços de IP'!$D$9),'Braços de IP'!$E$9,IF(AND(AI253&gt;='Braços de IP'!$B$10,AI253&lt;='Braços de IP'!$D$10),'Braços de IP'!$E$10,IF(AND(AI253&gt;='Braços de IP'!$B$11,AI253&lt;='Braços de IP'!$D$11),'Braços de IP'!$E$11,IF(AND(AI253&gt;='Braços de IP'!$B$12,AI253&lt;='Braços de IP'!$D$12),'Braços de IP'!$E$12,IF(AND(AI253&gt;='Braços de IP'!$B$13,AI253&lt;='Braços de IP'!$D$13),'Braços de IP'!$E$13,IF(AND(AI253&gt;='Braços de IP'!$B$14,AI253&lt;='Braços de IP'!$D$14),'Braços de IP'!$E$14,"ERRO")))))))</f>
        <v>Curto II</v>
      </c>
      <c r="CW253" s="25"/>
      <c r="CX253" s="24" t="str">
        <f>IF($CW253="","",VLOOKUP($CW253,'Braços de IP'!$E$9:$I$15,2,0))</f>
        <v/>
      </c>
      <c r="CY253" s="27" t="str">
        <f>IF($CW253="","",VLOOKUP($CW253,'Braços de IP'!$E$9:$I$15,5,0))</f>
        <v/>
      </c>
      <c r="CZ253" s="24"/>
      <c r="DA253" s="24"/>
      <c r="DB253" s="24"/>
      <c r="DC253" s="24"/>
      <c r="DD253" s="24"/>
      <c r="DE253" s="24"/>
      <c r="DF253" s="28">
        <f t="shared" si="142"/>
        <v>30</v>
      </c>
      <c r="DG253" s="29">
        <f t="shared" si="143"/>
        <v>100</v>
      </c>
      <c r="DH253" s="28">
        <f t="shared" si="144"/>
        <v>130</v>
      </c>
      <c r="DI253" s="30">
        <f t="shared" si="145"/>
        <v>0.7</v>
      </c>
      <c r="DJ253" s="31"/>
      <c r="DK253" s="32"/>
      <c r="DL253" s="15" t="s">
        <v>141</v>
      </c>
      <c r="DM253" s="15"/>
      <c r="DO253" s="33">
        <f t="shared" si="146"/>
        <v>0.74358974358974361</v>
      </c>
    </row>
    <row r="254" spans="1:119" ht="15.75" hidden="1" customHeight="1" x14ac:dyDescent="0.3">
      <c r="C254" t="s">
        <v>991</v>
      </c>
      <c r="D254" s="15">
        <v>84</v>
      </c>
      <c r="E254" s="15" t="s">
        <v>153</v>
      </c>
      <c r="F254" s="15" t="s">
        <v>248</v>
      </c>
      <c r="G254" s="15">
        <v>-30.024736999999998</v>
      </c>
      <c r="H254" s="15">
        <v>-50.155647999999999</v>
      </c>
      <c r="I254" s="15" t="s">
        <v>134</v>
      </c>
      <c r="J254" s="15" t="s">
        <v>135</v>
      </c>
      <c r="K254" s="15" t="s">
        <v>136</v>
      </c>
      <c r="L254" s="15" t="s">
        <v>148</v>
      </c>
      <c r="M254" s="15">
        <v>100</v>
      </c>
      <c r="N254" s="15">
        <v>17</v>
      </c>
      <c r="O254" s="15">
        <v>0</v>
      </c>
      <c r="P254" s="15">
        <f t="shared" si="119"/>
        <v>200</v>
      </c>
      <c r="Q254" s="16">
        <v>2</v>
      </c>
      <c r="R254" s="16">
        <v>2.5</v>
      </c>
      <c r="S254" s="16">
        <v>7.5</v>
      </c>
      <c r="T254" s="15"/>
      <c r="U254" s="15"/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 t="s">
        <v>138</v>
      </c>
      <c r="AD254" s="15" t="s">
        <v>139</v>
      </c>
      <c r="AE254" s="15">
        <v>35</v>
      </c>
      <c r="AF254" s="15">
        <v>8.1999999999999993</v>
      </c>
      <c r="AG254" s="15">
        <v>1</v>
      </c>
      <c r="AH254" s="15">
        <v>0.4</v>
      </c>
      <c r="AI254" s="15">
        <v>1.3</v>
      </c>
      <c r="AJ254" s="16">
        <f t="shared" si="120"/>
        <v>0.9</v>
      </c>
      <c r="AK254" s="16" t="s">
        <v>135</v>
      </c>
      <c r="AL254" s="16" t="s">
        <v>135</v>
      </c>
      <c r="AM254" s="15" t="s">
        <v>140</v>
      </c>
      <c r="AN254" s="16">
        <f t="shared" si="121"/>
        <v>2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 t="s">
        <v>135</v>
      </c>
      <c r="AU254" s="17">
        <f t="shared" si="122"/>
        <v>0</v>
      </c>
      <c r="AV254" s="17"/>
      <c r="AW254" s="17">
        <f>VLOOKUP(I254,ABNT5101!$I$3:$J$9,2)</f>
        <v>7.5</v>
      </c>
      <c r="AX254" s="17">
        <f>VLOOKUP(I254,ABNT5101!$I$3:$M$9,5)</f>
        <v>0.18</v>
      </c>
      <c r="AY254" s="131" t="str">
        <f>_xlfn.XLOOKUP(I254,ABNT5101!$I:$I,ABNT5101!$L:$L)</f>
        <v>-</v>
      </c>
      <c r="AZ254" s="131">
        <f>_xlfn.XLOOKUP(I254,ABNT5101!$I:$I,ABNT5101!M:M)</f>
        <v>0.18</v>
      </c>
      <c r="BA254" s="131" t="str">
        <f>_xlfn.XLOOKUP(I254,ABNT5101!$I:$I,ABNT5101!N:N)</f>
        <v>-</v>
      </c>
      <c r="BB254" s="131">
        <f>_xlfn.XLOOKUP(I254,ABNT5101!$I:$I,ABNT5101!O:O)</f>
        <v>16</v>
      </c>
      <c r="BC254" s="18" t="str">
        <f t="shared" si="123"/>
        <v>ATENDE</v>
      </c>
      <c r="BD254" s="19">
        <f t="shared" si="124"/>
        <v>4.5333333333333226E-2</v>
      </c>
      <c r="BE254" s="19">
        <f t="shared" si="125"/>
        <v>1.7222222222222223</v>
      </c>
      <c r="BF254" s="19" t="str">
        <f t="shared" si="126"/>
        <v>-</v>
      </c>
      <c r="BG254" s="20">
        <v>7.84</v>
      </c>
      <c r="BH254" s="20">
        <v>0.49</v>
      </c>
      <c r="BI254" s="20"/>
      <c r="BJ254" s="20"/>
      <c r="BK254" s="21"/>
      <c r="BL254" s="20"/>
      <c r="BM254" s="18" t="str">
        <f t="shared" si="127"/>
        <v>ATENDE</v>
      </c>
      <c r="BN254" s="18" t="str">
        <f t="shared" si="128"/>
        <v>ATENDE</v>
      </c>
      <c r="BO254" s="18" t="str">
        <f t="shared" si="129"/>
        <v>ATENDE</v>
      </c>
      <c r="BP254" s="18" t="str">
        <f t="shared" si="130"/>
        <v>ATENDE</v>
      </c>
      <c r="BQ254" s="22" t="str">
        <f t="shared" si="131"/>
        <v>C5</v>
      </c>
      <c r="BR254" s="22" t="str">
        <f t="shared" si="148"/>
        <v>P6</v>
      </c>
      <c r="BS254" s="23">
        <f t="shared" si="133"/>
        <v>1.1833333333333331</v>
      </c>
      <c r="BT254" s="20">
        <v>6.55</v>
      </c>
      <c r="BU254" s="20">
        <v>2.94</v>
      </c>
      <c r="BV254" s="132">
        <f>IF(BR254="-","-",_xlfn.XLOOKUP(BR254,ABNT5101!$B$4:$B$9,ABNT5101!$C$4:$C$9))</f>
        <v>3</v>
      </c>
      <c r="BW254" s="132">
        <f>IF(BR254="-","-",_xlfn.XLOOKUP(BR254,ABNT5101!$B$4:$B$9,ABNT5101!$D$4:$D$9))</f>
        <v>0.6</v>
      </c>
      <c r="BX254" s="18" t="str">
        <f t="shared" si="134"/>
        <v>ATENDE</v>
      </c>
      <c r="BY254" s="18" t="str">
        <f t="shared" si="135"/>
        <v>ATENDE</v>
      </c>
      <c r="BZ254" s="18" t="str">
        <f t="shared" si="136"/>
        <v>ATENDE</v>
      </c>
      <c r="CA254" s="22" t="str">
        <f t="shared" si="149"/>
        <v>P6</v>
      </c>
      <c r="CB254" s="23" t="e">
        <f t="shared" si="137"/>
        <v>#VALUE!</v>
      </c>
      <c r="CC254" s="22" t="s">
        <v>994</v>
      </c>
      <c r="CD254" s="22" t="s">
        <v>994</v>
      </c>
      <c r="CE254" s="130">
        <f>IF(CA254="-","-",_xlfn.XLOOKUP(CA254,ABNT5101!$B$4:$B$9,ABNT5101!$C$4:$C$9))</f>
        <v>3</v>
      </c>
      <c r="CF254" s="130">
        <f>IF(CA254="-","-",_xlfn.XLOOKUP(CA254,ABNT5101!$B$4:$B$9,ABNT5101!$D$4:$D$9))</f>
        <v>0.6</v>
      </c>
      <c r="CG254" s="18" t="str">
        <f t="shared" si="138"/>
        <v>ATENDE</v>
      </c>
      <c r="CH254" s="18" t="str">
        <f t="shared" si="139"/>
        <v>ATENDE</v>
      </c>
      <c r="CI254" s="18" t="str">
        <f t="shared" si="140"/>
        <v>ATENDE</v>
      </c>
      <c r="CJ254" s="133" t="str">
        <f>_xlfn.XLOOKUP(CK254,'Banco de dados'!$B:$B,'Banco de dados'!$D:$D)</f>
        <v>LEDSTAR</v>
      </c>
      <c r="CK254" s="145" t="s">
        <v>709</v>
      </c>
      <c r="CL254" s="24" t="str">
        <f>_xlfn.XLOOKUP(CK254,'Banco de dados'!$B:$B,'Banco de dados'!$E:$E)</f>
        <v>LUM LED SL VT 9.1 35W</v>
      </c>
      <c r="CM254" s="24"/>
      <c r="CN254" s="24">
        <f>IF(CM254="-","-",_xlfn.XLOOKUP(CM254,'Banco de dados'!$B:$B,'Banco de dados'!$E:$E))</f>
        <v>0</v>
      </c>
      <c r="CO254" s="26">
        <f t="shared" si="141"/>
        <v>1</v>
      </c>
      <c r="CP254" s="24">
        <f>_xlfn.XLOOKUP(CK254,'Banco de dados'!$B:$B,'Banco de dados'!$H:$H)</f>
        <v>35</v>
      </c>
      <c r="CQ254" s="24">
        <f>_xlfn.XLOOKUP(CM254,'Banco de dados'!$B:$B,'Banco de dados'!$H:$H)</f>
        <v>0</v>
      </c>
      <c r="CR254" s="24">
        <f>_xlfn.XLOOKUP(CK254,'Banco de dados'!$B:$B,'Banco de dados'!$F:$F)</f>
        <v>5955.62</v>
      </c>
      <c r="CS254" s="24">
        <f>_xlfn.XLOOKUP(CM254,'Banco de dados'!$B:$B,'Banco de dados'!$F:$F)</f>
        <v>0</v>
      </c>
      <c r="CT254" s="25">
        <v>0</v>
      </c>
      <c r="CU254" s="25"/>
      <c r="CV254" s="24" t="str">
        <f>IF(AI254&lt;=0.5,"Curto I",IF(AND(AI254&gt;='Braços de IP'!$B$9,AI254&lt;='Braços de IP'!$D$9),'Braços de IP'!$E$9,IF(AND(AI254&gt;='Braços de IP'!$B$10,AI254&lt;='Braços de IP'!$D$10),'Braços de IP'!$E$10,IF(AND(AI254&gt;='Braços de IP'!$B$11,AI254&lt;='Braços de IP'!$D$11),'Braços de IP'!$E$11,IF(AND(AI254&gt;='Braços de IP'!$B$12,AI254&lt;='Braços de IP'!$D$12),'Braços de IP'!$E$12,IF(AND(AI254&gt;='Braços de IP'!$B$13,AI254&lt;='Braços de IP'!$D$13),'Braços de IP'!$E$13,IF(AND(AI254&gt;='Braços de IP'!$B$14,AI254&lt;='Braços de IP'!$D$14),'Braços de IP'!$E$14,"ERRO")))))))</f>
        <v>Curto II</v>
      </c>
      <c r="CW254" s="25"/>
      <c r="CX254" s="24" t="str">
        <f>IF($CW254="","",VLOOKUP($CW254,'Braços de IP'!$E$9:$I$15,2,0))</f>
        <v/>
      </c>
      <c r="CY254" s="27" t="str">
        <f>IF($CW254="","",VLOOKUP($CW254,'Braços de IP'!$E$9:$I$15,5,0))</f>
        <v/>
      </c>
      <c r="CZ254" s="24"/>
      <c r="DA254" s="24"/>
      <c r="DB254" s="24"/>
      <c r="DC254" s="24"/>
      <c r="DD254" s="24"/>
      <c r="DE254" s="24"/>
      <c r="DF254" s="28">
        <f t="shared" si="142"/>
        <v>35</v>
      </c>
      <c r="DG254" s="29">
        <f t="shared" si="143"/>
        <v>100</v>
      </c>
      <c r="DH254" s="28">
        <f t="shared" si="144"/>
        <v>135</v>
      </c>
      <c r="DI254" s="30">
        <f t="shared" si="145"/>
        <v>0.65</v>
      </c>
      <c r="DJ254" s="31"/>
      <c r="DK254" s="32"/>
      <c r="DL254" s="15" t="s">
        <v>141</v>
      </c>
      <c r="DM254" s="15"/>
      <c r="DO254" s="33">
        <f t="shared" si="146"/>
        <v>0.70085470085470081</v>
      </c>
    </row>
    <row r="255" spans="1:119" ht="15.75" hidden="1" customHeight="1" x14ac:dyDescent="0.3">
      <c r="C255" t="s">
        <v>991</v>
      </c>
      <c r="D255" s="15">
        <v>84</v>
      </c>
      <c r="E255" s="15" t="s">
        <v>153</v>
      </c>
      <c r="F255" s="15" t="s">
        <v>248</v>
      </c>
      <c r="G255" s="15">
        <v>-30.024736999999998</v>
      </c>
      <c r="H255" s="15">
        <v>-50.155647999999999</v>
      </c>
      <c r="I255" s="15" t="s">
        <v>134</v>
      </c>
      <c r="J255" s="15" t="s">
        <v>135</v>
      </c>
      <c r="K255" s="15" t="s">
        <v>136</v>
      </c>
      <c r="L255" s="15" t="s">
        <v>148</v>
      </c>
      <c r="M255" s="15">
        <v>100</v>
      </c>
      <c r="N255" s="15">
        <v>17</v>
      </c>
      <c r="O255" s="15">
        <v>0</v>
      </c>
      <c r="P255" s="15">
        <f t="shared" si="119"/>
        <v>200</v>
      </c>
      <c r="Q255" s="16">
        <v>2</v>
      </c>
      <c r="R255" s="16">
        <v>2.5</v>
      </c>
      <c r="S255" s="16">
        <v>7.5</v>
      </c>
      <c r="T255" s="15"/>
      <c r="U255" s="15"/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 t="s">
        <v>138</v>
      </c>
      <c r="AD255" s="15" t="s">
        <v>139</v>
      </c>
      <c r="AE255" s="15">
        <v>35</v>
      </c>
      <c r="AF255" s="15">
        <v>8.1999999999999993</v>
      </c>
      <c r="AG255" s="15">
        <v>1</v>
      </c>
      <c r="AH255" s="15">
        <v>0.4</v>
      </c>
      <c r="AI255" s="15">
        <v>1.3</v>
      </c>
      <c r="AJ255" s="16">
        <f t="shared" si="120"/>
        <v>0.9</v>
      </c>
      <c r="AK255" s="16" t="s">
        <v>135</v>
      </c>
      <c r="AL255" s="16" t="s">
        <v>135</v>
      </c>
      <c r="AM255" s="15" t="s">
        <v>140</v>
      </c>
      <c r="AN255" s="16">
        <f t="shared" si="121"/>
        <v>2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 t="s">
        <v>135</v>
      </c>
      <c r="AU255" s="17">
        <f t="shared" si="122"/>
        <v>0</v>
      </c>
      <c r="AV255" s="17"/>
      <c r="AW255" s="17">
        <f>VLOOKUP(I255,ABNT5101!$I$3:$J$9,2)</f>
        <v>7.5</v>
      </c>
      <c r="AX255" s="17">
        <f>VLOOKUP(I255,ABNT5101!$I$3:$M$9,5)</f>
        <v>0.18</v>
      </c>
      <c r="AY255" s="131" t="str">
        <f>_xlfn.XLOOKUP(I255,ABNT5101!$I:$I,ABNT5101!$L:$L)</f>
        <v>-</v>
      </c>
      <c r="AZ255" s="131">
        <f>_xlfn.XLOOKUP(I255,ABNT5101!$I:$I,ABNT5101!M:M)</f>
        <v>0.18</v>
      </c>
      <c r="BA255" s="131" t="str">
        <f>_xlfn.XLOOKUP(I255,ABNT5101!$I:$I,ABNT5101!N:N)</f>
        <v>-</v>
      </c>
      <c r="BB255" s="131">
        <f>_xlfn.XLOOKUP(I255,ABNT5101!$I:$I,ABNT5101!O:O)</f>
        <v>16</v>
      </c>
      <c r="BC255" s="18" t="str">
        <f t="shared" si="123"/>
        <v>ATENDE</v>
      </c>
      <c r="BD255" s="19">
        <f t="shared" si="124"/>
        <v>1.0666666666666602E-2</v>
      </c>
      <c r="BE255" s="19">
        <f t="shared" si="125"/>
        <v>2.3333333333333335</v>
      </c>
      <c r="BF255" s="19" t="str">
        <f t="shared" si="126"/>
        <v>-</v>
      </c>
      <c r="BG255" s="20">
        <v>7.58</v>
      </c>
      <c r="BH255" s="20">
        <v>0.6</v>
      </c>
      <c r="BI255" s="20"/>
      <c r="BJ255" s="20"/>
      <c r="BK255" s="21"/>
      <c r="BL255" s="20"/>
      <c r="BM255" s="18" t="str">
        <f t="shared" si="127"/>
        <v>ATENDE</v>
      </c>
      <c r="BN255" s="18" t="str">
        <f t="shared" si="128"/>
        <v>ATENDE</v>
      </c>
      <c r="BO255" s="18" t="str">
        <f t="shared" si="129"/>
        <v>ATENDE</v>
      </c>
      <c r="BP255" s="18" t="str">
        <f t="shared" si="130"/>
        <v>ATENDE</v>
      </c>
      <c r="BQ255" s="22" t="str">
        <f t="shared" si="131"/>
        <v>C5</v>
      </c>
      <c r="BR255" s="22" t="str">
        <f t="shared" si="148"/>
        <v>P6</v>
      </c>
      <c r="BS255" s="23">
        <f t="shared" si="133"/>
        <v>1.0366666666666666</v>
      </c>
      <c r="BT255" s="20">
        <v>6.11</v>
      </c>
      <c r="BU255" s="20">
        <v>2.71</v>
      </c>
      <c r="BV255" s="132">
        <f>IF(BR255="-","-",_xlfn.XLOOKUP(BR255,ABNT5101!$B$4:$B$9,ABNT5101!$C$4:$C$9))</f>
        <v>3</v>
      </c>
      <c r="BW255" s="132">
        <f>IF(BR255="-","-",_xlfn.XLOOKUP(BR255,ABNT5101!$B$4:$B$9,ABNT5101!$D$4:$D$9))</f>
        <v>0.6</v>
      </c>
      <c r="BX255" s="18" t="str">
        <f t="shared" si="134"/>
        <v>ATENDE</v>
      </c>
      <c r="BY255" s="18" t="str">
        <f t="shared" si="135"/>
        <v>ATENDE</v>
      </c>
      <c r="BZ255" s="18" t="str">
        <f t="shared" si="136"/>
        <v>ATENDE</v>
      </c>
      <c r="CA255" s="22" t="str">
        <f t="shared" si="149"/>
        <v>P6</v>
      </c>
      <c r="CB255" s="23" t="e">
        <f t="shared" si="137"/>
        <v>#VALUE!</v>
      </c>
      <c r="CC255" s="22" t="s">
        <v>994</v>
      </c>
      <c r="CD255" s="22" t="s">
        <v>994</v>
      </c>
      <c r="CE255" s="130">
        <f>IF(CA255="-","-",_xlfn.XLOOKUP(CA255,ABNT5101!$B$4:$B$9,ABNT5101!$C$4:$C$9))</f>
        <v>3</v>
      </c>
      <c r="CF255" s="130">
        <f>IF(CA255="-","-",_xlfn.XLOOKUP(CA255,ABNT5101!$B$4:$B$9,ABNT5101!$D$4:$D$9))</f>
        <v>0.6</v>
      </c>
      <c r="CG255" s="18" t="str">
        <f t="shared" si="138"/>
        <v>ATENDE</v>
      </c>
      <c r="CH255" s="18" t="str">
        <f t="shared" si="139"/>
        <v>ATENDE</v>
      </c>
      <c r="CI255" s="18" t="str">
        <f t="shared" si="140"/>
        <v>ATENDE</v>
      </c>
      <c r="CJ255" s="133" t="str">
        <f>_xlfn.XLOOKUP(CK255,'Banco de dados'!$B:$B,'Banco de dados'!$D:$D)</f>
        <v>SX LIGHTING</v>
      </c>
      <c r="CK255" s="145" t="s">
        <v>801</v>
      </c>
      <c r="CL255" s="24" t="str">
        <f>_xlfn.XLOOKUP(CK255,'Banco de dados'!$B:$B,'Banco de dados'!$E:$E)</f>
        <v>SXINEVO030K40L12CZF7PHF</v>
      </c>
      <c r="CM255" s="24"/>
      <c r="CN255" s="24">
        <f>IF(CM255="-","-",_xlfn.XLOOKUP(CM255,'Banco de dados'!$B:$B,'Banco de dados'!$E:$E))</f>
        <v>0</v>
      </c>
      <c r="CO255" s="26">
        <f t="shared" si="141"/>
        <v>1</v>
      </c>
      <c r="CP255" s="24">
        <f>_xlfn.XLOOKUP(CK255,'Banco de dados'!$B:$B,'Banco de dados'!$H:$H)</f>
        <v>31</v>
      </c>
      <c r="CQ255" s="24">
        <f>_xlfn.XLOOKUP(CM255,'Banco de dados'!$B:$B,'Banco de dados'!$H:$H)</f>
        <v>0</v>
      </c>
      <c r="CR255" s="24">
        <f>_xlfn.XLOOKUP(CK255,'Banco de dados'!$B:$B,'Banco de dados'!$F:$F)</f>
        <v>5270</v>
      </c>
      <c r="CS255" s="24">
        <f>_xlfn.XLOOKUP(CM255,'Banco de dados'!$B:$B,'Banco de dados'!$F:$F)</f>
        <v>0</v>
      </c>
      <c r="CT255" s="25">
        <v>0</v>
      </c>
      <c r="CU255" s="25"/>
      <c r="CV255" s="24" t="str">
        <f>IF(AI255&lt;=0.5,"Curto I",IF(AND(AI255&gt;='Braços de IP'!$B$9,AI255&lt;='Braços de IP'!$D$9),'Braços de IP'!$E$9,IF(AND(AI255&gt;='Braços de IP'!$B$10,AI255&lt;='Braços de IP'!$D$10),'Braços de IP'!$E$10,IF(AND(AI255&gt;='Braços de IP'!$B$11,AI255&lt;='Braços de IP'!$D$11),'Braços de IP'!$E$11,IF(AND(AI255&gt;='Braços de IP'!$B$12,AI255&lt;='Braços de IP'!$D$12),'Braços de IP'!$E$12,IF(AND(AI255&gt;='Braços de IP'!$B$13,AI255&lt;='Braços de IP'!$D$13),'Braços de IP'!$E$13,IF(AND(AI255&gt;='Braços de IP'!$B$14,AI255&lt;='Braços de IP'!$D$14),'Braços de IP'!$E$14,"ERRO")))))))</f>
        <v>Curto II</v>
      </c>
      <c r="CW255" s="25"/>
      <c r="CX255" s="24" t="str">
        <f>IF($CW255="","",VLOOKUP($CW255,'Braços de IP'!$E$9:$I$15,2,0))</f>
        <v/>
      </c>
      <c r="CY255" s="27" t="str">
        <f>IF($CW255="","",VLOOKUP($CW255,'Braços de IP'!$E$9:$I$15,5,0))</f>
        <v/>
      </c>
      <c r="CZ255" s="24"/>
      <c r="DA255" s="24"/>
      <c r="DB255" s="24"/>
      <c r="DC255" s="24"/>
      <c r="DD255" s="24"/>
      <c r="DE255" s="24"/>
      <c r="DF255" s="28">
        <f t="shared" si="142"/>
        <v>31</v>
      </c>
      <c r="DG255" s="29">
        <f t="shared" si="143"/>
        <v>100</v>
      </c>
      <c r="DH255" s="28">
        <f t="shared" si="144"/>
        <v>131</v>
      </c>
      <c r="DI255" s="30">
        <f t="shared" si="145"/>
        <v>0.69</v>
      </c>
      <c r="DJ255" s="31"/>
      <c r="DK255" s="32"/>
      <c r="DL255" s="15" t="s">
        <v>141</v>
      </c>
      <c r="DM255" s="15"/>
      <c r="DO255" s="33">
        <f t="shared" si="146"/>
        <v>0.7350427350427351</v>
      </c>
    </row>
    <row r="256" spans="1:119" ht="15.75" hidden="1" customHeight="1" x14ac:dyDescent="0.3">
      <c r="C256" t="s">
        <v>991</v>
      </c>
      <c r="D256" s="15">
        <v>84</v>
      </c>
      <c r="E256" s="15" t="s">
        <v>153</v>
      </c>
      <c r="F256" s="15" t="s">
        <v>248</v>
      </c>
      <c r="G256" s="15">
        <v>-30.024736999999998</v>
      </c>
      <c r="H256" s="15">
        <v>-50.155647999999999</v>
      </c>
      <c r="I256" s="15" t="s">
        <v>134</v>
      </c>
      <c r="J256" s="15" t="s">
        <v>135</v>
      </c>
      <c r="K256" s="15" t="s">
        <v>136</v>
      </c>
      <c r="L256" s="15" t="s">
        <v>148</v>
      </c>
      <c r="M256" s="15">
        <v>100</v>
      </c>
      <c r="N256" s="15">
        <v>17</v>
      </c>
      <c r="O256" s="15">
        <v>0</v>
      </c>
      <c r="P256" s="15">
        <f t="shared" si="119"/>
        <v>200</v>
      </c>
      <c r="Q256" s="16">
        <v>2</v>
      </c>
      <c r="R256" s="16">
        <v>2.5</v>
      </c>
      <c r="S256" s="16">
        <v>7.5</v>
      </c>
      <c r="T256" s="15"/>
      <c r="U256" s="15"/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 t="s">
        <v>138</v>
      </c>
      <c r="AD256" s="15" t="s">
        <v>139</v>
      </c>
      <c r="AE256" s="15">
        <v>35</v>
      </c>
      <c r="AF256" s="15">
        <v>8.1999999999999993</v>
      </c>
      <c r="AG256" s="15">
        <v>1</v>
      </c>
      <c r="AH256" s="15">
        <v>0.4</v>
      </c>
      <c r="AI256" s="15">
        <v>1.3</v>
      </c>
      <c r="AJ256" s="16">
        <f t="shared" si="120"/>
        <v>0.9</v>
      </c>
      <c r="AK256" s="16" t="s">
        <v>135</v>
      </c>
      <c r="AL256" s="16" t="s">
        <v>135</v>
      </c>
      <c r="AM256" s="15" t="s">
        <v>140</v>
      </c>
      <c r="AN256" s="16">
        <f t="shared" si="121"/>
        <v>2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 t="s">
        <v>135</v>
      </c>
      <c r="AU256" s="17">
        <f t="shared" si="122"/>
        <v>0</v>
      </c>
      <c r="AV256" s="17"/>
      <c r="AW256" s="17">
        <f>VLOOKUP(I256,ABNT5101!$I$3:$J$9,2)</f>
        <v>7.5</v>
      </c>
      <c r="AX256" s="17">
        <f>VLOOKUP(I256,ABNT5101!$I$3:$M$9,5)</f>
        <v>0.18</v>
      </c>
      <c r="AY256" s="131" t="str">
        <f>_xlfn.XLOOKUP(I256,ABNT5101!$I:$I,ABNT5101!$L:$L)</f>
        <v>-</v>
      </c>
      <c r="AZ256" s="131">
        <f>_xlfn.XLOOKUP(I256,ABNT5101!$I:$I,ABNT5101!M:M)</f>
        <v>0.18</v>
      </c>
      <c r="BA256" s="131" t="str">
        <f>_xlfn.XLOOKUP(I256,ABNT5101!$I:$I,ABNT5101!N:N)</f>
        <v>-</v>
      </c>
      <c r="BB256" s="131">
        <f>_xlfn.XLOOKUP(I256,ABNT5101!$I:$I,ABNT5101!O:O)</f>
        <v>16</v>
      </c>
      <c r="BC256" s="18" t="str">
        <f t="shared" si="123"/>
        <v>ATENDE</v>
      </c>
      <c r="BD256" s="19">
        <f t="shared" si="124"/>
        <v>6.6666666666665986E-3</v>
      </c>
      <c r="BE256" s="19">
        <f t="shared" si="125"/>
        <v>2.4444444444444446</v>
      </c>
      <c r="BF256" s="19" t="str">
        <f t="shared" si="126"/>
        <v>-</v>
      </c>
      <c r="BG256" s="20">
        <v>7.55</v>
      </c>
      <c r="BH256" s="20">
        <v>0.62</v>
      </c>
      <c r="BI256" s="20"/>
      <c r="BJ256" s="20"/>
      <c r="BK256" s="21"/>
      <c r="BL256" s="20"/>
      <c r="BM256" s="18" t="str">
        <f t="shared" si="127"/>
        <v>ATENDE</v>
      </c>
      <c r="BN256" s="18" t="str">
        <f t="shared" si="128"/>
        <v>ATENDE</v>
      </c>
      <c r="BO256" s="18" t="str">
        <f t="shared" si="129"/>
        <v>ATENDE</v>
      </c>
      <c r="BP256" s="18" t="str">
        <f t="shared" si="130"/>
        <v>ATENDE</v>
      </c>
      <c r="BQ256" s="22" t="str">
        <f t="shared" si="131"/>
        <v>C5</v>
      </c>
      <c r="BR256" s="22" t="str">
        <f t="shared" si="148"/>
        <v>P6</v>
      </c>
      <c r="BS256" s="23">
        <f t="shared" si="133"/>
        <v>1.0366666666666666</v>
      </c>
      <c r="BT256" s="20">
        <v>6.11</v>
      </c>
      <c r="BU256" s="20">
        <v>3.43</v>
      </c>
      <c r="BV256" s="132">
        <f>IF(BR256="-","-",_xlfn.XLOOKUP(BR256,ABNT5101!$B$4:$B$9,ABNT5101!$C$4:$C$9))</f>
        <v>3</v>
      </c>
      <c r="BW256" s="132">
        <f>IF(BR256="-","-",_xlfn.XLOOKUP(BR256,ABNT5101!$B$4:$B$9,ABNT5101!$D$4:$D$9))</f>
        <v>0.6</v>
      </c>
      <c r="BX256" s="18" t="str">
        <f t="shared" si="134"/>
        <v>ATENDE</v>
      </c>
      <c r="BY256" s="18" t="str">
        <f t="shared" si="135"/>
        <v>ATENDE</v>
      </c>
      <c r="BZ256" s="18" t="str">
        <f t="shared" si="136"/>
        <v>ATENDE</v>
      </c>
      <c r="CA256" s="22" t="str">
        <f t="shared" si="149"/>
        <v>P6</v>
      </c>
      <c r="CB256" s="23" t="e">
        <f t="shared" si="137"/>
        <v>#VALUE!</v>
      </c>
      <c r="CC256" s="22" t="s">
        <v>994</v>
      </c>
      <c r="CD256" s="22" t="s">
        <v>994</v>
      </c>
      <c r="CE256" s="130">
        <f>IF(CA256="-","-",_xlfn.XLOOKUP(CA256,ABNT5101!$B$4:$B$9,ABNT5101!$C$4:$C$9))</f>
        <v>3</v>
      </c>
      <c r="CF256" s="130">
        <f>IF(CA256="-","-",_xlfn.XLOOKUP(CA256,ABNT5101!$B$4:$B$9,ABNT5101!$D$4:$D$9))</f>
        <v>0.6</v>
      </c>
      <c r="CG256" s="18" t="str">
        <f t="shared" si="138"/>
        <v>ATENDE</v>
      </c>
      <c r="CH256" s="18" t="str">
        <f t="shared" si="139"/>
        <v>ATENDE</v>
      </c>
      <c r="CI256" s="18" t="str">
        <f t="shared" si="140"/>
        <v>ATENDE</v>
      </c>
      <c r="CJ256" s="133" t="str">
        <f>_xlfn.XLOOKUP(CK256,'Banco de dados'!$B:$B,'Banco de dados'!$D:$D)</f>
        <v>TECNOWATT</v>
      </c>
      <c r="CK256" s="145" t="s">
        <v>824</v>
      </c>
      <c r="CL256" s="24" t="str">
        <f>_xlfn.XLOOKUP(CK256,'Banco de dados'!$B:$B,'Banco de dados'!$E:$E)</f>
        <v>SIGSAGPTLRRSSNDL_30W_38IBBRS
1-10C1MUN6.5</v>
      </c>
      <c r="CM256" s="24"/>
      <c r="CN256" s="24">
        <f>IF(CM256="-","-",_xlfn.XLOOKUP(CM256,'Banco de dados'!$B:$B,'Banco de dados'!$E:$E))</f>
        <v>0</v>
      </c>
      <c r="CO256" s="26">
        <f t="shared" si="141"/>
        <v>1</v>
      </c>
      <c r="CP256" s="24">
        <f>_xlfn.XLOOKUP(CK256,'Banco de dados'!$B:$B,'Banco de dados'!$H:$H)</f>
        <v>30</v>
      </c>
      <c r="CQ256" s="24">
        <f>_xlfn.XLOOKUP(CM256,'Banco de dados'!$B:$B,'Banco de dados'!$H:$H)</f>
        <v>0</v>
      </c>
      <c r="CR256" s="24">
        <f>_xlfn.XLOOKUP(CK256,'Banco de dados'!$B:$B,'Banco de dados'!$F:$F)</f>
        <v>5266</v>
      </c>
      <c r="CS256" s="24">
        <f>_xlfn.XLOOKUP(CM256,'Banco de dados'!$B:$B,'Banco de dados'!$F:$F)</f>
        <v>0</v>
      </c>
      <c r="CT256" s="25">
        <v>0</v>
      </c>
      <c r="CU256" s="25"/>
      <c r="CV256" s="24" t="str">
        <f>IF(AI256&lt;=0.5,"Curto I",IF(AND(AI256&gt;='Braços de IP'!$B$9,AI256&lt;='Braços de IP'!$D$9),'Braços de IP'!$E$9,IF(AND(AI256&gt;='Braços de IP'!$B$10,AI256&lt;='Braços de IP'!$D$10),'Braços de IP'!$E$10,IF(AND(AI256&gt;='Braços de IP'!$B$11,AI256&lt;='Braços de IP'!$D$11),'Braços de IP'!$E$11,IF(AND(AI256&gt;='Braços de IP'!$B$12,AI256&lt;='Braços de IP'!$D$12),'Braços de IP'!$E$12,IF(AND(AI256&gt;='Braços de IP'!$B$13,AI256&lt;='Braços de IP'!$D$13),'Braços de IP'!$E$13,IF(AND(AI256&gt;='Braços de IP'!$B$14,AI256&lt;='Braços de IP'!$D$14),'Braços de IP'!$E$14,"ERRO")))))))</f>
        <v>Curto II</v>
      </c>
      <c r="CW256" s="25"/>
      <c r="CX256" s="24" t="str">
        <f>IF($CW256="","",VLOOKUP($CW256,'Braços de IP'!$E$9:$I$15,2,0))</f>
        <v/>
      </c>
      <c r="CY256" s="27" t="str">
        <f>IF($CW256="","",VLOOKUP($CW256,'Braços de IP'!$E$9:$I$15,5,0))</f>
        <v/>
      </c>
      <c r="CZ256" s="24"/>
      <c r="DA256" s="24"/>
      <c r="DB256" s="24"/>
      <c r="DC256" s="24"/>
      <c r="DD256" s="24"/>
      <c r="DE256" s="24"/>
      <c r="DF256" s="28">
        <f t="shared" si="142"/>
        <v>30</v>
      </c>
      <c r="DG256" s="29">
        <f t="shared" si="143"/>
        <v>100</v>
      </c>
      <c r="DH256" s="28">
        <f t="shared" si="144"/>
        <v>130</v>
      </c>
      <c r="DI256" s="30">
        <f t="shared" si="145"/>
        <v>0.7</v>
      </c>
      <c r="DJ256" s="31"/>
      <c r="DK256" s="32"/>
      <c r="DL256" s="15" t="s">
        <v>141</v>
      </c>
      <c r="DM256" s="15"/>
      <c r="DO256" s="33">
        <f t="shared" si="146"/>
        <v>0.74358974358974361</v>
      </c>
    </row>
    <row r="257" spans="3:119" ht="15.75" hidden="1" customHeight="1" x14ac:dyDescent="0.3">
      <c r="C257" t="s">
        <v>991</v>
      </c>
      <c r="D257" s="159">
        <v>85</v>
      </c>
      <c r="E257" s="159" t="s">
        <v>146</v>
      </c>
      <c r="F257" s="15" t="s">
        <v>249</v>
      </c>
      <c r="G257" s="15">
        <v>-30.033949</v>
      </c>
      <c r="H257" s="15">
        <v>-50.158265</v>
      </c>
      <c r="I257" s="15" t="s">
        <v>134</v>
      </c>
      <c r="J257" s="15" t="s">
        <v>135</v>
      </c>
      <c r="K257" s="15" t="s">
        <v>136</v>
      </c>
      <c r="L257" s="15" t="s">
        <v>148</v>
      </c>
      <c r="M257" s="15">
        <v>150</v>
      </c>
      <c r="N257" s="15">
        <v>22</v>
      </c>
      <c r="O257" s="15">
        <v>0</v>
      </c>
      <c r="P257" s="15">
        <f t="shared" si="119"/>
        <v>600</v>
      </c>
      <c r="Q257" s="16">
        <v>2</v>
      </c>
      <c r="R257" s="16">
        <v>0</v>
      </c>
      <c r="S257" s="16">
        <v>7</v>
      </c>
      <c r="T257" s="15"/>
      <c r="U257" s="15"/>
      <c r="V257" s="15">
        <v>0</v>
      </c>
      <c r="W257" s="15">
        <v>2.5</v>
      </c>
      <c r="X257" s="15">
        <v>2</v>
      </c>
      <c r="Y257" s="15">
        <v>0</v>
      </c>
      <c r="Z257" s="15">
        <v>0</v>
      </c>
      <c r="AA257" s="15">
        <v>0</v>
      </c>
      <c r="AB257" s="15">
        <v>0</v>
      </c>
      <c r="AC257" s="15" t="s">
        <v>149</v>
      </c>
      <c r="AD257" s="15" t="s">
        <v>139</v>
      </c>
      <c r="AE257" s="15">
        <v>37.1</v>
      </c>
      <c r="AF257" s="15">
        <v>6</v>
      </c>
      <c r="AG257" s="15">
        <v>2</v>
      </c>
      <c r="AH257" s="15">
        <v>1</v>
      </c>
      <c r="AI257" s="15">
        <v>1.3</v>
      </c>
      <c r="AJ257" s="16">
        <f t="shared" si="120"/>
        <v>0.30000000000000004</v>
      </c>
      <c r="AK257" s="16" t="s">
        <v>135</v>
      </c>
      <c r="AL257" s="16" t="s">
        <v>135</v>
      </c>
      <c r="AM257" s="15" t="s">
        <v>140</v>
      </c>
      <c r="AN257" s="16">
        <f t="shared" si="121"/>
        <v>4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 t="s">
        <v>135</v>
      </c>
      <c r="AU257" s="17">
        <f t="shared" si="122"/>
        <v>0</v>
      </c>
      <c r="AV257" s="17"/>
      <c r="AW257" s="17">
        <f>VLOOKUP(I257,ABNT5101!$I$3:$J$9,2)</f>
        <v>7.5</v>
      </c>
      <c r="AX257" s="17">
        <f>VLOOKUP(I257,ABNT5101!$I$3:$M$9,5)</f>
        <v>0.18</v>
      </c>
      <c r="AY257" s="131" t="str">
        <f>_xlfn.XLOOKUP(I257,ABNT5101!$I:$I,ABNT5101!$L:$L)</f>
        <v>-</v>
      </c>
      <c r="AZ257" s="131">
        <f>_xlfn.XLOOKUP(I257,ABNT5101!$I:$I,ABNT5101!M:M)</f>
        <v>0.18</v>
      </c>
      <c r="BA257" s="131" t="str">
        <f>_xlfn.XLOOKUP(I257,ABNT5101!$I:$I,ABNT5101!N:N)</f>
        <v>-</v>
      </c>
      <c r="BB257" s="131">
        <f>_xlfn.XLOOKUP(I257,ABNT5101!$I:$I,ABNT5101!O:O)</f>
        <v>16</v>
      </c>
      <c r="BC257" s="18" t="str">
        <f t="shared" si="123"/>
        <v>ATENDE</v>
      </c>
      <c r="BD257" s="19">
        <f t="shared" si="124"/>
        <v>0.24399999999999999</v>
      </c>
      <c r="BE257" s="19">
        <f t="shared" si="125"/>
        <v>5.555555555555558E-2</v>
      </c>
      <c r="BF257" s="19" t="str">
        <f t="shared" si="126"/>
        <v>-</v>
      </c>
      <c r="BG257" s="20">
        <v>9.33</v>
      </c>
      <c r="BH257" s="20">
        <v>0.19</v>
      </c>
      <c r="BI257" s="20"/>
      <c r="BJ257" s="20"/>
      <c r="BK257" s="21"/>
      <c r="BL257" s="20"/>
      <c r="BM257" s="18" t="str">
        <f t="shared" si="127"/>
        <v>ATENDE</v>
      </c>
      <c r="BN257" s="18" t="str">
        <f t="shared" si="128"/>
        <v>ATENDE</v>
      </c>
      <c r="BO257" s="18" t="str">
        <f t="shared" si="129"/>
        <v>ATENDE</v>
      </c>
      <c r="BP257" s="18" t="str">
        <f t="shared" si="130"/>
        <v>ATENDE</v>
      </c>
      <c r="BQ257" s="22" t="str">
        <f t="shared" si="131"/>
        <v>C5</v>
      </c>
      <c r="BR257" s="22" t="str">
        <f t="shared" si="148"/>
        <v>P6</v>
      </c>
      <c r="BS257" s="23" t="e">
        <f t="shared" si="133"/>
        <v>#VALUE!</v>
      </c>
      <c r="BT257" s="20" t="s">
        <v>994</v>
      </c>
      <c r="BU257" s="20" t="s">
        <v>994</v>
      </c>
      <c r="BV257" s="132">
        <f>IF(BR257="-","-",_xlfn.XLOOKUP(BR257,ABNT5101!$B$4:$B$9,ABNT5101!$C$4:$C$9))</f>
        <v>3</v>
      </c>
      <c r="BW257" s="132">
        <f>IF(BR257="-","-",_xlfn.XLOOKUP(BR257,ABNT5101!$B$4:$B$9,ABNT5101!$D$4:$D$9))</f>
        <v>0.6</v>
      </c>
      <c r="BX257" s="18" t="str">
        <f t="shared" si="134"/>
        <v>ATENDE</v>
      </c>
      <c r="BY257" s="18" t="str">
        <f t="shared" si="135"/>
        <v>ATENDE</v>
      </c>
      <c r="BZ257" s="18" t="str">
        <f t="shared" si="136"/>
        <v>ATENDE</v>
      </c>
      <c r="CA257" s="22" t="str">
        <f t="shared" si="149"/>
        <v>P6</v>
      </c>
      <c r="CB257" s="23">
        <f t="shared" si="137"/>
        <v>8.666666666666667E-2</v>
      </c>
      <c r="CC257" s="22">
        <v>3.26</v>
      </c>
      <c r="CD257" s="22">
        <v>1.02</v>
      </c>
      <c r="CE257" s="130">
        <f>IF(CA257="-","-",_xlfn.XLOOKUP(CA257,ABNT5101!$B$4:$B$9,ABNT5101!$C$4:$C$9))</f>
        <v>3</v>
      </c>
      <c r="CF257" s="130">
        <f>IF(CA257="-","-",_xlfn.XLOOKUP(CA257,ABNT5101!$B$4:$B$9,ABNT5101!$D$4:$D$9))</f>
        <v>0.6</v>
      </c>
      <c r="CG257" s="18" t="str">
        <f t="shared" si="138"/>
        <v>ATENDE</v>
      </c>
      <c r="CH257" s="18" t="str">
        <f t="shared" si="139"/>
        <v>ATENDE</v>
      </c>
      <c r="CI257" s="18" t="str">
        <f t="shared" si="140"/>
        <v>ATENDE</v>
      </c>
      <c r="CJ257" s="133" t="str">
        <f>_xlfn.XLOOKUP(CK257,'Banco de dados'!$B:$B,'Banco de dados'!$D:$D)</f>
        <v>LEDSTAR</v>
      </c>
      <c r="CK257" s="145" t="s">
        <v>707</v>
      </c>
      <c r="CL257" s="24" t="str">
        <f>_xlfn.XLOOKUP(CK257,'Banco de dados'!$B:$B,'Banco de dados'!$E:$E)</f>
        <v>LUM LED SL VT 9.1 28W</v>
      </c>
      <c r="CM257" s="24"/>
      <c r="CN257" s="24" t="e">
        <f>IF(CM257="-","-",_xlfn.XLOOKUP(CM257,'Banco de dados'!$B:$B,'Banco de dados'!$E:$E))</f>
        <v>#N/A</v>
      </c>
      <c r="CO257" s="26">
        <f t="shared" si="141"/>
        <v>2</v>
      </c>
      <c r="CP257" s="24">
        <f>_xlfn.XLOOKUP(CK257,'Banco de dados'!$B:$B,'Banco de dados'!$H:$H)</f>
        <v>28</v>
      </c>
      <c r="CQ257" s="24">
        <f>_xlfn.XLOOKUP(CM257,'Banco de dados'!$B:$B,'Banco de dados'!$H:$H)</f>
        <v>0</v>
      </c>
      <c r="CR257" s="24">
        <f>_xlfn.XLOOKUP(CK257,'Banco de dados'!$B:$B,'Banco de dados'!$F:$F)</f>
        <v>4927.3500000000004</v>
      </c>
      <c r="CS257" s="24">
        <f>_xlfn.XLOOKUP(CM257,'Banco de dados'!$B:$B,'Banco de dados'!$F:$F)</f>
        <v>0</v>
      </c>
      <c r="CT257" s="25">
        <v>0</v>
      </c>
      <c r="CU257" s="25"/>
      <c r="CV257" s="24" t="str">
        <f>IF(AI257&lt;=0.5,"Curto I",IF(AND(AI257&gt;='Braços de IP'!$B$9,AI257&lt;='Braços de IP'!$D$9),'Braços de IP'!$E$9,IF(AND(AI257&gt;='Braços de IP'!$B$10,AI257&lt;='Braços de IP'!$D$10),'Braços de IP'!$E$10,IF(AND(AI257&gt;='Braços de IP'!$B$11,AI257&lt;='Braços de IP'!$D$11),'Braços de IP'!$E$11,IF(AND(AI257&gt;='Braços de IP'!$B$12,AI257&lt;='Braços de IP'!$D$12),'Braços de IP'!$E$12,IF(AND(AI257&gt;='Braços de IP'!$B$13,AI257&lt;='Braços de IP'!$D$13),'Braços de IP'!$E$13,IF(AND(AI257&gt;='Braços de IP'!$B$14,AI257&lt;='Braços de IP'!$D$14),'Braços de IP'!$E$14,"ERRO")))))))</f>
        <v>Curto II</v>
      </c>
      <c r="CW257" s="25"/>
      <c r="CX257" s="24" t="str">
        <f>IF($CW257="","",VLOOKUP($CW257,'Braços de IP'!$E$9:$I$15,2,0))</f>
        <v/>
      </c>
      <c r="CY257" s="27" t="str">
        <f>IF($CW257="","",VLOOKUP($CW257,'Braços de IP'!$E$9:$I$15,5,0))</f>
        <v/>
      </c>
      <c r="CZ257" s="24"/>
      <c r="DA257" s="24"/>
      <c r="DB257" s="24"/>
      <c r="DC257" s="24"/>
      <c r="DD257" s="24"/>
      <c r="DE257" s="24"/>
      <c r="DF257" s="28">
        <f t="shared" si="142"/>
        <v>28</v>
      </c>
      <c r="DG257" s="29">
        <f t="shared" si="143"/>
        <v>150</v>
      </c>
      <c r="DH257" s="28">
        <f t="shared" si="144"/>
        <v>356</v>
      </c>
      <c r="DI257" s="30">
        <f t="shared" si="145"/>
        <v>0.81333333333333335</v>
      </c>
      <c r="DJ257" s="31"/>
      <c r="DK257" s="32"/>
      <c r="DL257" s="15" t="s">
        <v>141</v>
      </c>
      <c r="DM257" s="15"/>
      <c r="DO257" s="33">
        <f t="shared" si="146"/>
        <v>0.83720930232558144</v>
      </c>
    </row>
    <row r="258" spans="3:119" ht="15.75" hidden="1" customHeight="1" x14ac:dyDescent="0.3">
      <c r="C258" t="s">
        <v>991</v>
      </c>
      <c r="D258" s="159">
        <v>85</v>
      </c>
      <c r="E258" s="159" t="s">
        <v>146</v>
      </c>
      <c r="F258" s="15" t="s">
        <v>249</v>
      </c>
      <c r="G258" s="15">
        <v>-30.033949</v>
      </c>
      <c r="H258" s="15">
        <v>-50.158265</v>
      </c>
      <c r="I258" s="15" t="s">
        <v>134</v>
      </c>
      <c r="J258" s="15" t="s">
        <v>135</v>
      </c>
      <c r="K258" s="15" t="s">
        <v>136</v>
      </c>
      <c r="L258" s="15" t="s">
        <v>148</v>
      </c>
      <c r="M258" s="15">
        <v>150</v>
      </c>
      <c r="N258" s="15">
        <v>22</v>
      </c>
      <c r="O258" s="15">
        <v>0</v>
      </c>
      <c r="P258" s="15">
        <f t="shared" ref="P258:P321" si="150">M258*AG258*2</f>
        <v>600</v>
      </c>
      <c r="Q258" s="16">
        <v>2</v>
      </c>
      <c r="R258" s="16">
        <v>0</v>
      </c>
      <c r="S258" s="16">
        <v>7</v>
      </c>
      <c r="T258" s="15"/>
      <c r="U258" s="15"/>
      <c r="V258" s="15">
        <v>0</v>
      </c>
      <c r="W258" s="15">
        <v>2.5</v>
      </c>
      <c r="X258" s="15">
        <v>2</v>
      </c>
      <c r="Y258" s="15">
        <v>0</v>
      </c>
      <c r="Z258" s="15">
        <v>0</v>
      </c>
      <c r="AA258" s="15">
        <v>0</v>
      </c>
      <c r="AB258" s="15">
        <v>0</v>
      </c>
      <c r="AC258" s="15" t="s">
        <v>149</v>
      </c>
      <c r="AD258" s="15" t="s">
        <v>139</v>
      </c>
      <c r="AE258" s="15">
        <v>37.1</v>
      </c>
      <c r="AF258" s="15">
        <v>6</v>
      </c>
      <c r="AG258" s="15">
        <v>2</v>
      </c>
      <c r="AH258" s="15">
        <v>1</v>
      </c>
      <c r="AI258" s="15">
        <v>1.3</v>
      </c>
      <c r="AJ258" s="16">
        <f t="shared" ref="AJ258:AJ321" si="151">AI258-AH258</f>
        <v>0.30000000000000004</v>
      </c>
      <c r="AK258" s="16" t="s">
        <v>135</v>
      </c>
      <c r="AL258" s="16" t="s">
        <v>135</v>
      </c>
      <c r="AM258" s="15" t="s">
        <v>140</v>
      </c>
      <c r="AN258" s="16">
        <f t="shared" ref="AN258:AN321" si="152">IF(AC258="Unilateral",2*AG258,IF(AC258="Bilateral Alternada",3*AG258,IF(AC258="Bilateral Frontal",4*AG258,IF(AC258="Canteiro Central",2*AG258,"erro"))))</f>
        <v>4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 t="s">
        <v>135</v>
      </c>
      <c r="AU258" s="17">
        <f t="shared" ref="AU258:AU321" si="153">IF(AO258=0,0,IF(AC258="Unilateral",2*AO258,IF(AC258="Bilateral Alternada",3*AO258,IF(AC258="Bilateral Frontal",4*AO258,IF(AC258="Canteiro Central",2*AO258,"erro")))))</f>
        <v>0</v>
      </c>
      <c r="AV258" s="17"/>
      <c r="AW258" s="17">
        <f>VLOOKUP(I258,ABNT5101!$I$3:$J$9,2)</f>
        <v>7.5</v>
      </c>
      <c r="AX258" s="17">
        <f>VLOOKUP(I258,ABNT5101!$I$3:$M$9,5)</f>
        <v>0.18</v>
      </c>
      <c r="AY258" s="131" t="str">
        <f>_xlfn.XLOOKUP(I258,ABNT5101!$I:$I,ABNT5101!$L:$L)</f>
        <v>-</v>
      </c>
      <c r="AZ258" s="131">
        <f>_xlfn.XLOOKUP(I258,ABNT5101!$I:$I,ABNT5101!M:M)</f>
        <v>0.18</v>
      </c>
      <c r="BA258" s="131" t="str">
        <f>_xlfn.XLOOKUP(I258,ABNT5101!$I:$I,ABNT5101!N:N)</f>
        <v>-</v>
      </c>
      <c r="BB258" s="131">
        <f>_xlfn.XLOOKUP(I258,ABNT5101!$I:$I,ABNT5101!O:O)</f>
        <v>16</v>
      </c>
      <c r="BC258" s="18" t="str">
        <f t="shared" ref="BC258:BC321" si="154">IF(BM258="NÃO ATENDE","NÃO ATENDE",IF(BX258="NÃO ATENDE","NÃO ATENDE",IF(CG258="NÃO ATENDE","NÃO ATENDE","ATENDE")))</f>
        <v>ATENDE</v>
      </c>
      <c r="BD258" s="19">
        <f t="shared" ref="BD258:BD321" si="155">BG258/AW258-1</f>
        <v>0.7453333333333334</v>
      </c>
      <c r="BE258" s="19">
        <f t="shared" ref="BE258:BE321" si="156">BH258/AX258-1</f>
        <v>5.555555555555558E-2</v>
      </c>
      <c r="BF258" s="19" t="str">
        <f t="shared" ref="BF258:BF321" si="157">IF($I258="M6",BI258/AY258-1,"-")</f>
        <v>-</v>
      </c>
      <c r="BG258" s="20">
        <v>13.09</v>
      </c>
      <c r="BH258" s="20">
        <v>0.19</v>
      </c>
      <c r="BI258" s="20"/>
      <c r="BJ258" s="20"/>
      <c r="BK258" s="21"/>
      <c r="BL258" s="20"/>
      <c r="BM258" s="18" t="str">
        <f t="shared" ref="BM258:BM321" si="158">IF(OR(BN258="NÃO ATENDE",BO258="NÃO ATENDE",BP258="NÃO ATENDE"),"NÃO ATENDE","ATENDE")</f>
        <v>ATENDE</v>
      </c>
      <c r="BN258" s="18" t="str">
        <f t="shared" ref="BN258:BN321" si="159">IF(BG258&gt;=AW258,"ATENDE",IF(BG258&gt;=0.99*AW258,"ATENDIMENTO LIMIAR","NÃO ATENDE"))</f>
        <v>ATENDE</v>
      </c>
      <c r="BO258" s="18" t="str">
        <f t="shared" ref="BO258:BO321" si="160">IF(BH258&gt;=AX258,"ATENDE",IF(BH258&gt;=(AX258-0.02),"ATENDIMENTO LIMIAR","NÃO ATENDE"))</f>
        <v>ATENDE</v>
      </c>
      <c r="BP258" s="18" t="str">
        <f t="shared" ref="BP258:BP321" si="161">IF(AY258="-","ATENDE",IF(BI258&gt;=AY258,"ATENDE",IF(BI258&gt;=(AY258-0.02),"ATENDIMENTO LIMIAR","NÃO ATENDE")))</f>
        <v>ATENDE</v>
      </c>
      <c r="BQ258" s="22" t="str">
        <f t="shared" ref="BQ258:BQ321" si="162">I258</f>
        <v>C5</v>
      </c>
      <c r="BR258" s="22" t="str">
        <f t="shared" ref="BR258:BR280" si="163">K258</f>
        <v>P6</v>
      </c>
      <c r="BS258" s="23" t="e">
        <f t="shared" ref="BS258:BS321" si="164">IF(BT258="-","-",BT258/BV258-1)</f>
        <v>#VALUE!</v>
      </c>
      <c r="BT258" s="20" t="s">
        <v>994</v>
      </c>
      <c r="BU258" s="20" t="s">
        <v>994</v>
      </c>
      <c r="BV258" s="132">
        <f>IF(BR258="-","-",_xlfn.XLOOKUP(BR258,ABNT5101!$B$4:$B$9,ABNT5101!$C$4:$C$9))</f>
        <v>3</v>
      </c>
      <c r="BW258" s="132">
        <f>IF(BR258="-","-",_xlfn.XLOOKUP(BR258,ABNT5101!$B$4:$B$9,ABNT5101!$D$4:$D$9))</f>
        <v>0.6</v>
      </c>
      <c r="BX258" s="18" t="str">
        <f t="shared" ref="BX258:BX321" si="165">IF(BY258="-","-",IF(BY258="NÃO ATENDE","NÃO ATENDE",IF(BZ258="NÃO ATENDE","NÃO ATENDE","ATENDE")))</f>
        <v>ATENDE</v>
      </c>
      <c r="BY258" s="18" t="str">
        <f t="shared" ref="BY258:BY321" si="166">IF(BR258="-","-",IF(BT258&gt;=BV258,"ATENDE",IF(BT258&gt;=(BV258*0.99),"ATENDIMENTO LIMIAR","NÃO ATENDE")))</f>
        <v>ATENDE</v>
      </c>
      <c r="BZ258" s="18" t="str">
        <f t="shared" ref="BZ258:BZ321" si="167">IF(BR258="-","-",IF(BU258&gt;=BW258,"ATENDE","NÃO ATENDE"))</f>
        <v>ATENDE</v>
      </c>
      <c r="CA258" s="22" t="str">
        <f t="shared" si="149"/>
        <v>P6</v>
      </c>
      <c r="CB258" s="23">
        <f t="shared" ref="CB258:CB321" si="168">IF(CC258="-","-",CC258/CE258-1)</f>
        <v>4.0000000000000036E-2</v>
      </c>
      <c r="CC258" s="22">
        <v>3.12</v>
      </c>
      <c r="CD258" s="22">
        <v>0.98</v>
      </c>
      <c r="CE258" s="130">
        <f>IF(CA258="-","-",_xlfn.XLOOKUP(CA258,ABNT5101!$B$4:$B$9,ABNT5101!$C$4:$C$9))</f>
        <v>3</v>
      </c>
      <c r="CF258" s="130">
        <f>IF(CA258="-","-",_xlfn.XLOOKUP(CA258,ABNT5101!$B$4:$B$9,ABNT5101!$D$4:$D$9))</f>
        <v>0.6</v>
      </c>
      <c r="CG258" s="18" t="str">
        <f t="shared" ref="CG258:CG321" si="169">IF(CH258="-","-",IF(CH258="NÃO ATENDE","NÃO ATENDE",IF(CI258="NÃO ATENDE","NÃO ATENDE","ATENDE")))</f>
        <v>ATENDE</v>
      </c>
      <c r="CH258" s="18" t="str">
        <f t="shared" ref="CH258:CH321" si="170">IF(CA258="-","-",IF(CC258&gt;=(CE258),"ATENDE",IF(CC258&gt;=(0.99*CE258),"ATENDIMENTO LIMIAR","NÃO ATENDE")))</f>
        <v>ATENDE</v>
      </c>
      <c r="CI258" s="18" t="str">
        <f t="shared" ref="CI258:CI321" si="171">IF(CA258="-","-",IF(CD258&gt;=CF258,"ATENDE","NÃO ATENDE"))</f>
        <v>ATENDE</v>
      </c>
      <c r="CJ258" s="133" t="str">
        <f>_xlfn.XLOOKUP(CK258,'Banco de dados'!$B:$B,'Banco de dados'!$D:$D)</f>
        <v>SX LIGHTING</v>
      </c>
      <c r="CK258" s="145" t="s">
        <v>803</v>
      </c>
      <c r="CL258" s="24" t="str">
        <f>_xlfn.XLOOKUP(CK258,'Banco de dados'!$B:$B,'Banco de dados'!$E:$E)</f>
        <v>SXINEVO040K40L12CZF7PHF</v>
      </c>
      <c r="CM258" s="24"/>
      <c r="CN258" s="24" t="e">
        <f>IF(CM258="-","-",_xlfn.XLOOKUP(CM258,'Banco de dados'!$B:$B,'Banco de dados'!$E:$E))</f>
        <v>#N/A</v>
      </c>
      <c r="CO258" s="26">
        <f t="shared" ref="CO258:CO321" si="172">AG258</f>
        <v>2</v>
      </c>
      <c r="CP258" s="24">
        <f>_xlfn.XLOOKUP(CK258,'Banco de dados'!$B:$B,'Banco de dados'!$H:$H)</f>
        <v>39</v>
      </c>
      <c r="CQ258" s="24">
        <f>_xlfn.XLOOKUP(CM258,'Banco de dados'!$B:$B,'Banco de dados'!$H:$H)</f>
        <v>0</v>
      </c>
      <c r="CR258" s="24">
        <f>_xlfn.XLOOKUP(CK258,'Banco de dados'!$B:$B,'Banco de dados'!$F:$F)</f>
        <v>6552</v>
      </c>
      <c r="CS258" s="24">
        <f>_xlfn.XLOOKUP(CM258,'Banco de dados'!$B:$B,'Banco de dados'!$F:$F)</f>
        <v>0</v>
      </c>
      <c r="CT258" s="25">
        <v>0</v>
      </c>
      <c r="CU258" s="25"/>
      <c r="CV258" s="24" t="str">
        <f>IF(AI258&lt;=0.5,"Curto I",IF(AND(AI258&gt;='Braços de IP'!$B$9,AI258&lt;='Braços de IP'!$D$9),'Braços de IP'!$E$9,IF(AND(AI258&gt;='Braços de IP'!$B$10,AI258&lt;='Braços de IP'!$D$10),'Braços de IP'!$E$10,IF(AND(AI258&gt;='Braços de IP'!$B$11,AI258&lt;='Braços de IP'!$D$11),'Braços de IP'!$E$11,IF(AND(AI258&gt;='Braços de IP'!$B$12,AI258&lt;='Braços de IP'!$D$12),'Braços de IP'!$E$12,IF(AND(AI258&gt;='Braços de IP'!$B$13,AI258&lt;='Braços de IP'!$D$13),'Braços de IP'!$E$13,IF(AND(AI258&gt;='Braços de IP'!$B$14,AI258&lt;='Braços de IP'!$D$14),'Braços de IP'!$E$14,"ERRO")))))))</f>
        <v>Curto II</v>
      </c>
      <c r="CW258" s="25"/>
      <c r="CX258" s="24" t="str">
        <f>IF($CW258="","",VLOOKUP($CW258,'Braços de IP'!$E$9:$I$15,2,0))</f>
        <v/>
      </c>
      <c r="CY258" s="27" t="str">
        <f>IF($CW258="","",VLOOKUP($CW258,'Braços de IP'!$E$9:$I$15,5,0))</f>
        <v/>
      </c>
      <c r="CZ258" s="24"/>
      <c r="DA258" s="24"/>
      <c r="DB258" s="24"/>
      <c r="DC258" s="24"/>
      <c r="DD258" s="24"/>
      <c r="DE258" s="24"/>
      <c r="DF258" s="28">
        <f t="shared" ref="DF258:DF321" si="173">CP258</f>
        <v>39</v>
      </c>
      <c r="DG258" s="29">
        <f t="shared" ref="DG258:DG321" si="174">M258</f>
        <v>150</v>
      </c>
      <c r="DH258" s="28">
        <f t="shared" ref="DH258:DH321" si="175">SUM(DF258:DG258)*CO258</f>
        <v>378</v>
      </c>
      <c r="DI258" s="30">
        <f t="shared" ref="DI258:DI321" si="176">1-DF258/DG258</f>
        <v>0.74</v>
      </c>
      <c r="DJ258" s="31"/>
      <c r="DK258" s="32"/>
      <c r="DL258" s="15" t="s">
        <v>141</v>
      </c>
      <c r="DM258" s="15"/>
      <c r="DO258" s="33">
        <f t="shared" ref="DO258:DO321" si="177">((M258+N258)-CP258)/(M258+N258)</f>
        <v>0.77325581395348841</v>
      </c>
    </row>
    <row r="259" spans="3:119" ht="15.75" customHeight="1" x14ac:dyDescent="0.3">
      <c r="C259" t="s">
        <v>991</v>
      </c>
      <c r="D259" s="159">
        <v>85</v>
      </c>
      <c r="E259" s="159" t="s">
        <v>146</v>
      </c>
      <c r="F259" s="15" t="s">
        <v>249</v>
      </c>
      <c r="G259" s="15">
        <v>-30.033949</v>
      </c>
      <c r="H259" s="15">
        <v>-50.158265</v>
      </c>
      <c r="I259" s="15" t="s">
        <v>134</v>
      </c>
      <c r="J259" s="15" t="s">
        <v>135</v>
      </c>
      <c r="K259" s="15" t="s">
        <v>136</v>
      </c>
      <c r="L259" s="15" t="s">
        <v>148</v>
      </c>
      <c r="M259" s="15">
        <v>150</v>
      </c>
      <c r="N259" s="15">
        <v>22</v>
      </c>
      <c r="O259" s="15">
        <v>0</v>
      </c>
      <c r="P259" s="15">
        <f t="shared" si="150"/>
        <v>600</v>
      </c>
      <c r="Q259" s="16">
        <v>2</v>
      </c>
      <c r="R259" s="16">
        <v>0</v>
      </c>
      <c r="S259" s="16">
        <v>7</v>
      </c>
      <c r="T259" s="15"/>
      <c r="U259" s="15"/>
      <c r="V259" s="15">
        <v>0</v>
      </c>
      <c r="W259" s="15">
        <v>2.5</v>
      </c>
      <c r="X259" s="15">
        <v>2</v>
      </c>
      <c r="Y259" s="15">
        <v>0</v>
      </c>
      <c r="Z259" s="15">
        <v>0</v>
      </c>
      <c r="AA259" s="15">
        <v>0</v>
      </c>
      <c r="AB259" s="15">
        <v>0</v>
      </c>
      <c r="AC259" s="15" t="s">
        <v>149</v>
      </c>
      <c r="AD259" s="15" t="s">
        <v>139</v>
      </c>
      <c r="AE259" s="15">
        <v>37.1</v>
      </c>
      <c r="AF259" s="15">
        <v>6</v>
      </c>
      <c r="AG259" s="15">
        <v>2</v>
      </c>
      <c r="AH259" s="15">
        <v>1</v>
      </c>
      <c r="AI259" s="15">
        <v>1.3</v>
      </c>
      <c r="AJ259" s="16">
        <f t="shared" si="151"/>
        <v>0.30000000000000004</v>
      </c>
      <c r="AK259" s="16" t="s">
        <v>135</v>
      </c>
      <c r="AL259" s="16" t="s">
        <v>135</v>
      </c>
      <c r="AM259" s="15" t="s">
        <v>140</v>
      </c>
      <c r="AN259" s="16">
        <f t="shared" si="152"/>
        <v>4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 t="s">
        <v>135</v>
      </c>
      <c r="AU259" s="17">
        <f t="shared" si="153"/>
        <v>0</v>
      </c>
      <c r="AV259" s="17"/>
      <c r="AW259" s="17">
        <f>VLOOKUP(I259,ABNT5101!$I$3:$J$9,2)</f>
        <v>7.5</v>
      </c>
      <c r="AX259" s="17">
        <f>VLOOKUP(I259,ABNT5101!$I$3:$M$9,5)</f>
        <v>0.18</v>
      </c>
      <c r="AY259" s="131" t="str">
        <f>_xlfn.XLOOKUP(I259,ABNT5101!$I:$I,ABNT5101!$L:$L)</f>
        <v>-</v>
      </c>
      <c r="AZ259" s="131">
        <f>_xlfn.XLOOKUP(I259,ABNT5101!$I:$I,ABNT5101!M:M)</f>
        <v>0.18</v>
      </c>
      <c r="BA259" s="131" t="str">
        <f>_xlfn.XLOOKUP(I259,ABNT5101!$I:$I,ABNT5101!N:N)</f>
        <v>-</v>
      </c>
      <c r="BB259" s="131">
        <f>_xlfn.XLOOKUP(I259,ABNT5101!$I:$I,ABNT5101!O:O)</f>
        <v>16</v>
      </c>
      <c r="BC259" s="18" t="str">
        <f t="shared" si="154"/>
        <v>ATENDE</v>
      </c>
      <c r="BD259" s="19">
        <f t="shared" si="155"/>
        <v>0.84799999999999986</v>
      </c>
      <c r="BE259" s="19">
        <f t="shared" si="156"/>
        <v>0.22222222222222232</v>
      </c>
      <c r="BF259" s="19" t="str">
        <f t="shared" si="157"/>
        <v>-</v>
      </c>
      <c r="BG259" s="20">
        <v>13.86</v>
      </c>
      <c r="BH259" s="20">
        <v>0.22</v>
      </c>
      <c r="BI259" s="20"/>
      <c r="BJ259" s="20"/>
      <c r="BK259" s="21"/>
      <c r="BL259" s="20"/>
      <c r="BM259" s="18" t="str">
        <f t="shared" si="158"/>
        <v>ATENDE</v>
      </c>
      <c r="BN259" s="18" t="str">
        <f t="shared" si="159"/>
        <v>ATENDE</v>
      </c>
      <c r="BO259" s="18" t="str">
        <f t="shared" si="160"/>
        <v>ATENDE</v>
      </c>
      <c r="BP259" s="18" t="str">
        <f t="shared" si="161"/>
        <v>ATENDE</v>
      </c>
      <c r="BQ259" s="22" t="str">
        <f t="shared" si="162"/>
        <v>C5</v>
      </c>
      <c r="BR259" s="22" t="str">
        <f t="shared" si="163"/>
        <v>P6</v>
      </c>
      <c r="BS259" s="23" t="e">
        <f t="shared" si="164"/>
        <v>#VALUE!</v>
      </c>
      <c r="BT259" s="20" t="s">
        <v>994</v>
      </c>
      <c r="BU259" s="20" t="s">
        <v>994</v>
      </c>
      <c r="BV259" s="132">
        <f>IF(BR259="-","-",_xlfn.XLOOKUP(BR259,ABNT5101!$B$4:$B$9,ABNT5101!$C$4:$C$9))</f>
        <v>3</v>
      </c>
      <c r="BW259" s="132">
        <f>IF(BR259="-","-",_xlfn.XLOOKUP(BR259,ABNT5101!$B$4:$B$9,ABNT5101!$D$4:$D$9))</f>
        <v>0.6</v>
      </c>
      <c r="BX259" s="18" t="str">
        <f t="shared" si="165"/>
        <v>ATENDE</v>
      </c>
      <c r="BY259" s="18" t="str">
        <f t="shared" si="166"/>
        <v>ATENDE</v>
      </c>
      <c r="BZ259" s="18" t="str">
        <f t="shared" si="167"/>
        <v>ATENDE</v>
      </c>
      <c r="CA259" s="22" t="str">
        <f t="shared" si="149"/>
        <v>P6</v>
      </c>
      <c r="CB259" s="23">
        <f t="shared" si="168"/>
        <v>0.3899999999999999</v>
      </c>
      <c r="CC259" s="22">
        <v>4.17</v>
      </c>
      <c r="CD259" s="22">
        <v>1.4</v>
      </c>
      <c r="CE259" s="130">
        <f>IF(CA259="-","-",_xlfn.XLOOKUP(CA259,ABNT5101!$B$4:$B$9,ABNT5101!$C$4:$C$9))</f>
        <v>3</v>
      </c>
      <c r="CF259" s="130">
        <f>IF(CA259="-","-",_xlfn.XLOOKUP(CA259,ABNT5101!$B$4:$B$9,ABNT5101!$D$4:$D$9))</f>
        <v>0.6</v>
      </c>
      <c r="CG259" s="18" t="str">
        <f t="shared" si="169"/>
        <v>ATENDE</v>
      </c>
      <c r="CH259" s="18" t="str">
        <f t="shared" si="170"/>
        <v>ATENDE</v>
      </c>
      <c r="CI259" s="18" t="str">
        <f t="shared" si="171"/>
        <v>ATENDE</v>
      </c>
      <c r="CJ259" s="133" t="str">
        <f>_xlfn.XLOOKUP(CK259,'Banco de dados'!$B:$B,'Banco de dados'!$D:$D)</f>
        <v>TECNOWATT</v>
      </c>
      <c r="CK259" s="145" t="s">
        <v>826</v>
      </c>
      <c r="CL259" s="24" t="str">
        <f>_xlfn.XLOOKUP(CK259,'Banco de dados'!$B:$B,'Banco de dados'!$E:$E)</f>
        <v>SIGSAGPTLRRSSNDL_40W_50IBBRS
1-10C1MUN6.5</v>
      </c>
      <c r="CM259" s="24"/>
      <c r="CN259" s="24" t="e">
        <f>IF(CM259="-","-",_xlfn.XLOOKUP(CM259,'Banco de dados'!$B:$B,'Banco de dados'!$E:$E))</f>
        <v>#N/A</v>
      </c>
      <c r="CO259" s="26">
        <f t="shared" si="172"/>
        <v>2</v>
      </c>
      <c r="CP259" s="24">
        <f>_xlfn.XLOOKUP(CK259,'Banco de dados'!$B:$B,'Banco de dados'!$H:$H)</f>
        <v>40</v>
      </c>
      <c r="CQ259" s="24">
        <f>_xlfn.XLOOKUP(CM259,'Banco de dados'!$B:$B,'Banco de dados'!$H:$H)</f>
        <v>0</v>
      </c>
      <c r="CR259" s="24">
        <f>_xlfn.XLOOKUP(CK259,'Banco de dados'!$B:$B,'Banco de dados'!$F:$F)</f>
        <v>6641</v>
      </c>
      <c r="CS259" s="24">
        <f>_xlfn.XLOOKUP(CM259,'Banco de dados'!$B:$B,'Banco de dados'!$F:$F)</f>
        <v>0</v>
      </c>
      <c r="CT259" s="25">
        <v>0</v>
      </c>
      <c r="CU259" s="25"/>
      <c r="CV259" s="24" t="str">
        <f>IF(AI259&lt;=0.5,"Curto I",IF(AND(AI259&gt;='Braços de IP'!$B$9,AI259&lt;='Braços de IP'!$D$9),'Braços de IP'!$E$9,IF(AND(AI259&gt;='Braços de IP'!$B$10,AI259&lt;='Braços de IP'!$D$10),'Braços de IP'!$E$10,IF(AND(AI259&gt;='Braços de IP'!$B$11,AI259&lt;='Braços de IP'!$D$11),'Braços de IP'!$E$11,IF(AND(AI259&gt;='Braços de IP'!$B$12,AI259&lt;='Braços de IP'!$D$12),'Braços de IP'!$E$12,IF(AND(AI259&gt;='Braços de IP'!$B$13,AI259&lt;='Braços de IP'!$D$13),'Braços de IP'!$E$13,IF(AND(AI259&gt;='Braços de IP'!$B$14,AI259&lt;='Braços de IP'!$D$14),'Braços de IP'!$E$14,"ERRO")))))))</f>
        <v>Curto II</v>
      </c>
      <c r="CW259" s="25" t="s">
        <v>352</v>
      </c>
      <c r="CX259" s="24">
        <f>IF($CW259="","",VLOOKUP($CW259,'Braços de IP'!$E$9:$I$15,2,0))</f>
        <v>1.2</v>
      </c>
      <c r="CY259" s="27">
        <f>IF($CW259="","",VLOOKUP($CW259,'Braços de IP'!$E$9:$I$15,5,0))</f>
        <v>6.5</v>
      </c>
      <c r="CZ259" s="24"/>
      <c r="DA259" s="24"/>
      <c r="DB259" s="24"/>
      <c r="DC259" s="24"/>
      <c r="DD259" s="24"/>
      <c r="DE259" s="24"/>
      <c r="DF259" s="28">
        <f t="shared" si="173"/>
        <v>40</v>
      </c>
      <c r="DG259" s="29">
        <f t="shared" si="174"/>
        <v>150</v>
      </c>
      <c r="DH259" s="28">
        <f t="shared" si="175"/>
        <v>380</v>
      </c>
      <c r="DI259" s="30">
        <f t="shared" si="176"/>
        <v>0.73333333333333339</v>
      </c>
      <c r="DJ259" s="31"/>
      <c r="DK259" s="32"/>
      <c r="DL259" s="15" t="s">
        <v>141</v>
      </c>
      <c r="DM259" s="15"/>
      <c r="DO259" s="33">
        <f t="shared" si="177"/>
        <v>0.76744186046511631</v>
      </c>
    </row>
    <row r="260" spans="3:119" ht="15.75" hidden="1" customHeight="1" x14ac:dyDescent="0.3">
      <c r="C260" t="s">
        <v>991</v>
      </c>
      <c r="D260" s="15">
        <v>86</v>
      </c>
      <c r="E260" s="15" t="s">
        <v>132</v>
      </c>
      <c r="F260" s="15" t="s">
        <v>250</v>
      </c>
      <c r="G260" s="15">
        <v>-30.033998</v>
      </c>
      <c r="H260" s="15">
        <v>-50.162942000000001</v>
      </c>
      <c r="I260" s="15" t="s">
        <v>134</v>
      </c>
      <c r="J260" s="15" t="s">
        <v>135</v>
      </c>
      <c r="K260" s="15" t="s">
        <v>136</v>
      </c>
      <c r="L260" s="15" t="s">
        <v>148</v>
      </c>
      <c r="M260" s="15">
        <v>100</v>
      </c>
      <c r="N260" s="15">
        <v>17</v>
      </c>
      <c r="O260" s="15">
        <v>0</v>
      </c>
      <c r="P260" s="15">
        <f t="shared" si="150"/>
        <v>200</v>
      </c>
      <c r="Q260" s="16">
        <v>2</v>
      </c>
      <c r="R260" s="16">
        <v>2.6</v>
      </c>
      <c r="S260" s="16">
        <v>7</v>
      </c>
      <c r="T260" s="15"/>
      <c r="U260" s="15"/>
      <c r="V260" s="15">
        <v>0</v>
      </c>
      <c r="W260" s="15">
        <v>3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 t="s">
        <v>138</v>
      </c>
      <c r="AD260" s="15" t="s">
        <v>139</v>
      </c>
      <c r="AE260" s="15">
        <v>34.200000000000003</v>
      </c>
      <c r="AF260" s="15">
        <v>7</v>
      </c>
      <c r="AG260" s="15">
        <v>1</v>
      </c>
      <c r="AH260" s="15">
        <v>0.5</v>
      </c>
      <c r="AI260" s="15">
        <v>1.3</v>
      </c>
      <c r="AJ260" s="16">
        <f t="shared" si="151"/>
        <v>0.8</v>
      </c>
      <c r="AK260" s="16" t="s">
        <v>135</v>
      </c>
      <c r="AL260" s="16" t="s">
        <v>135</v>
      </c>
      <c r="AM260" s="15" t="s">
        <v>140</v>
      </c>
      <c r="AN260" s="16">
        <f t="shared" si="152"/>
        <v>2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 t="s">
        <v>135</v>
      </c>
      <c r="AU260" s="17">
        <f t="shared" si="153"/>
        <v>0</v>
      </c>
      <c r="AV260" s="17"/>
      <c r="AW260" s="17">
        <f>VLOOKUP(I260,ABNT5101!$I$3:$J$9,2)</f>
        <v>7.5</v>
      </c>
      <c r="AX260" s="17">
        <f>VLOOKUP(I260,ABNT5101!$I$3:$M$9,5)</f>
        <v>0.18</v>
      </c>
      <c r="AY260" s="131" t="str">
        <f>_xlfn.XLOOKUP(I260,ABNT5101!$I:$I,ABNT5101!$L:$L)</f>
        <v>-</v>
      </c>
      <c r="AZ260" s="131">
        <f>_xlfn.XLOOKUP(I260,ABNT5101!$I:$I,ABNT5101!M:M)</f>
        <v>0.18</v>
      </c>
      <c r="BA260" s="131" t="str">
        <f>_xlfn.XLOOKUP(I260,ABNT5101!$I:$I,ABNT5101!N:N)</f>
        <v>-</v>
      </c>
      <c r="BB260" s="131">
        <f>_xlfn.XLOOKUP(I260,ABNT5101!$I:$I,ABNT5101!O:O)</f>
        <v>16</v>
      </c>
      <c r="BC260" s="18" t="str">
        <f t="shared" si="154"/>
        <v>ATENDE</v>
      </c>
      <c r="BD260" s="19">
        <f t="shared" si="155"/>
        <v>0.21199999999999997</v>
      </c>
      <c r="BE260" s="19">
        <f t="shared" si="156"/>
        <v>1.2222222222222223</v>
      </c>
      <c r="BF260" s="19" t="str">
        <f t="shared" si="157"/>
        <v>-</v>
      </c>
      <c r="BG260" s="20">
        <v>9.09</v>
      </c>
      <c r="BH260" s="20">
        <v>0.4</v>
      </c>
      <c r="BI260" s="20"/>
      <c r="BJ260" s="20"/>
      <c r="BK260" s="21"/>
      <c r="BL260" s="20"/>
      <c r="BM260" s="18" t="str">
        <f t="shared" si="158"/>
        <v>ATENDE</v>
      </c>
      <c r="BN260" s="18" t="str">
        <f t="shared" si="159"/>
        <v>ATENDE</v>
      </c>
      <c r="BO260" s="18" t="str">
        <f t="shared" si="160"/>
        <v>ATENDE</v>
      </c>
      <c r="BP260" s="18" t="str">
        <f t="shared" si="161"/>
        <v>ATENDE</v>
      </c>
      <c r="BQ260" s="22" t="str">
        <f t="shared" si="162"/>
        <v>C5</v>
      </c>
      <c r="BR260" s="22" t="str">
        <f t="shared" si="163"/>
        <v>P6</v>
      </c>
      <c r="BS260" s="23">
        <f t="shared" si="164"/>
        <v>0.58000000000000007</v>
      </c>
      <c r="BT260" s="20">
        <v>4.74</v>
      </c>
      <c r="BU260" s="20">
        <v>2.0699999999999998</v>
      </c>
      <c r="BV260" s="132">
        <f>IF(BR260="-","-",_xlfn.XLOOKUP(BR260,ABNT5101!$B$4:$B$9,ABNT5101!$C$4:$C$9))</f>
        <v>3</v>
      </c>
      <c r="BW260" s="132">
        <f>IF(BR260="-","-",_xlfn.XLOOKUP(BR260,ABNT5101!$B$4:$B$9,ABNT5101!$D$4:$D$9))</f>
        <v>0.6</v>
      </c>
      <c r="BX260" s="18" t="str">
        <f t="shared" si="165"/>
        <v>ATENDE</v>
      </c>
      <c r="BY260" s="18" t="str">
        <f t="shared" si="166"/>
        <v>ATENDE</v>
      </c>
      <c r="BZ260" s="18" t="str">
        <f t="shared" si="167"/>
        <v>ATENDE</v>
      </c>
      <c r="CA260" s="22" t="str">
        <f t="shared" si="149"/>
        <v>P6</v>
      </c>
      <c r="CB260" s="23">
        <f t="shared" si="168"/>
        <v>1.4933333333333336</v>
      </c>
      <c r="CC260" s="22">
        <v>7.48</v>
      </c>
      <c r="CD260" s="22">
        <v>2.52</v>
      </c>
      <c r="CE260" s="130">
        <f>IF(CA260="-","-",_xlfn.XLOOKUP(CA260,ABNT5101!$B$4:$B$9,ABNT5101!$C$4:$C$9))</f>
        <v>3</v>
      </c>
      <c r="CF260" s="130">
        <f>IF(CA260="-","-",_xlfn.XLOOKUP(CA260,ABNT5101!$B$4:$B$9,ABNT5101!$D$4:$D$9))</f>
        <v>0.6</v>
      </c>
      <c r="CG260" s="18" t="str">
        <f t="shared" si="169"/>
        <v>ATENDE</v>
      </c>
      <c r="CH260" s="18" t="str">
        <f t="shared" si="170"/>
        <v>ATENDE</v>
      </c>
      <c r="CI260" s="18" t="str">
        <f t="shared" si="171"/>
        <v>ATENDE</v>
      </c>
      <c r="CJ260" s="133" t="str">
        <f>_xlfn.XLOOKUP(CK260,'Banco de dados'!$B:$B,'Banco de dados'!$D:$D)</f>
        <v>LEDSTAR</v>
      </c>
      <c r="CK260" s="145" t="s">
        <v>709</v>
      </c>
      <c r="CL260" s="24" t="str">
        <f>_xlfn.XLOOKUP(CK260,'Banco de dados'!$B:$B,'Banco de dados'!$E:$E)</f>
        <v>LUM LED SL VT 9.1 35W</v>
      </c>
      <c r="CM260" s="24"/>
      <c r="CN260" s="24" t="e">
        <f>IF(CM260="-","-",_xlfn.XLOOKUP(CM260,'Banco de dados'!$B:$B,'Banco de dados'!$E:$E))</f>
        <v>#N/A</v>
      </c>
      <c r="CO260" s="26">
        <f t="shared" si="172"/>
        <v>1</v>
      </c>
      <c r="CP260" s="24">
        <f>_xlfn.XLOOKUP(CK260,'Banco de dados'!$B:$B,'Banco de dados'!$H:$H)</f>
        <v>35</v>
      </c>
      <c r="CQ260" s="24">
        <f>_xlfn.XLOOKUP(CM260,'Banco de dados'!$B:$B,'Banco de dados'!$H:$H)</f>
        <v>0</v>
      </c>
      <c r="CR260" s="24">
        <f>_xlfn.XLOOKUP(CK260,'Banco de dados'!$B:$B,'Banco de dados'!$F:$F)</f>
        <v>5955.62</v>
      </c>
      <c r="CS260" s="24">
        <f>_xlfn.XLOOKUP(CM260,'Banco de dados'!$B:$B,'Banco de dados'!$F:$F)</f>
        <v>0</v>
      </c>
      <c r="CT260" s="25">
        <v>0</v>
      </c>
      <c r="CU260" s="25"/>
      <c r="CV260" s="24" t="str">
        <f>IF(AI260&lt;=0.5,"Curto I",IF(AND(AI260&gt;='Braços de IP'!$B$9,AI260&lt;='Braços de IP'!$D$9),'Braços de IP'!$E$9,IF(AND(AI260&gt;='Braços de IP'!$B$10,AI260&lt;='Braços de IP'!$D$10),'Braços de IP'!$E$10,IF(AND(AI260&gt;='Braços de IP'!$B$11,AI260&lt;='Braços de IP'!$D$11),'Braços de IP'!$E$11,IF(AND(AI260&gt;='Braços de IP'!$B$12,AI260&lt;='Braços de IP'!$D$12),'Braços de IP'!$E$12,IF(AND(AI260&gt;='Braços de IP'!$B$13,AI260&lt;='Braços de IP'!$D$13),'Braços de IP'!$E$13,IF(AND(AI260&gt;='Braços de IP'!$B$14,AI260&lt;='Braços de IP'!$D$14),'Braços de IP'!$E$14,"ERRO")))))))</f>
        <v>Curto II</v>
      </c>
      <c r="CW260" s="25"/>
      <c r="CX260" s="24" t="str">
        <f>IF($CW260="","",VLOOKUP($CW260,'Braços de IP'!$E$9:$I$15,2,0))</f>
        <v/>
      </c>
      <c r="CY260" s="27" t="str">
        <f>IF($CW260="","",VLOOKUP($CW260,'Braços de IP'!$E$9:$I$15,5,0))</f>
        <v/>
      </c>
      <c r="CZ260" s="24"/>
      <c r="DA260" s="24"/>
      <c r="DB260" s="24"/>
      <c r="DC260" s="24"/>
      <c r="DD260" s="24"/>
      <c r="DE260" s="24"/>
      <c r="DF260" s="28">
        <f t="shared" si="173"/>
        <v>35</v>
      </c>
      <c r="DG260" s="29">
        <f t="shared" si="174"/>
        <v>100</v>
      </c>
      <c r="DH260" s="28">
        <f t="shared" si="175"/>
        <v>135</v>
      </c>
      <c r="DI260" s="30">
        <f t="shared" si="176"/>
        <v>0.65</v>
      </c>
      <c r="DJ260" s="31"/>
      <c r="DK260" s="32"/>
      <c r="DL260" s="15" t="s">
        <v>141</v>
      </c>
      <c r="DM260" s="15"/>
      <c r="DO260" s="33">
        <f t="shared" si="177"/>
        <v>0.70085470085470081</v>
      </c>
    </row>
    <row r="261" spans="3:119" ht="15.75" hidden="1" customHeight="1" x14ac:dyDescent="0.3">
      <c r="C261" t="s">
        <v>991</v>
      </c>
      <c r="D261" s="15">
        <v>86</v>
      </c>
      <c r="E261" s="15" t="s">
        <v>132</v>
      </c>
      <c r="F261" s="15" t="s">
        <v>250</v>
      </c>
      <c r="G261" s="15">
        <v>-30.033998</v>
      </c>
      <c r="H261" s="15">
        <v>-50.162942000000001</v>
      </c>
      <c r="I261" s="15" t="s">
        <v>134</v>
      </c>
      <c r="J261" s="15" t="s">
        <v>135</v>
      </c>
      <c r="K261" s="15" t="s">
        <v>136</v>
      </c>
      <c r="L261" s="15" t="s">
        <v>148</v>
      </c>
      <c r="M261" s="15">
        <v>100</v>
      </c>
      <c r="N261" s="15">
        <v>17</v>
      </c>
      <c r="O261" s="15">
        <v>0</v>
      </c>
      <c r="P261" s="15">
        <f t="shared" si="150"/>
        <v>200</v>
      </c>
      <c r="Q261" s="16">
        <v>2</v>
      </c>
      <c r="R261" s="16">
        <v>2.6</v>
      </c>
      <c r="S261" s="16">
        <v>7</v>
      </c>
      <c r="T261" s="15"/>
      <c r="U261" s="15"/>
      <c r="V261" s="15">
        <v>0</v>
      </c>
      <c r="W261" s="15">
        <v>3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 t="s">
        <v>138</v>
      </c>
      <c r="AD261" s="15" t="s">
        <v>139</v>
      </c>
      <c r="AE261" s="15">
        <v>34.200000000000003</v>
      </c>
      <c r="AF261" s="15">
        <v>7</v>
      </c>
      <c r="AG261" s="15">
        <v>1</v>
      </c>
      <c r="AH261" s="15">
        <v>0.5</v>
      </c>
      <c r="AI261" s="15">
        <v>1.3</v>
      </c>
      <c r="AJ261" s="16">
        <f t="shared" si="151"/>
        <v>0.8</v>
      </c>
      <c r="AK261" s="16" t="s">
        <v>135</v>
      </c>
      <c r="AL261" s="16" t="s">
        <v>135</v>
      </c>
      <c r="AM261" s="15" t="s">
        <v>140</v>
      </c>
      <c r="AN261" s="16">
        <f t="shared" si="152"/>
        <v>2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 t="s">
        <v>135</v>
      </c>
      <c r="AU261" s="17">
        <f t="shared" si="153"/>
        <v>0</v>
      </c>
      <c r="AV261" s="17"/>
      <c r="AW261" s="17">
        <f>VLOOKUP(I261,ABNT5101!$I$3:$J$9,2)</f>
        <v>7.5</v>
      </c>
      <c r="AX261" s="17">
        <f>VLOOKUP(I261,ABNT5101!$I$3:$M$9,5)</f>
        <v>0.18</v>
      </c>
      <c r="AY261" s="131" t="str">
        <f>_xlfn.XLOOKUP(I261,ABNT5101!$I:$I,ABNT5101!$L:$L)</f>
        <v>-</v>
      </c>
      <c r="AZ261" s="131">
        <f>_xlfn.XLOOKUP(I261,ABNT5101!$I:$I,ABNT5101!M:M)</f>
        <v>0.18</v>
      </c>
      <c r="BA261" s="131" t="str">
        <f>_xlfn.XLOOKUP(I261,ABNT5101!$I:$I,ABNT5101!N:N)</f>
        <v>-</v>
      </c>
      <c r="BB261" s="131">
        <f>_xlfn.XLOOKUP(I261,ABNT5101!$I:$I,ABNT5101!O:O)</f>
        <v>16</v>
      </c>
      <c r="BC261" s="18" t="str">
        <f t="shared" si="154"/>
        <v>ATENDE</v>
      </c>
      <c r="BD261" s="19">
        <f t="shared" si="155"/>
        <v>0.16666666666666674</v>
      </c>
      <c r="BE261" s="19">
        <f t="shared" si="156"/>
        <v>1.3888888888888888</v>
      </c>
      <c r="BF261" s="19" t="str">
        <f t="shared" si="157"/>
        <v>-</v>
      </c>
      <c r="BG261" s="20">
        <v>8.75</v>
      </c>
      <c r="BH261" s="20">
        <v>0.43</v>
      </c>
      <c r="BI261" s="20"/>
      <c r="BJ261" s="20"/>
      <c r="BK261" s="21"/>
      <c r="BL261" s="20"/>
      <c r="BM261" s="18" t="str">
        <f t="shared" si="158"/>
        <v>ATENDE</v>
      </c>
      <c r="BN261" s="18" t="str">
        <f t="shared" si="159"/>
        <v>ATENDE</v>
      </c>
      <c r="BO261" s="18" t="str">
        <f t="shared" si="160"/>
        <v>ATENDE</v>
      </c>
      <c r="BP261" s="18" t="str">
        <f t="shared" si="161"/>
        <v>ATENDE</v>
      </c>
      <c r="BQ261" s="22" t="str">
        <f t="shared" si="162"/>
        <v>C5</v>
      </c>
      <c r="BR261" s="22" t="str">
        <f t="shared" si="163"/>
        <v>P6</v>
      </c>
      <c r="BS261" s="23">
        <f t="shared" si="164"/>
        <v>0.25333333333333319</v>
      </c>
      <c r="BT261" s="20">
        <v>3.76</v>
      </c>
      <c r="BU261" s="20">
        <v>1.73</v>
      </c>
      <c r="BV261" s="132">
        <f>IF(BR261="-","-",_xlfn.XLOOKUP(BR261,ABNT5101!$B$4:$B$9,ABNT5101!$C$4:$C$9))</f>
        <v>3</v>
      </c>
      <c r="BW261" s="132">
        <f>IF(BR261="-","-",_xlfn.XLOOKUP(BR261,ABNT5101!$B$4:$B$9,ABNT5101!$D$4:$D$9))</f>
        <v>0.6</v>
      </c>
      <c r="BX261" s="18" t="str">
        <f t="shared" si="165"/>
        <v>ATENDE</v>
      </c>
      <c r="BY261" s="18" t="str">
        <f t="shared" si="166"/>
        <v>ATENDE</v>
      </c>
      <c r="BZ261" s="18" t="str">
        <f t="shared" si="167"/>
        <v>ATENDE</v>
      </c>
      <c r="CA261" s="22" t="str">
        <f t="shared" si="149"/>
        <v>P6</v>
      </c>
      <c r="CB261" s="23">
        <f t="shared" si="168"/>
        <v>1.3033333333333332</v>
      </c>
      <c r="CC261" s="22">
        <v>6.91</v>
      </c>
      <c r="CD261" s="22">
        <v>1.64</v>
      </c>
      <c r="CE261" s="130">
        <f>IF(CA261="-","-",_xlfn.XLOOKUP(CA261,ABNT5101!$B$4:$B$9,ABNT5101!$C$4:$C$9))</f>
        <v>3</v>
      </c>
      <c r="CF261" s="130">
        <f>IF(CA261="-","-",_xlfn.XLOOKUP(CA261,ABNT5101!$B$4:$B$9,ABNT5101!$D$4:$D$9))</f>
        <v>0.6</v>
      </c>
      <c r="CG261" s="18" t="str">
        <f t="shared" si="169"/>
        <v>ATENDE</v>
      </c>
      <c r="CH261" s="18" t="str">
        <f t="shared" si="170"/>
        <v>ATENDE</v>
      </c>
      <c r="CI261" s="18" t="str">
        <f t="shared" si="171"/>
        <v>ATENDE</v>
      </c>
      <c r="CJ261" s="133" t="str">
        <f>_xlfn.XLOOKUP(CK261,'Banco de dados'!$B:$B,'Banco de dados'!$D:$D)</f>
        <v>SX LIGHTING</v>
      </c>
      <c r="CK261" s="145" t="s">
        <v>801</v>
      </c>
      <c r="CL261" s="24" t="str">
        <f>_xlfn.XLOOKUP(CK261,'Banco de dados'!$B:$B,'Banco de dados'!$E:$E)</f>
        <v>SXINEVO030K40L12CZF7PHF</v>
      </c>
      <c r="CM261" s="24"/>
      <c r="CN261" s="24" t="e">
        <f>IF(CM261="-","-",_xlfn.XLOOKUP(CM261,'Banco de dados'!$B:$B,'Banco de dados'!$E:$E))</f>
        <v>#N/A</v>
      </c>
      <c r="CO261" s="26">
        <f t="shared" si="172"/>
        <v>1</v>
      </c>
      <c r="CP261" s="24">
        <f>_xlfn.XLOOKUP(CK261,'Banco de dados'!$B:$B,'Banco de dados'!$H:$H)</f>
        <v>31</v>
      </c>
      <c r="CQ261" s="24" t="e">
        <f>_xlfn.XLOOKUP(CM261,'Banco de dados'!$B:$B,'Banco de dados'!$H:$H)</f>
        <v>#N/A</v>
      </c>
      <c r="CR261" s="24">
        <f>_xlfn.XLOOKUP(CK261,'Banco de dados'!$B:$B,'Banco de dados'!$F:$F)</f>
        <v>5270</v>
      </c>
      <c r="CS261" s="24">
        <f>_xlfn.XLOOKUP(CM261,'Banco de dados'!$B:$B,'Banco de dados'!$F:$F)</f>
        <v>0</v>
      </c>
      <c r="CT261" s="25">
        <v>0</v>
      </c>
      <c r="CU261" s="25"/>
      <c r="CV261" s="24" t="str">
        <f>IF(AI261&lt;=0.5,"Curto I",IF(AND(AI261&gt;='Braços de IP'!$B$9,AI261&lt;='Braços de IP'!$D$9),'Braços de IP'!$E$9,IF(AND(AI261&gt;='Braços de IP'!$B$10,AI261&lt;='Braços de IP'!$D$10),'Braços de IP'!$E$10,IF(AND(AI261&gt;='Braços de IP'!$B$11,AI261&lt;='Braços de IP'!$D$11),'Braços de IP'!$E$11,IF(AND(AI261&gt;='Braços de IP'!$B$12,AI261&lt;='Braços de IP'!$D$12),'Braços de IP'!$E$12,IF(AND(AI261&gt;='Braços de IP'!$B$13,AI261&lt;='Braços de IP'!$D$13),'Braços de IP'!$E$13,IF(AND(AI261&gt;='Braços de IP'!$B$14,AI261&lt;='Braços de IP'!$D$14),'Braços de IP'!$E$14,"ERRO")))))))</f>
        <v>Curto II</v>
      </c>
      <c r="CW261" s="25"/>
      <c r="CX261" s="24" t="str">
        <f>IF($CW261="","",VLOOKUP($CW261,'Braços de IP'!$E$9:$I$15,2,0))</f>
        <v/>
      </c>
      <c r="CY261" s="27" t="str">
        <f>IF($CW261="","",VLOOKUP($CW261,'Braços de IP'!$E$9:$I$15,5,0))</f>
        <v/>
      </c>
      <c r="CZ261" s="24"/>
      <c r="DA261" s="24"/>
      <c r="DB261" s="24"/>
      <c r="DC261" s="24"/>
      <c r="DD261" s="24"/>
      <c r="DE261" s="24"/>
      <c r="DF261" s="28">
        <f t="shared" si="173"/>
        <v>31</v>
      </c>
      <c r="DG261" s="29">
        <f t="shared" si="174"/>
        <v>100</v>
      </c>
      <c r="DH261" s="28">
        <f t="shared" si="175"/>
        <v>131</v>
      </c>
      <c r="DI261" s="30">
        <f t="shared" si="176"/>
        <v>0.69</v>
      </c>
      <c r="DJ261" s="31"/>
      <c r="DK261" s="32"/>
      <c r="DL261" s="15" t="s">
        <v>141</v>
      </c>
      <c r="DM261" s="15"/>
      <c r="DO261" s="33">
        <f t="shared" si="177"/>
        <v>0.7350427350427351</v>
      </c>
    </row>
    <row r="262" spans="3:119" ht="15.75" hidden="1" customHeight="1" x14ac:dyDescent="0.3">
      <c r="C262" t="s">
        <v>991</v>
      </c>
      <c r="D262" s="15">
        <v>86</v>
      </c>
      <c r="E262" s="15" t="s">
        <v>132</v>
      </c>
      <c r="F262" s="15" t="s">
        <v>250</v>
      </c>
      <c r="G262" s="15">
        <v>-30.033998</v>
      </c>
      <c r="H262" s="15">
        <v>-50.162942000000001</v>
      </c>
      <c r="I262" s="15" t="s">
        <v>134</v>
      </c>
      <c r="J262" s="15" t="s">
        <v>135</v>
      </c>
      <c r="K262" s="15" t="s">
        <v>136</v>
      </c>
      <c r="L262" s="15" t="s">
        <v>148</v>
      </c>
      <c r="M262" s="15">
        <v>100</v>
      </c>
      <c r="N262" s="15">
        <v>17</v>
      </c>
      <c r="O262" s="15">
        <v>0</v>
      </c>
      <c r="P262" s="15">
        <f t="shared" si="150"/>
        <v>200</v>
      </c>
      <c r="Q262" s="16">
        <v>2</v>
      </c>
      <c r="R262" s="16">
        <v>2.6</v>
      </c>
      <c r="S262" s="16">
        <v>7</v>
      </c>
      <c r="T262" s="15"/>
      <c r="U262" s="15"/>
      <c r="V262" s="15">
        <v>0</v>
      </c>
      <c r="W262" s="15">
        <v>3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 t="s">
        <v>138</v>
      </c>
      <c r="AD262" s="15" t="s">
        <v>139</v>
      </c>
      <c r="AE262" s="15">
        <v>34.200000000000003</v>
      </c>
      <c r="AF262" s="15">
        <v>7</v>
      </c>
      <c r="AG262" s="15">
        <v>1</v>
      </c>
      <c r="AH262" s="15">
        <v>0.5</v>
      </c>
      <c r="AI262" s="15">
        <v>1.3</v>
      </c>
      <c r="AJ262" s="16">
        <f t="shared" si="151"/>
        <v>0.8</v>
      </c>
      <c r="AK262" s="16" t="s">
        <v>135</v>
      </c>
      <c r="AL262" s="16" t="s">
        <v>135</v>
      </c>
      <c r="AM262" s="15" t="s">
        <v>140</v>
      </c>
      <c r="AN262" s="16">
        <f t="shared" si="152"/>
        <v>2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 t="s">
        <v>135</v>
      </c>
      <c r="AU262" s="17">
        <f t="shared" si="153"/>
        <v>0</v>
      </c>
      <c r="AV262" s="17"/>
      <c r="AW262" s="17">
        <f>VLOOKUP(I262,ABNT5101!$I$3:$J$9,2)</f>
        <v>7.5</v>
      </c>
      <c r="AX262" s="17">
        <f>VLOOKUP(I262,ABNT5101!$I$3:$M$9,5)</f>
        <v>0.18</v>
      </c>
      <c r="AY262" s="131" t="str">
        <f>_xlfn.XLOOKUP(I262,ABNT5101!$I:$I,ABNT5101!$L:$L)</f>
        <v>-</v>
      </c>
      <c r="AZ262" s="131">
        <f>_xlfn.XLOOKUP(I262,ABNT5101!$I:$I,ABNT5101!M:M)</f>
        <v>0.18</v>
      </c>
      <c r="BA262" s="131" t="str">
        <f>_xlfn.XLOOKUP(I262,ABNT5101!$I:$I,ABNT5101!N:N)</f>
        <v>-</v>
      </c>
      <c r="BB262" s="131">
        <f>_xlfn.XLOOKUP(I262,ABNT5101!$I:$I,ABNT5101!O:O)</f>
        <v>16</v>
      </c>
      <c r="BC262" s="18" t="str">
        <f t="shared" si="154"/>
        <v>ATENDE</v>
      </c>
      <c r="BD262" s="19">
        <f t="shared" si="155"/>
        <v>0.14933333333333332</v>
      </c>
      <c r="BE262" s="19">
        <f t="shared" si="156"/>
        <v>1.8333333333333335</v>
      </c>
      <c r="BF262" s="19" t="str">
        <f t="shared" si="157"/>
        <v>-</v>
      </c>
      <c r="BG262" s="20">
        <v>8.6199999999999992</v>
      </c>
      <c r="BH262" s="20">
        <v>0.51</v>
      </c>
      <c r="BI262" s="20"/>
      <c r="BJ262" s="20"/>
      <c r="BK262" s="21"/>
      <c r="BL262" s="20"/>
      <c r="BM262" s="18" t="str">
        <f t="shared" si="158"/>
        <v>ATENDE</v>
      </c>
      <c r="BN262" s="18" t="str">
        <f t="shared" si="159"/>
        <v>ATENDE</v>
      </c>
      <c r="BO262" s="18" t="str">
        <f t="shared" si="160"/>
        <v>ATENDE</v>
      </c>
      <c r="BP262" s="18" t="str">
        <f t="shared" si="161"/>
        <v>ATENDE</v>
      </c>
      <c r="BQ262" s="22" t="str">
        <f t="shared" si="162"/>
        <v>C5</v>
      </c>
      <c r="BR262" s="22" t="str">
        <f t="shared" si="163"/>
        <v>P6</v>
      </c>
      <c r="BS262" s="23">
        <f t="shared" si="164"/>
        <v>0.19333333333333336</v>
      </c>
      <c r="BT262" s="20">
        <v>3.58</v>
      </c>
      <c r="BU262" s="20">
        <v>2.2000000000000002</v>
      </c>
      <c r="BV262" s="132">
        <f>IF(BR262="-","-",_xlfn.XLOOKUP(BR262,ABNT5101!$B$4:$B$9,ABNT5101!$C$4:$C$9))</f>
        <v>3</v>
      </c>
      <c r="BW262" s="132">
        <f>IF(BR262="-","-",_xlfn.XLOOKUP(BR262,ABNT5101!$B$4:$B$9,ABNT5101!$D$4:$D$9))</f>
        <v>0.6</v>
      </c>
      <c r="BX262" s="18" t="str">
        <f t="shared" si="165"/>
        <v>ATENDE</v>
      </c>
      <c r="BY262" s="18" t="str">
        <f t="shared" si="166"/>
        <v>ATENDE</v>
      </c>
      <c r="BZ262" s="18" t="str">
        <f t="shared" si="167"/>
        <v>ATENDE</v>
      </c>
      <c r="CA262" s="22" t="str">
        <f t="shared" ref="CA262:CA293" si="178">BR262</f>
        <v>P6</v>
      </c>
      <c r="CB262" s="23">
        <f t="shared" si="168"/>
        <v>1.31</v>
      </c>
      <c r="CC262" s="22">
        <v>6.93</v>
      </c>
      <c r="CD262" s="22">
        <v>2.93</v>
      </c>
      <c r="CE262" s="130">
        <f>IF(CA262="-","-",_xlfn.XLOOKUP(CA262,ABNT5101!$B$4:$B$9,ABNT5101!$C$4:$C$9))</f>
        <v>3</v>
      </c>
      <c r="CF262" s="130">
        <f>IF(CA262="-","-",_xlfn.XLOOKUP(CA262,ABNT5101!$B$4:$B$9,ABNT5101!$D$4:$D$9))</f>
        <v>0.6</v>
      </c>
      <c r="CG262" s="18" t="str">
        <f t="shared" si="169"/>
        <v>ATENDE</v>
      </c>
      <c r="CH262" s="18" t="str">
        <f t="shared" si="170"/>
        <v>ATENDE</v>
      </c>
      <c r="CI262" s="18" t="str">
        <f t="shared" si="171"/>
        <v>ATENDE</v>
      </c>
      <c r="CJ262" s="133" t="str">
        <f>_xlfn.XLOOKUP(CK262,'Banco de dados'!$B:$B,'Banco de dados'!$D:$D)</f>
        <v>TECNOWATT</v>
      </c>
      <c r="CK262" s="145" t="s">
        <v>824</v>
      </c>
      <c r="CL262" s="24" t="str">
        <f>_xlfn.XLOOKUP(CK262,'Banco de dados'!$B:$B,'Banco de dados'!$E:$E)</f>
        <v>SIGSAGPTLRRSSNDL_30W_38IBBRS
1-10C1MUN6.5</v>
      </c>
      <c r="CM262" s="24"/>
      <c r="CN262" s="24" t="e">
        <f>IF(CM262="-","-",_xlfn.XLOOKUP(CM262,'Banco de dados'!$B:$B,'Banco de dados'!$E:$E))</f>
        <v>#N/A</v>
      </c>
      <c r="CO262" s="26">
        <f t="shared" si="172"/>
        <v>1</v>
      </c>
      <c r="CP262" s="24">
        <f>_xlfn.XLOOKUP(CK262,'Banco de dados'!$B:$B,'Banco de dados'!$H:$H)</f>
        <v>30</v>
      </c>
      <c r="CQ262" s="24">
        <f>_xlfn.XLOOKUP(CM262,'Banco de dados'!$B:$B,'Banco de dados'!$H:$H)</f>
        <v>0</v>
      </c>
      <c r="CR262" s="24">
        <f>_xlfn.XLOOKUP(CK262,'Banco de dados'!$B:$B,'Banco de dados'!$F:$F)</f>
        <v>5266</v>
      </c>
      <c r="CS262" s="24">
        <f>_xlfn.XLOOKUP(CM262,'Banco de dados'!$B:$B,'Banco de dados'!$F:$F)</f>
        <v>0</v>
      </c>
      <c r="CT262" s="25">
        <v>0</v>
      </c>
      <c r="CU262" s="25"/>
      <c r="CV262" s="24" t="str">
        <f>IF(AI262&lt;=0.5,"Curto I",IF(AND(AI262&gt;='Braços de IP'!$B$9,AI262&lt;='Braços de IP'!$D$9),'Braços de IP'!$E$9,IF(AND(AI262&gt;='Braços de IP'!$B$10,AI262&lt;='Braços de IP'!$D$10),'Braços de IP'!$E$10,IF(AND(AI262&gt;='Braços de IP'!$B$11,AI262&lt;='Braços de IP'!$D$11),'Braços de IP'!$E$11,IF(AND(AI262&gt;='Braços de IP'!$B$12,AI262&lt;='Braços de IP'!$D$12),'Braços de IP'!$E$12,IF(AND(AI262&gt;='Braços de IP'!$B$13,AI262&lt;='Braços de IP'!$D$13),'Braços de IP'!$E$13,IF(AND(AI262&gt;='Braços de IP'!$B$14,AI262&lt;='Braços de IP'!$D$14),'Braços de IP'!$E$14,"ERRO")))))))</f>
        <v>Curto II</v>
      </c>
      <c r="CW262" s="25"/>
      <c r="CX262" s="24" t="str">
        <f>IF($CW262="","",VLOOKUP($CW262,'Braços de IP'!$E$9:$I$15,2,0))</f>
        <v/>
      </c>
      <c r="CY262" s="27" t="str">
        <f>IF($CW262="","",VLOOKUP($CW262,'Braços de IP'!$E$9:$I$15,5,0))</f>
        <v/>
      </c>
      <c r="CZ262" s="24"/>
      <c r="DA262" s="24"/>
      <c r="DB262" s="24"/>
      <c r="DC262" s="24"/>
      <c r="DD262" s="24"/>
      <c r="DE262" s="24"/>
      <c r="DF262" s="28">
        <f t="shared" si="173"/>
        <v>30</v>
      </c>
      <c r="DG262" s="29">
        <f t="shared" si="174"/>
        <v>100</v>
      </c>
      <c r="DH262" s="28">
        <f t="shared" si="175"/>
        <v>130</v>
      </c>
      <c r="DI262" s="30">
        <f t="shared" si="176"/>
        <v>0.7</v>
      </c>
      <c r="DJ262" s="31"/>
      <c r="DK262" s="32"/>
      <c r="DL262" s="15" t="s">
        <v>141</v>
      </c>
      <c r="DM262" s="15"/>
      <c r="DO262" s="33">
        <f t="shared" si="177"/>
        <v>0.74358974358974361</v>
      </c>
    </row>
    <row r="263" spans="3:119" ht="15.75" hidden="1" customHeight="1" x14ac:dyDescent="0.3">
      <c r="C263" t="s">
        <v>991</v>
      </c>
      <c r="D263" s="15">
        <v>87</v>
      </c>
      <c r="E263" s="15" t="s">
        <v>164</v>
      </c>
      <c r="F263" s="15" t="s">
        <v>251</v>
      </c>
      <c r="G263" s="15">
        <v>-30.032537000000001</v>
      </c>
      <c r="H263" s="15">
        <v>-50.162951999999997</v>
      </c>
      <c r="I263" s="15" t="s">
        <v>134</v>
      </c>
      <c r="J263" s="15" t="s">
        <v>135</v>
      </c>
      <c r="K263" s="15">
        <v>0</v>
      </c>
      <c r="L263" s="15" t="s">
        <v>148</v>
      </c>
      <c r="M263" s="15">
        <v>150</v>
      </c>
      <c r="N263" s="15">
        <v>22</v>
      </c>
      <c r="O263" s="15">
        <v>0</v>
      </c>
      <c r="P263" s="15">
        <f t="shared" si="150"/>
        <v>300</v>
      </c>
      <c r="Q263" s="16">
        <v>2</v>
      </c>
      <c r="R263" s="16">
        <v>0</v>
      </c>
      <c r="S263" s="16">
        <v>7</v>
      </c>
      <c r="T263" s="15"/>
      <c r="U263" s="15"/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 t="s">
        <v>138</v>
      </c>
      <c r="AD263" s="15" t="s">
        <v>139</v>
      </c>
      <c r="AE263" s="15">
        <v>31.1</v>
      </c>
      <c r="AF263" s="15">
        <v>7</v>
      </c>
      <c r="AG263" s="15">
        <v>1</v>
      </c>
      <c r="AH263" s="15">
        <v>0.3</v>
      </c>
      <c r="AI263" s="15">
        <v>1.3</v>
      </c>
      <c r="AJ263" s="16">
        <f t="shared" si="151"/>
        <v>1</v>
      </c>
      <c r="AK263" s="16" t="s">
        <v>135</v>
      </c>
      <c r="AL263" s="16" t="s">
        <v>135</v>
      </c>
      <c r="AM263" s="15" t="s">
        <v>140</v>
      </c>
      <c r="AN263" s="16">
        <f t="shared" si="152"/>
        <v>2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 t="s">
        <v>135</v>
      </c>
      <c r="AU263" s="17">
        <f t="shared" si="153"/>
        <v>0</v>
      </c>
      <c r="AV263" s="17"/>
      <c r="AW263" s="17">
        <f>VLOOKUP(I263,ABNT5101!$I$3:$J$9,2)</f>
        <v>7.5</v>
      </c>
      <c r="AX263" s="17">
        <f>VLOOKUP(I263,ABNT5101!$I$3:$M$9,5)</f>
        <v>0.18</v>
      </c>
      <c r="AY263" s="131" t="str">
        <f>_xlfn.XLOOKUP(I263,ABNT5101!$I:$I,ABNT5101!$L:$L)</f>
        <v>-</v>
      </c>
      <c r="AZ263" s="131">
        <f>_xlfn.XLOOKUP(I263,ABNT5101!$I:$I,ABNT5101!M:M)</f>
        <v>0.18</v>
      </c>
      <c r="BA263" s="131" t="str">
        <f>_xlfn.XLOOKUP(I263,ABNT5101!$I:$I,ABNT5101!N:N)</f>
        <v>-</v>
      </c>
      <c r="BB263" s="131">
        <f>_xlfn.XLOOKUP(I263,ABNT5101!$I:$I,ABNT5101!O:O)</f>
        <v>16</v>
      </c>
      <c r="BC263" s="18" t="e">
        <f t="shared" si="154"/>
        <v>#N/A</v>
      </c>
      <c r="BD263" s="19">
        <f t="shared" si="155"/>
        <v>4.0000000000000036E-2</v>
      </c>
      <c r="BE263" s="19">
        <f t="shared" si="156"/>
        <v>1.3888888888888888</v>
      </c>
      <c r="BF263" s="19" t="str">
        <f t="shared" si="157"/>
        <v>-</v>
      </c>
      <c r="BG263" s="20">
        <v>7.8</v>
      </c>
      <c r="BH263" s="20">
        <v>0.43</v>
      </c>
      <c r="BI263" s="20"/>
      <c r="BJ263" s="20"/>
      <c r="BK263" s="21"/>
      <c r="BL263" s="20"/>
      <c r="BM263" s="18" t="str">
        <f t="shared" si="158"/>
        <v>ATENDE</v>
      </c>
      <c r="BN263" s="18" t="str">
        <f t="shared" si="159"/>
        <v>ATENDE</v>
      </c>
      <c r="BO263" s="18" t="str">
        <f t="shared" si="160"/>
        <v>ATENDE</v>
      </c>
      <c r="BP263" s="18" t="str">
        <f t="shared" si="161"/>
        <v>ATENDE</v>
      </c>
      <c r="BQ263" s="22" t="str">
        <f t="shared" si="162"/>
        <v>C5</v>
      </c>
      <c r="BR263" s="22">
        <f t="shared" si="163"/>
        <v>0</v>
      </c>
      <c r="BS263" s="23" t="e">
        <f t="shared" si="164"/>
        <v>#VALUE!</v>
      </c>
      <c r="BT263" s="20" t="s">
        <v>994</v>
      </c>
      <c r="BU263" s="20" t="s">
        <v>994</v>
      </c>
      <c r="BV263" s="132" t="e">
        <f>IF(BR263="-","-",_xlfn.XLOOKUP(BR263,ABNT5101!$B$4:$B$9,ABNT5101!$C$4:$C$9))</f>
        <v>#N/A</v>
      </c>
      <c r="BW263" s="132" t="e">
        <f>IF(BR263="-","-",_xlfn.XLOOKUP(BR263,ABNT5101!$B$4:$B$9,ABNT5101!$D$4:$D$9))</f>
        <v>#N/A</v>
      </c>
      <c r="BX263" s="18" t="e">
        <f t="shared" si="165"/>
        <v>#N/A</v>
      </c>
      <c r="BY263" s="18" t="e">
        <f t="shared" si="166"/>
        <v>#N/A</v>
      </c>
      <c r="BZ263" s="18" t="e">
        <f t="shared" si="167"/>
        <v>#N/A</v>
      </c>
      <c r="CA263" s="22">
        <f t="shared" si="178"/>
        <v>0</v>
      </c>
      <c r="CB263" s="23" t="e">
        <f t="shared" si="168"/>
        <v>#VALUE!</v>
      </c>
      <c r="CC263" s="22" t="s">
        <v>994</v>
      </c>
      <c r="CD263" s="22" t="s">
        <v>994</v>
      </c>
      <c r="CE263" s="130" t="e">
        <f>IF(CA263="-","-",_xlfn.XLOOKUP(CA263,ABNT5101!$B$4:$B$9,ABNT5101!$C$4:$C$9))</f>
        <v>#N/A</v>
      </c>
      <c r="CF263" s="130" t="e">
        <f>IF(CA263="-","-",_xlfn.XLOOKUP(CA263,ABNT5101!$B$4:$B$9,ABNT5101!$D$4:$D$9))</f>
        <v>#N/A</v>
      </c>
      <c r="CG263" s="18" t="e">
        <f t="shared" si="169"/>
        <v>#N/A</v>
      </c>
      <c r="CH263" s="18" t="e">
        <f t="shared" si="170"/>
        <v>#N/A</v>
      </c>
      <c r="CI263" s="18" t="e">
        <f t="shared" si="171"/>
        <v>#N/A</v>
      </c>
      <c r="CJ263" s="133" t="str">
        <f>_xlfn.XLOOKUP(CK263,'Banco de dados'!$B:$B,'Banco de dados'!$D:$D)</f>
        <v>LEDSTAR</v>
      </c>
      <c r="CK263" s="145" t="s">
        <v>707</v>
      </c>
      <c r="CL263" s="24" t="str">
        <f>_xlfn.XLOOKUP(CK263,'Banco de dados'!$B:$B,'Banco de dados'!$E:$E)</f>
        <v>LUM LED SL VT 9.1 28W</v>
      </c>
      <c r="CM263" s="24"/>
      <c r="CN263" s="24" t="e">
        <f>IF(CM263="-","-",_xlfn.XLOOKUP(CM263,'Banco de dados'!$B:$B,'Banco de dados'!$E:$E))</f>
        <v>#N/A</v>
      </c>
      <c r="CO263" s="26">
        <f t="shared" si="172"/>
        <v>1</v>
      </c>
      <c r="CP263" s="24">
        <f>_xlfn.XLOOKUP(CK263,'Banco de dados'!$B:$B,'Banco de dados'!$H:$H)</f>
        <v>28</v>
      </c>
      <c r="CQ263" s="24">
        <f>_xlfn.XLOOKUP(CM263,'Banco de dados'!$B:$B,'Banco de dados'!$H:$H)</f>
        <v>0</v>
      </c>
      <c r="CR263" s="24">
        <f>_xlfn.XLOOKUP(CK263,'Banco de dados'!$B:$B,'Banco de dados'!$F:$F)</f>
        <v>4927.3500000000004</v>
      </c>
      <c r="CS263" s="24">
        <f>_xlfn.XLOOKUP(CM263,'Banco de dados'!$B:$B,'Banco de dados'!$F:$F)</f>
        <v>0</v>
      </c>
      <c r="CT263" s="25">
        <v>0</v>
      </c>
      <c r="CU263" s="25"/>
      <c r="CV263" s="24" t="str">
        <f>IF(AI263&lt;=0.5,"Curto I",IF(AND(AI263&gt;='Braços de IP'!$B$9,AI263&lt;='Braços de IP'!$D$9),'Braços de IP'!$E$9,IF(AND(AI263&gt;='Braços de IP'!$B$10,AI263&lt;='Braços de IP'!$D$10),'Braços de IP'!$E$10,IF(AND(AI263&gt;='Braços de IP'!$B$11,AI263&lt;='Braços de IP'!$D$11),'Braços de IP'!$E$11,IF(AND(AI263&gt;='Braços de IP'!$B$12,AI263&lt;='Braços de IP'!$D$12),'Braços de IP'!$E$12,IF(AND(AI263&gt;='Braços de IP'!$B$13,AI263&lt;='Braços de IP'!$D$13),'Braços de IP'!$E$13,IF(AND(AI263&gt;='Braços de IP'!$B$14,AI263&lt;='Braços de IP'!$D$14),'Braços de IP'!$E$14,"ERRO")))))))</f>
        <v>Curto II</v>
      </c>
      <c r="CW263" s="25"/>
      <c r="CX263" s="24" t="str">
        <f>IF($CW263="","",VLOOKUP($CW263,'Braços de IP'!$E$9:$I$15,2,0))</f>
        <v/>
      </c>
      <c r="CY263" s="27" t="str">
        <f>IF($CW263="","",VLOOKUP($CW263,'Braços de IP'!$E$9:$I$15,5,0))</f>
        <v/>
      </c>
      <c r="CZ263" s="24"/>
      <c r="DA263" s="24"/>
      <c r="DB263" s="24"/>
      <c r="DC263" s="24"/>
      <c r="DD263" s="24"/>
      <c r="DE263" s="24"/>
      <c r="DF263" s="28">
        <f t="shared" si="173"/>
        <v>28</v>
      </c>
      <c r="DG263" s="29">
        <f t="shared" si="174"/>
        <v>150</v>
      </c>
      <c r="DH263" s="28">
        <f t="shared" si="175"/>
        <v>178</v>
      </c>
      <c r="DI263" s="30">
        <f t="shared" si="176"/>
        <v>0.81333333333333335</v>
      </c>
      <c r="DJ263" s="31"/>
      <c r="DK263" s="32"/>
      <c r="DL263" s="15" t="s">
        <v>141</v>
      </c>
      <c r="DM263" s="15"/>
      <c r="DO263" s="33">
        <f t="shared" si="177"/>
        <v>0.83720930232558144</v>
      </c>
    </row>
    <row r="264" spans="3:119" ht="15.75" hidden="1" customHeight="1" x14ac:dyDescent="0.3">
      <c r="C264" t="s">
        <v>991</v>
      </c>
      <c r="D264" s="15">
        <v>87</v>
      </c>
      <c r="E264" s="15" t="s">
        <v>164</v>
      </c>
      <c r="F264" s="15" t="s">
        <v>251</v>
      </c>
      <c r="G264" s="15">
        <v>-30.032537000000001</v>
      </c>
      <c r="H264" s="15">
        <v>-50.162951999999997</v>
      </c>
      <c r="I264" s="15" t="s">
        <v>134</v>
      </c>
      <c r="J264" s="15" t="s">
        <v>135</v>
      </c>
      <c r="K264" s="15">
        <v>0</v>
      </c>
      <c r="L264" s="15" t="s">
        <v>148</v>
      </c>
      <c r="M264" s="15">
        <v>150</v>
      </c>
      <c r="N264" s="15">
        <v>22</v>
      </c>
      <c r="O264" s="15">
        <v>0</v>
      </c>
      <c r="P264" s="15">
        <f t="shared" si="150"/>
        <v>300</v>
      </c>
      <c r="Q264" s="16">
        <v>2</v>
      </c>
      <c r="R264" s="16">
        <v>0</v>
      </c>
      <c r="S264" s="16">
        <v>7</v>
      </c>
      <c r="T264" s="15"/>
      <c r="U264" s="15"/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 t="s">
        <v>138</v>
      </c>
      <c r="AD264" s="15" t="s">
        <v>139</v>
      </c>
      <c r="AE264" s="15">
        <v>31.1</v>
      </c>
      <c r="AF264" s="15">
        <v>7</v>
      </c>
      <c r="AG264" s="15">
        <v>1</v>
      </c>
      <c r="AH264" s="15">
        <v>0.3</v>
      </c>
      <c r="AI264" s="15">
        <v>1.3</v>
      </c>
      <c r="AJ264" s="16">
        <f t="shared" si="151"/>
        <v>1</v>
      </c>
      <c r="AK264" s="16" t="s">
        <v>135</v>
      </c>
      <c r="AL264" s="16" t="s">
        <v>135</v>
      </c>
      <c r="AM264" s="15" t="s">
        <v>140</v>
      </c>
      <c r="AN264" s="16">
        <f t="shared" si="152"/>
        <v>2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 t="s">
        <v>135</v>
      </c>
      <c r="AU264" s="17">
        <f t="shared" si="153"/>
        <v>0</v>
      </c>
      <c r="AV264" s="17"/>
      <c r="AW264" s="17">
        <f>VLOOKUP(I264,ABNT5101!$I$3:$J$9,2)</f>
        <v>7.5</v>
      </c>
      <c r="AX264" s="17">
        <f>VLOOKUP(I264,ABNT5101!$I$3:$M$9,5)</f>
        <v>0.18</v>
      </c>
      <c r="AY264" s="131" t="str">
        <f>_xlfn.XLOOKUP(I264,ABNT5101!$I:$I,ABNT5101!$L:$L)</f>
        <v>-</v>
      </c>
      <c r="AZ264" s="131">
        <f>_xlfn.XLOOKUP(I264,ABNT5101!$I:$I,ABNT5101!M:M)</f>
        <v>0.18</v>
      </c>
      <c r="BA264" s="131" t="str">
        <f>_xlfn.XLOOKUP(I264,ABNT5101!$I:$I,ABNT5101!N:N)</f>
        <v>-</v>
      </c>
      <c r="BB264" s="131">
        <f>_xlfn.XLOOKUP(I264,ABNT5101!$I:$I,ABNT5101!O:O)</f>
        <v>16</v>
      </c>
      <c r="BC264" s="18" t="e">
        <f t="shared" si="154"/>
        <v>#N/A</v>
      </c>
      <c r="BD264" s="19">
        <f t="shared" si="155"/>
        <v>0.29333333333333322</v>
      </c>
      <c r="BE264" s="19">
        <f t="shared" si="156"/>
        <v>2.0000000000000004</v>
      </c>
      <c r="BF264" s="19" t="str">
        <f t="shared" si="157"/>
        <v>-</v>
      </c>
      <c r="BG264" s="20">
        <v>9.6999999999999993</v>
      </c>
      <c r="BH264" s="20">
        <v>0.54</v>
      </c>
      <c r="BI264" s="20"/>
      <c r="BJ264" s="20"/>
      <c r="BK264" s="21"/>
      <c r="BL264" s="20"/>
      <c r="BM264" s="18" t="str">
        <f t="shared" si="158"/>
        <v>ATENDE</v>
      </c>
      <c r="BN264" s="18" t="str">
        <f t="shared" si="159"/>
        <v>ATENDE</v>
      </c>
      <c r="BO264" s="18" t="str">
        <f t="shared" si="160"/>
        <v>ATENDE</v>
      </c>
      <c r="BP264" s="18" t="str">
        <f t="shared" si="161"/>
        <v>ATENDE</v>
      </c>
      <c r="BQ264" s="22" t="str">
        <f t="shared" si="162"/>
        <v>C5</v>
      </c>
      <c r="BR264" s="22">
        <f t="shared" si="163"/>
        <v>0</v>
      </c>
      <c r="BS264" s="23" t="e">
        <f t="shared" si="164"/>
        <v>#VALUE!</v>
      </c>
      <c r="BT264" s="20" t="s">
        <v>994</v>
      </c>
      <c r="BU264" s="20" t="s">
        <v>994</v>
      </c>
      <c r="BV264" s="132" t="e">
        <f>IF(BR264="-","-",_xlfn.XLOOKUP(BR264,ABNT5101!$B$4:$B$9,ABNT5101!$C$4:$C$9))</f>
        <v>#N/A</v>
      </c>
      <c r="BW264" s="132" t="e">
        <f>IF(BR264="-","-",_xlfn.XLOOKUP(BR264,ABNT5101!$B$4:$B$9,ABNT5101!$D$4:$D$9))</f>
        <v>#N/A</v>
      </c>
      <c r="BX264" s="18" t="e">
        <f t="shared" si="165"/>
        <v>#N/A</v>
      </c>
      <c r="BY264" s="18" t="e">
        <f t="shared" si="166"/>
        <v>#N/A</v>
      </c>
      <c r="BZ264" s="18" t="e">
        <f t="shared" si="167"/>
        <v>#N/A</v>
      </c>
      <c r="CA264" s="22">
        <f t="shared" si="178"/>
        <v>0</v>
      </c>
      <c r="CB264" s="23" t="e">
        <f t="shared" si="168"/>
        <v>#VALUE!</v>
      </c>
      <c r="CC264" s="22" t="s">
        <v>994</v>
      </c>
      <c r="CD264" s="22" t="s">
        <v>994</v>
      </c>
      <c r="CE264" s="130" t="e">
        <f>IF(CA264="-","-",_xlfn.XLOOKUP(CA264,ABNT5101!$B$4:$B$9,ABNT5101!$C$4:$C$9))</f>
        <v>#N/A</v>
      </c>
      <c r="CF264" s="130" t="e">
        <f>IF(CA264="-","-",_xlfn.XLOOKUP(CA264,ABNT5101!$B$4:$B$9,ABNT5101!$D$4:$D$9))</f>
        <v>#N/A</v>
      </c>
      <c r="CG264" s="18" t="e">
        <f t="shared" si="169"/>
        <v>#N/A</v>
      </c>
      <c r="CH264" s="18" t="e">
        <f t="shared" si="170"/>
        <v>#N/A</v>
      </c>
      <c r="CI264" s="18" t="e">
        <f t="shared" si="171"/>
        <v>#N/A</v>
      </c>
      <c r="CJ264" s="133" t="str">
        <f>_xlfn.XLOOKUP(CK264,'Banco de dados'!$B:$B,'Banco de dados'!$D:$D)</f>
        <v>SX LIGHTING</v>
      </c>
      <c r="CK264" s="145" t="s">
        <v>801</v>
      </c>
      <c r="CL264" s="24" t="str">
        <f>_xlfn.XLOOKUP(CK264,'Banco de dados'!$B:$B,'Banco de dados'!$E:$E)</f>
        <v>SXINEVO030K40L12CZF7PHF</v>
      </c>
      <c r="CM264" s="24"/>
      <c r="CN264" s="24">
        <f>IF(CM264="-","-",_xlfn.XLOOKUP(CM264,'Banco de dados'!$B:$B,'Banco de dados'!$E:$E))</f>
        <v>0</v>
      </c>
      <c r="CO264" s="26">
        <f t="shared" si="172"/>
        <v>1</v>
      </c>
      <c r="CP264" s="24">
        <f>_xlfn.XLOOKUP(CK264,'Banco de dados'!$B:$B,'Banco de dados'!$H:$H)</f>
        <v>31</v>
      </c>
      <c r="CQ264" s="24">
        <f>_xlfn.XLOOKUP(CM264,'Banco de dados'!$B:$B,'Banco de dados'!$H:$H)</f>
        <v>0</v>
      </c>
      <c r="CR264" s="24">
        <f>_xlfn.XLOOKUP(CK264,'Banco de dados'!$B:$B,'Banco de dados'!$F:$F)</f>
        <v>5270</v>
      </c>
      <c r="CS264" s="24">
        <f>_xlfn.XLOOKUP(CM264,'Banco de dados'!$B:$B,'Banco de dados'!$F:$F)</f>
        <v>0</v>
      </c>
      <c r="CT264" s="25">
        <v>0</v>
      </c>
      <c r="CU264" s="25"/>
      <c r="CV264" s="24" t="str">
        <f>IF(AI264&lt;=0.5,"Curto I",IF(AND(AI264&gt;='Braços de IP'!$B$9,AI264&lt;='Braços de IP'!$D$9),'Braços de IP'!$E$9,IF(AND(AI264&gt;='Braços de IP'!$B$10,AI264&lt;='Braços de IP'!$D$10),'Braços de IP'!$E$10,IF(AND(AI264&gt;='Braços de IP'!$B$11,AI264&lt;='Braços de IP'!$D$11),'Braços de IP'!$E$11,IF(AND(AI264&gt;='Braços de IP'!$B$12,AI264&lt;='Braços de IP'!$D$12),'Braços de IP'!$E$12,IF(AND(AI264&gt;='Braços de IP'!$B$13,AI264&lt;='Braços de IP'!$D$13),'Braços de IP'!$E$13,IF(AND(AI264&gt;='Braços de IP'!$B$14,AI264&lt;='Braços de IP'!$D$14),'Braços de IP'!$E$14,"ERRO")))))))</f>
        <v>Curto II</v>
      </c>
      <c r="CW264" s="25"/>
      <c r="CX264" s="24" t="str">
        <f>IF($CW264="","",VLOOKUP($CW264,'Braços de IP'!$E$9:$I$15,2,0))</f>
        <v/>
      </c>
      <c r="CY264" s="27" t="str">
        <f>IF($CW264="","",VLOOKUP($CW264,'Braços de IP'!$E$9:$I$15,5,0))</f>
        <v/>
      </c>
      <c r="CZ264" s="24"/>
      <c r="DA264" s="24"/>
      <c r="DB264" s="24"/>
      <c r="DC264" s="24"/>
      <c r="DD264" s="24"/>
      <c r="DE264" s="24"/>
      <c r="DF264" s="28">
        <f t="shared" si="173"/>
        <v>31</v>
      </c>
      <c r="DG264" s="29">
        <f t="shared" si="174"/>
        <v>150</v>
      </c>
      <c r="DH264" s="28">
        <f t="shared" si="175"/>
        <v>181</v>
      </c>
      <c r="DI264" s="30">
        <f t="shared" si="176"/>
        <v>0.79333333333333333</v>
      </c>
      <c r="DJ264" s="31"/>
      <c r="DK264" s="32"/>
      <c r="DL264" s="15" t="s">
        <v>141</v>
      </c>
      <c r="DM264" s="15"/>
      <c r="DO264" s="33">
        <f t="shared" si="177"/>
        <v>0.81976744186046513</v>
      </c>
    </row>
    <row r="265" spans="3:119" ht="15.75" hidden="1" customHeight="1" x14ac:dyDescent="0.3">
      <c r="C265" t="s">
        <v>991</v>
      </c>
      <c r="D265" s="15">
        <v>87</v>
      </c>
      <c r="E265" s="15" t="s">
        <v>164</v>
      </c>
      <c r="F265" s="15" t="s">
        <v>251</v>
      </c>
      <c r="G265" s="15">
        <v>-30.032537000000001</v>
      </c>
      <c r="H265" s="15">
        <v>-50.162951999999997</v>
      </c>
      <c r="I265" s="15" t="s">
        <v>134</v>
      </c>
      <c r="J265" s="15" t="s">
        <v>135</v>
      </c>
      <c r="K265" s="15">
        <v>0</v>
      </c>
      <c r="L265" s="15" t="s">
        <v>148</v>
      </c>
      <c r="M265" s="15">
        <v>150</v>
      </c>
      <c r="N265" s="15">
        <v>22</v>
      </c>
      <c r="O265" s="15">
        <v>0</v>
      </c>
      <c r="P265" s="15">
        <f t="shared" si="150"/>
        <v>300</v>
      </c>
      <c r="Q265" s="16">
        <v>2</v>
      </c>
      <c r="R265" s="16">
        <v>0</v>
      </c>
      <c r="S265" s="16">
        <v>7</v>
      </c>
      <c r="T265" s="15"/>
      <c r="U265" s="15"/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 t="s">
        <v>138</v>
      </c>
      <c r="AD265" s="15" t="s">
        <v>139</v>
      </c>
      <c r="AE265" s="15">
        <v>31.1</v>
      </c>
      <c r="AF265" s="15">
        <v>7</v>
      </c>
      <c r="AG265" s="15">
        <v>1</v>
      </c>
      <c r="AH265" s="15">
        <v>0.3</v>
      </c>
      <c r="AI265" s="15">
        <v>1.3</v>
      </c>
      <c r="AJ265" s="16">
        <f t="shared" si="151"/>
        <v>1</v>
      </c>
      <c r="AK265" s="16" t="s">
        <v>135</v>
      </c>
      <c r="AL265" s="16" t="s">
        <v>135</v>
      </c>
      <c r="AM265" s="15" t="s">
        <v>140</v>
      </c>
      <c r="AN265" s="16">
        <f t="shared" si="152"/>
        <v>2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 t="s">
        <v>135</v>
      </c>
      <c r="AU265" s="17">
        <f t="shared" si="153"/>
        <v>0</v>
      </c>
      <c r="AV265" s="17"/>
      <c r="AW265" s="17">
        <f>VLOOKUP(I265,ABNT5101!$I$3:$J$9,2)</f>
        <v>7.5</v>
      </c>
      <c r="AX265" s="17">
        <f>VLOOKUP(I265,ABNT5101!$I$3:$M$9,5)</f>
        <v>0.18</v>
      </c>
      <c r="AY265" s="131" t="str">
        <f>_xlfn.XLOOKUP(I265,ABNT5101!$I:$I,ABNT5101!$L:$L)</f>
        <v>-</v>
      </c>
      <c r="AZ265" s="131">
        <f>_xlfn.XLOOKUP(I265,ABNT5101!$I:$I,ABNT5101!M:M)</f>
        <v>0.18</v>
      </c>
      <c r="BA265" s="131" t="str">
        <f>_xlfn.XLOOKUP(I265,ABNT5101!$I:$I,ABNT5101!N:N)</f>
        <v>-</v>
      </c>
      <c r="BB265" s="131">
        <f>_xlfn.XLOOKUP(I265,ABNT5101!$I:$I,ABNT5101!O:O)</f>
        <v>16</v>
      </c>
      <c r="BC265" s="18" t="e">
        <f t="shared" si="154"/>
        <v>#N/A</v>
      </c>
      <c r="BD265" s="19">
        <f t="shared" si="155"/>
        <v>0.27600000000000002</v>
      </c>
      <c r="BE265" s="19">
        <f t="shared" si="156"/>
        <v>2.3333333333333335</v>
      </c>
      <c r="BF265" s="19" t="str">
        <f t="shared" si="157"/>
        <v>-</v>
      </c>
      <c r="BG265" s="20">
        <v>9.57</v>
      </c>
      <c r="BH265" s="20">
        <v>0.6</v>
      </c>
      <c r="BI265" s="20"/>
      <c r="BJ265" s="20"/>
      <c r="BK265" s="21"/>
      <c r="BL265" s="20"/>
      <c r="BM265" s="18" t="str">
        <f t="shared" si="158"/>
        <v>ATENDE</v>
      </c>
      <c r="BN265" s="18" t="str">
        <f t="shared" si="159"/>
        <v>ATENDE</v>
      </c>
      <c r="BO265" s="18" t="str">
        <f t="shared" si="160"/>
        <v>ATENDE</v>
      </c>
      <c r="BP265" s="18" t="str">
        <f t="shared" si="161"/>
        <v>ATENDE</v>
      </c>
      <c r="BQ265" s="22" t="str">
        <f t="shared" si="162"/>
        <v>C5</v>
      </c>
      <c r="BR265" s="22">
        <f t="shared" si="163"/>
        <v>0</v>
      </c>
      <c r="BS265" s="23" t="e">
        <f t="shared" si="164"/>
        <v>#VALUE!</v>
      </c>
      <c r="BT265" s="20" t="s">
        <v>994</v>
      </c>
      <c r="BU265" s="20" t="s">
        <v>994</v>
      </c>
      <c r="BV265" s="132" t="e">
        <f>IF(BR265="-","-",_xlfn.XLOOKUP(BR265,ABNT5101!$B$4:$B$9,ABNT5101!$C$4:$C$9))</f>
        <v>#N/A</v>
      </c>
      <c r="BW265" s="132" t="e">
        <f>IF(BR265="-","-",_xlfn.XLOOKUP(BR265,ABNT5101!$B$4:$B$9,ABNT5101!$D$4:$D$9))</f>
        <v>#N/A</v>
      </c>
      <c r="BX265" s="18" t="e">
        <f t="shared" si="165"/>
        <v>#N/A</v>
      </c>
      <c r="BY265" s="18" t="e">
        <f t="shared" si="166"/>
        <v>#N/A</v>
      </c>
      <c r="BZ265" s="18" t="e">
        <f t="shared" si="167"/>
        <v>#N/A</v>
      </c>
      <c r="CA265" s="22">
        <f t="shared" si="178"/>
        <v>0</v>
      </c>
      <c r="CB265" s="23" t="e">
        <f t="shared" si="168"/>
        <v>#VALUE!</v>
      </c>
      <c r="CC265" s="22" t="s">
        <v>994</v>
      </c>
      <c r="CD265" s="22" t="s">
        <v>994</v>
      </c>
      <c r="CE265" s="130" t="e">
        <f>IF(CA265="-","-",_xlfn.XLOOKUP(CA265,ABNT5101!$B$4:$B$9,ABNT5101!$C$4:$C$9))</f>
        <v>#N/A</v>
      </c>
      <c r="CF265" s="130" t="e">
        <f>IF(CA265="-","-",_xlfn.XLOOKUP(CA265,ABNT5101!$B$4:$B$9,ABNT5101!$D$4:$D$9))</f>
        <v>#N/A</v>
      </c>
      <c r="CG265" s="18" t="e">
        <f t="shared" si="169"/>
        <v>#N/A</v>
      </c>
      <c r="CH265" s="18" t="e">
        <f t="shared" si="170"/>
        <v>#N/A</v>
      </c>
      <c r="CI265" s="18" t="e">
        <f t="shared" si="171"/>
        <v>#N/A</v>
      </c>
      <c r="CJ265" s="133" t="str">
        <f>_xlfn.XLOOKUP(CK265,'Banco de dados'!$B:$B,'Banco de dados'!$D:$D)</f>
        <v>TECNOWATT</v>
      </c>
      <c r="CK265" s="145" t="s">
        <v>824</v>
      </c>
      <c r="CL265" s="24" t="str">
        <f>_xlfn.XLOOKUP(CK265,'Banco de dados'!$B:$B,'Banco de dados'!$E:$E)</f>
        <v>SIGSAGPTLRRSSNDL_30W_38IBBRS
1-10C1MUN6.5</v>
      </c>
      <c r="CM265" s="24"/>
      <c r="CN265" s="24">
        <f>IF(CM265="-","-",_xlfn.XLOOKUP(CM265,'Banco de dados'!$B:$B,'Banco de dados'!$E:$E))</f>
        <v>0</v>
      </c>
      <c r="CO265" s="26">
        <f t="shared" si="172"/>
        <v>1</v>
      </c>
      <c r="CP265" s="24">
        <f>_xlfn.XLOOKUP(CK265,'Banco de dados'!$B:$B,'Banco de dados'!$H:$H)</f>
        <v>30</v>
      </c>
      <c r="CQ265" s="24">
        <f>_xlfn.XLOOKUP(CM265,'Banco de dados'!$B:$B,'Banco de dados'!$H:$H)</f>
        <v>0</v>
      </c>
      <c r="CR265" s="24">
        <f>_xlfn.XLOOKUP(CK265,'Banco de dados'!$B:$B,'Banco de dados'!$F:$F)</f>
        <v>5266</v>
      </c>
      <c r="CS265" s="24">
        <f>_xlfn.XLOOKUP(CM265,'Banco de dados'!$B:$B,'Banco de dados'!$F:$F)</f>
        <v>0</v>
      </c>
      <c r="CT265" s="25">
        <v>0</v>
      </c>
      <c r="CU265" s="25"/>
      <c r="CV265" s="24" t="str">
        <f>IF(AI265&lt;=0.5,"Curto I",IF(AND(AI265&gt;='Braços de IP'!$B$9,AI265&lt;='Braços de IP'!$D$9),'Braços de IP'!$E$9,IF(AND(AI265&gt;='Braços de IP'!$B$10,AI265&lt;='Braços de IP'!$D$10),'Braços de IP'!$E$10,IF(AND(AI265&gt;='Braços de IP'!$B$11,AI265&lt;='Braços de IP'!$D$11),'Braços de IP'!$E$11,IF(AND(AI265&gt;='Braços de IP'!$B$12,AI265&lt;='Braços de IP'!$D$12),'Braços de IP'!$E$12,IF(AND(AI265&gt;='Braços de IP'!$B$13,AI265&lt;='Braços de IP'!$D$13),'Braços de IP'!$E$13,IF(AND(AI265&gt;='Braços de IP'!$B$14,AI265&lt;='Braços de IP'!$D$14),'Braços de IP'!$E$14,"ERRO")))))))</f>
        <v>Curto II</v>
      </c>
      <c r="CW265" s="25"/>
      <c r="CX265" s="24" t="str">
        <f>IF($CW265="","",VLOOKUP($CW265,'Braços de IP'!$E$9:$I$15,2,0))</f>
        <v/>
      </c>
      <c r="CY265" s="27" t="str">
        <f>IF($CW265="","",VLOOKUP($CW265,'Braços de IP'!$E$9:$I$15,5,0))</f>
        <v/>
      </c>
      <c r="CZ265" s="24"/>
      <c r="DA265" s="24"/>
      <c r="DB265" s="24"/>
      <c r="DC265" s="24"/>
      <c r="DD265" s="24"/>
      <c r="DE265" s="24"/>
      <c r="DF265" s="28">
        <f t="shared" si="173"/>
        <v>30</v>
      </c>
      <c r="DG265" s="29">
        <f t="shared" si="174"/>
        <v>150</v>
      </c>
      <c r="DH265" s="28">
        <f t="shared" si="175"/>
        <v>180</v>
      </c>
      <c r="DI265" s="30">
        <f t="shared" si="176"/>
        <v>0.8</v>
      </c>
      <c r="DJ265" s="31"/>
      <c r="DK265" s="32"/>
      <c r="DL265" s="15" t="s">
        <v>141</v>
      </c>
      <c r="DM265" s="15"/>
      <c r="DO265" s="33">
        <f t="shared" si="177"/>
        <v>0.82558139534883723</v>
      </c>
    </row>
    <row r="266" spans="3:119" ht="15.75" customHeight="1" x14ac:dyDescent="0.3">
      <c r="C266" t="s">
        <v>991</v>
      </c>
      <c r="D266" s="15">
        <v>88</v>
      </c>
      <c r="E266" s="15" t="s">
        <v>132</v>
      </c>
      <c r="F266" s="15" t="s">
        <v>252</v>
      </c>
      <c r="G266" s="15">
        <v>-30.031459000000002</v>
      </c>
      <c r="H266" s="15">
        <v>-50.166505000000001</v>
      </c>
      <c r="I266" s="15" t="s">
        <v>134</v>
      </c>
      <c r="J266" s="15" t="s">
        <v>135</v>
      </c>
      <c r="K266" s="15" t="s">
        <v>136</v>
      </c>
      <c r="L266" s="15" t="s">
        <v>148</v>
      </c>
      <c r="M266" s="15">
        <v>100</v>
      </c>
      <c r="N266" s="15">
        <v>17</v>
      </c>
      <c r="O266" s="15">
        <v>0</v>
      </c>
      <c r="P266" s="15">
        <f t="shared" si="150"/>
        <v>200</v>
      </c>
      <c r="Q266" s="16">
        <v>2</v>
      </c>
      <c r="R266" s="16">
        <v>3</v>
      </c>
      <c r="S266" s="16">
        <v>10</v>
      </c>
      <c r="T266" s="15"/>
      <c r="U266" s="15"/>
      <c r="V266" s="15">
        <v>0</v>
      </c>
      <c r="W266" s="15">
        <v>3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 t="s">
        <v>138</v>
      </c>
      <c r="AD266" s="15" t="s">
        <v>139</v>
      </c>
      <c r="AE266" s="15">
        <v>47.5</v>
      </c>
      <c r="AF266" s="15">
        <v>5</v>
      </c>
      <c r="AG266" s="15">
        <v>1</v>
      </c>
      <c r="AH266" s="15">
        <v>0.5</v>
      </c>
      <c r="AI266" s="15">
        <v>1.5</v>
      </c>
      <c r="AJ266" s="16">
        <f t="shared" si="151"/>
        <v>1</v>
      </c>
      <c r="AK266" s="16" t="s">
        <v>135</v>
      </c>
      <c r="AL266" s="16" t="s">
        <v>135</v>
      </c>
      <c r="AM266" s="15" t="s">
        <v>140</v>
      </c>
      <c r="AN266" s="16">
        <f t="shared" si="152"/>
        <v>2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 t="s">
        <v>135</v>
      </c>
      <c r="AU266" s="17">
        <f t="shared" si="153"/>
        <v>0</v>
      </c>
      <c r="AV266" s="17"/>
      <c r="AW266" s="17">
        <f>VLOOKUP(I266,ABNT5101!$I$3:$J$9,2)</f>
        <v>7.5</v>
      </c>
      <c r="AX266" s="17">
        <f>VLOOKUP(I266,ABNT5101!$I$3:$M$9,5)</f>
        <v>0.18</v>
      </c>
      <c r="AY266" s="131" t="str">
        <f>_xlfn.XLOOKUP(I266,ABNT5101!$I:$I,ABNT5101!$L:$L)</f>
        <v>-</v>
      </c>
      <c r="AZ266" s="131">
        <f>_xlfn.XLOOKUP(I266,ABNT5101!$I:$I,ABNT5101!M:M)</f>
        <v>0.18</v>
      </c>
      <c r="BA266" s="131" t="str">
        <f>_xlfn.XLOOKUP(I266,ABNT5101!$I:$I,ABNT5101!N:N)</f>
        <v>-</v>
      </c>
      <c r="BB266" s="131">
        <f>_xlfn.XLOOKUP(I266,ABNT5101!$I:$I,ABNT5101!O:O)</f>
        <v>16</v>
      </c>
      <c r="BC266" s="18" t="str">
        <f t="shared" si="154"/>
        <v>ATENDE</v>
      </c>
      <c r="BD266" s="19">
        <f t="shared" si="155"/>
        <v>7.3333333333333472E-2</v>
      </c>
      <c r="BE266" s="19">
        <f t="shared" si="156"/>
        <v>0</v>
      </c>
      <c r="BF266" s="19" t="str">
        <f t="shared" si="157"/>
        <v>-</v>
      </c>
      <c r="BG266" s="20">
        <v>8.0500000000000007</v>
      </c>
      <c r="BH266" s="20">
        <v>0.18</v>
      </c>
      <c r="BI266" s="20"/>
      <c r="BJ266" s="20"/>
      <c r="BK266" s="21"/>
      <c r="BL266" s="20"/>
      <c r="BM266" s="18" t="str">
        <f t="shared" si="158"/>
        <v>ATENDE</v>
      </c>
      <c r="BN266" s="18" t="str">
        <f t="shared" si="159"/>
        <v>ATENDE</v>
      </c>
      <c r="BO266" s="18" t="str">
        <f t="shared" si="160"/>
        <v>ATENDE</v>
      </c>
      <c r="BP266" s="18" t="str">
        <f t="shared" si="161"/>
        <v>ATENDE</v>
      </c>
      <c r="BQ266" s="22" t="str">
        <f t="shared" si="162"/>
        <v>C5</v>
      </c>
      <c r="BR266" s="22" t="str">
        <f t="shared" si="163"/>
        <v>P6</v>
      </c>
      <c r="BS266" s="23">
        <f t="shared" si="164"/>
        <v>0.10333333333333328</v>
      </c>
      <c r="BT266" s="20">
        <v>3.31</v>
      </c>
      <c r="BU266" s="20">
        <v>1.19</v>
      </c>
      <c r="BV266" s="132">
        <f>IF(BR266="-","-",_xlfn.XLOOKUP(BR266,ABNT5101!$B$4:$B$9,ABNT5101!$C$4:$C$9))</f>
        <v>3</v>
      </c>
      <c r="BW266" s="132">
        <f>IF(BR266="-","-",_xlfn.XLOOKUP(BR266,ABNT5101!$B$4:$B$9,ABNT5101!$D$4:$D$9))</f>
        <v>0.6</v>
      </c>
      <c r="BX266" s="18" t="str">
        <f t="shared" si="165"/>
        <v>ATENDE</v>
      </c>
      <c r="BY266" s="18" t="str">
        <f t="shared" si="166"/>
        <v>ATENDE</v>
      </c>
      <c r="BZ266" s="18" t="str">
        <f t="shared" si="167"/>
        <v>ATENDE</v>
      </c>
      <c r="CA266" s="22" t="str">
        <f t="shared" si="178"/>
        <v>P6</v>
      </c>
      <c r="CB266" s="23">
        <f t="shared" si="168"/>
        <v>1.0366666666666666</v>
      </c>
      <c r="CC266" s="22">
        <v>6.11</v>
      </c>
      <c r="CD266" s="22">
        <v>0.7</v>
      </c>
      <c r="CE266" s="130">
        <f>IF(CA266="-","-",_xlfn.XLOOKUP(CA266,ABNT5101!$B$4:$B$9,ABNT5101!$C$4:$C$9))</f>
        <v>3</v>
      </c>
      <c r="CF266" s="130">
        <f>IF(CA266="-","-",_xlfn.XLOOKUP(CA266,ABNT5101!$B$4:$B$9,ABNT5101!$D$4:$D$9))</f>
        <v>0.6</v>
      </c>
      <c r="CG266" s="18" t="str">
        <f t="shared" si="169"/>
        <v>ATENDE</v>
      </c>
      <c r="CH266" s="18" t="str">
        <f t="shared" si="170"/>
        <v>ATENDE</v>
      </c>
      <c r="CI266" s="18" t="str">
        <f t="shared" si="171"/>
        <v>ATENDE</v>
      </c>
      <c r="CJ266" s="133" t="str">
        <f>_xlfn.XLOOKUP(CK266,'Banco de dados'!$B:$B,'Banco de dados'!$D:$D)</f>
        <v>LEDSTAR</v>
      </c>
      <c r="CK266" s="145" t="s">
        <v>713</v>
      </c>
      <c r="CL266" s="24" t="str">
        <f>_xlfn.XLOOKUP(CK266,'Banco de dados'!$B:$B,'Banco de dados'!$E:$E)</f>
        <v>LUM LED SL VT 9.1 52W</v>
      </c>
      <c r="CM266" s="24"/>
      <c r="CN266" s="24">
        <f>IF(CM266="-","-",_xlfn.XLOOKUP(CM266,'Banco de dados'!$B:$B,'Banco de dados'!$E:$E))</f>
        <v>0</v>
      </c>
      <c r="CO266" s="26">
        <f t="shared" si="172"/>
        <v>1</v>
      </c>
      <c r="CP266" s="24">
        <f>_xlfn.XLOOKUP(CK266,'Banco de dados'!$B:$B,'Banco de dados'!$H:$H)</f>
        <v>52</v>
      </c>
      <c r="CQ266" s="24">
        <f>_xlfn.XLOOKUP(CM266,'Banco de dados'!$B:$B,'Banco de dados'!$H:$H)</f>
        <v>0</v>
      </c>
      <c r="CR266" s="24">
        <f>_xlfn.XLOOKUP(CK266,'Banco de dados'!$B:$B,'Banco de dados'!$F:$F)</f>
        <v>8960.18</v>
      </c>
      <c r="CS266" s="24">
        <f>_xlfn.XLOOKUP(CM266,'Banco de dados'!$B:$B,'Banco de dados'!$F:$F)</f>
        <v>0</v>
      </c>
      <c r="CT266" s="25">
        <v>0</v>
      </c>
      <c r="CU266" s="25"/>
      <c r="CV266" s="24" t="str">
        <f>IF(AI266&lt;=0.5,"Curto I",IF(AND(AI266&gt;='Braços de IP'!$B$9,AI266&lt;='Braços de IP'!$D$9),'Braços de IP'!$E$9,IF(AND(AI266&gt;='Braços de IP'!$B$10,AI266&lt;='Braços de IP'!$D$10),'Braços de IP'!$E$10,IF(AND(AI266&gt;='Braços de IP'!$B$11,AI266&lt;='Braços de IP'!$D$11),'Braços de IP'!$E$11,IF(AND(AI266&gt;='Braços de IP'!$B$12,AI266&lt;='Braços de IP'!$D$12),'Braços de IP'!$E$12,IF(AND(AI266&gt;='Braços de IP'!$B$13,AI266&lt;='Braços de IP'!$D$13),'Braços de IP'!$E$13,IF(AND(AI266&gt;='Braços de IP'!$B$14,AI266&lt;='Braços de IP'!$D$14),'Braços de IP'!$E$14,"ERRO")))))))</f>
        <v>Curto II</v>
      </c>
      <c r="CW266" s="25" t="s">
        <v>157</v>
      </c>
      <c r="CX266" s="24">
        <f>IF($CW266="","",VLOOKUP($CW266,'Braços de IP'!$E$9:$I$15,2,0))</f>
        <v>1.8</v>
      </c>
      <c r="CY266" s="27">
        <f>IF($CW266="","",VLOOKUP($CW266,'Braços de IP'!$E$9:$I$15,5,0))</f>
        <v>7</v>
      </c>
      <c r="CZ266" s="24"/>
      <c r="DA266" s="24"/>
      <c r="DB266" s="24"/>
      <c r="DC266" s="24"/>
      <c r="DD266" s="24"/>
      <c r="DE266" s="24"/>
      <c r="DF266" s="28">
        <f t="shared" si="173"/>
        <v>52</v>
      </c>
      <c r="DG266" s="29">
        <f t="shared" si="174"/>
        <v>100</v>
      </c>
      <c r="DH266" s="28">
        <f t="shared" si="175"/>
        <v>152</v>
      </c>
      <c r="DI266" s="30">
        <f t="shared" si="176"/>
        <v>0.48</v>
      </c>
      <c r="DJ266" s="31"/>
      <c r="DK266" s="32"/>
      <c r="DL266" s="15" t="s">
        <v>141</v>
      </c>
      <c r="DM266" s="15"/>
      <c r="DO266" s="33">
        <f t="shared" si="177"/>
        <v>0.55555555555555558</v>
      </c>
    </row>
    <row r="267" spans="3:119" ht="15.75" customHeight="1" x14ac:dyDescent="0.3">
      <c r="C267" t="s">
        <v>991</v>
      </c>
      <c r="D267" s="15">
        <v>88</v>
      </c>
      <c r="E267" s="15" t="s">
        <v>132</v>
      </c>
      <c r="F267" s="15" t="s">
        <v>252</v>
      </c>
      <c r="G267" s="15">
        <v>-30.031459000000002</v>
      </c>
      <c r="H267" s="15">
        <v>-50.166505000000001</v>
      </c>
      <c r="I267" s="15" t="s">
        <v>134</v>
      </c>
      <c r="J267" s="15" t="s">
        <v>135</v>
      </c>
      <c r="K267" s="15" t="s">
        <v>136</v>
      </c>
      <c r="L267" s="15" t="s">
        <v>148</v>
      </c>
      <c r="M267" s="15">
        <v>100</v>
      </c>
      <c r="N267" s="15">
        <v>17</v>
      </c>
      <c r="O267" s="15">
        <v>0</v>
      </c>
      <c r="P267" s="15">
        <f t="shared" si="150"/>
        <v>200</v>
      </c>
      <c r="Q267" s="16">
        <v>2</v>
      </c>
      <c r="R267" s="16">
        <v>3</v>
      </c>
      <c r="S267" s="16">
        <v>10</v>
      </c>
      <c r="T267" s="15"/>
      <c r="U267" s="15"/>
      <c r="V267" s="15">
        <v>0</v>
      </c>
      <c r="W267" s="15">
        <v>3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 t="s">
        <v>138</v>
      </c>
      <c r="AD267" s="15" t="s">
        <v>139</v>
      </c>
      <c r="AE267" s="15">
        <v>47.5</v>
      </c>
      <c r="AF267" s="15">
        <v>5</v>
      </c>
      <c r="AG267" s="15">
        <v>1</v>
      </c>
      <c r="AH267" s="15">
        <v>0.5</v>
      </c>
      <c r="AI267" s="15">
        <v>1.5</v>
      </c>
      <c r="AJ267" s="16">
        <f t="shared" si="151"/>
        <v>1</v>
      </c>
      <c r="AK267" s="16" t="s">
        <v>135</v>
      </c>
      <c r="AL267" s="16" t="s">
        <v>135</v>
      </c>
      <c r="AM267" s="15" t="s">
        <v>140</v>
      </c>
      <c r="AN267" s="16">
        <f t="shared" si="152"/>
        <v>2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 t="s">
        <v>135</v>
      </c>
      <c r="AU267" s="17">
        <f t="shared" si="153"/>
        <v>0</v>
      </c>
      <c r="AV267" s="17"/>
      <c r="AW267" s="17">
        <f>VLOOKUP(I267,ABNT5101!$I$3:$J$9,2)</f>
        <v>7.5</v>
      </c>
      <c r="AX267" s="17">
        <f>VLOOKUP(I267,ABNT5101!$I$3:$M$9,5)</f>
        <v>0.18</v>
      </c>
      <c r="AY267" s="131" t="str">
        <f>_xlfn.XLOOKUP(I267,ABNT5101!$I:$I,ABNT5101!$L:$L)</f>
        <v>-</v>
      </c>
      <c r="AZ267" s="131">
        <f>_xlfn.XLOOKUP(I267,ABNT5101!$I:$I,ABNT5101!M:M)</f>
        <v>0.18</v>
      </c>
      <c r="BA267" s="131" t="str">
        <f>_xlfn.XLOOKUP(I267,ABNT5101!$I:$I,ABNT5101!N:N)</f>
        <v>-</v>
      </c>
      <c r="BB267" s="131">
        <f>_xlfn.XLOOKUP(I267,ABNT5101!$I:$I,ABNT5101!O:O)</f>
        <v>16</v>
      </c>
      <c r="BC267" s="18" t="str">
        <f t="shared" si="154"/>
        <v>ATENDE</v>
      </c>
      <c r="BD267" s="19">
        <f t="shared" si="155"/>
        <v>0.17599999999999993</v>
      </c>
      <c r="BE267" s="19">
        <f t="shared" si="156"/>
        <v>5.555555555555558E-2</v>
      </c>
      <c r="BF267" s="19" t="str">
        <f t="shared" si="157"/>
        <v>-</v>
      </c>
      <c r="BG267" s="20">
        <v>8.82</v>
      </c>
      <c r="BH267" s="20">
        <v>0.19</v>
      </c>
      <c r="BI267" s="20"/>
      <c r="BJ267" s="20"/>
      <c r="BK267" s="21"/>
      <c r="BL267" s="20"/>
      <c r="BM267" s="18" t="str">
        <f t="shared" si="158"/>
        <v>ATENDE</v>
      </c>
      <c r="BN267" s="18" t="str">
        <f t="shared" si="159"/>
        <v>ATENDE</v>
      </c>
      <c r="BO267" s="18" t="str">
        <f t="shared" si="160"/>
        <v>ATENDE</v>
      </c>
      <c r="BP267" s="18" t="str">
        <f t="shared" si="161"/>
        <v>ATENDE</v>
      </c>
      <c r="BQ267" s="22" t="str">
        <f t="shared" si="162"/>
        <v>C5</v>
      </c>
      <c r="BR267" s="22" t="str">
        <f t="shared" si="163"/>
        <v>P6</v>
      </c>
      <c r="BS267" s="23">
        <f t="shared" si="164"/>
        <v>0.83333333333333326</v>
      </c>
      <c r="BT267" s="20">
        <v>5.5</v>
      </c>
      <c r="BU267" s="20">
        <v>2.87</v>
      </c>
      <c r="BV267" s="132">
        <f>IF(BR267="-","-",_xlfn.XLOOKUP(BR267,ABNT5101!$B$4:$B$9,ABNT5101!$C$4:$C$9))</f>
        <v>3</v>
      </c>
      <c r="BW267" s="132">
        <f>IF(BR267="-","-",_xlfn.XLOOKUP(BR267,ABNT5101!$B$4:$B$9,ABNT5101!$D$4:$D$9))</f>
        <v>0.6</v>
      </c>
      <c r="BX267" s="18" t="str">
        <f t="shared" si="165"/>
        <v>ATENDE</v>
      </c>
      <c r="BY267" s="18" t="str">
        <f t="shared" si="166"/>
        <v>ATENDE</v>
      </c>
      <c r="BZ267" s="18" t="str">
        <f t="shared" si="167"/>
        <v>ATENDE</v>
      </c>
      <c r="CA267" s="22" t="str">
        <f t="shared" si="178"/>
        <v>P6</v>
      </c>
      <c r="CB267" s="23">
        <f t="shared" si="168"/>
        <v>0.52666666666666662</v>
      </c>
      <c r="CC267" s="22">
        <v>4.58</v>
      </c>
      <c r="CD267" s="22">
        <v>0.62</v>
      </c>
      <c r="CE267" s="130">
        <f>IF(CA267="-","-",_xlfn.XLOOKUP(CA267,ABNT5101!$B$4:$B$9,ABNT5101!$C$4:$C$9))</f>
        <v>3</v>
      </c>
      <c r="CF267" s="130">
        <f>IF(CA267="-","-",_xlfn.XLOOKUP(CA267,ABNT5101!$B$4:$B$9,ABNT5101!$D$4:$D$9))</f>
        <v>0.6</v>
      </c>
      <c r="CG267" s="18" t="str">
        <f t="shared" si="169"/>
        <v>ATENDE</v>
      </c>
      <c r="CH267" s="18" t="str">
        <f t="shared" si="170"/>
        <v>ATENDE</v>
      </c>
      <c r="CI267" s="18" t="str">
        <f t="shared" si="171"/>
        <v>ATENDE</v>
      </c>
      <c r="CJ267" s="133" t="str">
        <f>_xlfn.XLOOKUP(CK267,'Banco de dados'!$B:$B,'Banco de dados'!$D:$D)</f>
        <v>SX LIGHTING</v>
      </c>
      <c r="CK267" s="145" t="s">
        <v>805</v>
      </c>
      <c r="CL267" s="24" t="str">
        <f>_xlfn.XLOOKUP(CK267,'Banco de dados'!$B:$B,'Banco de dados'!$E:$E)</f>
        <v>SXINEVO050K40L12CZF7PHF</v>
      </c>
      <c r="CM267" s="24"/>
      <c r="CN267" s="24">
        <f>IF(CM267="-","-",_xlfn.XLOOKUP(CM267,'Banco de dados'!$B:$B,'Banco de dados'!$E:$E))</f>
        <v>0</v>
      </c>
      <c r="CO267" s="26">
        <f t="shared" si="172"/>
        <v>1</v>
      </c>
      <c r="CP267" s="24">
        <f>_xlfn.XLOOKUP(CK267,'Banco de dados'!$B:$B,'Banco de dados'!$H:$H)</f>
        <v>50</v>
      </c>
      <c r="CQ267" s="24">
        <f>_xlfn.XLOOKUP(CM267,'Banco de dados'!$B:$B,'Banco de dados'!$H:$H)</f>
        <v>0</v>
      </c>
      <c r="CR267" s="24">
        <f>_xlfn.XLOOKUP(CK267,'Banco de dados'!$B:$B,'Banco de dados'!$F:$F)</f>
        <v>8650</v>
      </c>
      <c r="CS267" s="24">
        <f>_xlfn.XLOOKUP(CM267,'Banco de dados'!$B:$B,'Banco de dados'!$F:$F)</f>
        <v>0</v>
      </c>
      <c r="CT267" s="25">
        <v>0</v>
      </c>
      <c r="CU267" s="25"/>
      <c r="CV267" s="24" t="str">
        <f>IF(AI267&lt;=0.5,"Curto I",IF(AND(AI267&gt;='Braços de IP'!$B$9,AI267&lt;='Braços de IP'!$D$9),'Braços de IP'!$E$9,IF(AND(AI267&gt;='Braços de IP'!$B$10,AI267&lt;='Braços de IP'!$D$10),'Braços de IP'!$E$10,IF(AND(AI267&gt;='Braços de IP'!$B$11,AI267&lt;='Braços de IP'!$D$11),'Braços de IP'!$E$11,IF(AND(AI267&gt;='Braços de IP'!$B$12,AI267&lt;='Braços de IP'!$D$12),'Braços de IP'!$E$12,IF(AND(AI267&gt;='Braços de IP'!$B$13,AI267&lt;='Braços de IP'!$D$13),'Braços de IP'!$E$13,IF(AND(AI267&gt;='Braços de IP'!$B$14,AI267&lt;='Braços de IP'!$D$14),'Braços de IP'!$E$14,"ERRO")))))))</f>
        <v>Curto II</v>
      </c>
      <c r="CW267" s="25" t="s">
        <v>171</v>
      </c>
      <c r="CX267" s="24">
        <f>IF($CW267="","",VLOOKUP($CW267,'Braços de IP'!$E$9:$I$15,2,0))</f>
        <v>3.5</v>
      </c>
      <c r="CY267" s="27">
        <f>IF($CW267="","",VLOOKUP($CW267,'Braços de IP'!$E$9:$I$15,5,0))</f>
        <v>8.5</v>
      </c>
      <c r="CZ267" s="24"/>
      <c r="DA267" s="24"/>
      <c r="DB267" s="24"/>
      <c r="DC267" s="24"/>
      <c r="DD267" s="24"/>
      <c r="DE267" s="24"/>
      <c r="DF267" s="28">
        <f t="shared" si="173"/>
        <v>50</v>
      </c>
      <c r="DG267" s="29">
        <f t="shared" si="174"/>
        <v>100</v>
      </c>
      <c r="DH267" s="28">
        <f t="shared" si="175"/>
        <v>150</v>
      </c>
      <c r="DI267" s="30">
        <f t="shared" si="176"/>
        <v>0.5</v>
      </c>
      <c r="DJ267" s="31"/>
      <c r="DK267" s="32"/>
      <c r="DL267" s="15" t="s">
        <v>141</v>
      </c>
      <c r="DM267" s="15"/>
      <c r="DO267" s="33">
        <f t="shared" si="177"/>
        <v>0.57264957264957261</v>
      </c>
    </row>
    <row r="268" spans="3:119" ht="15.75" customHeight="1" x14ac:dyDescent="0.3">
      <c r="C268" t="s">
        <v>991</v>
      </c>
      <c r="D268" s="15">
        <v>88</v>
      </c>
      <c r="E268" s="15" t="s">
        <v>132</v>
      </c>
      <c r="F268" s="15" t="s">
        <v>252</v>
      </c>
      <c r="G268" s="15">
        <v>-30.031459000000002</v>
      </c>
      <c r="H268" s="15">
        <v>-50.166505000000001</v>
      </c>
      <c r="I268" s="15" t="s">
        <v>134</v>
      </c>
      <c r="J268" s="15" t="s">
        <v>135</v>
      </c>
      <c r="K268" s="15" t="s">
        <v>136</v>
      </c>
      <c r="L268" s="15" t="s">
        <v>148</v>
      </c>
      <c r="M268" s="15">
        <v>100</v>
      </c>
      <c r="N268" s="15">
        <v>17</v>
      </c>
      <c r="O268" s="15">
        <v>0</v>
      </c>
      <c r="P268" s="15">
        <f t="shared" si="150"/>
        <v>200</v>
      </c>
      <c r="Q268" s="16">
        <v>2</v>
      </c>
      <c r="R268" s="16">
        <v>3</v>
      </c>
      <c r="S268" s="16">
        <v>10</v>
      </c>
      <c r="T268" s="15"/>
      <c r="U268" s="15"/>
      <c r="V268" s="15">
        <v>0</v>
      </c>
      <c r="W268" s="15">
        <v>3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 t="s">
        <v>138</v>
      </c>
      <c r="AD268" s="15" t="s">
        <v>139</v>
      </c>
      <c r="AE268" s="15">
        <v>47.5</v>
      </c>
      <c r="AF268" s="15">
        <v>5</v>
      </c>
      <c r="AG268" s="15">
        <v>1</v>
      </c>
      <c r="AH268" s="15">
        <v>0.5</v>
      </c>
      <c r="AI268" s="15">
        <v>1.5</v>
      </c>
      <c r="AJ268" s="16">
        <f t="shared" si="151"/>
        <v>1</v>
      </c>
      <c r="AK268" s="16" t="s">
        <v>135</v>
      </c>
      <c r="AL268" s="16" t="s">
        <v>135</v>
      </c>
      <c r="AM268" s="15" t="s">
        <v>140</v>
      </c>
      <c r="AN268" s="16">
        <f t="shared" si="152"/>
        <v>2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 t="s">
        <v>135</v>
      </c>
      <c r="AU268" s="17">
        <f t="shared" si="153"/>
        <v>0</v>
      </c>
      <c r="AV268" s="17"/>
      <c r="AW268" s="17">
        <f>VLOOKUP(I268,ABNT5101!$I$3:$J$9,2)</f>
        <v>7.5</v>
      </c>
      <c r="AX268" s="17">
        <f>VLOOKUP(I268,ABNT5101!$I$3:$M$9,5)</f>
        <v>0.18</v>
      </c>
      <c r="AY268" s="131" t="str">
        <f>_xlfn.XLOOKUP(I268,ABNT5101!$I:$I,ABNT5101!$L:$L)</f>
        <v>-</v>
      </c>
      <c r="AZ268" s="131">
        <f>_xlfn.XLOOKUP(I268,ABNT5101!$I:$I,ABNT5101!M:M)</f>
        <v>0.18</v>
      </c>
      <c r="BA268" s="131" t="str">
        <f>_xlfn.XLOOKUP(I268,ABNT5101!$I:$I,ABNT5101!N:N)</f>
        <v>-</v>
      </c>
      <c r="BB268" s="131">
        <f>_xlfn.XLOOKUP(I268,ABNT5101!$I:$I,ABNT5101!O:O)</f>
        <v>16</v>
      </c>
      <c r="BC268" s="18" t="str">
        <f t="shared" si="154"/>
        <v>ATENDE</v>
      </c>
      <c r="BD268" s="19">
        <f t="shared" si="155"/>
        <v>8.4000000000000075E-2</v>
      </c>
      <c r="BE268" s="19">
        <f t="shared" si="156"/>
        <v>0.16666666666666674</v>
      </c>
      <c r="BF268" s="19" t="str">
        <f t="shared" si="157"/>
        <v>-</v>
      </c>
      <c r="BG268" s="20">
        <v>8.1300000000000008</v>
      </c>
      <c r="BH268" s="20">
        <v>0.21</v>
      </c>
      <c r="BI268" s="20"/>
      <c r="BJ268" s="20"/>
      <c r="BK268" s="21"/>
      <c r="BL268" s="20"/>
      <c r="BM268" s="18" t="str">
        <f t="shared" si="158"/>
        <v>ATENDE</v>
      </c>
      <c r="BN268" s="18" t="str">
        <f t="shared" si="159"/>
        <v>ATENDE</v>
      </c>
      <c r="BO268" s="18" t="str">
        <f t="shared" si="160"/>
        <v>ATENDE</v>
      </c>
      <c r="BP268" s="18" t="str">
        <f t="shared" si="161"/>
        <v>ATENDE</v>
      </c>
      <c r="BQ268" s="22" t="str">
        <f t="shared" si="162"/>
        <v>C5</v>
      </c>
      <c r="BR268" s="22" t="str">
        <f t="shared" si="163"/>
        <v>P6</v>
      </c>
      <c r="BS268" s="23">
        <f t="shared" si="164"/>
        <v>0.10333333333333328</v>
      </c>
      <c r="BT268" s="20">
        <v>3.31</v>
      </c>
      <c r="BU268" s="20">
        <v>0.87</v>
      </c>
      <c r="BV268" s="132">
        <f>IF(BR268="-","-",_xlfn.XLOOKUP(BR268,ABNT5101!$B$4:$B$9,ABNT5101!$C$4:$C$9))</f>
        <v>3</v>
      </c>
      <c r="BW268" s="132">
        <f>IF(BR268="-","-",_xlfn.XLOOKUP(BR268,ABNT5101!$B$4:$B$9,ABNT5101!$D$4:$D$9))</f>
        <v>0.6</v>
      </c>
      <c r="BX268" s="18" t="str">
        <f t="shared" si="165"/>
        <v>ATENDE</v>
      </c>
      <c r="BY268" s="18" t="str">
        <f t="shared" si="166"/>
        <v>ATENDE</v>
      </c>
      <c r="BZ268" s="18" t="str">
        <f t="shared" si="167"/>
        <v>ATENDE</v>
      </c>
      <c r="CA268" s="22" t="str">
        <f t="shared" si="178"/>
        <v>P6</v>
      </c>
      <c r="CB268" s="23">
        <f t="shared" si="168"/>
        <v>0.4800000000000002</v>
      </c>
      <c r="CC268" s="22">
        <v>4.4400000000000004</v>
      </c>
      <c r="CD268" s="22">
        <v>1.1100000000000001</v>
      </c>
      <c r="CE268" s="130">
        <f>IF(CA268="-","-",_xlfn.XLOOKUP(CA268,ABNT5101!$B$4:$B$9,ABNT5101!$C$4:$C$9))</f>
        <v>3</v>
      </c>
      <c r="CF268" s="130">
        <f>IF(CA268="-","-",_xlfn.XLOOKUP(CA268,ABNT5101!$B$4:$B$9,ABNT5101!$D$4:$D$9))</f>
        <v>0.6</v>
      </c>
      <c r="CG268" s="18" t="str">
        <f t="shared" si="169"/>
        <v>ATENDE</v>
      </c>
      <c r="CH268" s="18" t="str">
        <f t="shared" si="170"/>
        <v>ATENDE</v>
      </c>
      <c r="CI268" s="18" t="str">
        <f t="shared" si="171"/>
        <v>ATENDE</v>
      </c>
      <c r="CJ268" s="133" t="str">
        <f>_xlfn.XLOOKUP(CK268,'Banco de dados'!$B:$B,'Banco de dados'!$D:$D)</f>
        <v>TECNOWATT</v>
      </c>
      <c r="CK268" s="145" t="s">
        <v>828</v>
      </c>
      <c r="CL268" s="24" t="str">
        <f>_xlfn.XLOOKUP(CK268,'Banco de dados'!$B:$B,'Banco de dados'!$E:$E)</f>
        <v>SIGSAGPTLRRSSNDL_50W_61IBBRS
1-10C1MUN6.5</v>
      </c>
      <c r="CM268" s="24"/>
      <c r="CN268" s="24">
        <f>IF(CM268="-","-",_xlfn.XLOOKUP(CM268,'Banco de dados'!$B:$B,'Banco de dados'!$E:$E))</f>
        <v>0</v>
      </c>
      <c r="CO268" s="26">
        <f t="shared" si="172"/>
        <v>1</v>
      </c>
      <c r="CP268" s="24">
        <f>_xlfn.XLOOKUP(CK268,'Banco de dados'!$B:$B,'Banco de dados'!$H:$H)</f>
        <v>50</v>
      </c>
      <c r="CQ268" s="24">
        <f>_xlfn.XLOOKUP(CM268,'Banco de dados'!$B:$B,'Banco de dados'!$H:$H)</f>
        <v>0</v>
      </c>
      <c r="CR268" s="24">
        <f>_xlfn.XLOOKUP(CK268,'Banco de dados'!$B:$B,'Banco de dados'!$F:$F)</f>
        <v>8163</v>
      </c>
      <c r="CS268" s="24">
        <f>_xlfn.XLOOKUP(CM268,'Banco de dados'!$B:$B,'Banco de dados'!$F:$F)</f>
        <v>0</v>
      </c>
      <c r="CT268" s="25">
        <v>0</v>
      </c>
      <c r="CU268" s="25"/>
      <c r="CV268" s="24" t="str">
        <f>IF(AI268&lt;=0.5,"Curto I",IF(AND(AI268&gt;='Braços de IP'!$B$9,AI268&lt;='Braços de IP'!$D$9),'Braços de IP'!$E$9,IF(AND(AI268&gt;='Braços de IP'!$B$10,AI268&lt;='Braços de IP'!$D$10),'Braços de IP'!$E$10,IF(AND(AI268&gt;='Braços de IP'!$B$11,AI268&lt;='Braços de IP'!$D$11),'Braços de IP'!$E$11,IF(AND(AI268&gt;='Braços de IP'!$B$12,AI268&lt;='Braços de IP'!$D$12),'Braços de IP'!$E$12,IF(AND(AI268&gt;='Braços de IP'!$B$13,AI268&lt;='Braços de IP'!$D$13),'Braços de IP'!$E$13,IF(AND(AI268&gt;='Braços de IP'!$B$14,AI268&lt;='Braços de IP'!$D$14),'Braços de IP'!$E$14,"ERRO")))))))</f>
        <v>Curto II</v>
      </c>
      <c r="CW268" s="25" t="s">
        <v>171</v>
      </c>
      <c r="CX268" s="24">
        <f>IF($CW268="","",VLOOKUP($CW268,'Braços de IP'!$E$9:$I$15,2,0))</f>
        <v>3.5</v>
      </c>
      <c r="CY268" s="27">
        <f>IF($CW268="","",VLOOKUP($CW268,'Braços de IP'!$E$9:$I$15,5,0))</f>
        <v>8.5</v>
      </c>
      <c r="CZ268" s="24"/>
      <c r="DA268" s="24"/>
      <c r="DB268" s="24"/>
      <c r="DC268" s="24"/>
      <c r="DD268" s="24"/>
      <c r="DE268" s="24"/>
      <c r="DF268" s="28">
        <f t="shared" si="173"/>
        <v>50</v>
      </c>
      <c r="DG268" s="29">
        <f t="shared" si="174"/>
        <v>100</v>
      </c>
      <c r="DH268" s="28">
        <f t="shared" si="175"/>
        <v>150</v>
      </c>
      <c r="DI268" s="30">
        <f t="shared" si="176"/>
        <v>0.5</v>
      </c>
      <c r="DJ268" s="31"/>
      <c r="DK268" s="32"/>
      <c r="DL268" s="15" t="s">
        <v>141</v>
      </c>
      <c r="DM268" s="15"/>
      <c r="DO268" s="33">
        <f t="shared" si="177"/>
        <v>0.57264957264957261</v>
      </c>
    </row>
    <row r="269" spans="3:119" ht="15.75" hidden="1" customHeight="1" x14ac:dyDescent="0.3">
      <c r="C269" t="s">
        <v>991</v>
      </c>
      <c r="D269" s="15">
        <v>89</v>
      </c>
      <c r="E269" s="15" t="s">
        <v>132</v>
      </c>
      <c r="F269" s="15" t="s">
        <v>253</v>
      </c>
      <c r="G269" s="15">
        <v>-30.032314</v>
      </c>
      <c r="H269" s="15">
        <v>-50.166941999999999</v>
      </c>
      <c r="I269" s="15" t="s">
        <v>134</v>
      </c>
      <c r="J269" s="15" t="s">
        <v>135</v>
      </c>
      <c r="K269" s="15" t="s">
        <v>136</v>
      </c>
      <c r="L269" s="15" t="s">
        <v>148</v>
      </c>
      <c r="M269" s="15">
        <v>100</v>
      </c>
      <c r="N269" s="15">
        <v>17</v>
      </c>
      <c r="O269" s="15">
        <v>0</v>
      </c>
      <c r="P269" s="15">
        <f t="shared" si="150"/>
        <v>200</v>
      </c>
      <c r="Q269" s="16">
        <v>2</v>
      </c>
      <c r="R269" s="16">
        <v>2.5</v>
      </c>
      <c r="S269" s="16">
        <v>7</v>
      </c>
      <c r="T269" s="15"/>
      <c r="U269" s="15"/>
      <c r="V269" s="15">
        <v>0</v>
      </c>
      <c r="W269" s="15">
        <v>2.5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 t="s">
        <v>138</v>
      </c>
      <c r="AD269" s="15" t="s">
        <v>139</v>
      </c>
      <c r="AE269" s="15">
        <v>23</v>
      </c>
      <c r="AF269" s="15">
        <v>7.5</v>
      </c>
      <c r="AG269" s="15">
        <v>1</v>
      </c>
      <c r="AH269" s="15">
        <v>0.5</v>
      </c>
      <c r="AI269" s="15">
        <v>1.3</v>
      </c>
      <c r="AJ269" s="16">
        <f t="shared" si="151"/>
        <v>0.8</v>
      </c>
      <c r="AK269" s="16" t="s">
        <v>135</v>
      </c>
      <c r="AL269" s="16" t="s">
        <v>135</v>
      </c>
      <c r="AM269" s="15" t="s">
        <v>140</v>
      </c>
      <c r="AN269" s="16">
        <f t="shared" si="152"/>
        <v>2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 t="s">
        <v>135</v>
      </c>
      <c r="AU269" s="17">
        <f t="shared" si="153"/>
        <v>0</v>
      </c>
      <c r="AV269" s="17"/>
      <c r="AW269" s="17">
        <f>VLOOKUP(I269,ABNT5101!$I$3:$J$9,2)</f>
        <v>7.5</v>
      </c>
      <c r="AX269" s="17">
        <f>VLOOKUP(I269,ABNT5101!$I$3:$M$9,5)</f>
        <v>0.18</v>
      </c>
      <c r="AY269" s="131" t="str">
        <f>_xlfn.XLOOKUP(I269,ABNT5101!$I:$I,ABNT5101!$L:$L)</f>
        <v>-</v>
      </c>
      <c r="AZ269" s="131">
        <f>_xlfn.XLOOKUP(I269,ABNT5101!$I:$I,ABNT5101!M:M)</f>
        <v>0.18</v>
      </c>
      <c r="BA269" s="131" t="str">
        <f>_xlfn.XLOOKUP(I269,ABNT5101!$I:$I,ABNT5101!N:N)</f>
        <v>-</v>
      </c>
      <c r="BB269" s="131">
        <f>_xlfn.XLOOKUP(I269,ABNT5101!$I:$I,ABNT5101!O:O)</f>
        <v>16</v>
      </c>
      <c r="BC269" s="18" t="str">
        <f t="shared" si="154"/>
        <v>ATENDE</v>
      </c>
      <c r="BD269" s="19">
        <f t="shared" si="155"/>
        <v>0.32400000000000007</v>
      </c>
      <c r="BE269" s="19">
        <f t="shared" si="156"/>
        <v>2.5</v>
      </c>
      <c r="BF269" s="19" t="str">
        <f t="shared" si="157"/>
        <v>-</v>
      </c>
      <c r="BG269" s="20">
        <v>9.93</v>
      </c>
      <c r="BH269" s="20">
        <v>0.63</v>
      </c>
      <c r="BI269" s="20"/>
      <c r="BJ269" s="20"/>
      <c r="BK269" s="21"/>
      <c r="BL269" s="20"/>
      <c r="BM269" s="18" t="str">
        <f t="shared" si="158"/>
        <v>ATENDE</v>
      </c>
      <c r="BN269" s="18" t="str">
        <f t="shared" si="159"/>
        <v>ATENDE</v>
      </c>
      <c r="BO269" s="18" t="str">
        <f t="shared" si="160"/>
        <v>ATENDE</v>
      </c>
      <c r="BP269" s="18" t="str">
        <f t="shared" si="161"/>
        <v>ATENDE</v>
      </c>
      <c r="BQ269" s="22" t="str">
        <f t="shared" si="162"/>
        <v>C5</v>
      </c>
      <c r="BR269" s="22" t="str">
        <f t="shared" si="163"/>
        <v>P6</v>
      </c>
      <c r="BS269" s="23">
        <f t="shared" si="164"/>
        <v>1.06</v>
      </c>
      <c r="BT269" s="20">
        <v>6.18</v>
      </c>
      <c r="BU269" s="20">
        <v>4.3</v>
      </c>
      <c r="BV269" s="132">
        <f>IF(BR269="-","-",_xlfn.XLOOKUP(BR269,ABNT5101!$B$4:$B$9,ABNT5101!$C$4:$C$9))</f>
        <v>3</v>
      </c>
      <c r="BW269" s="132">
        <f>IF(BR269="-","-",_xlfn.XLOOKUP(BR269,ABNT5101!$B$4:$B$9,ABNT5101!$D$4:$D$9))</f>
        <v>0.6</v>
      </c>
      <c r="BX269" s="18" t="str">
        <f t="shared" si="165"/>
        <v>ATENDE</v>
      </c>
      <c r="BY269" s="18" t="str">
        <f t="shared" si="166"/>
        <v>ATENDE</v>
      </c>
      <c r="BZ269" s="18" t="str">
        <f t="shared" si="167"/>
        <v>ATENDE</v>
      </c>
      <c r="CA269" s="22" t="str">
        <f t="shared" si="178"/>
        <v>P6</v>
      </c>
      <c r="CB269" s="23">
        <f t="shared" si="168"/>
        <v>1.8366666666666664</v>
      </c>
      <c r="CC269" s="22">
        <v>8.51</v>
      </c>
      <c r="CD269" s="22">
        <v>5.45</v>
      </c>
      <c r="CE269" s="130">
        <f>IF(CA269="-","-",_xlfn.XLOOKUP(CA269,ABNT5101!$B$4:$B$9,ABNT5101!$C$4:$C$9))</f>
        <v>3</v>
      </c>
      <c r="CF269" s="130">
        <f>IF(CA269="-","-",_xlfn.XLOOKUP(CA269,ABNT5101!$B$4:$B$9,ABNT5101!$D$4:$D$9))</f>
        <v>0.6</v>
      </c>
      <c r="CG269" s="18" t="str">
        <f t="shared" si="169"/>
        <v>ATENDE</v>
      </c>
      <c r="CH269" s="18" t="str">
        <f t="shared" si="170"/>
        <v>ATENDE</v>
      </c>
      <c r="CI269" s="18" t="str">
        <f t="shared" si="171"/>
        <v>ATENDE</v>
      </c>
      <c r="CJ269" s="133" t="str">
        <f>_xlfn.XLOOKUP(CK269,'Banco de dados'!$B:$B,'Banco de dados'!$D:$D)</f>
        <v>LEDSTAR</v>
      </c>
      <c r="CK269" s="145" t="s">
        <v>707</v>
      </c>
      <c r="CL269" s="24" t="str">
        <f>_xlfn.XLOOKUP(CK269,'Banco de dados'!$B:$B,'Banco de dados'!$E:$E)</f>
        <v>LUM LED SL VT 9.1 28W</v>
      </c>
      <c r="CM269" s="24"/>
      <c r="CN269" s="24" t="e">
        <f>IF(CM269="-","-",_xlfn.XLOOKUP(CM269,'Banco de dados'!$B:$B,'Banco de dados'!$E:$E))</f>
        <v>#N/A</v>
      </c>
      <c r="CO269" s="26">
        <f t="shared" si="172"/>
        <v>1</v>
      </c>
      <c r="CP269" s="24">
        <f>_xlfn.XLOOKUP(CK269,'Banco de dados'!$B:$B,'Banco de dados'!$H:$H)</f>
        <v>28</v>
      </c>
      <c r="CQ269" s="24">
        <f>_xlfn.XLOOKUP(CM269,'Banco de dados'!$B:$B,'Banco de dados'!$H:$H)</f>
        <v>0</v>
      </c>
      <c r="CR269" s="24">
        <f>_xlfn.XLOOKUP(CK269,'Banco de dados'!$B:$B,'Banco de dados'!$F:$F)</f>
        <v>4927.3500000000004</v>
      </c>
      <c r="CS269" s="24">
        <f>_xlfn.XLOOKUP(CM269,'Banco de dados'!$B:$B,'Banco de dados'!$F:$F)</f>
        <v>0</v>
      </c>
      <c r="CT269" s="25">
        <v>0</v>
      </c>
      <c r="CU269" s="25"/>
      <c r="CV269" s="24" t="str">
        <f>IF(AI269&lt;=0.5,"Curto I",IF(AND(AI269&gt;='Braços de IP'!$B$9,AI269&lt;='Braços de IP'!$D$9),'Braços de IP'!$E$9,IF(AND(AI269&gt;='Braços de IP'!$B$10,AI269&lt;='Braços de IP'!$D$10),'Braços de IP'!$E$10,IF(AND(AI269&gt;='Braços de IP'!$B$11,AI269&lt;='Braços de IP'!$D$11),'Braços de IP'!$E$11,IF(AND(AI269&gt;='Braços de IP'!$B$12,AI269&lt;='Braços de IP'!$D$12),'Braços de IP'!$E$12,IF(AND(AI269&gt;='Braços de IP'!$B$13,AI269&lt;='Braços de IP'!$D$13),'Braços de IP'!$E$13,IF(AND(AI269&gt;='Braços de IP'!$B$14,AI269&lt;='Braços de IP'!$D$14),'Braços de IP'!$E$14,"ERRO")))))))</f>
        <v>Curto II</v>
      </c>
      <c r="CW269" s="25"/>
      <c r="CX269" s="24" t="str">
        <f>IF($CW269="","",VLOOKUP($CW269,'Braços de IP'!$E$9:$I$15,2,0))</f>
        <v/>
      </c>
      <c r="CY269" s="27" t="str">
        <f>IF($CW269="","",VLOOKUP($CW269,'Braços de IP'!$E$9:$I$15,5,0))</f>
        <v/>
      </c>
      <c r="CZ269" s="24"/>
      <c r="DA269" s="24"/>
      <c r="DB269" s="24"/>
      <c r="DC269" s="24"/>
      <c r="DD269" s="24"/>
      <c r="DE269" s="24"/>
      <c r="DF269" s="28">
        <f t="shared" si="173"/>
        <v>28</v>
      </c>
      <c r="DG269" s="29">
        <f t="shared" si="174"/>
        <v>100</v>
      </c>
      <c r="DH269" s="28">
        <f t="shared" si="175"/>
        <v>128</v>
      </c>
      <c r="DI269" s="30">
        <f t="shared" si="176"/>
        <v>0.72</v>
      </c>
      <c r="DJ269" s="31"/>
      <c r="DK269" s="32"/>
      <c r="DL269" s="15" t="s">
        <v>141</v>
      </c>
      <c r="DM269" s="15"/>
      <c r="DO269" s="33">
        <f t="shared" si="177"/>
        <v>0.76068376068376065</v>
      </c>
    </row>
    <row r="270" spans="3:119" ht="15.75" hidden="1" customHeight="1" x14ac:dyDescent="0.3">
      <c r="C270" t="s">
        <v>991</v>
      </c>
      <c r="D270" s="15">
        <v>89</v>
      </c>
      <c r="E270" s="15" t="s">
        <v>132</v>
      </c>
      <c r="F270" s="15" t="s">
        <v>253</v>
      </c>
      <c r="G270" s="15">
        <v>-30.032314</v>
      </c>
      <c r="H270" s="15">
        <v>-50.166941999999999</v>
      </c>
      <c r="I270" s="15" t="s">
        <v>134</v>
      </c>
      <c r="J270" s="15" t="s">
        <v>135</v>
      </c>
      <c r="K270" s="15" t="s">
        <v>136</v>
      </c>
      <c r="L270" s="15" t="s">
        <v>148</v>
      </c>
      <c r="M270" s="15">
        <v>100</v>
      </c>
      <c r="N270" s="15">
        <v>17</v>
      </c>
      <c r="O270" s="15">
        <v>0</v>
      </c>
      <c r="P270" s="15">
        <f t="shared" si="150"/>
        <v>200</v>
      </c>
      <c r="Q270" s="16">
        <v>2</v>
      </c>
      <c r="R270" s="16">
        <v>2.5</v>
      </c>
      <c r="S270" s="16">
        <v>7</v>
      </c>
      <c r="T270" s="15"/>
      <c r="U270" s="15"/>
      <c r="V270" s="15">
        <v>0</v>
      </c>
      <c r="W270" s="15">
        <v>2.5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 t="s">
        <v>138</v>
      </c>
      <c r="AD270" s="15" t="s">
        <v>139</v>
      </c>
      <c r="AE270" s="15">
        <v>23</v>
      </c>
      <c r="AF270" s="15">
        <v>7.5</v>
      </c>
      <c r="AG270" s="15">
        <v>1</v>
      </c>
      <c r="AH270" s="15">
        <v>0.5</v>
      </c>
      <c r="AI270" s="15">
        <v>1.3</v>
      </c>
      <c r="AJ270" s="16">
        <f t="shared" si="151"/>
        <v>0.8</v>
      </c>
      <c r="AK270" s="16" t="s">
        <v>135</v>
      </c>
      <c r="AL270" s="16" t="s">
        <v>135</v>
      </c>
      <c r="AM270" s="15" t="s">
        <v>140</v>
      </c>
      <c r="AN270" s="16">
        <f t="shared" si="152"/>
        <v>2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 t="s">
        <v>135</v>
      </c>
      <c r="AU270" s="17">
        <f t="shared" si="153"/>
        <v>0</v>
      </c>
      <c r="AV270" s="17"/>
      <c r="AW270" s="17">
        <f>VLOOKUP(I270,ABNT5101!$I$3:$J$9,2)</f>
        <v>7.5</v>
      </c>
      <c r="AX270" s="17">
        <f>VLOOKUP(I270,ABNT5101!$I$3:$M$9,5)</f>
        <v>0.18</v>
      </c>
      <c r="AY270" s="131" t="str">
        <f>_xlfn.XLOOKUP(I270,ABNT5101!$I:$I,ABNT5101!$L:$L)</f>
        <v>-</v>
      </c>
      <c r="AZ270" s="131">
        <f>_xlfn.XLOOKUP(I270,ABNT5101!$I:$I,ABNT5101!M:M)</f>
        <v>0.18</v>
      </c>
      <c r="BA270" s="131" t="str">
        <f>_xlfn.XLOOKUP(I270,ABNT5101!$I:$I,ABNT5101!N:N)</f>
        <v>-</v>
      </c>
      <c r="BB270" s="131">
        <f>_xlfn.XLOOKUP(I270,ABNT5101!$I:$I,ABNT5101!O:O)</f>
        <v>16</v>
      </c>
      <c r="BC270" s="18" t="str">
        <f t="shared" si="154"/>
        <v>ATENDE</v>
      </c>
      <c r="BD270" s="19">
        <f t="shared" si="155"/>
        <v>0.1080000000000001</v>
      </c>
      <c r="BE270" s="19">
        <f t="shared" si="156"/>
        <v>3.2777777777777777</v>
      </c>
      <c r="BF270" s="19" t="str">
        <f t="shared" si="157"/>
        <v>-</v>
      </c>
      <c r="BG270" s="20">
        <v>8.31</v>
      </c>
      <c r="BH270" s="20">
        <v>0.77</v>
      </c>
      <c r="BI270" s="20"/>
      <c r="BJ270" s="20"/>
      <c r="BK270" s="21"/>
      <c r="BL270" s="20"/>
      <c r="BM270" s="18" t="str">
        <f t="shared" si="158"/>
        <v>ATENDE</v>
      </c>
      <c r="BN270" s="18" t="str">
        <f t="shared" si="159"/>
        <v>ATENDE</v>
      </c>
      <c r="BO270" s="18" t="str">
        <f t="shared" si="160"/>
        <v>ATENDE</v>
      </c>
      <c r="BP270" s="18" t="str">
        <f t="shared" si="161"/>
        <v>ATENDE</v>
      </c>
      <c r="BQ270" s="22" t="str">
        <f t="shared" si="162"/>
        <v>C5</v>
      </c>
      <c r="BR270" s="22" t="str">
        <f t="shared" si="163"/>
        <v>P6</v>
      </c>
      <c r="BS270" s="23">
        <f t="shared" si="164"/>
        <v>0.58000000000000007</v>
      </c>
      <c r="BT270" s="20">
        <v>4.74</v>
      </c>
      <c r="BU270" s="20">
        <v>3.07</v>
      </c>
      <c r="BV270" s="132">
        <f>IF(BR270="-","-",_xlfn.XLOOKUP(BR270,ABNT5101!$B$4:$B$9,ABNT5101!$C$4:$C$9))</f>
        <v>3</v>
      </c>
      <c r="BW270" s="132">
        <f>IF(BR270="-","-",_xlfn.XLOOKUP(BR270,ABNT5101!$B$4:$B$9,ABNT5101!$D$4:$D$9))</f>
        <v>0.6</v>
      </c>
      <c r="BX270" s="18" t="str">
        <f t="shared" si="165"/>
        <v>ATENDE</v>
      </c>
      <c r="BY270" s="18" t="str">
        <f t="shared" si="166"/>
        <v>ATENDE</v>
      </c>
      <c r="BZ270" s="18" t="str">
        <f t="shared" si="167"/>
        <v>ATENDE</v>
      </c>
      <c r="CA270" s="22" t="str">
        <f t="shared" si="178"/>
        <v>P6</v>
      </c>
      <c r="CB270" s="23">
        <f t="shared" si="168"/>
        <v>1.3199999999999998</v>
      </c>
      <c r="CC270" s="22">
        <v>6.96</v>
      </c>
      <c r="CD270" s="22">
        <v>4.87</v>
      </c>
      <c r="CE270" s="130">
        <f>IF(CA270="-","-",_xlfn.XLOOKUP(CA270,ABNT5101!$B$4:$B$9,ABNT5101!$C$4:$C$9))</f>
        <v>3</v>
      </c>
      <c r="CF270" s="130">
        <f>IF(CA270="-","-",_xlfn.XLOOKUP(CA270,ABNT5101!$B$4:$B$9,ABNT5101!$D$4:$D$9))</f>
        <v>0.6</v>
      </c>
      <c r="CG270" s="18" t="str">
        <f t="shared" si="169"/>
        <v>ATENDE</v>
      </c>
      <c r="CH270" s="18" t="str">
        <f t="shared" si="170"/>
        <v>ATENDE</v>
      </c>
      <c r="CI270" s="18" t="str">
        <f t="shared" si="171"/>
        <v>ATENDE</v>
      </c>
      <c r="CJ270" s="133" t="str">
        <f>_xlfn.XLOOKUP(CK270,'Banco de dados'!$B:$B,'Banco de dados'!$D:$D)</f>
        <v>SX LIGHTING</v>
      </c>
      <c r="CK270" s="145" t="s">
        <v>798</v>
      </c>
      <c r="CL270" s="24" t="str">
        <f>_xlfn.XLOOKUP(CK270,'Banco de dados'!$B:$B,'Banco de dados'!$E:$E)</f>
        <v>SXINEVO020K40L12CZF7PHF</v>
      </c>
      <c r="CM270" s="24"/>
      <c r="CN270" s="24" t="e">
        <f>IF(CM270="-","-",_xlfn.XLOOKUP(CM270,'Banco de dados'!$B:$B,'Banco de dados'!$E:$E))</f>
        <v>#N/A</v>
      </c>
      <c r="CO270" s="26">
        <f t="shared" si="172"/>
        <v>1</v>
      </c>
      <c r="CP270" s="24">
        <f>_xlfn.XLOOKUP(CK270,'Banco de dados'!$B:$B,'Banco de dados'!$H:$H)</f>
        <v>22.5</v>
      </c>
      <c r="CQ270" s="24">
        <f>_xlfn.XLOOKUP(CM270,'Banco de dados'!$B:$B,'Banco de dados'!$H:$H)</f>
        <v>0</v>
      </c>
      <c r="CR270" s="24">
        <f>_xlfn.XLOOKUP(CK270,'Banco de dados'!$B:$B,'Banco de dados'!$F:$F)</f>
        <v>3825</v>
      </c>
      <c r="CS270" s="24">
        <f>_xlfn.XLOOKUP(CM270,'Banco de dados'!$B:$B,'Banco de dados'!$F:$F)</f>
        <v>0</v>
      </c>
      <c r="CT270" s="25">
        <v>0</v>
      </c>
      <c r="CU270" s="25"/>
      <c r="CV270" s="24" t="str">
        <f>IF(AI270&lt;=0.5,"Curto I",IF(AND(AI270&gt;='Braços de IP'!$B$9,AI270&lt;='Braços de IP'!$D$9),'Braços de IP'!$E$9,IF(AND(AI270&gt;='Braços de IP'!$B$10,AI270&lt;='Braços de IP'!$D$10),'Braços de IP'!$E$10,IF(AND(AI270&gt;='Braços de IP'!$B$11,AI270&lt;='Braços de IP'!$D$11),'Braços de IP'!$E$11,IF(AND(AI270&gt;='Braços de IP'!$B$12,AI270&lt;='Braços de IP'!$D$12),'Braços de IP'!$E$12,IF(AND(AI270&gt;='Braços de IP'!$B$13,AI270&lt;='Braços de IP'!$D$13),'Braços de IP'!$E$13,IF(AND(AI270&gt;='Braços de IP'!$B$14,AI270&lt;='Braços de IP'!$D$14),'Braços de IP'!$E$14,"ERRO")))))))</f>
        <v>Curto II</v>
      </c>
      <c r="CW270" s="25"/>
      <c r="CX270" s="24" t="str">
        <f>IF($CW270="","",VLOOKUP($CW270,'Braços de IP'!$E$9:$I$15,2,0))</f>
        <v/>
      </c>
      <c r="CY270" s="27" t="str">
        <f>IF($CW270="","",VLOOKUP($CW270,'Braços de IP'!$E$9:$I$15,5,0))</f>
        <v/>
      </c>
      <c r="CZ270" s="24"/>
      <c r="DA270" s="24"/>
      <c r="DB270" s="24"/>
      <c r="DC270" s="24"/>
      <c r="DD270" s="24"/>
      <c r="DE270" s="24"/>
      <c r="DF270" s="28">
        <f t="shared" si="173"/>
        <v>22.5</v>
      </c>
      <c r="DG270" s="29">
        <f t="shared" si="174"/>
        <v>100</v>
      </c>
      <c r="DH270" s="28">
        <f t="shared" si="175"/>
        <v>122.5</v>
      </c>
      <c r="DI270" s="30">
        <f t="shared" si="176"/>
        <v>0.77500000000000002</v>
      </c>
      <c r="DJ270" s="31"/>
      <c r="DK270" s="32"/>
      <c r="DL270" s="15" t="s">
        <v>141</v>
      </c>
      <c r="DM270" s="15"/>
      <c r="DO270" s="33">
        <f t="shared" si="177"/>
        <v>0.80769230769230771</v>
      </c>
    </row>
    <row r="271" spans="3:119" ht="15.75" hidden="1" customHeight="1" x14ac:dyDescent="0.3">
      <c r="C271" t="s">
        <v>991</v>
      </c>
      <c r="D271" s="15">
        <v>89</v>
      </c>
      <c r="E271" s="15" t="s">
        <v>132</v>
      </c>
      <c r="F271" s="15" t="s">
        <v>253</v>
      </c>
      <c r="G271" s="15">
        <v>-30.032314</v>
      </c>
      <c r="H271" s="15">
        <v>-50.166941999999999</v>
      </c>
      <c r="I271" s="15" t="s">
        <v>134</v>
      </c>
      <c r="J271" s="15" t="s">
        <v>135</v>
      </c>
      <c r="K271" s="15" t="s">
        <v>136</v>
      </c>
      <c r="L271" s="15" t="s">
        <v>148</v>
      </c>
      <c r="M271" s="15">
        <v>100</v>
      </c>
      <c r="N271" s="15">
        <v>17</v>
      </c>
      <c r="O271" s="15">
        <v>0</v>
      </c>
      <c r="P271" s="15">
        <f t="shared" si="150"/>
        <v>200</v>
      </c>
      <c r="Q271" s="16">
        <v>2</v>
      </c>
      <c r="R271" s="16">
        <v>2.5</v>
      </c>
      <c r="S271" s="16">
        <v>7</v>
      </c>
      <c r="T271" s="15"/>
      <c r="U271" s="15"/>
      <c r="V271" s="15">
        <v>0</v>
      </c>
      <c r="W271" s="15">
        <v>2.5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 t="s">
        <v>138</v>
      </c>
      <c r="AD271" s="15" t="s">
        <v>139</v>
      </c>
      <c r="AE271" s="15">
        <v>23</v>
      </c>
      <c r="AF271" s="15">
        <v>7.5</v>
      </c>
      <c r="AG271" s="15">
        <v>1</v>
      </c>
      <c r="AH271" s="15">
        <v>0.5</v>
      </c>
      <c r="AI271" s="15">
        <v>1.3</v>
      </c>
      <c r="AJ271" s="16">
        <f t="shared" si="151"/>
        <v>0.8</v>
      </c>
      <c r="AK271" s="16" t="s">
        <v>135</v>
      </c>
      <c r="AL271" s="16" t="s">
        <v>135</v>
      </c>
      <c r="AM271" s="15" t="s">
        <v>140</v>
      </c>
      <c r="AN271" s="16">
        <f t="shared" si="152"/>
        <v>2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 t="s">
        <v>135</v>
      </c>
      <c r="AU271" s="17">
        <f t="shared" si="153"/>
        <v>0</v>
      </c>
      <c r="AV271" s="17"/>
      <c r="AW271" s="17">
        <f>VLOOKUP(I271,ABNT5101!$I$3:$J$9,2)</f>
        <v>7.5</v>
      </c>
      <c r="AX271" s="17">
        <f>VLOOKUP(I271,ABNT5101!$I$3:$M$9,5)</f>
        <v>0.18</v>
      </c>
      <c r="AY271" s="131" t="str">
        <f>_xlfn.XLOOKUP(I271,ABNT5101!$I:$I,ABNT5101!$L:$L)</f>
        <v>-</v>
      </c>
      <c r="AZ271" s="131">
        <f>_xlfn.XLOOKUP(I271,ABNT5101!$I:$I,ABNT5101!M:M)</f>
        <v>0.18</v>
      </c>
      <c r="BA271" s="131" t="str">
        <f>_xlfn.XLOOKUP(I271,ABNT5101!$I:$I,ABNT5101!N:N)</f>
        <v>-</v>
      </c>
      <c r="BB271" s="131">
        <f>_xlfn.XLOOKUP(I271,ABNT5101!$I:$I,ABNT5101!O:O)</f>
        <v>16</v>
      </c>
      <c r="BC271" s="18" t="str">
        <f t="shared" si="154"/>
        <v>ATENDE</v>
      </c>
      <c r="BD271" s="19">
        <f t="shared" si="155"/>
        <v>0.62933333333333352</v>
      </c>
      <c r="BE271" s="19">
        <f t="shared" si="156"/>
        <v>2.9444444444444442</v>
      </c>
      <c r="BF271" s="19" t="str">
        <f t="shared" si="157"/>
        <v>-</v>
      </c>
      <c r="BG271" s="20">
        <v>12.22</v>
      </c>
      <c r="BH271" s="20">
        <v>0.71</v>
      </c>
      <c r="BI271" s="20"/>
      <c r="BJ271" s="20"/>
      <c r="BK271" s="21"/>
      <c r="BL271" s="20"/>
      <c r="BM271" s="18" t="str">
        <f t="shared" si="158"/>
        <v>ATENDE</v>
      </c>
      <c r="BN271" s="18" t="str">
        <f t="shared" si="159"/>
        <v>ATENDE</v>
      </c>
      <c r="BO271" s="18" t="str">
        <f t="shared" si="160"/>
        <v>ATENDE</v>
      </c>
      <c r="BP271" s="18" t="str">
        <f t="shared" si="161"/>
        <v>ATENDE</v>
      </c>
      <c r="BQ271" s="22" t="str">
        <f t="shared" si="162"/>
        <v>C5</v>
      </c>
      <c r="BR271" s="22" t="str">
        <f t="shared" si="163"/>
        <v>P6</v>
      </c>
      <c r="BS271" s="23">
        <f t="shared" si="164"/>
        <v>1.04</v>
      </c>
      <c r="BT271" s="20">
        <v>6.12</v>
      </c>
      <c r="BU271" s="20">
        <v>4.24</v>
      </c>
      <c r="BV271" s="132">
        <f>IF(BR271="-","-",_xlfn.XLOOKUP(BR271,ABNT5101!$B$4:$B$9,ABNT5101!$C$4:$C$9))</f>
        <v>3</v>
      </c>
      <c r="BW271" s="132">
        <f>IF(BR271="-","-",_xlfn.XLOOKUP(BR271,ABNT5101!$B$4:$B$9,ABNT5101!$D$4:$D$9))</f>
        <v>0.6</v>
      </c>
      <c r="BX271" s="18" t="str">
        <f t="shared" si="165"/>
        <v>ATENDE</v>
      </c>
      <c r="BY271" s="18" t="str">
        <f t="shared" si="166"/>
        <v>ATENDE</v>
      </c>
      <c r="BZ271" s="18" t="str">
        <f t="shared" si="167"/>
        <v>ATENDE</v>
      </c>
      <c r="CA271" s="22" t="str">
        <f t="shared" si="178"/>
        <v>P6</v>
      </c>
      <c r="CB271" s="23">
        <f t="shared" si="168"/>
        <v>2.3366666666666664</v>
      </c>
      <c r="CC271" s="22">
        <v>10.01</v>
      </c>
      <c r="CD271" s="22">
        <v>7.2</v>
      </c>
      <c r="CE271" s="130">
        <f>IF(CA271="-","-",_xlfn.XLOOKUP(CA271,ABNT5101!$B$4:$B$9,ABNT5101!$C$4:$C$9))</f>
        <v>3</v>
      </c>
      <c r="CF271" s="130">
        <f>IF(CA271="-","-",_xlfn.XLOOKUP(CA271,ABNT5101!$B$4:$B$9,ABNT5101!$D$4:$D$9))</f>
        <v>0.6</v>
      </c>
      <c r="CG271" s="18" t="str">
        <f t="shared" si="169"/>
        <v>ATENDE</v>
      </c>
      <c r="CH271" s="18" t="str">
        <f t="shared" si="170"/>
        <v>ATENDE</v>
      </c>
      <c r="CI271" s="18" t="str">
        <f t="shared" si="171"/>
        <v>ATENDE</v>
      </c>
      <c r="CJ271" s="133" t="str">
        <f>_xlfn.XLOOKUP(CK271,'Banco de dados'!$B:$B,'Banco de dados'!$D:$D)</f>
        <v>TECNOWATT</v>
      </c>
      <c r="CK271" s="145" t="s">
        <v>824</v>
      </c>
      <c r="CL271" s="24" t="str">
        <f>_xlfn.XLOOKUP(CK271,'Banco de dados'!$B:$B,'Banco de dados'!$E:$E)</f>
        <v>SIGSAGPTLRRSSNDL_30W_38IBBRS
1-10C1MUN6.5</v>
      </c>
      <c r="CM271" s="24"/>
      <c r="CN271" s="24" t="e">
        <f>IF(CM271="-","-",_xlfn.XLOOKUP(CM271,'Banco de dados'!$B:$B,'Banco de dados'!$E:$E))</f>
        <v>#N/A</v>
      </c>
      <c r="CO271" s="26">
        <f t="shared" si="172"/>
        <v>1</v>
      </c>
      <c r="CP271" s="24">
        <f>_xlfn.XLOOKUP(CK271,'Banco de dados'!$B:$B,'Banco de dados'!$H:$H)</f>
        <v>30</v>
      </c>
      <c r="CQ271" s="24">
        <f>_xlfn.XLOOKUP(CM271,'Banco de dados'!$B:$B,'Banco de dados'!$H:$H)</f>
        <v>0</v>
      </c>
      <c r="CR271" s="24">
        <f>_xlfn.XLOOKUP(CK271,'Banco de dados'!$B:$B,'Banco de dados'!$F:$F)</f>
        <v>5266</v>
      </c>
      <c r="CS271" s="24">
        <f>_xlfn.XLOOKUP(CM271,'Banco de dados'!$B:$B,'Banco de dados'!$F:$F)</f>
        <v>0</v>
      </c>
      <c r="CT271" s="25">
        <v>0</v>
      </c>
      <c r="CU271" s="25"/>
      <c r="CV271" s="24" t="str">
        <f>IF(AI271&lt;=0.5,"Curto I",IF(AND(AI271&gt;='Braços de IP'!$B$9,AI271&lt;='Braços de IP'!$D$9),'Braços de IP'!$E$9,IF(AND(AI271&gt;='Braços de IP'!$B$10,AI271&lt;='Braços de IP'!$D$10),'Braços de IP'!$E$10,IF(AND(AI271&gt;='Braços de IP'!$B$11,AI271&lt;='Braços de IP'!$D$11),'Braços de IP'!$E$11,IF(AND(AI271&gt;='Braços de IP'!$B$12,AI271&lt;='Braços de IP'!$D$12),'Braços de IP'!$E$12,IF(AND(AI271&gt;='Braços de IP'!$B$13,AI271&lt;='Braços de IP'!$D$13),'Braços de IP'!$E$13,IF(AND(AI271&gt;='Braços de IP'!$B$14,AI271&lt;='Braços de IP'!$D$14),'Braços de IP'!$E$14,"ERRO")))))))</f>
        <v>Curto II</v>
      </c>
      <c r="CW271" s="25"/>
      <c r="CX271" s="24" t="str">
        <f>IF($CW271="","",VLOOKUP($CW271,'Braços de IP'!$E$9:$I$15,2,0))</f>
        <v/>
      </c>
      <c r="CY271" s="27" t="str">
        <f>IF($CW271="","",VLOOKUP($CW271,'Braços de IP'!$E$9:$I$15,5,0))</f>
        <v/>
      </c>
      <c r="CZ271" s="24"/>
      <c r="DA271" s="24"/>
      <c r="DB271" s="24"/>
      <c r="DC271" s="24"/>
      <c r="DD271" s="24"/>
      <c r="DE271" s="24"/>
      <c r="DF271" s="28">
        <f t="shared" si="173"/>
        <v>30</v>
      </c>
      <c r="DG271" s="29">
        <f t="shared" si="174"/>
        <v>100</v>
      </c>
      <c r="DH271" s="28">
        <f t="shared" si="175"/>
        <v>130</v>
      </c>
      <c r="DI271" s="30">
        <f t="shared" si="176"/>
        <v>0.7</v>
      </c>
      <c r="DJ271" s="31"/>
      <c r="DK271" s="32"/>
      <c r="DL271" s="15" t="s">
        <v>141</v>
      </c>
      <c r="DM271" s="15"/>
      <c r="DO271" s="33">
        <f t="shared" si="177"/>
        <v>0.74358974358974361</v>
      </c>
    </row>
    <row r="272" spans="3:119" ht="15.75" hidden="1" customHeight="1" x14ac:dyDescent="0.3">
      <c r="C272" t="s">
        <v>991</v>
      </c>
      <c r="D272" s="15">
        <v>91</v>
      </c>
      <c r="E272" s="15" t="s">
        <v>146</v>
      </c>
      <c r="F272" s="15" t="s">
        <v>255</v>
      </c>
      <c r="G272" s="15">
        <v>-30.033611000000001</v>
      </c>
      <c r="H272" s="15">
        <v>-50.165363999999997</v>
      </c>
      <c r="I272" s="15" t="s">
        <v>154</v>
      </c>
      <c r="J272" s="15" t="s">
        <v>135</v>
      </c>
      <c r="K272" s="15" t="s">
        <v>136</v>
      </c>
      <c r="L272" s="15" t="s">
        <v>148</v>
      </c>
      <c r="M272" s="15">
        <v>100</v>
      </c>
      <c r="N272" s="15">
        <v>17</v>
      </c>
      <c r="O272" s="15">
        <v>0</v>
      </c>
      <c r="P272" s="15">
        <f t="shared" si="150"/>
        <v>200</v>
      </c>
      <c r="Q272" s="16">
        <v>2</v>
      </c>
      <c r="R272" s="16">
        <v>0</v>
      </c>
      <c r="S272" s="16">
        <v>8.5</v>
      </c>
      <c r="T272" s="15"/>
      <c r="U272" s="15"/>
      <c r="V272" s="15">
        <v>0</v>
      </c>
      <c r="W272" s="15">
        <v>3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 t="s">
        <v>138</v>
      </c>
      <c r="AD272" s="15" t="s">
        <v>139</v>
      </c>
      <c r="AE272" s="15">
        <v>35.799999999999997</v>
      </c>
      <c r="AF272" s="15">
        <v>7</v>
      </c>
      <c r="AG272" s="15">
        <v>1</v>
      </c>
      <c r="AH272" s="15">
        <v>0.35</v>
      </c>
      <c r="AI272" s="15">
        <v>1.3</v>
      </c>
      <c r="AJ272" s="16">
        <f t="shared" si="151"/>
        <v>0.95000000000000007</v>
      </c>
      <c r="AK272" s="16" t="s">
        <v>135</v>
      </c>
      <c r="AL272" s="16" t="s">
        <v>135</v>
      </c>
      <c r="AM272" s="15" t="s">
        <v>140</v>
      </c>
      <c r="AN272" s="16">
        <f t="shared" si="152"/>
        <v>2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 t="s">
        <v>135</v>
      </c>
      <c r="AU272" s="17">
        <f t="shared" si="153"/>
        <v>0</v>
      </c>
      <c r="AV272" s="17"/>
      <c r="AW272" s="17">
        <f>VLOOKUP(I272,ABNT5101!$I$3:$J$9,2)</f>
        <v>10</v>
      </c>
      <c r="AX272" s="17">
        <f>VLOOKUP(I272,ABNT5101!$I$3:$M$9,5)</f>
        <v>0.18</v>
      </c>
      <c r="AY272" s="131" t="str">
        <f>_xlfn.XLOOKUP(I272,ABNT5101!$I:$I,ABNT5101!$L:$L)</f>
        <v>-</v>
      </c>
      <c r="AZ272" s="131">
        <f>_xlfn.XLOOKUP(I272,ABNT5101!$I:$I,ABNT5101!M:M)</f>
        <v>0.18</v>
      </c>
      <c r="BA272" s="131" t="str">
        <f>_xlfn.XLOOKUP(I272,ABNT5101!$I:$I,ABNT5101!N:N)</f>
        <v>-</v>
      </c>
      <c r="BB272" s="131">
        <f>_xlfn.XLOOKUP(I272,ABNT5101!$I:$I,ABNT5101!O:O)</f>
        <v>16</v>
      </c>
      <c r="BC272" s="18" t="str">
        <f t="shared" si="154"/>
        <v>ATENDE</v>
      </c>
      <c r="BD272" s="19">
        <f t="shared" si="155"/>
        <v>0.14399999999999991</v>
      </c>
      <c r="BE272" s="19">
        <f t="shared" si="156"/>
        <v>0.88888888888888906</v>
      </c>
      <c r="BF272" s="19" t="str">
        <f t="shared" si="157"/>
        <v>-</v>
      </c>
      <c r="BG272" s="20">
        <v>11.44</v>
      </c>
      <c r="BH272" s="20">
        <v>0.34</v>
      </c>
      <c r="BI272" s="20"/>
      <c r="BJ272" s="20"/>
      <c r="BK272" s="21"/>
      <c r="BL272" s="20"/>
      <c r="BM272" s="18" t="str">
        <f t="shared" si="158"/>
        <v>ATENDE</v>
      </c>
      <c r="BN272" s="18" t="str">
        <f t="shared" si="159"/>
        <v>ATENDE</v>
      </c>
      <c r="BO272" s="18" t="str">
        <f t="shared" si="160"/>
        <v>ATENDE</v>
      </c>
      <c r="BP272" s="18" t="str">
        <f t="shared" si="161"/>
        <v>ATENDE</v>
      </c>
      <c r="BQ272" s="22" t="str">
        <f t="shared" si="162"/>
        <v>C4</v>
      </c>
      <c r="BR272" s="22" t="str">
        <f t="shared" si="163"/>
        <v>P6</v>
      </c>
      <c r="BS272" s="23" t="e">
        <f t="shared" si="164"/>
        <v>#VALUE!</v>
      </c>
      <c r="BT272" s="20" t="s">
        <v>994</v>
      </c>
      <c r="BU272" s="20" t="s">
        <v>994</v>
      </c>
      <c r="BV272" s="132">
        <f>IF(BR272="-","-",_xlfn.XLOOKUP(BR272,ABNT5101!$B$4:$B$9,ABNT5101!$C$4:$C$9))</f>
        <v>3</v>
      </c>
      <c r="BW272" s="132">
        <f>IF(BR272="-","-",_xlfn.XLOOKUP(BR272,ABNT5101!$B$4:$B$9,ABNT5101!$D$4:$D$9))</f>
        <v>0.6</v>
      </c>
      <c r="BX272" s="18" t="str">
        <f t="shared" si="165"/>
        <v>ATENDE</v>
      </c>
      <c r="BY272" s="18" t="str">
        <f t="shared" si="166"/>
        <v>ATENDE</v>
      </c>
      <c r="BZ272" s="18" t="str">
        <f t="shared" si="167"/>
        <v>ATENDE</v>
      </c>
      <c r="CA272" s="22" t="str">
        <f t="shared" si="178"/>
        <v>P6</v>
      </c>
      <c r="CB272" s="23">
        <f t="shared" si="168"/>
        <v>0.60333333333333328</v>
      </c>
      <c r="CC272" s="22">
        <v>4.8099999999999996</v>
      </c>
      <c r="CD272" s="22">
        <v>2.2999999999999998</v>
      </c>
      <c r="CE272" s="130">
        <f>IF(CA272="-","-",_xlfn.XLOOKUP(CA272,ABNT5101!$B$4:$B$9,ABNT5101!$C$4:$C$9))</f>
        <v>3</v>
      </c>
      <c r="CF272" s="130">
        <f>IF(CA272="-","-",_xlfn.XLOOKUP(CA272,ABNT5101!$B$4:$B$9,ABNT5101!$D$4:$D$9))</f>
        <v>0.6</v>
      </c>
      <c r="CG272" s="18" t="str">
        <f t="shared" si="169"/>
        <v>ATENDE</v>
      </c>
      <c r="CH272" s="18" t="str">
        <f t="shared" si="170"/>
        <v>ATENDE</v>
      </c>
      <c r="CI272" s="18" t="str">
        <f t="shared" si="171"/>
        <v>ATENDE</v>
      </c>
      <c r="CJ272" s="133" t="str">
        <f>_xlfn.XLOOKUP(CK272,'Banco de dados'!$B:$B,'Banco de dados'!$D:$D)</f>
        <v>LEDSTAR</v>
      </c>
      <c r="CK272" s="145" t="s">
        <v>713</v>
      </c>
      <c r="CL272" s="24" t="str">
        <f>_xlfn.XLOOKUP(CK272,'Banco de dados'!$B:$B,'Banco de dados'!$E:$E)</f>
        <v>LUM LED SL VT 9.1 52W</v>
      </c>
      <c r="CM272" s="24"/>
      <c r="CN272" s="24" t="e">
        <f>IF(CM272="-","-",_xlfn.XLOOKUP(CM272,'Banco de dados'!$B:$B,'Banco de dados'!$E:$E))</f>
        <v>#N/A</v>
      </c>
      <c r="CO272" s="26">
        <f t="shared" si="172"/>
        <v>1</v>
      </c>
      <c r="CP272" s="24">
        <f>_xlfn.XLOOKUP(CK272,'Banco de dados'!$B:$B,'Banco de dados'!$H:$H)</f>
        <v>52</v>
      </c>
      <c r="CQ272" s="24">
        <f>_xlfn.XLOOKUP(CM272,'Banco de dados'!$B:$B,'Banco de dados'!$H:$H)</f>
        <v>0</v>
      </c>
      <c r="CR272" s="24">
        <f>_xlfn.XLOOKUP(CK272,'Banco de dados'!$B:$B,'Banco de dados'!$F:$F)</f>
        <v>8960.18</v>
      </c>
      <c r="CS272" s="24">
        <f>_xlfn.XLOOKUP(CM272,'Banco de dados'!$B:$B,'Banco de dados'!$F:$F)</f>
        <v>0</v>
      </c>
      <c r="CT272" s="25">
        <v>0</v>
      </c>
      <c r="CU272" s="25"/>
      <c r="CV272" s="24" t="str">
        <f>IF(AI272&lt;=0.5,"Curto I",IF(AND(AI272&gt;='Braços de IP'!$B$9,AI272&lt;='Braços de IP'!$D$9),'Braços de IP'!$E$9,IF(AND(AI272&gt;='Braços de IP'!$B$10,AI272&lt;='Braços de IP'!$D$10),'Braços de IP'!$E$10,IF(AND(AI272&gt;='Braços de IP'!$B$11,AI272&lt;='Braços de IP'!$D$11),'Braços de IP'!$E$11,IF(AND(AI272&gt;='Braços de IP'!$B$12,AI272&lt;='Braços de IP'!$D$12),'Braços de IP'!$E$12,IF(AND(AI272&gt;='Braços de IP'!$B$13,AI272&lt;='Braços de IP'!$D$13),'Braços de IP'!$E$13,IF(AND(AI272&gt;='Braços de IP'!$B$14,AI272&lt;='Braços de IP'!$D$14),'Braços de IP'!$E$14,"ERRO")))))))</f>
        <v>Curto II</v>
      </c>
      <c r="CW272" s="25"/>
      <c r="CX272" s="24" t="str">
        <f>IF($CW272="","",VLOOKUP($CW272,'Braços de IP'!$E$9:$I$15,2,0))</f>
        <v/>
      </c>
      <c r="CY272" s="27" t="str">
        <f>IF($CW272="","",VLOOKUP($CW272,'Braços de IP'!$E$9:$I$15,5,0))</f>
        <v/>
      </c>
      <c r="CZ272" s="24"/>
      <c r="DA272" s="24"/>
      <c r="DB272" s="24"/>
      <c r="DC272" s="24"/>
      <c r="DD272" s="24"/>
      <c r="DE272" s="24"/>
      <c r="DF272" s="28">
        <f t="shared" si="173"/>
        <v>52</v>
      </c>
      <c r="DG272" s="29">
        <f t="shared" si="174"/>
        <v>100</v>
      </c>
      <c r="DH272" s="28">
        <f t="shared" si="175"/>
        <v>152</v>
      </c>
      <c r="DI272" s="30">
        <f t="shared" si="176"/>
        <v>0.48</v>
      </c>
      <c r="DJ272" s="31"/>
      <c r="DK272" s="32"/>
      <c r="DL272" s="15" t="s">
        <v>141</v>
      </c>
      <c r="DM272" s="15"/>
      <c r="DO272" s="33">
        <f t="shared" si="177"/>
        <v>0.55555555555555558</v>
      </c>
    </row>
    <row r="273" spans="1:119" ht="15.75" hidden="1" customHeight="1" x14ac:dyDescent="0.3">
      <c r="C273" t="s">
        <v>991</v>
      </c>
      <c r="D273" s="15">
        <v>91</v>
      </c>
      <c r="E273" s="15" t="s">
        <v>146</v>
      </c>
      <c r="F273" s="15" t="s">
        <v>255</v>
      </c>
      <c r="G273" s="15">
        <v>-30.033611000000001</v>
      </c>
      <c r="H273" s="15">
        <v>-50.165363999999997</v>
      </c>
      <c r="I273" s="15" t="s">
        <v>154</v>
      </c>
      <c r="J273" s="15" t="s">
        <v>135</v>
      </c>
      <c r="K273" s="15" t="s">
        <v>136</v>
      </c>
      <c r="L273" s="15" t="s">
        <v>148</v>
      </c>
      <c r="M273" s="15">
        <v>100</v>
      </c>
      <c r="N273" s="15">
        <v>17</v>
      </c>
      <c r="O273" s="15">
        <v>0</v>
      </c>
      <c r="P273" s="15">
        <f t="shared" si="150"/>
        <v>200</v>
      </c>
      <c r="Q273" s="16">
        <v>2</v>
      </c>
      <c r="R273" s="16">
        <v>0</v>
      </c>
      <c r="S273" s="16">
        <v>8.5</v>
      </c>
      <c r="T273" s="15"/>
      <c r="U273" s="15"/>
      <c r="V273" s="15">
        <v>0</v>
      </c>
      <c r="W273" s="15">
        <v>3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 t="s">
        <v>138</v>
      </c>
      <c r="AD273" s="15" t="s">
        <v>139</v>
      </c>
      <c r="AE273" s="15">
        <v>35.799999999999997</v>
      </c>
      <c r="AF273" s="15">
        <v>7</v>
      </c>
      <c r="AG273" s="15">
        <v>1</v>
      </c>
      <c r="AH273" s="15">
        <v>0.35</v>
      </c>
      <c r="AI273" s="15">
        <v>1.3</v>
      </c>
      <c r="AJ273" s="16">
        <f t="shared" si="151"/>
        <v>0.95000000000000007</v>
      </c>
      <c r="AK273" s="16" t="s">
        <v>135</v>
      </c>
      <c r="AL273" s="16" t="s">
        <v>135</v>
      </c>
      <c r="AM273" s="15" t="s">
        <v>140</v>
      </c>
      <c r="AN273" s="16">
        <f t="shared" si="152"/>
        <v>2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 t="s">
        <v>135</v>
      </c>
      <c r="AU273" s="17">
        <f t="shared" si="153"/>
        <v>0</v>
      </c>
      <c r="AV273" s="17"/>
      <c r="AW273" s="17">
        <f>VLOOKUP(I273,ABNT5101!$I$3:$J$9,2)</f>
        <v>10</v>
      </c>
      <c r="AX273" s="17">
        <f>VLOOKUP(I273,ABNT5101!$I$3:$M$9,5)</f>
        <v>0.18</v>
      </c>
      <c r="AY273" s="131" t="str">
        <f>_xlfn.XLOOKUP(I273,ABNT5101!$I:$I,ABNT5101!$L:$L)</f>
        <v>-</v>
      </c>
      <c r="AZ273" s="131">
        <f>_xlfn.XLOOKUP(I273,ABNT5101!$I:$I,ABNT5101!M:M)</f>
        <v>0.18</v>
      </c>
      <c r="BA273" s="131" t="str">
        <f>_xlfn.XLOOKUP(I273,ABNT5101!$I:$I,ABNT5101!N:N)</f>
        <v>-</v>
      </c>
      <c r="BB273" s="131">
        <f>_xlfn.XLOOKUP(I273,ABNT5101!$I:$I,ABNT5101!O:O)</f>
        <v>16</v>
      </c>
      <c r="BC273" s="18" t="str">
        <f t="shared" si="154"/>
        <v>ATENDE</v>
      </c>
      <c r="BD273" s="19">
        <f t="shared" si="155"/>
        <v>0.35600000000000009</v>
      </c>
      <c r="BE273" s="19">
        <f t="shared" si="156"/>
        <v>1.3888888888888888</v>
      </c>
      <c r="BF273" s="19" t="str">
        <f t="shared" si="157"/>
        <v>-</v>
      </c>
      <c r="BG273" s="20">
        <v>13.56</v>
      </c>
      <c r="BH273" s="20">
        <v>0.43</v>
      </c>
      <c r="BI273" s="20"/>
      <c r="BJ273" s="20"/>
      <c r="BK273" s="21"/>
      <c r="BL273" s="20"/>
      <c r="BM273" s="18" t="str">
        <f t="shared" si="158"/>
        <v>ATENDE</v>
      </c>
      <c r="BN273" s="18" t="str">
        <f t="shared" si="159"/>
        <v>ATENDE</v>
      </c>
      <c r="BO273" s="18" t="str">
        <f t="shared" si="160"/>
        <v>ATENDE</v>
      </c>
      <c r="BP273" s="18" t="str">
        <f t="shared" si="161"/>
        <v>ATENDE</v>
      </c>
      <c r="BQ273" s="22" t="str">
        <f t="shared" si="162"/>
        <v>C4</v>
      </c>
      <c r="BR273" s="22" t="str">
        <f t="shared" si="163"/>
        <v>P6</v>
      </c>
      <c r="BS273" s="23" t="e">
        <f t="shared" si="164"/>
        <v>#VALUE!</v>
      </c>
      <c r="BT273" s="20" t="s">
        <v>994</v>
      </c>
      <c r="BU273" s="20" t="s">
        <v>994</v>
      </c>
      <c r="BV273" s="132">
        <f>IF(BR273="-","-",_xlfn.XLOOKUP(BR273,ABNT5101!$B$4:$B$9,ABNT5101!$C$4:$C$9))</f>
        <v>3</v>
      </c>
      <c r="BW273" s="132">
        <f>IF(BR273="-","-",_xlfn.XLOOKUP(BR273,ABNT5101!$B$4:$B$9,ABNT5101!$D$4:$D$9))</f>
        <v>0.6</v>
      </c>
      <c r="BX273" s="18" t="str">
        <f t="shared" si="165"/>
        <v>ATENDE</v>
      </c>
      <c r="BY273" s="18" t="str">
        <f t="shared" si="166"/>
        <v>ATENDE</v>
      </c>
      <c r="BZ273" s="18" t="str">
        <f t="shared" si="167"/>
        <v>ATENDE</v>
      </c>
      <c r="CA273" s="22" t="str">
        <f t="shared" si="178"/>
        <v>P6</v>
      </c>
      <c r="CB273" s="23">
        <f t="shared" si="168"/>
        <v>0.60666666666666669</v>
      </c>
      <c r="CC273" s="22">
        <v>4.82</v>
      </c>
      <c r="CD273" s="22">
        <v>2.54</v>
      </c>
      <c r="CE273" s="130">
        <f>IF(CA273="-","-",_xlfn.XLOOKUP(CA273,ABNT5101!$B$4:$B$9,ABNT5101!$C$4:$C$9))</f>
        <v>3</v>
      </c>
      <c r="CF273" s="130">
        <f>IF(CA273="-","-",_xlfn.XLOOKUP(CA273,ABNT5101!$B$4:$B$9,ABNT5101!$D$4:$D$9))</f>
        <v>0.6</v>
      </c>
      <c r="CG273" s="18" t="str">
        <f t="shared" si="169"/>
        <v>ATENDE</v>
      </c>
      <c r="CH273" s="18" t="str">
        <f t="shared" si="170"/>
        <v>ATENDE</v>
      </c>
      <c r="CI273" s="18" t="str">
        <f t="shared" si="171"/>
        <v>ATENDE</v>
      </c>
      <c r="CJ273" s="133" t="str">
        <f>_xlfn.XLOOKUP(CK273,'Banco de dados'!$B:$B,'Banco de dados'!$D:$D)</f>
        <v>SX LIGHTING</v>
      </c>
      <c r="CK273" s="145" t="s">
        <v>805</v>
      </c>
      <c r="CL273" s="24" t="str">
        <f>_xlfn.XLOOKUP(CK273,'Banco de dados'!$B:$B,'Banco de dados'!$E:$E)</f>
        <v>SXINEVO050K40L12CZF7PHF</v>
      </c>
      <c r="CM273" s="24"/>
      <c r="CN273" s="24">
        <f>IF(CM273="-","-",_xlfn.XLOOKUP(CM273,'Banco de dados'!$B:$B,'Banco de dados'!$E:$E))</f>
        <v>0</v>
      </c>
      <c r="CO273" s="26">
        <f t="shared" si="172"/>
        <v>1</v>
      </c>
      <c r="CP273" s="24">
        <f>_xlfn.XLOOKUP(CK273,'Banco de dados'!$B:$B,'Banco de dados'!$H:$H)</f>
        <v>50</v>
      </c>
      <c r="CQ273" s="24">
        <f>_xlfn.XLOOKUP(CM273,'Banco de dados'!$B:$B,'Banco de dados'!$H:$H)</f>
        <v>0</v>
      </c>
      <c r="CR273" s="24">
        <f>_xlfn.XLOOKUP(CK273,'Banco de dados'!$B:$B,'Banco de dados'!$F:$F)</f>
        <v>8650</v>
      </c>
      <c r="CS273" s="24">
        <f>_xlfn.XLOOKUP(CM273,'Banco de dados'!$B:$B,'Banco de dados'!$F:$F)</f>
        <v>0</v>
      </c>
      <c r="CT273" s="25">
        <v>0</v>
      </c>
      <c r="CU273" s="25"/>
      <c r="CV273" s="24" t="str">
        <f>IF(AI273&lt;=0.5,"Curto I",IF(AND(AI273&gt;='Braços de IP'!$B$9,AI273&lt;='Braços de IP'!$D$9),'Braços de IP'!$E$9,IF(AND(AI273&gt;='Braços de IP'!$B$10,AI273&lt;='Braços de IP'!$D$10),'Braços de IP'!$E$10,IF(AND(AI273&gt;='Braços de IP'!$B$11,AI273&lt;='Braços de IP'!$D$11),'Braços de IP'!$E$11,IF(AND(AI273&gt;='Braços de IP'!$B$12,AI273&lt;='Braços de IP'!$D$12),'Braços de IP'!$E$12,IF(AND(AI273&gt;='Braços de IP'!$B$13,AI273&lt;='Braços de IP'!$D$13),'Braços de IP'!$E$13,IF(AND(AI273&gt;='Braços de IP'!$B$14,AI273&lt;='Braços de IP'!$D$14),'Braços de IP'!$E$14,"ERRO")))))))</f>
        <v>Curto II</v>
      </c>
      <c r="CW273" s="25"/>
      <c r="CX273" s="24" t="str">
        <f>IF($CW273="","",VLOOKUP($CW273,'Braços de IP'!$E$9:$I$15,2,0))</f>
        <v/>
      </c>
      <c r="CY273" s="27" t="str">
        <f>IF($CW273="","",VLOOKUP($CW273,'Braços de IP'!$E$9:$I$15,5,0))</f>
        <v/>
      </c>
      <c r="CZ273" s="24"/>
      <c r="DA273" s="24"/>
      <c r="DB273" s="24"/>
      <c r="DC273" s="24"/>
      <c r="DD273" s="24"/>
      <c r="DE273" s="24"/>
      <c r="DF273" s="28">
        <f t="shared" si="173"/>
        <v>50</v>
      </c>
      <c r="DG273" s="29">
        <f t="shared" si="174"/>
        <v>100</v>
      </c>
      <c r="DH273" s="28">
        <f t="shared" si="175"/>
        <v>150</v>
      </c>
      <c r="DI273" s="30">
        <f t="shared" si="176"/>
        <v>0.5</v>
      </c>
      <c r="DJ273" s="31"/>
      <c r="DK273" s="32"/>
      <c r="DL273" s="15" t="s">
        <v>141</v>
      </c>
      <c r="DM273" s="15"/>
      <c r="DO273" s="33">
        <f t="shared" si="177"/>
        <v>0.57264957264957261</v>
      </c>
    </row>
    <row r="274" spans="1:119" ht="15.75" hidden="1" customHeight="1" x14ac:dyDescent="0.3">
      <c r="C274" t="s">
        <v>991</v>
      </c>
      <c r="D274" s="15">
        <v>91</v>
      </c>
      <c r="E274" s="15" t="s">
        <v>146</v>
      </c>
      <c r="F274" s="15" t="s">
        <v>255</v>
      </c>
      <c r="G274" s="15">
        <v>-30.033611000000001</v>
      </c>
      <c r="H274" s="15">
        <v>-50.165363999999997</v>
      </c>
      <c r="I274" s="15" t="s">
        <v>154</v>
      </c>
      <c r="J274" s="15" t="s">
        <v>135</v>
      </c>
      <c r="K274" s="15" t="s">
        <v>136</v>
      </c>
      <c r="L274" s="15" t="s">
        <v>148</v>
      </c>
      <c r="M274" s="15">
        <v>100</v>
      </c>
      <c r="N274" s="15">
        <v>17</v>
      </c>
      <c r="O274" s="15">
        <v>0</v>
      </c>
      <c r="P274" s="15">
        <f t="shared" si="150"/>
        <v>200</v>
      </c>
      <c r="Q274" s="16">
        <v>2</v>
      </c>
      <c r="R274" s="16">
        <v>0</v>
      </c>
      <c r="S274" s="16">
        <v>8.5</v>
      </c>
      <c r="T274" s="15"/>
      <c r="U274" s="15"/>
      <c r="V274" s="15">
        <v>0</v>
      </c>
      <c r="W274" s="15">
        <v>3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 t="s">
        <v>138</v>
      </c>
      <c r="AD274" s="15" t="s">
        <v>139</v>
      </c>
      <c r="AE274" s="15">
        <v>35.799999999999997</v>
      </c>
      <c r="AF274" s="15">
        <v>7</v>
      </c>
      <c r="AG274" s="15">
        <v>1</v>
      </c>
      <c r="AH274" s="15">
        <v>0.35</v>
      </c>
      <c r="AI274" s="15">
        <v>1.3</v>
      </c>
      <c r="AJ274" s="16">
        <f t="shared" si="151"/>
        <v>0.95000000000000007</v>
      </c>
      <c r="AK274" s="16" t="s">
        <v>135</v>
      </c>
      <c r="AL274" s="16" t="s">
        <v>135</v>
      </c>
      <c r="AM274" s="15" t="s">
        <v>140</v>
      </c>
      <c r="AN274" s="16">
        <f t="shared" si="152"/>
        <v>2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 t="s">
        <v>135</v>
      </c>
      <c r="AU274" s="17">
        <f t="shared" si="153"/>
        <v>0</v>
      </c>
      <c r="AV274" s="17"/>
      <c r="AW274" s="17">
        <f>VLOOKUP(I274,ABNT5101!$I$3:$J$9,2)</f>
        <v>10</v>
      </c>
      <c r="AX274" s="17">
        <f>VLOOKUP(I274,ABNT5101!$I$3:$M$9,5)</f>
        <v>0.18</v>
      </c>
      <c r="AY274" s="131" t="str">
        <f>_xlfn.XLOOKUP(I274,ABNT5101!$I:$I,ABNT5101!$L:$L)</f>
        <v>-</v>
      </c>
      <c r="AZ274" s="131">
        <f>_xlfn.XLOOKUP(I274,ABNT5101!$I:$I,ABNT5101!M:M)</f>
        <v>0.18</v>
      </c>
      <c r="BA274" s="131" t="str">
        <f>_xlfn.XLOOKUP(I274,ABNT5101!$I:$I,ABNT5101!N:N)</f>
        <v>-</v>
      </c>
      <c r="BB274" s="131">
        <f>_xlfn.XLOOKUP(I274,ABNT5101!$I:$I,ABNT5101!O:O)</f>
        <v>16</v>
      </c>
      <c r="BC274" s="18" t="str">
        <f t="shared" si="154"/>
        <v>ATENDE</v>
      </c>
      <c r="BD274" s="19">
        <f t="shared" si="155"/>
        <v>9.9999999999988987E-4</v>
      </c>
      <c r="BE274" s="19">
        <f t="shared" si="156"/>
        <v>0.88888888888888906</v>
      </c>
      <c r="BF274" s="19" t="str">
        <f t="shared" si="157"/>
        <v>-</v>
      </c>
      <c r="BG274" s="20">
        <v>10.01</v>
      </c>
      <c r="BH274" s="20">
        <v>0.34</v>
      </c>
      <c r="BI274" s="20"/>
      <c r="BJ274" s="20"/>
      <c r="BK274" s="21"/>
      <c r="BL274" s="20"/>
      <c r="BM274" s="18" t="str">
        <f t="shared" si="158"/>
        <v>ATENDE</v>
      </c>
      <c r="BN274" s="18" t="str">
        <f t="shared" si="159"/>
        <v>ATENDE</v>
      </c>
      <c r="BO274" s="18" t="str">
        <f t="shared" si="160"/>
        <v>ATENDE</v>
      </c>
      <c r="BP274" s="18" t="str">
        <f t="shared" si="161"/>
        <v>ATENDE</v>
      </c>
      <c r="BQ274" s="22" t="str">
        <f t="shared" si="162"/>
        <v>C4</v>
      </c>
      <c r="BR274" s="22" t="str">
        <f t="shared" si="163"/>
        <v>P6</v>
      </c>
      <c r="BS274" s="23" t="e">
        <f t="shared" si="164"/>
        <v>#VALUE!</v>
      </c>
      <c r="BT274" s="20" t="s">
        <v>994</v>
      </c>
      <c r="BU274" s="20" t="s">
        <v>994</v>
      </c>
      <c r="BV274" s="132">
        <f>IF(BR274="-","-",_xlfn.XLOOKUP(BR274,ABNT5101!$B$4:$B$9,ABNT5101!$C$4:$C$9))</f>
        <v>3</v>
      </c>
      <c r="BW274" s="132">
        <f>IF(BR274="-","-",_xlfn.XLOOKUP(BR274,ABNT5101!$B$4:$B$9,ABNT5101!$D$4:$D$9))</f>
        <v>0.6</v>
      </c>
      <c r="BX274" s="18" t="str">
        <f t="shared" si="165"/>
        <v>ATENDE</v>
      </c>
      <c r="BY274" s="18" t="str">
        <f t="shared" si="166"/>
        <v>ATENDE</v>
      </c>
      <c r="BZ274" s="18" t="str">
        <f t="shared" si="167"/>
        <v>ATENDE</v>
      </c>
      <c r="CA274" s="22" t="str">
        <f t="shared" si="178"/>
        <v>P6</v>
      </c>
      <c r="CB274" s="23">
        <f t="shared" si="168"/>
        <v>0.35333333333333328</v>
      </c>
      <c r="CC274" s="22">
        <v>4.0599999999999996</v>
      </c>
      <c r="CD274" s="22">
        <v>2.64</v>
      </c>
      <c r="CE274" s="130">
        <f>IF(CA274="-","-",_xlfn.XLOOKUP(CA274,ABNT5101!$B$4:$B$9,ABNT5101!$C$4:$C$9))</f>
        <v>3</v>
      </c>
      <c r="CF274" s="130">
        <f>IF(CA274="-","-",_xlfn.XLOOKUP(CA274,ABNT5101!$B$4:$B$9,ABNT5101!$D$4:$D$9))</f>
        <v>0.6</v>
      </c>
      <c r="CG274" s="18" t="str">
        <f t="shared" si="169"/>
        <v>ATENDE</v>
      </c>
      <c r="CH274" s="18" t="str">
        <f t="shared" si="170"/>
        <v>ATENDE</v>
      </c>
      <c r="CI274" s="18" t="str">
        <f t="shared" si="171"/>
        <v>ATENDE</v>
      </c>
      <c r="CJ274" s="133" t="str">
        <f>_xlfn.XLOOKUP(CK274,'Banco de dados'!$B:$B,'Banco de dados'!$D:$D)</f>
        <v>TECNOWATT</v>
      </c>
      <c r="CK274" s="145" t="s">
        <v>826</v>
      </c>
      <c r="CL274" s="24" t="str">
        <f>_xlfn.XLOOKUP(CK274,'Banco de dados'!$B:$B,'Banco de dados'!$E:$E)</f>
        <v>SIGSAGPTLRRSSNDL_40W_50IBBRS
1-10C1MUN6.5</v>
      </c>
      <c r="CM274" s="24"/>
      <c r="CN274" s="24">
        <f>IF(CM274="-","-",_xlfn.XLOOKUP(CM274,'Banco de dados'!$B:$B,'Banco de dados'!$E:$E))</f>
        <v>0</v>
      </c>
      <c r="CO274" s="26">
        <f t="shared" si="172"/>
        <v>1</v>
      </c>
      <c r="CP274" s="24">
        <f>_xlfn.XLOOKUP(CK274,'Banco de dados'!$B:$B,'Banco de dados'!$H:$H)</f>
        <v>40</v>
      </c>
      <c r="CQ274" s="24">
        <f>_xlfn.XLOOKUP(CM274,'Banco de dados'!$B:$B,'Banco de dados'!$H:$H)</f>
        <v>0</v>
      </c>
      <c r="CR274" s="24">
        <f>_xlfn.XLOOKUP(CK274,'Banco de dados'!$B:$B,'Banco de dados'!$F:$F)</f>
        <v>6641</v>
      </c>
      <c r="CS274" s="24">
        <f>_xlfn.XLOOKUP(CM274,'Banco de dados'!$B:$B,'Banco de dados'!$F:$F)</f>
        <v>0</v>
      </c>
      <c r="CT274" s="25">
        <v>0</v>
      </c>
      <c r="CU274" s="25">
        <v>10</v>
      </c>
      <c r="CV274" s="24" t="str">
        <f>IF(AI274&lt;=0.5,"Curto I",IF(AND(AI274&gt;='Braços de IP'!$B$9,AI274&lt;='Braços de IP'!$D$9),'Braços de IP'!$E$9,IF(AND(AI274&gt;='Braços de IP'!$B$10,AI274&lt;='Braços de IP'!$D$10),'Braços de IP'!$E$10,IF(AND(AI274&gt;='Braços de IP'!$B$11,AI274&lt;='Braços de IP'!$D$11),'Braços de IP'!$E$11,IF(AND(AI274&gt;='Braços de IP'!$B$12,AI274&lt;='Braços de IP'!$D$12),'Braços de IP'!$E$12,IF(AND(AI274&gt;='Braços de IP'!$B$13,AI274&lt;='Braços de IP'!$D$13),'Braços de IP'!$E$13,IF(AND(AI274&gt;='Braços de IP'!$B$14,AI274&lt;='Braços de IP'!$D$14),'Braços de IP'!$E$14,"ERRO")))))))</f>
        <v>Curto II</v>
      </c>
      <c r="CW274" s="25"/>
      <c r="CX274" s="24" t="str">
        <f>IF($CW274="","",VLOOKUP($CW274,'Braços de IP'!$E$9:$I$15,2,0))</f>
        <v/>
      </c>
      <c r="CY274" s="27" t="str">
        <f>IF($CW274="","",VLOOKUP($CW274,'Braços de IP'!$E$9:$I$15,5,0))</f>
        <v/>
      </c>
      <c r="CZ274" s="24"/>
      <c r="DA274" s="24"/>
      <c r="DB274" s="24"/>
      <c r="DC274" s="24"/>
      <c r="DD274" s="24"/>
      <c r="DE274" s="24"/>
      <c r="DF274" s="28">
        <f t="shared" si="173"/>
        <v>40</v>
      </c>
      <c r="DG274" s="29">
        <f t="shared" si="174"/>
        <v>100</v>
      </c>
      <c r="DH274" s="28">
        <f t="shared" si="175"/>
        <v>140</v>
      </c>
      <c r="DI274" s="30">
        <f t="shared" si="176"/>
        <v>0.6</v>
      </c>
      <c r="DJ274" s="31"/>
      <c r="DK274" s="32"/>
      <c r="DL274" s="15" t="s">
        <v>141</v>
      </c>
      <c r="DM274" s="15"/>
      <c r="DO274" s="33">
        <f t="shared" si="177"/>
        <v>0.65811965811965811</v>
      </c>
    </row>
    <row r="275" spans="1:119" ht="15.75" hidden="1" customHeight="1" x14ac:dyDescent="0.3">
      <c r="C275" t="s">
        <v>991</v>
      </c>
      <c r="D275" s="15">
        <v>90</v>
      </c>
      <c r="E275" s="15" t="s">
        <v>153</v>
      </c>
      <c r="F275" s="15" t="s">
        <v>254</v>
      </c>
      <c r="G275" s="15">
        <v>-30.032422</v>
      </c>
      <c r="H275" s="15">
        <v>-50.167748000000003</v>
      </c>
      <c r="I275" s="15" t="s">
        <v>134</v>
      </c>
      <c r="J275" s="15" t="s">
        <v>135</v>
      </c>
      <c r="K275" s="15" t="s">
        <v>136</v>
      </c>
      <c r="L275" s="15" t="s">
        <v>148</v>
      </c>
      <c r="M275" s="15">
        <v>100</v>
      </c>
      <c r="N275" s="15">
        <v>17</v>
      </c>
      <c r="O275" s="15">
        <v>0</v>
      </c>
      <c r="P275" s="15">
        <f t="shared" si="150"/>
        <v>200</v>
      </c>
      <c r="Q275" s="16">
        <v>2</v>
      </c>
      <c r="R275" s="16">
        <v>2.5</v>
      </c>
      <c r="S275" s="16">
        <v>7</v>
      </c>
      <c r="T275" s="15"/>
      <c r="U275" s="15"/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 t="s">
        <v>138</v>
      </c>
      <c r="AD275" s="15" t="s">
        <v>139</v>
      </c>
      <c r="AE275" s="15">
        <v>40</v>
      </c>
      <c r="AF275" s="15">
        <v>7.5</v>
      </c>
      <c r="AG275" s="15">
        <v>1</v>
      </c>
      <c r="AH275" s="15">
        <v>0.5</v>
      </c>
      <c r="AI275" s="15">
        <v>1.5</v>
      </c>
      <c r="AJ275" s="16">
        <f t="shared" si="151"/>
        <v>1</v>
      </c>
      <c r="AK275" s="16" t="s">
        <v>135</v>
      </c>
      <c r="AL275" s="16" t="s">
        <v>135</v>
      </c>
      <c r="AM275" s="15" t="s">
        <v>140</v>
      </c>
      <c r="AN275" s="16">
        <f t="shared" si="152"/>
        <v>2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 t="s">
        <v>135</v>
      </c>
      <c r="AU275" s="17">
        <f t="shared" si="153"/>
        <v>0</v>
      </c>
      <c r="AV275" s="17"/>
      <c r="AW275" s="17">
        <f>VLOOKUP(I275,ABNT5101!$I$3:$J$9,2)</f>
        <v>7.5</v>
      </c>
      <c r="AX275" s="17">
        <f>VLOOKUP(I275,ABNT5101!$I$3:$M$9,5)</f>
        <v>0.18</v>
      </c>
      <c r="AY275" s="131" t="str">
        <f>_xlfn.XLOOKUP(I275,ABNT5101!$I:$I,ABNT5101!$L:$L)</f>
        <v>-</v>
      </c>
      <c r="AZ275" s="131">
        <f>_xlfn.XLOOKUP(I275,ABNT5101!$I:$I,ABNT5101!M:M)</f>
        <v>0.18</v>
      </c>
      <c r="BA275" s="131" t="str">
        <f>_xlfn.XLOOKUP(I275,ABNT5101!$I:$I,ABNT5101!N:N)</f>
        <v>-</v>
      </c>
      <c r="BB275" s="131">
        <f>_xlfn.XLOOKUP(I275,ABNT5101!$I:$I,ABNT5101!O:O)</f>
        <v>16</v>
      </c>
      <c r="BC275" s="18" t="str">
        <f t="shared" si="154"/>
        <v>ATENDE</v>
      </c>
      <c r="BD275" s="19">
        <f t="shared" si="155"/>
        <v>0.17466666666666675</v>
      </c>
      <c r="BE275" s="19">
        <f t="shared" si="156"/>
        <v>0.7777777777777779</v>
      </c>
      <c r="BF275" s="19" t="str">
        <f t="shared" si="157"/>
        <v>-</v>
      </c>
      <c r="BG275" s="20">
        <v>8.81</v>
      </c>
      <c r="BH275" s="20">
        <v>0.32</v>
      </c>
      <c r="BI275" s="20"/>
      <c r="BJ275" s="20"/>
      <c r="BK275" s="21"/>
      <c r="BL275" s="20"/>
      <c r="BM275" s="18" t="str">
        <f t="shared" si="158"/>
        <v>ATENDE</v>
      </c>
      <c r="BN275" s="18" t="str">
        <f t="shared" si="159"/>
        <v>ATENDE</v>
      </c>
      <c r="BO275" s="18" t="str">
        <f t="shared" si="160"/>
        <v>ATENDE</v>
      </c>
      <c r="BP275" s="18" t="str">
        <f t="shared" si="161"/>
        <v>ATENDE</v>
      </c>
      <c r="BQ275" s="22" t="str">
        <f t="shared" si="162"/>
        <v>C5</v>
      </c>
      <c r="BR275" s="22" t="str">
        <f t="shared" si="163"/>
        <v>P6</v>
      </c>
      <c r="BS275" s="23">
        <f t="shared" si="164"/>
        <v>1.3766666666666665</v>
      </c>
      <c r="BT275" s="20">
        <v>7.13</v>
      </c>
      <c r="BU275" s="20">
        <v>2.2000000000000002</v>
      </c>
      <c r="BV275" s="132">
        <f>IF(BR275="-","-",_xlfn.XLOOKUP(BR275,ABNT5101!$B$4:$B$9,ABNT5101!$C$4:$C$9))</f>
        <v>3</v>
      </c>
      <c r="BW275" s="132">
        <f>IF(BR275="-","-",_xlfn.XLOOKUP(BR275,ABNT5101!$B$4:$B$9,ABNT5101!$D$4:$D$9))</f>
        <v>0.6</v>
      </c>
      <c r="BX275" s="18" t="str">
        <f t="shared" si="165"/>
        <v>ATENDE</v>
      </c>
      <c r="BY275" s="18" t="str">
        <f t="shared" si="166"/>
        <v>ATENDE</v>
      </c>
      <c r="BZ275" s="18" t="str">
        <f t="shared" si="167"/>
        <v>ATENDE</v>
      </c>
      <c r="CA275" s="22" t="str">
        <f t="shared" si="178"/>
        <v>P6</v>
      </c>
      <c r="CB275" s="23" t="e">
        <f t="shared" si="168"/>
        <v>#VALUE!</v>
      </c>
      <c r="CC275" s="22" t="s">
        <v>994</v>
      </c>
      <c r="CD275" s="22" t="s">
        <v>994</v>
      </c>
      <c r="CE275" s="130">
        <f>IF(CA275="-","-",_xlfn.XLOOKUP(CA275,ABNT5101!$B$4:$B$9,ABNT5101!$C$4:$C$9))</f>
        <v>3</v>
      </c>
      <c r="CF275" s="130">
        <f>IF(CA275="-","-",_xlfn.XLOOKUP(CA275,ABNT5101!$B$4:$B$9,ABNT5101!$D$4:$D$9))</f>
        <v>0.6</v>
      </c>
      <c r="CG275" s="18" t="str">
        <f t="shared" si="169"/>
        <v>ATENDE</v>
      </c>
      <c r="CH275" s="18" t="str">
        <f t="shared" si="170"/>
        <v>ATENDE</v>
      </c>
      <c r="CI275" s="18" t="str">
        <f t="shared" si="171"/>
        <v>ATENDE</v>
      </c>
      <c r="CJ275" s="133" t="str">
        <f>_xlfn.XLOOKUP(CK275,'Banco de dados'!$B:$B,'Banco de dados'!$D:$D)</f>
        <v>LEDSTAR</v>
      </c>
      <c r="CK275" s="145" t="s">
        <v>711</v>
      </c>
      <c r="CL275" s="24" t="str">
        <f>_xlfn.XLOOKUP(CK275,'Banco de dados'!$B:$B,'Banco de dados'!$E:$E)</f>
        <v>LUM LED SL VT 9.1 44W</v>
      </c>
      <c r="CM275" s="24"/>
      <c r="CN275" s="24" t="e">
        <f>IF(CM275="-","-",_xlfn.XLOOKUP(CM275,'Banco de dados'!$B:$B,'Banco de dados'!$E:$E))</f>
        <v>#N/A</v>
      </c>
      <c r="CO275" s="26">
        <f t="shared" si="172"/>
        <v>1</v>
      </c>
      <c r="CP275" s="24">
        <f>_xlfn.XLOOKUP(CK275,'Banco de dados'!$B:$B,'Banco de dados'!$H:$H)</f>
        <v>44</v>
      </c>
      <c r="CQ275" s="24">
        <f>_xlfn.XLOOKUP(CM275,'Banco de dados'!$B:$B,'Banco de dados'!$H:$H)</f>
        <v>0</v>
      </c>
      <c r="CR275" s="24">
        <f>_xlfn.XLOOKUP(CK275,'Banco de dados'!$B:$B,'Banco de dados'!$F:$F)</f>
        <v>7657.99</v>
      </c>
      <c r="CS275" s="24">
        <f>_xlfn.XLOOKUP(CM275,'Banco de dados'!$B:$B,'Banco de dados'!$F:$F)</f>
        <v>0</v>
      </c>
      <c r="CT275" s="25">
        <v>0</v>
      </c>
      <c r="CU275" s="25"/>
      <c r="CV275" s="24" t="str">
        <f>IF(AI275&lt;=0.5,"Curto I",IF(AND(AI275&gt;='Braços de IP'!$B$9,AI275&lt;='Braços de IP'!$D$9),'Braços de IP'!$E$9,IF(AND(AI275&gt;='Braços de IP'!$B$10,AI275&lt;='Braços de IP'!$D$10),'Braços de IP'!$E$10,IF(AND(AI275&gt;='Braços de IP'!$B$11,AI275&lt;='Braços de IP'!$D$11),'Braços de IP'!$E$11,IF(AND(AI275&gt;='Braços de IP'!$B$12,AI275&lt;='Braços de IP'!$D$12),'Braços de IP'!$E$12,IF(AND(AI275&gt;='Braços de IP'!$B$13,AI275&lt;='Braços de IP'!$D$13),'Braços de IP'!$E$13,IF(AND(AI275&gt;='Braços de IP'!$B$14,AI275&lt;='Braços de IP'!$D$14),'Braços de IP'!$E$14,"ERRO")))))))</f>
        <v>Curto II</v>
      </c>
      <c r="CW275" s="25"/>
      <c r="CX275" s="24" t="str">
        <f>IF($CW275="","",VLOOKUP($CW275,'Braços de IP'!$E$9:$I$15,2,0))</f>
        <v/>
      </c>
      <c r="CY275" s="27" t="str">
        <f>IF($CW275="","",VLOOKUP($CW275,'Braços de IP'!$E$9:$I$15,5,0))</f>
        <v/>
      </c>
      <c r="CZ275" s="24"/>
      <c r="DA275" s="24"/>
      <c r="DB275" s="24"/>
      <c r="DC275" s="24"/>
      <c r="DD275" s="24"/>
      <c r="DE275" s="24"/>
      <c r="DF275" s="28">
        <f t="shared" si="173"/>
        <v>44</v>
      </c>
      <c r="DG275" s="29">
        <f t="shared" si="174"/>
        <v>100</v>
      </c>
      <c r="DH275" s="28">
        <f t="shared" si="175"/>
        <v>144</v>
      </c>
      <c r="DI275" s="30">
        <f t="shared" si="176"/>
        <v>0.56000000000000005</v>
      </c>
      <c r="DJ275" s="31"/>
      <c r="DK275" s="32"/>
      <c r="DL275" s="15" t="s">
        <v>141</v>
      </c>
      <c r="DM275" s="15"/>
      <c r="DO275" s="33">
        <f t="shared" si="177"/>
        <v>0.62393162393162394</v>
      </c>
    </row>
    <row r="276" spans="1:119" ht="15.75" hidden="1" customHeight="1" x14ac:dyDescent="0.3">
      <c r="C276" t="s">
        <v>991</v>
      </c>
      <c r="D276" s="15">
        <v>90</v>
      </c>
      <c r="E276" s="15" t="s">
        <v>153</v>
      </c>
      <c r="F276" s="15" t="s">
        <v>254</v>
      </c>
      <c r="G276" s="15">
        <v>-30.032422</v>
      </c>
      <c r="H276" s="15">
        <v>-50.167748000000003</v>
      </c>
      <c r="I276" s="15" t="s">
        <v>134</v>
      </c>
      <c r="J276" s="15" t="s">
        <v>135</v>
      </c>
      <c r="K276" s="15" t="s">
        <v>136</v>
      </c>
      <c r="L276" s="15" t="s">
        <v>148</v>
      </c>
      <c r="M276" s="15">
        <v>100</v>
      </c>
      <c r="N276" s="15">
        <v>17</v>
      </c>
      <c r="O276" s="15">
        <v>0</v>
      </c>
      <c r="P276" s="15">
        <f t="shared" si="150"/>
        <v>200</v>
      </c>
      <c r="Q276" s="16">
        <v>2</v>
      </c>
      <c r="R276" s="16">
        <v>2.5</v>
      </c>
      <c r="S276" s="16">
        <v>7</v>
      </c>
      <c r="T276" s="15"/>
      <c r="U276" s="15"/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 t="s">
        <v>138</v>
      </c>
      <c r="AD276" s="15" t="s">
        <v>139</v>
      </c>
      <c r="AE276" s="15">
        <v>40</v>
      </c>
      <c r="AF276" s="15">
        <v>7.5</v>
      </c>
      <c r="AG276" s="15">
        <v>1</v>
      </c>
      <c r="AH276" s="15">
        <v>0.5</v>
      </c>
      <c r="AI276" s="15">
        <v>1.5</v>
      </c>
      <c r="AJ276" s="16">
        <f t="shared" si="151"/>
        <v>1</v>
      </c>
      <c r="AK276" s="16" t="s">
        <v>135</v>
      </c>
      <c r="AL276" s="16" t="s">
        <v>135</v>
      </c>
      <c r="AM276" s="15" t="s">
        <v>140</v>
      </c>
      <c r="AN276" s="16">
        <f t="shared" si="152"/>
        <v>2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 t="s">
        <v>135</v>
      </c>
      <c r="AU276" s="17">
        <f t="shared" si="153"/>
        <v>0</v>
      </c>
      <c r="AV276" s="17"/>
      <c r="AW276" s="17">
        <f>VLOOKUP(I276,ABNT5101!$I$3:$J$9,2)</f>
        <v>7.5</v>
      </c>
      <c r="AX276" s="17">
        <f>VLOOKUP(I276,ABNT5101!$I$3:$M$9,5)</f>
        <v>0.18</v>
      </c>
      <c r="AY276" s="131" t="str">
        <f>_xlfn.XLOOKUP(I276,ABNT5101!$I:$I,ABNT5101!$L:$L)</f>
        <v>-</v>
      </c>
      <c r="AZ276" s="131">
        <f>_xlfn.XLOOKUP(I276,ABNT5101!$I:$I,ABNT5101!M:M)</f>
        <v>0.18</v>
      </c>
      <c r="BA276" s="131" t="str">
        <f>_xlfn.XLOOKUP(I276,ABNT5101!$I:$I,ABNT5101!N:N)</f>
        <v>-</v>
      </c>
      <c r="BB276" s="131">
        <f>_xlfn.XLOOKUP(I276,ABNT5101!$I:$I,ABNT5101!O:O)</f>
        <v>16</v>
      </c>
      <c r="BC276" s="18" t="str">
        <f t="shared" si="154"/>
        <v>ATENDE</v>
      </c>
      <c r="BD276" s="19">
        <f t="shared" si="155"/>
        <v>0.11733333333333351</v>
      </c>
      <c r="BE276" s="19">
        <f t="shared" si="156"/>
        <v>1.1111111111111112</v>
      </c>
      <c r="BF276" s="19" t="str">
        <f t="shared" si="157"/>
        <v>-</v>
      </c>
      <c r="BG276" s="20">
        <v>8.3800000000000008</v>
      </c>
      <c r="BH276" s="20">
        <v>0.38</v>
      </c>
      <c r="BI276" s="20"/>
      <c r="BJ276" s="20"/>
      <c r="BK276" s="21"/>
      <c r="BL276" s="20"/>
      <c r="BM276" s="18" t="str">
        <f t="shared" si="158"/>
        <v>ATENDE</v>
      </c>
      <c r="BN276" s="18" t="str">
        <f t="shared" si="159"/>
        <v>ATENDE</v>
      </c>
      <c r="BO276" s="18" t="str">
        <f t="shared" si="160"/>
        <v>ATENDE</v>
      </c>
      <c r="BP276" s="18" t="str">
        <f t="shared" si="161"/>
        <v>ATENDE</v>
      </c>
      <c r="BQ276" s="22" t="str">
        <f t="shared" si="162"/>
        <v>C5</v>
      </c>
      <c r="BR276" s="22" t="str">
        <f t="shared" si="163"/>
        <v>P6</v>
      </c>
      <c r="BS276" s="23">
        <f t="shared" si="164"/>
        <v>1.3133333333333335</v>
      </c>
      <c r="BT276" s="20">
        <v>6.94</v>
      </c>
      <c r="BU276" s="20">
        <v>1.84</v>
      </c>
      <c r="BV276" s="132">
        <f>IF(BR276="-","-",_xlfn.XLOOKUP(BR276,ABNT5101!$B$4:$B$9,ABNT5101!$C$4:$C$9))</f>
        <v>3</v>
      </c>
      <c r="BW276" s="132">
        <f>IF(BR276="-","-",_xlfn.XLOOKUP(BR276,ABNT5101!$B$4:$B$9,ABNT5101!$D$4:$D$9))</f>
        <v>0.6</v>
      </c>
      <c r="BX276" s="18" t="str">
        <f t="shared" si="165"/>
        <v>ATENDE</v>
      </c>
      <c r="BY276" s="18" t="str">
        <f t="shared" si="166"/>
        <v>ATENDE</v>
      </c>
      <c r="BZ276" s="18" t="str">
        <f t="shared" si="167"/>
        <v>ATENDE</v>
      </c>
      <c r="CA276" s="22" t="str">
        <f t="shared" si="178"/>
        <v>P6</v>
      </c>
      <c r="CB276" s="23" t="e">
        <f t="shared" si="168"/>
        <v>#VALUE!</v>
      </c>
      <c r="CC276" s="22" t="s">
        <v>994</v>
      </c>
      <c r="CD276" s="22" t="s">
        <v>994</v>
      </c>
      <c r="CE276" s="130">
        <f>IF(CA276="-","-",_xlfn.XLOOKUP(CA276,ABNT5101!$B$4:$B$9,ABNT5101!$C$4:$C$9))</f>
        <v>3</v>
      </c>
      <c r="CF276" s="130">
        <f>IF(CA276="-","-",_xlfn.XLOOKUP(CA276,ABNT5101!$B$4:$B$9,ABNT5101!$D$4:$D$9))</f>
        <v>0.6</v>
      </c>
      <c r="CG276" s="18" t="str">
        <f t="shared" si="169"/>
        <v>ATENDE</v>
      </c>
      <c r="CH276" s="18" t="str">
        <f t="shared" si="170"/>
        <v>ATENDE</v>
      </c>
      <c r="CI276" s="18" t="str">
        <f t="shared" si="171"/>
        <v>ATENDE</v>
      </c>
      <c r="CJ276" s="133" t="str">
        <f>_xlfn.XLOOKUP(CK276,'Banco de dados'!$B:$B,'Banco de dados'!$D:$D)</f>
        <v>SX LIGHTING</v>
      </c>
      <c r="CK276" s="145" t="s">
        <v>803</v>
      </c>
      <c r="CL276" s="24" t="str">
        <f>_xlfn.XLOOKUP(CK276,'Banco de dados'!$B:$B,'Banco de dados'!$E:$E)</f>
        <v>SXINEVO040K40L12CZF7PHF</v>
      </c>
      <c r="CM276" s="24"/>
      <c r="CN276" s="24" t="e">
        <f>IF(CM276="-","-",_xlfn.XLOOKUP(CM276,'Banco de dados'!$B:$B,'Banco de dados'!$E:$E))</f>
        <v>#N/A</v>
      </c>
      <c r="CO276" s="26">
        <f t="shared" si="172"/>
        <v>1</v>
      </c>
      <c r="CP276" s="24">
        <f>_xlfn.XLOOKUP(CK276,'Banco de dados'!$B:$B,'Banco de dados'!$H:$H)</f>
        <v>39</v>
      </c>
      <c r="CQ276" s="24">
        <f>_xlfn.XLOOKUP(CM276,'Banco de dados'!$B:$B,'Banco de dados'!$H:$H)</f>
        <v>0</v>
      </c>
      <c r="CR276" s="24">
        <f>_xlfn.XLOOKUP(CK276,'Banco de dados'!$B:$B,'Banco de dados'!$F:$F)</f>
        <v>6552</v>
      </c>
      <c r="CS276" s="24">
        <f>_xlfn.XLOOKUP(CM276,'Banco de dados'!$B:$B,'Banco de dados'!$F:$F)</f>
        <v>0</v>
      </c>
      <c r="CT276" s="25">
        <v>0</v>
      </c>
      <c r="CU276" s="25"/>
      <c r="CV276" s="24" t="str">
        <f>IF(AI276&lt;=0.5,"Curto I",IF(AND(AI276&gt;='Braços de IP'!$B$9,AI276&lt;='Braços de IP'!$D$9),'Braços de IP'!$E$9,IF(AND(AI276&gt;='Braços de IP'!$B$10,AI276&lt;='Braços de IP'!$D$10),'Braços de IP'!$E$10,IF(AND(AI276&gt;='Braços de IP'!$B$11,AI276&lt;='Braços de IP'!$D$11),'Braços de IP'!$E$11,IF(AND(AI276&gt;='Braços de IP'!$B$12,AI276&lt;='Braços de IP'!$D$12),'Braços de IP'!$E$12,IF(AND(AI276&gt;='Braços de IP'!$B$13,AI276&lt;='Braços de IP'!$D$13),'Braços de IP'!$E$13,IF(AND(AI276&gt;='Braços de IP'!$B$14,AI276&lt;='Braços de IP'!$D$14),'Braços de IP'!$E$14,"ERRO")))))))</f>
        <v>Curto II</v>
      </c>
      <c r="CW276" s="25"/>
      <c r="CX276" s="24" t="str">
        <f>IF($CW276="","",VLOOKUP($CW276,'Braços de IP'!$E$9:$I$15,2,0))</f>
        <v/>
      </c>
      <c r="CY276" s="27" t="str">
        <f>IF($CW276="","",VLOOKUP($CW276,'Braços de IP'!$E$9:$I$15,5,0))</f>
        <v/>
      </c>
      <c r="CZ276" s="24"/>
      <c r="DA276" s="24"/>
      <c r="DB276" s="24"/>
      <c r="DC276" s="24"/>
      <c r="DD276" s="24"/>
      <c r="DE276" s="24"/>
      <c r="DF276" s="28">
        <f t="shared" si="173"/>
        <v>39</v>
      </c>
      <c r="DG276" s="29">
        <f t="shared" si="174"/>
        <v>100</v>
      </c>
      <c r="DH276" s="28">
        <f t="shared" si="175"/>
        <v>139</v>
      </c>
      <c r="DI276" s="30">
        <f t="shared" si="176"/>
        <v>0.61</v>
      </c>
      <c r="DJ276" s="31"/>
      <c r="DK276" s="32"/>
      <c r="DL276" s="15" t="s">
        <v>141</v>
      </c>
      <c r="DM276" s="15"/>
      <c r="DO276" s="33">
        <f t="shared" si="177"/>
        <v>0.66666666666666663</v>
      </c>
    </row>
    <row r="277" spans="1:119" ht="15.75" hidden="1" customHeight="1" x14ac:dyDescent="0.3">
      <c r="C277" t="s">
        <v>991</v>
      </c>
      <c r="D277" s="15">
        <v>90</v>
      </c>
      <c r="E277" s="15" t="s">
        <v>153</v>
      </c>
      <c r="F277" s="15" t="s">
        <v>254</v>
      </c>
      <c r="G277" s="15">
        <v>-30.032422</v>
      </c>
      <c r="H277" s="15">
        <v>-50.167748000000003</v>
      </c>
      <c r="I277" s="15" t="s">
        <v>134</v>
      </c>
      <c r="J277" s="15" t="s">
        <v>135</v>
      </c>
      <c r="K277" s="15" t="s">
        <v>136</v>
      </c>
      <c r="L277" s="15" t="s">
        <v>148</v>
      </c>
      <c r="M277" s="15">
        <v>100</v>
      </c>
      <c r="N277" s="15">
        <v>17</v>
      </c>
      <c r="O277" s="15">
        <v>0</v>
      </c>
      <c r="P277" s="15">
        <f t="shared" si="150"/>
        <v>200</v>
      </c>
      <c r="Q277" s="16">
        <v>2</v>
      </c>
      <c r="R277" s="16">
        <v>2.5</v>
      </c>
      <c r="S277" s="16">
        <v>7</v>
      </c>
      <c r="T277" s="15"/>
      <c r="U277" s="15"/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 t="s">
        <v>138</v>
      </c>
      <c r="AD277" s="15" t="s">
        <v>139</v>
      </c>
      <c r="AE277" s="15">
        <v>40</v>
      </c>
      <c r="AF277" s="15">
        <v>7.5</v>
      </c>
      <c r="AG277" s="15">
        <v>1</v>
      </c>
      <c r="AH277" s="15">
        <v>0.5</v>
      </c>
      <c r="AI277" s="15">
        <v>1.5</v>
      </c>
      <c r="AJ277" s="16">
        <f t="shared" si="151"/>
        <v>1</v>
      </c>
      <c r="AK277" s="16" t="s">
        <v>135</v>
      </c>
      <c r="AL277" s="16" t="s">
        <v>135</v>
      </c>
      <c r="AM277" s="15" t="s">
        <v>140</v>
      </c>
      <c r="AN277" s="16">
        <f t="shared" si="152"/>
        <v>2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 t="s">
        <v>135</v>
      </c>
      <c r="AU277" s="17">
        <f t="shared" si="153"/>
        <v>0</v>
      </c>
      <c r="AV277" s="17"/>
      <c r="AW277" s="17">
        <f>VLOOKUP(I277,ABNT5101!$I$3:$J$9,2)</f>
        <v>7.5</v>
      </c>
      <c r="AX277" s="17">
        <f>VLOOKUP(I277,ABNT5101!$I$3:$M$9,5)</f>
        <v>0.18</v>
      </c>
      <c r="AY277" s="131" t="str">
        <f>_xlfn.XLOOKUP(I277,ABNT5101!$I:$I,ABNT5101!$L:$L)</f>
        <v>-</v>
      </c>
      <c r="AZ277" s="131">
        <f>_xlfn.XLOOKUP(I277,ABNT5101!$I:$I,ABNT5101!M:M)</f>
        <v>0.18</v>
      </c>
      <c r="BA277" s="131" t="str">
        <f>_xlfn.XLOOKUP(I277,ABNT5101!$I:$I,ABNT5101!N:N)</f>
        <v>-</v>
      </c>
      <c r="BB277" s="131">
        <f>_xlfn.XLOOKUP(I277,ABNT5101!$I:$I,ABNT5101!O:O)</f>
        <v>16</v>
      </c>
      <c r="BC277" s="18" t="str">
        <f t="shared" si="154"/>
        <v>ATENDE</v>
      </c>
      <c r="BD277" s="19">
        <f t="shared" si="155"/>
        <v>0.2693333333333332</v>
      </c>
      <c r="BE277" s="19">
        <f t="shared" si="156"/>
        <v>0.5555555555555558</v>
      </c>
      <c r="BF277" s="19" t="str">
        <f t="shared" si="157"/>
        <v>-</v>
      </c>
      <c r="BG277" s="20">
        <v>9.52</v>
      </c>
      <c r="BH277" s="20">
        <v>0.28000000000000003</v>
      </c>
      <c r="BI277" s="20"/>
      <c r="BJ277" s="20"/>
      <c r="BK277" s="21"/>
      <c r="BL277" s="20"/>
      <c r="BM277" s="18" t="str">
        <f t="shared" si="158"/>
        <v>ATENDE</v>
      </c>
      <c r="BN277" s="18" t="str">
        <f t="shared" si="159"/>
        <v>ATENDE</v>
      </c>
      <c r="BO277" s="18" t="str">
        <f t="shared" si="160"/>
        <v>ATENDE</v>
      </c>
      <c r="BP277" s="18" t="str">
        <f t="shared" si="161"/>
        <v>ATENDE</v>
      </c>
      <c r="BQ277" s="22" t="str">
        <f t="shared" si="162"/>
        <v>C5</v>
      </c>
      <c r="BR277" s="22" t="str">
        <f t="shared" si="163"/>
        <v>P6</v>
      </c>
      <c r="BS277" s="23">
        <f t="shared" si="164"/>
        <v>1.4466666666666668</v>
      </c>
      <c r="BT277" s="20">
        <v>7.34</v>
      </c>
      <c r="BU277" s="20">
        <v>1.86</v>
      </c>
      <c r="BV277" s="132">
        <f>IF(BR277="-","-",_xlfn.XLOOKUP(BR277,ABNT5101!$B$4:$B$9,ABNT5101!$C$4:$C$9))</f>
        <v>3</v>
      </c>
      <c r="BW277" s="132">
        <f>IF(BR277="-","-",_xlfn.XLOOKUP(BR277,ABNT5101!$B$4:$B$9,ABNT5101!$D$4:$D$9))</f>
        <v>0.6</v>
      </c>
      <c r="BX277" s="18" t="str">
        <f t="shared" si="165"/>
        <v>ATENDE</v>
      </c>
      <c r="BY277" s="18" t="str">
        <f t="shared" si="166"/>
        <v>ATENDE</v>
      </c>
      <c r="BZ277" s="18" t="str">
        <f t="shared" si="167"/>
        <v>ATENDE</v>
      </c>
      <c r="CA277" s="22" t="str">
        <f t="shared" si="178"/>
        <v>P6</v>
      </c>
      <c r="CB277" s="23" t="e">
        <f t="shared" si="168"/>
        <v>#VALUE!</v>
      </c>
      <c r="CC277" s="22" t="s">
        <v>994</v>
      </c>
      <c r="CD277" s="22" t="s">
        <v>994</v>
      </c>
      <c r="CE277" s="130">
        <f>IF(CA277="-","-",_xlfn.XLOOKUP(CA277,ABNT5101!$B$4:$B$9,ABNT5101!$C$4:$C$9))</f>
        <v>3</v>
      </c>
      <c r="CF277" s="130">
        <f>IF(CA277="-","-",_xlfn.XLOOKUP(CA277,ABNT5101!$B$4:$B$9,ABNT5101!$D$4:$D$9))</f>
        <v>0.6</v>
      </c>
      <c r="CG277" s="18" t="str">
        <f t="shared" si="169"/>
        <v>ATENDE</v>
      </c>
      <c r="CH277" s="18" t="str">
        <f t="shared" si="170"/>
        <v>ATENDE</v>
      </c>
      <c r="CI277" s="18" t="str">
        <f t="shared" si="171"/>
        <v>ATENDE</v>
      </c>
      <c r="CJ277" s="133" t="str">
        <f>_xlfn.XLOOKUP(CK277,'Banco de dados'!$B:$B,'Banco de dados'!$D:$D)</f>
        <v>TECNOWATT</v>
      </c>
      <c r="CK277" s="145" t="s">
        <v>826</v>
      </c>
      <c r="CL277" s="24" t="str">
        <f>_xlfn.XLOOKUP(CK277,'Banco de dados'!$B:$B,'Banco de dados'!$E:$E)</f>
        <v>SIGSAGPTLRRSSNDL_40W_50IBBRS
1-10C1MUN6.5</v>
      </c>
      <c r="CM277" s="24"/>
      <c r="CN277" s="24" t="e">
        <f>IF(CM277="-","-",_xlfn.XLOOKUP(CM277,'Banco de dados'!$B:$B,'Banco de dados'!$E:$E))</f>
        <v>#N/A</v>
      </c>
      <c r="CO277" s="26">
        <f t="shared" si="172"/>
        <v>1</v>
      </c>
      <c r="CP277" s="24">
        <f>_xlfn.XLOOKUP(CK277,'Banco de dados'!$B:$B,'Banco de dados'!$H:$H)</f>
        <v>40</v>
      </c>
      <c r="CQ277" s="24">
        <f>_xlfn.XLOOKUP(CM277,'Banco de dados'!$B:$B,'Banco de dados'!$H:$H)</f>
        <v>0</v>
      </c>
      <c r="CR277" s="24">
        <f>_xlfn.XLOOKUP(CK277,'Banco de dados'!$B:$B,'Banco de dados'!$F:$F)</f>
        <v>6641</v>
      </c>
      <c r="CS277" s="24">
        <f>_xlfn.XLOOKUP(CM277,'Banco de dados'!$B:$B,'Banco de dados'!$F:$F)</f>
        <v>0</v>
      </c>
      <c r="CT277" s="25">
        <v>0</v>
      </c>
      <c r="CU277" s="25"/>
      <c r="CV277" s="24" t="str">
        <f>IF(AI277&lt;=0.5,"Curto I",IF(AND(AI277&gt;='Braços de IP'!$B$9,AI277&lt;='Braços de IP'!$D$9),'Braços de IP'!$E$9,IF(AND(AI277&gt;='Braços de IP'!$B$10,AI277&lt;='Braços de IP'!$D$10),'Braços de IP'!$E$10,IF(AND(AI277&gt;='Braços de IP'!$B$11,AI277&lt;='Braços de IP'!$D$11),'Braços de IP'!$E$11,IF(AND(AI277&gt;='Braços de IP'!$B$12,AI277&lt;='Braços de IP'!$D$12),'Braços de IP'!$E$12,IF(AND(AI277&gt;='Braços de IP'!$B$13,AI277&lt;='Braços de IP'!$D$13),'Braços de IP'!$E$13,IF(AND(AI277&gt;='Braços de IP'!$B$14,AI277&lt;='Braços de IP'!$D$14),'Braços de IP'!$E$14,"ERRO")))))))</f>
        <v>Curto II</v>
      </c>
      <c r="CW277" s="25"/>
      <c r="CX277" s="24" t="str">
        <f>IF($CW277="","",VLOOKUP($CW277,'Braços de IP'!$E$9:$I$15,2,0))</f>
        <v/>
      </c>
      <c r="CY277" s="27" t="str">
        <f>IF($CW277="","",VLOOKUP($CW277,'Braços de IP'!$E$9:$I$15,5,0))</f>
        <v/>
      </c>
      <c r="CZ277" s="24"/>
      <c r="DA277" s="24"/>
      <c r="DB277" s="24"/>
      <c r="DC277" s="24"/>
      <c r="DD277" s="24"/>
      <c r="DE277" s="24"/>
      <c r="DF277" s="28">
        <f t="shared" si="173"/>
        <v>40</v>
      </c>
      <c r="DG277" s="29">
        <f t="shared" si="174"/>
        <v>100</v>
      </c>
      <c r="DH277" s="28">
        <f t="shared" si="175"/>
        <v>140</v>
      </c>
      <c r="DI277" s="30">
        <f t="shared" si="176"/>
        <v>0.6</v>
      </c>
      <c r="DJ277" s="31"/>
      <c r="DK277" s="32"/>
      <c r="DL277" s="15" t="s">
        <v>141</v>
      </c>
      <c r="DM277" s="15"/>
      <c r="DO277" s="33">
        <f t="shared" si="177"/>
        <v>0.65811965811965811</v>
      </c>
    </row>
    <row r="278" spans="1:119" ht="15.75" hidden="1" customHeight="1" x14ac:dyDescent="0.3">
      <c r="C278" t="s">
        <v>991</v>
      </c>
      <c r="D278" s="15">
        <v>92</v>
      </c>
      <c r="E278" s="15" t="s">
        <v>132</v>
      </c>
      <c r="F278" s="15" t="s">
        <v>256</v>
      </c>
      <c r="G278" s="15">
        <v>-30.034994000000001</v>
      </c>
      <c r="H278" s="15">
        <v>-50.161307000000001</v>
      </c>
      <c r="I278" s="15" t="s">
        <v>134</v>
      </c>
      <c r="J278" s="15" t="s">
        <v>135</v>
      </c>
      <c r="K278" s="15" t="s">
        <v>136</v>
      </c>
      <c r="L278" s="15" t="s">
        <v>148</v>
      </c>
      <c r="M278" s="15">
        <v>100</v>
      </c>
      <c r="N278" s="15">
        <v>17</v>
      </c>
      <c r="O278" s="15">
        <v>0</v>
      </c>
      <c r="P278" s="15">
        <f t="shared" si="150"/>
        <v>200</v>
      </c>
      <c r="Q278" s="16">
        <v>2</v>
      </c>
      <c r="R278" s="16">
        <v>2.5</v>
      </c>
      <c r="S278" s="16">
        <v>7</v>
      </c>
      <c r="T278" s="15"/>
      <c r="U278" s="15"/>
      <c r="V278" s="15">
        <v>0</v>
      </c>
      <c r="W278" s="15">
        <v>2.5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 t="s">
        <v>138</v>
      </c>
      <c r="AD278" s="15" t="s">
        <v>139</v>
      </c>
      <c r="AE278" s="15">
        <v>41.5</v>
      </c>
      <c r="AF278" s="15">
        <v>7.5</v>
      </c>
      <c r="AG278" s="15">
        <v>1</v>
      </c>
      <c r="AH278" s="15">
        <v>0.5</v>
      </c>
      <c r="AI278" s="15">
        <v>1.3</v>
      </c>
      <c r="AJ278" s="16">
        <f t="shared" si="151"/>
        <v>0.8</v>
      </c>
      <c r="AK278" s="16" t="s">
        <v>135</v>
      </c>
      <c r="AL278" s="16" t="s">
        <v>135</v>
      </c>
      <c r="AM278" s="15" t="s">
        <v>140</v>
      </c>
      <c r="AN278" s="16">
        <f t="shared" si="152"/>
        <v>2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 t="s">
        <v>135</v>
      </c>
      <c r="AU278" s="17">
        <f t="shared" si="153"/>
        <v>0</v>
      </c>
      <c r="AV278" s="17"/>
      <c r="AW278" s="17">
        <f>VLOOKUP(I278,ABNT5101!$I$3:$J$9,2)</f>
        <v>7.5</v>
      </c>
      <c r="AX278" s="17">
        <f>VLOOKUP(I278,ABNT5101!$I$3:$M$9,5)</f>
        <v>0.18</v>
      </c>
      <c r="AY278" s="131" t="str">
        <f>_xlfn.XLOOKUP(I278,ABNT5101!$I:$I,ABNT5101!$L:$L)</f>
        <v>-</v>
      </c>
      <c r="AZ278" s="131">
        <f>_xlfn.XLOOKUP(I278,ABNT5101!$I:$I,ABNT5101!M:M)</f>
        <v>0.18</v>
      </c>
      <c r="BA278" s="131" t="str">
        <f>_xlfn.XLOOKUP(I278,ABNT5101!$I:$I,ABNT5101!N:N)</f>
        <v>-</v>
      </c>
      <c r="BB278" s="131">
        <f>_xlfn.XLOOKUP(I278,ABNT5101!$I:$I,ABNT5101!O:O)</f>
        <v>16</v>
      </c>
      <c r="BC278" s="18" t="str">
        <f t="shared" si="154"/>
        <v>ATENDE</v>
      </c>
      <c r="BD278" s="19">
        <f t="shared" si="155"/>
        <v>0.12399999999999989</v>
      </c>
      <c r="BE278" s="19">
        <f t="shared" si="156"/>
        <v>0.72222222222222232</v>
      </c>
      <c r="BF278" s="19" t="str">
        <f t="shared" si="157"/>
        <v>-</v>
      </c>
      <c r="BG278" s="20">
        <v>8.43</v>
      </c>
      <c r="BH278" s="20">
        <v>0.31</v>
      </c>
      <c r="BI278" s="20"/>
      <c r="BJ278" s="20"/>
      <c r="BK278" s="21"/>
      <c r="BL278" s="20"/>
      <c r="BM278" s="18" t="str">
        <f t="shared" si="158"/>
        <v>ATENDE</v>
      </c>
      <c r="BN278" s="18" t="str">
        <f t="shared" si="159"/>
        <v>ATENDE</v>
      </c>
      <c r="BO278" s="18" t="str">
        <f t="shared" si="160"/>
        <v>ATENDE</v>
      </c>
      <c r="BP278" s="18" t="str">
        <f t="shared" si="161"/>
        <v>ATENDE</v>
      </c>
      <c r="BQ278" s="22" t="str">
        <f t="shared" si="162"/>
        <v>C5</v>
      </c>
      <c r="BR278" s="22" t="str">
        <f t="shared" si="163"/>
        <v>P6</v>
      </c>
      <c r="BS278" s="23">
        <f t="shared" si="164"/>
        <v>0.7699999999999998</v>
      </c>
      <c r="BT278" s="20">
        <v>5.31</v>
      </c>
      <c r="BU278" s="20">
        <v>2.12</v>
      </c>
      <c r="BV278" s="132">
        <f>IF(BR278="-","-",_xlfn.XLOOKUP(BR278,ABNT5101!$B$4:$B$9,ABNT5101!$C$4:$C$9))</f>
        <v>3</v>
      </c>
      <c r="BW278" s="132">
        <f>IF(BR278="-","-",_xlfn.XLOOKUP(BR278,ABNT5101!$B$4:$B$9,ABNT5101!$D$4:$D$9))</f>
        <v>0.6</v>
      </c>
      <c r="BX278" s="18" t="str">
        <f t="shared" si="165"/>
        <v>ATENDE</v>
      </c>
      <c r="BY278" s="18" t="str">
        <f t="shared" si="166"/>
        <v>ATENDE</v>
      </c>
      <c r="BZ278" s="18" t="str">
        <f t="shared" si="167"/>
        <v>ATENDE</v>
      </c>
      <c r="CA278" s="22" t="str">
        <f t="shared" si="178"/>
        <v>P6</v>
      </c>
      <c r="CB278" s="23">
        <f t="shared" si="168"/>
        <v>1.4233333333333333</v>
      </c>
      <c r="CC278" s="22">
        <v>7.27</v>
      </c>
      <c r="CD278" s="22">
        <v>2.0099999999999998</v>
      </c>
      <c r="CE278" s="130">
        <f>IF(CA278="-","-",_xlfn.XLOOKUP(CA278,ABNT5101!$B$4:$B$9,ABNT5101!$C$4:$C$9))</f>
        <v>3</v>
      </c>
      <c r="CF278" s="130">
        <f>IF(CA278="-","-",_xlfn.XLOOKUP(CA278,ABNT5101!$B$4:$B$9,ABNT5101!$D$4:$D$9))</f>
        <v>0.6</v>
      </c>
      <c r="CG278" s="18" t="str">
        <f t="shared" si="169"/>
        <v>ATENDE</v>
      </c>
      <c r="CH278" s="18" t="str">
        <f t="shared" si="170"/>
        <v>ATENDE</v>
      </c>
      <c r="CI278" s="18" t="str">
        <f t="shared" si="171"/>
        <v>ATENDE</v>
      </c>
      <c r="CJ278" s="133" t="str">
        <f>_xlfn.XLOOKUP(CK278,'Banco de dados'!$B:$B,'Banco de dados'!$D:$D)</f>
        <v>LEDSTAR</v>
      </c>
      <c r="CK278" s="145" t="s">
        <v>711</v>
      </c>
      <c r="CL278" s="24" t="str">
        <f>_xlfn.XLOOKUP(CK278,'Banco de dados'!$B:$B,'Banco de dados'!$E:$E)</f>
        <v>LUM LED SL VT 9.1 44W</v>
      </c>
      <c r="CM278" s="24"/>
      <c r="CN278" s="24" t="e">
        <f>IF(CM278="-","-",_xlfn.XLOOKUP(CM278,'Banco de dados'!$B:$B,'Banco de dados'!$E:$E))</f>
        <v>#N/A</v>
      </c>
      <c r="CO278" s="26">
        <f t="shared" si="172"/>
        <v>1</v>
      </c>
      <c r="CP278" s="24">
        <f>_xlfn.XLOOKUP(CK278,'Banco de dados'!$B:$B,'Banco de dados'!$H:$H)</f>
        <v>44</v>
      </c>
      <c r="CQ278" s="24">
        <f>_xlfn.XLOOKUP(CM278,'Banco de dados'!$B:$B,'Banco de dados'!$H:$H)</f>
        <v>0</v>
      </c>
      <c r="CR278" s="24">
        <f>_xlfn.XLOOKUP(CK278,'Banco de dados'!$B:$B,'Banco de dados'!$F:$F)</f>
        <v>7657.99</v>
      </c>
      <c r="CS278" s="24">
        <f>_xlfn.XLOOKUP(CM278,'Banco de dados'!$B:$B,'Banco de dados'!$F:$F)</f>
        <v>0</v>
      </c>
      <c r="CT278" s="25">
        <v>0</v>
      </c>
      <c r="CU278" s="25"/>
      <c r="CV278" s="24" t="str">
        <f>IF(AI278&lt;=0.5,"Curto I",IF(AND(AI278&gt;='Braços de IP'!$B$9,AI278&lt;='Braços de IP'!$D$9),'Braços de IP'!$E$9,IF(AND(AI278&gt;='Braços de IP'!$B$10,AI278&lt;='Braços de IP'!$D$10),'Braços de IP'!$E$10,IF(AND(AI278&gt;='Braços de IP'!$B$11,AI278&lt;='Braços de IP'!$D$11),'Braços de IP'!$E$11,IF(AND(AI278&gt;='Braços de IP'!$B$12,AI278&lt;='Braços de IP'!$D$12),'Braços de IP'!$E$12,IF(AND(AI278&gt;='Braços de IP'!$B$13,AI278&lt;='Braços de IP'!$D$13),'Braços de IP'!$E$13,IF(AND(AI278&gt;='Braços de IP'!$B$14,AI278&lt;='Braços de IP'!$D$14),'Braços de IP'!$E$14,"ERRO")))))))</f>
        <v>Curto II</v>
      </c>
      <c r="CW278" s="25"/>
      <c r="CX278" s="24" t="str">
        <f>IF($CW278="","",VLOOKUP($CW278,'Braços de IP'!$E$9:$I$15,2,0))</f>
        <v/>
      </c>
      <c r="CY278" s="27" t="str">
        <f>IF($CW278="","",VLOOKUP($CW278,'Braços de IP'!$E$9:$I$15,5,0))</f>
        <v/>
      </c>
      <c r="CZ278" s="24"/>
      <c r="DA278" s="24"/>
      <c r="DB278" s="24"/>
      <c r="DC278" s="24"/>
      <c r="DD278" s="24"/>
      <c r="DE278" s="24"/>
      <c r="DF278" s="28">
        <f t="shared" si="173"/>
        <v>44</v>
      </c>
      <c r="DG278" s="29">
        <f t="shared" si="174"/>
        <v>100</v>
      </c>
      <c r="DH278" s="28">
        <f t="shared" si="175"/>
        <v>144</v>
      </c>
      <c r="DI278" s="30">
        <f t="shared" si="176"/>
        <v>0.56000000000000005</v>
      </c>
      <c r="DJ278" s="31"/>
      <c r="DK278" s="32"/>
      <c r="DL278" s="15" t="s">
        <v>141</v>
      </c>
      <c r="DM278" s="15"/>
      <c r="DO278" s="33">
        <f t="shared" si="177"/>
        <v>0.62393162393162394</v>
      </c>
    </row>
    <row r="279" spans="1:119" ht="15.75" hidden="1" customHeight="1" x14ac:dyDescent="0.3">
      <c r="C279" t="s">
        <v>991</v>
      </c>
      <c r="D279" s="15">
        <v>92</v>
      </c>
      <c r="E279" s="15" t="s">
        <v>132</v>
      </c>
      <c r="F279" s="15" t="s">
        <v>256</v>
      </c>
      <c r="G279" s="15">
        <v>-30.034994000000001</v>
      </c>
      <c r="H279" s="15">
        <v>-50.161307000000001</v>
      </c>
      <c r="I279" s="15" t="s">
        <v>134</v>
      </c>
      <c r="J279" s="15" t="s">
        <v>135</v>
      </c>
      <c r="K279" s="15" t="s">
        <v>136</v>
      </c>
      <c r="L279" s="15" t="s">
        <v>148</v>
      </c>
      <c r="M279" s="15">
        <v>100</v>
      </c>
      <c r="N279" s="15">
        <v>17</v>
      </c>
      <c r="O279" s="15">
        <v>0</v>
      </c>
      <c r="P279" s="15">
        <f t="shared" si="150"/>
        <v>200</v>
      </c>
      <c r="Q279" s="16">
        <v>2</v>
      </c>
      <c r="R279" s="16">
        <v>2.5</v>
      </c>
      <c r="S279" s="16">
        <v>7</v>
      </c>
      <c r="T279" s="15"/>
      <c r="U279" s="15"/>
      <c r="V279" s="15">
        <v>0</v>
      </c>
      <c r="W279" s="15">
        <v>2.5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 t="s">
        <v>138</v>
      </c>
      <c r="AD279" s="15" t="s">
        <v>139</v>
      </c>
      <c r="AE279" s="15">
        <v>41.5</v>
      </c>
      <c r="AF279" s="15">
        <v>7.5</v>
      </c>
      <c r="AG279" s="15">
        <v>1</v>
      </c>
      <c r="AH279" s="15">
        <v>0.5</v>
      </c>
      <c r="AI279" s="15">
        <v>1.3</v>
      </c>
      <c r="AJ279" s="16">
        <f t="shared" si="151"/>
        <v>0.8</v>
      </c>
      <c r="AK279" s="16" t="s">
        <v>135</v>
      </c>
      <c r="AL279" s="16" t="s">
        <v>135</v>
      </c>
      <c r="AM279" s="15" t="s">
        <v>140</v>
      </c>
      <c r="AN279" s="16">
        <f t="shared" si="152"/>
        <v>2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 t="s">
        <v>135</v>
      </c>
      <c r="AU279" s="17">
        <f t="shared" si="153"/>
        <v>0</v>
      </c>
      <c r="AV279" s="17"/>
      <c r="AW279" s="17">
        <f>VLOOKUP(I279,ABNT5101!$I$3:$J$9,2)</f>
        <v>7.5</v>
      </c>
      <c r="AX279" s="17">
        <f>VLOOKUP(I279,ABNT5101!$I$3:$M$9,5)</f>
        <v>0.18</v>
      </c>
      <c r="AY279" s="131" t="str">
        <f>_xlfn.XLOOKUP(I279,ABNT5101!$I:$I,ABNT5101!$L:$L)</f>
        <v>-</v>
      </c>
      <c r="AZ279" s="131">
        <f>_xlfn.XLOOKUP(I279,ABNT5101!$I:$I,ABNT5101!M:M)</f>
        <v>0.18</v>
      </c>
      <c r="BA279" s="131" t="str">
        <f>_xlfn.XLOOKUP(I279,ABNT5101!$I:$I,ABNT5101!N:N)</f>
        <v>-</v>
      </c>
      <c r="BB279" s="131">
        <f>_xlfn.XLOOKUP(I279,ABNT5101!$I:$I,ABNT5101!O:O)</f>
        <v>16</v>
      </c>
      <c r="BC279" s="18" t="str">
        <f t="shared" si="154"/>
        <v>ATENDE</v>
      </c>
      <c r="BD279" s="19">
        <f t="shared" si="155"/>
        <v>6.9333333333333247E-2</v>
      </c>
      <c r="BE279" s="19">
        <f t="shared" si="156"/>
        <v>0.94444444444444442</v>
      </c>
      <c r="BF279" s="19" t="str">
        <f t="shared" si="157"/>
        <v>-</v>
      </c>
      <c r="BG279" s="20">
        <v>8.02</v>
      </c>
      <c r="BH279" s="20">
        <v>0.35</v>
      </c>
      <c r="BI279" s="20"/>
      <c r="BJ279" s="20"/>
      <c r="BK279" s="21"/>
      <c r="BL279" s="20"/>
      <c r="BM279" s="18" t="str">
        <f t="shared" si="158"/>
        <v>ATENDE</v>
      </c>
      <c r="BN279" s="18" t="str">
        <f t="shared" si="159"/>
        <v>ATENDE</v>
      </c>
      <c r="BO279" s="18" t="str">
        <f t="shared" si="160"/>
        <v>ATENDE</v>
      </c>
      <c r="BP279" s="18" t="str">
        <f t="shared" si="161"/>
        <v>ATENDE</v>
      </c>
      <c r="BQ279" s="22" t="str">
        <f t="shared" si="162"/>
        <v>C5</v>
      </c>
      <c r="BR279" s="22" t="str">
        <f t="shared" si="163"/>
        <v>P6</v>
      </c>
      <c r="BS279" s="23">
        <f t="shared" si="164"/>
        <v>0.53666666666666685</v>
      </c>
      <c r="BT279" s="20">
        <v>4.6100000000000003</v>
      </c>
      <c r="BU279" s="20">
        <v>2.2200000000000002</v>
      </c>
      <c r="BV279" s="132">
        <f>IF(BR279="-","-",_xlfn.XLOOKUP(BR279,ABNT5101!$B$4:$B$9,ABNT5101!$C$4:$C$9))</f>
        <v>3</v>
      </c>
      <c r="BW279" s="132">
        <f>IF(BR279="-","-",_xlfn.XLOOKUP(BR279,ABNT5101!$B$4:$B$9,ABNT5101!$D$4:$D$9))</f>
        <v>0.6</v>
      </c>
      <c r="BX279" s="18" t="str">
        <f t="shared" si="165"/>
        <v>ATENDE</v>
      </c>
      <c r="BY279" s="18" t="str">
        <f t="shared" si="166"/>
        <v>ATENDE</v>
      </c>
      <c r="BZ279" s="18" t="str">
        <f t="shared" si="167"/>
        <v>ATENDE</v>
      </c>
      <c r="CA279" s="22" t="str">
        <f t="shared" si="178"/>
        <v>P6</v>
      </c>
      <c r="CB279" s="23">
        <f t="shared" si="168"/>
        <v>1.3133333333333335</v>
      </c>
      <c r="CC279" s="22">
        <v>6.94</v>
      </c>
      <c r="CD279" s="22">
        <v>1.59</v>
      </c>
      <c r="CE279" s="130">
        <f>IF(CA279="-","-",_xlfn.XLOOKUP(CA279,ABNT5101!$B$4:$B$9,ABNT5101!$C$4:$C$9))</f>
        <v>3</v>
      </c>
      <c r="CF279" s="130">
        <f>IF(CA279="-","-",_xlfn.XLOOKUP(CA279,ABNT5101!$B$4:$B$9,ABNT5101!$D$4:$D$9))</f>
        <v>0.6</v>
      </c>
      <c r="CG279" s="18" t="str">
        <f t="shared" si="169"/>
        <v>ATENDE</v>
      </c>
      <c r="CH279" s="18" t="str">
        <f t="shared" si="170"/>
        <v>ATENDE</v>
      </c>
      <c r="CI279" s="18" t="str">
        <f t="shared" si="171"/>
        <v>ATENDE</v>
      </c>
      <c r="CJ279" s="133" t="str">
        <f>_xlfn.XLOOKUP(CK279,'Banco de dados'!$B:$B,'Banco de dados'!$D:$D)</f>
        <v>SX LIGHTING</v>
      </c>
      <c r="CK279" s="145" t="s">
        <v>803</v>
      </c>
      <c r="CL279" s="24" t="str">
        <f>_xlfn.XLOOKUP(CK279,'Banco de dados'!$B:$B,'Banco de dados'!$E:$E)</f>
        <v>SXINEVO040K40L12CZF7PHF</v>
      </c>
      <c r="CM279" s="24"/>
      <c r="CN279" s="24">
        <f>IF(CM279="-","-",_xlfn.XLOOKUP(CM279,'Banco de dados'!$B:$B,'Banco de dados'!$E:$E))</f>
        <v>0</v>
      </c>
      <c r="CO279" s="26">
        <f t="shared" si="172"/>
        <v>1</v>
      </c>
      <c r="CP279" s="24">
        <f>_xlfn.XLOOKUP(CK279,'Banco de dados'!$B:$B,'Banco de dados'!$H:$H)</f>
        <v>39</v>
      </c>
      <c r="CQ279" s="24">
        <f>_xlfn.XLOOKUP(CM279,'Banco de dados'!$B:$B,'Banco de dados'!$H:$H)</f>
        <v>0</v>
      </c>
      <c r="CR279" s="24">
        <f>_xlfn.XLOOKUP(CK279,'Banco de dados'!$B:$B,'Banco de dados'!$F:$F)</f>
        <v>6552</v>
      </c>
      <c r="CS279" s="24">
        <f>_xlfn.XLOOKUP(CM279,'Banco de dados'!$B:$B,'Banco de dados'!$F:$F)</f>
        <v>0</v>
      </c>
      <c r="CT279" s="25">
        <v>0</v>
      </c>
      <c r="CU279" s="25"/>
      <c r="CV279" s="24" t="str">
        <f>IF(AI279&lt;=0.5,"Curto I",IF(AND(AI279&gt;='Braços de IP'!$B$9,AI279&lt;='Braços de IP'!$D$9),'Braços de IP'!$E$9,IF(AND(AI279&gt;='Braços de IP'!$B$10,AI279&lt;='Braços de IP'!$D$10),'Braços de IP'!$E$10,IF(AND(AI279&gt;='Braços de IP'!$B$11,AI279&lt;='Braços de IP'!$D$11),'Braços de IP'!$E$11,IF(AND(AI279&gt;='Braços de IP'!$B$12,AI279&lt;='Braços de IP'!$D$12),'Braços de IP'!$E$12,IF(AND(AI279&gt;='Braços de IP'!$B$13,AI279&lt;='Braços de IP'!$D$13),'Braços de IP'!$E$13,IF(AND(AI279&gt;='Braços de IP'!$B$14,AI279&lt;='Braços de IP'!$D$14),'Braços de IP'!$E$14,"ERRO")))))))</f>
        <v>Curto II</v>
      </c>
      <c r="CW279" s="25"/>
      <c r="CX279" s="24" t="str">
        <f>IF($CW279="","",VLOOKUP($CW279,'Braços de IP'!$E$9:$I$15,2,0))</f>
        <v/>
      </c>
      <c r="CY279" s="27" t="str">
        <f>IF($CW279="","",VLOOKUP($CW279,'Braços de IP'!$E$9:$I$15,5,0))</f>
        <v/>
      </c>
      <c r="CZ279" s="24"/>
      <c r="DA279" s="24"/>
      <c r="DB279" s="24"/>
      <c r="DC279" s="24"/>
      <c r="DD279" s="24"/>
      <c r="DE279" s="24"/>
      <c r="DF279" s="28">
        <f t="shared" si="173"/>
        <v>39</v>
      </c>
      <c r="DG279" s="29">
        <f t="shared" si="174"/>
        <v>100</v>
      </c>
      <c r="DH279" s="28">
        <f t="shared" si="175"/>
        <v>139</v>
      </c>
      <c r="DI279" s="30">
        <f t="shared" si="176"/>
        <v>0.61</v>
      </c>
      <c r="DJ279" s="31"/>
      <c r="DK279" s="32"/>
      <c r="DL279" s="15" t="s">
        <v>141</v>
      </c>
      <c r="DM279" s="15"/>
      <c r="DO279" s="33">
        <f t="shared" si="177"/>
        <v>0.66666666666666663</v>
      </c>
    </row>
    <row r="280" spans="1:119" ht="15.75" hidden="1" customHeight="1" x14ac:dyDescent="0.3">
      <c r="C280" t="s">
        <v>991</v>
      </c>
      <c r="D280" s="15">
        <v>92</v>
      </c>
      <c r="E280" s="15" t="s">
        <v>132</v>
      </c>
      <c r="F280" s="15" t="s">
        <v>256</v>
      </c>
      <c r="G280" s="15">
        <v>-30.034994000000001</v>
      </c>
      <c r="H280" s="15">
        <v>-50.161307000000001</v>
      </c>
      <c r="I280" s="15" t="s">
        <v>134</v>
      </c>
      <c r="J280" s="15" t="s">
        <v>135</v>
      </c>
      <c r="K280" s="15" t="s">
        <v>136</v>
      </c>
      <c r="L280" s="15" t="s">
        <v>148</v>
      </c>
      <c r="M280" s="15">
        <v>100</v>
      </c>
      <c r="N280" s="15">
        <v>17</v>
      </c>
      <c r="O280" s="15">
        <v>0</v>
      </c>
      <c r="P280" s="15">
        <f t="shared" si="150"/>
        <v>200</v>
      </c>
      <c r="Q280" s="16">
        <v>2</v>
      </c>
      <c r="R280" s="16">
        <v>2.5</v>
      </c>
      <c r="S280" s="16">
        <v>7</v>
      </c>
      <c r="T280" s="15"/>
      <c r="U280" s="15"/>
      <c r="V280" s="15">
        <v>0</v>
      </c>
      <c r="W280" s="15">
        <v>2.5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 t="s">
        <v>138</v>
      </c>
      <c r="AD280" s="15" t="s">
        <v>139</v>
      </c>
      <c r="AE280" s="15">
        <v>41.5</v>
      </c>
      <c r="AF280" s="15">
        <v>7.5</v>
      </c>
      <c r="AG280" s="15">
        <v>1</v>
      </c>
      <c r="AH280" s="15">
        <v>0.5</v>
      </c>
      <c r="AI280" s="15">
        <v>1.3</v>
      </c>
      <c r="AJ280" s="16">
        <f t="shared" si="151"/>
        <v>0.8</v>
      </c>
      <c r="AK280" s="16" t="s">
        <v>135</v>
      </c>
      <c r="AL280" s="16" t="s">
        <v>135</v>
      </c>
      <c r="AM280" s="15" t="s">
        <v>140</v>
      </c>
      <c r="AN280" s="16">
        <f t="shared" si="152"/>
        <v>2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 t="s">
        <v>135</v>
      </c>
      <c r="AU280" s="17">
        <f t="shared" si="153"/>
        <v>0</v>
      </c>
      <c r="AV280" s="17"/>
      <c r="AW280" s="17">
        <f>VLOOKUP(I280,ABNT5101!$I$3:$J$9,2)</f>
        <v>7.5</v>
      </c>
      <c r="AX280" s="17">
        <f>VLOOKUP(I280,ABNT5101!$I$3:$M$9,5)</f>
        <v>0.18</v>
      </c>
      <c r="AY280" s="131" t="str">
        <f>_xlfn.XLOOKUP(I280,ABNT5101!$I:$I,ABNT5101!$L:$L)</f>
        <v>-</v>
      </c>
      <c r="AZ280" s="131">
        <f>_xlfn.XLOOKUP(I280,ABNT5101!$I:$I,ABNT5101!M:M)</f>
        <v>0.18</v>
      </c>
      <c r="BA280" s="131" t="str">
        <f>_xlfn.XLOOKUP(I280,ABNT5101!$I:$I,ABNT5101!N:N)</f>
        <v>-</v>
      </c>
      <c r="BB280" s="131">
        <f>_xlfn.XLOOKUP(I280,ABNT5101!$I:$I,ABNT5101!O:O)</f>
        <v>16</v>
      </c>
      <c r="BC280" s="18" t="str">
        <f t="shared" si="154"/>
        <v>ATENDE</v>
      </c>
      <c r="BD280" s="19">
        <f t="shared" si="155"/>
        <v>0.21199999999999997</v>
      </c>
      <c r="BE280" s="19">
        <f t="shared" si="156"/>
        <v>0.2777777777777779</v>
      </c>
      <c r="BF280" s="19" t="str">
        <f t="shared" si="157"/>
        <v>-</v>
      </c>
      <c r="BG280" s="20">
        <v>9.09</v>
      </c>
      <c r="BH280" s="20">
        <v>0.23</v>
      </c>
      <c r="BI280" s="20"/>
      <c r="BJ280" s="20"/>
      <c r="BK280" s="21"/>
      <c r="BL280" s="20"/>
      <c r="BM280" s="18" t="str">
        <f t="shared" si="158"/>
        <v>ATENDE</v>
      </c>
      <c r="BN280" s="18" t="str">
        <f t="shared" si="159"/>
        <v>ATENDE</v>
      </c>
      <c r="BO280" s="18" t="str">
        <f t="shared" si="160"/>
        <v>ATENDE</v>
      </c>
      <c r="BP280" s="18" t="str">
        <f t="shared" si="161"/>
        <v>ATENDE</v>
      </c>
      <c r="BQ280" s="22" t="str">
        <f t="shared" si="162"/>
        <v>C5</v>
      </c>
      <c r="BR280" s="22" t="str">
        <f t="shared" si="163"/>
        <v>P6</v>
      </c>
      <c r="BS280" s="23">
        <f t="shared" si="164"/>
        <v>0.32000000000000006</v>
      </c>
      <c r="BT280" s="20">
        <v>3.96</v>
      </c>
      <c r="BU280" s="20">
        <v>1.22</v>
      </c>
      <c r="BV280" s="132">
        <f>IF(BR280="-","-",_xlfn.XLOOKUP(BR280,ABNT5101!$B$4:$B$9,ABNT5101!$C$4:$C$9))</f>
        <v>3</v>
      </c>
      <c r="BW280" s="132">
        <f>IF(BR280="-","-",_xlfn.XLOOKUP(BR280,ABNT5101!$B$4:$B$9,ABNT5101!$D$4:$D$9))</f>
        <v>0.6</v>
      </c>
      <c r="BX280" s="18" t="str">
        <f t="shared" si="165"/>
        <v>ATENDE</v>
      </c>
      <c r="BY280" s="18" t="str">
        <f t="shared" si="166"/>
        <v>ATENDE</v>
      </c>
      <c r="BZ280" s="18" t="str">
        <f t="shared" si="167"/>
        <v>ATENDE</v>
      </c>
      <c r="CA280" s="22" t="str">
        <f t="shared" si="178"/>
        <v>P6</v>
      </c>
      <c r="CB280" s="23">
        <f t="shared" si="168"/>
        <v>1.46</v>
      </c>
      <c r="CC280" s="22">
        <v>7.38</v>
      </c>
      <c r="CD280" s="22">
        <v>1.52</v>
      </c>
      <c r="CE280" s="130">
        <f>IF(CA280="-","-",_xlfn.XLOOKUP(CA280,ABNT5101!$B$4:$B$9,ABNT5101!$C$4:$C$9))</f>
        <v>3</v>
      </c>
      <c r="CF280" s="130">
        <f>IF(CA280="-","-",_xlfn.XLOOKUP(CA280,ABNT5101!$B$4:$B$9,ABNT5101!$D$4:$D$9))</f>
        <v>0.6</v>
      </c>
      <c r="CG280" s="18" t="str">
        <f t="shared" si="169"/>
        <v>ATENDE</v>
      </c>
      <c r="CH280" s="18" t="str">
        <f t="shared" si="170"/>
        <v>ATENDE</v>
      </c>
      <c r="CI280" s="18" t="str">
        <f t="shared" si="171"/>
        <v>ATENDE</v>
      </c>
      <c r="CJ280" s="133" t="str">
        <f>_xlfn.XLOOKUP(CK280,'Banco de dados'!$B:$B,'Banco de dados'!$D:$D)</f>
        <v>TECNOWATT</v>
      </c>
      <c r="CK280" s="145" t="s">
        <v>826</v>
      </c>
      <c r="CL280" s="24" t="str">
        <f>_xlfn.XLOOKUP(CK280,'Banco de dados'!$B:$B,'Banco de dados'!$E:$E)</f>
        <v>SIGSAGPTLRRSSNDL_40W_50IBBRS
1-10C1MUN6.5</v>
      </c>
      <c r="CM280" s="24"/>
      <c r="CN280" s="24">
        <f>IF(CM280="-","-",_xlfn.XLOOKUP(CM280,'Banco de dados'!$B:$B,'Banco de dados'!$E:$E))</f>
        <v>0</v>
      </c>
      <c r="CO280" s="26">
        <f t="shared" si="172"/>
        <v>1</v>
      </c>
      <c r="CP280" s="24">
        <f>_xlfn.XLOOKUP(CK280,'Banco de dados'!$B:$B,'Banco de dados'!$H:$H)</f>
        <v>40</v>
      </c>
      <c r="CQ280" s="24" t="e">
        <f>_xlfn.XLOOKUP(CM280,'Banco de dados'!$B:$B,'Banco de dados'!$H:$H)</f>
        <v>#N/A</v>
      </c>
      <c r="CR280" s="24">
        <f>_xlfn.XLOOKUP(CK280,'Banco de dados'!$B:$B,'Banco de dados'!$F:$F)</f>
        <v>6641</v>
      </c>
      <c r="CS280" s="24">
        <f>_xlfn.XLOOKUP(CM280,'Banco de dados'!$B:$B,'Banco de dados'!$F:$F)</f>
        <v>0</v>
      </c>
      <c r="CT280" s="25">
        <v>0</v>
      </c>
      <c r="CU280" s="25"/>
      <c r="CV280" s="24" t="str">
        <f>IF(AI280&lt;=0.5,"Curto I",IF(AND(AI280&gt;='Braços de IP'!$B$9,AI280&lt;='Braços de IP'!$D$9),'Braços de IP'!$E$9,IF(AND(AI280&gt;='Braços de IP'!$B$10,AI280&lt;='Braços de IP'!$D$10),'Braços de IP'!$E$10,IF(AND(AI280&gt;='Braços de IP'!$B$11,AI280&lt;='Braços de IP'!$D$11),'Braços de IP'!$E$11,IF(AND(AI280&gt;='Braços de IP'!$B$12,AI280&lt;='Braços de IP'!$D$12),'Braços de IP'!$E$12,IF(AND(AI280&gt;='Braços de IP'!$B$13,AI280&lt;='Braços de IP'!$D$13),'Braços de IP'!$E$13,IF(AND(AI280&gt;='Braços de IP'!$B$14,AI280&lt;='Braços de IP'!$D$14),'Braços de IP'!$E$14,"ERRO")))))))</f>
        <v>Curto II</v>
      </c>
      <c r="CW280" s="25"/>
      <c r="CX280" s="24" t="str">
        <f>IF($CW280="","",VLOOKUP($CW280,'Braços de IP'!$E$9:$I$15,2,0))</f>
        <v/>
      </c>
      <c r="CY280" s="27" t="str">
        <f>IF($CW280="","",VLOOKUP($CW280,'Braços de IP'!$E$9:$I$15,5,0))</f>
        <v/>
      </c>
      <c r="CZ280" s="24"/>
      <c r="DA280" s="24"/>
      <c r="DB280" s="24"/>
      <c r="DC280" s="24"/>
      <c r="DD280" s="24"/>
      <c r="DE280" s="24"/>
      <c r="DF280" s="28">
        <f t="shared" si="173"/>
        <v>40</v>
      </c>
      <c r="DG280" s="29">
        <f t="shared" si="174"/>
        <v>100</v>
      </c>
      <c r="DH280" s="28">
        <f t="shared" si="175"/>
        <v>140</v>
      </c>
      <c r="DI280" s="30">
        <f t="shared" si="176"/>
        <v>0.6</v>
      </c>
      <c r="DJ280" s="31"/>
      <c r="DK280" s="32"/>
      <c r="DL280" s="15" t="s">
        <v>141</v>
      </c>
      <c r="DM280" s="15"/>
      <c r="DO280" s="33">
        <f t="shared" si="177"/>
        <v>0.65811965811965811</v>
      </c>
    </row>
    <row r="281" spans="1:119" ht="15.75" hidden="1" customHeight="1" x14ac:dyDescent="0.3">
      <c r="A281" s="156" t="s">
        <v>1015</v>
      </c>
      <c r="B281" s="156"/>
      <c r="C281" t="s">
        <v>991</v>
      </c>
      <c r="D281" s="159">
        <v>94</v>
      </c>
      <c r="E281" s="159" t="s">
        <v>146</v>
      </c>
      <c r="F281" s="15" t="s">
        <v>258</v>
      </c>
      <c r="G281" s="15">
        <v>-30.043346</v>
      </c>
      <c r="H281" s="15">
        <v>-50.158329999999999</v>
      </c>
      <c r="I281" s="15" t="s">
        <v>199</v>
      </c>
      <c r="J281" s="15" t="s">
        <v>135</v>
      </c>
      <c r="K281" s="15" t="s">
        <v>136</v>
      </c>
      <c r="L281" s="15" t="s">
        <v>148</v>
      </c>
      <c r="M281" s="15">
        <v>250</v>
      </c>
      <c r="N281" s="15">
        <v>30</v>
      </c>
      <c r="O281" s="15">
        <v>0</v>
      </c>
      <c r="P281" s="15">
        <f t="shared" si="150"/>
        <v>2000</v>
      </c>
      <c r="Q281" s="16">
        <v>2</v>
      </c>
      <c r="R281" s="16">
        <v>0</v>
      </c>
      <c r="S281" s="16">
        <v>7</v>
      </c>
      <c r="T281" s="15"/>
      <c r="U281" s="15"/>
      <c r="V281" s="15">
        <v>0</v>
      </c>
      <c r="W281" s="15">
        <v>3</v>
      </c>
      <c r="X281" s="15">
        <v>5.8</v>
      </c>
      <c r="Y281" s="15">
        <v>0</v>
      </c>
      <c r="Z281" s="15">
        <v>0</v>
      </c>
      <c r="AA281" s="15">
        <v>0</v>
      </c>
      <c r="AB281" s="15">
        <v>0</v>
      </c>
      <c r="AC281" s="15" t="s">
        <v>149</v>
      </c>
      <c r="AD281" s="15" t="s">
        <v>139</v>
      </c>
      <c r="AE281" s="15">
        <v>45.5</v>
      </c>
      <c r="AF281" s="15">
        <v>10</v>
      </c>
      <c r="AG281" s="15">
        <v>4</v>
      </c>
      <c r="AH281" s="15">
        <v>2.9</v>
      </c>
      <c r="AI281" s="15">
        <v>0.5</v>
      </c>
      <c r="AJ281" s="16">
        <f t="shared" si="151"/>
        <v>-2.4</v>
      </c>
      <c r="AK281" s="16" t="s">
        <v>135</v>
      </c>
      <c r="AL281" s="16" t="s">
        <v>135</v>
      </c>
      <c r="AM281" s="15" t="s">
        <v>140</v>
      </c>
      <c r="AN281" s="16">
        <f t="shared" si="152"/>
        <v>8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 t="s">
        <v>135</v>
      </c>
      <c r="AU281" s="17">
        <f t="shared" si="153"/>
        <v>0</v>
      </c>
      <c r="AV281" s="17"/>
      <c r="AW281" s="17">
        <f>VLOOKUP(I281,ABNT5101!$I$3:$J$9,2)</f>
        <v>30</v>
      </c>
      <c r="AX281" s="17">
        <f>VLOOKUP(I281,ABNT5101!$I$3:$M$9,5)</f>
        <v>0.38</v>
      </c>
      <c r="AY281" s="131" t="str">
        <f>_xlfn.XLOOKUP(I281,ABNT5101!$I:$I,ABNT5101!$L:$L)</f>
        <v>-</v>
      </c>
      <c r="AZ281" s="131">
        <f>_xlfn.XLOOKUP(I281,ABNT5101!$I:$I,ABNT5101!M:M)</f>
        <v>0.38</v>
      </c>
      <c r="BA281" s="131" t="str">
        <f>_xlfn.XLOOKUP(I281,ABNT5101!$I:$I,ABNT5101!N:N)</f>
        <v>-</v>
      </c>
      <c r="BB281" s="131">
        <f>_xlfn.XLOOKUP(I281,ABNT5101!$I:$I,ABNT5101!O:O)</f>
        <v>14</v>
      </c>
      <c r="BC281" s="18" t="str">
        <f t="shared" si="154"/>
        <v>ATENDE</v>
      </c>
      <c r="BD281" s="19">
        <f t="shared" si="155"/>
        <v>4.6666666666665968E-3</v>
      </c>
      <c r="BE281" s="19">
        <f t="shared" si="156"/>
        <v>2.6315789473684292E-2</v>
      </c>
      <c r="BF281" s="19" t="str">
        <f t="shared" si="157"/>
        <v>-</v>
      </c>
      <c r="BG281" s="20">
        <v>30.14</v>
      </c>
      <c r="BH281" s="20">
        <v>0.39</v>
      </c>
      <c r="BI281" s="20"/>
      <c r="BJ281" s="20"/>
      <c r="BK281" s="21"/>
      <c r="BL281" s="20"/>
      <c r="BM281" s="18" t="str">
        <f t="shared" si="158"/>
        <v>ATENDE</v>
      </c>
      <c r="BN281" s="18" t="str">
        <f t="shared" si="159"/>
        <v>ATENDE</v>
      </c>
      <c r="BO281" s="18" t="str">
        <f t="shared" si="160"/>
        <v>ATENDE</v>
      </c>
      <c r="BP281" s="18" t="str">
        <f t="shared" si="161"/>
        <v>ATENDE</v>
      </c>
      <c r="BQ281" s="22" t="str">
        <f t="shared" si="162"/>
        <v>C1</v>
      </c>
      <c r="BR281" s="22" t="s">
        <v>135</v>
      </c>
      <c r="BS281" s="23" t="e">
        <f t="shared" si="164"/>
        <v>#VALUE!</v>
      </c>
      <c r="BT281" s="20" t="s">
        <v>994</v>
      </c>
      <c r="BU281" s="20" t="s">
        <v>994</v>
      </c>
      <c r="BV281" s="132" t="str">
        <f>IF(BR281="-","-",_xlfn.XLOOKUP(BR281,ABNT5101!$B$4:$B$9,ABNT5101!$C$4:$C$9))</f>
        <v>-</v>
      </c>
      <c r="BW281" s="132" t="str">
        <f>IF(BR281="-","-",_xlfn.XLOOKUP(BR281,ABNT5101!$B$4:$B$9,ABNT5101!$D$4:$D$9))</f>
        <v>-</v>
      </c>
      <c r="BX281" s="18" t="str">
        <f t="shared" si="165"/>
        <v>-</v>
      </c>
      <c r="BY281" s="18" t="str">
        <f t="shared" si="166"/>
        <v>-</v>
      </c>
      <c r="BZ281" s="18" t="str">
        <f t="shared" si="167"/>
        <v>-</v>
      </c>
      <c r="CA281" s="22" t="str">
        <f t="shared" si="178"/>
        <v>-</v>
      </c>
      <c r="CB281" s="23" t="e">
        <f t="shared" si="168"/>
        <v>#VALUE!</v>
      </c>
      <c r="CC281" s="22">
        <v>18.78</v>
      </c>
      <c r="CD281" s="22">
        <v>9.2100000000000009</v>
      </c>
      <c r="CE281" s="130" t="str">
        <f>IF(CA281="-","-",_xlfn.XLOOKUP(CA281,ABNT5101!$B$4:$B$9,ABNT5101!$C$4:$C$9))</f>
        <v>-</v>
      </c>
      <c r="CF281" s="130" t="str">
        <f>IF(CA281="-","-",_xlfn.XLOOKUP(CA281,ABNT5101!$B$4:$B$9,ABNT5101!$D$4:$D$9))</f>
        <v>-</v>
      </c>
      <c r="CG281" s="18" t="str">
        <f t="shared" si="169"/>
        <v>-</v>
      </c>
      <c r="CH281" s="18" t="str">
        <f t="shared" si="170"/>
        <v>-</v>
      </c>
      <c r="CI281" s="18" t="str">
        <f t="shared" si="171"/>
        <v>-</v>
      </c>
      <c r="CJ281" s="133" t="str">
        <f>_xlfn.XLOOKUP(CK281,'Banco de dados'!$B:$B,'Banco de dados'!$D:$D)</f>
        <v>LEDSTAR</v>
      </c>
      <c r="CK281" s="145" t="str">
        <f>'Banco de dados'!B19</f>
        <v xml:space="preserve"> SL VT 9.1 65W</v>
      </c>
      <c r="CL281" s="24" t="str">
        <f>_xlfn.XLOOKUP(CK281,'Banco de dados'!$B:$B,'Banco de dados'!$E:$E)</f>
        <v>LUM LED SL VT 9.1 65W</v>
      </c>
      <c r="CM281" s="24"/>
      <c r="CN281" s="24">
        <f>IF(CM281="-","-",_xlfn.XLOOKUP(CM281,'Banco de dados'!$B:$B,'Banco de dados'!$E:$E))</f>
        <v>0</v>
      </c>
      <c r="CO281" s="26">
        <f t="shared" si="172"/>
        <v>4</v>
      </c>
      <c r="CP281" s="24">
        <f>_xlfn.XLOOKUP(CK281,'Banco de dados'!$B:$B,'Banco de dados'!$H:$H)</f>
        <v>65</v>
      </c>
      <c r="CQ281" s="24" t="e">
        <f>_xlfn.XLOOKUP(CM281,'Banco de dados'!$B:$B,'Banco de dados'!$H:$H)</f>
        <v>#N/A</v>
      </c>
      <c r="CR281" s="24">
        <f>_xlfn.XLOOKUP(CK281,'Banco de dados'!$B:$B,'Banco de dados'!$F:$F)</f>
        <v>10496</v>
      </c>
      <c r="CS281" s="24">
        <f>_xlfn.XLOOKUP(CM281,'Banco de dados'!$B:$B,'Banco de dados'!$F:$F)</f>
        <v>0</v>
      </c>
      <c r="CT281" s="25">
        <v>0</v>
      </c>
      <c r="CU281" s="25">
        <v>8</v>
      </c>
      <c r="CV281" s="24" t="str">
        <f>IF(AI281&lt;=0.5,"Curto I",IF(AND(AI281&gt;='Braços de IP'!$B$9,AI281&lt;='Braços de IP'!$D$9),'Braços de IP'!$E$9,IF(AND(AI281&gt;='Braços de IP'!$B$10,AI281&lt;='Braços de IP'!$D$10),'Braços de IP'!$E$10,IF(AND(AI281&gt;='Braços de IP'!$B$11,AI281&lt;='Braços de IP'!$D$11),'Braços de IP'!$E$11,IF(AND(AI281&gt;='Braços de IP'!$B$12,AI281&lt;='Braços de IP'!$D$12),'Braços de IP'!$E$12,IF(AND(AI281&gt;='Braços de IP'!$B$13,AI281&lt;='Braços de IP'!$D$13),'Braços de IP'!$E$13,IF(AND(AI281&gt;='Braços de IP'!$B$14,AI281&lt;='Braços de IP'!$D$14),'Braços de IP'!$E$14,"ERRO")))))))</f>
        <v>Curto I</v>
      </c>
      <c r="CW281" s="25"/>
      <c r="CX281" s="24" t="str">
        <f>IF($CW281="","",VLOOKUP($CW281,'Braços de IP'!$E$9:$I$15,2,0))</f>
        <v/>
      </c>
      <c r="CY281" s="27" t="str">
        <f>IF($CW281="","",VLOOKUP($CW281,'Braços de IP'!$E$9:$I$15,5,0))</f>
        <v/>
      </c>
      <c r="CZ281" s="24"/>
      <c r="DA281" s="24"/>
      <c r="DB281" s="24"/>
      <c r="DC281" s="24"/>
      <c r="DD281" s="24"/>
      <c r="DE281" s="24"/>
      <c r="DF281" s="28">
        <f t="shared" si="173"/>
        <v>65</v>
      </c>
      <c r="DG281" s="29">
        <f t="shared" si="174"/>
        <v>250</v>
      </c>
      <c r="DH281" s="28">
        <f t="shared" si="175"/>
        <v>1260</v>
      </c>
      <c r="DI281" s="30">
        <f t="shared" si="176"/>
        <v>0.74</v>
      </c>
      <c r="DJ281" s="31"/>
      <c r="DK281" s="32"/>
      <c r="DL281" s="15" t="s">
        <v>141</v>
      </c>
      <c r="DM281" s="15"/>
      <c r="DO281" s="33">
        <f t="shared" si="177"/>
        <v>0.7678571428571429</v>
      </c>
    </row>
    <row r="282" spans="1:119" ht="15.75" hidden="1" customHeight="1" x14ac:dyDescent="0.3">
      <c r="A282" s="156" t="s">
        <v>1015</v>
      </c>
      <c r="B282" s="156"/>
      <c r="C282" t="s">
        <v>991</v>
      </c>
      <c r="D282" s="159">
        <v>94</v>
      </c>
      <c r="E282" s="159" t="s">
        <v>146</v>
      </c>
      <c r="F282" s="15" t="s">
        <v>258</v>
      </c>
      <c r="G282" s="15">
        <v>-30.043346</v>
      </c>
      <c r="H282" s="15">
        <v>-50.158329999999999</v>
      </c>
      <c r="I282" s="15" t="s">
        <v>199</v>
      </c>
      <c r="J282" s="15" t="s">
        <v>135</v>
      </c>
      <c r="K282" s="15" t="s">
        <v>136</v>
      </c>
      <c r="L282" s="15" t="s">
        <v>148</v>
      </c>
      <c r="M282" s="15">
        <v>250</v>
      </c>
      <c r="N282" s="15">
        <v>30</v>
      </c>
      <c r="O282" s="15">
        <v>0</v>
      </c>
      <c r="P282" s="15">
        <f t="shared" si="150"/>
        <v>2000</v>
      </c>
      <c r="Q282" s="16">
        <v>2</v>
      </c>
      <c r="R282" s="16">
        <v>0</v>
      </c>
      <c r="S282" s="16">
        <v>7</v>
      </c>
      <c r="T282" s="15"/>
      <c r="U282" s="15"/>
      <c r="V282" s="15">
        <v>0</v>
      </c>
      <c r="W282" s="15">
        <v>3</v>
      </c>
      <c r="X282" s="15">
        <v>5.8</v>
      </c>
      <c r="Y282" s="15">
        <v>0</v>
      </c>
      <c r="Z282" s="15">
        <v>0</v>
      </c>
      <c r="AA282" s="15">
        <v>0</v>
      </c>
      <c r="AB282" s="15">
        <v>0</v>
      </c>
      <c r="AC282" s="15" t="s">
        <v>149</v>
      </c>
      <c r="AD282" s="15" t="s">
        <v>139</v>
      </c>
      <c r="AE282" s="15">
        <v>45.5</v>
      </c>
      <c r="AF282" s="15">
        <v>10</v>
      </c>
      <c r="AG282" s="15">
        <v>4</v>
      </c>
      <c r="AH282" s="15">
        <v>2.9</v>
      </c>
      <c r="AI282" s="15">
        <v>0.5</v>
      </c>
      <c r="AJ282" s="16">
        <f t="shared" si="151"/>
        <v>-2.4</v>
      </c>
      <c r="AK282" s="16" t="s">
        <v>135</v>
      </c>
      <c r="AL282" s="16" t="s">
        <v>135</v>
      </c>
      <c r="AM282" s="15" t="s">
        <v>140</v>
      </c>
      <c r="AN282" s="16">
        <f t="shared" si="152"/>
        <v>8</v>
      </c>
      <c r="AO282" s="16">
        <v>0</v>
      </c>
      <c r="AP282" s="16">
        <v>0</v>
      </c>
      <c r="AQ282" s="16">
        <v>0</v>
      </c>
      <c r="AR282" s="16">
        <v>0</v>
      </c>
      <c r="AS282" s="16">
        <v>0</v>
      </c>
      <c r="AT282" s="16" t="s">
        <v>135</v>
      </c>
      <c r="AU282" s="17">
        <f t="shared" si="153"/>
        <v>0</v>
      </c>
      <c r="AV282" s="17"/>
      <c r="AW282" s="17">
        <f>VLOOKUP(I282,ABNT5101!$I$3:$J$9,2)</f>
        <v>30</v>
      </c>
      <c r="AX282" s="17">
        <f>VLOOKUP(I282,ABNT5101!$I$3:$M$9,5)</f>
        <v>0.38</v>
      </c>
      <c r="AY282" s="131" t="str">
        <f>_xlfn.XLOOKUP(I282,ABNT5101!$I:$I,ABNT5101!$L:$L)</f>
        <v>-</v>
      </c>
      <c r="AZ282" s="131">
        <f>_xlfn.XLOOKUP(I282,ABNT5101!$I:$I,ABNT5101!M:M)</f>
        <v>0.38</v>
      </c>
      <c r="BA282" s="131" t="str">
        <f>_xlfn.XLOOKUP(I282,ABNT5101!$I:$I,ABNT5101!N:N)</f>
        <v>-</v>
      </c>
      <c r="BB282" s="131">
        <f>_xlfn.XLOOKUP(I282,ABNT5101!$I:$I,ABNT5101!O:O)</f>
        <v>14</v>
      </c>
      <c r="BC282" s="18" t="str">
        <f t="shared" si="154"/>
        <v>ATENDE</v>
      </c>
      <c r="BD282" s="19">
        <f t="shared" si="155"/>
        <v>0.19666666666666655</v>
      </c>
      <c r="BE282" s="19">
        <f t="shared" si="156"/>
        <v>0.13157894736842102</v>
      </c>
      <c r="BF282" s="19" t="str">
        <f t="shared" si="157"/>
        <v>-</v>
      </c>
      <c r="BG282" s="20">
        <v>35.9</v>
      </c>
      <c r="BH282" s="20">
        <v>0.43</v>
      </c>
      <c r="BI282" s="20"/>
      <c r="BJ282" s="20"/>
      <c r="BK282" s="21"/>
      <c r="BL282" s="20"/>
      <c r="BM282" s="18" t="str">
        <f t="shared" si="158"/>
        <v>ATENDE</v>
      </c>
      <c r="BN282" s="18" t="str">
        <f t="shared" si="159"/>
        <v>ATENDE</v>
      </c>
      <c r="BO282" s="18" t="str">
        <f t="shared" si="160"/>
        <v>ATENDE</v>
      </c>
      <c r="BP282" s="18" t="str">
        <f t="shared" si="161"/>
        <v>ATENDE</v>
      </c>
      <c r="BQ282" s="22" t="str">
        <f t="shared" si="162"/>
        <v>C1</v>
      </c>
      <c r="BR282" s="22" t="s">
        <v>135</v>
      </c>
      <c r="BS282" s="23" t="e">
        <f t="shared" si="164"/>
        <v>#VALUE!</v>
      </c>
      <c r="BT282" s="20" t="s">
        <v>994</v>
      </c>
      <c r="BU282" s="20" t="s">
        <v>994</v>
      </c>
      <c r="BV282" s="132" t="str">
        <f>IF(BR282="-","-",_xlfn.XLOOKUP(BR282,ABNT5101!$B$4:$B$9,ABNT5101!$C$4:$C$9))</f>
        <v>-</v>
      </c>
      <c r="BW282" s="132" t="str">
        <f>IF(BR282="-","-",_xlfn.XLOOKUP(BR282,ABNT5101!$B$4:$B$9,ABNT5101!$D$4:$D$9))</f>
        <v>-</v>
      </c>
      <c r="BX282" s="18" t="str">
        <f t="shared" si="165"/>
        <v>-</v>
      </c>
      <c r="BY282" s="18" t="str">
        <f t="shared" si="166"/>
        <v>-</v>
      </c>
      <c r="BZ282" s="18" t="str">
        <f t="shared" si="167"/>
        <v>-</v>
      </c>
      <c r="CA282" s="22" t="str">
        <f t="shared" si="178"/>
        <v>-</v>
      </c>
      <c r="CB282" s="23" t="e">
        <f t="shared" si="168"/>
        <v>#VALUE!</v>
      </c>
      <c r="CC282" s="22">
        <v>22.59</v>
      </c>
      <c r="CD282" s="22">
        <v>11.94</v>
      </c>
      <c r="CE282" s="130" t="str">
        <f>IF(CA282="-","-",_xlfn.XLOOKUP(CA282,ABNT5101!$B$4:$B$9,ABNT5101!$C$4:$C$9))</f>
        <v>-</v>
      </c>
      <c r="CF282" s="130" t="str">
        <f>IF(CA282="-","-",_xlfn.XLOOKUP(CA282,ABNT5101!$B$4:$B$9,ABNT5101!$D$4:$D$9))</f>
        <v>-</v>
      </c>
      <c r="CG282" s="18" t="str">
        <f t="shared" si="169"/>
        <v>-</v>
      </c>
      <c r="CH282" s="18" t="str">
        <f t="shared" si="170"/>
        <v>-</v>
      </c>
      <c r="CI282" s="18" t="str">
        <f t="shared" si="171"/>
        <v>-</v>
      </c>
      <c r="CJ282" s="133" t="str">
        <f>_xlfn.XLOOKUP(CK282,'Banco de dados'!$B:$B,'Banco de dados'!$D:$D)</f>
        <v>SX LIGHTING</v>
      </c>
      <c r="CK282" s="145" t="str">
        <f>'Banco de dados'!B60</f>
        <v>SX-INLPP070HF</v>
      </c>
      <c r="CL282" s="24" t="str">
        <f>_xlfn.XLOOKUP(CK282,'Banco de dados'!$B:$B,'Banco de dados'!$E:$E)</f>
        <v>SXINLPP070K40L12CZF7PHF</v>
      </c>
      <c r="CM282" s="24"/>
      <c r="CN282" s="24" t="e">
        <f>IF(CM282="-","-",_xlfn.XLOOKUP(CM282,'Banco de dados'!$B:$B,'Banco de dados'!$E:$E))</f>
        <v>#N/A</v>
      </c>
      <c r="CO282" s="26">
        <f t="shared" si="172"/>
        <v>4</v>
      </c>
      <c r="CP282" s="24">
        <f>_xlfn.XLOOKUP(CK282,'Banco de dados'!$B:$B,'Banco de dados'!$H:$H)</f>
        <v>70</v>
      </c>
      <c r="CQ282" s="24" t="e">
        <f>_xlfn.XLOOKUP(CM282,'Banco de dados'!$B:$B,'Banco de dados'!$H:$H)</f>
        <v>#N/A</v>
      </c>
      <c r="CR282" s="24">
        <f>_xlfn.XLOOKUP(CK282,'Banco de dados'!$B:$B,'Banco de dados'!$F:$F)</f>
        <v>11970</v>
      </c>
      <c r="CS282" s="24">
        <f>_xlfn.XLOOKUP(CM282,'Banco de dados'!$B:$B,'Banco de dados'!$F:$F)</f>
        <v>0</v>
      </c>
      <c r="CT282" s="25">
        <v>0</v>
      </c>
      <c r="CU282" s="25">
        <v>10</v>
      </c>
      <c r="CV282" s="24" t="str">
        <f>IF(AI282&lt;=0.5,"Curto I",IF(AND(AI282&gt;='Braços de IP'!$B$9,AI282&lt;='Braços de IP'!$D$9),'Braços de IP'!$E$9,IF(AND(AI282&gt;='Braços de IP'!$B$10,AI282&lt;='Braços de IP'!$D$10),'Braços de IP'!$E$10,IF(AND(AI282&gt;='Braços de IP'!$B$11,AI282&lt;='Braços de IP'!$D$11),'Braços de IP'!$E$11,IF(AND(AI282&gt;='Braços de IP'!$B$12,AI282&lt;='Braços de IP'!$D$12),'Braços de IP'!$E$12,IF(AND(AI282&gt;='Braços de IP'!$B$13,AI282&lt;='Braços de IP'!$D$13),'Braços de IP'!$E$13,IF(AND(AI282&gt;='Braços de IP'!$B$14,AI282&lt;='Braços de IP'!$D$14),'Braços de IP'!$E$14,"ERRO")))))))</f>
        <v>Curto I</v>
      </c>
      <c r="CW282" s="25"/>
      <c r="CX282" s="24" t="str">
        <f>IF($CW282="","",VLOOKUP($CW282,'Braços de IP'!$E$9:$I$15,2,0))</f>
        <v/>
      </c>
      <c r="CY282" s="27" t="str">
        <f>IF($CW282="","",VLOOKUP($CW282,'Braços de IP'!$E$9:$I$15,5,0))</f>
        <v/>
      </c>
      <c r="CZ282" s="24"/>
      <c r="DA282" s="24"/>
      <c r="DB282" s="24"/>
      <c r="DC282" s="24"/>
      <c r="DD282" s="24"/>
      <c r="DE282" s="24"/>
      <c r="DF282" s="28">
        <f t="shared" si="173"/>
        <v>70</v>
      </c>
      <c r="DG282" s="29">
        <f t="shared" si="174"/>
        <v>250</v>
      </c>
      <c r="DH282" s="28">
        <f t="shared" si="175"/>
        <v>1280</v>
      </c>
      <c r="DI282" s="30">
        <f t="shared" si="176"/>
        <v>0.72</v>
      </c>
      <c r="DJ282" s="31"/>
      <c r="DK282" s="32"/>
      <c r="DL282" s="15" t="s">
        <v>141</v>
      </c>
      <c r="DM282" s="15"/>
      <c r="DO282" s="33">
        <f t="shared" si="177"/>
        <v>0.75</v>
      </c>
    </row>
    <row r="283" spans="1:119" ht="15.75" hidden="1" customHeight="1" x14ac:dyDescent="0.3">
      <c r="A283" s="156" t="s">
        <v>1015</v>
      </c>
      <c r="B283" s="156"/>
      <c r="C283" t="s">
        <v>991</v>
      </c>
      <c r="D283" s="159">
        <v>94</v>
      </c>
      <c r="E283" s="159" t="s">
        <v>146</v>
      </c>
      <c r="F283" s="15" t="s">
        <v>258</v>
      </c>
      <c r="G283" s="15">
        <v>-30.043346</v>
      </c>
      <c r="H283" s="15">
        <v>-50.158329999999999</v>
      </c>
      <c r="I283" s="15" t="s">
        <v>199</v>
      </c>
      <c r="J283" s="15" t="s">
        <v>135</v>
      </c>
      <c r="K283" s="15" t="s">
        <v>136</v>
      </c>
      <c r="L283" s="15" t="s">
        <v>148</v>
      </c>
      <c r="M283" s="15">
        <v>250</v>
      </c>
      <c r="N283" s="15">
        <v>30</v>
      </c>
      <c r="O283" s="15">
        <v>0</v>
      </c>
      <c r="P283" s="15">
        <f t="shared" si="150"/>
        <v>2000</v>
      </c>
      <c r="Q283" s="16">
        <v>2</v>
      </c>
      <c r="R283" s="16">
        <v>0</v>
      </c>
      <c r="S283" s="16">
        <v>7</v>
      </c>
      <c r="T283" s="15"/>
      <c r="U283" s="15"/>
      <c r="V283" s="15">
        <v>0</v>
      </c>
      <c r="W283" s="15">
        <v>3</v>
      </c>
      <c r="X283" s="15">
        <v>5.8</v>
      </c>
      <c r="Y283" s="15">
        <v>0</v>
      </c>
      <c r="Z283" s="15">
        <v>0</v>
      </c>
      <c r="AA283" s="15">
        <v>0</v>
      </c>
      <c r="AB283" s="15">
        <v>0</v>
      </c>
      <c r="AC283" s="15" t="s">
        <v>149</v>
      </c>
      <c r="AD283" s="15" t="s">
        <v>139</v>
      </c>
      <c r="AE283" s="15">
        <v>45.5</v>
      </c>
      <c r="AF283" s="15">
        <v>10</v>
      </c>
      <c r="AG283" s="15">
        <v>4</v>
      </c>
      <c r="AH283" s="15">
        <v>2.9</v>
      </c>
      <c r="AI283" s="15">
        <v>0.5</v>
      </c>
      <c r="AJ283" s="16">
        <f t="shared" si="151"/>
        <v>-2.4</v>
      </c>
      <c r="AK283" s="16" t="s">
        <v>135</v>
      </c>
      <c r="AL283" s="16" t="s">
        <v>135</v>
      </c>
      <c r="AM283" s="15" t="s">
        <v>140</v>
      </c>
      <c r="AN283" s="16">
        <f t="shared" si="152"/>
        <v>8</v>
      </c>
      <c r="AO283" s="16">
        <v>0</v>
      </c>
      <c r="AP283" s="16">
        <v>0</v>
      </c>
      <c r="AQ283" s="16">
        <v>0</v>
      </c>
      <c r="AR283" s="16">
        <v>0</v>
      </c>
      <c r="AS283" s="16">
        <v>0</v>
      </c>
      <c r="AT283" s="16" t="s">
        <v>135</v>
      </c>
      <c r="AU283" s="17">
        <f t="shared" si="153"/>
        <v>0</v>
      </c>
      <c r="AV283" s="17"/>
      <c r="AW283" s="17">
        <f>VLOOKUP(I283,ABNT5101!$I$3:$J$9,2)</f>
        <v>30</v>
      </c>
      <c r="AX283" s="17">
        <f>VLOOKUP(I283,ABNT5101!$I$3:$M$9,5)</f>
        <v>0.38</v>
      </c>
      <c r="AY283" s="131" t="str">
        <f>_xlfn.XLOOKUP(I283,ABNT5101!$I:$I,ABNT5101!$L:$L)</f>
        <v>-</v>
      </c>
      <c r="AZ283" s="131">
        <f>_xlfn.XLOOKUP(I283,ABNT5101!$I:$I,ABNT5101!M:M)</f>
        <v>0.38</v>
      </c>
      <c r="BA283" s="131" t="str">
        <f>_xlfn.XLOOKUP(I283,ABNT5101!$I:$I,ABNT5101!N:N)</f>
        <v>-</v>
      </c>
      <c r="BB283" s="131">
        <f>_xlfn.XLOOKUP(I283,ABNT5101!$I:$I,ABNT5101!O:O)</f>
        <v>14</v>
      </c>
      <c r="BC283" s="18" t="str">
        <f t="shared" si="154"/>
        <v>ATENDE</v>
      </c>
      <c r="BD283" s="19">
        <f t="shared" si="155"/>
        <v>8.7666666666666782E-2</v>
      </c>
      <c r="BE283" s="19">
        <f t="shared" si="156"/>
        <v>0.26315789473684204</v>
      </c>
      <c r="BF283" s="19" t="str">
        <f t="shared" si="157"/>
        <v>-</v>
      </c>
      <c r="BG283" s="20">
        <v>32.630000000000003</v>
      </c>
      <c r="BH283" s="20">
        <v>0.48</v>
      </c>
      <c r="BI283" s="20"/>
      <c r="BJ283" s="20"/>
      <c r="BK283" s="21"/>
      <c r="BL283" s="20"/>
      <c r="BM283" s="18" t="str">
        <f t="shared" si="158"/>
        <v>ATENDE</v>
      </c>
      <c r="BN283" s="18" t="str">
        <f t="shared" si="159"/>
        <v>ATENDE</v>
      </c>
      <c r="BO283" s="18" t="str">
        <f t="shared" si="160"/>
        <v>ATENDE</v>
      </c>
      <c r="BP283" s="18" t="str">
        <f t="shared" si="161"/>
        <v>ATENDE</v>
      </c>
      <c r="BQ283" s="22" t="str">
        <f t="shared" si="162"/>
        <v>C1</v>
      </c>
      <c r="BR283" s="22" t="s">
        <v>135</v>
      </c>
      <c r="BS283" s="23" t="e">
        <f t="shared" si="164"/>
        <v>#VALUE!</v>
      </c>
      <c r="BT283" s="20" t="s">
        <v>994</v>
      </c>
      <c r="BU283" s="20" t="s">
        <v>994</v>
      </c>
      <c r="BV283" s="132" t="str">
        <f>IF(BR283="-","-",_xlfn.XLOOKUP(BR283,ABNT5101!$B$4:$B$9,ABNT5101!$C$4:$C$9))</f>
        <v>-</v>
      </c>
      <c r="BW283" s="132" t="str">
        <f>IF(BR283="-","-",_xlfn.XLOOKUP(BR283,ABNT5101!$B$4:$B$9,ABNT5101!$D$4:$D$9))</f>
        <v>-</v>
      </c>
      <c r="BX283" s="18" t="str">
        <f t="shared" si="165"/>
        <v>-</v>
      </c>
      <c r="BY283" s="18" t="str">
        <f t="shared" si="166"/>
        <v>-</v>
      </c>
      <c r="BZ283" s="18" t="str">
        <f t="shared" si="167"/>
        <v>-</v>
      </c>
      <c r="CA283" s="22" t="str">
        <f t="shared" si="178"/>
        <v>-</v>
      </c>
      <c r="CB283" s="23" t="e">
        <f t="shared" si="168"/>
        <v>#VALUE!</v>
      </c>
      <c r="CC283" s="22">
        <v>18.53</v>
      </c>
      <c r="CD283" s="22">
        <v>9.6300000000000008</v>
      </c>
      <c r="CE283" s="130" t="str">
        <f>IF(CA283="-","-",_xlfn.XLOOKUP(CA283,ABNT5101!$B$4:$B$9,ABNT5101!$C$4:$C$9))</f>
        <v>-</v>
      </c>
      <c r="CF283" s="130" t="str">
        <f>IF(CA283="-","-",_xlfn.XLOOKUP(CA283,ABNT5101!$B$4:$B$9,ABNT5101!$D$4:$D$9))</f>
        <v>-</v>
      </c>
      <c r="CG283" s="18" t="str">
        <f t="shared" si="169"/>
        <v>-</v>
      </c>
      <c r="CH283" s="18" t="str">
        <f t="shared" si="170"/>
        <v>-</v>
      </c>
      <c r="CI283" s="18" t="str">
        <f t="shared" si="171"/>
        <v>-</v>
      </c>
      <c r="CJ283" s="133" t="str">
        <f>_xlfn.XLOOKUP(CK283,'Banco de dados'!$B:$B,'Banco de dados'!$D:$D)</f>
        <v>TECNOWATT</v>
      </c>
      <c r="CK283" s="145" t="str">
        <f>'Banco de dados'!B72</f>
        <v xml:space="preserve">SIGSAGPTLRRSSNDL_68W_83IBBRS
</v>
      </c>
      <c r="CL283" s="24" t="str">
        <f>_xlfn.XLOOKUP(CK283,'Banco de dados'!$B:$B,'Banco de dados'!$E:$E)</f>
        <v>SIGSAGPTLRRSSNDL_68W_83IBBRS
1-10C1MUN6.5</v>
      </c>
      <c r="CM283" s="24"/>
      <c r="CN283" s="24" t="e">
        <f>IF(CM283="-","-",_xlfn.XLOOKUP(CM283,'Banco de dados'!$B:$B,'Banco de dados'!$E:$E))</f>
        <v>#N/A</v>
      </c>
      <c r="CO283" s="26">
        <f t="shared" si="172"/>
        <v>4</v>
      </c>
      <c r="CP283" s="24">
        <f>_xlfn.XLOOKUP(CK283,'Banco de dados'!$B:$B,'Banco de dados'!$H:$H)</f>
        <v>68</v>
      </c>
      <c r="CQ283" s="24" t="e">
        <f>_xlfn.XLOOKUP(CM283,'Banco de dados'!$B:$B,'Banco de dados'!$H:$H)</f>
        <v>#N/A</v>
      </c>
      <c r="CR283" s="24">
        <f>_xlfn.XLOOKUP(CK283,'Banco de dados'!$B:$B,'Banco de dados'!$F:$F)</f>
        <v>10884</v>
      </c>
      <c r="CS283" s="24">
        <f>_xlfn.XLOOKUP(CM283,'Banco de dados'!$B:$B,'Banco de dados'!$F:$F)</f>
        <v>0</v>
      </c>
      <c r="CT283" s="25">
        <v>0</v>
      </c>
      <c r="CU283" s="25">
        <v>10</v>
      </c>
      <c r="CV283" s="24" t="str">
        <f>IF(AI283&lt;=0.5,"Curto I",IF(AND(AI283&gt;='Braços de IP'!$B$9,AI283&lt;='Braços de IP'!$D$9),'Braços de IP'!$E$9,IF(AND(AI283&gt;='Braços de IP'!$B$10,AI283&lt;='Braços de IP'!$D$10),'Braços de IP'!$E$10,IF(AND(AI283&gt;='Braços de IP'!$B$11,AI283&lt;='Braços de IP'!$D$11),'Braços de IP'!$E$11,IF(AND(AI283&gt;='Braços de IP'!$B$12,AI283&lt;='Braços de IP'!$D$12),'Braços de IP'!$E$12,IF(AND(AI283&gt;='Braços de IP'!$B$13,AI283&lt;='Braços de IP'!$D$13),'Braços de IP'!$E$13,IF(AND(AI283&gt;='Braços de IP'!$B$14,AI283&lt;='Braços de IP'!$D$14),'Braços de IP'!$E$14,"ERRO")))))))</f>
        <v>Curto I</v>
      </c>
      <c r="CW283" s="25"/>
      <c r="CX283" s="24" t="str">
        <f>IF($CW283="","",VLOOKUP($CW283,'Braços de IP'!$E$9:$I$15,2,0))</f>
        <v/>
      </c>
      <c r="CY283" s="27" t="str">
        <f>IF($CW283="","",VLOOKUP($CW283,'Braços de IP'!$E$9:$I$15,5,0))</f>
        <v/>
      </c>
      <c r="CZ283" s="24"/>
      <c r="DA283" s="24"/>
      <c r="DB283" s="24"/>
      <c r="DC283" s="24"/>
      <c r="DD283" s="24"/>
      <c r="DE283" s="24"/>
      <c r="DF283" s="28">
        <f t="shared" si="173"/>
        <v>68</v>
      </c>
      <c r="DG283" s="29">
        <f t="shared" si="174"/>
        <v>250</v>
      </c>
      <c r="DH283" s="28">
        <f t="shared" si="175"/>
        <v>1272</v>
      </c>
      <c r="DI283" s="30">
        <f t="shared" si="176"/>
        <v>0.72799999999999998</v>
      </c>
      <c r="DJ283" s="31"/>
      <c r="DK283" s="32"/>
      <c r="DL283" s="15" t="s">
        <v>141</v>
      </c>
      <c r="DM283" s="15"/>
      <c r="DO283" s="33">
        <f t="shared" si="177"/>
        <v>0.75714285714285712</v>
      </c>
    </row>
    <row r="284" spans="1:119" ht="15.75" hidden="1" customHeight="1" x14ac:dyDescent="0.3">
      <c r="C284" t="s">
        <v>991</v>
      </c>
      <c r="D284" s="15">
        <v>95</v>
      </c>
      <c r="E284" s="15" t="s">
        <v>132</v>
      </c>
      <c r="F284" s="15" t="s">
        <v>259</v>
      </c>
      <c r="G284" s="15">
        <v>-30.043066</v>
      </c>
      <c r="H284" s="15">
        <v>-50.157634000000002</v>
      </c>
      <c r="I284" s="15" t="s">
        <v>154</v>
      </c>
      <c r="J284" s="15" t="s">
        <v>135</v>
      </c>
      <c r="K284" s="15" t="s">
        <v>136</v>
      </c>
      <c r="L284" s="15" t="s">
        <v>148</v>
      </c>
      <c r="M284" s="15">
        <v>100</v>
      </c>
      <c r="N284" s="15">
        <v>17</v>
      </c>
      <c r="O284" s="15">
        <v>0</v>
      </c>
      <c r="P284" s="15">
        <f t="shared" si="150"/>
        <v>0</v>
      </c>
      <c r="Q284" s="16">
        <v>2</v>
      </c>
      <c r="R284" s="16">
        <v>4</v>
      </c>
      <c r="S284" s="16">
        <v>10</v>
      </c>
      <c r="T284" s="15"/>
      <c r="U284" s="15"/>
      <c r="V284" s="15">
        <v>0</v>
      </c>
      <c r="W284" s="15">
        <v>3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 t="s">
        <v>138</v>
      </c>
      <c r="AD284" s="15" t="s">
        <v>139</v>
      </c>
      <c r="AE284" s="15">
        <v>34.6</v>
      </c>
      <c r="AF284" s="15">
        <v>7</v>
      </c>
      <c r="AG284" s="15">
        <v>0</v>
      </c>
      <c r="AH284" s="15">
        <v>0.3</v>
      </c>
      <c r="AI284" s="15">
        <v>1.3</v>
      </c>
      <c r="AJ284" s="16">
        <f t="shared" si="151"/>
        <v>1</v>
      </c>
      <c r="AK284" s="16" t="s">
        <v>135</v>
      </c>
      <c r="AL284" s="16" t="s">
        <v>135</v>
      </c>
      <c r="AM284" s="15" t="s">
        <v>140</v>
      </c>
      <c r="AN284" s="16">
        <f t="shared" si="152"/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 t="s">
        <v>135</v>
      </c>
      <c r="AU284" s="17">
        <f t="shared" si="153"/>
        <v>0</v>
      </c>
      <c r="AV284" s="17"/>
      <c r="AW284" s="17">
        <f>VLOOKUP(I284,ABNT5101!$I$3:$J$9,2)</f>
        <v>10</v>
      </c>
      <c r="AX284" s="17">
        <f>VLOOKUP(I284,ABNT5101!$I$3:$M$9,5)</f>
        <v>0.18</v>
      </c>
      <c r="AY284" s="131" t="str">
        <f>_xlfn.XLOOKUP(I284,ABNT5101!$I:$I,ABNT5101!$L:$L)</f>
        <v>-</v>
      </c>
      <c r="AZ284" s="131">
        <f>_xlfn.XLOOKUP(I284,ABNT5101!$I:$I,ABNT5101!M:M)</f>
        <v>0.18</v>
      </c>
      <c r="BA284" s="131" t="str">
        <f>_xlfn.XLOOKUP(I284,ABNT5101!$I:$I,ABNT5101!N:N)</f>
        <v>-</v>
      </c>
      <c r="BB284" s="131">
        <f>_xlfn.XLOOKUP(I284,ABNT5101!$I:$I,ABNT5101!O:O)</f>
        <v>16</v>
      </c>
      <c r="BC284" s="18" t="str">
        <f t="shared" si="154"/>
        <v>ATENDE</v>
      </c>
      <c r="BD284" s="19">
        <f t="shared" si="155"/>
        <v>6.0999999999999943E-2</v>
      </c>
      <c r="BE284" s="19">
        <f t="shared" si="156"/>
        <v>1.166666666666667</v>
      </c>
      <c r="BF284" s="19" t="str">
        <f t="shared" si="157"/>
        <v>-</v>
      </c>
      <c r="BG284" s="20">
        <v>10.61</v>
      </c>
      <c r="BH284" s="20">
        <v>0.39</v>
      </c>
      <c r="BI284" s="20"/>
      <c r="BJ284" s="20"/>
      <c r="BK284" s="21"/>
      <c r="BL284" s="20"/>
      <c r="BM284" s="18" t="str">
        <f t="shared" si="158"/>
        <v>ATENDE</v>
      </c>
      <c r="BN284" s="18" t="str">
        <f t="shared" si="159"/>
        <v>ATENDE</v>
      </c>
      <c r="BO284" s="18" t="str">
        <f t="shared" si="160"/>
        <v>ATENDE</v>
      </c>
      <c r="BP284" s="18" t="str">
        <f t="shared" si="161"/>
        <v>ATENDE</v>
      </c>
      <c r="BQ284" s="22" t="str">
        <f t="shared" si="162"/>
        <v>C4</v>
      </c>
      <c r="BR284" s="22" t="str">
        <f t="shared" ref="BR284:BR315" si="179">K284</f>
        <v>P6</v>
      </c>
      <c r="BS284" s="23">
        <f t="shared" si="164"/>
        <v>0.59666666666666668</v>
      </c>
      <c r="BT284" s="20">
        <v>4.79</v>
      </c>
      <c r="BU284" s="20">
        <v>2.86</v>
      </c>
      <c r="BV284" s="132">
        <f>IF(BR284="-","-",_xlfn.XLOOKUP(BR284,ABNT5101!$B$4:$B$9,ABNT5101!$C$4:$C$9))</f>
        <v>3</v>
      </c>
      <c r="BW284" s="132">
        <f>IF(BR284="-","-",_xlfn.XLOOKUP(BR284,ABNT5101!$B$4:$B$9,ABNT5101!$D$4:$D$9))</f>
        <v>0.6</v>
      </c>
      <c r="BX284" s="18" t="str">
        <f t="shared" si="165"/>
        <v>ATENDE</v>
      </c>
      <c r="BY284" s="18" t="str">
        <f t="shared" si="166"/>
        <v>ATENDE</v>
      </c>
      <c r="BZ284" s="18" t="str">
        <f t="shared" si="167"/>
        <v>ATENDE</v>
      </c>
      <c r="CA284" s="22" t="str">
        <f t="shared" si="178"/>
        <v>P6</v>
      </c>
      <c r="CB284" s="23">
        <f t="shared" si="168"/>
        <v>1.4033333333333333</v>
      </c>
      <c r="CC284" s="22">
        <v>7.21</v>
      </c>
      <c r="CD284" s="22">
        <v>1.89</v>
      </c>
      <c r="CE284" s="130">
        <f>IF(CA284="-","-",_xlfn.XLOOKUP(CA284,ABNT5101!$B$4:$B$9,ABNT5101!$C$4:$C$9))</f>
        <v>3</v>
      </c>
      <c r="CF284" s="130">
        <f>IF(CA284="-","-",_xlfn.XLOOKUP(CA284,ABNT5101!$B$4:$B$9,ABNT5101!$D$4:$D$9))</f>
        <v>0.6</v>
      </c>
      <c r="CG284" s="18" t="str">
        <f t="shared" si="169"/>
        <v>ATENDE</v>
      </c>
      <c r="CH284" s="18" t="str">
        <f t="shared" si="170"/>
        <v>ATENDE</v>
      </c>
      <c r="CI284" s="18" t="str">
        <f t="shared" si="171"/>
        <v>ATENDE</v>
      </c>
      <c r="CJ284" s="133" t="str">
        <f>_xlfn.XLOOKUP(CK284,'Banco de dados'!$B:$B,'Banco de dados'!$D:$D)</f>
        <v>LEDSTAR</v>
      </c>
      <c r="CK284" s="145" t="s">
        <v>713</v>
      </c>
      <c r="CL284" s="24" t="str">
        <f>_xlfn.XLOOKUP(CK284,'Banco de dados'!$B:$B,'Banco de dados'!$E:$E)</f>
        <v>LUM LED SL VT 9.1 52W</v>
      </c>
      <c r="CM284" s="24"/>
      <c r="CN284" s="24" t="e">
        <f>IF(CM284="-","-",_xlfn.XLOOKUP(CM284,'Banco de dados'!$B:$B,'Banco de dados'!$E:$E))</f>
        <v>#N/A</v>
      </c>
      <c r="CO284" s="26">
        <f t="shared" si="172"/>
        <v>0</v>
      </c>
      <c r="CP284" s="24">
        <f>_xlfn.XLOOKUP(CK284,'Banco de dados'!$B:$B,'Banco de dados'!$H:$H)</f>
        <v>52</v>
      </c>
      <c r="CQ284" s="24">
        <f>_xlfn.XLOOKUP(CM284,'Banco de dados'!$B:$B,'Banco de dados'!$H:$H)</f>
        <v>0</v>
      </c>
      <c r="CR284" s="24">
        <f>_xlfn.XLOOKUP(CK284,'Banco de dados'!$B:$B,'Banco de dados'!$F:$F)</f>
        <v>8960.18</v>
      </c>
      <c r="CS284" s="24">
        <f>_xlfn.XLOOKUP(CM284,'Banco de dados'!$B:$B,'Banco de dados'!$F:$F)</f>
        <v>0</v>
      </c>
      <c r="CT284" s="25">
        <v>0</v>
      </c>
      <c r="CU284" s="25"/>
      <c r="CV284" s="24" t="str">
        <f>IF(AI284&lt;=0.5,"Curto I",IF(AND(AI284&gt;='Braços de IP'!$B$9,AI284&lt;='Braços de IP'!$D$9),'Braços de IP'!$E$9,IF(AND(AI284&gt;='Braços de IP'!$B$10,AI284&lt;='Braços de IP'!$D$10),'Braços de IP'!$E$10,IF(AND(AI284&gt;='Braços de IP'!$B$11,AI284&lt;='Braços de IP'!$D$11),'Braços de IP'!$E$11,IF(AND(AI284&gt;='Braços de IP'!$B$12,AI284&lt;='Braços de IP'!$D$12),'Braços de IP'!$E$12,IF(AND(AI284&gt;='Braços de IP'!$B$13,AI284&lt;='Braços de IP'!$D$13),'Braços de IP'!$E$13,IF(AND(AI284&gt;='Braços de IP'!$B$14,AI284&lt;='Braços de IP'!$D$14),'Braços de IP'!$E$14,"ERRO")))))))</f>
        <v>Curto II</v>
      </c>
      <c r="CW284" s="25"/>
      <c r="CX284" s="24" t="str">
        <f>IF($CW284="","",VLOOKUP($CW284,'Braços de IP'!$E$9:$I$15,2,0))</f>
        <v/>
      </c>
      <c r="CY284" s="27" t="str">
        <f>IF($CW284="","",VLOOKUP($CW284,'Braços de IP'!$E$9:$I$15,5,0))</f>
        <v/>
      </c>
      <c r="CZ284" s="24"/>
      <c r="DA284" s="24"/>
      <c r="DB284" s="24"/>
      <c r="DC284" s="24"/>
      <c r="DD284" s="24"/>
      <c r="DE284" s="24"/>
      <c r="DF284" s="28">
        <f t="shared" si="173"/>
        <v>52</v>
      </c>
      <c r="DG284" s="29">
        <f t="shared" si="174"/>
        <v>100</v>
      </c>
      <c r="DH284" s="28">
        <f t="shared" si="175"/>
        <v>0</v>
      </c>
      <c r="DI284" s="30">
        <f t="shared" si="176"/>
        <v>0.48</v>
      </c>
      <c r="DJ284" s="31"/>
      <c r="DK284" s="32"/>
      <c r="DL284" s="15" t="s">
        <v>141</v>
      </c>
      <c r="DM284" s="15"/>
      <c r="DO284" s="33">
        <f t="shared" si="177"/>
        <v>0.55555555555555558</v>
      </c>
    </row>
    <row r="285" spans="1:119" ht="15.75" hidden="1" customHeight="1" x14ac:dyDescent="0.3">
      <c r="C285" t="s">
        <v>991</v>
      </c>
      <c r="D285" s="15">
        <v>95</v>
      </c>
      <c r="E285" s="15" t="s">
        <v>132</v>
      </c>
      <c r="F285" s="15" t="s">
        <v>259</v>
      </c>
      <c r="G285" s="15">
        <v>-30.043066</v>
      </c>
      <c r="H285" s="15">
        <v>-50.157634000000002</v>
      </c>
      <c r="I285" s="15" t="s">
        <v>154</v>
      </c>
      <c r="J285" s="15" t="s">
        <v>135</v>
      </c>
      <c r="K285" s="15" t="s">
        <v>136</v>
      </c>
      <c r="L285" s="15" t="s">
        <v>148</v>
      </c>
      <c r="M285" s="15">
        <v>100</v>
      </c>
      <c r="N285" s="15">
        <v>17</v>
      </c>
      <c r="O285" s="15">
        <v>0</v>
      </c>
      <c r="P285" s="15">
        <f t="shared" si="150"/>
        <v>0</v>
      </c>
      <c r="Q285" s="16">
        <v>2</v>
      </c>
      <c r="R285" s="16">
        <v>4</v>
      </c>
      <c r="S285" s="16">
        <v>10</v>
      </c>
      <c r="T285" s="15"/>
      <c r="U285" s="15"/>
      <c r="V285" s="15">
        <v>0</v>
      </c>
      <c r="W285" s="15">
        <v>3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 t="s">
        <v>138</v>
      </c>
      <c r="AD285" s="15" t="s">
        <v>139</v>
      </c>
      <c r="AE285" s="15">
        <v>34.6</v>
      </c>
      <c r="AF285" s="15">
        <v>7</v>
      </c>
      <c r="AG285" s="15">
        <v>0</v>
      </c>
      <c r="AH285" s="15">
        <v>0.3</v>
      </c>
      <c r="AI285" s="15">
        <v>1.3</v>
      </c>
      <c r="AJ285" s="16">
        <f t="shared" si="151"/>
        <v>1</v>
      </c>
      <c r="AK285" s="16" t="s">
        <v>135</v>
      </c>
      <c r="AL285" s="16" t="s">
        <v>135</v>
      </c>
      <c r="AM285" s="15" t="s">
        <v>140</v>
      </c>
      <c r="AN285" s="16">
        <f t="shared" si="152"/>
        <v>0</v>
      </c>
      <c r="AO285" s="16">
        <v>0</v>
      </c>
      <c r="AP285" s="16">
        <v>0</v>
      </c>
      <c r="AQ285" s="16">
        <v>0</v>
      </c>
      <c r="AR285" s="16">
        <v>0</v>
      </c>
      <c r="AS285" s="16">
        <v>0</v>
      </c>
      <c r="AT285" s="16" t="s">
        <v>135</v>
      </c>
      <c r="AU285" s="17">
        <f t="shared" si="153"/>
        <v>0</v>
      </c>
      <c r="AV285" s="17"/>
      <c r="AW285" s="17">
        <f>VLOOKUP(I285,ABNT5101!$I$3:$J$9,2)</f>
        <v>10</v>
      </c>
      <c r="AX285" s="17">
        <f>VLOOKUP(I285,ABNT5101!$I$3:$M$9,5)</f>
        <v>0.18</v>
      </c>
      <c r="AY285" s="131" t="str">
        <f>_xlfn.XLOOKUP(I285,ABNT5101!$I:$I,ABNT5101!$L:$L)</f>
        <v>-</v>
      </c>
      <c r="AZ285" s="131">
        <f>_xlfn.XLOOKUP(I285,ABNT5101!$I:$I,ABNT5101!M:M)</f>
        <v>0.18</v>
      </c>
      <c r="BA285" s="131" t="str">
        <f>_xlfn.XLOOKUP(I285,ABNT5101!$I:$I,ABNT5101!N:N)</f>
        <v>-</v>
      </c>
      <c r="BB285" s="131">
        <f>_xlfn.XLOOKUP(I285,ABNT5101!$I:$I,ABNT5101!O:O)</f>
        <v>16</v>
      </c>
      <c r="BC285" s="18" t="str">
        <f t="shared" si="154"/>
        <v>ATENDE</v>
      </c>
      <c r="BD285" s="19">
        <f t="shared" si="155"/>
        <v>0.25500000000000012</v>
      </c>
      <c r="BE285" s="19">
        <f t="shared" si="156"/>
        <v>1.3333333333333335</v>
      </c>
      <c r="BF285" s="19" t="str">
        <f t="shared" si="157"/>
        <v>-</v>
      </c>
      <c r="BG285" s="20">
        <v>12.55</v>
      </c>
      <c r="BH285" s="20">
        <v>0.42</v>
      </c>
      <c r="BI285" s="20"/>
      <c r="BJ285" s="20"/>
      <c r="BK285" s="21"/>
      <c r="BL285" s="20"/>
      <c r="BM285" s="18" t="str">
        <f t="shared" si="158"/>
        <v>ATENDE</v>
      </c>
      <c r="BN285" s="18" t="str">
        <f t="shared" si="159"/>
        <v>ATENDE</v>
      </c>
      <c r="BO285" s="18" t="str">
        <f t="shared" si="160"/>
        <v>ATENDE</v>
      </c>
      <c r="BP285" s="18" t="str">
        <f t="shared" si="161"/>
        <v>ATENDE</v>
      </c>
      <c r="BQ285" s="22" t="str">
        <f t="shared" si="162"/>
        <v>C4</v>
      </c>
      <c r="BR285" s="22" t="str">
        <f t="shared" si="179"/>
        <v>P6</v>
      </c>
      <c r="BS285" s="23">
        <f t="shared" si="164"/>
        <v>0.82000000000000006</v>
      </c>
      <c r="BT285" s="20">
        <v>5.46</v>
      </c>
      <c r="BU285" s="20">
        <v>3.88</v>
      </c>
      <c r="BV285" s="132">
        <f>IF(BR285="-","-",_xlfn.XLOOKUP(BR285,ABNT5101!$B$4:$B$9,ABNT5101!$C$4:$C$9))</f>
        <v>3</v>
      </c>
      <c r="BW285" s="132">
        <f>IF(BR285="-","-",_xlfn.XLOOKUP(BR285,ABNT5101!$B$4:$B$9,ABNT5101!$D$4:$D$9))</f>
        <v>0.6</v>
      </c>
      <c r="BX285" s="18" t="str">
        <f t="shared" si="165"/>
        <v>ATENDE</v>
      </c>
      <c r="BY285" s="18" t="str">
        <f t="shared" si="166"/>
        <v>ATENDE</v>
      </c>
      <c r="BZ285" s="18" t="str">
        <f t="shared" si="167"/>
        <v>ATENDE</v>
      </c>
      <c r="CA285" s="22" t="str">
        <f t="shared" si="178"/>
        <v>P6</v>
      </c>
      <c r="CB285" s="23">
        <f t="shared" si="168"/>
        <v>1.3766666666666665</v>
      </c>
      <c r="CC285" s="22">
        <v>7.13</v>
      </c>
      <c r="CD285" s="22">
        <v>0.73</v>
      </c>
      <c r="CE285" s="130">
        <f>IF(CA285="-","-",_xlfn.XLOOKUP(CA285,ABNT5101!$B$4:$B$9,ABNT5101!$C$4:$C$9))</f>
        <v>3</v>
      </c>
      <c r="CF285" s="130">
        <f>IF(CA285="-","-",_xlfn.XLOOKUP(CA285,ABNT5101!$B$4:$B$9,ABNT5101!$D$4:$D$9))</f>
        <v>0.6</v>
      </c>
      <c r="CG285" s="18" t="str">
        <f t="shared" si="169"/>
        <v>ATENDE</v>
      </c>
      <c r="CH285" s="18" t="str">
        <f t="shared" si="170"/>
        <v>ATENDE</v>
      </c>
      <c r="CI285" s="18" t="str">
        <f t="shared" si="171"/>
        <v>ATENDE</v>
      </c>
      <c r="CJ285" s="133" t="str">
        <f>_xlfn.XLOOKUP(CK285,'Banco de dados'!$B:$B,'Banco de dados'!$D:$D)</f>
        <v>SX LIGHTING</v>
      </c>
      <c r="CK285" s="145" t="s">
        <v>805</v>
      </c>
      <c r="CL285" s="24" t="str">
        <f>_xlfn.XLOOKUP(CK285,'Banco de dados'!$B:$B,'Banco de dados'!$E:$E)</f>
        <v>SXINEVO050K40L12CZF7PHF</v>
      </c>
      <c r="CM285" s="24"/>
      <c r="CN285" s="24" t="e">
        <f>IF(CM285="-","-",_xlfn.XLOOKUP(CM285,'Banco de dados'!$B:$B,'Banco de dados'!$E:$E))</f>
        <v>#N/A</v>
      </c>
      <c r="CO285" s="26">
        <f t="shared" si="172"/>
        <v>0</v>
      </c>
      <c r="CP285" s="24">
        <f>_xlfn.XLOOKUP(CK285,'Banco de dados'!$B:$B,'Banco de dados'!$H:$H)</f>
        <v>50</v>
      </c>
      <c r="CQ285" s="24">
        <f>_xlfn.XLOOKUP(CM285,'Banco de dados'!$B:$B,'Banco de dados'!$H:$H)</f>
        <v>0</v>
      </c>
      <c r="CR285" s="24">
        <f>_xlfn.XLOOKUP(CK285,'Banco de dados'!$B:$B,'Banco de dados'!$F:$F)</f>
        <v>8650</v>
      </c>
      <c r="CS285" s="24">
        <f>_xlfn.XLOOKUP(CM285,'Banco de dados'!$B:$B,'Banco de dados'!$F:$F)</f>
        <v>0</v>
      </c>
      <c r="CT285" s="25">
        <v>0</v>
      </c>
      <c r="CU285" s="25"/>
      <c r="CV285" s="24" t="str">
        <f>IF(AI285&lt;=0.5,"Curto I",IF(AND(AI285&gt;='Braços de IP'!$B$9,AI285&lt;='Braços de IP'!$D$9),'Braços de IP'!$E$9,IF(AND(AI285&gt;='Braços de IP'!$B$10,AI285&lt;='Braços de IP'!$D$10),'Braços de IP'!$E$10,IF(AND(AI285&gt;='Braços de IP'!$B$11,AI285&lt;='Braços de IP'!$D$11),'Braços de IP'!$E$11,IF(AND(AI285&gt;='Braços de IP'!$B$12,AI285&lt;='Braços de IP'!$D$12),'Braços de IP'!$E$12,IF(AND(AI285&gt;='Braços de IP'!$B$13,AI285&lt;='Braços de IP'!$D$13),'Braços de IP'!$E$13,IF(AND(AI285&gt;='Braços de IP'!$B$14,AI285&lt;='Braços de IP'!$D$14),'Braços de IP'!$E$14,"ERRO")))))))</f>
        <v>Curto II</v>
      </c>
      <c r="CW285" s="25"/>
      <c r="CX285" s="24" t="str">
        <f>IF($CW285="","",VLOOKUP($CW285,'Braços de IP'!$E$9:$I$15,2,0))</f>
        <v/>
      </c>
      <c r="CY285" s="27" t="str">
        <f>IF($CW285="","",VLOOKUP($CW285,'Braços de IP'!$E$9:$I$15,5,0))</f>
        <v/>
      </c>
      <c r="CZ285" s="24"/>
      <c r="DA285" s="24"/>
      <c r="DB285" s="24"/>
      <c r="DC285" s="24"/>
      <c r="DD285" s="24"/>
      <c r="DE285" s="24"/>
      <c r="DF285" s="28">
        <f t="shared" si="173"/>
        <v>50</v>
      </c>
      <c r="DG285" s="29">
        <f t="shared" si="174"/>
        <v>100</v>
      </c>
      <c r="DH285" s="28">
        <f t="shared" si="175"/>
        <v>0</v>
      </c>
      <c r="DI285" s="30">
        <f t="shared" si="176"/>
        <v>0.5</v>
      </c>
      <c r="DJ285" s="31"/>
      <c r="DK285" s="32"/>
      <c r="DL285" s="15" t="s">
        <v>141</v>
      </c>
      <c r="DM285" s="15"/>
      <c r="DO285" s="33">
        <f t="shared" si="177"/>
        <v>0.57264957264957261</v>
      </c>
    </row>
    <row r="286" spans="1:119" ht="15.75" hidden="1" customHeight="1" x14ac:dyDescent="0.3">
      <c r="C286" t="s">
        <v>991</v>
      </c>
      <c r="D286" s="15">
        <v>95</v>
      </c>
      <c r="E286" s="15" t="s">
        <v>132</v>
      </c>
      <c r="F286" s="15" t="s">
        <v>259</v>
      </c>
      <c r="G286" s="15">
        <v>-30.043066</v>
      </c>
      <c r="H286" s="15">
        <v>-50.157634000000002</v>
      </c>
      <c r="I286" s="15" t="s">
        <v>154</v>
      </c>
      <c r="J286" s="15" t="s">
        <v>135</v>
      </c>
      <c r="K286" s="15" t="s">
        <v>136</v>
      </c>
      <c r="L286" s="15" t="s">
        <v>148</v>
      </c>
      <c r="M286" s="15">
        <v>100</v>
      </c>
      <c r="N286" s="15">
        <v>17</v>
      </c>
      <c r="O286" s="15">
        <v>0</v>
      </c>
      <c r="P286" s="15">
        <f t="shared" si="150"/>
        <v>0</v>
      </c>
      <c r="Q286" s="16">
        <v>2</v>
      </c>
      <c r="R286" s="16">
        <v>4</v>
      </c>
      <c r="S286" s="16">
        <v>10</v>
      </c>
      <c r="T286" s="15"/>
      <c r="U286" s="15"/>
      <c r="V286" s="15">
        <v>0</v>
      </c>
      <c r="W286" s="15">
        <v>3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 t="s">
        <v>138</v>
      </c>
      <c r="AD286" s="15" t="s">
        <v>139</v>
      </c>
      <c r="AE286" s="15">
        <v>34.6</v>
      </c>
      <c r="AF286" s="15">
        <v>7</v>
      </c>
      <c r="AG286" s="15">
        <v>0</v>
      </c>
      <c r="AH286" s="15">
        <v>0.3</v>
      </c>
      <c r="AI286" s="15">
        <v>1.3</v>
      </c>
      <c r="AJ286" s="16">
        <f t="shared" si="151"/>
        <v>1</v>
      </c>
      <c r="AK286" s="16" t="s">
        <v>135</v>
      </c>
      <c r="AL286" s="16" t="s">
        <v>135</v>
      </c>
      <c r="AM286" s="15" t="s">
        <v>140</v>
      </c>
      <c r="AN286" s="16">
        <f t="shared" si="152"/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 t="s">
        <v>135</v>
      </c>
      <c r="AU286" s="17">
        <f t="shared" si="153"/>
        <v>0</v>
      </c>
      <c r="AV286" s="17"/>
      <c r="AW286" s="17">
        <f>VLOOKUP(I286,ABNT5101!$I$3:$J$9,2)</f>
        <v>10</v>
      </c>
      <c r="AX286" s="17">
        <f>VLOOKUP(I286,ABNT5101!$I$3:$M$9,5)</f>
        <v>0.18</v>
      </c>
      <c r="AY286" s="131" t="str">
        <f>_xlfn.XLOOKUP(I286,ABNT5101!$I:$I,ABNT5101!$L:$L)</f>
        <v>-</v>
      </c>
      <c r="AZ286" s="131">
        <f>_xlfn.XLOOKUP(I286,ABNT5101!$I:$I,ABNT5101!M:M)</f>
        <v>0.18</v>
      </c>
      <c r="BA286" s="131" t="str">
        <f>_xlfn.XLOOKUP(I286,ABNT5101!$I:$I,ABNT5101!N:N)</f>
        <v>-</v>
      </c>
      <c r="BB286" s="131">
        <f>_xlfn.XLOOKUP(I286,ABNT5101!$I:$I,ABNT5101!O:O)</f>
        <v>16</v>
      </c>
      <c r="BC286" s="18" t="str">
        <f t="shared" si="154"/>
        <v>ATENDE</v>
      </c>
      <c r="BD286" s="19">
        <f t="shared" si="155"/>
        <v>0.14000000000000012</v>
      </c>
      <c r="BE286" s="19">
        <f t="shared" si="156"/>
        <v>1.2222222222222223</v>
      </c>
      <c r="BF286" s="19" t="str">
        <f t="shared" si="157"/>
        <v>-</v>
      </c>
      <c r="BG286" s="20">
        <v>11.4</v>
      </c>
      <c r="BH286" s="20">
        <v>0.4</v>
      </c>
      <c r="BI286" s="20"/>
      <c r="BJ286" s="20"/>
      <c r="BK286" s="21"/>
      <c r="BL286" s="20"/>
      <c r="BM286" s="18" t="str">
        <f t="shared" si="158"/>
        <v>ATENDE</v>
      </c>
      <c r="BN286" s="18" t="str">
        <f t="shared" si="159"/>
        <v>ATENDE</v>
      </c>
      <c r="BO286" s="18" t="str">
        <f t="shared" si="160"/>
        <v>ATENDE</v>
      </c>
      <c r="BP286" s="18" t="str">
        <f t="shared" si="161"/>
        <v>ATENDE</v>
      </c>
      <c r="BQ286" s="22" t="str">
        <f t="shared" si="162"/>
        <v>C4</v>
      </c>
      <c r="BR286" s="22" t="str">
        <f t="shared" si="179"/>
        <v>P6</v>
      </c>
      <c r="BS286" s="23">
        <f t="shared" si="164"/>
        <v>5.3333333333333455E-2</v>
      </c>
      <c r="BT286" s="20">
        <v>3.16</v>
      </c>
      <c r="BU286" s="20">
        <v>2.02</v>
      </c>
      <c r="BV286" s="132">
        <f>IF(BR286="-","-",_xlfn.XLOOKUP(BR286,ABNT5101!$B$4:$B$9,ABNT5101!$C$4:$C$9))</f>
        <v>3</v>
      </c>
      <c r="BW286" s="132">
        <f>IF(BR286="-","-",_xlfn.XLOOKUP(BR286,ABNT5101!$B$4:$B$9,ABNT5101!$D$4:$D$9))</f>
        <v>0.6</v>
      </c>
      <c r="BX286" s="18" t="str">
        <f t="shared" si="165"/>
        <v>ATENDE</v>
      </c>
      <c r="BY286" s="18" t="str">
        <f t="shared" si="166"/>
        <v>ATENDE</v>
      </c>
      <c r="BZ286" s="18" t="str">
        <f t="shared" si="167"/>
        <v>ATENDE</v>
      </c>
      <c r="CA286" s="22" t="str">
        <f t="shared" si="178"/>
        <v>P6</v>
      </c>
      <c r="CB286" s="23">
        <f t="shared" si="168"/>
        <v>1.3766666666666665</v>
      </c>
      <c r="CC286" s="22">
        <v>7.13</v>
      </c>
      <c r="CD286" s="22">
        <v>1.48</v>
      </c>
      <c r="CE286" s="130">
        <f>IF(CA286="-","-",_xlfn.XLOOKUP(CA286,ABNT5101!$B$4:$B$9,ABNT5101!$C$4:$C$9))</f>
        <v>3</v>
      </c>
      <c r="CF286" s="130">
        <f>IF(CA286="-","-",_xlfn.XLOOKUP(CA286,ABNT5101!$B$4:$B$9,ABNT5101!$D$4:$D$9))</f>
        <v>0.6</v>
      </c>
      <c r="CG286" s="18" t="str">
        <f t="shared" si="169"/>
        <v>ATENDE</v>
      </c>
      <c r="CH286" s="18" t="str">
        <f t="shared" si="170"/>
        <v>ATENDE</v>
      </c>
      <c r="CI286" s="18" t="str">
        <f t="shared" si="171"/>
        <v>ATENDE</v>
      </c>
      <c r="CJ286" s="133" t="str">
        <f>_xlfn.XLOOKUP(CK286,'Banco de dados'!$B:$B,'Banco de dados'!$D:$D)</f>
        <v>TECNOWATT</v>
      </c>
      <c r="CK286" s="145" t="s">
        <v>828</v>
      </c>
      <c r="CL286" s="24" t="str">
        <f>_xlfn.XLOOKUP(CK286,'Banco de dados'!$B:$B,'Banco de dados'!$E:$E)</f>
        <v>SIGSAGPTLRRSSNDL_50W_61IBBRS
1-10C1MUN6.5</v>
      </c>
      <c r="CM286" s="24"/>
      <c r="CN286" s="24">
        <f>IF(CM286="-","-",_xlfn.XLOOKUP(CM286,'Banco de dados'!$B:$B,'Banco de dados'!$E:$E))</f>
        <v>0</v>
      </c>
      <c r="CO286" s="26">
        <f t="shared" si="172"/>
        <v>0</v>
      </c>
      <c r="CP286" s="24">
        <f>_xlfn.XLOOKUP(CK286,'Banco de dados'!$B:$B,'Banco de dados'!$H:$H)</f>
        <v>50</v>
      </c>
      <c r="CQ286" s="24">
        <f>_xlfn.XLOOKUP(CM286,'Banco de dados'!$B:$B,'Banco de dados'!$H:$H)</f>
        <v>0</v>
      </c>
      <c r="CR286" s="24">
        <f>_xlfn.XLOOKUP(CK286,'Banco de dados'!$B:$B,'Banco de dados'!$F:$F)</f>
        <v>8163</v>
      </c>
      <c r="CS286" s="24">
        <f>_xlfn.XLOOKUP(CM286,'Banco de dados'!$B:$B,'Banco de dados'!$F:$F)</f>
        <v>0</v>
      </c>
      <c r="CT286" s="25">
        <v>0</v>
      </c>
      <c r="CU286" s="25"/>
      <c r="CV286" s="24" t="str">
        <f>IF(AI286&lt;=0.5,"Curto I",IF(AND(AI286&gt;='Braços de IP'!$B$9,AI286&lt;='Braços de IP'!$D$9),'Braços de IP'!$E$9,IF(AND(AI286&gt;='Braços de IP'!$B$10,AI286&lt;='Braços de IP'!$D$10),'Braços de IP'!$E$10,IF(AND(AI286&gt;='Braços de IP'!$B$11,AI286&lt;='Braços de IP'!$D$11),'Braços de IP'!$E$11,IF(AND(AI286&gt;='Braços de IP'!$B$12,AI286&lt;='Braços de IP'!$D$12),'Braços de IP'!$E$12,IF(AND(AI286&gt;='Braços de IP'!$B$13,AI286&lt;='Braços de IP'!$D$13),'Braços de IP'!$E$13,IF(AND(AI286&gt;='Braços de IP'!$B$14,AI286&lt;='Braços de IP'!$D$14),'Braços de IP'!$E$14,"ERRO")))))))</f>
        <v>Curto II</v>
      </c>
      <c r="CW286" s="25"/>
      <c r="CX286" s="24" t="str">
        <f>IF($CW286="","",VLOOKUP($CW286,'Braços de IP'!$E$9:$I$15,2,0))</f>
        <v/>
      </c>
      <c r="CY286" s="27" t="str">
        <f>IF($CW286="","",VLOOKUP($CW286,'Braços de IP'!$E$9:$I$15,5,0))</f>
        <v/>
      </c>
      <c r="CZ286" s="24"/>
      <c r="DA286" s="24"/>
      <c r="DB286" s="24"/>
      <c r="DC286" s="24"/>
      <c r="DD286" s="24"/>
      <c r="DE286" s="24"/>
      <c r="DF286" s="28">
        <f t="shared" si="173"/>
        <v>50</v>
      </c>
      <c r="DG286" s="29">
        <f t="shared" si="174"/>
        <v>100</v>
      </c>
      <c r="DH286" s="28">
        <f t="shared" si="175"/>
        <v>0</v>
      </c>
      <c r="DI286" s="30">
        <f t="shared" si="176"/>
        <v>0.5</v>
      </c>
      <c r="DJ286" s="31"/>
      <c r="DK286" s="32"/>
      <c r="DL286" s="15" t="s">
        <v>141</v>
      </c>
      <c r="DM286" s="15"/>
      <c r="DO286" s="33">
        <f t="shared" si="177"/>
        <v>0.57264957264957261</v>
      </c>
    </row>
    <row r="287" spans="1:119" ht="15.75" hidden="1" customHeight="1" x14ac:dyDescent="0.3">
      <c r="A287" s="156" t="s">
        <v>1015</v>
      </c>
      <c r="B287" s="156"/>
      <c r="C287" t="s">
        <v>991</v>
      </c>
      <c r="D287" s="15">
        <v>96</v>
      </c>
      <c r="E287" s="15" t="s">
        <v>164</v>
      </c>
      <c r="F287" s="15" t="s">
        <v>260</v>
      </c>
      <c r="G287" s="15">
        <v>-30.038125999999998</v>
      </c>
      <c r="H287" s="15">
        <v>-50.155844999999999</v>
      </c>
      <c r="I287" s="15" t="s">
        <v>199</v>
      </c>
      <c r="J287" s="15" t="s">
        <v>135</v>
      </c>
      <c r="K287" s="15">
        <v>0</v>
      </c>
      <c r="L287" s="15" t="s">
        <v>148</v>
      </c>
      <c r="M287" s="15">
        <v>150</v>
      </c>
      <c r="N287" s="15">
        <v>22</v>
      </c>
      <c r="O287" s="15">
        <v>0</v>
      </c>
      <c r="P287" s="15">
        <f t="shared" si="150"/>
        <v>300</v>
      </c>
      <c r="Q287" s="16">
        <v>2</v>
      </c>
      <c r="R287" s="16">
        <v>0</v>
      </c>
      <c r="S287" s="16">
        <v>7</v>
      </c>
      <c r="T287" s="15"/>
      <c r="U287" s="15"/>
      <c r="V287" s="15">
        <v>0</v>
      </c>
      <c r="W287" s="15">
        <v>0</v>
      </c>
      <c r="X287" s="15">
        <v>5.8</v>
      </c>
      <c r="Y287" s="15">
        <v>0</v>
      </c>
      <c r="Z287" s="15">
        <v>0</v>
      </c>
      <c r="AA287" s="15">
        <v>0</v>
      </c>
      <c r="AB287" s="15">
        <v>0</v>
      </c>
      <c r="AC287" s="15" t="s">
        <v>138</v>
      </c>
      <c r="AD287" s="15" t="s">
        <v>139</v>
      </c>
      <c r="AE287" s="15">
        <v>30.3</v>
      </c>
      <c r="AF287" s="15">
        <v>6.7</v>
      </c>
      <c r="AG287" s="15">
        <v>1</v>
      </c>
      <c r="AH287" s="15">
        <v>0.5</v>
      </c>
      <c r="AI287" s="15">
        <v>1.3</v>
      </c>
      <c r="AJ287" s="16">
        <f t="shared" si="151"/>
        <v>0.8</v>
      </c>
      <c r="AK287" s="16" t="s">
        <v>135</v>
      </c>
      <c r="AL287" s="16" t="s">
        <v>135</v>
      </c>
      <c r="AM287" s="15" t="s">
        <v>140</v>
      </c>
      <c r="AN287" s="16">
        <f t="shared" si="152"/>
        <v>2</v>
      </c>
      <c r="AO287" s="16">
        <v>0</v>
      </c>
      <c r="AP287" s="16">
        <v>0</v>
      </c>
      <c r="AQ287" s="16">
        <v>0</v>
      </c>
      <c r="AR287" s="16">
        <v>0</v>
      </c>
      <c r="AS287" s="16">
        <v>0</v>
      </c>
      <c r="AT287" s="16" t="s">
        <v>135</v>
      </c>
      <c r="AU287" s="17">
        <f t="shared" si="153"/>
        <v>0</v>
      </c>
      <c r="AV287" s="17"/>
      <c r="AW287" s="17">
        <f>VLOOKUP(I287,ABNT5101!$I$3:$J$9,2)</f>
        <v>30</v>
      </c>
      <c r="AX287" s="17">
        <f>VLOOKUP(I287,ABNT5101!$I$3:$M$9,5)</f>
        <v>0.38</v>
      </c>
      <c r="AY287" s="131" t="str">
        <f>_xlfn.XLOOKUP(I287,ABNT5101!$I:$I,ABNT5101!$L:$L)</f>
        <v>-</v>
      </c>
      <c r="AZ287" s="131">
        <f>_xlfn.XLOOKUP(I287,ABNT5101!$I:$I,ABNT5101!M:M)</f>
        <v>0.38</v>
      </c>
      <c r="BA287" s="131" t="str">
        <f>_xlfn.XLOOKUP(I287,ABNT5101!$I:$I,ABNT5101!N:N)</f>
        <v>-</v>
      </c>
      <c r="BB287" s="131">
        <f>_xlfn.XLOOKUP(I287,ABNT5101!$I:$I,ABNT5101!O:O)</f>
        <v>14</v>
      </c>
      <c r="BC287" s="18" t="e">
        <f t="shared" si="154"/>
        <v>#N/A</v>
      </c>
      <c r="BD287" s="19">
        <f>BG288/AW287-1</f>
        <v>0.11933333333333329</v>
      </c>
      <c r="BE287" s="19">
        <f t="shared" si="156"/>
        <v>2.6315789473684292E-2</v>
      </c>
      <c r="BF287" s="19" t="str">
        <f>IF($I287="M6",BI287/AY287-1,"-")</f>
        <v>-</v>
      </c>
      <c r="BG287" s="20">
        <v>34.35</v>
      </c>
      <c r="BH287" s="20">
        <v>0.39</v>
      </c>
      <c r="BI287" s="20"/>
      <c r="BJ287" s="20"/>
      <c r="BK287" s="21"/>
      <c r="BL287" s="20"/>
      <c r="BM287" s="18" t="str">
        <f t="shared" si="158"/>
        <v>ATENDE</v>
      </c>
      <c r="BN287" s="18" t="str">
        <f>IF(BG288&gt;=AW287,"ATENDE",IF(BG288&gt;=0.99*AW287,"ATENDIMENTO LIMIAR","NÃO ATENDE"))</f>
        <v>ATENDE</v>
      </c>
      <c r="BO287" s="18" t="str">
        <f t="shared" si="160"/>
        <v>ATENDE</v>
      </c>
      <c r="BP287" s="18" t="str">
        <f>IF(AY287="-","ATENDE",IF(BI287&gt;=AY287,"ATENDE",IF(BI287&gt;=(AY287-0.02),"ATENDIMENTO LIMIAR","NÃO ATENDE")))</f>
        <v>ATENDE</v>
      </c>
      <c r="BQ287" s="22" t="str">
        <f t="shared" si="162"/>
        <v>C1</v>
      </c>
      <c r="BR287" s="22">
        <f t="shared" si="179"/>
        <v>0</v>
      </c>
      <c r="BS287" s="23" t="e">
        <f t="shared" si="164"/>
        <v>#VALUE!</v>
      </c>
      <c r="BT287" s="20" t="s">
        <v>994</v>
      </c>
      <c r="BU287" s="20" t="s">
        <v>994</v>
      </c>
      <c r="BV287" s="132" t="e">
        <f>IF(BR287="-","-",_xlfn.XLOOKUP(BR287,ABNT5101!$B$4:$B$9,ABNT5101!$C$4:$C$9))</f>
        <v>#N/A</v>
      </c>
      <c r="BW287" s="132" t="e">
        <f>IF(BR287="-","-",_xlfn.XLOOKUP(BR287,ABNT5101!$B$4:$B$9,ABNT5101!$D$4:$D$9))</f>
        <v>#N/A</v>
      </c>
      <c r="BX287" s="18" t="e">
        <f t="shared" si="165"/>
        <v>#N/A</v>
      </c>
      <c r="BY287" s="18" t="e">
        <f t="shared" si="166"/>
        <v>#N/A</v>
      </c>
      <c r="BZ287" s="18" t="e">
        <f t="shared" si="167"/>
        <v>#N/A</v>
      </c>
      <c r="CA287" s="22">
        <f t="shared" si="178"/>
        <v>0</v>
      </c>
      <c r="CB287" s="23" t="e">
        <f t="shared" si="168"/>
        <v>#VALUE!</v>
      </c>
      <c r="CC287" s="22" t="s">
        <v>994</v>
      </c>
      <c r="CD287" s="22" t="s">
        <v>994</v>
      </c>
      <c r="CE287" s="130" t="e">
        <f>IF(CA287="-","-",_xlfn.XLOOKUP(CA287,ABNT5101!$B$4:$B$9,ABNT5101!$C$4:$C$9))</f>
        <v>#N/A</v>
      </c>
      <c r="CF287" s="130" t="e">
        <f>IF(CA287="-","-",_xlfn.XLOOKUP(CA287,ABNT5101!$B$4:$B$9,ABNT5101!$D$4:$D$9))</f>
        <v>#N/A</v>
      </c>
      <c r="CG287" s="18" t="e">
        <f t="shared" si="169"/>
        <v>#N/A</v>
      </c>
      <c r="CH287" s="18" t="e">
        <f t="shared" si="170"/>
        <v>#N/A</v>
      </c>
      <c r="CI287" s="18" t="e">
        <f t="shared" si="171"/>
        <v>#N/A</v>
      </c>
      <c r="CJ287" s="133" t="str">
        <f>_xlfn.XLOOKUP(CK287,'Banco de dados'!$B:$B,'Banco de dados'!$D:$D)</f>
        <v>LEDSTAR</v>
      </c>
      <c r="CK287" s="145" t="s">
        <v>709</v>
      </c>
      <c r="CL287" s="24" t="str">
        <f>_xlfn.XLOOKUP(CK287,'Banco de dados'!$B:$B,'Banco de dados'!$E:$E)</f>
        <v>LUM LED SL VT 9.1 35W</v>
      </c>
      <c r="CM287" s="24"/>
      <c r="CN287" s="24" t="e">
        <f>IF(CM287="-","-",_xlfn.XLOOKUP(CM287,'Banco de dados'!$B:$B,'Banco de dados'!$E:$E))</f>
        <v>#N/A</v>
      </c>
      <c r="CO287" s="26">
        <f t="shared" si="172"/>
        <v>1</v>
      </c>
      <c r="CP287" s="24">
        <f>_xlfn.XLOOKUP(CK287,'Banco de dados'!$B:$B,'Banco de dados'!$H:$H)</f>
        <v>35</v>
      </c>
      <c r="CQ287" s="24">
        <f>_xlfn.XLOOKUP(CM287,'Banco de dados'!$B:$B,'Banco de dados'!$H:$H)</f>
        <v>0</v>
      </c>
      <c r="CR287" s="24">
        <f>_xlfn.XLOOKUP(CK287,'Banco de dados'!$B:$B,'Banco de dados'!$F:$F)</f>
        <v>5955.62</v>
      </c>
      <c r="CS287" s="24">
        <f>_xlfn.XLOOKUP(CM287,'Banco de dados'!$B:$B,'Banco de dados'!$F:$F)</f>
        <v>0</v>
      </c>
      <c r="CT287" s="25">
        <v>0</v>
      </c>
      <c r="CU287" s="25"/>
      <c r="CV287" s="24" t="str">
        <f>IF(AI287&lt;=0.5,"Curto I",IF(AND(AI287&gt;='Braços de IP'!$B$9,AI287&lt;='Braços de IP'!$D$9),'Braços de IP'!$E$9,IF(AND(AI287&gt;='Braços de IP'!$B$10,AI287&lt;='Braços de IP'!$D$10),'Braços de IP'!$E$10,IF(AND(AI287&gt;='Braços de IP'!$B$11,AI287&lt;='Braços de IP'!$D$11),'Braços de IP'!$E$11,IF(AND(AI287&gt;='Braços de IP'!$B$12,AI287&lt;='Braços de IP'!$D$12),'Braços de IP'!$E$12,IF(AND(AI287&gt;='Braços de IP'!$B$13,AI287&lt;='Braços de IP'!$D$13),'Braços de IP'!$E$13,IF(AND(AI287&gt;='Braços de IP'!$B$14,AI287&lt;='Braços de IP'!$D$14),'Braços de IP'!$E$14,"ERRO")))))))</f>
        <v>Curto II</v>
      </c>
      <c r="CW287" s="25"/>
      <c r="CX287" s="24"/>
      <c r="CY287" s="27"/>
      <c r="CZ287" s="24"/>
      <c r="DA287" s="24"/>
      <c r="DB287" s="24"/>
      <c r="DC287" s="24"/>
      <c r="DD287" s="24"/>
      <c r="DE287" s="24"/>
      <c r="DF287" s="28">
        <f t="shared" si="173"/>
        <v>35</v>
      </c>
      <c r="DG287" s="29">
        <f t="shared" si="174"/>
        <v>150</v>
      </c>
      <c r="DH287" s="28">
        <f t="shared" si="175"/>
        <v>185</v>
      </c>
      <c r="DI287" s="30">
        <f t="shared" si="176"/>
        <v>0.76666666666666661</v>
      </c>
      <c r="DJ287" s="31"/>
      <c r="DK287" s="32"/>
      <c r="DL287" s="15" t="s">
        <v>141</v>
      </c>
      <c r="DM287" s="15"/>
      <c r="DO287" s="33">
        <f t="shared" si="177"/>
        <v>0.79651162790697672</v>
      </c>
    </row>
    <row r="288" spans="1:119" ht="15.75" hidden="1" customHeight="1" x14ac:dyDescent="0.3">
      <c r="A288" s="156" t="s">
        <v>1015</v>
      </c>
      <c r="B288" s="156"/>
      <c r="C288" t="s">
        <v>991</v>
      </c>
      <c r="D288" s="15">
        <v>96</v>
      </c>
      <c r="E288" s="15" t="s">
        <v>164</v>
      </c>
      <c r="F288" s="15" t="s">
        <v>260</v>
      </c>
      <c r="G288" s="15">
        <v>-30.038125999999998</v>
      </c>
      <c r="H288" s="15">
        <v>-50.155844999999999</v>
      </c>
      <c r="I288" s="15" t="s">
        <v>199</v>
      </c>
      <c r="J288" s="15" t="s">
        <v>135</v>
      </c>
      <c r="K288" s="15">
        <v>0</v>
      </c>
      <c r="L288" s="15" t="s">
        <v>148</v>
      </c>
      <c r="M288" s="15">
        <v>150</v>
      </c>
      <c r="N288" s="15">
        <v>22</v>
      </c>
      <c r="O288" s="15">
        <v>0</v>
      </c>
      <c r="P288" s="15">
        <f t="shared" si="150"/>
        <v>300</v>
      </c>
      <c r="Q288" s="16">
        <v>2</v>
      </c>
      <c r="R288" s="16">
        <v>0</v>
      </c>
      <c r="S288" s="16">
        <v>7</v>
      </c>
      <c r="T288" s="15"/>
      <c r="U288" s="15"/>
      <c r="V288" s="15">
        <v>0</v>
      </c>
      <c r="W288" s="15">
        <v>0</v>
      </c>
      <c r="X288" s="15">
        <v>5.8</v>
      </c>
      <c r="Y288" s="15">
        <v>0</v>
      </c>
      <c r="Z288" s="15">
        <v>0</v>
      </c>
      <c r="AA288" s="15">
        <v>0</v>
      </c>
      <c r="AB288" s="15">
        <v>0</v>
      </c>
      <c r="AC288" s="15" t="s">
        <v>138</v>
      </c>
      <c r="AD288" s="15" t="s">
        <v>139</v>
      </c>
      <c r="AE288" s="15">
        <v>30.3</v>
      </c>
      <c r="AF288" s="15">
        <v>6.7</v>
      </c>
      <c r="AG288" s="15">
        <v>1</v>
      </c>
      <c r="AH288" s="15">
        <v>0.5</v>
      </c>
      <c r="AI288" s="15">
        <v>1.3</v>
      </c>
      <c r="AJ288" s="16">
        <f t="shared" si="151"/>
        <v>0.8</v>
      </c>
      <c r="AK288" s="16" t="s">
        <v>135</v>
      </c>
      <c r="AL288" s="16" t="s">
        <v>135</v>
      </c>
      <c r="AM288" s="15" t="s">
        <v>140</v>
      </c>
      <c r="AN288" s="16">
        <f t="shared" si="152"/>
        <v>2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 t="s">
        <v>135</v>
      </c>
      <c r="AU288" s="17">
        <f t="shared" si="153"/>
        <v>0</v>
      </c>
      <c r="AV288" s="17"/>
      <c r="AW288" s="17">
        <f>VLOOKUP(I288,ABNT5101!$I$3:$J$9,2)</f>
        <v>30</v>
      </c>
      <c r="AX288" s="17">
        <f>VLOOKUP(I288,ABNT5101!$I$3:$M$9,5)</f>
        <v>0.38</v>
      </c>
      <c r="AY288" s="131" t="str">
        <f>_xlfn.XLOOKUP(I288,ABNT5101!$I:$I,ABNT5101!$L:$L)</f>
        <v>-</v>
      </c>
      <c r="AZ288" s="131">
        <f>_xlfn.XLOOKUP(I288,ABNT5101!$I:$I,ABNT5101!M:M)</f>
        <v>0.38</v>
      </c>
      <c r="BA288" s="131" t="str">
        <f>_xlfn.XLOOKUP(I288,ABNT5101!$I:$I,ABNT5101!N:N)</f>
        <v>-</v>
      </c>
      <c r="BB288" s="131">
        <f>_xlfn.XLOOKUP(I288,ABNT5101!$I:$I,ABNT5101!O:O)</f>
        <v>14</v>
      </c>
      <c r="BC288" s="18" t="e">
        <f t="shared" si="154"/>
        <v>#REF!</v>
      </c>
      <c r="BD288" s="19" t="e">
        <f>#REF!/AW288-1</f>
        <v>#REF!</v>
      </c>
      <c r="BE288" s="19">
        <f t="shared" si="156"/>
        <v>0.34210526315789469</v>
      </c>
      <c r="BF288" s="19" t="str">
        <f>IF($I288="M6",BI288/AY288-1,"-")</f>
        <v>-</v>
      </c>
      <c r="BG288" s="20">
        <v>33.58</v>
      </c>
      <c r="BH288" s="20">
        <v>0.51</v>
      </c>
      <c r="BI288" s="20"/>
      <c r="BJ288" s="20"/>
      <c r="BK288" s="21"/>
      <c r="BL288" s="20"/>
      <c r="BM288" s="18" t="e">
        <f t="shared" si="158"/>
        <v>#REF!</v>
      </c>
      <c r="BN288" s="18" t="e">
        <f>IF(#REF!&gt;=AW288,"ATENDE",IF(#REF!&gt;=0.99*AW288,"ATENDIMENTO LIMIAR","NÃO ATENDE"))</f>
        <v>#REF!</v>
      </c>
      <c r="BO288" s="18" t="str">
        <f t="shared" si="160"/>
        <v>ATENDE</v>
      </c>
      <c r="BP288" s="18" t="str">
        <f>IF(AY288="-","ATENDE",IF(BI288&gt;=AY288,"ATENDE",IF(BI288&gt;=(AY288-0.02),"ATENDIMENTO LIMIAR","NÃO ATENDE")))</f>
        <v>ATENDE</v>
      </c>
      <c r="BQ288" s="22" t="str">
        <f t="shared" si="162"/>
        <v>C1</v>
      </c>
      <c r="BR288" s="22">
        <f t="shared" si="179"/>
        <v>0</v>
      </c>
      <c r="BS288" s="23" t="e">
        <f t="shared" si="164"/>
        <v>#VALUE!</v>
      </c>
      <c r="BT288" s="20" t="s">
        <v>994</v>
      </c>
      <c r="BU288" s="20" t="s">
        <v>994</v>
      </c>
      <c r="BV288" s="132" t="e">
        <f>IF(BR288="-","-",_xlfn.XLOOKUP(BR288,ABNT5101!$B$4:$B$9,ABNT5101!$C$4:$C$9))</f>
        <v>#N/A</v>
      </c>
      <c r="BW288" s="132" t="e">
        <f>IF(BR288="-","-",_xlfn.XLOOKUP(BR288,ABNT5101!$B$4:$B$9,ABNT5101!$D$4:$D$9))</f>
        <v>#N/A</v>
      </c>
      <c r="BX288" s="18" t="e">
        <f t="shared" si="165"/>
        <v>#N/A</v>
      </c>
      <c r="BY288" s="18" t="e">
        <f t="shared" si="166"/>
        <v>#N/A</v>
      </c>
      <c r="BZ288" s="18" t="e">
        <f t="shared" si="167"/>
        <v>#N/A</v>
      </c>
      <c r="CA288" s="22">
        <f t="shared" si="178"/>
        <v>0</v>
      </c>
      <c r="CB288" s="23" t="e">
        <f t="shared" si="168"/>
        <v>#VALUE!</v>
      </c>
      <c r="CC288" s="22" t="s">
        <v>994</v>
      </c>
      <c r="CD288" s="22" t="s">
        <v>994</v>
      </c>
      <c r="CE288" s="130" t="e">
        <f>IF(CA288="-","-",_xlfn.XLOOKUP(CA288,ABNT5101!$B$4:$B$9,ABNT5101!$C$4:$C$9))</f>
        <v>#N/A</v>
      </c>
      <c r="CF288" s="130" t="e">
        <f>IF(CA288="-","-",_xlfn.XLOOKUP(CA288,ABNT5101!$B$4:$B$9,ABNT5101!$D$4:$D$9))</f>
        <v>#N/A</v>
      </c>
      <c r="CG288" s="18" t="e">
        <f t="shared" si="169"/>
        <v>#N/A</v>
      </c>
      <c r="CH288" s="18" t="e">
        <f t="shared" si="170"/>
        <v>#N/A</v>
      </c>
      <c r="CI288" s="18" t="e">
        <f t="shared" si="171"/>
        <v>#N/A</v>
      </c>
      <c r="CJ288" s="133" t="str">
        <f>_xlfn.XLOOKUP(CK288,'Banco de dados'!$B:$B,'Banco de dados'!$D:$D)</f>
        <v>SX LIGHTING</v>
      </c>
      <c r="CK288" s="145" t="s">
        <v>801</v>
      </c>
      <c r="CL288" s="24" t="str">
        <f>_xlfn.XLOOKUP(CK288,'Banco de dados'!$B:$B,'Banco de dados'!$E:$E)</f>
        <v>SXINEVO030K40L12CZF7PHF</v>
      </c>
      <c r="CM288" s="24"/>
      <c r="CN288" s="24">
        <f>IF(CM288="-","-",_xlfn.XLOOKUP(CM288,'Banco de dados'!$B:$B,'Banco de dados'!$E:$E))</f>
        <v>0</v>
      </c>
      <c r="CO288" s="26">
        <f t="shared" si="172"/>
        <v>1</v>
      </c>
      <c r="CP288" s="24">
        <f>_xlfn.XLOOKUP(CK288,'Banco de dados'!$B:$B,'Banco de dados'!$H:$H)</f>
        <v>31</v>
      </c>
      <c r="CQ288" s="24">
        <f>_xlfn.XLOOKUP(CM288,'Banco de dados'!$B:$B,'Banco de dados'!$H:$H)</f>
        <v>0</v>
      </c>
      <c r="CR288" s="24">
        <f>_xlfn.XLOOKUP(CK288,'Banco de dados'!$B:$B,'Banco de dados'!$F:$F)</f>
        <v>5270</v>
      </c>
      <c r="CS288" s="24">
        <f>_xlfn.XLOOKUP(CM288,'Banco de dados'!$B:$B,'Banco de dados'!$F:$F)</f>
        <v>0</v>
      </c>
      <c r="CT288" s="25">
        <v>0</v>
      </c>
      <c r="CU288" s="25"/>
      <c r="CV288" s="24" t="str">
        <f>IF(AI288&lt;=0.5,"Curto I",IF(AND(AI288&gt;='Braços de IP'!$B$9,AI288&lt;='Braços de IP'!$D$9),'Braços de IP'!$E$9,IF(AND(AI288&gt;='Braços de IP'!$B$10,AI288&lt;='Braços de IP'!$D$10),'Braços de IP'!$E$10,IF(AND(AI288&gt;='Braços de IP'!$B$11,AI288&lt;='Braços de IP'!$D$11),'Braços de IP'!$E$11,IF(AND(AI288&gt;='Braços de IP'!$B$12,AI288&lt;='Braços de IP'!$D$12),'Braços de IP'!$E$12,IF(AND(AI288&gt;='Braços de IP'!$B$13,AI288&lt;='Braços de IP'!$D$13),'Braços de IP'!$E$13,IF(AND(AI288&gt;='Braços de IP'!$B$14,AI288&lt;='Braços de IP'!$D$14),'Braços de IP'!$E$14,"ERRO")))))))</f>
        <v>Curto II</v>
      </c>
      <c r="CW288" s="25"/>
      <c r="CX288" s="24"/>
      <c r="CY288" s="27"/>
      <c r="CZ288" s="24"/>
      <c r="DA288" s="24"/>
      <c r="DB288" s="24"/>
      <c r="DC288" s="24"/>
      <c r="DD288" s="24"/>
      <c r="DE288" s="24"/>
      <c r="DF288" s="28">
        <f t="shared" si="173"/>
        <v>31</v>
      </c>
      <c r="DG288" s="29">
        <f t="shared" si="174"/>
        <v>150</v>
      </c>
      <c r="DH288" s="28">
        <f t="shared" si="175"/>
        <v>181</v>
      </c>
      <c r="DI288" s="30">
        <f t="shared" si="176"/>
        <v>0.79333333333333333</v>
      </c>
      <c r="DJ288" s="31"/>
      <c r="DK288" s="32"/>
      <c r="DL288" s="15" t="s">
        <v>141</v>
      </c>
      <c r="DM288" s="15"/>
      <c r="DO288" s="33">
        <f t="shared" si="177"/>
        <v>0.81976744186046513</v>
      </c>
    </row>
    <row r="289" spans="1:119" ht="15.75" hidden="1" customHeight="1" x14ac:dyDescent="0.3">
      <c r="A289" s="156" t="s">
        <v>1015</v>
      </c>
      <c r="B289" s="156"/>
      <c r="C289" t="s">
        <v>991</v>
      </c>
      <c r="D289" s="15">
        <v>96</v>
      </c>
      <c r="E289" s="15" t="s">
        <v>164</v>
      </c>
      <c r="F289" s="15" t="s">
        <v>260</v>
      </c>
      <c r="G289" s="15">
        <v>-30.038125999999998</v>
      </c>
      <c r="H289" s="15">
        <v>-50.155844999999999</v>
      </c>
      <c r="I289" s="15" t="s">
        <v>199</v>
      </c>
      <c r="J289" s="15" t="s">
        <v>135</v>
      </c>
      <c r="K289" s="15">
        <v>0</v>
      </c>
      <c r="L289" s="15" t="s">
        <v>148</v>
      </c>
      <c r="M289" s="15">
        <v>150</v>
      </c>
      <c r="N289" s="15">
        <v>22</v>
      </c>
      <c r="O289" s="15">
        <v>0</v>
      </c>
      <c r="P289" s="15">
        <f t="shared" si="150"/>
        <v>300</v>
      </c>
      <c r="Q289" s="16">
        <v>2</v>
      </c>
      <c r="R289" s="16">
        <v>0</v>
      </c>
      <c r="S289" s="16">
        <v>7</v>
      </c>
      <c r="T289" s="15"/>
      <c r="U289" s="15"/>
      <c r="V289" s="15">
        <v>0</v>
      </c>
      <c r="W289" s="15">
        <v>0</v>
      </c>
      <c r="X289" s="15">
        <v>5.8</v>
      </c>
      <c r="Y289" s="15">
        <v>0</v>
      </c>
      <c r="Z289" s="15">
        <v>0</v>
      </c>
      <c r="AA289" s="15">
        <v>0</v>
      </c>
      <c r="AB289" s="15">
        <v>0</v>
      </c>
      <c r="AC289" s="15" t="s">
        <v>138</v>
      </c>
      <c r="AD289" s="15" t="s">
        <v>139</v>
      </c>
      <c r="AE289" s="15">
        <v>30.3</v>
      </c>
      <c r="AF289" s="15">
        <v>6.7</v>
      </c>
      <c r="AG289" s="15">
        <v>1</v>
      </c>
      <c r="AH289" s="15">
        <v>0.5</v>
      </c>
      <c r="AI289" s="15">
        <v>1.3</v>
      </c>
      <c r="AJ289" s="16">
        <f t="shared" si="151"/>
        <v>0.8</v>
      </c>
      <c r="AK289" s="16" t="s">
        <v>135</v>
      </c>
      <c r="AL289" s="16" t="s">
        <v>135</v>
      </c>
      <c r="AM289" s="15" t="s">
        <v>140</v>
      </c>
      <c r="AN289" s="16">
        <f t="shared" si="152"/>
        <v>2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 t="s">
        <v>135</v>
      </c>
      <c r="AU289" s="17">
        <f t="shared" si="153"/>
        <v>0</v>
      </c>
      <c r="AV289" s="17"/>
      <c r="AW289" s="17">
        <f>VLOOKUP(I289,ABNT5101!$I$3:$J$9,2)</f>
        <v>30</v>
      </c>
      <c r="AX289" s="17">
        <f>VLOOKUP(I289,ABNT5101!$I$3:$M$9,5)</f>
        <v>0.38</v>
      </c>
      <c r="AY289" s="131" t="str">
        <f>_xlfn.XLOOKUP(I289,ABNT5101!$I:$I,ABNT5101!$L:$L)</f>
        <v>-</v>
      </c>
      <c r="AZ289" s="131">
        <f>_xlfn.XLOOKUP(I289,ABNT5101!$I:$I,ABNT5101!M:M)</f>
        <v>0.38</v>
      </c>
      <c r="BA289" s="131" t="str">
        <f>_xlfn.XLOOKUP(I289,ABNT5101!$I:$I,ABNT5101!N:N)</f>
        <v>-</v>
      </c>
      <c r="BB289" s="131">
        <f>_xlfn.XLOOKUP(I289,ABNT5101!$I:$I,ABNT5101!O:O)</f>
        <v>14</v>
      </c>
      <c r="BC289" s="18" t="e">
        <f t="shared" si="154"/>
        <v>#N/A</v>
      </c>
      <c r="BD289" s="19">
        <f t="shared" si="155"/>
        <v>5.2000000000000046E-2</v>
      </c>
      <c r="BE289" s="19">
        <f t="shared" si="156"/>
        <v>0.21052631578947367</v>
      </c>
      <c r="BF289" s="19" t="str">
        <f>IF($I289="M6",BI289/AY289-1,"-")</f>
        <v>-</v>
      </c>
      <c r="BG289" s="20">
        <v>31.56</v>
      </c>
      <c r="BH289" s="20">
        <v>0.46</v>
      </c>
      <c r="BI289" s="20"/>
      <c r="BJ289" s="20"/>
      <c r="BK289" s="21"/>
      <c r="BL289" s="20"/>
      <c r="BM289" s="18" t="str">
        <f t="shared" si="158"/>
        <v>ATENDE</v>
      </c>
      <c r="BN289" s="18" t="str">
        <f t="shared" si="159"/>
        <v>ATENDE</v>
      </c>
      <c r="BO289" s="18" t="str">
        <f t="shared" si="160"/>
        <v>ATENDE</v>
      </c>
      <c r="BP289" s="18" t="str">
        <f>IF(AY289="-","ATENDE",IF(BI289&gt;=AY289,"ATENDE",IF(BI289&gt;=(AY289-0.02),"ATENDIMENTO LIMIAR","NÃO ATENDE")))</f>
        <v>ATENDE</v>
      </c>
      <c r="BQ289" s="22" t="str">
        <f t="shared" si="162"/>
        <v>C1</v>
      </c>
      <c r="BR289" s="22">
        <f t="shared" si="179"/>
        <v>0</v>
      </c>
      <c r="BS289" s="23" t="e">
        <f t="shared" si="164"/>
        <v>#VALUE!</v>
      </c>
      <c r="BT289" s="20" t="s">
        <v>994</v>
      </c>
      <c r="BU289" s="20" t="s">
        <v>994</v>
      </c>
      <c r="BV289" s="132" t="e">
        <f>IF(BR289="-","-",_xlfn.XLOOKUP(BR289,ABNT5101!$B$4:$B$9,ABNT5101!$C$4:$C$9))</f>
        <v>#N/A</v>
      </c>
      <c r="BW289" s="132" t="e">
        <f>IF(BR289="-","-",_xlfn.XLOOKUP(BR289,ABNT5101!$B$4:$B$9,ABNT5101!$D$4:$D$9))</f>
        <v>#N/A</v>
      </c>
      <c r="BX289" s="18" t="e">
        <f t="shared" si="165"/>
        <v>#N/A</v>
      </c>
      <c r="BY289" s="18" t="e">
        <f t="shared" si="166"/>
        <v>#N/A</v>
      </c>
      <c r="BZ289" s="18" t="e">
        <f t="shared" si="167"/>
        <v>#N/A</v>
      </c>
      <c r="CA289" s="22">
        <f t="shared" si="178"/>
        <v>0</v>
      </c>
      <c r="CB289" s="23" t="e">
        <f t="shared" si="168"/>
        <v>#VALUE!</v>
      </c>
      <c r="CC289" s="22" t="s">
        <v>994</v>
      </c>
      <c r="CD289" s="22" t="s">
        <v>994</v>
      </c>
      <c r="CE289" s="130" t="e">
        <f>IF(CA289="-","-",_xlfn.XLOOKUP(CA289,ABNT5101!$B$4:$B$9,ABNT5101!$C$4:$C$9))</f>
        <v>#N/A</v>
      </c>
      <c r="CF289" s="130" t="e">
        <f>IF(CA289="-","-",_xlfn.XLOOKUP(CA289,ABNT5101!$B$4:$B$9,ABNT5101!$D$4:$D$9))</f>
        <v>#N/A</v>
      </c>
      <c r="CG289" s="18" t="e">
        <f t="shared" si="169"/>
        <v>#N/A</v>
      </c>
      <c r="CH289" s="18" t="e">
        <f t="shared" si="170"/>
        <v>#N/A</v>
      </c>
      <c r="CI289" s="18" t="e">
        <f t="shared" si="171"/>
        <v>#N/A</v>
      </c>
      <c r="CJ289" s="133" t="str">
        <f>_xlfn.XLOOKUP(CK289,'Banco de dados'!$B:$B,'Banco de dados'!$D:$D)</f>
        <v>TECNOWATT</v>
      </c>
      <c r="CK289" s="145" t="s">
        <v>824</v>
      </c>
      <c r="CL289" s="24" t="str">
        <f>_xlfn.XLOOKUP(CK289,'Banco de dados'!$B:$B,'Banco de dados'!$E:$E)</f>
        <v>SIGSAGPTLRRSSNDL_30W_38IBBRS
1-10C1MUN6.5</v>
      </c>
      <c r="CM289" s="24"/>
      <c r="CN289" s="24">
        <f>IF(CM289="-","-",_xlfn.XLOOKUP(CM289,'Banco de dados'!$B:$B,'Banco de dados'!$E:$E))</f>
        <v>0</v>
      </c>
      <c r="CO289" s="26">
        <f t="shared" si="172"/>
        <v>1</v>
      </c>
      <c r="CP289" s="24">
        <f>_xlfn.XLOOKUP(CK289,'Banco de dados'!$B:$B,'Banco de dados'!$H:$H)</f>
        <v>30</v>
      </c>
      <c r="CQ289" s="24">
        <f>_xlfn.XLOOKUP(CM289,'Banco de dados'!$B:$B,'Banco de dados'!$H:$H)</f>
        <v>0</v>
      </c>
      <c r="CR289" s="24">
        <f>_xlfn.XLOOKUP(CK289,'Banco de dados'!$B:$B,'Banco de dados'!$F:$F)</f>
        <v>5266</v>
      </c>
      <c r="CS289" s="24">
        <f>_xlfn.XLOOKUP(CM289,'Banco de dados'!$B:$B,'Banco de dados'!$F:$F)</f>
        <v>0</v>
      </c>
      <c r="CT289" s="25">
        <v>0</v>
      </c>
      <c r="CU289" s="25"/>
      <c r="CV289" s="24" t="str">
        <f>IF(AI289&lt;=0.5,"Curto I",IF(AND(AI289&gt;='Braços de IP'!$B$9,AI289&lt;='Braços de IP'!$D$9),'Braços de IP'!$E$9,IF(AND(AI289&gt;='Braços de IP'!$B$10,AI289&lt;='Braços de IP'!$D$10),'Braços de IP'!$E$10,IF(AND(AI289&gt;='Braços de IP'!$B$11,AI289&lt;='Braços de IP'!$D$11),'Braços de IP'!$E$11,IF(AND(AI289&gt;='Braços de IP'!$B$12,AI289&lt;='Braços de IP'!$D$12),'Braços de IP'!$E$12,IF(AND(AI289&gt;='Braços de IP'!$B$13,AI289&lt;='Braços de IP'!$D$13),'Braços de IP'!$E$13,IF(AND(AI289&gt;='Braços de IP'!$B$14,AI289&lt;='Braços de IP'!$D$14),'Braços de IP'!$E$14,"ERRO")))))))</f>
        <v>Curto II</v>
      </c>
      <c r="CW289" s="25"/>
      <c r="CX289" s="24"/>
      <c r="CY289" s="27"/>
      <c r="CZ289" s="24"/>
      <c r="DA289" s="24"/>
      <c r="DB289" s="24"/>
      <c r="DC289" s="24"/>
      <c r="DD289" s="24"/>
      <c r="DE289" s="24"/>
      <c r="DF289" s="28">
        <f t="shared" si="173"/>
        <v>30</v>
      </c>
      <c r="DG289" s="29">
        <f t="shared" si="174"/>
        <v>150</v>
      </c>
      <c r="DH289" s="28">
        <f t="shared" si="175"/>
        <v>180</v>
      </c>
      <c r="DI289" s="30">
        <f t="shared" si="176"/>
        <v>0.8</v>
      </c>
      <c r="DJ289" s="31"/>
      <c r="DK289" s="32"/>
      <c r="DL289" s="15" t="s">
        <v>141</v>
      </c>
      <c r="DM289" s="15"/>
      <c r="DO289" s="33">
        <f t="shared" si="177"/>
        <v>0.82558139534883723</v>
      </c>
    </row>
    <row r="290" spans="1:119" ht="15.75" hidden="1" customHeight="1" x14ac:dyDescent="0.3">
      <c r="A290" s="156" t="s">
        <v>1018</v>
      </c>
      <c r="C290" t="s">
        <v>991</v>
      </c>
      <c r="D290" s="159">
        <v>93</v>
      </c>
      <c r="E290" s="159" t="s">
        <v>146</v>
      </c>
      <c r="F290" s="15" t="s">
        <v>257</v>
      </c>
      <c r="G290" s="15">
        <v>-30.039655</v>
      </c>
      <c r="H290" s="15">
        <v>-50.159373000000002</v>
      </c>
      <c r="I290" s="15" t="s">
        <v>319</v>
      </c>
      <c r="J290" s="15" t="s">
        <v>135</v>
      </c>
      <c r="K290" s="15" t="s">
        <v>136</v>
      </c>
      <c r="L290" s="15" t="s">
        <v>148</v>
      </c>
      <c r="M290" s="15">
        <v>150</v>
      </c>
      <c r="N290" s="15">
        <v>22</v>
      </c>
      <c r="O290" s="15">
        <v>0</v>
      </c>
      <c r="P290" s="15">
        <f t="shared" si="150"/>
        <v>600</v>
      </c>
      <c r="Q290" s="16">
        <v>2</v>
      </c>
      <c r="R290" s="16">
        <v>0</v>
      </c>
      <c r="S290" s="16">
        <v>7</v>
      </c>
      <c r="T290" s="15"/>
      <c r="U290" s="15"/>
      <c r="V290" s="15">
        <v>0</v>
      </c>
      <c r="W290" s="15">
        <v>2.5</v>
      </c>
      <c r="X290" s="15">
        <v>2</v>
      </c>
      <c r="Y290" s="15">
        <v>0</v>
      </c>
      <c r="Z290" s="15">
        <v>0</v>
      </c>
      <c r="AA290" s="15">
        <v>0</v>
      </c>
      <c r="AB290" s="15">
        <v>0</v>
      </c>
      <c r="AC290" s="15" t="s">
        <v>149</v>
      </c>
      <c r="AD290" s="15" t="s">
        <v>139</v>
      </c>
      <c r="AE290" s="15">
        <v>34.200000000000003</v>
      </c>
      <c r="AF290" s="15">
        <v>7</v>
      </c>
      <c r="AG290" s="15">
        <v>2</v>
      </c>
      <c r="AH290" s="15">
        <v>1</v>
      </c>
      <c r="AI290" s="15">
        <v>1.3</v>
      </c>
      <c r="AJ290" s="16">
        <f t="shared" si="151"/>
        <v>0.30000000000000004</v>
      </c>
      <c r="AK290" s="16" t="s">
        <v>135</v>
      </c>
      <c r="AL290" s="16" t="s">
        <v>135</v>
      </c>
      <c r="AM290" s="15" t="s">
        <v>140</v>
      </c>
      <c r="AN290" s="16">
        <f t="shared" si="152"/>
        <v>4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 t="s">
        <v>135</v>
      </c>
      <c r="AU290" s="17">
        <f t="shared" si="153"/>
        <v>0</v>
      </c>
      <c r="AV290" s="17"/>
      <c r="AW290" s="17">
        <f>VLOOKUP(I290,ABNT5101!$I$3:$J$9,2)</f>
        <v>20</v>
      </c>
      <c r="AX290" s="17">
        <f>VLOOKUP(I290,ABNT5101!$I$3:$M$9,5)</f>
        <v>0.28000000000000003</v>
      </c>
      <c r="AY290" s="131" t="str">
        <f>_xlfn.XLOOKUP(I290,ABNT5101!$I:$I,ABNT5101!$L:$L)</f>
        <v>-</v>
      </c>
      <c r="AZ290" s="131">
        <f>_xlfn.XLOOKUP(I290,ABNT5101!$I:$I,ABNT5101!M:M)</f>
        <v>0.28000000000000003</v>
      </c>
      <c r="BA290" s="131" t="str">
        <f>_xlfn.XLOOKUP(I290,ABNT5101!$I:$I,ABNT5101!N:N)</f>
        <v>-</v>
      </c>
      <c r="BB290" s="131">
        <f>_xlfn.XLOOKUP(I290,ABNT5101!$I:$I,ABNT5101!O:O)</f>
        <v>14</v>
      </c>
      <c r="BC290" s="18" t="str">
        <f t="shared" si="154"/>
        <v>ATENDE</v>
      </c>
      <c r="BD290" s="19">
        <f t="shared" si="155"/>
        <v>0.14000000000000012</v>
      </c>
      <c r="BE290" s="19">
        <f t="shared" si="156"/>
        <v>-3.5714285714285698E-2</v>
      </c>
      <c r="BF290" s="19" t="str">
        <f t="shared" si="157"/>
        <v>-</v>
      </c>
      <c r="BG290" s="20">
        <v>22.8</v>
      </c>
      <c r="BH290" s="20">
        <v>0.27</v>
      </c>
      <c r="BI290" s="20"/>
      <c r="BJ290" s="20"/>
      <c r="BK290" s="21"/>
      <c r="BL290" s="20"/>
      <c r="BM290" s="18" t="str">
        <f t="shared" si="158"/>
        <v>ATENDE</v>
      </c>
      <c r="BN290" s="18" t="str">
        <f t="shared" si="159"/>
        <v>ATENDE</v>
      </c>
      <c r="BO290" s="18" t="str">
        <f t="shared" si="160"/>
        <v>ATENDIMENTO LIMIAR</v>
      </c>
      <c r="BP290" s="18" t="str">
        <f t="shared" si="161"/>
        <v>ATENDE</v>
      </c>
      <c r="BQ290" s="22" t="str">
        <f t="shared" si="162"/>
        <v>C2</v>
      </c>
      <c r="BR290" s="22" t="str">
        <f t="shared" si="179"/>
        <v>P6</v>
      </c>
      <c r="BS290" s="23" t="e">
        <f t="shared" si="164"/>
        <v>#VALUE!</v>
      </c>
      <c r="BT290" s="20" t="s">
        <v>994</v>
      </c>
      <c r="BU290" s="20" t="s">
        <v>994</v>
      </c>
      <c r="BV290" s="132">
        <f>IF(BR290="-","-",_xlfn.XLOOKUP(BR290,ABNT5101!$B$4:$B$9,ABNT5101!$C$4:$C$9))</f>
        <v>3</v>
      </c>
      <c r="BW290" s="132">
        <f>IF(BR290="-","-",_xlfn.XLOOKUP(BR290,ABNT5101!$B$4:$B$9,ABNT5101!$D$4:$D$9))</f>
        <v>0.6</v>
      </c>
      <c r="BX290" s="18" t="str">
        <f t="shared" si="165"/>
        <v>ATENDE</v>
      </c>
      <c r="BY290" s="18" t="str">
        <f t="shared" si="166"/>
        <v>ATENDE</v>
      </c>
      <c r="BZ290" s="18" t="str">
        <f t="shared" si="167"/>
        <v>ATENDE</v>
      </c>
      <c r="CA290" s="22" t="str">
        <f t="shared" si="178"/>
        <v>P6</v>
      </c>
      <c r="CB290" s="23">
        <f t="shared" si="168"/>
        <v>2.2966666666666669</v>
      </c>
      <c r="CC290" s="22">
        <v>9.89</v>
      </c>
      <c r="CD290" s="22">
        <v>3.18</v>
      </c>
      <c r="CE290" s="130">
        <f>IF(CA290="-","-",_xlfn.XLOOKUP(CA290,ABNT5101!$B$4:$B$9,ABNT5101!$C$4:$C$9))</f>
        <v>3</v>
      </c>
      <c r="CF290" s="130">
        <f>IF(CA290="-","-",_xlfn.XLOOKUP(CA290,ABNT5101!$B$4:$B$9,ABNT5101!$D$4:$D$9))</f>
        <v>0.6</v>
      </c>
      <c r="CG290" s="18" t="str">
        <f t="shared" si="169"/>
        <v>ATENDE</v>
      </c>
      <c r="CH290" s="18" t="str">
        <f t="shared" si="170"/>
        <v>ATENDE</v>
      </c>
      <c r="CI290" s="18" t="str">
        <f t="shared" si="171"/>
        <v>ATENDE</v>
      </c>
      <c r="CJ290" s="133" t="str">
        <f>_xlfn.XLOOKUP(CK290,'Banco de dados'!$B:$B,'Banco de dados'!$D:$D)</f>
        <v>LEDSTAR</v>
      </c>
      <c r="CK290" s="145" t="str">
        <f>'Banco de dados'!B19</f>
        <v xml:space="preserve"> SL VT 9.1 65W</v>
      </c>
      <c r="CL290" s="24" t="str">
        <f>_xlfn.XLOOKUP(CK290,'Banco de dados'!$B:$B,'Banco de dados'!$E:$E)</f>
        <v>LUM LED SL VT 9.1 65W</v>
      </c>
      <c r="CM290" s="24"/>
      <c r="CN290" s="24" t="e">
        <f>IF(CM290="-","-",_xlfn.XLOOKUP(CM290,'Banco de dados'!$B:$B,'Banco de dados'!$E:$E))</f>
        <v>#N/A</v>
      </c>
      <c r="CO290" s="26">
        <f t="shared" si="172"/>
        <v>2</v>
      </c>
      <c r="CP290" s="24">
        <f>_xlfn.XLOOKUP(CK290,'Banco de dados'!$B:$B,'Banco de dados'!$H:$H)</f>
        <v>65</v>
      </c>
      <c r="CQ290" s="24">
        <f>_xlfn.XLOOKUP(CM290,'Banco de dados'!$B:$B,'Banco de dados'!$H:$H)</f>
        <v>0</v>
      </c>
      <c r="CR290" s="24">
        <f>_xlfn.XLOOKUP(CK290,'Banco de dados'!$B:$B,'Banco de dados'!$F:$F)</f>
        <v>10496</v>
      </c>
      <c r="CS290" s="24">
        <f>_xlfn.XLOOKUP(CM290,'Banco de dados'!$B:$B,'Banco de dados'!$F:$F)</f>
        <v>0</v>
      </c>
      <c r="CT290" s="25">
        <v>0</v>
      </c>
      <c r="CU290" s="25"/>
      <c r="CV290" s="24" t="str">
        <f>IF(AI290&lt;=0.5,"Curto I",IF(AND(AI290&gt;='Braços de IP'!$B$9,AI290&lt;='Braços de IP'!$D$9),'Braços de IP'!$E$9,IF(AND(AI290&gt;='Braços de IP'!$B$10,AI290&lt;='Braços de IP'!$D$10),'Braços de IP'!$E$10,IF(AND(AI290&gt;='Braços de IP'!$B$11,AI290&lt;='Braços de IP'!$D$11),'Braços de IP'!$E$11,IF(AND(AI290&gt;='Braços de IP'!$B$12,AI290&lt;='Braços de IP'!$D$12),'Braços de IP'!$E$12,IF(AND(AI290&gt;='Braços de IP'!$B$13,AI290&lt;='Braços de IP'!$D$13),'Braços de IP'!$E$13,IF(AND(AI290&gt;='Braços de IP'!$B$14,AI290&lt;='Braços de IP'!$D$14),'Braços de IP'!$E$14,"ERRO")))))))</f>
        <v>Curto II</v>
      </c>
      <c r="CW290" s="25"/>
      <c r="CX290" s="24" t="str">
        <f>IF($CW290="","",VLOOKUP($CW290,'Braços de IP'!$E$9:$I$15,2,0))</f>
        <v/>
      </c>
      <c r="CY290" s="27" t="str">
        <f>IF($CW290="","",VLOOKUP($CW290,'Braços de IP'!$E$9:$I$15,5,0))</f>
        <v/>
      </c>
      <c r="CZ290" s="24"/>
      <c r="DA290" s="24"/>
      <c r="DB290" s="24"/>
      <c r="DC290" s="24"/>
      <c r="DD290" s="24"/>
      <c r="DE290" s="24"/>
      <c r="DF290" s="28">
        <f t="shared" si="173"/>
        <v>65</v>
      </c>
      <c r="DG290" s="29">
        <f t="shared" si="174"/>
        <v>150</v>
      </c>
      <c r="DH290" s="28">
        <f t="shared" si="175"/>
        <v>430</v>
      </c>
      <c r="DI290" s="30">
        <f t="shared" si="176"/>
        <v>0.56666666666666665</v>
      </c>
      <c r="DJ290" s="31"/>
      <c r="DK290" s="32"/>
      <c r="DL290" s="15" t="s">
        <v>141</v>
      </c>
      <c r="DM290" s="15"/>
      <c r="DO290" s="33">
        <f t="shared" si="177"/>
        <v>0.62209302325581395</v>
      </c>
    </row>
    <row r="291" spans="1:119" ht="15.75" hidden="1" customHeight="1" x14ac:dyDescent="0.3">
      <c r="A291" s="156" t="s">
        <v>1018</v>
      </c>
      <c r="C291" t="s">
        <v>991</v>
      </c>
      <c r="D291" s="159">
        <v>93</v>
      </c>
      <c r="E291" s="159" t="s">
        <v>146</v>
      </c>
      <c r="F291" s="15" t="s">
        <v>257</v>
      </c>
      <c r="G291" s="15">
        <v>-30.039655</v>
      </c>
      <c r="H291" s="15">
        <v>-50.159373000000002</v>
      </c>
      <c r="I291" s="15" t="s">
        <v>319</v>
      </c>
      <c r="J291" s="15" t="s">
        <v>135</v>
      </c>
      <c r="K291" s="15" t="s">
        <v>136</v>
      </c>
      <c r="L291" s="15" t="s">
        <v>148</v>
      </c>
      <c r="M291" s="15">
        <v>150</v>
      </c>
      <c r="N291" s="15">
        <v>22</v>
      </c>
      <c r="O291" s="15">
        <v>0</v>
      </c>
      <c r="P291" s="15">
        <f t="shared" si="150"/>
        <v>600</v>
      </c>
      <c r="Q291" s="16">
        <v>2</v>
      </c>
      <c r="R291" s="16">
        <v>0</v>
      </c>
      <c r="S291" s="16">
        <v>7</v>
      </c>
      <c r="T291" s="15"/>
      <c r="U291" s="15"/>
      <c r="V291" s="15">
        <v>0</v>
      </c>
      <c r="W291" s="15">
        <v>2.5</v>
      </c>
      <c r="X291" s="15">
        <v>2</v>
      </c>
      <c r="Y291" s="15">
        <v>0</v>
      </c>
      <c r="Z291" s="15">
        <v>0</v>
      </c>
      <c r="AA291" s="15">
        <v>0</v>
      </c>
      <c r="AB291" s="15">
        <v>0</v>
      </c>
      <c r="AC291" s="15" t="s">
        <v>149</v>
      </c>
      <c r="AD291" s="15" t="s">
        <v>139</v>
      </c>
      <c r="AE291" s="15">
        <v>34.200000000000003</v>
      </c>
      <c r="AF291" s="15">
        <v>7</v>
      </c>
      <c r="AG291" s="15">
        <v>2</v>
      </c>
      <c r="AH291" s="15">
        <v>1</v>
      </c>
      <c r="AI291" s="15">
        <v>1.3</v>
      </c>
      <c r="AJ291" s="16">
        <f t="shared" si="151"/>
        <v>0.30000000000000004</v>
      </c>
      <c r="AK291" s="16" t="s">
        <v>135</v>
      </c>
      <c r="AL291" s="16" t="s">
        <v>135</v>
      </c>
      <c r="AM291" s="15" t="s">
        <v>140</v>
      </c>
      <c r="AN291" s="16">
        <f t="shared" si="152"/>
        <v>4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 t="s">
        <v>135</v>
      </c>
      <c r="AU291" s="17">
        <f t="shared" si="153"/>
        <v>0</v>
      </c>
      <c r="AV291" s="17"/>
      <c r="AW291" s="17">
        <f>VLOOKUP(I291,ABNT5101!$I$3:$J$9,2)</f>
        <v>20</v>
      </c>
      <c r="AX291" s="17">
        <f>VLOOKUP(I291,ABNT5101!$I$3:$M$9,5)</f>
        <v>0.28000000000000003</v>
      </c>
      <c r="AY291" s="131" t="str">
        <f>_xlfn.XLOOKUP(I291,ABNT5101!$I:$I,ABNT5101!$L:$L)</f>
        <v>-</v>
      </c>
      <c r="AZ291" s="131">
        <f>_xlfn.XLOOKUP(I291,ABNT5101!$I:$I,ABNT5101!M:M)</f>
        <v>0.28000000000000003</v>
      </c>
      <c r="BA291" s="131" t="str">
        <f>_xlfn.XLOOKUP(I291,ABNT5101!$I:$I,ABNT5101!N:N)</f>
        <v>-</v>
      </c>
      <c r="BB291" s="131">
        <f>_xlfn.XLOOKUP(I291,ABNT5101!$I:$I,ABNT5101!O:O)</f>
        <v>14</v>
      </c>
      <c r="BC291" s="18" t="str">
        <f t="shared" si="154"/>
        <v>ATENDE</v>
      </c>
      <c r="BD291" s="19">
        <f t="shared" si="155"/>
        <v>3.9000000000000146E-2</v>
      </c>
      <c r="BE291" s="19">
        <f t="shared" si="156"/>
        <v>0.39285714285714279</v>
      </c>
      <c r="BF291" s="19" t="str">
        <f t="shared" si="157"/>
        <v>-</v>
      </c>
      <c r="BG291" s="20">
        <v>20.78</v>
      </c>
      <c r="BH291" s="20">
        <v>0.39</v>
      </c>
      <c r="BI291" s="20"/>
      <c r="BJ291" s="20"/>
      <c r="BK291" s="21"/>
      <c r="BL291" s="20"/>
      <c r="BM291" s="18" t="str">
        <f t="shared" si="158"/>
        <v>ATENDE</v>
      </c>
      <c r="BN291" s="18" t="str">
        <f t="shared" si="159"/>
        <v>ATENDE</v>
      </c>
      <c r="BO291" s="18" t="str">
        <f t="shared" si="160"/>
        <v>ATENDE</v>
      </c>
      <c r="BP291" s="18" t="str">
        <f t="shared" si="161"/>
        <v>ATENDE</v>
      </c>
      <c r="BQ291" s="22" t="str">
        <f t="shared" si="162"/>
        <v>C2</v>
      </c>
      <c r="BR291" s="22" t="str">
        <f t="shared" si="179"/>
        <v>P6</v>
      </c>
      <c r="BS291" s="23" t="e">
        <f t="shared" si="164"/>
        <v>#VALUE!</v>
      </c>
      <c r="BT291" s="20" t="s">
        <v>994</v>
      </c>
      <c r="BU291" s="20" t="s">
        <v>994</v>
      </c>
      <c r="BV291" s="132">
        <f>IF(BR291="-","-",_xlfn.XLOOKUP(BR291,ABNT5101!$B$4:$B$9,ABNT5101!$C$4:$C$9))</f>
        <v>3</v>
      </c>
      <c r="BW291" s="132">
        <f>IF(BR291="-","-",_xlfn.XLOOKUP(BR291,ABNT5101!$B$4:$B$9,ABNT5101!$D$4:$D$9))</f>
        <v>0.6</v>
      </c>
      <c r="BX291" s="18" t="str">
        <f t="shared" si="165"/>
        <v>ATENDE</v>
      </c>
      <c r="BY291" s="18" t="str">
        <f t="shared" si="166"/>
        <v>ATENDE</v>
      </c>
      <c r="BZ291" s="18" t="str">
        <f t="shared" si="167"/>
        <v>ATENDE</v>
      </c>
      <c r="CA291" s="22" t="str">
        <f t="shared" si="178"/>
        <v>P6</v>
      </c>
      <c r="CB291" s="23">
        <f t="shared" si="168"/>
        <v>1.6566666666666667</v>
      </c>
      <c r="CC291" s="22">
        <v>7.97</v>
      </c>
      <c r="CD291" s="22">
        <v>4.29</v>
      </c>
      <c r="CE291" s="130">
        <f>IF(CA291="-","-",_xlfn.XLOOKUP(CA291,ABNT5101!$B$4:$B$9,ABNT5101!$C$4:$C$9))</f>
        <v>3</v>
      </c>
      <c r="CF291" s="130">
        <f>IF(CA291="-","-",_xlfn.XLOOKUP(CA291,ABNT5101!$B$4:$B$9,ABNT5101!$D$4:$D$9))</f>
        <v>0.6</v>
      </c>
      <c r="CG291" s="18" t="str">
        <f t="shared" si="169"/>
        <v>ATENDE</v>
      </c>
      <c r="CH291" s="18" t="str">
        <f t="shared" si="170"/>
        <v>ATENDE</v>
      </c>
      <c r="CI291" s="18" t="str">
        <f t="shared" si="171"/>
        <v>ATENDE</v>
      </c>
      <c r="CJ291" s="133" t="str">
        <f>_xlfn.XLOOKUP(CK291,'Banco de dados'!$B:$B,'Banco de dados'!$D:$D)</f>
        <v>SX LIGHTING</v>
      </c>
      <c r="CK291" s="145" t="str">
        <f>'Banco de dados'!B58</f>
        <v>SX-INEVO060HF</v>
      </c>
      <c r="CL291" s="24" t="str">
        <f>_xlfn.XLOOKUP(CK291,'Banco de dados'!$B:$B,'Banco de dados'!$E:$E)</f>
        <v>SXINEVO060K40L12CZF7PHF</v>
      </c>
      <c r="CM291" s="24"/>
      <c r="CN291" s="24" t="e">
        <f>IF(CM291="-","-",_xlfn.XLOOKUP(CM291,'Banco de dados'!$B:$B,'Banco de dados'!$E:$E))</f>
        <v>#N/A</v>
      </c>
      <c r="CO291" s="26">
        <f t="shared" si="172"/>
        <v>2</v>
      </c>
      <c r="CP291" s="24">
        <f>_xlfn.XLOOKUP(CK291,'Banco de dados'!$B:$B,'Banco de dados'!$H:$H)</f>
        <v>60</v>
      </c>
      <c r="CQ291" s="24">
        <f>_xlfn.XLOOKUP(CM291,'Banco de dados'!$B:$B,'Banco de dados'!$H:$H)</f>
        <v>0</v>
      </c>
      <c r="CR291" s="24">
        <f>_xlfn.XLOOKUP(CK291,'Banco de dados'!$B:$B,'Banco de dados'!$F:$F)</f>
        <v>9600</v>
      </c>
      <c r="CS291" s="24">
        <f>_xlfn.XLOOKUP(CM291,'Banco de dados'!$B:$B,'Banco de dados'!$F:$F)</f>
        <v>0</v>
      </c>
      <c r="CT291" s="25">
        <v>0</v>
      </c>
      <c r="CU291" s="25"/>
      <c r="CV291" s="24" t="str">
        <f>IF(AI291&lt;=0.5,"Curto I",IF(AND(AI291&gt;='Braços de IP'!$B$9,AI291&lt;='Braços de IP'!$D$9),'Braços de IP'!$E$9,IF(AND(AI291&gt;='Braços de IP'!$B$10,AI291&lt;='Braços de IP'!$D$10),'Braços de IP'!$E$10,IF(AND(AI291&gt;='Braços de IP'!$B$11,AI291&lt;='Braços de IP'!$D$11),'Braços de IP'!$E$11,IF(AND(AI291&gt;='Braços de IP'!$B$12,AI291&lt;='Braços de IP'!$D$12),'Braços de IP'!$E$12,IF(AND(AI291&gt;='Braços de IP'!$B$13,AI291&lt;='Braços de IP'!$D$13),'Braços de IP'!$E$13,IF(AND(AI291&gt;='Braços de IP'!$B$14,AI291&lt;='Braços de IP'!$D$14),'Braços de IP'!$E$14,"ERRO")))))))</f>
        <v>Curto II</v>
      </c>
      <c r="CW291" s="25"/>
      <c r="CX291" s="24" t="str">
        <f>IF($CW291="","",VLOOKUP($CW291,'Braços de IP'!$E$9:$I$15,2,0))</f>
        <v/>
      </c>
      <c r="CY291" s="27" t="str">
        <f>IF($CW291="","",VLOOKUP($CW291,'Braços de IP'!$E$9:$I$15,5,0))</f>
        <v/>
      </c>
      <c r="CZ291" s="24"/>
      <c r="DA291" s="24"/>
      <c r="DB291" s="24"/>
      <c r="DC291" s="24"/>
      <c r="DD291" s="24"/>
      <c r="DE291" s="24"/>
      <c r="DF291" s="28">
        <f t="shared" si="173"/>
        <v>60</v>
      </c>
      <c r="DG291" s="29">
        <f t="shared" si="174"/>
        <v>150</v>
      </c>
      <c r="DH291" s="28">
        <f t="shared" si="175"/>
        <v>420</v>
      </c>
      <c r="DI291" s="30">
        <f t="shared" si="176"/>
        <v>0.6</v>
      </c>
      <c r="DJ291" s="31"/>
      <c r="DK291" s="32"/>
      <c r="DL291" s="15" t="s">
        <v>141</v>
      </c>
      <c r="DM291" s="15"/>
      <c r="DO291" s="33">
        <f t="shared" si="177"/>
        <v>0.65116279069767447</v>
      </c>
    </row>
    <row r="292" spans="1:119" ht="15.75" hidden="1" customHeight="1" x14ac:dyDescent="0.3">
      <c r="A292" s="156" t="s">
        <v>1018</v>
      </c>
      <c r="C292" t="s">
        <v>991</v>
      </c>
      <c r="D292" s="159">
        <v>93</v>
      </c>
      <c r="E292" s="159" t="s">
        <v>146</v>
      </c>
      <c r="F292" s="15" t="s">
        <v>257</v>
      </c>
      <c r="G292" s="15">
        <v>-30.039655</v>
      </c>
      <c r="H292" s="15">
        <v>-50.159373000000002</v>
      </c>
      <c r="I292" s="15" t="s">
        <v>319</v>
      </c>
      <c r="J292" s="15" t="s">
        <v>135</v>
      </c>
      <c r="K292" s="15" t="s">
        <v>136</v>
      </c>
      <c r="L292" s="15" t="s">
        <v>148</v>
      </c>
      <c r="M292" s="15">
        <v>150</v>
      </c>
      <c r="N292" s="15">
        <v>22</v>
      </c>
      <c r="O292" s="15">
        <v>0</v>
      </c>
      <c r="P292" s="15">
        <f t="shared" si="150"/>
        <v>600</v>
      </c>
      <c r="Q292" s="16">
        <v>2</v>
      </c>
      <c r="R292" s="16">
        <v>0</v>
      </c>
      <c r="S292" s="16">
        <v>7</v>
      </c>
      <c r="T292" s="15"/>
      <c r="U292" s="15"/>
      <c r="V292" s="15">
        <v>0</v>
      </c>
      <c r="W292" s="15">
        <v>2.5</v>
      </c>
      <c r="X292" s="15">
        <v>2</v>
      </c>
      <c r="Y292" s="15">
        <v>0</v>
      </c>
      <c r="Z292" s="15">
        <v>0</v>
      </c>
      <c r="AA292" s="15">
        <v>0</v>
      </c>
      <c r="AB292" s="15">
        <v>0</v>
      </c>
      <c r="AC292" s="15" t="s">
        <v>149</v>
      </c>
      <c r="AD292" s="15" t="s">
        <v>139</v>
      </c>
      <c r="AE292" s="15">
        <v>34.200000000000003</v>
      </c>
      <c r="AF292" s="15">
        <v>7</v>
      </c>
      <c r="AG292" s="15">
        <v>2</v>
      </c>
      <c r="AH292" s="15">
        <v>1</v>
      </c>
      <c r="AI292" s="15">
        <v>1.3</v>
      </c>
      <c r="AJ292" s="16">
        <f t="shared" si="151"/>
        <v>0.30000000000000004</v>
      </c>
      <c r="AK292" s="16" t="s">
        <v>135</v>
      </c>
      <c r="AL292" s="16" t="s">
        <v>135</v>
      </c>
      <c r="AM292" s="15" t="s">
        <v>140</v>
      </c>
      <c r="AN292" s="16">
        <f t="shared" si="152"/>
        <v>4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 t="s">
        <v>135</v>
      </c>
      <c r="AU292" s="17">
        <f t="shared" si="153"/>
        <v>0</v>
      </c>
      <c r="AV292" s="17"/>
      <c r="AW292" s="17">
        <f>VLOOKUP(I292,ABNT5101!$I$3:$J$9,2)</f>
        <v>20</v>
      </c>
      <c r="AX292" s="17">
        <f>VLOOKUP(I292,ABNT5101!$I$3:$M$9,5)</f>
        <v>0.28000000000000003</v>
      </c>
      <c r="AY292" s="131" t="str">
        <f>_xlfn.XLOOKUP(I292,ABNT5101!$I:$I,ABNT5101!$L:$L)</f>
        <v>-</v>
      </c>
      <c r="AZ292" s="131">
        <f>_xlfn.XLOOKUP(I292,ABNT5101!$I:$I,ABNT5101!M:M)</f>
        <v>0.28000000000000003</v>
      </c>
      <c r="BA292" s="131" t="str">
        <f>_xlfn.XLOOKUP(I292,ABNT5101!$I:$I,ABNT5101!N:N)</f>
        <v>-</v>
      </c>
      <c r="BB292" s="131">
        <f>_xlfn.XLOOKUP(I292,ABNT5101!$I:$I,ABNT5101!O:O)</f>
        <v>14</v>
      </c>
      <c r="BC292" s="18" t="str">
        <f t="shared" si="154"/>
        <v>ATENDE</v>
      </c>
      <c r="BD292" s="19">
        <f t="shared" si="155"/>
        <v>8.4000000000000075E-2</v>
      </c>
      <c r="BE292" s="19">
        <f t="shared" si="156"/>
        <v>0.21428571428571419</v>
      </c>
      <c r="BF292" s="19" t="str">
        <f t="shared" si="157"/>
        <v>-</v>
      </c>
      <c r="BG292" s="20">
        <v>21.68</v>
      </c>
      <c r="BH292" s="20">
        <v>0.34</v>
      </c>
      <c r="BI292" s="20"/>
      <c r="BJ292" s="20"/>
      <c r="BK292" s="21"/>
      <c r="BL292" s="20"/>
      <c r="BM292" s="18" t="str">
        <f t="shared" si="158"/>
        <v>ATENDE</v>
      </c>
      <c r="BN292" s="18" t="str">
        <f t="shared" si="159"/>
        <v>ATENDE</v>
      </c>
      <c r="BO292" s="18" t="str">
        <f t="shared" si="160"/>
        <v>ATENDE</v>
      </c>
      <c r="BP292" s="18" t="str">
        <f t="shared" si="161"/>
        <v>ATENDE</v>
      </c>
      <c r="BQ292" s="22" t="str">
        <f t="shared" si="162"/>
        <v>C2</v>
      </c>
      <c r="BR292" s="22" t="str">
        <f t="shared" si="179"/>
        <v>P6</v>
      </c>
      <c r="BS292" s="23" t="e">
        <f t="shared" si="164"/>
        <v>#VALUE!</v>
      </c>
      <c r="BT292" s="20" t="s">
        <v>994</v>
      </c>
      <c r="BU292" s="20" t="s">
        <v>994</v>
      </c>
      <c r="BV292" s="132">
        <f>IF(BR292="-","-",_xlfn.XLOOKUP(BR292,ABNT5101!$B$4:$B$9,ABNT5101!$C$4:$C$9))</f>
        <v>3</v>
      </c>
      <c r="BW292" s="132">
        <f>IF(BR292="-","-",_xlfn.XLOOKUP(BR292,ABNT5101!$B$4:$B$9,ABNT5101!$D$4:$D$9))</f>
        <v>0.6</v>
      </c>
      <c r="BX292" s="18" t="str">
        <f t="shared" si="165"/>
        <v>ATENDE</v>
      </c>
      <c r="BY292" s="18" t="str">
        <f t="shared" si="166"/>
        <v>ATENDE</v>
      </c>
      <c r="BZ292" s="18" t="str">
        <f t="shared" si="167"/>
        <v>ATENDE</v>
      </c>
      <c r="CA292" s="22" t="str">
        <f t="shared" si="178"/>
        <v>P6</v>
      </c>
      <c r="CB292" s="23">
        <f t="shared" si="168"/>
        <v>1.33</v>
      </c>
      <c r="CC292" s="22">
        <v>6.99</v>
      </c>
      <c r="CD292" s="22">
        <v>3.24</v>
      </c>
      <c r="CE292" s="130">
        <f>IF(CA292="-","-",_xlfn.XLOOKUP(CA292,ABNT5101!$B$4:$B$9,ABNT5101!$C$4:$C$9))</f>
        <v>3</v>
      </c>
      <c r="CF292" s="130">
        <f>IF(CA292="-","-",_xlfn.XLOOKUP(CA292,ABNT5101!$B$4:$B$9,ABNT5101!$D$4:$D$9))</f>
        <v>0.6</v>
      </c>
      <c r="CG292" s="18" t="str">
        <f t="shared" si="169"/>
        <v>ATENDE</v>
      </c>
      <c r="CH292" s="18" t="str">
        <f t="shared" si="170"/>
        <v>ATENDE</v>
      </c>
      <c r="CI292" s="18" t="str">
        <f t="shared" si="171"/>
        <v>ATENDE</v>
      </c>
      <c r="CJ292" s="133" t="str">
        <f>_xlfn.XLOOKUP(CK292,'Banco de dados'!$B:$B,'Banco de dados'!$D:$D)</f>
        <v>TECNOWATT</v>
      </c>
      <c r="CK292" s="145" t="str">
        <f>'Banco de dados'!B71</f>
        <v xml:space="preserve">SIGSAGPTLRRSSNDL_60W_73IBBRS
</v>
      </c>
      <c r="CL292" s="24" t="str">
        <f>_xlfn.XLOOKUP(CK292,'Banco de dados'!$B:$B,'Banco de dados'!$E:$E)</f>
        <v>SIGSAGPTLRRSSNDL_60W_73IBBRS
1-10C1MUN6.5</v>
      </c>
      <c r="CM292" s="24"/>
      <c r="CN292" s="24" t="e">
        <f>IF(CM292="-","-",_xlfn.XLOOKUP(CM292,'Banco de dados'!$B:$B,'Banco de dados'!$E:$E))</f>
        <v>#N/A</v>
      </c>
      <c r="CO292" s="26">
        <f t="shared" si="172"/>
        <v>2</v>
      </c>
      <c r="CP292" s="24">
        <f>_xlfn.XLOOKUP(CK292,'Banco de dados'!$B:$B,'Banco de dados'!$H:$H)</f>
        <v>60</v>
      </c>
      <c r="CQ292" s="24">
        <f>_xlfn.XLOOKUP(CM292,'Banco de dados'!$B:$B,'Banco de dados'!$H:$H)</f>
        <v>0</v>
      </c>
      <c r="CR292" s="24">
        <f>_xlfn.XLOOKUP(CK292,'Banco de dados'!$B:$B,'Banco de dados'!$F:$F)</f>
        <v>9453</v>
      </c>
      <c r="CS292" s="24">
        <f>_xlfn.XLOOKUP(CM292,'Banco de dados'!$B:$B,'Banco de dados'!$F:$F)</f>
        <v>0</v>
      </c>
      <c r="CT292" s="25">
        <v>0</v>
      </c>
      <c r="CU292" s="25"/>
      <c r="CV292" s="24" t="str">
        <f>IF(AI292&lt;=0.5,"Curto I",IF(AND(AI292&gt;='Braços de IP'!$B$9,AI292&lt;='Braços de IP'!$D$9),'Braços de IP'!$E$9,IF(AND(AI292&gt;='Braços de IP'!$B$10,AI292&lt;='Braços de IP'!$D$10),'Braços de IP'!$E$10,IF(AND(AI292&gt;='Braços de IP'!$B$11,AI292&lt;='Braços de IP'!$D$11),'Braços de IP'!$E$11,IF(AND(AI292&gt;='Braços de IP'!$B$12,AI292&lt;='Braços de IP'!$D$12),'Braços de IP'!$E$12,IF(AND(AI292&gt;='Braços de IP'!$B$13,AI292&lt;='Braços de IP'!$D$13),'Braços de IP'!$E$13,IF(AND(AI292&gt;='Braços de IP'!$B$14,AI292&lt;='Braços de IP'!$D$14),'Braços de IP'!$E$14,"ERRO")))))))</f>
        <v>Curto II</v>
      </c>
      <c r="CW292" s="25"/>
      <c r="CX292" s="24" t="str">
        <f>IF($CW292="","",VLOOKUP($CW292,'Braços de IP'!$E$9:$I$15,2,0))</f>
        <v/>
      </c>
      <c r="CY292" s="27" t="str">
        <f>IF($CW292="","",VLOOKUP($CW292,'Braços de IP'!$E$9:$I$15,5,0))</f>
        <v/>
      </c>
      <c r="CZ292" s="24"/>
      <c r="DA292" s="24"/>
      <c r="DB292" s="24"/>
      <c r="DC292" s="24"/>
      <c r="DD292" s="24"/>
      <c r="DE292" s="24"/>
      <c r="DF292" s="28">
        <f t="shared" si="173"/>
        <v>60</v>
      </c>
      <c r="DG292" s="29">
        <f t="shared" si="174"/>
        <v>150</v>
      </c>
      <c r="DH292" s="28">
        <f t="shared" si="175"/>
        <v>420</v>
      </c>
      <c r="DI292" s="30">
        <f t="shared" si="176"/>
        <v>0.6</v>
      </c>
      <c r="DJ292" s="31"/>
      <c r="DK292" s="32"/>
      <c r="DL292" s="15" t="s">
        <v>141</v>
      </c>
      <c r="DM292" s="15"/>
      <c r="DO292" s="33">
        <f t="shared" si="177"/>
        <v>0.65116279069767447</v>
      </c>
    </row>
    <row r="293" spans="1:119" ht="15.75" hidden="1" customHeight="1" x14ac:dyDescent="0.3">
      <c r="C293" t="s">
        <v>991</v>
      </c>
      <c r="D293" s="15">
        <v>97</v>
      </c>
      <c r="E293" s="15" t="s">
        <v>132</v>
      </c>
      <c r="F293" s="15" t="s">
        <v>261</v>
      </c>
      <c r="G293" s="15">
        <v>-30.035375999999999</v>
      </c>
      <c r="H293" s="15">
        <v>-50.148716999999998</v>
      </c>
      <c r="I293" s="15" t="s">
        <v>134</v>
      </c>
      <c r="J293" s="15" t="s">
        <v>135</v>
      </c>
      <c r="K293" s="15" t="s">
        <v>136</v>
      </c>
      <c r="L293" s="15" t="s">
        <v>148</v>
      </c>
      <c r="M293" s="15">
        <v>100</v>
      </c>
      <c r="N293" s="15">
        <v>17</v>
      </c>
      <c r="O293" s="15">
        <v>0</v>
      </c>
      <c r="P293" s="15">
        <f t="shared" si="150"/>
        <v>200</v>
      </c>
      <c r="Q293" s="16">
        <v>2</v>
      </c>
      <c r="R293" s="16">
        <v>2.5</v>
      </c>
      <c r="S293" s="16">
        <v>7</v>
      </c>
      <c r="T293" s="15"/>
      <c r="U293" s="15"/>
      <c r="V293" s="15">
        <v>0</v>
      </c>
      <c r="W293" s="15">
        <v>2.5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 t="s">
        <v>138</v>
      </c>
      <c r="AD293" s="15" t="s">
        <v>139</v>
      </c>
      <c r="AE293" s="15">
        <v>34.6</v>
      </c>
      <c r="AF293" s="15">
        <v>7</v>
      </c>
      <c r="AG293" s="15">
        <v>1</v>
      </c>
      <c r="AH293" s="15">
        <v>0.3</v>
      </c>
      <c r="AI293" s="15">
        <v>1.3</v>
      </c>
      <c r="AJ293" s="16">
        <f t="shared" si="151"/>
        <v>1</v>
      </c>
      <c r="AK293" s="16" t="s">
        <v>135</v>
      </c>
      <c r="AL293" s="16" t="s">
        <v>135</v>
      </c>
      <c r="AM293" s="15" t="s">
        <v>140</v>
      </c>
      <c r="AN293" s="16">
        <f t="shared" si="152"/>
        <v>2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 t="s">
        <v>135</v>
      </c>
      <c r="AU293" s="17">
        <f t="shared" si="153"/>
        <v>0</v>
      </c>
      <c r="AV293" s="17"/>
      <c r="AW293" s="17">
        <f>VLOOKUP(I293,ABNT5101!$I$3:$J$9,2)</f>
        <v>7.5</v>
      </c>
      <c r="AX293" s="17">
        <f>VLOOKUP(I293,ABNT5101!$I$3:$M$9,5)</f>
        <v>0.18</v>
      </c>
      <c r="AY293" s="131" t="str">
        <f>_xlfn.XLOOKUP(I293,ABNT5101!$I:$I,ABNT5101!$L:$L)</f>
        <v>-</v>
      </c>
      <c r="AZ293" s="131">
        <f>_xlfn.XLOOKUP(I293,ABNT5101!$I:$I,ABNT5101!M:M)</f>
        <v>0.18</v>
      </c>
      <c r="BA293" s="131" t="str">
        <f>_xlfn.XLOOKUP(I293,ABNT5101!$I:$I,ABNT5101!N:N)</f>
        <v>-</v>
      </c>
      <c r="BB293" s="131">
        <f>_xlfn.XLOOKUP(I293,ABNT5101!$I:$I,ABNT5101!O:O)</f>
        <v>16</v>
      </c>
      <c r="BC293" s="18" t="str">
        <f t="shared" si="154"/>
        <v>ATENDE</v>
      </c>
      <c r="BD293" s="19">
        <f t="shared" si="155"/>
        <v>0.20666666666666678</v>
      </c>
      <c r="BE293" s="19">
        <f t="shared" si="156"/>
        <v>1.1111111111111112</v>
      </c>
      <c r="BF293" s="19" t="str">
        <f t="shared" si="157"/>
        <v>-</v>
      </c>
      <c r="BG293" s="20">
        <v>9.0500000000000007</v>
      </c>
      <c r="BH293" s="20">
        <v>0.38</v>
      </c>
      <c r="BI293" s="20"/>
      <c r="BJ293" s="20"/>
      <c r="BK293" s="21"/>
      <c r="BL293" s="20"/>
      <c r="BM293" s="18" t="str">
        <f t="shared" si="158"/>
        <v>ATENDE</v>
      </c>
      <c r="BN293" s="18" t="str">
        <f t="shared" si="159"/>
        <v>ATENDE</v>
      </c>
      <c r="BO293" s="18" t="str">
        <f t="shared" si="160"/>
        <v>ATENDE</v>
      </c>
      <c r="BP293" s="18" t="str">
        <f t="shared" si="161"/>
        <v>ATENDE</v>
      </c>
      <c r="BQ293" s="22" t="str">
        <f t="shared" si="162"/>
        <v>C5</v>
      </c>
      <c r="BR293" s="22" t="str">
        <f t="shared" si="179"/>
        <v>P6</v>
      </c>
      <c r="BS293" s="23">
        <f t="shared" si="164"/>
        <v>0.7433333333333334</v>
      </c>
      <c r="BT293" s="20">
        <v>5.23</v>
      </c>
      <c r="BU293" s="20">
        <v>0.6</v>
      </c>
      <c r="BV293" s="132">
        <f>IF(BR293="-","-",_xlfn.XLOOKUP(BR293,ABNT5101!$B$4:$B$9,ABNT5101!$C$4:$C$9))</f>
        <v>3</v>
      </c>
      <c r="BW293" s="132">
        <f>IF(BR293="-","-",_xlfn.XLOOKUP(BR293,ABNT5101!$B$4:$B$9,ABNT5101!$D$4:$D$9))</f>
        <v>0.6</v>
      </c>
      <c r="BX293" s="18" t="str">
        <f t="shared" si="165"/>
        <v>ATENDE</v>
      </c>
      <c r="BY293" s="18" t="str">
        <f t="shared" si="166"/>
        <v>ATENDE</v>
      </c>
      <c r="BZ293" s="18" t="str">
        <f t="shared" si="167"/>
        <v>ATENDE</v>
      </c>
      <c r="CA293" s="22" t="str">
        <f t="shared" si="178"/>
        <v>P6</v>
      </c>
      <c r="CB293" s="23">
        <f t="shared" si="168"/>
        <v>1.4</v>
      </c>
      <c r="CC293" s="22">
        <v>7.2</v>
      </c>
      <c r="CD293" s="22">
        <v>2.38</v>
      </c>
      <c r="CE293" s="130">
        <f>IF(CA293="-","-",_xlfn.XLOOKUP(CA293,ABNT5101!$B$4:$B$9,ABNT5101!$C$4:$C$9))</f>
        <v>3</v>
      </c>
      <c r="CF293" s="130">
        <f>IF(CA293="-","-",_xlfn.XLOOKUP(CA293,ABNT5101!$B$4:$B$9,ABNT5101!$D$4:$D$9))</f>
        <v>0.6</v>
      </c>
      <c r="CG293" s="18" t="str">
        <f t="shared" si="169"/>
        <v>ATENDE</v>
      </c>
      <c r="CH293" s="18" t="str">
        <f t="shared" si="170"/>
        <v>ATENDE</v>
      </c>
      <c r="CI293" s="18" t="str">
        <f t="shared" si="171"/>
        <v>ATENDE</v>
      </c>
      <c r="CJ293" s="133" t="str">
        <f>_xlfn.XLOOKUP(CK293,'Banco de dados'!$B:$B,'Banco de dados'!$D:$D)</f>
        <v>LEDSTAR</v>
      </c>
      <c r="CK293" s="145" t="s">
        <v>709</v>
      </c>
      <c r="CL293" s="24" t="str">
        <f>_xlfn.XLOOKUP(CK293,'Banco de dados'!$B:$B,'Banco de dados'!$E:$E)</f>
        <v>LUM LED SL VT 9.1 35W</v>
      </c>
      <c r="CM293" s="24"/>
      <c r="CN293" s="24" t="e">
        <f>IF(CM293="-","-",_xlfn.XLOOKUP(CM293,'Banco de dados'!$B:$B,'Banco de dados'!$E:$E))</f>
        <v>#N/A</v>
      </c>
      <c r="CO293" s="26">
        <f t="shared" si="172"/>
        <v>1</v>
      </c>
      <c r="CP293" s="24">
        <f>_xlfn.XLOOKUP(CK293,'Banco de dados'!$B:$B,'Banco de dados'!$H:$H)</f>
        <v>35</v>
      </c>
      <c r="CQ293" s="24">
        <f>_xlfn.XLOOKUP(CM293,'Banco de dados'!$B:$B,'Banco de dados'!$H:$H)</f>
        <v>0</v>
      </c>
      <c r="CR293" s="24">
        <f>_xlfn.XLOOKUP(CK293,'Banco de dados'!$B:$B,'Banco de dados'!$F:$F)</f>
        <v>5955.62</v>
      </c>
      <c r="CS293" s="24">
        <f>_xlfn.XLOOKUP(CM293,'Banco de dados'!$B:$B,'Banco de dados'!$F:$F)</f>
        <v>0</v>
      </c>
      <c r="CT293" s="25">
        <v>0</v>
      </c>
      <c r="CU293" s="25"/>
      <c r="CV293" s="24" t="str">
        <f>IF(AI293&lt;=0.5,"Curto I",IF(AND(AI293&gt;='Braços de IP'!$B$9,AI293&lt;='Braços de IP'!$D$9),'Braços de IP'!$E$9,IF(AND(AI293&gt;='Braços de IP'!$B$10,AI293&lt;='Braços de IP'!$D$10),'Braços de IP'!$E$10,IF(AND(AI293&gt;='Braços de IP'!$B$11,AI293&lt;='Braços de IP'!$D$11),'Braços de IP'!$E$11,IF(AND(AI293&gt;='Braços de IP'!$B$12,AI293&lt;='Braços de IP'!$D$12),'Braços de IP'!$E$12,IF(AND(AI293&gt;='Braços de IP'!$B$13,AI293&lt;='Braços de IP'!$D$13),'Braços de IP'!$E$13,IF(AND(AI293&gt;='Braços de IP'!$B$14,AI293&lt;='Braços de IP'!$D$14),'Braços de IP'!$E$14,"ERRO")))))))</f>
        <v>Curto II</v>
      </c>
      <c r="CW293" s="25"/>
      <c r="CX293" s="24" t="str">
        <f>IF($CW293="","",VLOOKUP($CW293,'Braços de IP'!$E$9:$I$15,2,0))</f>
        <v/>
      </c>
      <c r="CY293" s="27" t="str">
        <f>IF($CW293="","",VLOOKUP($CW293,'Braços de IP'!$E$9:$I$15,5,0))</f>
        <v/>
      </c>
      <c r="CZ293" s="24"/>
      <c r="DA293" s="24"/>
      <c r="DB293" s="24"/>
      <c r="DC293" s="24"/>
      <c r="DD293" s="24"/>
      <c r="DE293" s="24"/>
      <c r="DF293" s="28">
        <f t="shared" si="173"/>
        <v>35</v>
      </c>
      <c r="DG293" s="29">
        <f t="shared" si="174"/>
        <v>100</v>
      </c>
      <c r="DH293" s="28">
        <f t="shared" si="175"/>
        <v>135</v>
      </c>
      <c r="DI293" s="30">
        <f t="shared" si="176"/>
        <v>0.65</v>
      </c>
      <c r="DJ293" s="31"/>
      <c r="DK293" s="32"/>
      <c r="DL293" s="15" t="s">
        <v>141</v>
      </c>
      <c r="DM293" s="15"/>
      <c r="DO293" s="33">
        <f t="shared" si="177"/>
        <v>0.70085470085470081</v>
      </c>
    </row>
    <row r="294" spans="1:119" ht="15.75" hidden="1" customHeight="1" x14ac:dyDescent="0.3">
      <c r="C294" t="s">
        <v>991</v>
      </c>
      <c r="D294" s="15">
        <v>97</v>
      </c>
      <c r="E294" s="15" t="s">
        <v>132</v>
      </c>
      <c r="F294" s="15" t="s">
        <v>261</v>
      </c>
      <c r="G294" s="15">
        <v>-30.035375999999999</v>
      </c>
      <c r="H294" s="15">
        <v>-50.148716999999998</v>
      </c>
      <c r="I294" s="15" t="s">
        <v>134</v>
      </c>
      <c r="J294" s="15" t="s">
        <v>135</v>
      </c>
      <c r="K294" s="15" t="s">
        <v>136</v>
      </c>
      <c r="L294" s="15" t="s">
        <v>148</v>
      </c>
      <c r="M294" s="15">
        <v>100</v>
      </c>
      <c r="N294" s="15">
        <v>17</v>
      </c>
      <c r="O294" s="15">
        <v>0</v>
      </c>
      <c r="P294" s="15">
        <f t="shared" si="150"/>
        <v>200</v>
      </c>
      <c r="Q294" s="16">
        <v>2</v>
      </c>
      <c r="R294" s="16">
        <v>2.5</v>
      </c>
      <c r="S294" s="16">
        <v>7</v>
      </c>
      <c r="T294" s="15"/>
      <c r="U294" s="15"/>
      <c r="V294" s="15">
        <v>0</v>
      </c>
      <c r="W294" s="15">
        <v>2.5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 t="s">
        <v>138</v>
      </c>
      <c r="AD294" s="15" t="s">
        <v>139</v>
      </c>
      <c r="AE294" s="15">
        <v>34.6</v>
      </c>
      <c r="AF294" s="15">
        <v>7</v>
      </c>
      <c r="AG294" s="15">
        <v>1</v>
      </c>
      <c r="AH294" s="15">
        <v>0.3</v>
      </c>
      <c r="AI294" s="15">
        <v>1.3</v>
      </c>
      <c r="AJ294" s="16">
        <f t="shared" si="151"/>
        <v>1</v>
      </c>
      <c r="AK294" s="16" t="s">
        <v>135</v>
      </c>
      <c r="AL294" s="16" t="s">
        <v>135</v>
      </c>
      <c r="AM294" s="15" t="s">
        <v>140</v>
      </c>
      <c r="AN294" s="16">
        <f t="shared" si="152"/>
        <v>2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 t="s">
        <v>135</v>
      </c>
      <c r="AU294" s="17">
        <f t="shared" si="153"/>
        <v>0</v>
      </c>
      <c r="AV294" s="17"/>
      <c r="AW294" s="17">
        <f>VLOOKUP(I294,ABNT5101!$I$3:$J$9,2)</f>
        <v>7.5</v>
      </c>
      <c r="AX294" s="17">
        <f>VLOOKUP(I294,ABNT5101!$I$3:$M$9,5)</f>
        <v>0.18</v>
      </c>
      <c r="AY294" s="131" t="str">
        <f>_xlfn.XLOOKUP(I294,ABNT5101!$I:$I,ABNT5101!$L:$L)</f>
        <v>-</v>
      </c>
      <c r="AZ294" s="131">
        <f>_xlfn.XLOOKUP(I294,ABNT5101!$I:$I,ABNT5101!M:M)</f>
        <v>0.18</v>
      </c>
      <c r="BA294" s="131" t="str">
        <f>_xlfn.XLOOKUP(I294,ABNT5101!$I:$I,ABNT5101!N:N)</f>
        <v>-</v>
      </c>
      <c r="BB294" s="131">
        <f>_xlfn.XLOOKUP(I294,ABNT5101!$I:$I,ABNT5101!O:O)</f>
        <v>16</v>
      </c>
      <c r="BC294" s="18" t="str">
        <f t="shared" si="154"/>
        <v>ATENDE</v>
      </c>
      <c r="BD294" s="19">
        <f t="shared" si="155"/>
        <v>0.16400000000000015</v>
      </c>
      <c r="BE294" s="19">
        <f t="shared" si="156"/>
        <v>1.166666666666667</v>
      </c>
      <c r="BF294" s="19" t="str">
        <f t="shared" si="157"/>
        <v>-</v>
      </c>
      <c r="BG294" s="20">
        <v>8.73</v>
      </c>
      <c r="BH294" s="20">
        <v>0.39</v>
      </c>
      <c r="BI294" s="20"/>
      <c r="BJ294" s="20"/>
      <c r="BK294" s="21"/>
      <c r="BL294" s="20"/>
      <c r="BM294" s="18" t="str">
        <f t="shared" si="158"/>
        <v>ATENDE</v>
      </c>
      <c r="BN294" s="18" t="str">
        <f t="shared" si="159"/>
        <v>ATENDE</v>
      </c>
      <c r="BO294" s="18" t="str">
        <f t="shared" si="160"/>
        <v>ATENDE</v>
      </c>
      <c r="BP294" s="18" t="str">
        <f t="shared" si="161"/>
        <v>ATENDE</v>
      </c>
      <c r="BQ294" s="22" t="str">
        <f t="shared" si="162"/>
        <v>C5</v>
      </c>
      <c r="BR294" s="22" t="str">
        <f t="shared" si="179"/>
        <v>P6</v>
      </c>
      <c r="BS294" s="23">
        <f t="shared" si="164"/>
        <v>0.44000000000000017</v>
      </c>
      <c r="BT294" s="20">
        <v>4.32</v>
      </c>
      <c r="BU294" s="20">
        <v>2.06</v>
      </c>
      <c r="BV294" s="132">
        <f>IF(BR294="-","-",_xlfn.XLOOKUP(BR294,ABNT5101!$B$4:$B$9,ABNT5101!$C$4:$C$9))</f>
        <v>3</v>
      </c>
      <c r="BW294" s="132">
        <f>IF(BR294="-","-",_xlfn.XLOOKUP(BR294,ABNT5101!$B$4:$B$9,ABNT5101!$D$4:$D$9))</f>
        <v>0.6</v>
      </c>
      <c r="BX294" s="18" t="str">
        <f t="shared" si="165"/>
        <v>ATENDE</v>
      </c>
      <c r="BY294" s="18" t="str">
        <f t="shared" si="166"/>
        <v>ATENDE</v>
      </c>
      <c r="BZ294" s="18" t="str">
        <f t="shared" si="167"/>
        <v>ATENDE</v>
      </c>
      <c r="CA294" s="22" t="str">
        <f t="shared" ref="CA294:CA325" si="180">BR294</f>
        <v>P6</v>
      </c>
      <c r="CB294" s="23">
        <f t="shared" si="168"/>
        <v>1.1966666666666668</v>
      </c>
      <c r="CC294" s="22">
        <v>6.59</v>
      </c>
      <c r="CD294" s="22">
        <v>1.45</v>
      </c>
      <c r="CE294" s="130">
        <f>IF(CA294="-","-",_xlfn.XLOOKUP(CA294,ABNT5101!$B$4:$B$9,ABNT5101!$C$4:$C$9))</f>
        <v>3</v>
      </c>
      <c r="CF294" s="130">
        <f>IF(CA294="-","-",_xlfn.XLOOKUP(CA294,ABNT5101!$B$4:$B$9,ABNT5101!$D$4:$D$9))</f>
        <v>0.6</v>
      </c>
      <c r="CG294" s="18" t="str">
        <f t="shared" si="169"/>
        <v>ATENDE</v>
      </c>
      <c r="CH294" s="18" t="str">
        <f t="shared" si="170"/>
        <v>ATENDE</v>
      </c>
      <c r="CI294" s="18" t="str">
        <f t="shared" si="171"/>
        <v>ATENDE</v>
      </c>
      <c r="CJ294" s="133" t="str">
        <f>_xlfn.XLOOKUP(CK294,'Banco de dados'!$B:$B,'Banco de dados'!$D:$D)</f>
        <v>SX LIGHTING</v>
      </c>
      <c r="CK294" s="145" t="s">
        <v>801</v>
      </c>
      <c r="CL294" s="24" t="str">
        <f>_xlfn.XLOOKUP(CK294,'Banco de dados'!$B:$B,'Banco de dados'!$E:$E)</f>
        <v>SXINEVO030K40L12CZF7PHF</v>
      </c>
      <c r="CM294" s="24"/>
      <c r="CN294" s="24" t="e">
        <f>IF(CM294="-","-",_xlfn.XLOOKUP(CM294,'Banco de dados'!$B:$B,'Banco de dados'!$E:$E))</f>
        <v>#N/A</v>
      </c>
      <c r="CO294" s="26">
        <f t="shared" si="172"/>
        <v>1</v>
      </c>
      <c r="CP294" s="24">
        <f>_xlfn.XLOOKUP(CK294,'Banco de dados'!$B:$B,'Banco de dados'!$H:$H)</f>
        <v>31</v>
      </c>
      <c r="CQ294" s="24">
        <f>_xlfn.XLOOKUP(CM294,'Banco de dados'!$B:$B,'Banco de dados'!$H:$H)</f>
        <v>0</v>
      </c>
      <c r="CR294" s="24">
        <f>_xlfn.XLOOKUP(CK294,'Banco de dados'!$B:$B,'Banco de dados'!$F:$F)</f>
        <v>5270</v>
      </c>
      <c r="CS294" s="24">
        <f>_xlfn.XLOOKUP(CM294,'Banco de dados'!$B:$B,'Banco de dados'!$F:$F)</f>
        <v>0</v>
      </c>
      <c r="CT294" s="25">
        <v>0</v>
      </c>
      <c r="CU294" s="25"/>
      <c r="CV294" s="24" t="str">
        <f>IF(AI294&lt;=0.5,"Curto I",IF(AND(AI294&gt;='Braços de IP'!$B$9,AI294&lt;='Braços de IP'!$D$9),'Braços de IP'!$E$9,IF(AND(AI294&gt;='Braços de IP'!$B$10,AI294&lt;='Braços de IP'!$D$10),'Braços de IP'!$E$10,IF(AND(AI294&gt;='Braços de IP'!$B$11,AI294&lt;='Braços de IP'!$D$11),'Braços de IP'!$E$11,IF(AND(AI294&gt;='Braços de IP'!$B$12,AI294&lt;='Braços de IP'!$D$12),'Braços de IP'!$E$12,IF(AND(AI294&gt;='Braços de IP'!$B$13,AI294&lt;='Braços de IP'!$D$13),'Braços de IP'!$E$13,IF(AND(AI294&gt;='Braços de IP'!$B$14,AI294&lt;='Braços de IP'!$D$14),'Braços de IP'!$E$14,"ERRO")))))))</f>
        <v>Curto II</v>
      </c>
      <c r="CW294" s="25"/>
      <c r="CX294" s="24"/>
      <c r="CY294" s="27"/>
      <c r="CZ294" s="24"/>
      <c r="DA294" s="24"/>
      <c r="DB294" s="24"/>
      <c r="DC294" s="24"/>
      <c r="DD294" s="24"/>
      <c r="DE294" s="24"/>
      <c r="DF294" s="28">
        <f t="shared" si="173"/>
        <v>31</v>
      </c>
      <c r="DG294" s="29">
        <f t="shared" si="174"/>
        <v>100</v>
      </c>
      <c r="DH294" s="28">
        <f t="shared" si="175"/>
        <v>131</v>
      </c>
      <c r="DI294" s="30">
        <f t="shared" si="176"/>
        <v>0.69</v>
      </c>
      <c r="DJ294" s="31"/>
      <c r="DK294" s="32"/>
      <c r="DL294" s="15" t="s">
        <v>141</v>
      </c>
      <c r="DM294" s="15"/>
      <c r="DO294" s="33">
        <f t="shared" si="177"/>
        <v>0.7350427350427351</v>
      </c>
    </row>
    <row r="295" spans="1:119" ht="15.75" hidden="1" customHeight="1" x14ac:dyDescent="0.3">
      <c r="C295" t="s">
        <v>991</v>
      </c>
      <c r="D295" s="15">
        <v>97</v>
      </c>
      <c r="E295" s="15" t="s">
        <v>132</v>
      </c>
      <c r="F295" s="15" t="s">
        <v>261</v>
      </c>
      <c r="G295" s="15">
        <v>-30.035375999999999</v>
      </c>
      <c r="H295" s="15">
        <v>-50.148716999999998</v>
      </c>
      <c r="I295" s="15" t="s">
        <v>134</v>
      </c>
      <c r="J295" s="15" t="s">
        <v>135</v>
      </c>
      <c r="K295" s="15" t="s">
        <v>136</v>
      </c>
      <c r="L295" s="15" t="s">
        <v>148</v>
      </c>
      <c r="M295" s="15">
        <v>100</v>
      </c>
      <c r="N295" s="15">
        <v>17</v>
      </c>
      <c r="O295" s="15">
        <v>0</v>
      </c>
      <c r="P295" s="15">
        <f t="shared" si="150"/>
        <v>200</v>
      </c>
      <c r="Q295" s="16">
        <v>2</v>
      </c>
      <c r="R295" s="16">
        <v>2.5</v>
      </c>
      <c r="S295" s="16">
        <v>7</v>
      </c>
      <c r="T295" s="15"/>
      <c r="U295" s="15"/>
      <c r="V295" s="15">
        <v>0</v>
      </c>
      <c r="W295" s="15">
        <v>2.5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 t="s">
        <v>138</v>
      </c>
      <c r="AD295" s="15" t="s">
        <v>139</v>
      </c>
      <c r="AE295" s="15">
        <v>34.6</v>
      </c>
      <c r="AF295" s="15">
        <v>7</v>
      </c>
      <c r="AG295" s="15">
        <v>1</v>
      </c>
      <c r="AH295" s="15">
        <v>0.3</v>
      </c>
      <c r="AI295" s="15">
        <v>1.3</v>
      </c>
      <c r="AJ295" s="16">
        <f t="shared" si="151"/>
        <v>1</v>
      </c>
      <c r="AK295" s="16" t="s">
        <v>135</v>
      </c>
      <c r="AL295" s="16" t="s">
        <v>135</v>
      </c>
      <c r="AM295" s="15" t="s">
        <v>140</v>
      </c>
      <c r="AN295" s="16">
        <f t="shared" si="152"/>
        <v>2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 t="s">
        <v>135</v>
      </c>
      <c r="AU295" s="17">
        <f t="shared" si="153"/>
        <v>0</v>
      </c>
      <c r="AV295" s="17"/>
      <c r="AW295" s="17">
        <f>VLOOKUP(I295,ABNT5101!$I$3:$J$9,2)</f>
        <v>7.5</v>
      </c>
      <c r="AX295" s="17">
        <f>VLOOKUP(I295,ABNT5101!$I$3:$M$9,5)</f>
        <v>0.18</v>
      </c>
      <c r="AY295" s="131" t="str">
        <f>_xlfn.XLOOKUP(I295,ABNT5101!$I:$I,ABNT5101!$L:$L)</f>
        <v>-</v>
      </c>
      <c r="AZ295" s="131">
        <f>_xlfn.XLOOKUP(I295,ABNT5101!$I:$I,ABNT5101!M:M)</f>
        <v>0.18</v>
      </c>
      <c r="BA295" s="131" t="str">
        <f>_xlfn.XLOOKUP(I295,ABNT5101!$I:$I,ABNT5101!N:N)</f>
        <v>-</v>
      </c>
      <c r="BB295" s="131">
        <f>_xlfn.XLOOKUP(I295,ABNT5101!$I:$I,ABNT5101!O:O)</f>
        <v>16</v>
      </c>
      <c r="BC295" s="18" t="str">
        <f t="shared" si="154"/>
        <v>ATENDE</v>
      </c>
      <c r="BD295" s="19">
        <f t="shared" si="155"/>
        <v>0.14666666666666672</v>
      </c>
      <c r="BE295" s="19">
        <f t="shared" si="156"/>
        <v>1.6666666666666665</v>
      </c>
      <c r="BF295" s="19" t="str">
        <f t="shared" si="157"/>
        <v>-</v>
      </c>
      <c r="BG295" s="20">
        <v>8.6</v>
      </c>
      <c r="BH295" s="20">
        <v>0.48</v>
      </c>
      <c r="BI295" s="20"/>
      <c r="BJ295" s="20"/>
      <c r="BK295" s="21"/>
      <c r="BL295" s="20"/>
      <c r="BM295" s="18" t="str">
        <f t="shared" si="158"/>
        <v>ATENDE</v>
      </c>
      <c r="BN295" s="18" t="str">
        <f t="shared" si="159"/>
        <v>ATENDE</v>
      </c>
      <c r="BO295" s="18" t="str">
        <f t="shared" si="160"/>
        <v>ATENDE</v>
      </c>
      <c r="BP295" s="18" t="str">
        <f t="shared" si="161"/>
        <v>ATENDE</v>
      </c>
      <c r="BQ295" s="22" t="str">
        <f t="shared" si="162"/>
        <v>C5</v>
      </c>
      <c r="BR295" s="22" t="str">
        <f t="shared" si="179"/>
        <v>P6</v>
      </c>
      <c r="BS295" s="23">
        <f t="shared" si="164"/>
        <v>0.33999999999999986</v>
      </c>
      <c r="BT295" s="20">
        <v>4.0199999999999996</v>
      </c>
      <c r="BU295" s="20">
        <v>2.62</v>
      </c>
      <c r="BV295" s="132">
        <f>IF(BR295="-","-",_xlfn.XLOOKUP(BR295,ABNT5101!$B$4:$B$9,ABNT5101!$C$4:$C$9))</f>
        <v>3</v>
      </c>
      <c r="BW295" s="132">
        <f>IF(BR295="-","-",_xlfn.XLOOKUP(BR295,ABNT5101!$B$4:$B$9,ABNT5101!$D$4:$D$9))</f>
        <v>0.6</v>
      </c>
      <c r="BX295" s="18" t="str">
        <f t="shared" si="165"/>
        <v>ATENDE</v>
      </c>
      <c r="BY295" s="18" t="str">
        <f t="shared" si="166"/>
        <v>ATENDE</v>
      </c>
      <c r="BZ295" s="18" t="str">
        <f t="shared" si="167"/>
        <v>ATENDE</v>
      </c>
      <c r="CA295" s="22" t="str">
        <f t="shared" si="180"/>
        <v>P6</v>
      </c>
      <c r="CB295" s="23">
        <f t="shared" si="168"/>
        <v>1.2133333333333334</v>
      </c>
      <c r="CC295" s="22">
        <v>6.64</v>
      </c>
      <c r="CD295" s="22">
        <v>2.75</v>
      </c>
      <c r="CE295" s="130">
        <f>IF(CA295="-","-",_xlfn.XLOOKUP(CA295,ABNT5101!$B$4:$B$9,ABNT5101!$C$4:$C$9))</f>
        <v>3</v>
      </c>
      <c r="CF295" s="130">
        <f>IF(CA295="-","-",_xlfn.XLOOKUP(CA295,ABNT5101!$B$4:$B$9,ABNT5101!$D$4:$D$9))</f>
        <v>0.6</v>
      </c>
      <c r="CG295" s="18" t="str">
        <f t="shared" si="169"/>
        <v>ATENDE</v>
      </c>
      <c r="CH295" s="18" t="str">
        <f t="shared" si="170"/>
        <v>ATENDE</v>
      </c>
      <c r="CI295" s="18" t="str">
        <f t="shared" si="171"/>
        <v>ATENDE</v>
      </c>
      <c r="CJ295" s="133" t="str">
        <f>_xlfn.XLOOKUP(CK295,'Banco de dados'!$B:$B,'Banco de dados'!$D:$D)</f>
        <v>TECNOWATT</v>
      </c>
      <c r="CK295" s="145" t="s">
        <v>824</v>
      </c>
      <c r="CL295" s="24" t="str">
        <f>_xlfn.XLOOKUP(CK295,'Banco de dados'!$B:$B,'Banco de dados'!$E:$E)</f>
        <v>SIGSAGPTLRRSSNDL_30W_38IBBRS
1-10C1MUN6.5</v>
      </c>
      <c r="CM295" s="24"/>
      <c r="CN295" s="24" t="e">
        <f>IF(CM295="-","-",_xlfn.XLOOKUP(CM295,'Banco de dados'!$B:$B,'Banco de dados'!$E:$E))</f>
        <v>#N/A</v>
      </c>
      <c r="CO295" s="26">
        <f t="shared" si="172"/>
        <v>1</v>
      </c>
      <c r="CP295" s="24">
        <f>_xlfn.XLOOKUP(CK295,'Banco de dados'!$B:$B,'Banco de dados'!$H:$H)</f>
        <v>30</v>
      </c>
      <c r="CQ295" s="24">
        <f>_xlfn.XLOOKUP(CM295,'Banco de dados'!$B:$B,'Banco de dados'!$H:$H)</f>
        <v>0</v>
      </c>
      <c r="CR295" s="24">
        <f>_xlfn.XLOOKUP(CK295,'Banco de dados'!$B:$B,'Banco de dados'!$F:$F)</f>
        <v>5266</v>
      </c>
      <c r="CS295" s="24">
        <f>_xlfn.XLOOKUP(CM295,'Banco de dados'!$B:$B,'Banco de dados'!$F:$F)</f>
        <v>0</v>
      </c>
      <c r="CT295" s="25">
        <v>0</v>
      </c>
      <c r="CU295" s="25"/>
      <c r="CV295" s="24" t="str">
        <f>IF(AI295&lt;=0.5,"Curto I",IF(AND(AI295&gt;='Braços de IP'!$B$9,AI295&lt;='Braços de IP'!$D$9),'Braços de IP'!$E$9,IF(AND(AI295&gt;='Braços de IP'!$B$10,AI295&lt;='Braços de IP'!$D$10),'Braços de IP'!$E$10,IF(AND(AI295&gt;='Braços de IP'!$B$11,AI295&lt;='Braços de IP'!$D$11),'Braços de IP'!$E$11,IF(AND(AI295&gt;='Braços de IP'!$B$12,AI295&lt;='Braços de IP'!$D$12),'Braços de IP'!$E$12,IF(AND(AI295&gt;='Braços de IP'!$B$13,AI295&lt;='Braços de IP'!$D$13),'Braços de IP'!$E$13,IF(AND(AI295&gt;='Braços de IP'!$B$14,AI295&lt;='Braços de IP'!$D$14),'Braços de IP'!$E$14,"ERRO")))))))</f>
        <v>Curto II</v>
      </c>
      <c r="CW295" s="25"/>
      <c r="CX295" s="24"/>
      <c r="CY295" s="27"/>
      <c r="CZ295" s="24"/>
      <c r="DA295" s="24"/>
      <c r="DB295" s="24"/>
      <c r="DC295" s="24"/>
      <c r="DD295" s="24"/>
      <c r="DE295" s="24"/>
      <c r="DF295" s="28">
        <f t="shared" si="173"/>
        <v>30</v>
      </c>
      <c r="DG295" s="29">
        <f t="shared" si="174"/>
        <v>100</v>
      </c>
      <c r="DH295" s="28">
        <f t="shared" si="175"/>
        <v>130</v>
      </c>
      <c r="DI295" s="30">
        <f t="shared" si="176"/>
        <v>0.7</v>
      </c>
      <c r="DJ295" s="31"/>
      <c r="DK295" s="32"/>
      <c r="DL295" s="15" t="s">
        <v>141</v>
      </c>
      <c r="DM295" s="15"/>
      <c r="DO295" s="33">
        <f t="shared" si="177"/>
        <v>0.74358974358974361</v>
      </c>
    </row>
    <row r="296" spans="1:119" ht="15.75" hidden="1" customHeight="1" x14ac:dyDescent="0.3">
      <c r="C296" t="s">
        <v>991</v>
      </c>
      <c r="D296" s="15">
        <v>98</v>
      </c>
      <c r="E296" s="15" t="s">
        <v>132</v>
      </c>
      <c r="F296" s="15" t="s">
        <v>262</v>
      </c>
      <c r="G296" s="15">
        <v>-30.04220312</v>
      </c>
      <c r="H296" s="15">
        <v>-50.160747239999999</v>
      </c>
      <c r="I296" s="15" t="s">
        <v>134</v>
      </c>
      <c r="J296" s="15" t="s">
        <v>135</v>
      </c>
      <c r="K296" s="15" t="s">
        <v>136</v>
      </c>
      <c r="L296" s="15" t="s">
        <v>148</v>
      </c>
      <c r="M296" s="15">
        <v>150</v>
      </c>
      <c r="N296" s="15">
        <v>22</v>
      </c>
      <c r="O296" s="15">
        <v>0</v>
      </c>
      <c r="P296" s="15">
        <f t="shared" si="150"/>
        <v>300</v>
      </c>
      <c r="Q296" s="16">
        <v>2</v>
      </c>
      <c r="R296" s="16">
        <v>2.5</v>
      </c>
      <c r="S296" s="16">
        <v>7</v>
      </c>
      <c r="T296" s="15"/>
      <c r="U296" s="15"/>
      <c r="V296" s="15">
        <v>0</v>
      </c>
      <c r="W296" s="15">
        <v>2.5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 t="s">
        <v>138</v>
      </c>
      <c r="AD296" s="15" t="s">
        <v>139</v>
      </c>
      <c r="AE296" s="15">
        <v>38.200000000000003</v>
      </c>
      <c r="AF296" s="15">
        <v>7</v>
      </c>
      <c r="AG296" s="15">
        <v>1</v>
      </c>
      <c r="AH296" s="15">
        <v>0.7</v>
      </c>
      <c r="AI296" s="15">
        <v>1.3</v>
      </c>
      <c r="AJ296" s="16">
        <f t="shared" si="151"/>
        <v>0.60000000000000009</v>
      </c>
      <c r="AK296" s="16" t="s">
        <v>135</v>
      </c>
      <c r="AL296" s="16" t="s">
        <v>135</v>
      </c>
      <c r="AM296" s="15" t="s">
        <v>140</v>
      </c>
      <c r="AN296" s="16">
        <f t="shared" si="152"/>
        <v>2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 t="s">
        <v>135</v>
      </c>
      <c r="AU296" s="17">
        <f t="shared" si="153"/>
        <v>0</v>
      </c>
      <c r="AV296" s="17"/>
      <c r="AW296" s="17">
        <f>VLOOKUP(I296,ABNT5101!$I$3:$J$9,2)</f>
        <v>7.5</v>
      </c>
      <c r="AX296" s="17">
        <f>VLOOKUP(I296,ABNT5101!$I$3:$M$9,5)</f>
        <v>0.18</v>
      </c>
      <c r="AY296" s="131" t="str">
        <f>_xlfn.XLOOKUP(I296,ABNT5101!$I:$I,ABNT5101!$L:$L)</f>
        <v>-</v>
      </c>
      <c r="AZ296" s="131">
        <f>_xlfn.XLOOKUP(I296,ABNT5101!$I:$I,ABNT5101!M:M)</f>
        <v>0.18</v>
      </c>
      <c r="BA296" s="131" t="str">
        <f>_xlfn.XLOOKUP(I296,ABNT5101!$I:$I,ABNT5101!N:N)</f>
        <v>-</v>
      </c>
      <c r="BB296" s="131">
        <f>_xlfn.XLOOKUP(I296,ABNT5101!$I:$I,ABNT5101!O:O)</f>
        <v>16</v>
      </c>
      <c r="BC296" s="18" t="str">
        <f t="shared" si="154"/>
        <v>ATENDE</v>
      </c>
      <c r="BD296" s="19">
        <f t="shared" si="155"/>
        <v>7.6000000000000068E-2</v>
      </c>
      <c r="BE296" s="19">
        <f t="shared" si="156"/>
        <v>0.66666666666666674</v>
      </c>
      <c r="BF296" s="19" t="str">
        <f t="shared" si="157"/>
        <v>-</v>
      </c>
      <c r="BG296" s="20">
        <v>8.07</v>
      </c>
      <c r="BH296" s="20">
        <v>0.3</v>
      </c>
      <c r="BI296" s="20"/>
      <c r="BJ296" s="20"/>
      <c r="BK296" s="21"/>
      <c r="BL296" s="20"/>
      <c r="BM296" s="18" t="str">
        <f t="shared" si="158"/>
        <v>ATENDE</v>
      </c>
      <c r="BN296" s="18" t="str">
        <f t="shared" si="159"/>
        <v>ATENDE</v>
      </c>
      <c r="BO296" s="18" t="str">
        <f t="shared" si="160"/>
        <v>ATENDE</v>
      </c>
      <c r="BP296" s="18" t="str">
        <f t="shared" si="161"/>
        <v>ATENDE</v>
      </c>
      <c r="BQ296" s="22" t="str">
        <f t="shared" si="162"/>
        <v>C5</v>
      </c>
      <c r="BR296" s="22" t="str">
        <f t="shared" si="179"/>
        <v>P6</v>
      </c>
      <c r="BS296" s="23">
        <f t="shared" si="164"/>
        <v>0.42999999999999994</v>
      </c>
      <c r="BT296" s="20">
        <v>4.29</v>
      </c>
      <c r="BU296" s="20">
        <v>1.48</v>
      </c>
      <c r="BV296" s="132">
        <f>IF(BR296="-","-",_xlfn.XLOOKUP(BR296,ABNT5101!$B$4:$B$9,ABNT5101!$C$4:$C$9))</f>
        <v>3</v>
      </c>
      <c r="BW296" s="132">
        <f>IF(BR296="-","-",_xlfn.XLOOKUP(BR296,ABNT5101!$B$4:$B$9,ABNT5101!$D$4:$D$9))</f>
        <v>0.6</v>
      </c>
      <c r="BX296" s="18" t="str">
        <f t="shared" si="165"/>
        <v>ATENDE</v>
      </c>
      <c r="BY296" s="18" t="str">
        <f t="shared" si="166"/>
        <v>ATENDE</v>
      </c>
      <c r="BZ296" s="18" t="str">
        <f t="shared" si="167"/>
        <v>ATENDE</v>
      </c>
      <c r="CA296" s="22" t="str">
        <f t="shared" si="180"/>
        <v>P6</v>
      </c>
      <c r="CB296" s="23">
        <f t="shared" si="168"/>
        <v>1.3333333333333335</v>
      </c>
      <c r="CC296" s="22">
        <v>7</v>
      </c>
      <c r="CD296" s="22">
        <v>1.65</v>
      </c>
      <c r="CE296" s="130">
        <f>IF(CA296="-","-",_xlfn.XLOOKUP(CA296,ABNT5101!$B$4:$B$9,ABNT5101!$C$4:$C$9))</f>
        <v>3</v>
      </c>
      <c r="CF296" s="130">
        <f>IF(CA296="-","-",_xlfn.XLOOKUP(CA296,ABNT5101!$B$4:$B$9,ABNT5101!$D$4:$D$9))</f>
        <v>0.6</v>
      </c>
      <c r="CG296" s="18" t="str">
        <f t="shared" si="169"/>
        <v>ATENDE</v>
      </c>
      <c r="CH296" s="18" t="str">
        <f t="shared" si="170"/>
        <v>ATENDE</v>
      </c>
      <c r="CI296" s="18" t="str">
        <f t="shared" si="171"/>
        <v>ATENDE</v>
      </c>
      <c r="CJ296" s="133" t="str">
        <f>_xlfn.XLOOKUP(CK296,'Banco de dados'!$B:$B,'Banco de dados'!$D:$D)</f>
        <v>LEDSTAR</v>
      </c>
      <c r="CK296" s="145" t="s">
        <v>709</v>
      </c>
      <c r="CL296" s="24" t="str">
        <f>_xlfn.XLOOKUP(CK296,'Banco de dados'!$B:$B,'Banco de dados'!$E:$E)</f>
        <v>LUM LED SL VT 9.1 35W</v>
      </c>
      <c r="CM296" s="24"/>
      <c r="CN296" s="24" t="e">
        <f>IF(CM296="-","-",_xlfn.XLOOKUP(CM296,'Banco de dados'!$B:$B,'Banco de dados'!$E:$E))</f>
        <v>#N/A</v>
      </c>
      <c r="CO296" s="26">
        <f t="shared" si="172"/>
        <v>1</v>
      </c>
      <c r="CP296" s="24">
        <f>_xlfn.XLOOKUP(CK296,'Banco de dados'!$B:$B,'Banco de dados'!$H:$H)</f>
        <v>35</v>
      </c>
      <c r="CQ296" s="24" t="e">
        <f>_xlfn.XLOOKUP(CM296,'Banco de dados'!$B:$B,'Banco de dados'!$H:$H)</f>
        <v>#N/A</v>
      </c>
      <c r="CR296" s="24">
        <f>_xlfn.XLOOKUP(CK296,'Banco de dados'!$B:$B,'Banco de dados'!$F:$F)</f>
        <v>5955.62</v>
      </c>
      <c r="CS296" s="24">
        <f>_xlfn.XLOOKUP(CM296,'Banco de dados'!$B:$B,'Banco de dados'!$F:$F)</f>
        <v>0</v>
      </c>
      <c r="CT296" s="25">
        <v>0</v>
      </c>
      <c r="CU296" s="25"/>
      <c r="CV296" s="24" t="str">
        <f>IF(AI296&lt;=0.5,"Curto I",IF(AND(AI296&gt;='Braços de IP'!$B$9,AI296&lt;='Braços de IP'!$D$9),'Braços de IP'!$E$9,IF(AND(AI296&gt;='Braços de IP'!$B$10,AI296&lt;='Braços de IP'!$D$10),'Braços de IP'!$E$10,IF(AND(AI296&gt;='Braços de IP'!$B$11,AI296&lt;='Braços de IP'!$D$11),'Braços de IP'!$E$11,IF(AND(AI296&gt;='Braços de IP'!$B$12,AI296&lt;='Braços de IP'!$D$12),'Braços de IP'!$E$12,IF(AND(AI296&gt;='Braços de IP'!$B$13,AI296&lt;='Braços de IP'!$D$13),'Braços de IP'!$E$13,IF(AND(AI296&gt;='Braços de IP'!$B$14,AI296&lt;='Braços de IP'!$D$14),'Braços de IP'!$E$14,"ERRO")))))))</f>
        <v>Curto II</v>
      </c>
      <c r="CW296" s="25"/>
      <c r="CX296" s="24" t="str">
        <f>IF($CW296="","",VLOOKUP($CW296,'Braços de IP'!$E$9:$I$15,2,0))</f>
        <v/>
      </c>
      <c r="CY296" s="27" t="str">
        <f>IF($CW296="","",VLOOKUP($CW296,'Braços de IP'!$E$9:$I$15,5,0))</f>
        <v/>
      </c>
      <c r="CZ296" s="24"/>
      <c r="DA296" s="24"/>
      <c r="DB296" s="24"/>
      <c r="DC296" s="24"/>
      <c r="DD296" s="24"/>
      <c r="DE296" s="24"/>
      <c r="DF296" s="28">
        <f t="shared" si="173"/>
        <v>35</v>
      </c>
      <c r="DG296" s="29">
        <f t="shared" si="174"/>
        <v>150</v>
      </c>
      <c r="DH296" s="28">
        <f t="shared" si="175"/>
        <v>185</v>
      </c>
      <c r="DI296" s="30">
        <f t="shared" si="176"/>
        <v>0.76666666666666661</v>
      </c>
      <c r="DJ296" s="31"/>
      <c r="DK296" s="32"/>
      <c r="DL296" s="15" t="s">
        <v>141</v>
      </c>
      <c r="DM296" s="15"/>
      <c r="DO296" s="33">
        <f t="shared" si="177"/>
        <v>0.79651162790697672</v>
      </c>
    </row>
    <row r="297" spans="1:119" ht="15.75" hidden="1" customHeight="1" x14ac:dyDescent="0.3">
      <c r="C297" t="s">
        <v>991</v>
      </c>
      <c r="D297" s="15">
        <v>98</v>
      </c>
      <c r="E297" s="15" t="s">
        <v>132</v>
      </c>
      <c r="F297" s="15" t="s">
        <v>262</v>
      </c>
      <c r="G297" s="15">
        <v>-30.04220312</v>
      </c>
      <c r="H297" s="15">
        <v>-50.160747239999999</v>
      </c>
      <c r="I297" s="15" t="s">
        <v>134</v>
      </c>
      <c r="J297" s="15" t="s">
        <v>135</v>
      </c>
      <c r="K297" s="15" t="s">
        <v>136</v>
      </c>
      <c r="L297" s="15" t="s">
        <v>148</v>
      </c>
      <c r="M297" s="15">
        <v>150</v>
      </c>
      <c r="N297" s="15">
        <v>22</v>
      </c>
      <c r="O297" s="15">
        <v>0</v>
      </c>
      <c r="P297" s="15">
        <f t="shared" si="150"/>
        <v>300</v>
      </c>
      <c r="Q297" s="16">
        <v>2</v>
      </c>
      <c r="R297" s="16">
        <v>2.5</v>
      </c>
      <c r="S297" s="16">
        <v>7</v>
      </c>
      <c r="T297" s="15"/>
      <c r="U297" s="15"/>
      <c r="V297" s="15">
        <v>0</v>
      </c>
      <c r="W297" s="15">
        <v>2.5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 t="s">
        <v>138</v>
      </c>
      <c r="AD297" s="15" t="s">
        <v>139</v>
      </c>
      <c r="AE297" s="15">
        <v>38.200000000000003</v>
      </c>
      <c r="AF297" s="15">
        <v>7</v>
      </c>
      <c r="AG297" s="15">
        <v>1</v>
      </c>
      <c r="AH297" s="15">
        <v>0.7</v>
      </c>
      <c r="AI297" s="15">
        <v>1.3</v>
      </c>
      <c r="AJ297" s="16">
        <f t="shared" si="151"/>
        <v>0.60000000000000009</v>
      </c>
      <c r="AK297" s="16" t="s">
        <v>135</v>
      </c>
      <c r="AL297" s="16" t="s">
        <v>135</v>
      </c>
      <c r="AM297" s="15" t="s">
        <v>140</v>
      </c>
      <c r="AN297" s="16">
        <f t="shared" si="152"/>
        <v>2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 t="s">
        <v>135</v>
      </c>
      <c r="AU297" s="17">
        <f t="shared" si="153"/>
        <v>0</v>
      </c>
      <c r="AV297" s="17"/>
      <c r="AW297" s="17">
        <f>VLOOKUP(I297,ABNT5101!$I$3:$J$9,2)</f>
        <v>7.5</v>
      </c>
      <c r="AX297" s="17">
        <f>VLOOKUP(I297,ABNT5101!$I$3:$M$9,5)</f>
        <v>0.18</v>
      </c>
      <c r="AY297" s="131" t="str">
        <f>_xlfn.XLOOKUP(I297,ABNT5101!$I:$I,ABNT5101!$L:$L)</f>
        <v>-</v>
      </c>
      <c r="AZ297" s="131">
        <f>_xlfn.XLOOKUP(I297,ABNT5101!$I:$I,ABNT5101!M:M)</f>
        <v>0.18</v>
      </c>
      <c r="BA297" s="131" t="str">
        <f>_xlfn.XLOOKUP(I297,ABNT5101!$I:$I,ABNT5101!N:N)</f>
        <v>-</v>
      </c>
      <c r="BB297" s="131">
        <f>_xlfn.XLOOKUP(I297,ABNT5101!$I:$I,ABNT5101!O:O)</f>
        <v>16</v>
      </c>
      <c r="BC297" s="18" t="str">
        <f t="shared" si="154"/>
        <v>ATENDE</v>
      </c>
      <c r="BD297" s="19">
        <f t="shared" si="155"/>
        <v>3.6000000000000032E-2</v>
      </c>
      <c r="BE297" s="19">
        <f t="shared" si="156"/>
        <v>0.44444444444444464</v>
      </c>
      <c r="BF297" s="19" t="str">
        <f t="shared" si="157"/>
        <v>-</v>
      </c>
      <c r="BG297" s="20">
        <v>7.77</v>
      </c>
      <c r="BH297" s="20">
        <v>0.26</v>
      </c>
      <c r="BI297" s="20"/>
      <c r="BJ297" s="20"/>
      <c r="BK297" s="21"/>
      <c r="BL297" s="20"/>
      <c r="BM297" s="18" t="str">
        <f t="shared" si="158"/>
        <v>ATENDE</v>
      </c>
      <c r="BN297" s="18" t="str">
        <f t="shared" si="159"/>
        <v>ATENDE</v>
      </c>
      <c r="BO297" s="18" t="str">
        <f t="shared" si="160"/>
        <v>ATENDE</v>
      </c>
      <c r="BP297" s="18" t="str">
        <f t="shared" si="161"/>
        <v>ATENDE</v>
      </c>
      <c r="BQ297" s="22" t="str">
        <f t="shared" si="162"/>
        <v>C5</v>
      </c>
      <c r="BR297" s="22" t="str">
        <f t="shared" si="179"/>
        <v>P6</v>
      </c>
      <c r="BS297" s="23">
        <f t="shared" si="164"/>
        <v>0.13666666666666671</v>
      </c>
      <c r="BT297" s="20">
        <v>3.41</v>
      </c>
      <c r="BU297" s="20">
        <v>1.17</v>
      </c>
      <c r="BV297" s="132">
        <f>IF(BR297="-","-",_xlfn.XLOOKUP(BR297,ABNT5101!$B$4:$B$9,ABNT5101!$C$4:$C$9))</f>
        <v>3</v>
      </c>
      <c r="BW297" s="132">
        <f>IF(BR297="-","-",_xlfn.XLOOKUP(BR297,ABNT5101!$B$4:$B$9,ABNT5101!$D$4:$D$9))</f>
        <v>0.6</v>
      </c>
      <c r="BX297" s="18" t="str">
        <f t="shared" si="165"/>
        <v>ATENDE</v>
      </c>
      <c r="BY297" s="18" t="str">
        <f t="shared" si="166"/>
        <v>ATENDE</v>
      </c>
      <c r="BZ297" s="18" t="str">
        <f t="shared" si="167"/>
        <v>ATENDE</v>
      </c>
      <c r="CA297" s="22" t="str">
        <f t="shared" si="180"/>
        <v>P6</v>
      </c>
      <c r="CB297" s="23">
        <f t="shared" si="168"/>
        <v>1.1833333333333331</v>
      </c>
      <c r="CC297" s="22">
        <v>6.55</v>
      </c>
      <c r="CD297" s="22">
        <v>0.77</v>
      </c>
      <c r="CE297" s="130">
        <f>IF(CA297="-","-",_xlfn.XLOOKUP(CA297,ABNT5101!$B$4:$B$9,ABNT5101!$C$4:$C$9))</f>
        <v>3</v>
      </c>
      <c r="CF297" s="130">
        <f>IF(CA297="-","-",_xlfn.XLOOKUP(CA297,ABNT5101!$B$4:$B$9,ABNT5101!$D$4:$D$9))</f>
        <v>0.6</v>
      </c>
      <c r="CG297" s="18" t="str">
        <f t="shared" si="169"/>
        <v>ATENDE</v>
      </c>
      <c r="CH297" s="18" t="str">
        <f t="shared" si="170"/>
        <v>ATENDE</v>
      </c>
      <c r="CI297" s="18" t="str">
        <f t="shared" si="171"/>
        <v>ATENDE</v>
      </c>
      <c r="CJ297" s="133" t="str">
        <f>_xlfn.XLOOKUP(CK297,'Banco de dados'!$B:$B,'Banco de dados'!$D:$D)</f>
        <v>SX LIGHTING</v>
      </c>
      <c r="CK297" s="145" t="s">
        <v>801</v>
      </c>
      <c r="CL297" s="24" t="str">
        <f>_xlfn.XLOOKUP(CK297,'Banco de dados'!$B:$B,'Banco de dados'!$E:$E)</f>
        <v>SXINEVO030K40L12CZF7PHF</v>
      </c>
      <c r="CM297" s="24"/>
      <c r="CN297" s="24" t="e">
        <f>IF(CM297="-","-",_xlfn.XLOOKUP(CM297,'Banco de dados'!$B:$B,'Banco de dados'!$E:$E))</f>
        <v>#N/A</v>
      </c>
      <c r="CO297" s="26">
        <f t="shared" si="172"/>
        <v>1</v>
      </c>
      <c r="CP297" s="24">
        <f>_xlfn.XLOOKUP(CK297,'Banco de dados'!$B:$B,'Banco de dados'!$H:$H)</f>
        <v>31</v>
      </c>
      <c r="CQ297" s="24">
        <f>_xlfn.XLOOKUP(CM297,'Banco de dados'!$B:$B,'Banco de dados'!$H:$H)</f>
        <v>0</v>
      </c>
      <c r="CR297" s="24">
        <f>_xlfn.XLOOKUP(CK297,'Banco de dados'!$B:$B,'Banco de dados'!$F:$F)</f>
        <v>5270</v>
      </c>
      <c r="CS297" s="24">
        <f>_xlfn.XLOOKUP(CM297,'Banco de dados'!$B:$B,'Banco de dados'!$F:$F)</f>
        <v>0</v>
      </c>
      <c r="CT297" s="25">
        <v>0</v>
      </c>
      <c r="CU297" s="25"/>
      <c r="CV297" s="24" t="str">
        <f>IF(AI297&lt;=0.5,"Curto I",IF(AND(AI297&gt;='Braços de IP'!$B$9,AI297&lt;='Braços de IP'!$D$9),'Braços de IP'!$E$9,IF(AND(AI297&gt;='Braços de IP'!$B$10,AI297&lt;='Braços de IP'!$D$10),'Braços de IP'!$E$10,IF(AND(AI297&gt;='Braços de IP'!$B$11,AI297&lt;='Braços de IP'!$D$11),'Braços de IP'!$E$11,IF(AND(AI297&gt;='Braços de IP'!$B$12,AI297&lt;='Braços de IP'!$D$12),'Braços de IP'!$E$12,IF(AND(AI297&gt;='Braços de IP'!$B$13,AI297&lt;='Braços de IP'!$D$13),'Braços de IP'!$E$13,IF(AND(AI297&gt;='Braços de IP'!$B$14,AI297&lt;='Braços de IP'!$D$14),'Braços de IP'!$E$14,"ERRO")))))))</f>
        <v>Curto II</v>
      </c>
      <c r="CW297" s="25"/>
      <c r="CX297" s="24" t="str">
        <f>IF($CW297="","",VLOOKUP($CW297,'Braços de IP'!$E$9:$I$15,2,0))</f>
        <v/>
      </c>
      <c r="CY297" s="27" t="str">
        <f>IF($CW297="","",VLOOKUP($CW297,'Braços de IP'!$E$9:$I$15,5,0))</f>
        <v/>
      </c>
      <c r="CZ297" s="24"/>
      <c r="DA297" s="24"/>
      <c r="DB297" s="24"/>
      <c r="DC297" s="24"/>
      <c r="DD297" s="24"/>
      <c r="DE297" s="24"/>
      <c r="DF297" s="28">
        <f t="shared" si="173"/>
        <v>31</v>
      </c>
      <c r="DG297" s="29">
        <f t="shared" si="174"/>
        <v>150</v>
      </c>
      <c r="DH297" s="28">
        <f t="shared" si="175"/>
        <v>181</v>
      </c>
      <c r="DI297" s="30">
        <f t="shared" si="176"/>
        <v>0.79333333333333333</v>
      </c>
      <c r="DJ297" s="31"/>
      <c r="DK297" s="32"/>
      <c r="DL297" s="15" t="s">
        <v>141</v>
      </c>
      <c r="DM297" s="15"/>
      <c r="DO297" s="33">
        <f t="shared" si="177"/>
        <v>0.81976744186046513</v>
      </c>
    </row>
    <row r="298" spans="1:119" ht="15.75" hidden="1" customHeight="1" x14ac:dyDescent="0.3">
      <c r="C298" t="s">
        <v>991</v>
      </c>
      <c r="D298" s="15">
        <v>98</v>
      </c>
      <c r="E298" s="15" t="s">
        <v>132</v>
      </c>
      <c r="F298" s="15" t="s">
        <v>262</v>
      </c>
      <c r="G298" s="15">
        <v>-30.04220312</v>
      </c>
      <c r="H298" s="15">
        <v>-50.160747239999999</v>
      </c>
      <c r="I298" s="15" t="s">
        <v>134</v>
      </c>
      <c r="J298" s="15" t="s">
        <v>135</v>
      </c>
      <c r="K298" s="15" t="s">
        <v>136</v>
      </c>
      <c r="L298" s="15" t="s">
        <v>148</v>
      </c>
      <c r="M298" s="15">
        <v>150</v>
      </c>
      <c r="N298" s="15">
        <v>22</v>
      </c>
      <c r="O298" s="15">
        <v>0</v>
      </c>
      <c r="P298" s="15">
        <f t="shared" si="150"/>
        <v>300</v>
      </c>
      <c r="Q298" s="16">
        <v>2</v>
      </c>
      <c r="R298" s="16">
        <v>2.5</v>
      </c>
      <c r="S298" s="16">
        <v>7</v>
      </c>
      <c r="T298" s="15"/>
      <c r="U298" s="15"/>
      <c r="V298" s="15">
        <v>0</v>
      </c>
      <c r="W298" s="15">
        <v>2.5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 t="s">
        <v>138</v>
      </c>
      <c r="AD298" s="15" t="s">
        <v>139</v>
      </c>
      <c r="AE298" s="15">
        <v>38.200000000000003</v>
      </c>
      <c r="AF298" s="15">
        <v>7</v>
      </c>
      <c r="AG298" s="15">
        <v>1</v>
      </c>
      <c r="AH298" s="15">
        <v>0.7</v>
      </c>
      <c r="AI298" s="15">
        <v>1.3</v>
      </c>
      <c r="AJ298" s="16">
        <f t="shared" si="151"/>
        <v>0.60000000000000009</v>
      </c>
      <c r="AK298" s="16" t="s">
        <v>135</v>
      </c>
      <c r="AL298" s="16" t="s">
        <v>135</v>
      </c>
      <c r="AM298" s="15" t="s">
        <v>140</v>
      </c>
      <c r="AN298" s="16">
        <f t="shared" si="152"/>
        <v>2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 t="s">
        <v>135</v>
      </c>
      <c r="AU298" s="17">
        <f t="shared" si="153"/>
        <v>0</v>
      </c>
      <c r="AV298" s="17"/>
      <c r="AW298" s="17">
        <f>VLOOKUP(I298,ABNT5101!$I$3:$J$9,2)</f>
        <v>7.5</v>
      </c>
      <c r="AX298" s="17">
        <f>VLOOKUP(I298,ABNT5101!$I$3:$M$9,5)</f>
        <v>0.18</v>
      </c>
      <c r="AY298" s="131" t="str">
        <f>_xlfn.XLOOKUP(I298,ABNT5101!$I:$I,ABNT5101!$L:$L)</f>
        <v>-</v>
      </c>
      <c r="AZ298" s="131">
        <f>_xlfn.XLOOKUP(I298,ABNT5101!$I:$I,ABNT5101!M:M)</f>
        <v>0.18</v>
      </c>
      <c r="BA298" s="131" t="str">
        <f>_xlfn.XLOOKUP(I298,ABNT5101!$I:$I,ABNT5101!N:N)</f>
        <v>-</v>
      </c>
      <c r="BB298" s="131">
        <f>_xlfn.XLOOKUP(I298,ABNT5101!$I:$I,ABNT5101!O:O)</f>
        <v>16</v>
      </c>
      <c r="BC298" s="18" t="str">
        <f t="shared" si="154"/>
        <v>ATENDE</v>
      </c>
      <c r="BD298" s="19">
        <f t="shared" si="155"/>
        <v>1.7333333333333423E-2</v>
      </c>
      <c r="BE298" s="19">
        <f t="shared" si="156"/>
        <v>0.38888888888888884</v>
      </c>
      <c r="BF298" s="19" t="str">
        <f t="shared" si="157"/>
        <v>-</v>
      </c>
      <c r="BG298" s="20">
        <v>7.63</v>
      </c>
      <c r="BH298" s="20">
        <v>0.25</v>
      </c>
      <c r="BI298" s="20"/>
      <c r="BJ298" s="20"/>
      <c r="BK298" s="21"/>
      <c r="BL298" s="20"/>
      <c r="BM298" s="18" t="str">
        <f t="shared" si="158"/>
        <v>ATENDE</v>
      </c>
      <c r="BN298" s="18" t="str">
        <f t="shared" si="159"/>
        <v>ATENDE</v>
      </c>
      <c r="BO298" s="18" t="str">
        <f t="shared" si="160"/>
        <v>ATENDE</v>
      </c>
      <c r="BP298" s="18" t="str">
        <f t="shared" si="161"/>
        <v>ATENDE</v>
      </c>
      <c r="BQ298" s="22" t="str">
        <f t="shared" si="162"/>
        <v>C5</v>
      </c>
      <c r="BR298" s="22" t="str">
        <f t="shared" si="179"/>
        <v>P6</v>
      </c>
      <c r="BS298" s="23">
        <f t="shared" si="164"/>
        <v>8.0000000000000071E-2</v>
      </c>
      <c r="BT298" s="20">
        <v>3.24</v>
      </c>
      <c r="BU298" s="20">
        <v>1.71</v>
      </c>
      <c r="BV298" s="132">
        <f>IF(BR298="-","-",_xlfn.XLOOKUP(BR298,ABNT5101!$B$4:$B$9,ABNT5101!$C$4:$C$9))</f>
        <v>3</v>
      </c>
      <c r="BW298" s="132">
        <f>IF(BR298="-","-",_xlfn.XLOOKUP(BR298,ABNT5101!$B$4:$B$9,ABNT5101!$D$4:$D$9))</f>
        <v>0.6</v>
      </c>
      <c r="BX298" s="18" t="str">
        <f t="shared" si="165"/>
        <v>ATENDE</v>
      </c>
      <c r="BY298" s="18" t="str">
        <f t="shared" si="166"/>
        <v>ATENDE</v>
      </c>
      <c r="BZ298" s="18" t="str">
        <f t="shared" si="167"/>
        <v>ATENDE</v>
      </c>
      <c r="CA298" s="22" t="str">
        <f t="shared" si="180"/>
        <v>P6</v>
      </c>
      <c r="CB298" s="23">
        <f t="shared" si="168"/>
        <v>1.1800000000000002</v>
      </c>
      <c r="CC298" s="22">
        <v>6.54</v>
      </c>
      <c r="CD298" s="22">
        <v>1.85</v>
      </c>
      <c r="CE298" s="130">
        <f>IF(CA298="-","-",_xlfn.XLOOKUP(CA298,ABNT5101!$B$4:$B$9,ABNT5101!$C$4:$C$9))</f>
        <v>3</v>
      </c>
      <c r="CF298" s="130">
        <f>IF(CA298="-","-",_xlfn.XLOOKUP(CA298,ABNT5101!$B$4:$B$9,ABNT5101!$D$4:$D$9))</f>
        <v>0.6</v>
      </c>
      <c r="CG298" s="18" t="str">
        <f t="shared" si="169"/>
        <v>ATENDE</v>
      </c>
      <c r="CH298" s="18" t="str">
        <f t="shared" si="170"/>
        <v>ATENDE</v>
      </c>
      <c r="CI298" s="18" t="str">
        <f t="shared" si="171"/>
        <v>ATENDE</v>
      </c>
      <c r="CJ298" s="133" t="str">
        <f>_xlfn.XLOOKUP(CK298,'Banco de dados'!$B:$B,'Banco de dados'!$D:$D)</f>
        <v>TECNOWATT</v>
      </c>
      <c r="CK298" s="145" t="s">
        <v>824</v>
      </c>
      <c r="CL298" s="24" t="str">
        <f>_xlfn.XLOOKUP(CK298,'Banco de dados'!$B:$B,'Banco de dados'!$E:$E)</f>
        <v>SIGSAGPTLRRSSNDL_30W_38IBBRS
1-10C1MUN6.5</v>
      </c>
      <c r="CM298" s="24"/>
      <c r="CN298" s="24" t="e">
        <f>IF(CM298="-","-",_xlfn.XLOOKUP(CM298,'Banco de dados'!$B:$B,'Banco de dados'!$E:$E))</f>
        <v>#N/A</v>
      </c>
      <c r="CO298" s="26">
        <f t="shared" si="172"/>
        <v>1</v>
      </c>
      <c r="CP298" s="24">
        <f>_xlfn.XLOOKUP(CK298,'Banco de dados'!$B:$B,'Banco de dados'!$H:$H)</f>
        <v>30</v>
      </c>
      <c r="CQ298" s="24">
        <f>_xlfn.XLOOKUP(CM298,'Banco de dados'!$B:$B,'Banco de dados'!$H:$H)</f>
        <v>0</v>
      </c>
      <c r="CR298" s="24">
        <f>_xlfn.XLOOKUP(CK298,'Banco de dados'!$B:$B,'Banco de dados'!$F:$F)</f>
        <v>5266</v>
      </c>
      <c r="CS298" s="24">
        <f>_xlfn.XLOOKUP(CM298,'Banco de dados'!$B:$B,'Banco de dados'!$F:$F)</f>
        <v>0</v>
      </c>
      <c r="CT298" s="25">
        <v>0</v>
      </c>
      <c r="CU298" s="25"/>
      <c r="CV298" s="24" t="str">
        <f>IF(AI298&lt;=0.5,"Curto I",IF(AND(AI298&gt;='Braços de IP'!$B$9,AI298&lt;='Braços de IP'!$D$9),'Braços de IP'!$E$9,IF(AND(AI298&gt;='Braços de IP'!$B$10,AI298&lt;='Braços de IP'!$D$10),'Braços de IP'!$E$10,IF(AND(AI298&gt;='Braços de IP'!$B$11,AI298&lt;='Braços de IP'!$D$11),'Braços de IP'!$E$11,IF(AND(AI298&gt;='Braços de IP'!$B$12,AI298&lt;='Braços de IP'!$D$12),'Braços de IP'!$E$12,IF(AND(AI298&gt;='Braços de IP'!$B$13,AI298&lt;='Braços de IP'!$D$13),'Braços de IP'!$E$13,IF(AND(AI298&gt;='Braços de IP'!$B$14,AI298&lt;='Braços de IP'!$D$14),'Braços de IP'!$E$14,"ERRO")))))))</f>
        <v>Curto II</v>
      </c>
      <c r="CW298" s="25"/>
      <c r="CX298" s="24" t="str">
        <f>IF($CW298="","",VLOOKUP($CW298,'Braços de IP'!$E$9:$I$15,2,0))</f>
        <v/>
      </c>
      <c r="CY298" s="27" t="str">
        <f>IF($CW298="","",VLOOKUP($CW298,'Braços de IP'!$E$9:$I$15,5,0))</f>
        <v/>
      </c>
      <c r="CZ298" s="24"/>
      <c r="DA298" s="24"/>
      <c r="DB298" s="24"/>
      <c r="DC298" s="24"/>
      <c r="DD298" s="24"/>
      <c r="DE298" s="24"/>
      <c r="DF298" s="28">
        <f t="shared" si="173"/>
        <v>30</v>
      </c>
      <c r="DG298" s="29">
        <f t="shared" si="174"/>
        <v>150</v>
      </c>
      <c r="DH298" s="28">
        <f t="shared" si="175"/>
        <v>180</v>
      </c>
      <c r="DI298" s="30">
        <f t="shared" si="176"/>
        <v>0.8</v>
      </c>
      <c r="DJ298" s="31"/>
      <c r="DK298" s="32"/>
      <c r="DL298" s="15" t="s">
        <v>141</v>
      </c>
      <c r="DM298" s="15"/>
      <c r="DO298" s="33">
        <f t="shared" si="177"/>
        <v>0.82558139534883723</v>
      </c>
    </row>
    <row r="299" spans="1:119" ht="15.75" hidden="1" customHeight="1" x14ac:dyDescent="0.3">
      <c r="C299" t="s">
        <v>991</v>
      </c>
      <c r="D299" s="15">
        <v>99</v>
      </c>
      <c r="E299" s="15" t="s">
        <v>153</v>
      </c>
      <c r="F299" s="15" t="s">
        <v>263</v>
      </c>
      <c r="G299" s="15">
        <v>-30.042016409999999</v>
      </c>
      <c r="H299" s="15">
        <v>-50.161849500000002</v>
      </c>
      <c r="I299" s="15" t="s">
        <v>134</v>
      </c>
      <c r="J299" s="15" t="s">
        <v>135</v>
      </c>
      <c r="K299" s="15" t="s">
        <v>136</v>
      </c>
      <c r="L299" s="15" t="s">
        <v>148</v>
      </c>
      <c r="M299" s="15">
        <v>100</v>
      </c>
      <c r="N299" s="15">
        <v>17</v>
      </c>
      <c r="O299" s="15">
        <v>0</v>
      </c>
      <c r="P299" s="15">
        <f t="shared" si="150"/>
        <v>200</v>
      </c>
      <c r="Q299" s="16">
        <v>2</v>
      </c>
      <c r="R299" s="16">
        <v>2.5</v>
      </c>
      <c r="S299" s="16">
        <v>7</v>
      </c>
      <c r="T299" s="15"/>
      <c r="U299" s="15"/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 t="s">
        <v>138</v>
      </c>
      <c r="AD299" s="15" t="s">
        <v>139</v>
      </c>
      <c r="AE299" s="15">
        <v>41.5</v>
      </c>
      <c r="AF299" s="15">
        <v>7.5</v>
      </c>
      <c r="AG299" s="15">
        <v>1</v>
      </c>
      <c r="AH299" s="15">
        <v>0.35</v>
      </c>
      <c r="AI299" s="15">
        <v>1.3</v>
      </c>
      <c r="AJ299" s="16">
        <f t="shared" si="151"/>
        <v>0.95000000000000007</v>
      </c>
      <c r="AK299" s="16" t="s">
        <v>135</v>
      </c>
      <c r="AL299" s="16" t="s">
        <v>135</v>
      </c>
      <c r="AM299" s="15" t="s">
        <v>140</v>
      </c>
      <c r="AN299" s="16">
        <f t="shared" si="152"/>
        <v>2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 t="s">
        <v>135</v>
      </c>
      <c r="AU299" s="17">
        <f t="shared" si="153"/>
        <v>0</v>
      </c>
      <c r="AV299" s="17"/>
      <c r="AW299" s="17">
        <f>VLOOKUP(I299,ABNT5101!$I$3:$J$9,2)</f>
        <v>7.5</v>
      </c>
      <c r="AX299" s="17">
        <f>VLOOKUP(I299,ABNT5101!$I$3:$M$9,5)</f>
        <v>0.18</v>
      </c>
      <c r="AY299" s="131" t="str">
        <f>_xlfn.XLOOKUP(I299,ABNT5101!$I:$I,ABNT5101!$L:$L)</f>
        <v>-</v>
      </c>
      <c r="AZ299" s="131">
        <f>_xlfn.XLOOKUP(I299,ABNT5101!$I:$I,ABNT5101!M:M)</f>
        <v>0.18</v>
      </c>
      <c r="BA299" s="131" t="str">
        <f>_xlfn.XLOOKUP(I299,ABNT5101!$I:$I,ABNT5101!N:N)</f>
        <v>-</v>
      </c>
      <c r="BB299" s="131">
        <f>_xlfn.XLOOKUP(I299,ABNT5101!$I:$I,ABNT5101!O:O)</f>
        <v>16</v>
      </c>
      <c r="BC299" s="18" t="str">
        <f t="shared" si="154"/>
        <v>ATENDE</v>
      </c>
      <c r="BD299" s="19">
        <f t="shared" si="155"/>
        <v>0.13066666666666671</v>
      </c>
      <c r="BE299" s="19">
        <f t="shared" si="156"/>
        <v>0.66666666666666674</v>
      </c>
      <c r="BF299" s="19" t="str">
        <f t="shared" si="157"/>
        <v>-</v>
      </c>
      <c r="BG299" s="20">
        <v>8.48</v>
      </c>
      <c r="BH299" s="20">
        <v>0.3</v>
      </c>
      <c r="BI299" s="20"/>
      <c r="BJ299" s="20"/>
      <c r="BK299" s="21"/>
      <c r="BL299" s="20"/>
      <c r="BM299" s="18" t="str">
        <f t="shared" si="158"/>
        <v>ATENDE</v>
      </c>
      <c r="BN299" s="18" t="str">
        <f t="shared" si="159"/>
        <v>ATENDE</v>
      </c>
      <c r="BO299" s="18" t="str">
        <f t="shared" si="160"/>
        <v>ATENDE</v>
      </c>
      <c r="BP299" s="18" t="str">
        <f t="shared" si="161"/>
        <v>ATENDE</v>
      </c>
      <c r="BQ299" s="22" t="str">
        <f t="shared" si="162"/>
        <v>C5</v>
      </c>
      <c r="BR299" s="22" t="str">
        <f t="shared" si="179"/>
        <v>P6</v>
      </c>
      <c r="BS299" s="23">
        <f t="shared" si="164"/>
        <v>1.3666666666666667</v>
      </c>
      <c r="BT299" s="20">
        <v>7.1</v>
      </c>
      <c r="BU299" s="20">
        <v>1.98</v>
      </c>
      <c r="BV299" s="132">
        <f>IF(BR299="-","-",_xlfn.XLOOKUP(BR299,ABNT5101!$B$4:$B$9,ABNT5101!$C$4:$C$9))</f>
        <v>3</v>
      </c>
      <c r="BW299" s="132">
        <f>IF(BR299="-","-",_xlfn.XLOOKUP(BR299,ABNT5101!$B$4:$B$9,ABNT5101!$D$4:$D$9))</f>
        <v>0.6</v>
      </c>
      <c r="BX299" s="18" t="str">
        <f t="shared" si="165"/>
        <v>ATENDE</v>
      </c>
      <c r="BY299" s="18" t="str">
        <f t="shared" si="166"/>
        <v>ATENDE</v>
      </c>
      <c r="BZ299" s="18" t="str">
        <f t="shared" si="167"/>
        <v>ATENDE</v>
      </c>
      <c r="CA299" s="22" t="str">
        <f t="shared" si="180"/>
        <v>P6</v>
      </c>
      <c r="CB299" s="23" t="e">
        <f t="shared" si="168"/>
        <v>#VALUE!</v>
      </c>
      <c r="CC299" s="22" t="s">
        <v>994</v>
      </c>
      <c r="CD299" s="22" t="s">
        <v>994</v>
      </c>
      <c r="CE299" s="130">
        <f>IF(CA299="-","-",_xlfn.XLOOKUP(CA299,ABNT5101!$B$4:$B$9,ABNT5101!$C$4:$C$9))</f>
        <v>3</v>
      </c>
      <c r="CF299" s="130">
        <f>IF(CA299="-","-",_xlfn.XLOOKUP(CA299,ABNT5101!$B$4:$B$9,ABNT5101!$D$4:$D$9))</f>
        <v>0.6</v>
      </c>
      <c r="CG299" s="18" t="str">
        <f t="shared" si="169"/>
        <v>ATENDE</v>
      </c>
      <c r="CH299" s="18" t="str">
        <f t="shared" si="170"/>
        <v>ATENDE</v>
      </c>
      <c r="CI299" s="18" t="str">
        <f t="shared" si="171"/>
        <v>ATENDE</v>
      </c>
      <c r="CJ299" s="133" t="str">
        <f>_xlfn.XLOOKUP(CK299,'Banco de dados'!$B:$B,'Banco de dados'!$D:$D)</f>
        <v>LEDSTAR</v>
      </c>
      <c r="CK299" s="145" t="s">
        <v>711</v>
      </c>
      <c r="CL299" s="24" t="str">
        <f>_xlfn.XLOOKUP(CK299,'Banco de dados'!$B:$B,'Banco de dados'!$E:$E)</f>
        <v>LUM LED SL VT 9.1 44W</v>
      </c>
      <c r="CM299" s="24"/>
      <c r="CN299" s="24" t="e">
        <f>IF(CM299="-","-",_xlfn.XLOOKUP(CM299,'Banco de dados'!$B:$B,'Banco de dados'!$E:$E))</f>
        <v>#N/A</v>
      </c>
      <c r="CO299" s="26">
        <f t="shared" si="172"/>
        <v>1</v>
      </c>
      <c r="CP299" s="24">
        <f>_xlfn.XLOOKUP(CK299,'Banco de dados'!$B:$B,'Banco de dados'!$H:$H)</f>
        <v>44</v>
      </c>
      <c r="CQ299" s="24">
        <f>_xlfn.XLOOKUP(CM299,'Banco de dados'!$B:$B,'Banco de dados'!$H:$H)</f>
        <v>0</v>
      </c>
      <c r="CR299" s="24">
        <f>_xlfn.XLOOKUP(CK299,'Banco de dados'!$B:$B,'Banco de dados'!$F:$F)</f>
        <v>7657.99</v>
      </c>
      <c r="CS299" s="24">
        <f>_xlfn.XLOOKUP(CM299,'Banco de dados'!$B:$B,'Banco de dados'!$F:$F)</f>
        <v>0</v>
      </c>
      <c r="CT299" s="25">
        <v>0</v>
      </c>
      <c r="CU299" s="25"/>
      <c r="CV299" s="24" t="str">
        <f>IF(AI299&lt;=0.5,"Curto I",IF(AND(AI299&gt;='Braços de IP'!$B$9,AI299&lt;='Braços de IP'!$D$9),'Braços de IP'!$E$9,IF(AND(AI299&gt;='Braços de IP'!$B$10,AI299&lt;='Braços de IP'!$D$10),'Braços de IP'!$E$10,IF(AND(AI299&gt;='Braços de IP'!$B$11,AI299&lt;='Braços de IP'!$D$11),'Braços de IP'!$E$11,IF(AND(AI299&gt;='Braços de IP'!$B$12,AI299&lt;='Braços de IP'!$D$12),'Braços de IP'!$E$12,IF(AND(AI299&gt;='Braços de IP'!$B$13,AI299&lt;='Braços de IP'!$D$13),'Braços de IP'!$E$13,IF(AND(AI299&gt;='Braços de IP'!$B$14,AI299&lt;='Braços de IP'!$D$14),'Braços de IP'!$E$14,"ERRO")))))))</f>
        <v>Curto II</v>
      </c>
      <c r="CW299" s="25"/>
      <c r="CX299" s="24" t="str">
        <f>IF($CW299="","",VLOOKUP($CW299,'Braços de IP'!$E$9:$I$15,2,0))</f>
        <v/>
      </c>
      <c r="CY299" s="27" t="str">
        <f>IF($CW299="","",VLOOKUP($CW299,'Braços de IP'!$E$9:$I$15,5,0))</f>
        <v/>
      </c>
      <c r="CZ299" s="24"/>
      <c r="DA299" s="24"/>
      <c r="DB299" s="24"/>
      <c r="DC299" s="24"/>
      <c r="DD299" s="24"/>
      <c r="DE299" s="24"/>
      <c r="DF299" s="28">
        <f t="shared" si="173"/>
        <v>44</v>
      </c>
      <c r="DG299" s="29">
        <f t="shared" si="174"/>
        <v>100</v>
      </c>
      <c r="DH299" s="28">
        <f t="shared" si="175"/>
        <v>144</v>
      </c>
      <c r="DI299" s="30">
        <f t="shared" si="176"/>
        <v>0.56000000000000005</v>
      </c>
      <c r="DJ299" s="31"/>
      <c r="DK299" s="32"/>
      <c r="DL299" s="15" t="s">
        <v>141</v>
      </c>
      <c r="DM299" s="15"/>
      <c r="DO299" s="33">
        <f t="shared" si="177"/>
        <v>0.62393162393162394</v>
      </c>
    </row>
    <row r="300" spans="1:119" ht="15.75" hidden="1" customHeight="1" x14ac:dyDescent="0.3">
      <c r="C300" t="s">
        <v>991</v>
      </c>
      <c r="D300" s="15">
        <v>99</v>
      </c>
      <c r="E300" s="15" t="s">
        <v>153</v>
      </c>
      <c r="F300" s="15" t="s">
        <v>263</v>
      </c>
      <c r="G300" s="15">
        <v>-30.042016409999999</v>
      </c>
      <c r="H300" s="15">
        <v>-50.161849500000002</v>
      </c>
      <c r="I300" s="15" t="s">
        <v>134</v>
      </c>
      <c r="J300" s="15" t="s">
        <v>135</v>
      </c>
      <c r="K300" s="15" t="s">
        <v>136</v>
      </c>
      <c r="L300" s="15" t="s">
        <v>148</v>
      </c>
      <c r="M300" s="15">
        <v>100</v>
      </c>
      <c r="N300" s="15">
        <v>17</v>
      </c>
      <c r="O300" s="15">
        <v>0</v>
      </c>
      <c r="P300" s="15">
        <f t="shared" si="150"/>
        <v>200</v>
      </c>
      <c r="Q300" s="16">
        <v>2</v>
      </c>
      <c r="R300" s="16">
        <v>2.5</v>
      </c>
      <c r="S300" s="16">
        <v>7</v>
      </c>
      <c r="T300" s="15"/>
      <c r="U300" s="15"/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 t="s">
        <v>138</v>
      </c>
      <c r="AD300" s="15" t="s">
        <v>139</v>
      </c>
      <c r="AE300" s="15">
        <v>41.5</v>
      </c>
      <c r="AF300" s="15">
        <v>7.5</v>
      </c>
      <c r="AG300" s="15">
        <v>1</v>
      </c>
      <c r="AH300" s="15">
        <v>0.35</v>
      </c>
      <c r="AI300" s="15">
        <v>1.3</v>
      </c>
      <c r="AJ300" s="16">
        <f t="shared" si="151"/>
        <v>0.95000000000000007</v>
      </c>
      <c r="AK300" s="16" t="s">
        <v>135</v>
      </c>
      <c r="AL300" s="16" t="s">
        <v>135</v>
      </c>
      <c r="AM300" s="15" t="s">
        <v>140</v>
      </c>
      <c r="AN300" s="16">
        <f t="shared" si="152"/>
        <v>2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 t="s">
        <v>135</v>
      </c>
      <c r="AU300" s="17">
        <f t="shared" si="153"/>
        <v>0</v>
      </c>
      <c r="AV300" s="17"/>
      <c r="AW300" s="17">
        <f>VLOOKUP(I300,ABNT5101!$I$3:$J$9,2)</f>
        <v>7.5</v>
      </c>
      <c r="AX300" s="17">
        <f>VLOOKUP(I300,ABNT5101!$I$3:$M$9,5)</f>
        <v>0.18</v>
      </c>
      <c r="AY300" s="131" t="str">
        <f>_xlfn.XLOOKUP(I300,ABNT5101!$I:$I,ABNT5101!$L:$L)</f>
        <v>-</v>
      </c>
      <c r="AZ300" s="131">
        <f>_xlfn.XLOOKUP(I300,ABNT5101!$I:$I,ABNT5101!M:M)</f>
        <v>0.18</v>
      </c>
      <c r="BA300" s="131" t="str">
        <f>_xlfn.XLOOKUP(I300,ABNT5101!$I:$I,ABNT5101!N:N)</f>
        <v>-</v>
      </c>
      <c r="BB300" s="131">
        <f>_xlfn.XLOOKUP(I300,ABNT5101!$I:$I,ABNT5101!O:O)</f>
        <v>16</v>
      </c>
      <c r="BC300" s="18" t="str">
        <f t="shared" si="154"/>
        <v>ATENDE</v>
      </c>
      <c r="BD300" s="19">
        <f t="shared" si="155"/>
        <v>7.6000000000000068E-2</v>
      </c>
      <c r="BE300" s="19">
        <f t="shared" si="156"/>
        <v>0.88888888888888906</v>
      </c>
      <c r="BF300" s="19" t="str">
        <f t="shared" si="157"/>
        <v>-</v>
      </c>
      <c r="BG300" s="20">
        <v>8.07</v>
      </c>
      <c r="BH300" s="20">
        <v>0.34</v>
      </c>
      <c r="BI300" s="20"/>
      <c r="BJ300" s="20"/>
      <c r="BK300" s="21"/>
      <c r="BL300" s="20"/>
      <c r="BM300" s="18" t="str">
        <f t="shared" si="158"/>
        <v>ATENDE</v>
      </c>
      <c r="BN300" s="18" t="str">
        <f t="shared" si="159"/>
        <v>ATENDE</v>
      </c>
      <c r="BO300" s="18" t="str">
        <f t="shared" si="160"/>
        <v>ATENDE</v>
      </c>
      <c r="BP300" s="18" t="str">
        <f t="shared" si="161"/>
        <v>ATENDE</v>
      </c>
      <c r="BQ300" s="22" t="str">
        <f t="shared" si="162"/>
        <v>C5</v>
      </c>
      <c r="BR300" s="22" t="str">
        <f t="shared" si="179"/>
        <v>P6</v>
      </c>
      <c r="BS300" s="23">
        <f t="shared" si="164"/>
        <v>1.2533333333333334</v>
      </c>
      <c r="BT300" s="20">
        <v>6.76</v>
      </c>
      <c r="BU300" s="20">
        <v>1.53</v>
      </c>
      <c r="BV300" s="132">
        <f>IF(BR300="-","-",_xlfn.XLOOKUP(BR300,ABNT5101!$B$4:$B$9,ABNT5101!$C$4:$C$9))</f>
        <v>3</v>
      </c>
      <c r="BW300" s="132">
        <f>IF(BR300="-","-",_xlfn.XLOOKUP(BR300,ABNT5101!$B$4:$B$9,ABNT5101!$D$4:$D$9))</f>
        <v>0.6</v>
      </c>
      <c r="BX300" s="18" t="str">
        <f t="shared" si="165"/>
        <v>ATENDE</v>
      </c>
      <c r="BY300" s="18" t="str">
        <f t="shared" si="166"/>
        <v>ATENDE</v>
      </c>
      <c r="BZ300" s="18" t="str">
        <f t="shared" si="167"/>
        <v>ATENDE</v>
      </c>
      <c r="CA300" s="22" t="str">
        <f t="shared" si="180"/>
        <v>P6</v>
      </c>
      <c r="CB300" s="23" t="e">
        <f t="shared" si="168"/>
        <v>#VALUE!</v>
      </c>
      <c r="CC300" s="22" t="s">
        <v>994</v>
      </c>
      <c r="CD300" s="22" t="s">
        <v>994</v>
      </c>
      <c r="CE300" s="130">
        <f>IF(CA300="-","-",_xlfn.XLOOKUP(CA300,ABNT5101!$B$4:$B$9,ABNT5101!$C$4:$C$9))</f>
        <v>3</v>
      </c>
      <c r="CF300" s="130">
        <f>IF(CA300="-","-",_xlfn.XLOOKUP(CA300,ABNT5101!$B$4:$B$9,ABNT5101!$D$4:$D$9))</f>
        <v>0.6</v>
      </c>
      <c r="CG300" s="18" t="str">
        <f t="shared" si="169"/>
        <v>ATENDE</v>
      </c>
      <c r="CH300" s="18" t="str">
        <f t="shared" si="170"/>
        <v>ATENDE</v>
      </c>
      <c r="CI300" s="18" t="str">
        <f t="shared" si="171"/>
        <v>ATENDE</v>
      </c>
      <c r="CJ300" s="133" t="str">
        <f>_xlfn.XLOOKUP(CK300,'Banco de dados'!$B:$B,'Banco de dados'!$D:$D)</f>
        <v>SX LIGHTING</v>
      </c>
      <c r="CK300" s="145" t="s">
        <v>803</v>
      </c>
      <c r="CL300" s="24" t="str">
        <f>_xlfn.XLOOKUP(CK300,'Banco de dados'!$B:$B,'Banco de dados'!$E:$E)</f>
        <v>SXINEVO040K40L12CZF7PHF</v>
      </c>
      <c r="CM300" s="24"/>
      <c r="CN300" s="24" t="e">
        <f>IF(CM300="-","-",_xlfn.XLOOKUP(CM300,'Banco de dados'!$B:$B,'Banco de dados'!$E:$E))</f>
        <v>#N/A</v>
      </c>
      <c r="CO300" s="26">
        <f t="shared" si="172"/>
        <v>1</v>
      </c>
      <c r="CP300" s="24">
        <f>_xlfn.XLOOKUP(CK300,'Banco de dados'!$B:$B,'Banco de dados'!$H:$H)</f>
        <v>39</v>
      </c>
      <c r="CQ300" s="24">
        <f>_xlfn.XLOOKUP(CM300,'Banco de dados'!$B:$B,'Banco de dados'!$H:$H)</f>
        <v>0</v>
      </c>
      <c r="CR300" s="24">
        <f>_xlfn.XLOOKUP(CK300,'Banco de dados'!$B:$B,'Banco de dados'!$F:$F)</f>
        <v>6552</v>
      </c>
      <c r="CS300" s="24">
        <f>_xlfn.XLOOKUP(CM300,'Banco de dados'!$B:$B,'Banco de dados'!$F:$F)</f>
        <v>0</v>
      </c>
      <c r="CT300" s="25">
        <v>0</v>
      </c>
      <c r="CU300" s="25"/>
      <c r="CV300" s="24" t="str">
        <f>IF(AI300&lt;=0.5,"Curto I",IF(AND(AI300&gt;='Braços de IP'!$B$9,AI300&lt;='Braços de IP'!$D$9),'Braços de IP'!$E$9,IF(AND(AI300&gt;='Braços de IP'!$B$10,AI300&lt;='Braços de IP'!$D$10),'Braços de IP'!$E$10,IF(AND(AI300&gt;='Braços de IP'!$B$11,AI300&lt;='Braços de IP'!$D$11),'Braços de IP'!$E$11,IF(AND(AI300&gt;='Braços de IP'!$B$12,AI300&lt;='Braços de IP'!$D$12),'Braços de IP'!$E$12,IF(AND(AI300&gt;='Braços de IP'!$B$13,AI300&lt;='Braços de IP'!$D$13),'Braços de IP'!$E$13,IF(AND(AI300&gt;='Braços de IP'!$B$14,AI300&lt;='Braços de IP'!$D$14),'Braços de IP'!$E$14,"ERRO")))))))</f>
        <v>Curto II</v>
      </c>
      <c r="CW300" s="25"/>
      <c r="CX300" s="24" t="str">
        <f>IF($CW300="","",VLOOKUP($CW300,'Braços de IP'!$E$9:$I$15,2,0))</f>
        <v/>
      </c>
      <c r="CY300" s="27" t="str">
        <f>IF($CW300="","",VLOOKUP($CW300,'Braços de IP'!$E$9:$I$15,5,0))</f>
        <v/>
      </c>
      <c r="CZ300" s="24"/>
      <c r="DA300" s="24"/>
      <c r="DB300" s="24"/>
      <c r="DC300" s="24"/>
      <c r="DD300" s="24"/>
      <c r="DE300" s="24"/>
      <c r="DF300" s="28">
        <f t="shared" si="173"/>
        <v>39</v>
      </c>
      <c r="DG300" s="29">
        <f t="shared" si="174"/>
        <v>100</v>
      </c>
      <c r="DH300" s="28">
        <f t="shared" si="175"/>
        <v>139</v>
      </c>
      <c r="DI300" s="30">
        <f t="shared" si="176"/>
        <v>0.61</v>
      </c>
      <c r="DJ300" s="31"/>
      <c r="DK300" s="32"/>
      <c r="DL300" s="15" t="s">
        <v>141</v>
      </c>
      <c r="DM300" s="15"/>
      <c r="DO300" s="33">
        <f t="shared" si="177"/>
        <v>0.66666666666666663</v>
      </c>
    </row>
    <row r="301" spans="1:119" ht="15.75" hidden="1" customHeight="1" x14ac:dyDescent="0.3">
      <c r="C301" t="s">
        <v>991</v>
      </c>
      <c r="D301" s="15">
        <v>99</v>
      </c>
      <c r="E301" s="15" t="s">
        <v>153</v>
      </c>
      <c r="F301" s="15" t="s">
        <v>263</v>
      </c>
      <c r="G301" s="15">
        <v>-30.042016409999999</v>
      </c>
      <c r="H301" s="15">
        <v>-50.161849500000002</v>
      </c>
      <c r="I301" s="15" t="s">
        <v>134</v>
      </c>
      <c r="J301" s="15" t="s">
        <v>135</v>
      </c>
      <c r="K301" s="15" t="s">
        <v>136</v>
      </c>
      <c r="L301" s="15" t="s">
        <v>148</v>
      </c>
      <c r="M301" s="15">
        <v>100</v>
      </c>
      <c r="N301" s="15">
        <v>17</v>
      </c>
      <c r="O301" s="15">
        <v>0</v>
      </c>
      <c r="P301" s="15">
        <f t="shared" si="150"/>
        <v>200</v>
      </c>
      <c r="Q301" s="16">
        <v>2</v>
      </c>
      <c r="R301" s="16">
        <v>2.5</v>
      </c>
      <c r="S301" s="16">
        <v>7</v>
      </c>
      <c r="T301" s="15"/>
      <c r="U301" s="15"/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 t="s">
        <v>138</v>
      </c>
      <c r="AD301" s="15" t="s">
        <v>139</v>
      </c>
      <c r="AE301" s="15">
        <v>41.5</v>
      </c>
      <c r="AF301" s="15">
        <v>7.5</v>
      </c>
      <c r="AG301" s="15">
        <v>1</v>
      </c>
      <c r="AH301" s="15">
        <v>0.35</v>
      </c>
      <c r="AI301" s="15">
        <v>1.3</v>
      </c>
      <c r="AJ301" s="16">
        <f t="shared" si="151"/>
        <v>0.95000000000000007</v>
      </c>
      <c r="AK301" s="16" t="s">
        <v>135</v>
      </c>
      <c r="AL301" s="16" t="s">
        <v>135</v>
      </c>
      <c r="AM301" s="15" t="s">
        <v>140</v>
      </c>
      <c r="AN301" s="16">
        <f t="shared" si="152"/>
        <v>2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 t="s">
        <v>135</v>
      </c>
      <c r="AU301" s="17">
        <f t="shared" si="153"/>
        <v>0</v>
      </c>
      <c r="AV301" s="17"/>
      <c r="AW301" s="17">
        <f>VLOOKUP(I301,ABNT5101!$I$3:$J$9,2)</f>
        <v>7.5</v>
      </c>
      <c r="AX301" s="17">
        <f>VLOOKUP(I301,ABNT5101!$I$3:$M$9,5)</f>
        <v>0.18</v>
      </c>
      <c r="AY301" s="131" t="str">
        <f>_xlfn.XLOOKUP(I301,ABNT5101!$I:$I,ABNT5101!$L:$L)</f>
        <v>-</v>
      </c>
      <c r="AZ301" s="131">
        <f>_xlfn.XLOOKUP(I301,ABNT5101!$I:$I,ABNT5101!M:M)</f>
        <v>0.18</v>
      </c>
      <c r="BA301" s="131" t="str">
        <f>_xlfn.XLOOKUP(I301,ABNT5101!$I:$I,ABNT5101!N:N)</f>
        <v>-</v>
      </c>
      <c r="BB301" s="131">
        <f>_xlfn.XLOOKUP(I301,ABNT5101!$I:$I,ABNT5101!O:O)</f>
        <v>16</v>
      </c>
      <c r="BC301" s="18" t="str">
        <f t="shared" si="154"/>
        <v>ATENDE</v>
      </c>
      <c r="BD301" s="19">
        <f t="shared" si="155"/>
        <v>0.22133333333333338</v>
      </c>
      <c r="BE301" s="19">
        <f t="shared" si="156"/>
        <v>0.22222222222222232</v>
      </c>
      <c r="BF301" s="19" t="str">
        <f t="shared" si="157"/>
        <v>-</v>
      </c>
      <c r="BG301" s="20">
        <v>9.16</v>
      </c>
      <c r="BH301" s="20">
        <v>0.22</v>
      </c>
      <c r="BI301" s="20"/>
      <c r="BJ301" s="20"/>
      <c r="BK301" s="21"/>
      <c r="BL301" s="20"/>
      <c r="BM301" s="18" t="str">
        <f t="shared" si="158"/>
        <v>ATENDE</v>
      </c>
      <c r="BN301" s="18" t="str">
        <f t="shared" si="159"/>
        <v>ATENDE</v>
      </c>
      <c r="BO301" s="18" t="str">
        <f t="shared" si="160"/>
        <v>ATENDE</v>
      </c>
      <c r="BP301" s="18" t="str">
        <f t="shared" si="161"/>
        <v>ATENDE</v>
      </c>
      <c r="BQ301" s="22" t="str">
        <f t="shared" si="162"/>
        <v>C5</v>
      </c>
      <c r="BR301" s="22" t="str">
        <f t="shared" si="179"/>
        <v>P6</v>
      </c>
      <c r="BS301" s="23">
        <f t="shared" si="164"/>
        <v>1.3833333333333333</v>
      </c>
      <c r="BT301" s="20">
        <v>7.15</v>
      </c>
      <c r="BU301" s="20">
        <v>1.48</v>
      </c>
      <c r="BV301" s="132">
        <f>IF(BR301="-","-",_xlfn.XLOOKUP(BR301,ABNT5101!$B$4:$B$9,ABNT5101!$C$4:$C$9))</f>
        <v>3</v>
      </c>
      <c r="BW301" s="132">
        <f>IF(BR301="-","-",_xlfn.XLOOKUP(BR301,ABNT5101!$B$4:$B$9,ABNT5101!$D$4:$D$9))</f>
        <v>0.6</v>
      </c>
      <c r="BX301" s="18" t="str">
        <f t="shared" si="165"/>
        <v>ATENDE</v>
      </c>
      <c r="BY301" s="18" t="str">
        <f t="shared" si="166"/>
        <v>ATENDE</v>
      </c>
      <c r="BZ301" s="18" t="str">
        <f t="shared" si="167"/>
        <v>ATENDE</v>
      </c>
      <c r="CA301" s="22" t="str">
        <f t="shared" si="180"/>
        <v>P6</v>
      </c>
      <c r="CB301" s="23" t="e">
        <f t="shared" si="168"/>
        <v>#VALUE!</v>
      </c>
      <c r="CC301" s="22" t="s">
        <v>994</v>
      </c>
      <c r="CD301" s="22" t="s">
        <v>994</v>
      </c>
      <c r="CE301" s="130">
        <f>IF(CA301="-","-",_xlfn.XLOOKUP(CA301,ABNT5101!$B$4:$B$9,ABNT5101!$C$4:$C$9))</f>
        <v>3</v>
      </c>
      <c r="CF301" s="130">
        <f>IF(CA301="-","-",_xlfn.XLOOKUP(CA301,ABNT5101!$B$4:$B$9,ABNT5101!$D$4:$D$9))</f>
        <v>0.6</v>
      </c>
      <c r="CG301" s="18" t="str">
        <f t="shared" si="169"/>
        <v>ATENDE</v>
      </c>
      <c r="CH301" s="18" t="str">
        <f t="shared" si="170"/>
        <v>ATENDE</v>
      </c>
      <c r="CI301" s="18" t="str">
        <f t="shared" si="171"/>
        <v>ATENDE</v>
      </c>
      <c r="CJ301" s="133" t="str">
        <f>_xlfn.XLOOKUP(CK301,'Banco de dados'!$B:$B,'Banco de dados'!$D:$D)</f>
        <v>TECNOWATT</v>
      </c>
      <c r="CK301" s="145" t="s">
        <v>826</v>
      </c>
      <c r="CL301" s="24" t="str">
        <f>_xlfn.XLOOKUP(CK301,'Banco de dados'!$B:$B,'Banco de dados'!$E:$E)</f>
        <v>SIGSAGPTLRRSSNDL_40W_50IBBRS
1-10C1MUN6.5</v>
      </c>
      <c r="CM301" s="24"/>
      <c r="CN301" s="24">
        <f>IF(CM301="-","-",_xlfn.XLOOKUP(CM301,'Banco de dados'!$B:$B,'Banco de dados'!$E:$E))</f>
        <v>0</v>
      </c>
      <c r="CO301" s="26">
        <f t="shared" si="172"/>
        <v>1</v>
      </c>
      <c r="CP301" s="24">
        <f>_xlfn.XLOOKUP(CK301,'Banco de dados'!$B:$B,'Banco de dados'!$H:$H)</f>
        <v>40</v>
      </c>
      <c r="CQ301" s="24">
        <f>_xlfn.XLOOKUP(CM301,'Banco de dados'!$B:$B,'Banco de dados'!$H:$H)</f>
        <v>0</v>
      </c>
      <c r="CR301" s="24">
        <f>_xlfn.XLOOKUP(CK301,'Banco de dados'!$B:$B,'Banco de dados'!$F:$F)</f>
        <v>6641</v>
      </c>
      <c r="CS301" s="24">
        <f>_xlfn.XLOOKUP(CM301,'Banco de dados'!$B:$B,'Banco de dados'!$F:$F)</f>
        <v>0</v>
      </c>
      <c r="CT301" s="25">
        <v>0</v>
      </c>
      <c r="CU301" s="25"/>
      <c r="CV301" s="24" t="str">
        <f>IF(AI301&lt;=0.5,"Curto I",IF(AND(AI301&gt;='Braços de IP'!$B$9,AI301&lt;='Braços de IP'!$D$9),'Braços de IP'!$E$9,IF(AND(AI301&gt;='Braços de IP'!$B$10,AI301&lt;='Braços de IP'!$D$10),'Braços de IP'!$E$10,IF(AND(AI301&gt;='Braços de IP'!$B$11,AI301&lt;='Braços de IP'!$D$11),'Braços de IP'!$E$11,IF(AND(AI301&gt;='Braços de IP'!$B$12,AI301&lt;='Braços de IP'!$D$12),'Braços de IP'!$E$12,IF(AND(AI301&gt;='Braços de IP'!$B$13,AI301&lt;='Braços de IP'!$D$13),'Braços de IP'!$E$13,IF(AND(AI301&gt;='Braços de IP'!$B$14,AI301&lt;='Braços de IP'!$D$14),'Braços de IP'!$E$14,"ERRO")))))))</f>
        <v>Curto II</v>
      </c>
      <c r="CW301" s="25"/>
      <c r="CX301" s="24" t="str">
        <f>IF($CW301="","",VLOOKUP($CW301,'Braços de IP'!$E$9:$I$15,2,0))</f>
        <v/>
      </c>
      <c r="CY301" s="27" t="str">
        <f>IF($CW301="","",VLOOKUP($CW301,'Braços de IP'!$E$9:$I$15,5,0))</f>
        <v/>
      </c>
      <c r="CZ301" s="24"/>
      <c r="DA301" s="24"/>
      <c r="DB301" s="24"/>
      <c r="DC301" s="24"/>
      <c r="DD301" s="24"/>
      <c r="DE301" s="24"/>
      <c r="DF301" s="28">
        <f t="shared" si="173"/>
        <v>40</v>
      </c>
      <c r="DG301" s="29">
        <f t="shared" si="174"/>
        <v>100</v>
      </c>
      <c r="DH301" s="28">
        <f t="shared" si="175"/>
        <v>140</v>
      </c>
      <c r="DI301" s="30">
        <f t="shared" si="176"/>
        <v>0.6</v>
      </c>
      <c r="DJ301" s="31"/>
      <c r="DK301" s="32"/>
      <c r="DL301" s="15" t="s">
        <v>141</v>
      </c>
      <c r="DM301" s="15"/>
      <c r="DO301" s="33">
        <f t="shared" si="177"/>
        <v>0.65811965811965811</v>
      </c>
    </row>
    <row r="302" spans="1:119" ht="15.75" hidden="1" customHeight="1" x14ac:dyDescent="0.3">
      <c r="C302" t="s">
        <v>991</v>
      </c>
      <c r="D302" s="15">
        <v>100</v>
      </c>
      <c r="E302" s="15" t="s">
        <v>153</v>
      </c>
      <c r="F302" s="15" t="s">
        <v>264</v>
      </c>
      <c r="G302" s="15">
        <v>-30.043266719999998</v>
      </c>
      <c r="H302" s="15">
        <v>-50.162909999999997</v>
      </c>
      <c r="I302" s="15" t="s">
        <v>134</v>
      </c>
      <c r="J302" s="15" t="s">
        <v>135</v>
      </c>
      <c r="K302" s="15" t="s">
        <v>136</v>
      </c>
      <c r="L302" s="15" t="s">
        <v>148</v>
      </c>
      <c r="M302" s="15">
        <v>100</v>
      </c>
      <c r="N302" s="15">
        <v>17</v>
      </c>
      <c r="O302" s="15">
        <v>0</v>
      </c>
      <c r="P302" s="15">
        <f t="shared" si="150"/>
        <v>200</v>
      </c>
      <c r="Q302" s="16">
        <v>2</v>
      </c>
      <c r="R302" s="16">
        <v>2.7</v>
      </c>
      <c r="S302" s="16">
        <v>7</v>
      </c>
      <c r="T302" s="15"/>
      <c r="U302" s="15"/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 t="s">
        <v>138</v>
      </c>
      <c r="AD302" s="15" t="s">
        <v>139</v>
      </c>
      <c r="AE302" s="15">
        <v>36.1</v>
      </c>
      <c r="AF302" s="15">
        <v>7.5</v>
      </c>
      <c r="AG302" s="15">
        <v>1</v>
      </c>
      <c r="AH302" s="15">
        <v>0.5</v>
      </c>
      <c r="AI302" s="15">
        <v>1.3</v>
      </c>
      <c r="AJ302" s="16">
        <f t="shared" si="151"/>
        <v>0.8</v>
      </c>
      <c r="AK302" s="16" t="s">
        <v>135</v>
      </c>
      <c r="AL302" s="16" t="s">
        <v>135</v>
      </c>
      <c r="AM302" s="15" t="s">
        <v>140</v>
      </c>
      <c r="AN302" s="16">
        <f t="shared" si="152"/>
        <v>2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 t="s">
        <v>135</v>
      </c>
      <c r="AU302" s="17">
        <f t="shared" si="153"/>
        <v>0</v>
      </c>
      <c r="AV302" s="17"/>
      <c r="AW302" s="17">
        <f>VLOOKUP(I302,ABNT5101!$I$3:$J$9,2)</f>
        <v>7.5</v>
      </c>
      <c r="AX302" s="17">
        <f>VLOOKUP(I302,ABNT5101!$I$3:$M$9,5)</f>
        <v>0.18</v>
      </c>
      <c r="AY302" s="131" t="str">
        <f>_xlfn.XLOOKUP(I302,ABNT5101!$I:$I,ABNT5101!$L:$L)</f>
        <v>-</v>
      </c>
      <c r="AZ302" s="131">
        <f>_xlfn.XLOOKUP(I302,ABNT5101!$I:$I,ABNT5101!M:M)</f>
        <v>0.18</v>
      </c>
      <c r="BA302" s="131" t="str">
        <f>_xlfn.XLOOKUP(I302,ABNT5101!$I:$I,ABNT5101!N:N)</f>
        <v>-</v>
      </c>
      <c r="BB302" s="131">
        <f>_xlfn.XLOOKUP(I302,ABNT5101!$I:$I,ABNT5101!O:O)</f>
        <v>16</v>
      </c>
      <c r="BC302" s="18" t="str">
        <f t="shared" si="154"/>
        <v>ATENDE</v>
      </c>
      <c r="BD302" s="19">
        <f t="shared" si="155"/>
        <v>8.8000000000000078E-2</v>
      </c>
      <c r="BE302" s="19">
        <f t="shared" si="156"/>
        <v>1.2222222222222223</v>
      </c>
      <c r="BF302" s="19" t="str">
        <f t="shared" si="157"/>
        <v>-</v>
      </c>
      <c r="BG302" s="20">
        <v>8.16</v>
      </c>
      <c r="BH302" s="20">
        <v>0.4</v>
      </c>
      <c r="BI302" s="20"/>
      <c r="BJ302" s="20"/>
      <c r="BK302" s="21"/>
      <c r="BL302" s="20"/>
      <c r="BM302" s="18" t="str">
        <f t="shared" si="158"/>
        <v>ATENDE</v>
      </c>
      <c r="BN302" s="18" t="str">
        <f t="shared" si="159"/>
        <v>ATENDE</v>
      </c>
      <c r="BO302" s="18" t="str">
        <f t="shared" si="160"/>
        <v>ATENDE</v>
      </c>
      <c r="BP302" s="18" t="str">
        <f t="shared" si="161"/>
        <v>ATENDE</v>
      </c>
      <c r="BQ302" s="22" t="str">
        <f t="shared" si="162"/>
        <v>C5</v>
      </c>
      <c r="BR302" s="22" t="str">
        <f t="shared" si="179"/>
        <v>P6</v>
      </c>
      <c r="BS302" s="23">
        <f t="shared" si="164"/>
        <v>1.2433333333333336</v>
      </c>
      <c r="BT302" s="20">
        <v>6.73</v>
      </c>
      <c r="BU302" s="20">
        <v>2.2999999999999998</v>
      </c>
      <c r="BV302" s="132">
        <f>IF(BR302="-","-",_xlfn.XLOOKUP(BR302,ABNT5101!$B$4:$B$9,ABNT5101!$C$4:$C$9))</f>
        <v>3</v>
      </c>
      <c r="BW302" s="132">
        <f>IF(BR302="-","-",_xlfn.XLOOKUP(BR302,ABNT5101!$B$4:$B$9,ABNT5101!$D$4:$D$9))</f>
        <v>0.6</v>
      </c>
      <c r="BX302" s="18" t="str">
        <f t="shared" si="165"/>
        <v>ATENDE</v>
      </c>
      <c r="BY302" s="18" t="str">
        <f t="shared" si="166"/>
        <v>ATENDE</v>
      </c>
      <c r="BZ302" s="18" t="str">
        <f t="shared" si="167"/>
        <v>ATENDE</v>
      </c>
      <c r="CA302" s="22" t="str">
        <f t="shared" si="180"/>
        <v>P6</v>
      </c>
      <c r="CB302" s="23" t="e">
        <f t="shared" si="168"/>
        <v>#VALUE!</v>
      </c>
      <c r="CC302" s="22" t="s">
        <v>994</v>
      </c>
      <c r="CD302" s="22" t="s">
        <v>994</v>
      </c>
      <c r="CE302" s="130">
        <f>IF(CA302="-","-",_xlfn.XLOOKUP(CA302,ABNT5101!$B$4:$B$9,ABNT5101!$C$4:$C$9))</f>
        <v>3</v>
      </c>
      <c r="CF302" s="130">
        <f>IF(CA302="-","-",_xlfn.XLOOKUP(CA302,ABNT5101!$B$4:$B$9,ABNT5101!$D$4:$D$9))</f>
        <v>0.6</v>
      </c>
      <c r="CG302" s="18" t="str">
        <f t="shared" si="169"/>
        <v>ATENDE</v>
      </c>
      <c r="CH302" s="18" t="str">
        <f t="shared" si="170"/>
        <v>ATENDE</v>
      </c>
      <c r="CI302" s="18" t="str">
        <f t="shared" si="171"/>
        <v>ATENDE</v>
      </c>
      <c r="CJ302" s="133" t="str">
        <f>_xlfn.XLOOKUP(CK302,'Banco de dados'!$B:$B,'Banco de dados'!$D:$D)</f>
        <v>LEDSTAR</v>
      </c>
      <c r="CK302" s="145" t="s">
        <v>709</v>
      </c>
      <c r="CL302" s="24" t="str">
        <f>_xlfn.XLOOKUP(CK302,'Banco de dados'!$B:$B,'Banco de dados'!$E:$E)</f>
        <v>LUM LED SL VT 9.1 35W</v>
      </c>
      <c r="CM302" s="24"/>
      <c r="CN302" s="24" t="e">
        <f>IF(CM302="-","-",_xlfn.XLOOKUP(CM302,'Banco de dados'!$B:$B,'Banco de dados'!$E:$E))</f>
        <v>#N/A</v>
      </c>
      <c r="CO302" s="26">
        <f t="shared" si="172"/>
        <v>1</v>
      </c>
      <c r="CP302" s="24">
        <f>_xlfn.XLOOKUP(CK302,'Banco de dados'!$B:$B,'Banco de dados'!$H:$H)</f>
        <v>35</v>
      </c>
      <c r="CQ302" s="24">
        <f>_xlfn.XLOOKUP(CM302,'Banco de dados'!$B:$B,'Banco de dados'!$H:$H)</f>
        <v>0</v>
      </c>
      <c r="CR302" s="24">
        <f>_xlfn.XLOOKUP(CK302,'Banco de dados'!$B:$B,'Banco de dados'!$F:$F)</f>
        <v>5955.62</v>
      </c>
      <c r="CS302" s="24">
        <f>_xlfn.XLOOKUP(CM302,'Banco de dados'!$B:$B,'Banco de dados'!$F:$F)</f>
        <v>0</v>
      </c>
      <c r="CT302" s="25">
        <v>0</v>
      </c>
      <c r="CU302" s="25"/>
      <c r="CV302" s="24" t="str">
        <f>IF(AI302&lt;=0.5,"Curto I",IF(AND(AI302&gt;='Braços de IP'!$B$9,AI302&lt;='Braços de IP'!$D$9),'Braços de IP'!$E$9,IF(AND(AI302&gt;='Braços de IP'!$B$10,AI302&lt;='Braços de IP'!$D$10),'Braços de IP'!$E$10,IF(AND(AI302&gt;='Braços de IP'!$B$11,AI302&lt;='Braços de IP'!$D$11),'Braços de IP'!$E$11,IF(AND(AI302&gt;='Braços de IP'!$B$12,AI302&lt;='Braços de IP'!$D$12),'Braços de IP'!$E$12,IF(AND(AI302&gt;='Braços de IP'!$B$13,AI302&lt;='Braços de IP'!$D$13),'Braços de IP'!$E$13,IF(AND(AI302&gt;='Braços de IP'!$B$14,AI302&lt;='Braços de IP'!$D$14),'Braços de IP'!$E$14,"ERRO")))))))</f>
        <v>Curto II</v>
      </c>
      <c r="CW302" s="25"/>
      <c r="CX302" s="24" t="str">
        <f>IF($CW302="","",VLOOKUP($CW302,'Braços de IP'!$E$9:$I$15,2,0))</f>
        <v/>
      </c>
      <c r="CY302" s="27" t="str">
        <f>IF($CW302="","",VLOOKUP($CW302,'Braços de IP'!$E$9:$I$15,5,0))</f>
        <v/>
      </c>
      <c r="CZ302" s="24"/>
      <c r="DA302" s="24"/>
      <c r="DB302" s="24"/>
      <c r="DC302" s="24"/>
      <c r="DD302" s="24"/>
      <c r="DE302" s="24"/>
      <c r="DF302" s="28">
        <f t="shared" si="173"/>
        <v>35</v>
      </c>
      <c r="DG302" s="29">
        <f t="shared" si="174"/>
        <v>100</v>
      </c>
      <c r="DH302" s="28">
        <f t="shared" si="175"/>
        <v>135</v>
      </c>
      <c r="DI302" s="30">
        <f t="shared" si="176"/>
        <v>0.65</v>
      </c>
      <c r="DJ302" s="31"/>
      <c r="DK302" s="32"/>
      <c r="DL302" s="15" t="s">
        <v>141</v>
      </c>
      <c r="DM302" s="15"/>
      <c r="DO302" s="33">
        <f t="shared" si="177"/>
        <v>0.70085470085470081</v>
      </c>
    </row>
    <row r="303" spans="1:119" ht="15.75" hidden="1" customHeight="1" x14ac:dyDescent="0.3">
      <c r="C303" t="s">
        <v>991</v>
      </c>
      <c r="D303" s="15">
        <v>100</v>
      </c>
      <c r="E303" s="15" t="s">
        <v>153</v>
      </c>
      <c r="F303" s="15" t="s">
        <v>264</v>
      </c>
      <c r="G303" s="15">
        <v>-30.043266719999998</v>
      </c>
      <c r="H303" s="15">
        <v>-50.162909999999997</v>
      </c>
      <c r="I303" s="15" t="s">
        <v>134</v>
      </c>
      <c r="J303" s="15" t="s">
        <v>135</v>
      </c>
      <c r="K303" s="15" t="s">
        <v>136</v>
      </c>
      <c r="L303" s="15" t="s">
        <v>148</v>
      </c>
      <c r="M303" s="15">
        <v>100</v>
      </c>
      <c r="N303" s="15">
        <v>17</v>
      </c>
      <c r="O303" s="15">
        <v>0</v>
      </c>
      <c r="P303" s="15">
        <f t="shared" si="150"/>
        <v>200</v>
      </c>
      <c r="Q303" s="16">
        <v>2</v>
      </c>
      <c r="R303" s="16">
        <v>2.7</v>
      </c>
      <c r="S303" s="16">
        <v>7</v>
      </c>
      <c r="T303" s="15"/>
      <c r="U303" s="15"/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 t="s">
        <v>138</v>
      </c>
      <c r="AD303" s="15" t="s">
        <v>139</v>
      </c>
      <c r="AE303" s="15">
        <v>36.1</v>
      </c>
      <c r="AF303" s="15">
        <v>7.5</v>
      </c>
      <c r="AG303" s="15">
        <v>1</v>
      </c>
      <c r="AH303" s="15">
        <v>0.5</v>
      </c>
      <c r="AI303" s="15">
        <v>1.3</v>
      </c>
      <c r="AJ303" s="16">
        <f t="shared" si="151"/>
        <v>0.8</v>
      </c>
      <c r="AK303" s="16" t="s">
        <v>135</v>
      </c>
      <c r="AL303" s="16" t="s">
        <v>135</v>
      </c>
      <c r="AM303" s="15" t="s">
        <v>140</v>
      </c>
      <c r="AN303" s="16">
        <f t="shared" si="152"/>
        <v>2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 t="s">
        <v>135</v>
      </c>
      <c r="AU303" s="17">
        <f t="shared" si="153"/>
        <v>0</v>
      </c>
      <c r="AV303" s="17"/>
      <c r="AW303" s="17">
        <f>VLOOKUP(I303,ABNT5101!$I$3:$J$9,2)</f>
        <v>7.5</v>
      </c>
      <c r="AX303" s="17">
        <f>VLOOKUP(I303,ABNT5101!$I$3:$M$9,5)</f>
        <v>0.18</v>
      </c>
      <c r="AY303" s="131" t="str">
        <f>_xlfn.XLOOKUP(I303,ABNT5101!$I:$I,ABNT5101!$L:$L)</f>
        <v>-</v>
      </c>
      <c r="AZ303" s="131">
        <f>_xlfn.XLOOKUP(I303,ABNT5101!$I:$I,ABNT5101!M:M)</f>
        <v>0.18</v>
      </c>
      <c r="BA303" s="131" t="str">
        <f>_xlfn.XLOOKUP(I303,ABNT5101!$I:$I,ABNT5101!N:N)</f>
        <v>-</v>
      </c>
      <c r="BB303" s="131">
        <f>_xlfn.XLOOKUP(I303,ABNT5101!$I:$I,ABNT5101!O:O)</f>
        <v>16</v>
      </c>
      <c r="BC303" s="18" t="str">
        <f t="shared" si="154"/>
        <v>ATENDE</v>
      </c>
      <c r="BD303" s="19">
        <f t="shared" si="155"/>
        <v>4.9333333333333451E-2</v>
      </c>
      <c r="BE303" s="19">
        <f t="shared" si="156"/>
        <v>1.3888888888888888</v>
      </c>
      <c r="BF303" s="19" t="str">
        <f t="shared" si="157"/>
        <v>-</v>
      </c>
      <c r="BG303" s="20">
        <v>7.87</v>
      </c>
      <c r="BH303" s="20">
        <v>0.43</v>
      </c>
      <c r="BI303" s="20"/>
      <c r="BJ303" s="20"/>
      <c r="BK303" s="21"/>
      <c r="BL303" s="20"/>
      <c r="BM303" s="18" t="str">
        <f t="shared" si="158"/>
        <v>ATENDE</v>
      </c>
      <c r="BN303" s="18" t="str">
        <f t="shared" si="159"/>
        <v>ATENDE</v>
      </c>
      <c r="BO303" s="18" t="str">
        <f t="shared" si="160"/>
        <v>ATENDE</v>
      </c>
      <c r="BP303" s="18" t="str">
        <f t="shared" si="161"/>
        <v>ATENDE</v>
      </c>
      <c r="BQ303" s="22" t="str">
        <f t="shared" si="162"/>
        <v>C5</v>
      </c>
      <c r="BR303" s="22" t="str">
        <f t="shared" si="179"/>
        <v>P6</v>
      </c>
      <c r="BS303" s="23">
        <f t="shared" si="164"/>
        <v>1.0766666666666667</v>
      </c>
      <c r="BT303" s="20">
        <v>6.23</v>
      </c>
      <c r="BU303" s="20">
        <v>1.53</v>
      </c>
      <c r="BV303" s="132">
        <f>IF(BR303="-","-",_xlfn.XLOOKUP(BR303,ABNT5101!$B$4:$B$9,ABNT5101!$C$4:$C$9))</f>
        <v>3</v>
      </c>
      <c r="BW303" s="132">
        <f>IF(BR303="-","-",_xlfn.XLOOKUP(BR303,ABNT5101!$B$4:$B$9,ABNT5101!$D$4:$D$9))</f>
        <v>0.6</v>
      </c>
      <c r="BX303" s="18" t="str">
        <f t="shared" si="165"/>
        <v>ATENDE</v>
      </c>
      <c r="BY303" s="18" t="str">
        <f t="shared" si="166"/>
        <v>ATENDE</v>
      </c>
      <c r="BZ303" s="18" t="str">
        <f t="shared" si="167"/>
        <v>ATENDE</v>
      </c>
      <c r="CA303" s="22" t="str">
        <f t="shared" si="180"/>
        <v>P6</v>
      </c>
      <c r="CB303" s="23" t="e">
        <f t="shared" si="168"/>
        <v>#VALUE!</v>
      </c>
      <c r="CC303" s="22" t="s">
        <v>994</v>
      </c>
      <c r="CD303" s="22" t="s">
        <v>994</v>
      </c>
      <c r="CE303" s="130">
        <f>IF(CA303="-","-",_xlfn.XLOOKUP(CA303,ABNT5101!$B$4:$B$9,ABNT5101!$C$4:$C$9))</f>
        <v>3</v>
      </c>
      <c r="CF303" s="130">
        <f>IF(CA303="-","-",_xlfn.XLOOKUP(CA303,ABNT5101!$B$4:$B$9,ABNT5101!$D$4:$D$9))</f>
        <v>0.6</v>
      </c>
      <c r="CG303" s="18" t="str">
        <f t="shared" si="169"/>
        <v>ATENDE</v>
      </c>
      <c r="CH303" s="18" t="str">
        <f t="shared" si="170"/>
        <v>ATENDE</v>
      </c>
      <c r="CI303" s="18" t="str">
        <f t="shared" si="171"/>
        <v>ATENDE</v>
      </c>
      <c r="CJ303" s="133" t="str">
        <f>_xlfn.XLOOKUP(CK303,'Banco de dados'!$B:$B,'Banco de dados'!$D:$D)</f>
        <v>SX LIGHTING</v>
      </c>
      <c r="CK303" s="145" t="s">
        <v>801</v>
      </c>
      <c r="CL303" s="24" t="str">
        <f>_xlfn.XLOOKUP(CK303,'Banco de dados'!$B:$B,'Banco de dados'!$E:$E)</f>
        <v>SXINEVO030K40L12CZF7PHF</v>
      </c>
      <c r="CM303" s="24"/>
      <c r="CN303" s="24">
        <f>IF(CM303="-","-",_xlfn.XLOOKUP(CM303,'Banco de dados'!$B:$B,'Banco de dados'!$E:$E))</f>
        <v>0</v>
      </c>
      <c r="CO303" s="26">
        <f t="shared" si="172"/>
        <v>1</v>
      </c>
      <c r="CP303" s="24">
        <f>_xlfn.XLOOKUP(CK303,'Banco de dados'!$B:$B,'Banco de dados'!$H:$H)</f>
        <v>31</v>
      </c>
      <c r="CQ303" s="24">
        <f>_xlfn.XLOOKUP(CM303,'Banco de dados'!$B:$B,'Banco de dados'!$H:$H)</f>
        <v>0</v>
      </c>
      <c r="CR303" s="24">
        <f>_xlfn.XLOOKUP(CK303,'Banco de dados'!$B:$B,'Banco de dados'!$F:$F)</f>
        <v>5270</v>
      </c>
      <c r="CS303" s="24">
        <f>_xlfn.XLOOKUP(CM303,'Banco de dados'!$B:$B,'Banco de dados'!$F:$F)</f>
        <v>0</v>
      </c>
      <c r="CT303" s="25">
        <v>0</v>
      </c>
      <c r="CU303" s="25"/>
      <c r="CV303" s="24" t="str">
        <f>IF(AI303&lt;=0.5,"Curto I",IF(AND(AI303&gt;='Braços de IP'!$B$9,AI303&lt;='Braços de IP'!$D$9),'Braços de IP'!$E$9,IF(AND(AI303&gt;='Braços de IP'!$B$10,AI303&lt;='Braços de IP'!$D$10),'Braços de IP'!$E$10,IF(AND(AI303&gt;='Braços de IP'!$B$11,AI303&lt;='Braços de IP'!$D$11),'Braços de IP'!$E$11,IF(AND(AI303&gt;='Braços de IP'!$B$12,AI303&lt;='Braços de IP'!$D$12),'Braços de IP'!$E$12,IF(AND(AI303&gt;='Braços de IP'!$B$13,AI303&lt;='Braços de IP'!$D$13),'Braços de IP'!$E$13,IF(AND(AI303&gt;='Braços de IP'!$B$14,AI303&lt;='Braços de IP'!$D$14),'Braços de IP'!$E$14,"ERRO")))))))</f>
        <v>Curto II</v>
      </c>
      <c r="CW303" s="25"/>
      <c r="CX303" s="24" t="str">
        <f>IF($CW303="","",VLOOKUP($CW303,'Braços de IP'!$E$9:$I$15,2,0))</f>
        <v/>
      </c>
      <c r="CY303" s="27" t="str">
        <f>IF($CW303="","",VLOOKUP($CW303,'Braços de IP'!$E$9:$I$15,5,0))</f>
        <v/>
      </c>
      <c r="CZ303" s="24"/>
      <c r="DA303" s="24"/>
      <c r="DB303" s="24"/>
      <c r="DC303" s="24"/>
      <c r="DD303" s="24"/>
      <c r="DE303" s="24"/>
      <c r="DF303" s="28">
        <f t="shared" si="173"/>
        <v>31</v>
      </c>
      <c r="DG303" s="29">
        <f t="shared" si="174"/>
        <v>100</v>
      </c>
      <c r="DH303" s="28">
        <f t="shared" si="175"/>
        <v>131</v>
      </c>
      <c r="DI303" s="30">
        <f t="shared" si="176"/>
        <v>0.69</v>
      </c>
      <c r="DJ303" s="31"/>
      <c r="DK303" s="32"/>
      <c r="DL303" s="15" t="s">
        <v>141</v>
      </c>
      <c r="DM303" s="15"/>
      <c r="DO303" s="33">
        <f t="shared" si="177"/>
        <v>0.7350427350427351</v>
      </c>
    </row>
    <row r="304" spans="1:119" ht="15.75" hidden="1" customHeight="1" x14ac:dyDescent="0.3">
      <c r="C304" t="s">
        <v>991</v>
      </c>
      <c r="D304" s="15">
        <v>100</v>
      </c>
      <c r="E304" s="15" t="s">
        <v>153</v>
      </c>
      <c r="F304" s="15" t="s">
        <v>264</v>
      </c>
      <c r="G304" s="15">
        <v>-30.043266719999998</v>
      </c>
      <c r="H304" s="15">
        <v>-50.162909999999997</v>
      </c>
      <c r="I304" s="15" t="s">
        <v>134</v>
      </c>
      <c r="J304" s="15" t="s">
        <v>135</v>
      </c>
      <c r="K304" s="15" t="s">
        <v>136</v>
      </c>
      <c r="L304" s="15" t="s">
        <v>148</v>
      </c>
      <c r="M304" s="15">
        <v>100</v>
      </c>
      <c r="N304" s="15">
        <v>17</v>
      </c>
      <c r="O304" s="15">
        <v>0</v>
      </c>
      <c r="P304" s="15">
        <f t="shared" si="150"/>
        <v>200</v>
      </c>
      <c r="Q304" s="16">
        <v>2</v>
      </c>
      <c r="R304" s="16">
        <v>2.7</v>
      </c>
      <c r="S304" s="16">
        <v>7</v>
      </c>
      <c r="T304" s="15"/>
      <c r="U304" s="15"/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 t="s">
        <v>138</v>
      </c>
      <c r="AD304" s="15" t="s">
        <v>139</v>
      </c>
      <c r="AE304" s="15">
        <v>36.1</v>
      </c>
      <c r="AF304" s="15">
        <v>7.5</v>
      </c>
      <c r="AG304" s="15">
        <v>1</v>
      </c>
      <c r="AH304" s="15">
        <v>0.5</v>
      </c>
      <c r="AI304" s="15">
        <v>1.3</v>
      </c>
      <c r="AJ304" s="16">
        <f t="shared" si="151"/>
        <v>0.8</v>
      </c>
      <c r="AK304" s="16" t="s">
        <v>135</v>
      </c>
      <c r="AL304" s="16" t="s">
        <v>135</v>
      </c>
      <c r="AM304" s="15" t="s">
        <v>140</v>
      </c>
      <c r="AN304" s="16">
        <f t="shared" si="152"/>
        <v>2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 t="s">
        <v>135</v>
      </c>
      <c r="AU304" s="17">
        <f t="shared" si="153"/>
        <v>0</v>
      </c>
      <c r="AV304" s="17"/>
      <c r="AW304" s="17">
        <f>VLOOKUP(I304,ABNT5101!$I$3:$J$9,2)</f>
        <v>7.5</v>
      </c>
      <c r="AX304" s="17">
        <f>VLOOKUP(I304,ABNT5101!$I$3:$M$9,5)</f>
        <v>0.18</v>
      </c>
      <c r="AY304" s="131" t="str">
        <f>_xlfn.XLOOKUP(I304,ABNT5101!$I:$I,ABNT5101!$L:$L)</f>
        <v>-</v>
      </c>
      <c r="AZ304" s="131">
        <f>_xlfn.XLOOKUP(I304,ABNT5101!$I:$I,ABNT5101!M:M)</f>
        <v>0.18</v>
      </c>
      <c r="BA304" s="131" t="str">
        <f>_xlfn.XLOOKUP(I304,ABNT5101!$I:$I,ABNT5101!N:N)</f>
        <v>-</v>
      </c>
      <c r="BB304" s="131">
        <f>_xlfn.XLOOKUP(I304,ABNT5101!$I:$I,ABNT5101!O:O)</f>
        <v>16</v>
      </c>
      <c r="BC304" s="18" t="str">
        <f t="shared" si="154"/>
        <v>ATENDE</v>
      </c>
      <c r="BD304" s="19">
        <f t="shared" si="155"/>
        <v>3.8666666666666627E-2</v>
      </c>
      <c r="BE304" s="19">
        <f t="shared" si="156"/>
        <v>1.8333333333333335</v>
      </c>
      <c r="BF304" s="19" t="str">
        <f t="shared" si="157"/>
        <v>-</v>
      </c>
      <c r="BG304" s="20">
        <v>7.79</v>
      </c>
      <c r="BH304" s="20">
        <v>0.51</v>
      </c>
      <c r="BI304" s="20"/>
      <c r="BJ304" s="20"/>
      <c r="BK304" s="21"/>
      <c r="BL304" s="20"/>
      <c r="BM304" s="18" t="str">
        <f t="shared" si="158"/>
        <v>ATENDE</v>
      </c>
      <c r="BN304" s="18" t="str">
        <f t="shared" si="159"/>
        <v>ATENDE</v>
      </c>
      <c r="BO304" s="18" t="str">
        <f t="shared" si="160"/>
        <v>ATENDE</v>
      </c>
      <c r="BP304" s="18" t="str">
        <f t="shared" si="161"/>
        <v>ATENDE</v>
      </c>
      <c r="BQ304" s="22" t="str">
        <f t="shared" si="162"/>
        <v>C5</v>
      </c>
      <c r="BR304" s="22" t="str">
        <f t="shared" si="179"/>
        <v>P6</v>
      </c>
      <c r="BS304" s="23">
        <f t="shared" si="164"/>
        <v>1.0833333333333335</v>
      </c>
      <c r="BT304" s="20">
        <v>6.25</v>
      </c>
      <c r="BU304" s="20">
        <v>2.78</v>
      </c>
      <c r="BV304" s="132">
        <f>IF(BR304="-","-",_xlfn.XLOOKUP(BR304,ABNT5101!$B$4:$B$9,ABNT5101!$C$4:$C$9))</f>
        <v>3</v>
      </c>
      <c r="BW304" s="132">
        <f>IF(BR304="-","-",_xlfn.XLOOKUP(BR304,ABNT5101!$B$4:$B$9,ABNT5101!$D$4:$D$9))</f>
        <v>0.6</v>
      </c>
      <c r="BX304" s="18" t="str">
        <f t="shared" si="165"/>
        <v>ATENDE</v>
      </c>
      <c r="BY304" s="18" t="str">
        <f t="shared" si="166"/>
        <v>ATENDE</v>
      </c>
      <c r="BZ304" s="18" t="str">
        <f t="shared" si="167"/>
        <v>ATENDE</v>
      </c>
      <c r="CA304" s="22" t="str">
        <f t="shared" si="180"/>
        <v>P6</v>
      </c>
      <c r="CB304" s="23" t="e">
        <f t="shared" si="168"/>
        <v>#VALUE!</v>
      </c>
      <c r="CC304" s="22" t="s">
        <v>994</v>
      </c>
      <c r="CD304" s="22" t="s">
        <v>994</v>
      </c>
      <c r="CE304" s="130">
        <f>IF(CA304="-","-",_xlfn.XLOOKUP(CA304,ABNT5101!$B$4:$B$9,ABNT5101!$C$4:$C$9))</f>
        <v>3</v>
      </c>
      <c r="CF304" s="130">
        <f>IF(CA304="-","-",_xlfn.XLOOKUP(CA304,ABNT5101!$B$4:$B$9,ABNT5101!$D$4:$D$9))</f>
        <v>0.6</v>
      </c>
      <c r="CG304" s="18" t="str">
        <f t="shared" si="169"/>
        <v>ATENDE</v>
      </c>
      <c r="CH304" s="18" t="str">
        <f t="shared" si="170"/>
        <v>ATENDE</v>
      </c>
      <c r="CI304" s="18" t="str">
        <f t="shared" si="171"/>
        <v>ATENDE</v>
      </c>
      <c r="CJ304" s="133" t="str">
        <f>_xlfn.XLOOKUP(CK304,'Banco de dados'!$B:$B,'Banco de dados'!$D:$D)</f>
        <v>TECNOWATT</v>
      </c>
      <c r="CK304" s="145" t="s">
        <v>824</v>
      </c>
      <c r="CL304" s="24" t="str">
        <f>_xlfn.XLOOKUP(CK304,'Banco de dados'!$B:$B,'Banco de dados'!$E:$E)</f>
        <v>SIGSAGPTLRRSSNDL_30W_38IBBRS
1-10C1MUN6.5</v>
      </c>
      <c r="CM304" s="24"/>
      <c r="CN304" s="24">
        <f>IF(CM304="-","-",_xlfn.XLOOKUP(CM304,'Banco de dados'!$B:$B,'Banco de dados'!$E:$E))</f>
        <v>0</v>
      </c>
      <c r="CO304" s="26">
        <f t="shared" si="172"/>
        <v>1</v>
      </c>
      <c r="CP304" s="24">
        <f>_xlfn.XLOOKUP(CK304,'Banco de dados'!$B:$B,'Banco de dados'!$H:$H)</f>
        <v>30</v>
      </c>
      <c r="CQ304" s="24" t="e">
        <f>_xlfn.XLOOKUP(CM304,'Banco de dados'!$B:$B,'Banco de dados'!$H:$H)</f>
        <v>#N/A</v>
      </c>
      <c r="CR304" s="24">
        <f>_xlfn.XLOOKUP(CK304,'Banco de dados'!$B:$B,'Banco de dados'!$F:$F)</f>
        <v>5266</v>
      </c>
      <c r="CS304" s="24">
        <f>_xlfn.XLOOKUP(CM304,'Banco de dados'!$B:$B,'Banco de dados'!$F:$F)</f>
        <v>0</v>
      </c>
      <c r="CT304" s="25">
        <v>0</v>
      </c>
      <c r="CU304" s="25"/>
      <c r="CV304" s="24" t="str">
        <f>IF(AI304&lt;=0.5,"Curto I",IF(AND(AI304&gt;='Braços de IP'!$B$9,AI304&lt;='Braços de IP'!$D$9),'Braços de IP'!$E$9,IF(AND(AI304&gt;='Braços de IP'!$B$10,AI304&lt;='Braços de IP'!$D$10),'Braços de IP'!$E$10,IF(AND(AI304&gt;='Braços de IP'!$B$11,AI304&lt;='Braços de IP'!$D$11),'Braços de IP'!$E$11,IF(AND(AI304&gt;='Braços de IP'!$B$12,AI304&lt;='Braços de IP'!$D$12),'Braços de IP'!$E$12,IF(AND(AI304&gt;='Braços de IP'!$B$13,AI304&lt;='Braços de IP'!$D$13),'Braços de IP'!$E$13,IF(AND(AI304&gt;='Braços de IP'!$B$14,AI304&lt;='Braços de IP'!$D$14),'Braços de IP'!$E$14,"ERRO")))))))</f>
        <v>Curto II</v>
      </c>
      <c r="CW304" s="25"/>
      <c r="CX304" s="24" t="str">
        <f>IF($CW304="","",VLOOKUP($CW304,'Braços de IP'!$E$9:$I$15,2,0))</f>
        <v/>
      </c>
      <c r="CY304" s="27" t="str">
        <f>IF($CW304="","",VLOOKUP($CW304,'Braços de IP'!$E$9:$I$15,5,0))</f>
        <v/>
      </c>
      <c r="CZ304" s="24"/>
      <c r="DA304" s="24"/>
      <c r="DB304" s="24"/>
      <c r="DC304" s="24"/>
      <c r="DD304" s="24"/>
      <c r="DE304" s="24"/>
      <c r="DF304" s="28">
        <f t="shared" si="173"/>
        <v>30</v>
      </c>
      <c r="DG304" s="29">
        <f t="shared" si="174"/>
        <v>100</v>
      </c>
      <c r="DH304" s="28">
        <f t="shared" si="175"/>
        <v>130</v>
      </c>
      <c r="DI304" s="30">
        <f t="shared" si="176"/>
        <v>0.7</v>
      </c>
      <c r="DJ304" s="31"/>
      <c r="DK304" s="32"/>
      <c r="DL304" s="15" t="s">
        <v>141</v>
      </c>
      <c r="DM304" s="15"/>
      <c r="DO304" s="33">
        <f t="shared" si="177"/>
        <v>0.74358974358974361</v>
      </c>
    </row>
    <row r="305" spans="1:119" ht="15.75" hidden="1" customHeight="1" x14ac:dyDescent="0.3">
      <c r="C305" t="s">
        <v>991</v>
      </c>
      <c r="D305" s="15">
        <v>101</v>
      </c>
      <c r="E305" s="15" t="s">
        <v>132</v>
      </c>
      <c r="F305" s="15" t="s">
        <v>265</v>
      </c>
      <c r="G305" s="15">
        <v>-30.044413389999999</v>
      </c>
      <c r="H305" s="15">
        <v>-50.16609167</v>
      </c>
      <c r="I305" s="15" t="s">
        <v>134</v>
      </c>
      <c r="J305" s="15" t="s">
        <v>135</v>
      </c>
      <c r="K305" s="15" t="s">
        <v>136</v>
      </c>
      <c r="L305" s="15" t="s">
        <v>148</v>
      </c>
      <c r="M305" s="15">
        <v>100</v>
      </c>
      <c r="N305" s="15">
        <v>17</v>
      </c>
      <c r="O305" s="15">
        <v>0</v>
      </c>
      <c r="P305" s="15">
        <f t="shared" si="150"/>
        <v>200</v>
      </c>
      <c r="Q305" s="16">
        <v>2</v>
      </c>
      <c r="R305" s="16">
        <v>2.5</v>
      </c>
      <c r="S305" s="16">
        <v>7</v>
      </c>
      <c r="T305" s="15"/>
      <c r="U305" s="15"/>
      <c r="V305" s="15">
        <v>0</v>
      </c>
      <c r="W305" s="15">
        <v>2.5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 t="s">
        <v>138</v>
      </c>
      <c r="AD305" s="15" t="s">
        <v>139</v>
      </c>
      <c r="AE305" s="15">
        <v>37.799999999999997</v>
      </c>
      <c r="AF305" s="15">
        <v>7.5</v>
      </c>
      <c r="AG305" s="15">
        <v>1</v>
      </c>
      <c r="AH305" s="15">
        <v>0.3</v>
      </c>
      <c r="AI305" s="15">
        <v>1.3</v>
      </c>
      <c r="AJ305" s="16">
        <f t="shared" si="151"/>
        <v>1</v>
      </c>
      <c r="AK305" s="16" t="s">
        <v>135</v>
      </c>
      <c r="AL305" s="16" t="s">
        <v>135</v>
      </c>
      <c r="AM305" s="15" t="s">
        <v>140</v>
      </c>
      <c r="AN305" s="16">
        <f t="shared" si="152"/>
        <v>2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 t="s">
        <v>135</v>
      </c>
      <c r="AU305" s="17">
        <f t="shared" si="153"/>
        <v>0</v>
      </c>
      <c r="AV305" s="17"/>
      <c r="AW305" s="17">
        <f>VLOOKUP(I305,ABNT5101!$I$3:$J$9,2)</f>
        <v>7.5</v>
      </c>
      <c r="AX305" s="17">
        <f>VLOOKUP(I305,ABNT5101!$I$3:$M$9,5)</f>
        <v>0.18</v>
      </c>
      <c r="AY305" s="131" t="str">
        <f>_xlfn.XLOOKUP(I305,ABNT5101!$I:$I,ABNT5101!$L:$L)</f>
        <v>-</v>
      </c>
      <c r="AZ305" s="131">
        <f>_xlfn.XLOOKUP(I305,ABNT5101!$I:$I,ABNT5101!M:M)</f>
        <v>0.18</v>
      </c>
      <c r="BA305" s="131" t="str">
        <f>_xlfn.XLOOKUP(I305,ABNT5101!$I:$I,ABNT5101!N:N)</f>
        <v>-</v>
      </c>
      <c r="BB305" s="131">
        <f>_xlfn.XLOOKUP(I305,ABNT5101!$I:$I,ABNT5101!O:O)</f>
        <v>16</v>
      </c>
      <c r="BC305" s="18" t="str">
        <f t="shared" si="154"/>
        <v>ATENDE</v>
      </c>
      <c r="BD305" s="19">
        <f t="shared" si="155"/>
        <v>4.4000000000000039E-2</v>
      </c>
      <c r="BE305" s="19">
        <f t="shared" si="156"/>
        <v>0.94444444444444442</v>
      </c>
      <c r="BF305" s="19" t="str">
        <f t="shared" si="157"/>
        <v>-</v>
      </c>
      <c r="BG305" s="20">
        <v>7.83</v>
      </c>
      <c r="BH305" s="20">
        <v>0.35</v>
      </c>
      <c r="BI305" s="20"/>
      <c r="BJ305" s="20"/>
      <c r="BK305" s="21"/>
      <c r="BL305" s="20"/>
      <c r="BM305" s="18" t="str">
        <f t="shared" si="158"/>
        <v>ATENDE</v>
      </c>
      <c r="BN305" s="18" t="str">
        <f t="shared" si="159"/>
        <v>ATENDE</v>
      </c>
      <c r="BO305" s="18" t="str">
        <f t="shared" si="160"/>
        <v>ATENDE</v>
      </c>
      <c r="BP305" s="18" t="str">
        <f t="shared" si="161"/>
        <v>ATENDE</v>
      </c>
      <c r="BQ305" s="22" t="str">
        <f t="shared" si="162"/>
        <v>C5</v>
      </c>
      <c r="BR305" s="22" t="str">
        <f t="shared" si="179"/>
        <v>P6</v>
      </c>
      <c r="BS305" s="23">
        <f t="shared" si="164"/>
        <v>0.66000000000000014</v>
      </c>
      <c r="BT305" s="20">
        <v>4.9800000000000004</v>
      </c>
      <c r="BU305" s="20">
        <v>2.06</v>
      </c>
      <c r="BV305" s="132">
        <f>IF(BR305="-","-",_xlfn.XLOOKUP(BR305,ABNT5101!$B$4:$B$9,ABNT5101!$C$4:$C$9))</f>
        <v>3</v>
      </c>
      <c r="BW305" s="132">
        <f>IF(BR305="-","-",_xlfn.XLOOKUP(BR305,ABNT5101!$B$4:$B$9,ABNT5101!$D$4:$D$9))</f>
        <v>0.6</v>
      </c>
      <c r="BX305" s="18" t="str">
        <f t="shared" si="165"/>
        <v>ATENDE</v>
      </c>
      <c r="BY305" s="18" t="str">
        <f t="shared" si="166"/>
        <v>ATENDE</v>
      </c>
      <c r="BZ305" s="18" t="str">
        <f t="shared" si="167"/>
        <v>ATENDE</v>
      </c>
      <c r="CA305" s="22" t="str">
        <f t="shared" si="180"/>
        <v>P6</v>
      </c>
      <c r="CB305" s="23">
        <f t="shared" si="168"/>
        <v>1.1099999999999999</v>
      </c>
      <c r="CC305" s="22">
        <v>6.33</v>
      </c>
      <c r="CD305" s="22">
        <v>1.95</v>
      </c>
      <c r="CE305" s="130">
        <f>IF(CA305="-","-",_xlfn.XLOOKUP(CA305,ABNT5101!$B$4:$B$9,ABNT5101!$C$4:$C$9))</f>
        <v>3</v>
      </c>
      <c r="CF305" s="130">
        <f>IF(CA305="-","-",_xlfn.XLOOKUP(CA305,ABNT5101!$B$4:$B$9,ABNT5101!$D$4:$D$9))</f>
        <v>0.6</v>
      </c>
      <c r="CG305" s="18" t="str">
        <f t="shared" si="169"/>
        <v>ATENDE</v>
      </c>
      <c r="CH305" s="18" t="str">
        <f t="shared" si="170"/>
        <v>ATENDE</v>
      </c>
      <c r="CI305" s="18" t="str">
        <f t="shared" si="171"/>
        <v>ATENDE</v>
      </c>
      <c r="CJ305" s="133" t="str">
        <f>_xlfn.XLOOKUP(CK305,'Banco de dados'!$B:$B,'Banco de dados'!$D:$D)</f>
        <v>LEDSTAR</v>
      </c>
      <c r="CK305" s="145" t="s">
        <v>709</v>
      </c>
      <c r="CL305" s="24" t="str">
        <f>_xlfn.XLOOKUP(CK305,'Banco de dados'!$B:$B,'Banco de dados'!$E:$E)</f>
        <v>LUM LED SL VT 9.1 35W</v>
      </c>
      <c r="CM305" s="24"/>
      <c r="CN305" s="24" t="e">
        <f>IF(CM305="-","-",_xlfn.XLOOKUP(CM305,'Banco de dados'!$B:$B,'Banco de dados'!$E:$E))</f>
        <v>#N/A</v>
      </c>
      <c r="CO305" s="26">
        <f t="shared" si="172"/>
        <v>1</v>
      </c>
      <c r="CP305" s="24">
        <f>_xlfn.XLOOKUP(CK305,'Banco de dados'!$B:$B,'Banco de dados'!$H:$H)</f>
        <v>35</v>
      </c>
      <c r="CQ305" s="24">
        <f>_xlfn.XLOOKUP(CM305,'Banco de dados'!$B:$B,'Banco de dados'!$H:$H)</f>
        <v>0</v>
      </c>
      <c r="CR305" s="24">
        <f>_xlfn.XLOOKUP(CK305,'Banco de dados'!$B:$B,'Banco de dados'!$F:$F)</f>
        <v>5955.62</v>
      </c>
      <c r="CS305" s="24">
        <f>_xlfn.XLOOKUP(CM305,'Banco de dados'!$B:$B,'Banco de dados'!$F:$F)</f>
        <v>0</v>
      </c>
      <c r="CT305" s="25">
        <v>0</v>
      </c>
      <c r="CU305" s="25"/>
      <c r="CV305" s="24" t="str">
        <f>IF(AI305&lt;=0.5,"Curto I",IF(AND(AI305&gt;='Braços de IP'!$B$9,AI305&lt;='Braços de IP'!$D$9),'Braços de IP'!$E$9,IF(AND(AI305&gt;='Braços de IP'!$B$10,AI305&lt;='Braços de IP'!$D$10),'Braços de IP'!$E$10,IF(AND(AI305&gt;='Braços de IP'!$B$11,AI305&lt;='Braços de IP'!$D$11),'Braços de IP'!$E$11,IF(AND(AI305&gt;='Braços de IP'!$B$12,AI305&lt;='Braços de IP'!$D$12),'Braços de IP'!$E$12,IF(AND(AI305&gt;='Braços de IP'!$B$13,AI305&lt;='Braços de IP'!$D$13),'Braços de IP'!$E$13,IF(AND(AI305&gt;='Braços de IP'!$B$14,AI305&lt;='Braços de IP'!$D$14),'Braços de IP'!$E$14,"ERRO")))))))</f>
        <v>Curto II</v>
      </c>
      <c r="CW305" s="25"/>
      <c r="CX305" s="24" t="str">
        <f>IF($CW305="","",VLOOKUP($CW305,'Braços de IP'!$E$9:$I$15,2,0))</f>
        <v/>
      </c>
      <c r="CY305" s="27" t="str">
        <f>IF($CW305="","",VLOOKUP($CW305,'Braços de IP'!$E$9:$I$15,5,0))</f>
        <v/>
      </c>
      <c r="CZ305" s="24"/>
      <c r="DA305" s="24"/>
      <c r="DB305" s="24"/>
      <c r="DC305" s="24"/>
      <c r="DD305" s="24"/>
      <c r="DE305" s="24"/>
      <c r="DF305" s="28">
        <f t="shared" si="173"/>
        <v>35</v>
      </c>
      <c r="DG305" s="29">
        <f t="shared" si="174"/>
        <v>100</v>
      </c>
      <c r="DH305" s="28">
        <f t="shared" si="175"/>
        <v>135</v>
      </c>
      <c r="DI305" s="30">
        <f t="shared" si="176"/>
        <v>0.65</v>
      </c>
      <c r="DJ305" s="31"/>
      <c r="DK305" s="32"/>
      <c r="DL305" s="15" t="s">
        <v>141</v>
      </c>
      <c r="DM305" s="15"/>
      <c r="DO305" s="33">
        <f t="shared" si="177"/>
        <v>0.70085470085470081</v>
      </c>
    </row>
    <row r="306" spans="1:119" ht="15.75" hidden="1" customHeight="1" x14ac:dyDescent="0.3">
      <c r="C306" t="s">
        <v>991</v>
      </c>
      <c r="D306" s="15">
        <v>101</v>
      </c>
      <c r="E306" s="15" t="s">
        <v>132</v>
      </c>
      <c r="F306" s="15" t="s">
        <v>265</v>
      </c>
      <c r="G306" s="15">
        <v>-30.044413389999999</v>
      </c>
      <c r="H306" s="15">
        <v>-50.16609167</v>
      </c>
      <c r="I306" s="15" t="s">
        <v>134</v>
      </c>
      <c r="J306" s="15" t="s">
        <v>135</v>
      </c>
      <c r="K306" s="15" t="s">
        <v>136</v>
      </c>
      <c r="L306" s="15" t="s">
        <v>148</v>
      </c>
      <c r="M306" s="15">
        <v>100</v>
      </c>
      <c r="N306" s="15">
        <v>17</v>
      </c>
      <c r="O306" s="15">
        <v>0</v>
      </c>
      <c r="P306" s="15">
        <f t="shared" si="150"/>
        <v>200</v>
      </c>
      <c r="Q306" s="16">
        <v>2</v>
      </c>
      <c r="R306" s="16">
        <v>2.5</v>
      </c>
      <c r="S306" s="16">
        <v>7</v>
      </c>
      <c r="T306" s="15"/>
      <c r="U306" s="15"/>
      <c r="V306" s="15">
        <v>0</v>
      </c>
      <c r="W306" s="15">
        <v>2.5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 t="s">
        <v>138</v>
      </c>
      <c r="AD306" s="15" t="s">
        <v>139</v>
      </c>
      <c r="AE306" s="15">
        <v>37.799999999999997</v>
      </c>
      <c r="AF306" s="15">
        <v>7.5</v>
      </c>
      <c r="AG306" s="15">
        <v>1</v>
      </c>
      <c r="AH306" s="15">
        <v>0.3</v>
      </c>
      <c r="AI306" s="15">
        <v>1.3</v>
      </c>
      <c r="AJ306" s="16">
        <f t="shared" si="151"/>
        <v>1</v>
      </c>
      <c r="AK306" s="16" t="s">
        <v>135</v>
      </c>
      <c r="AL306" s="16" t="s">
        <v>135</v>
      </c>
      <c r="AM306" s="15" t="s">
        <v>140</v>
      </c>
      <c r="AN306" s="16">
        <f t="shared" si="152"/>
        <v>2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 t="s">
        <v>135</v>
      </c>
      <c r="AU306" s="17">
        <f t="shared" si="153"/>
        <v>0</v>
      </c>
      <c r="AV306" s="17"/>
      <c r="AW306" s="17">
        <f>VLOOKUP(I306,ABNT5101!$I$3:$J$9,2)</f>
        <v>7.5</v>
      </c>
      <c r="AX306" s="17">
        <f>VLOOKUP(I306,ABNT5101!$I$3:$M$9,5)</f>
        <v>0.18</v>
      </c>
      <c r="AY306" s="131" t="str">
        <f>_xlfn.XLOOKUP(I306,ABNT5101!$I:$I,ABNT5101!$L:$L)</f>
        <v>-</v>
      </c>
      <c r="AZ306" s="131">
        <f>_xlfn.XLOOKUP(I306,ABNT5101!$I:$I,ABNT5101!M:M)</f>
        <v>0.18</v>
      </c>
      <c r="BA306" s="131" t="str">
        <f>_xlfn.XLOOKUP(I306,ABNT5101!$I:$I,ABNT5101!N:N)</f>
        <v>-</v>
      </c>
      <c r="BB306" s="131">
        <f>_xlfn.XLOOKUP(I306,ABNT5101!$I:$I,ABNT5101!O:O)</f>
        <v>16</v>
      </c>
      <c r="BC306" s="18" t="str">
        <f t="shared" si="154"/>
        <v>ATENDE</v>
      </c>
      <c r="BD306" s="19">
        <f t="shared" si="155"/>
        <v>8.0000000000000071E-3</v>
      </c>
      <c r="BE306" s="19">
        <f t="shared" si="156"/>
        <v>0.88888888888888906</v>
      </c>
      <c r="BF306" s="19" t="str">
        <f t="shared" si="157"/>
        <v>-</v>
      </c>
      <c r="BG306" s="20">
        <v>7.56</v>
      </c>
      <c r="BH306" s="20">
        <v>0.34</v>
      </c>
      <c r="BI306" s="20"/>
      <c r="BJ306" s="20"/>
      <c r="BK306" s="21"/>
      <c r="BL306" s="20"/>
      <c r="BM306" s="18" t="str">
        <f t="shared" si="158"/>
        <v>ATENDE</v>
      </c>
      <c r="BN306" s="18" t="str">
        <f t="shared" si="159"/>
        <v>ATENDE</v>
      </c>
      <c r="BO306" s="18" t="str">
        <f t="shared" si="160"/>
        <v>ATENDE</v>
      </c>
      <c r="BP306" s="18" t="str">
        <f t="shared" si="161"/>
        <v>ATENDE</v>
      </c>
      <c r="BQ306" s="22" t="str">
        <f t="shared" si="162"/>
        <v>C5</v>
      </c>
      <c r="BR306" s="22" t="str">
        <f t="shared" si="179"/>
        <v>P6</v>
      </c>
      <c r="BS306" s="23">
        <f t="shared" si="164"/>
        <v>0.42666666666666675</v>
      </c>
      <c r="BT306" s="20">
        <v>4.28</v>
      </c>
      <c r="BU306" s="20">
        <v>1.97</v>
      </c>
      <c r="BV306" s="132">
        <f>IF(BR306="-","-",_xlfn.XLOOKUP(BR306,ABNT5101!$B$4:$B$9,ABNT5101!$C$4:$C$9))</f>
        <v>3</v>
      </c>
      <c r="BW306" s="132">
        <f>IF(BR306="-","-",_xlfn.XLOOKUP(BR306,ABNT5101!$B$4:$B$9,ABNT5101!$D$4:$D$9))</f>
        <v>0.6</v>
      </c>
      <c r="BX306" s="18" t="str">
        <f t="shared" si="165"/>
        <v>ATENDE</v>
      </c>
      <c r="BY306" s="18" t="str">
        <f t="shared" si="166"/>
        <v>ATENDE</v>
      </c>
      <c r="BZ306" s="18" t="str">
        <f t="shared" si="167"/>
        <v>ATENDE</v>
      </c>
      <c r="CA306" s="22" t="str">
        <f t="shared" si="180"/>
        <v>P6</v>
      </c>
      <c r="CB306" s="23">
        <f t="shared" si="168"/>
        <v>0.94666666666666655</v>
      </c>
      <c r="CC306" s="22">
        <v>5.84</v>
      </c>
      <c r="CD306" s="22">
        <v>1.1399999999999999</v>
      </c>
      <c r="CE306" s="130">
        <f>IF(CA306="-","-",_xlfn.XLOOKUP(CA306,ABNT5101!$B$4:$B$9,ABNT5101!$C$4:$C$9))</f>
        <v>3</v>
      </c>
      <c r="CF306" s="130">
        <f>IF(CA306="-","-",_xlfn.XLOOKUP(CA306,ABNT5101!$B$4:$B$9,ABNT5101!$D$4:$D$9))</f>
        <v>0.6</v>
      </c>
      <c r="CG306" s="18" t="str">
        <f t="shared" si="169"/>
        <v>ATENDE</v>
      </c>
      <c r="CH306" s="18" t="str">
        <f t="shared" si="170"/>
        <v>ATENDE</v>
      </c>
      <c r="CI306" s="18" t="str">
        <f t="shared" si="171"/>
        <v>ATENDE</v>
      </c>
      <c r="CJ306" s="133" t="str">
        <f>_xlfn.XLOOKUP(CK306,'Banco de dados'!$B:$B,'Banco de dados'!$D:$D)</f>
        <v>SX LIGHTING</v>
      </c>
      <c r="CK306" s="145" t="s">
        <v>801</v>
      </c>
      <c r="CL306" s="24" t="str">
        <f>_xlfn.XLOOKUP(CK306,'Banco de dados'!$B:$B,'Banco de dados'!$E:$E)</f>
        <v>SXINEVO030K40L12CZF7PHF</v>
      </c>
      <c r="CM306" s="24"/>
      <c r="CN306" s="24" t="e">
        <f>IF(CM306="-","-",_xlfn.XLOOKUP(CM306,'Banco de dados'!$B:$B,'Banco de dados'!$E:$E))</f>
        <v>#N/A</v>
      </c>
      <c r="CO306" s="26">
        <f t="shared" si="172"/>
        <v>1</v>
      </c>
      <c r="CP306" s="24">
        <f>_xlfn.XLOOKUP(CK306,'Banco de dados'!$B:$B,'Banco de dados'!$H:$H)</f>
        <v>31</v>
      </c>
      <c r="CQ306" s="24">
        <f>_xlfn.XLOOKUP(CM306,'Banco de dados'!$B:$B,'Banco de dados'!$H:$H)</f>
        <v>0</v>
      </c>
      <c r="CR306" s="24">
        <f>_xlfn.XLOOKUP(CK306,'Banco de dados'!$B:$B,'Banco de dados'!$F:$F)</f>
        <v>5270</v>
      </c>
      <c r="CS306" s="24">
        <f>_xlfn.XLOOKUP(CM306,'Banco de dados'!$B:$B,'Banco de dados'!$F:$F)</f>
        <v>0</v>
      </c>
      <c r="CT306" s="25">
        <v>0</v>
      </c>
      <c r="CU306" s="25"/>
      <c r="CV306" s="24" t="str">
        <f>IF(AI306&lt;=0.5,"Curto I",IF(AND(AI306&gt;='Braços de IP'!$B$9,AI306&lt;='Braços de IP'!$D$9),'Braços de IP'!$E$9,IF(AND(AI306&gt;='Braços de IP'!$B$10,AI306&lt;='Braços de IP'!$D$10),'Braços de IP'!$E$10,IF(AND(AI306&gt;='Braços de IP'!$B$11,AI306&lt;='Braços de IP'!$D$11),'Braços de IP'!$E$11,IF(AND(AI306&gt;='Braços de IP'!$B$12,AI306&lt;='Braços de IP'!$D$12),'Braços de IP'!$E$12,IF(AND(AI306&gt;='Braços de IP'!$B$13,AI306&lt;='Braços de IP'!$D$13),'Braços de IP'!$E$13,IF(AND(AI306&gt;='Braços de IP'!$B$14,AI306&lt;='Braços de IP'!$D$14),'Braços de IP'!$E$14,"ERRO")))))))</f>
        <v>Curto II</v>
      </c>
      <c r="CW306" s="25"/>
      <c r="CX306" s="24" t="str">
        <f>IF($CW306="","",VLOOKUP($CW306,'Braços de IP'!$E$9:$I$15,2,0))</f>
        <v/>
      </c>
      <c r="CY306" s="27" t="str">
        <f>IF($CW306="","",VLOOKUP($CW306,'Braços de IP'!$E$9:$I$15,5,0))</f>
        <v/>
      </c>
      <c r="CZ306" s="24"/>
      <c r="DA306" s="24"/>
      <c r="DB306" s="24"/>
      <c r="DC306" s="24"/>
      <c r="DD306" s="24"/>
      <c r="DE306" s="24"/>
      <c r="DF306" s="28">
        <f t="shared" si="173"/>
        <v>31</v>
      </c>
      <c r="DG306" s="29">
        <f t="shared" si="174"/>
        <v>100</v>
      </c>
      <c r="DH306" s="28">
        <f t="shared" si="175"/>
        <v>131</v>
      </c>
      <c r="DI306" s="30">
        <f t="shared" si="176"/>
        <v>0.69</v>
      </c>
      <c r="DJ306" s="31"/>
      <c r="DK306" s="32"/>
      <c r="DL306" s="15" t="s">
        <v>141</v>
      </c>
      <c r="DM306" s="15"/>
      <c r="DO306" s="33">
        <f t="shared" si="177"/>
        <v>0.7350427350427351</v>
      </c>
    </row>
    <row r="307" spans="1:119" ht="15.75" hidden="1" customHeight="1" x14ac:dyDescent="0.3">
      <c r="C307" t="s">
        <v>991</v>
      </c>
      <c r="D307" s="15">
        <v>101</v>
      </c>
      <c r="E307" s="15" t="s">
        <v>132</v>
      </c>
      <c r="F307" s="15" t="s">
        <v>265</v>
      </c>
      <c r="G307" s="15">
        <v>-30.044413389999999</v>
      </c>
      <c r="H307" s="15">
        <v>-50.16609167</v>
      </c>
      <c r="I307" s="15" t="s">
        <v>134</v>
      </c>
      <c r="J307" s="15" t="s">
        <v>135</v>
      </c>
      <c r="K307" s="15" t="s">
        <v>136</v>
      </c>
      <c r="L307" s="15" t="s">
        <v>148</v>
      </c>
      <c r="M307" s="15">
        <v>100</v>
      </c>
      <c r="N307" s="15">
        <v>17</v>
      </c>
      <c r="O307" s="15">
        <v>0</v>
      </c>
      <c r="P307" s="15">
        <f t="shared" si="150"/>
        <v>200</v>
      </c>
      <c r="Q307" s="16">
        <v>2</v>
      </c>
      <c r="R307" s="16">
        <v>2.5</v>
      </c>
      <c r="S307" s="16">
        <v>7</v>
      </c>
      <c r="T307" s="15"/>
      <c r="U307" s="15"/>
      <c r="V307" s="15">
        <v>0</v>
      </c>
      <c r="W307" s="15">
        <v>2.5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 t="s">
        <v>138</v>
      </c>
      <c r="AD307" s="15" t="s">
        <v>139</v>
      </c>
      <c r="AE307" s="15">
        <v>37.799999999999997</v>
      </c>
      <c r="AF307" s="15">
        <v>7.5</v>
      </c>
      <c r="AG307" s="15">
        <v>1</v>
      </c>
      <c r="AH307" s="15">
        <v>0.3</v>
      </c>
      <c r="AI307" s="15">
        <v>1.3</v>
      </c>
      <c r="AJ307" s="16">
        <f t="shared" si="151"/>
        <v>1</v>
      </c>
      <c r="AK307" s="16" t="s">
        <v>135</v>
      </c>
      <c r="AL307" s="16" t="s">
        <v>135</v>
      </c>
      <c r="AM307" s="15" t="s">
        <v>140</v>
      </c>
      <c r="AN307" s="16">
        <f t="shared" si="152"/>
        <v>2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 t="s">
        <v>135</v>
      </c>
      <c r="AU307" s="17">
        <f t="shared" si="153"/>
        <v>0</v>
      </c>
      <c r="AV307" s="17"/>
      <c r="AW307" s="17">
        <f>VLOOKUP(I307,ABNT5101!$I$3:$J$9,2)</f>
        <v>7.5</v>
      </c>
      <c r="AX307" s="17">
        <f>VLOOKUP(I307,ABNT5101!$I$3:$M$9,5)</f>
        <v>0.18</v>
      </c>
      <c r="AY307" s="131" t="str">
        <f>_xlfn.XLOOKUP(I307,ABNT5101!$I:$I,ABNT5101!$L:$L)</f>
        <v>-</v>
      </c>
      <c r="AZ307" s="131">
        <f>_xlfn.XLOOKUP(I307,ABNT5101!$I:$I,ABNT5101!M:M)</f>
        <v>0.18</v>
      </c>
      <c r="BA307" s="131" t="str">
        <f>_xlfn.XLOOKUP(I307,ABNT5101!$I:$I,ABNT5101!N:N)</f>
        <v>-</v>
      </c>
      <c r="BB307" s="131">
        <f>_xlfn.XLOOKUP(I307,ABNT5101!$I:$I,ABNT5101!O:O)</f>
        <v>16</v>
      </c>
      <c r="BC307" s="18" t="str">
        <f t="shared" si="154"/>
        <v>ATENDE</v>
      </c>
      <c r="BD307" s="19">
        <f t="shared" si="155"/>
        <v>0</v>
      </c>
      <c r="BE307" s="19">
        <f t="shared" si="156"/>
        <v>1.3888888888888888</v>
      </c>
      <c r="BF307" s="19" t="str">
        <f t="shared" si="157"/>
        <v>-</v>
      </c>
      <c r="BG307" s="20">
        <v>7.5</v>
      </c>
      <c r="BH307" s="20">
        <v>0.43</v>
      </c>
      <c r="BI307" s="20"/>
      <c r="BJ307" s="20"/>
      <c r="BK307" s="21"/>
      <c r="BL307" s="20"/>
      <c r="BM307" s="18" t="str">
        <f t="shared" si="158"/>
        <v>ATENDE</v>
      </c>
      <c r="BN307" s="18" t="str">
        <f t="shared" si="159"/>
        <v>ATENDE</v>
      </c>
      <c r="BO307" s="18" t="str">
        <f t="shared" si="160"/>
        <v>ATENDE</v>
      </c>
      <c r="BP307" s="18" t="str">
        <f t="shared" si="161"/>
        <v>ATENDE</v>
      </c>
      <c r="BQ307" s="22" t="str">
        <f t="shared" si="162"/>
        <v>C5</v>
      </c>
      <c r="BR307" s="22" t="str">
        <f t="shared" si="179"/>
        <v>P6</v>
      </c>
      <c r="BS307" s="23">
        <f t="shared" si="164"/>
        <v>0.30333333333333345</v>
      </c>
      <c r="BT307" s="20">
        <v>3.91</v>
      </c>
      <c r="BU307" s="20">
        <v>2.4700000000000002</v>
      </c>
      <c r="BV307" s="132">
        <f>IF(BR307="-","-",_xlfn.XLOOKUP(BR307,ABNT5101!$B$4:$B$9,ABNT5101!$C$4:$C$9))</f>
        <v>3</v>
      </c>
      <c r="BW307" s="132">
        <f>IF(BR307="-","-",_xlfn.XLOOKUP(BR307,ABNT5101!$B$4:$B$9,ABNT5101!$D$4:$D$9))</f>
        <v>0.6</v>
      </c>
      <c r="BX307" s="18" t="str">
        <f t="shared" si="165"/>
        <v>ATENDE</v>
      </c>
      <c r="BY307" s="18" t="str">
        <f t="shared" si="166"/>
        <v>ATENDE</v>
      </c>
      <c r="BZ307" s="18" t="str">
        <f t="shared" si="167"/>
        <v>ATENDE</v>
      </c>
      <c r="CA307" s="22" t="str">
        <f t="shared" si="180"/>
        <v>P6</v>
      </c>
      <c r="CB307" s="23">
        <f t="shared" si="168"/>
        <v>0.95</v>
      </c>
      <c r="CC307" s="22">
        <v>5.85</v>
      </c>
      <c r="CD307" s="22">
        <v>2.25</v>
      </c>
      <c r="CE307" s="130">
        <f>IF(CA307="-","-",_xlfn.XLOOKUP(CA307,ABNT5101!$B$4:$B$9,ABNT5101!$C$4:$C$9))</f>
        <v>3</v>
      </c>
      <c r="CF307" s="130">
        <f>IF(CA307="-","-",_xlfn.XLOOKUP(CA307,ABNT5101!$B$4:$B$9,ABNT5101!$D$4:$D$9))</f>
        <v>0.6</v>
      </c>
      <c r="CG307" s="18" t="str">
        <f t="shared" si="169"/>
        <v>ATENDE</v>
      </c>
      <c r="CH307" s="18" t="str">
        <f t="shared" si="170"/>
        <v>ATENDE</v>
      </c>
      <c r="CI307" s="18" t="str">
        <f t="shared" si="171"/>
        <v>ATENDE</v>
      </c>
      <c r="CJ307" s="133" t="str">
        <f>_xlfn.XLOOKUP(CK307,'Banco de dados'!$B:$B,'Banco de dados'!$D:$D)</f>
        <v>TECNOWATT</v>
      </c>
      <c r="CK307" s="145" t="s">
        <v>824</v>
      </c>
      <c r="CL307" s="24" t="str">
        <f>_xlfn.XLOOKUP(CK307,'Banco de dados'!$B:$B,'Banco de dados'!$E:$E)</f>
        <v>SIGSAGPTLRRSSNDL_30W_38IBBRS
1-10C1MUN6.5</v>
      </c>
      <c r="CM307" s="24"/>
      <c r="CN307" s="24" t="e">
        <f>IF(CM307="-","-",_xlfn.XLOOKUP(CM307,'Banco de dados'!$B:$B,'Banco de dados'!$E:$E))</f>
        <v>#N/A</v>
      </c>
      <c r="CO307" s="26">
        <f t="shared" si="172"/>
        <v>1</v>
      </c>
      <c r="CP307" s="24">
        <f>_xlfn.XLOOKUP(CK307,'Banco de dados'!$B:$B,'Banco de dados'!$H:$H)</f>
        <v>30</v>
      </c>
      <c r="CQ307" s="24">
        <f>_xlfn.XLOOKUP(CM307,'Banco de dados'!$B:$B,'Banco de dados'!$H:$H)</f>
        <v>0</v>
      </c>
      <c r="CR307" s="24">
        <f>_xlfn.XLOOKUP(CK307,'Banco de dados'!$B:$B,'Banco de dados'!$F:$F)</f>
        <v>5266</v>
      </c>
      <c r="CS307" s="24">
        <f>_xlfn.XLOOKUP(CM307,'Banco de dados'!$B:$B,'Banco de dados'!$F:$F)</f>
        <v>0</v>
      </c>
      <c r="CT307" s="25">
        <v>0</v>
      </c>
      <c r="CU307" s="25"/>
      <c r="CV307" s="24" t="str">
        <f>IF(AI307&lt;=0.5,"Curto I",IF(AND(AI307&gt;='Braços de IP'!$B$9,AI307&lt;='Braços de IP'!$D$9),'Braços de IP'!$E$9,IF(AND(AI307&gt;='Braços de IP'!$B$10,AI307&lt;='Braços de IP'!$D$10),'Braços de IP'!$E$10,IF(AND(AI307&gt;='Braços de IP'!$B$11,AI307&lt;='Braços de IP'!$D$11),'Braços de IP'!$E$11,IF(AND(AI307&gt;='Braços de IP'!$B$12,AI307&lt;='Braços de IP'!$D$12),'Braços de IP'!$E$12,IF(AND(AI307&gt;='Braços de IP'!$B$13,AI307&lt;='Braços de IP'!$D$13),'Braços de IP'!$E$13,IF(AND(AI307&gt;='Braços de IP'!$B$14,AI307&lt;='Braços de IP'!$D$14),'Braços de IP'!$E$14,"ERRO")))))))</f>
        <v>Curto II</v>
      </c>
      <c r="CW307" s="25"/>
      <c r="CX307" s="24"/>
      <c r="CY307" s="27"/>
      <c r="CZ307" s="24"/>
      <c r="DA307" s="24"/>
      <c r="DB307" s="24"/>
      <c r="DC307" s="24"/>
      <c r="DD307" s="24"/>
      <c r="DE307" s="24"/>
      <c r="DF307" s="28">
        <f t="shared" si="173"/>
        <v>30</v>
      </c>
      <c r="DG307" s="29">
        <f t="shared" si="174"/>
        <v>100</v>
      </c>
      <c r="DH307" s="28">
        <f t="shared" si="175"/>
        <v>130</v>
      </c>
      <c r="DI307" s="30">
        <f t="shared" si="176"/>
        <v>0.7</v>
      </c>
      <c r="DJ307" s="31"/>
      <c r="DK307" s="32"/>
      <c r="DL307" s="15" t="s">
        <v>141</v>
      </c>
      <c r="DM307" s="15"/>
      <c r="DO307" s="33">
        <f t="shared" si="177"/>
        <v>0.74358974358974361</v>
      </c>
    </row>
    <row r="308" spans="1:119" ht="15.75" hidden="1" customHeight="1" x14ac:dyDescent="0.3">
      <c r="C308" t="s">
        <v>991</v>
      </c>
      <c r="D308" s="15">
        <v>102</v>
      </c>
      <c r="E308" s="15" t="s">
        <v>132</v>
      </c>
      <c r="F308" s="15" t="s">
        <v>266</v>
      </c>
      <c r="G308" s="15">
        <v>-30.04479778</v>
      </c>
      <c r="H308" s="15">
        <v>-50.1596075</v>
      </c>
      <c r="I308" s="15" t="s">
        <v>134</v>
      </c>
      <c r="J308" s="15" t="s">
        <v>135</v>
      </c>
      <c r="K308" s="15" t="s">
        <v>136</v>
      </c>
      <c r="L308" s="15" t="s">
        <v>148</v>
      </c>
      <c r="M308" s="15">
        <v>250</v>
      </c>
      <c r="N308" s="15">
        <v>30</v>
      </c>
      <c r="O308" s="15">
        <v>0</v>
      </c>
      <c r="P308" s="15">
        <f t="shared" si="150"/>
        <v>1000</v>
      </c>
      <c r="Q308" s="16">
        <v>2</v>
      </c>
      <c r="R308" s="16">
        <v>2.5</v>
      </c>
      <c r="S308" s="16">
        <v>7</v>
      </c>
      <c r="T308" s="15"/>
      <c r="U308" s="15"/>
      <c r="V308" s="15">
        <v>0</v>
      </c>
      <c r="W308" s="15">
        <v>2.5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 t="s">
        <v>138</v>
      </c>
      <c r="AD308" s="15" t="s">
        <v>139</v>
      </c>
      <c r="AE308" s="15">
        <v>23.7</v>
      </c>
      <c r="AF308" s="15">
        <v>7.5</v>
      </c>
      <c r="AG308" s="15">
        <v>2</v>
      </c>
      <c r="AH308" s="15">
        <v>0.5</v>
      </c>
      <c r="AI308" s="15">
        <v>1.3</v>
      </c>
      <c r="AJ308" s="16">
        <f t="shared" si="151"/>
        <v>0.8</v>
      </c>
      <c r="AK308" s="16" t="s">
        <v>135</v>
      </c>
      <c r="AL308" s="16" t="s">
        <v>135</v>
      </c>
      <c r="AM308" s="15" t="s">
        <v>140</v>
      </c>
      <c r="AN308" s="16">
        <f t="shared" si="152"/>
        <v>4</v>
      </c>
      <c r="AO308" s="16">
        <v>0</v>
      </c>
      <c r="AP308" s="16">
        <v>0</v>
      </c>
      <c r="AQ308" s="16">
        <v>0</v>
      </c>
      <c r="AR308" s="16">
        <v>0</v>
      </c>
      <c r="AS308" s="16">
        <v>0</v>
      </c>
      <c r="AT308" s="16" t="s">
        <v>135</v>
      </c>
      <c r="AU308" s="17">
        <f t="shared" si="153"/>
        <v>0</v>
      </c>
      <c r="AV308" s="17"/>
      <c r="AW308" s="17">
        <f>VLOOKUP(I308,ABNT5101!$I$3:$J$9,2)</f>
        <v>7.5</v>
      </c>
      <c r="AX308" s="17">
        <f>VLOOKUP(I308,ABNT5101!$I$3:$M$9,5)</f>
        <v>0.18</v>
      </c>
      <c r="AY308" s="131" t="str">
        <f>_xlfn.XLOOKUP(I308,ABNT5101!$I:$I,ABNT5101!$L:$L)</f>
        <v>-</v>
      </c>
      <c r="AZ308" s="131">
        <f>_xlfn.XLOOKUP(I308,ABNT5101!$I:$I,ABNT5101!M:M)</f>
        <v>0.18</v>
      </c>
      <c r="BA308" s="131" t="str">
        <f>_xlfn.XLOOKUP(I308,ABNT5101!$I:$I,ABNT5101!N:N)</f>
        <v>-</v>
      </c>
      <c r="BB308" s="131">
        <f>_xlfn.XLOOKUP(I308,ABNT5101!$I:$I,ABNT5101!O:O)</f>
        <v>16</v>
      </c>
      <c r="BC308" s="18" t="str">
        <f t="shared" si="154"/>
        <v>ATENDE</v>
      </c>
      <c r="BD308" s="19">
        <f t="shared" si="155"/>
        <v>0.28400000000000003</v>
      </c>
      <c r="BE308" s="19">
        <f t="shared" si="156"/>
        <v>2.3888888888888888</v>
      </c>
      <c r="BF308" s="19" t="str">
        <f t="shared" si="157"/>
        <v>-</v>
      </c>
      <c r="BG308" s="20">
        <v>9.6300000000000008</v>
      </c>
      <c r="BH308" s="20">
        <v>0.61</v>
      </c>
      <c r="BI308" s="20"/>
      <c r="BJ308" s="20"/>
      <c r="BK308" s="21"/>
      <c r="BL308" s="20"/>
      <c r="BM308" s="18" t="str">
        <f t="shared" si="158"/>
        <v>ATENDE</v>
      </c>
      <c r="BN308" s="18" t="str">
        <f t="shared" si="159"/>
        <v>ATENDE</v>
      </c>
      <c r="BO308" s="18" t="str">
        <f t="shared" si="160"/>
        <v>ATENDE</v>
      </c>
      <c r="BP308" s="18" t="str">
        <f t="shared" si="161"/>
        <v>ATENDE</v>
      </c>
      <c r="BQ308" s="22" t="str">
        <f t="shared" si="162"/>
        <v>C5</v>
      </c>
      <c r="BR308" s="22" t="str">
        <f t="shared" si="179"/>
        <v>P6</v>
      </c>
      <c r="BS308" s="23">
        <f t="shared" si="164"/>
        <v>0.99666666666666681</v>
      </c>
      <c r="BT308" s="20">
        <v>5.99</v>
      </c>
      <c r="BU308" s="20">
        <v>4.09</v>
      </c>
      <c r="BV308" s="132">
        <f>IF(BR308="-","-",_xlfn.XLOOKUP(BR308,ABNT5101!$B$4:$B$9,ABNT5101!$C$4:$C$9))</f>
        <v>3</v>
      </c>
      <c r="BW308" s="132">
        <f>IF(BR308="-","-",_xlfn.XLOOKUP(BR308,ABNT5101!$B$4:$B$9,ABNT5101!$D$4:$D$9))</f>
        <v>0.6</v>
      </c>
      <c r="BX308" s="18" t="str">
        <f t="shared" si="165"/>
        <v>ATENDE</v>
      </c>
      <c r="BY308" s="18" t="str">
        <f t="shared" si="166"/>
        <v>ATENDE</v>
      </c>
      <c r="BZ308" s="18" t="str">
        <f t="shared" si="167"/>
        <v>ATENDE</v>
      </c>
      <c r="CA308" s="22" t="str">
        <f t="shared" si="180"/>
        <v>P6</v>
      </c>
      <c r="CB308" s="23">
        <f t="shared" si="168"/>
        <v>1.7533333333333334</v>
      </c>
      <c r="CC308" s="22">
        <v>8.26</v>
      </c>
      <c r="CD308" s="22">
        <v>5.16</v>
      </c>
      <c r="CE308" s="130">
        <f>IF(CA308="-","-",_xlfn.XLOOKUP(CA308,ABNT5101!$B$4:$B$9,ABNT5101!$C$4:$C$9))</f>
        <v>3</v>
      </c>
      <c r="CF308" s="130">
        <f>IF(CA308="-","-",_xlfn.XLOOKUP(CA308,ABNT5101!$B$4:$B$9,ABNT5101!$D$4:$D$9))</f>
        <v>0.6</v>
      </c>
      <c r="CG308" s="18" t="str">
        <f t="shared" si="169"/>
        <v>ATENDE</v>
      </c>
      <c r="CH308" s="18" t="str">
        <f t="shared" si="170"/>
        <v>ATENDE</v>
      </c>
      <c r="CI308" s="18" t="str">
        <f t="shared" si="171"/>
        <v>ATENDE</v>
      </c>
      <c r="CJ308" s="133" t="str">
        <f>_xlfn.XLOOKUP(CK308,'Banco de dados'!$B:$B,'Banco de dados'!$D:$D)</f>
        <v>LEDSTAR</v>
      </c>
      <c r="CK308" s="145" t="s">
        <v>707</v>
      </c>
      <c r="CL308" s="24" t="str">
        <f>_xlfn.XLOOKUP(CK308,'Banco de dados'!$B:$B,'Banco de dados'!$E:$E)</f>
        <v>LUM LED SL VT 9.1 28W</v>
      </c>
      <c r="CM308" s="24"/>
      <c r="CN308" s="24">
        <f>IF(CM308="-","-",_xlfn.XLOOKUP(CM308,'Banco de dados'!$B:$B,'Banco de dados'!$E:$E))</f>
        <v>0</v>
      </c>
      <c r="CO308" s="26">
        <f t="shared" si="172"/>
        <v>2</v>
      </c>
      <c r="CP308" s="24">
        <f>_xlfn.XLOOKUP(CK308,'Banco de dados'!$B:$B,'Banco de dados'!$H:$H)</f>
        <v>28</v>
      </c>
      <c r="CQ308" s="24">
        <f>_xlfn.XLOOKUP(CM308,'Banco de dados'!$B:$B,'Banco de dados'!$H:$H)</f>
        <v>0</v>
      </c>
      <c r="CR308" s="24">
        <f>_xlfn.XLOOKUP(CK308,'Banco de dados'!$B:$B,'Banco de dados'!$F:$F)</f>
        <v>4927.3500000000004</v>
      </c>
      <c r="CS308" s="24">
        <f>_xlfn.XLOOKUP(CM308,'Banco de dados'!$B:$B,'Banco de dados'!$F:$F)</f>
        <v>0</v>
      </c>
      <c r="CT308" s="25">
        <v>0</v>
      </c>
      <c r="CU308" s="25"/>
      <c r="CV308" s="24" t="str">
        <f>IF(AI308&lt;=0.5,"Curto I",IF(AND(AI308&gt;='Braços de IP'!$B$9,AI308&lt;='Braços de IP'!$D$9),'Braços de IP'!$E$9,IF(AND(AI308&gt;='Braços de IP'!$B$10,AI308&lt;='Braços de IP'!$D$10),'Braços de IP'!$E$10,IF(AND(AI308&gt;='Braços de IP'!$B$11,AI308&lt;='Braços de IP'!$D$11),'Braços de IP'!$E$11,IF(AND(AI308&gt;='Braços de IP'!$B$12,AI308&lt;='Braços de IP'!$D$12),'Braços de IP'!$E$12,IF(AND(AI308&gt;='Braços de IP'!$B$13,AI308&lt;='Braços de IP'!$D$13),'Braços de IP'!$E$13,IF(AND(AI308&gt;='Braços de IP'!$B$14,AI308&lt;='Braços de IP'!$D$14),'Braços de IP'!$E$14,"ERRO")))))))</f>
        <v>Curto II</v>
      </c>
      <c r="CW308" s="25"/>
      <c r="CX308" s="24" t="str">
        <f>IF($CW308="","",VLOOKUP($CW308,'Braços de IP'!$E$9:$I$15,2,0))</f>
        <v/>
      </c>
      <c r="CY308" s="27" t="str">
        <f>IF($CW308="","",VLOOKUP($CW308,'Braços de IP'!$E$9:$I$15,5,0))</f>
        <v/>
      </c>
      <c r="CZ308" s="24"/>
      <c r="DA308" s="24"/>
      <c r="DB308" s="24"/>
      <c r="DC308" s="24"/>
      <c r="DD308" s="24"/>
      <c r="DE308" s="24"/>
      <c r="DF308" s="28">
        <f t="shared" si="173"/>
        <v>28</v>
      </c>
      <c r="DG308" s="29">
        <f t="shared" si="174"/>
        <v>250</v>
      </c>
      <c r="DH308" s="28">
        <f t="shared" si="175"/>
        <v>556</v>
      </c>
      <c r="DI308" s="30">
        <f t="shared" si="176"/>
        <v>0.88800000000000001</v>
      </c>
      <c r="DJ308" s="31"/>
      <c r="DK308" s="32"/>
      <c r="DL308" s="15" t="s">
        <v>141</v>
      </c>
      <c r="DM308" s="15"/>
      <c r="DO308" s="33">
        <f t="shared" si="177"/>
        <v>0.9</v>
      </c>
    </row>
    <row r="309" spans="1:119" ht="15.75" hidden="1" customHeight="1" x14ac:dyDescent="0.3">
      <c r="C309" t="s">
        <v>991</v>
      </c>
      <c r="D309" s="15">
        <v>102</v>
      </c>
      <c r="E309" s="15" t="s">
        <v>132</v>
      </c>
      <c r="F309" s="15" t="s">
        <v>266</v>
      </c>
      <c r="G309" s="15">
        <v>-30.04479778</v>
      </c>
      <c r="H309" s="15">
        <v>-50.1596075</v>
      </c>
      <c r="I309" s="15" t="s">
        <v>134</v>
      </c>
      <c r="J309" s="15" t="s">
        <v>135</v>
      </c>
      <c r="K309" s="15" t="s">
        <v>136</v>
      </c>
      <c r="L309" s="15" t="s">
        <v>148</v>
      </c>
      <c r="M309" s="15">
        <v>250</v>
      </c>
      <c r="N309" s="15">
        <v>30</v>
      </c>
      <c r="O309" s="15">
        <v>0</v>
      </c>
      <c r="P309" s="15">
        <f t="shared" si="150"/>
        <v>1000</v>
      </c>
      <c r="Q309" s="16">
        <v>2</v>
      </c>
      <c r="R309" s="16">
        <v>2.5</v>
      </c>
      <c r="S309" s="16">
        <v>7</v>
      </c>
      <c r="T309" s="15"/>
      <c r="U309" s="15"/>
      <c r="V309" s="15">
        <v>0</v>
      </c>
      <c r="W309" s="15">
        <v>2.5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 t="s">
        <v>138</v>
      </c>
      <c r="AD309" s="15" t="s">
        <v>139</v>
      </c>
      <c r="AE309" s="15">
        <v>23.7</v>
      </c>
      <c r="AF309" s="15">
        <v>7.5</v>
      </c>
      <c r="AG309" s="15">
        <v>2</v>
      </c>
      <c r="AH309" s="15">
        <v>0.5</v>
      </c>
      <c r="AI309" s="15">
        <v>1.3</v>
      </c>
      <c r="AJ309" s="16">
        <f t="shared" si="151"/>
        <v>0.8</v>
      </c>
      <c r="AK309" s="16" t="s">
        <v>135</v>
      </c>
      <c r="AL309" s="16" t="s">
        <v>135</v>
      </c>
      <c r="AM309" s="15" t="s">
        <v>140</v>
      </c>
      <c r="AN309" s="16">
        <f t="shared" si="152"/>
        <v>4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 t="s">
        <v>135</v>
      </c>
      <c r="AU309" s="17">
        <f t="shared" si="153"/>
        <v>0</v>
      </c>
      <c r="AV309" s="17"/>
      <c r="AW309" s="17">
        <f>VLOOKUP(I309,ABNT5101!$I$3:$J$9,2)</f>
        <v>7.5</v>
      </c>
      <c r="AX309" s="17">
        <f>VLOOKUP(I309,ABNT5101!$I$3:$M$9,5)</f>
        <v>0.18</v>
      </c>
      <c r="AY309" s="131" t="str">
        <f>_xlfn.XLOOKUP(I309,ABNT5101!$I:$I,ABNT5101!$L:$L)</f>
        <v>-</v>
      </c>
      <c r="AZ309" s="131">
        <f>_xlfn.XLOOKUP(I309,ABNT5101!$I:$I,ABNT5101!M:M)</f>
        <v>0.18</v>
      </c>
      <c r="BA309" s="131" t="str">
        <f>_xlfn.XLOOKUP(I309,ABNT5101!$I:$I,ABNT5101!N:N)</f>
        <v>-</v>
      </c>
      <c r="BB309" s="131">
        <f>_xlfn.XLOOKUP(I309,ABNT5101!$I:$I,ABNT5101!O:O)</f>
        <v>16</v>
      </c>
      <c r="BC309" s="18" t="str">
        <f t="shared" si="154"/>
        <v>ATENDE</v>
      </c>
      <c r="BD309" s="19">
        <f t="shared" si="155"/>
        <v>7.6000000000000068E-2</v>
      </c>
      <c r="BE309" s="19">
        <f t="shared" si="156"/>
        <v>3.2222222222222223</v>
      </c>
      <c r="BF309" s="19" t="str">
        <f t="shared" si="157"/>
        <v>-</v>
      </c>
      <c r="BG309" s="20">
        <v>8.07</v>
      </c>
      <c r="BH309" s="20">
        <v>0.76</v>
      </c>
      <c r="BI309" s="20"/>
      <c r="BJ309" s="20"/>
      <c r="BK309" s="21"/>
      <c r="BL309" s="20"/>
      <c r="BM309" s="18" t="str">
        <f t="shared" si="158"/>
        <v>ATENDE</v>
      </c>
      <c r="BN309" s="18" t="str">
        <f t="shared" si="159"/>
        <v>ATENDE</v>
      </c>
      <c r="BO309" s="18" t="str">
        <f t="shared" si="160"/>
        <v>ATENDE</v>
      </c>
      <c r="BP309" s="18" t="str">
        <f t="shared" si="161"/>
        <v>ATENDE</v>
      </c>
      <c r="BQ309" s="22" t="str">
        <f t="shared" si="162"/>
        <v>C5</v>
      </c>
      <c r="BR309" s="22" t="str">
        <f t="shared" si="179"/>
        <v>P6</v>
      </c>
      <c r="BS309" s="23">
        <f t="shared" si="164"/>
        <v>0.53333333333333321</v>
      </c>
      <c r="BT309" s="20">
        <v>4.5999999999999996</v>
      </c>
      <c r="BU309" s="20">
        <v>2.96</v>
      </c>
      <c r="BV309" s="132">
        <f>IF(BR309="-","-",_xlfn.XLOOKUP(BR309,ABNT5101!$B$4:$B$9,ABNT5101!$C$4:$C$9))</f>
        <v>3</v>
      </c>
      <c r="BW309" s="132">
        <f>IF(BR309="-","-",_xlfn.XLOOKUP(BR309,ABNT5101!$B$4:$B$9,ABNT5101!$D$4:$D$9))</f>
        <v>0.6</v>
      </c>
      <c r="BX309" s="18" t="str">
        <f t="shared" si="165"/>
        <v>ATENDE</v>
      </c>
      <c r="BY309" s="18" t="str">
        <f t="shared" si="166"/>
        <v>ATENDE</v>
      </c>
      <c r="BZ309" s="18" t="str">
        <f t="shared" si="167"/>
        <v>ATENDE</v>
      </c>
      <c r="CA309" s="22" t="str">
        <f t="shared" si="180"/>
        <v>P6</v>
      </c>
      <c r="CB309" s="23">
        <f t="shared" si="168"/>
        <v>1.25</v>
      </c>
      <c r="CC309" s="22">
        <v>6.75</v>
      </c>
      <c r="CD309" s="22">
        <v>4.63</v>
      </c>
      <c r="CE309" s="130">
        <f>IF(CA309="-","-",_xlfn.XLOOKUP(CA309,ABNT5101!$B$4:$B$9,ABNT5101!$C$4:$C$9))</f>
        <v>3</v>
      </c>
      <c r="CF309" s="130">
        <f>IF(CA309="-","-",_xlfn.XLOOKUP(CA309,ABNT5101!$B$4:$B$9,ABNT5101!$D$4:$D$9))</f>
        <v>0.6</v>
      </c>
      <c r="CG309" s="18" t="str">
        <f t="shared" si="169"/>
        <v>ATENDE</v>
      </c>
      <c r="CH309" s="18" t="str">
        <f t="shared" si="170"/>
        <v>ATENDE</v>
      </c>
      <c r="CI309" s="18" t="str">
        <f t="shared" si="171"/>
        <v>ATENDE</v>
      </c>
      <c r="CJ309" s="133" t="str">
        <f>_xlfn.XLOOKUP(CK309,'Banco de dados'!$B:$B,'Banco de dados'!$D:$D)</f>
        <v>SX LIGHTING</v>
      </c>
      <c r="CK309" s="145" t="s">
        <v>798</v>
      </c>
      <c r="CL309" s="24" t="str">
        <f>_xlfn.XLOOKUP(CK309,'Banco de dados'!$B:$B,'Banco de dados'!$E:$E)</f>
        <v>SXINEVO020K40L12CZF7PHF</v>
      </c>
      <c r="CM309" s="24"/>
      <c r="CN309" s="24" t="e">
        <f>IF(CM309="-","-",_xlfn.XLOOKUP(CM309,'Banco de dados'!$B:$B,'Banco de dados'!$E:$E))</f>
        <v>#N/A</v>
      </c>
      <c r="CO309" s="26">
        <f t="shared" si="172"/>
        <v>2</v>
      </c>
      <c r="CP309" s="24">
        <f>_xlfn.XLOOKUP(CK309,'Banco de dados'!$B:$B,'Banco de dados'!$H:$H)</f>
        <v>22.5</v>
      </c>
      <c r="CQ309" s="24" t="e">
        <f>_xlfn.XLOOKUP(CM309,'Banco de dados'!$B:$B,'Banco de dados'!$H:$H)</f>
        <v>#N/A</v>
      </c>
      <c r="CR309" s="24">
        <f>_xlfn.XLOOKUP(CK309,'Banco de dados'!$B:$B,'Banco de dados'!$F:$F)</f>
        <v>3825</v>
      </c>
      <c r="CS309" s="24">
        <f>_xlfn.XLOOKUP(CM309,'Banco de dados'!$B:$B,'Banco de dados'!$F:$F)</f>
        <v>0</v>
      </c>
      <c r="CT309" s="25">
        <v>0</v>
      </c>
      <c r="CU309" s="25"/>
      <c r="CV309" s="24" t="str">
        <f>IF(AI309&lt;=0.5,"Curto I",IF(AND(AI309&gt;='Braços de IP'!$B$9,AI309&lt;='Braços de IP'!$D$9),'Braços de IP'!$E$9,IF(AND(AI309&gt;='Braços de IP'!$B$10,AI309&lt;='Braços de IP'!$D$10),'Braços de IP'!$E$10,IF(AND(AI309&gt;='Braços de IP'!$B$11,AI309&lt;='Braços de IP'!$D$11),'Braços de IP'!$E$11,IF(AND(AI309&gt;='Braços de IP'!$B$12,AI309&lt;='Braços de IP'!$D$12),'Braços de IP'!$E$12,IF(AND(AI309&gt;='Braços de IP'!$B$13,AI309&lt;='Braços de IP'!$D$13),'Braços de IP'!$E$13,IF(AND(AI309&gt;='Braços de IP'!$B$14,AI309&lt;='Braços de IP'!$D$14),'Braços de IP'!$E$14,"ERRO")))))))</f>
        <v>Curto II</v>
      </c>
      <c r="CW309" s="25"/>
      <c r="CX309" s="24" t="str">
        <f>IF($CW309="","",VLOOKUP($CW309,'Braços de IP'!$E$9:$I$15,2,0))</f>
        <v/>
      </c>
      <c r="CY309" s="27" t="str">
        <f>IF($CW309="","",VLOOKUP($CW309,'Braços de IP'!$E$9:$I$15,5,0))</f>
        <v/>
      </c>
      <c r="CZ309" s="24"/>
      <c r="DA309" s="24"/>
      <c r="DB309" s="24"/>
      <c r="DC309" s="24"/>
      <c r="DD309" s="24"/>
      <c r="DE309" s="24"/>
      <c r="DF309" s="28">
        <f t="shared" si="173"/>
        <v>22.5</v>
      </c>
      <c r="DG309" s="29">
        <f t="shared" si="174"/>
        <v>250</v>
      </c>
      <c r="DH309" s="28">
        <f t="shared" si="175"/>
        <v>545</v>
      </c>
      <c r="DI309" s="30">
        <f t="shared" si="176"/>
        <v>0.91</v>
      </c>
      <c r="DJ309" s="31"/>
      <c r="DK309" s="32"/>
      <c r="DL309" s="15" t="s">
        <v>141</v>
      </c>
      <c r="DM309" s="15"/>
      <c r="DO309" s="33">
        <f t="shared" si="177"/>
        <v>0.9196428571428571</v>
      </c>
    </row>
    <row r="310" spans="1:119" ht="15.75" hidden="1" customHeight="1" x14ac:dyDescent="0.3">
      <c r="C310" t="s">
        <v>991</v>
      </c>
      <c r="D310" s="15">
        <v>102</v>
      </c>
      <c r="E310" s="15" t="s">
        <v>132</v>
      </c>
      <c r="F310" s="15" t="s">
        <v>266</v>
      </c>
      <c r="G310" s="15">
        <v>-30.04479778</v>
      </c>
      <c r="H310" s="15">
        <v>-50.1596075</v>
      </c>
      <c r="I310" s="15" t="s">
        <v>134</v>
      </c>
      <c r="J310" s="15" t="s">
        <v>135</v>
      </c>
      <c r="K310" s="15" t="s">
        <v>136</v>
      </c>
      <c r="L310" s="15" t="s">
        <v>148</v>
      </c>
      <c r="M310" s="15">
        <v>250</v>
      </c>
      <c r="N310" s="15">
        <v>30</v>
      </c>
      <c r="O310" s="15">
        <v>0</v>
      </c>
      <c r="P310" s="15">
        <f t="shared" si="150"/>
        <v>1000</v>
      </c>
      <c r="Q310" s="16">
        <v>2</v>
      </c>
      <c r="R310" s="16">
        <v>2.5</v>
      </c>
      <c r="S310" s="16">
        <v>7</v>
      </c>
      <c r="T310" s="15"/>
      <c r="U310" s="15"/>
      <c r="V310" s="15">
        <v>0</v>
      </c>
      <c r="W310" s="15">
        <v>2.5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 t="s">
        <v>138</v>
      </c>
      <c r="AD310" s="15" t="s">
        <v>139</v>
      </c>
      <c r="AE310" s="15">
        <v>23.7</v>
      </c>
      <c r="AF310" s="15">
        <v>7.5</v>
      </c>
      <c r="AG310" s="15">
        <v>2</v>
      </c>
      <c r="AH310" s="15">
        <v>0.5</v>
      </c>
      <c r="AI310" s="15">
        <v>1.3</v>
      </c>
      <c r="AJ310" s="16">
        <f t="shared" si="151"/>
        <v>0.8</v>
      </c>
      <c r="AK310" s="16" t="s">
        <v>135</v>
      </c>
      <c r="AL310" s="16" t="s">
        <v>135</v>
      </c>
      <c r="AM310" s="15" t="s">
        <v>140</v>
      </c>
      <c r="AN310" s="16">
        <f t="shared" si="152"/>
        <v>4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 t="s">
        <v>135</v>
      </c>
      <c r="AU310" s="17">
        <f t="shared" si="153"/>
        <v>0</v>
      </c>
      <c r="AV310" s="17"/>
      <c r="AW310" s="17">
        <f>VLOOKUP(I310,ABNT5101!$I$3:$J$9,2)</f>
        <v>7.5</v>
      </c>
      <c r="AX310" s="17">
        <f>VLOOKUP(I310,ABNT5101!$I$3:$M$9,5)</f>
        <v>0.18</v>
      </c>
      <c r="AY310" s="131" t="str">
        <f>_xlfn.XLOOKUP(I310,ABNT5101!$I:$I,ABNT5101!$L:$L)</f>
        <v>-</v>
      </c>
      <c r="AZ310" s="131">
        <f>_xlfn.XLOOKUP(I310,ABNT5101!$I:$I,ABNT5101!M:M)</f>
        <v>0.18</v>
      </c>
      <c r="BA310" s="131" t="str">
        <f>_xlfn.XLOOKUP(I310,ABNT5101!$I:$I,ABNT5101!N:N)</f>
        <v>-</v>
      </c>
      <c r="BB310" s="131">
        <f>_xlfn.XLOOKUP(I310,ABNT5101!$I:$I,ABNT5101!O:O)</f>
        <v>16</v>
      </c>
      <c r="BC310" s="18" t="str">
        <f t="shared" si="154"/>
        <v>ATENDE</v>
      </c>
      <c r="BD310" s="19">
        <f t="shared" si="155"/>
        <v>0.58133333333333326</v>
      </c>
      <c r="BE310" s="19">
        <f t="shared" si="156"/>
        <v>2.9444444444444442</v>
      </c>
      <c r="BF310" s="19" t="str">
        <f t="shared" si="157"/>
        <v>-</v>
      </c>
      <c r="BG310" s="20">
        <v>11.86</v>
      </c>
      <c r="BH310" s="20">
        <v>0.71</v>
      </c>
      <c r="BI310" s="20"/>
      <c r="BJ310" s="20"/>
      <c r="BK310" s="21"/>
      <c r="BL310" s="20"/>
      <c r="BM310" s="18" t="str">
        <f t="shared" si="158"/>
        <v>ATENDE</v>
      </c>
      <c r="BN310" s="18" t="str">
        <f t="shared" si="159"/>
        <v>ATENDE</v>
      </c>
      <c r="BO310" s="18" t="str">
        <f t="shared" si="160"/>
        <v>ATENDE</v>
      </c>
      <c r="BP310" s="18" t="str">
        <f t="shared" si="161"/>
        <v>ATENDE</v>
      </c>
      <c r="BQ310" s="22" t="str">
        <f t="shared" si="162"/>
        <v>C5</v>
      </c>
      <c r="BR310" s="22" t="str">
        <f t="shared" si="179"/>
        <v>P6</v>
      </c>
      <c r="BS310" s="23">
        <f t="shared" si="164"/>
        <v>0.9800000000000002</v>
      </c>
      <c r="BT310" s="20">
        <v>5.94</v>
      </c>
      <c r="BU310" s="20">
        <v>4.0599999999999996</v>
      </c>
      <c r="BV310" s="132">
        <f>IF(BR310="-","-",_xlfn.XLOOKUP(BR310,ABNT5101!$B$4:$B$9,ABNT5101!$C$4:$C$9))</f>
        <v>3</v>
      </c>
      <c r="BW310" s="132">
        <f>IF(BR310="-","-",_xlfn.XLOOKUP(BR310,ABNT5101!$B$4:$B$9,ABNT5101!$D$4:$D$9))</f>
        <v>0.6</v>
      </c>
      <c r="BX310" s="18" t="str">
        <f t="shared" si="165"/>
        <v>ATENDE</v>
      </c>
      <c r="BY310" s="18" t="str">
        <f t="shared" si="166"/>
        <v>ATENDE</v>
      </c>
      <c r="BZ310" s="18" t="str">
        <f t="shared" si="167"/>
        <v>ATENDE</v>
      </c>
      <c r="CA310" s="22" t="str">
        <f t="shared" si="180"/>
        <v>P6</v>
      </c>
      <c r="CB310" s="23">
        <f t="shared" si="168"/>
        <v>2.2400000000000002</v>
      </c>
      <c r="CC310" s="22">
        <v>9.7200000000000006</v>
      </c>
      <c r="CD310" s="22">
        <v>6.91</v>
      </c>
      <c r="CE310" s="130">
        <f>IF(CA310="-","-",_xlfn.XLOOKUP(CA310,ABNT5101!$B$4:$B$9,ABNT5101!$C$4:$C$9))</f>
        <v>3</v>
      </c>
      <c r="CF310" s="130">
        <f>IF(CA310="-","-",_xlfn.XLOOKUP(CA310,ABNT5101!$B$4:$B$9,ABNT5101!$D$4:$D$9))</f>
        <v>0.6</v>
      </c>
      <c r="CG310" s="18" t="str">
        <f t="shared" si="169"/>
        <v>ATENDE</v>
      </c>
      <c r="CH310" s="18" t="str">
        <f t="shared" si="170"/>
        <v>ATENDE</v>
      </c>
      <c r="CI310" s="18" t="str">
        <f t="shared" si="171"/>
        <v>ATENDE</v>
      </c>
      <c r="CJ310" s="133" t="str">
        <f>_xlfn.XLOOKUP(CK310,'Banco de dados'!$B:$B,'Banco de dados'!$D:$D)</f>
        <v>TECNOWATT</v>
      </c>
      <c r="CK310" s="145" t="s">
        <v>824</v>
      </c>
      <c r="CL310" s="24" t="str">
        <f>_xlfn.XLOOKUP(CK310,'Banco de dados'!$B:$B,'Banco de dados'!$E:$E)</f>
        <v>SIGSAGPTLRRSSNDL_30W_38IBBRS
1-10C1MUN6.5</v>
      </c>
      <c r="CM310" s="24"/>
      <c r="CN310" s="24" t="e">
        <f>IF(CM310="-","-",_xlfn.XLOOKUP(CM310,'Banco de dados'!$B:$B,'Banco de dados'!$E:$E))</f>
        <v>#N/A</v>
      </c>
      <c r="CO310" s="26">
        <f t="shared" si="172"/>
        <v>2</v>
      </c>
      <c r="CP310" s="24">
        <f>_xlfn.XLOOKUP(CK310,'Banco de dados'!$B:$B,'Banco de dados'!$H:$H)</f>
        <v>30</v>
      </c>
      <c r="CQ310" s="24" t="e">
        <f>_xlfn.XLOOKUP(CM310,'Banco de dados'!$B:$B,'Banco de dados'!$H:$H)</f>
        <v>#N/A</v>
      </c>
      <c r="CR310" s="24">
        <f>_xlfn.XLOOKUP(CK310,'Banco de dados'!$B:$B,'Banco de dados'!$F:$F)</f>
        <v>5266</v>
      </c>
      <c r="CS310" s="24">
        <f>_xlfn.XLOOKUP(CM310,'Banco de dados'!$B:$B,'Banco de dados'!$F:$F)</f>
        <v>0</v>
      </c>
      <c r="CT310" s="25">
        <v>0</v>
      </c>
      <c r="CU310" s="25"/>
      <c r="CV310" s="24" t="str">
        <f>IF(AI310&lt;=0.5,"Curto I",IF(AND(AI310&gt;='Braços de IP'!$B$9,AI310&lt;='Braços de IP'!$D$9),'Braços de IP'!$E$9,IF(AND(AI310&gt;='Braços de IP'!$B$10,AI310&lt;='Braços de IP'!$D$10),'Braços de IP'!$E$10,IF(AND(AI310&gt;='Braços de IP'!$B$11,AI310&lt;='Braços de IP'!$D$11),'Braços de IP'!$E$11,IF(AND(AI310&gt;='Braços de IP'!$B$12,AI310&lt;='Braços de IP'!$D$12),'Braços de IP'!$E$12,IF(AND(AI310&gt;='Braços de IP'!$B$13,AI310&lt;='Braços de IP'!$D$13),'Braços de IP'!$E$13,IF(AND(AI310&gt;='Braços de IP'!$B$14,AI310&lt;='Braços de IP'!$D$14),'Braços de IP'!$E$14,"ERRO")))))))</f>
        <v>Curto II</v>
      </c>
      <c r="CW310" s="25"/>
      <c r="CX310" s="24" t="str">
        <f>IF($CW310="","",VLOOKUP($CW310,'Braços de IP'!$E$9:$I$15,2,0))</f>
        <v/>
      </c>
      <c r="CY310" s="27" t="str">
        <f>IF($CW310="","",VLOOKUP($CW310,'Braços de IP'!$E$9:$I$15,5,0))</f>
        <v/>
      </c>
      <c r="CZ310" s="24"/>
      <c r="DA310" s="24"/>
      <c r="DB310" s="24"/>
      <c r="DC310" s="24"/>
      <c r="DD310" s="24"/>
      <c r="DE310" s="24"/>
      <c r="DF310" s="28">
        <f t="shared" si="173"/>
        <v>30</v>
      </c>
      <c r="DG310" s="29">
        <f t="shared" si="174"/>
        <v>250</v>
      </c>
      <c r="DH310" s="28">
        <f t="shared" si="175"/>
        <v>560</v>
      </c>
      <c r="DI310" s="30">
        <f t="shared" si="176"/>
        <v>0.88</v>
      </c>
      <c r="DJ310" s="31"/>
      <c r="DK310" s="32"/>
      <c r="DL310" s="15" t="s">
        <v>141</v>
      </c>
      <c r="DM310" s="15"/>
      <c r="DO310" s="33">
        <f t="shared" si="177"/>
        <v>0.8928571428571429</v>
      </c>
    </row>
    <row r="311" spans="1:119" ht="15.75" hidden="1" customHeight="1" x14ac:dyDescent="0.3">
      <c r="C311" t="s">
        <v>991</v>
      </c>
      <c r="D311" s="15">
        <v>103</v>
      </c>
      <c r="E311" s="15" t="s">
        <v>132</v>
      </c>
      <c r="F311" s="15" t="s">
        <v>267</v>
      </c>
      <c r="G311" s="15">
        <v>-30.046217380000002</v>
      </c>
      <c r="H311" s="15">
        <v>-50.157975980000003</v>
      </c>
      <c r="I311" s="15" t="s">
        <v>134</v>
      </c>
      <c r="J311" s="15" t="s">
        <v>135</v>
      </c>
      <c r="K311" s="15" t="s">
        <v>136</v>
      </c>
      <c r="L311" s="15" t="s">
        <v>148</v>
      </c>
      <c r="M311" s="15">
        <v>100</v>
      </c>
      <c r="N311" s="15">
        <v>17</v>
      </c>
      <c r="O311" s="15">
        <v>0</v>
      </c>
      <c r="P311" s="15">
        <f t="shared" si="150"/>
        <v>200</v>
      </c>
      <c r="Q311" s="16">
        <v>2</v>
      </c>
      <c r="R311" s="16">
        <v>2.5</v>
      </c>
      <c r="S311" s="16">
        <v>7.5</v>
      </c>
      <c r="T311" s="15"/>
      <c r="U311" s="15"/>
      <c r="V311" s="15">
        <v>0</v>
      </c>
      <c r="W311" s="15">
        <v>2.5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 t="s">
        <v>138</v>
      </c>
      <c r="AD311" s="15" t="s">
        <v>139</v>
      </c>
      <c r="AE311" s="15">
        <v>35.4</v>
      </c>
      <c r="AF311" s="15">
        <v>7.5</v>
      </c>
      <c r="AG311" s="15">
        <v>1</v>
      </c>
      <c r="AH311" s="15">
        <v>0.5</v>
      </c>
      <c r="AI311" s="15">
        <v>1.3</v>
      </c>
      <c r="AJ311" s="16">
        <f t="shared" si="151"/>
        <v>0.8</v>
      </c>
      <c r="AK311" s="16" t="s">
        <v>135</v>
      </c>
      <c r="AL311" s="16" t="s">
        <v>135</v>
      </c>
      <c r="AM311" s="15" t="s">
        <v>140</v>
      </c>
      <c r="AN311" s="16">
        <f t="shared" si="152"/>
        <v>2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 t="s">
        <v>135</v>
      </c>
      <c r="AU311" s="17">
        <f t="shared" si="153"/>
        <v>0</v>
      </c>
      <c r="AV311" s="17"/>
      <c r="AW311" s="17">
        <f>VLOOKUP(I311,ABNT5101!$I$3:$J$9,2)</f>
        <v>7.5</v>
      </c>
      <c r="AX311" s="17">
        <f>VLOOKUP(I311,ABNT5101!$I$3:$M$9,5)</f>
        <v>0.18</v>
      </c>
      <c r="AY311" s="131" t="str">
        <f>_xlfn.XLOOKUP(I311,ABNT5101!$I:$I,ABNT5101!$L:$L)</f>
        <v>-</v>
      </c>
      <c r="AZ311" s="131">
        <f>_xlfn.XLOOKUP(I311,ABNT5101!$I:$I,ABNT5101!M:M)</f>
        <v>0.18</v>
      </c>
      <c r="BA311" s="131" t="str">
        <f>_xlfn.XLOOKUP(I311,ABNT5101!$I:$I,ABNT5101!N:N)</f>
        <v>-</v>
      </c>
      <c r="BB311" s="131">
        <f>_xlfn.XLOOKUP(I311,ABNT5101!$I:$I,ABNT5101!O:O)</f>
        <v>16</v>
      </c>
      <c r="BC311" s="18" t="str">
        <f t="shared" si="154"/>
        <v>ATENDE</v>
      </c>
      <c r="BD311" s="19">
        <f t="shared" si="155"/>
        <v>0.10933333333333328</v>
      </c>
      <c r="BE311" s="19">
        <f t="shared" si="156"/>
        <v>1.3333333333333335</v>
      </c>
      <c r="BF311" s="19" t="str">
        <f t="shared" si="157"/>
        <v>-</v>
      </c>
      <c r="BG311" s="20">
        <v>8.32</v>
      </c>
      <c r="BH311" s="20">
        <v>0.42</v>
      </c>
      <c r="BI311" s="20"/>
      <c r="BJ311" s="20"/>
      <c r="BK311" s="21"/>
      <c r="BL311" s="20"/>
      <c r="BM311" s="18" t="str">
        <f t="shared" si="158"/>
        <v>ATENDE</v>
      </c>
      <c r="BN311" s="18" t="str">
        <f t="shared" si="159"/>
        <v>ATENDE</v>
      </c>
      <c r="BO311" s="18" t="str">
        <f t="shared" si="160"/>
        <v>ATENDE</v>
      </c>
      <c r="BP311" s="18" t="str">
        <f t="shared" si="161"/>
        <v>ATENDE</v>
      </c>
      <c r="BQ311" s="22" t="str">
        <f t="shared" si="162"/>
        <v>C5</v>
      </c>
      <c r="BR311" s="22" t="str">
        <f t="shared" si="179"/>
        <v>P6</v>
      </c>
      <c r="BS311" s="23">
        <f t="shared" si="164"/>
        <v>0.70333333333333337</v>
      </c>
      <c r="BT311" s="20">
        <v>5.1100000000000003</v>
      </c>
      <c r="BU311" s="20">
        <v>2.44</v>
      </c>
      <c r="BV311" s="132">
        <f>IF(BR311="-","-",_xlfn.XLOOKUP(BR311,ABNT5101!$B$4:$B$9,ABNT5101!$C$4:$C$9))</f>
        <v>3</v>
      </c>
      <c r="BW311" s="132">
        <f>IF(BR311="-","-",_xlfn.XLOOKUP(BR311,ABNT5101!$B$4:$B$9,ABNT5101!$D$4:$D$9))</f>
        <v>0.6</v>
      </c>
      <c r="BX311" s="18" t="str">
        <f t="shared" si="165"/>
        <v>ATENDE</v>
      </c>
      <c r="BY311" s="18" t="str">
        <f t="shared" si="166"/>
        <v>ATENDE</v>
      </c>
      <c r="BZ311" s="18" t="str">
        <f t="shared" si="167"/>
        <v>ATENDE</v>
      </c>
      <c r="CA311" s="22" t="str">
        <f t="shared" si="180"/>
        <v>P6</v>
      </c>
      <c r="CB311" s="23">
        <f t="shared" si="168"/>
        <v>1.3266666666666667</v>
      </c>
      <c r="CC311" s="22">
        <v>6.98</v>
      </c>
      <c r="CD311" s="22">
        <v>2.57</v>
      </c>
      <c r="CE311" s="130">
        <f>IF(CA311="-","-",_xlfn.XLOOKUP(CA311,ABNT5101!$B$4:$B$9,ABNT5101!$C$4:$C$9))</f>
        <v>3</v>
      </c>
      <c r="CF311" s="130">
        <f>IF(CA311="-","-",_xlfn.XLOOKUP(CA311,ABNT5101!$B$4:$B$9,ABNT5101!$D$4:$D$9))</f>
        <v>0.6</v>
      </c>
      <c r="CG311" s="18" t="str">
        <f t="shared" si="169"/>
        <v>ATENDE</v>
      </c>
      <c r="CH311" s="18" t="str">
        <f t="shared" si="170"/>
        <v>ATENDE</v>
      </c>
      <c r="CI311" s="18" t="str">
        <f t="shared" si="171"/>
        <v>ATENDE</v>
      </c>
      <c r="CJ311" s="133" t="str">
        <f>_xlfn.XLOOKUP(CK311,'Banco de dados'!$B:$B,'Banco de dados'!$D:$D)</f>
        <v>LEDSTAR</v>
      </c>
      <c r="CK311" s="145" t="s">
        <v>709</v>
      </c>
      <c r="CL311" s="24" t="str">
        <f>_xlfn.XLOOKUP(CK311,'Banco de dados'!$B:$B,'Banco de dados'!$E:$E)</f>
        <v>LUM LED SL VT 9.1 35W</v>
      </c>
      <c r="CM311" s="24"/>
      <c r="CN311" s="24" t="e">
        <f>IF(CM311="-","-",_xlfn.XLOOKUP(CM311,'Banco de dados'!$B:$B,'Banco de dados'!$E:$E))</f>
        <v>#N/A</v>
      </c>
      <c r="CO311" s="26">
        <f t="shared" si="172"/>
        <v>1</v>
      </c>
      <c r="CP311" s="24">
        <f>_xlfn.XLOOKUP(CK311,'Banco de dados'!$B:$B,'Banco de dados'!$H:$H)</f>
        <v>35</v>
      </c>
      <c r="CQ311" s="24">
        <f>_xlfn.XLOOKUP(CM311,'Banco de dados'!$B:$B,'Banco de dados'!$H:$H)</f>
        <v>0</v>
      </c>
      <c r="CR311" s="24">
        <f>_xlfn.XLOOKUP(CK311,'Banco de dados'!$B:$B,'Banco de dados'!$F:$F)</f>
        <v>5955.62</v>
      </c>
      <c r="CS311" s="24">
        <f>_xlfn.XLOOKUP(CM311,'Banco de dados'!$B:$B,'Banco de dados'!$F:$F)</f>
        <v>0</v>
      </c>
      <c r="CT311" s="25">
        <v>0</v>
      </c>
      <c r="CU311" s="25"/>
      <c r="CV311" s="24" t="str">
        <f>IF(AI311&lt;=0.5,"Curto I",IF(AND(AI311&gt;='Braços de IP'!$B$9,AI311&lt;='Braços de IP'!$D$9),'Braços de IP'!$E$9,IF(AND(AI311&gt;='Braços de IP'!$B$10,AI311&lt;='Braços de IP'!$D$10),'Braços de IP'!$E$10,IF(AND(AI311&gt;='Braços de IP'!$B$11,AI311&lt;='Braços de IP'!$D$11),'Braços de IP'!$E$11,IF(AND(AI311&gt;='Braços de IP'!$B$12,AI311&lt;='Braços de IP'!$D$12),'Braços de IP'!$E$12,IF(AND(AI311&gt;='Braços de IP'!$B$13,AI311&lt;='Braços de IP'!$D$13),'Braços de IP'!$E$13,IF(AND(AI311&gt;='Braços de IP'!$B$14,AI311&lt;='Braços de IP'!$D$14),'Braços de IP'!$E$14,"ERRO")))))))</f>
        <v>Curto II</v>
      </c>
      <c r="CW311" s="25"/>
      <c r="CX311" s="24" t="str">
        <f>IF($CW311="","",VLOOKUP($CW311,'Braços de IP'!$E$9:$I$15,2,0))</f>
        <v/>
      </c>
      <c r="CY311" s="27" t="str">
        <f>IF($CW311="","",VLOOKUP($CW311,'Braços de IP'!$E$9:$I$15,5,0))</f>
        <v/>
      </c>
      <c r="CZ311" s="24"/>
      <c r="DA311" s="24"/>
      <c r="DB311" s="24"/>
      <c r="DC311" s="24"/>
      <c r="DD311" s="24"/>
      <c r="DE311" s="24"/>
      <c r="DF311" s="28">
        <f t="shared" si="173"/>
        <v>35</v>
      </c>
      <c r="DG311" s="29">
        <f t="shared" si="174"/>
        <v>100</v>
      </c>
      <c r="DH311" s="28">
        <f t="shared" si="175"/>
        <v>135</v>
      </c>
      <c r="DI311" s="30">
        <f t="shared" si="176"/>
        <v>0.65</v>
      </c>
      <c r="DJ311" s="31"/>
      <c r="DK311" s="32"/>
      <c r="DL311" s="15" t="s">
        <v>141</v>
      </c>
      <c r="DM311" s="15"/>
      <c r="DO311" s="33">
        <f t="shared" si="177"/>
        <v>0.70085470085470081</v>
      </c>
    </row>
    <row r="312" spans="1:119" ht="15.75" hidden="1" customHeight="1" x14ac:dyDescent="0.3">
      <c r="C312" t="s">
        <v>991</v>
      </c>
      <c r="D312" s="15">
        <v>103</v>
      </c>
      <c r="E312" s="15" t="s">
        <v>132</v>
      </c>
      <c r="F312" s="15" t="s">
        <v>267</v>
      </c>
      <c r="G312" s="15">
        <v>-30.046217380000002</v>
      </c>
      <c r="H312" s="15">
        <v>-50.157975980000003</v>
      </c>
      <c r="I312" s="15" t="s">
        <v>134</v>
      </c>
      <c r="J312" s="15" t="s">
        <v>135</v>
      </c>
      <c r="K312" s="15" t="s">
        <v>136</v>
      </c>
      <c r="L312" s="15" t="s">
        <v>148</v>
      </c>
      <c r="M312" s="15">
        <v>100</v>
      </c>
      <c r="N312" s="15">
        <v>17</v>
      </c>
      <c r="O312" s="15">
        <v>0</v>
      </c>
      <c r="P312" s="15">
        <f t="shared" si="150"/>
        <v>200</v>
      </c>
      <c r="Q312" s="16">
        <v>2</v>
      </c>
      <c r="R312" s="16">
        <v>2.5</v>
      </c>
      <c r="S312" s="16">
        <v>7.5</v>
      </c>
      <c r="T312" s="15"/>
      <c r="U312" s="15"/>
      <c r="V312" s="15">
        <v>0</v>
      </c>
      <c r="W312" s="15">
        <v>2.5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 t="s">
        <v>138</v>
      </c>
      <c r="AD312" s="15" t="s">
        <v>139</v>
      </c>
      <c r="AE312" s="15">
        <v>35.4</v>
      </c>
      <c r="AF312" s="15">
        <v>7.5</v>
      </c>
      <c r="AG312" s="15">
        <v>1</v>
      </c>
      <c r="AH312" s="15">
        <v>0.5</v>
      </c>
      <c r="AI312" s="15">
        <v>1.3</v>
      </c>
      <c r="AJ312" s="16">
        <f t="shared" si="151"/>
        <v>0.8</v>
      </c>
      <c r="AK312" s="16" t="s">
        <v>135</v>
      </c>
      <c r="AL312" s="16" t="s">
        <v>135</v>
      </c>
      <c r="AM312" s="15" t="s">
        <v>140</v>
      </c>
      <c r="AN312" s="16">
        <f t="shared" si="152"/>
        <v>2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 t="s">
        <v>135</v>
      </c>
      <c r="AU312" s="17">
        <f t="shared" si="153"/>
        <v>0</v>
      </c>
      <c r="AV312" s="17"/>
      <c r="AW312" s="17">
        <f>VLOOKUP(I312,ABNT5101!$I$3:$J$9,2)</f>
        <v>7.5</v>
      </c>
      <c r="AX312" s="17">
        <f>VLOOKUP(I312,ABNT5101!$I$3:$M$9,5)</f>
        <v>0.18</v>
      </c>
      <c r="AY312" s="131" t="str">
        <f>_xlfn.XLOOKUP(I312,ABNT5101!$I:$I,ABNT5101!$L:$L)</f>
        <v>-</v>
      </c>
      <c r="AZ312" s="131">
        <f>_xlfn.XLOOKUP(I312,ABNT5101!$I:$I,ABNT5101!M:M)</f>
        <v>0.18</v>
      </c>
      <c r="BA312" s="131" t="str">
        <f>_xlfn.XLOOKUP(I312,ABNT5101!$I:$I,ABNT5101!N:N)</f>
        <v>-</v>
      </c>
      <c r="BB312" s="131">
        <f>_xlfn.XLOOKUP(I312,ABNT5101!$I:$I,ABNT5101!O:O)</f>
        <v>16</v>
      </c>
      <c r="BC312" s="18" t="str">
        <f t="shared" si="154"/>
        <v>ATENDE</v>
      </c>
      <c r="BD312" s="19">
        <f t="shared" si="155"/>
        <v>6.9333333333333247E-2</v>
      </c>
      <c r="BE312" s="19">
        <f t="shared" si="156"/>
        <v>1.6111111111111112</v>
      </c>
      <c r="BF312" s="19" t="str">
        <f t="shared" si="157"/>
        <v>-</v>
      </c>
      <c r="BG312" s="20">
        <v>8.02</v>
      </c>
      <c r="BH312" s="20">
        <v>0.47</v>
      </c>
      <c r="BI312" s="20"/>
      <c r="BJ312" s="20"/>
      <c r="BK312" s="21"/>
      <c r="BL312" s="20"/>
      <c r="BM312" s="18" t="str">
        <f t="shared" si="158"/>
        <v>ATENDE</v>
      </c>
      <c r="BN312" s="18" t="str">
        <f t="shared" si="159"/>
        <v>ATENDE</v>
      </c>
      <c r="BO312" s="18" t="str">
        <f t="shared" si="160"/>
        <v>ATENDE</v>
      </c>
      <c r="BP312" s="18" t="str">
        <f t="shared" si="161"/>
        <v>ATENDE</v>
      </c>
      <c r="BQ312" s="22" t="str">
        <f t="shared" si="162"/>
        <v>C5</v>
      </c>
      <c r="BR312" s="22" t="str">
        <f t="shared" si="179"/>
        <v>P6</v>
      </c>
      <c r="BS312" s="23">
        <f t="shared" si="164"/>
        <v>0.44333333333333336</v>
      </c>
      <c r="BT312" s="20">
        <v>4.33</v>
      </c>
      <c r="BU312" s="20">
        <v>2.44</v>
      </c>
      <c r="BV312" s="132">
        <f>IF(BR312="-","-",_xlfn.XLOOKUP(BR312,ABNT5101!$B$4:$B$9,ABNT5101!$C$4:$C$9))</f>
        <v>3</v>
      </c>
      <c r="BW312" s="132">
        <f>IF(BR312="-","-",_xlfn.XLOOKUP(BR312,ABNT5101!$B$4:$B$9,ABNT5101!$D$4:$D$9))</f>
        <v>0.6</v>
      </c>
      <c r="BX312" s="18" t="str">
        <f t="shared" si="165"/>
        <v>ATENDE</v>
      </c>
      <c r="BY312" s="18" t="str">
        <f t="shared" si="166"/>
        <v>ATENDE</v>
      </c>
      <c r="BZ312" s="18" t="str">
        <f t="shared" si="167"/>
        <v>ATENDE</v>
      </c>
      <c r="CA312" s="22" t="str">
        <f t="shared" si="180"/>
        <v>P6</v>
      </c>
      <c r="CB312" s="23">
        <f t="shared" si="168"/>
        <v>1.17</v>
      </c>
      <c r="CC312" s="22">
        <v>6.51</v>
      </c>
      <c r="CD312" s="22">
        <v>1.95</v>
      </c>
      <c r="CE312" s="130">
        <f>IF(CA312="-","-",_xlfn.XLOOKUP(CA312,ABNT5101!$B$4:$B$9,ABNT5101!$C$4:$C$9))</f>
        <v>3</v>
      </c>
      <c r="CF312" s="130">
        <f>IF(CA312="-","-",_xlfn.XLOOKUP(CA312,ABNT5101!$B$4:$B$9,ABNT5101!$D$4:$D$9))</f>
        <v>0.6</v>
      </c>
      <c r="CG312" s="18" t="str">
        <f t="shared" si="169"/>
        <v>ATENDE</v>
      </c>
      <c r="CH312" s="18" t="str">
        <f t="shared" si="170"/>
        <v>ATENDE</v>
      </c>
      <c r="CI312" s="18" t="str">
        <f t="shared" si="171"/>
        <v>ATENDE</v>
      </c>
      <c r="CJ312" s="133" t="str">
        <f>_xlfn.XLOOKUP(CK312,'Banco de dados'!$B:$B,'Banco de dados'!$D:$D)</f>
        <v>SX LIGHTING</v>
      </c>
      <c r="CK312" s="145" t="s">
        <v>801</v>
      </c>
      <c r="CL312" s="24" t="str">
        <f>_xlfn.XLOOKUP(CK312,'Banco de dados'!$B:$B,'Banco de dados'!$E:$E)</f>
        <v>SXINEVO030K40L12CZF7PHF</v>
      </c>
      <c r="CM312" s="24"/>
      <c r="CN312" s="24">
        <f>IF(CM312="-","-",_xlfn.XLOOKUP(CM312,'Banco de dados'!$B:$B,'Banco de dados'!$E:$E))</f>
        <v>0</v>
      </c>
      <c r="CO312" s="26">
        <f t="shared" si="172"/>
        <v>1</v>
      </c>
      <c r="CP312" s="24">
        <f>_xlfn.XLOOKUP(CK312,'Banco de dados'!$B:$B,'Banco de dados'!$H:$H)</f>
        <v>31</v>
      </c>
      <c r="CQ312" s="24">
        <f>_xlfn.XLOOKUP(CM312,'Banco de dados'!$B:$B,'Banco de dados'!$H:$H)</f>
        <v>0</v>
      </c>
      <c r="CR312" s="24">
        <f>_xlfn.XLOOKUP(CK312,'Banco de dados'!$B:$B,'Banco de dados'!$F:$F)</f>
        <v>5270</v>
      </c>
      <c r="CS312" s="24">
        <f>_xlfn.XLOOKUP(CM312,'Banco de dados'!$B:$B,'Banco de dados'!$F:$F)</f>
        <v>0</v>
      </c>
      <c r="CT312" s="25">
        <v>0</v>
      </c>
      <c r="CU312" s="25"/>
      <c r="CV312" s="24" t="str">
        <f>IF(AI312&lt;=0.5,"Curto I",IF(AND(AI312&gt;='Braços de IP'!$B$9,AI312&lt;='Braços de IP'!$D$9),'Braços de IP'!$E$9,IF(AND(AI312&gt;='Braços de IP'!$B$10,AI312&lt;='Braços de IP'!$D$10),'Braços de IP'!$E$10,IF(AND(AI312&gt;='Braços de IP'!$B$11,AI312&lt;='Braços de IP'!$D$11),'Braços de IP'!$E$11,IF(AND(AI312&gt;='Braços de IP'!$B$12,AI312&lt;='Braços de IP'!$D$12),'Braços de IP'!$E$12,IF(AND(AI312&gt;='Braços de IP'!$B$13,AI312&lt;='Braços de IP'!$D$13),'Braços de IP'!$E$13,IF(AND(AI312&gt;='Braços de IP'!$B$14,AI312&lt;='Braços de IP'!$D$14),'Braços de IP'!$E$14,"ERRO")))))))</f>
        <v>Curto II</v>
      </c>
      <c r="CW312" s="25"/>
      <c r="CX312" s="24" t="str">
        <f>IF($CW312="","",VLOOKUP($CW312,'Braços de IP'!$E$9:$I$15,2,0))</f>
        <v/>
      </c>
      <c r="CY312" s="27" t="str">
        <f>IF($CW312="","",VLOOKUP($CW312,'Braços de IP'!$E$9:$I$15,5,0))</f>
        <v/>
      </c>
      <c r="CZ312" s="24"/>
      <c r="DA312" s="24"/>
      <c r="DB312" s="24"/>
      <c r="DC312" s="24"/>
      <c r="DD312" s="24"/>
      <c r="DE312" s="24"/>
      <c r="DF312" s="28">
        <f t="shared" si="173"/>
        <v>31</v>
      </c>
      <c r="DG312" s="29">
        <f t="shared" si="174"/>
        <v>100</v>
      </c>
      <c r="DH312" s="28">
        <f t="shared" si="175"/>
        <v>131</v>
      </c>
      <c r="DI312" s="30">
        <f t="shared" si="176"/>
        <v>0.69</v>
      </c>
      <c r="DJ312" s="31"/>
      <c r="DK312" s="32"/>
      <c r="DL312" s="15" t="s">
        <v>141</v>
      </c>
      <c r="DM312" s="15"/>
      <c r="DO312" s="33">
        <f t="shared" si="177"/>
        <v>0.7350427350427351</v>
      </c>
    </row>
    <row r="313" spans="1:119" ht="15.75" hidden="1" customHeight="1" x14ac:dyDescent="0.3">
      <c r="C313" t="s">
        <v>991</v>
      </c>
      <c r="D313" s="15">
        <v>103</v>
      </c>
      <c r="E313" s="15" t="s">
        <v>132</v>
      </c>
      <c r="F313" s="15" t="s">
        <v>267</v>
      </c>
      <c r="G313" s="15">
        <v>-30.046217380000002</v>
      </c>
      <c r="H313" s="15">
        <v>-50.157975980000003</v>
      </c>
      <c r="I313" s="15" t="s">
        <v>134</v>
      </c>
      <c r="J313" s="15" t="s">
        <v>135</v>
      </c>
      <c r="K313" s="15" t="s">
        <v>136</v>
      </c>
      <c r="L313" s="15" t="s">
        <v>148</v>
      </c>
      <c r="M313" s="15">
        <v>100</v>
      </c>
      <c r="N313" s="15">
        <v>17</v>
      </c>
      <c r="O313" s="15">
        <v>0</v>
      </c>
      <c r="P313" s="15">
        <f t="shared" si="150"/>
        <v>200</v>
      </c>
      <c r="Q313" s="16">
        <v>2</v>
      </c>
      <c r="R313" s="16">
        <v>2.5</v>
      </c>
      <c r="S313" s="16">
        <v>7.5</v>
      </c>
      <c r="T313" s="15"/>
      <c r="U313" s="15"/>
      <c r="V313" s="15">
        <v>0</v>
      </c>
      <c r="W313" s="15">
        <v>2.5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 t="s">
        <v>138</v>
      </c>
      <c r="AD313" s="15" t="s">
        <v>139</v>
      </c>
      <c r="AE313" s="15">
        <v>35.4</v>
      </c>
      <c r="AF313" s="15">
        <v>7.5</v>
      </c>
      <c r="AG313" s="15">
        <v>1</v>
      </c>
      <c r="AH313" s="15">
        <v>0.5</v>
      </c>
      <c r="AI313" s="15">
        <v>1.3</v>
      </c>
      <c r="AJ313" s="16">
        <f t="shared" si="151"/>
        <v>0.8</v>
      </c>
      <c r="AK313" s="16" t="s">
        <v>135</v>
      </c>
      <c r="AL313" s="16" t="s">
        <v>135</v>
      </c>
      <c r="AM313" s="15" t="s">
        <v>140</v>
      </c>
      <c r="AN313" s="16">
        <f t="shared" si="152"/>
        <v>2</v>
      </c>
      <c r="AO313" s="16">
        <v>0</v>
      </c>
      <c r="AP313" s="16">
        <v>0</v>
      </c>
      <c r="AQ313" s="16">
        <v>0</v>
      </c>
      <c r="AR313" s="16">
        <v>0</v>
      </c>
      <c r="AS313" s="16">
        <v>0</v>
      </c>
      <c r="AT313" s="16" t="s">
        <v>135</v>
      </c>
      <c r="AU313" s="17">
        <f t="shared" si="153"/>
        <v>0</v>
      </c>
      <c r="AV313" s="17"/>
      <c r="AW313" s="17">
        <f>VLOOKUP(I313,ABNT5101!$I$3:$J$9,2)</f>
        <v>7.5</v>
      </c>
      <c r="AX313" s="17">
        <f>VLOOKUP(I313,ABNT5101!$I$3:$M$9,5)</f>
        <v>0.18</v>
      </c>
      <c r="AY313" s="131" t="str">
        <f>_xlfn.XLOOKUP(I313,ABNT5101!$I:$I,ABNT5101!$L:$L)</f>
        <v>-</v>
      </c>
      <c r="AZ313" s="131">
        <f>_xlfn.XLOOKUP(I313,ABNT5101!$I:$I,ABNT5101!M:M)</f>
        <v>0.18</v>
      </c>
      <c r="BA313" s="131" t="str">
        <f>_xlfn.XLOOKUP(I313,ABNT5101!$I:$I,ABNT5101!N:N)</f>
        <v>-</v>
      </c>
      <c r="BB313" s="131">
        <f>_xlfn.XLOOKUP(I313,ABNT5101!$I:$I,ABNT5101!O:O)</f>
        <v>16</v>
      </c>
      <c r="BC313" s="18" t="str">
        <f t="shared" si="154"/>
        <v>ATENDE</v>
      </c>
      <c r="BD313" s="19">
        <f t="shared" si="155"/>
        <v>5.8666666666666645E-2</v>
      </c>
      <c r="BE313" s="19">
        <f t="shared" si="156"/>
        <v>2.0000000000000004</v>
      </c>
      <c r="BF313" s="19" t="str">
        <f t="shared" si="157"/>
        <v>-</v>
      </c>
      <c r="BG313" s="20">
        <v>7.94</v>
      </c>
      <c r="BH313" s="20">
        <v>0.54</v>
      </c>
      <c r="BI313" s="20"/>
      <c r="BJ313" s="20"/>
      <c r="BK313" s="21"/>
      <c r="BL313" s="20"/>
      <c r="BM313" s="18" t="str">
        <f t="shared" si="158"/>
        <v>ATENDE</v>
      </c>
      <c r="BN313" s="18" t="str">
        <f t="shared" si="159"/>
        <v>ATENDE</v>
      </c>
      <c r="BO313" s="18" t="str">
        <f t="shared" si="160"/>
        <v>ATENDE</v>
      </c>
      <c r="BP313" s="18" t="str">
        <f t="shared" si="161"/>
        <v>ATENDE</v>
      </c>
      <c r="BQ313" s="22" t="str">
        <f t="shared" si="162"/>
        <v>C5</v>
      </c>
      <c r="BR313" s="22" t="str">
        <f t="shared" si="179"/>
        <v>P6</v>
      </c>
      <c r="BS313" s="23">
        <f t="shared" si="164"/>
        <v>0.32666666666666666</v>
      </c>
      <c r="BT313" s="20">
        <v>3.98</v>
      </c>
      <c r="BU313" s="20">
        <v>2.78</v>
      </c>
      <c r="BV313" s="132">
        <f>IF(BR313="-","-",_xlfn.XLOOKUP(BR313,ABNT5101!$B$4:$B$9,ABNT5101!$C$4:$C$9))</f>
        <v>3</v>
      </c>
      <c r="BW313" s="132">
        <f>IF(BR313="-","-",_xlfn.XLOOKUP(BR313,ABNT5101!$B$4:$B$9,ABNT5101!$D$4:$D$9))</f>
        <v>0.6</v>
      </c>
      <c r="BX313" s="18" t="str">
        <f t="shared" si="165"/>
        <v>ATENDE</v>
      </c>
      <c r="BY313" s="18" t="str">
        <f t="shared" si="166"/>
        <v>ATENDE</v>
      </c>
      <c r="BZ313" s="18" t="str">
        <f t="shared" si="167"/>
        <v>ATENDE</v>
      </c>
      <c r="CA313" s="22" t="str">
        <f t="shared" si="180"/>
        <v>P6</v>
      </c>
      <c r="CB313" s="23">
        <f t="shared" si="168"/>
        <v>1.1666666666666665</v>
      </c>
      <c r="CC313" s="22">
        <v>6.5</v>
      </c>
      <c r="CD313" s="22">
        <v>3.02</v>
      </c>
      <c r="CE313" s="130">
        <f>IF(CA313="-","-",_xlfn.XLOOKUP(CA313,ABNT5101!$B$4:$B$9,ABNT5101!$C$4:$C$9))</f>
        <v>3</v>
      </c>
      <c r="CF313" s="130">
        <f>IF(CA313="-","-",_xlfn.XLOOKUP(CA313,ABNT5101!$B$4:$B$9,ABNT5101!$D$4:$D$9))</f>
        <v>0.6</v>
      </c>
      <c r="CG313" s="18" t="str">
        <f t="shared" si="169"/>
        <v>ATENDE</v>
      </c>
      <c r="CH313" s="18" t="str">
        <f t="shared" si="170"/>
        <v>ATENDE</v>
      </c>
      <c r="CI313" s="18" t="str">
        <f t="shared" si="171"/>
        <v>ATENDE</v>
      </c>
      <c r="CJ313" s="133" t="str">
        <f>_xlfn.XLOOKUP(CK313,'Banco de dados'!$B:$B,'Banco de dados'!$D:$D)</f>
        <v>TECNOWATT</v>
      </c>
      <c r="CK313" s="145" t="s">
        <v>824</v>
      </c>
      <c r="CL313" s="24" t="str">
        <f>_xlfn.XLOOKUP(CK313,'Banco de dados'!$B:$B,'Banco de dados'!$E:$E)</f>
        <v>SIGSAGPTLRRSSNDL_30W_38IBBRS
1-10C1MUN6.5</v>
      </c>
      <c r="CM313" s="24"/>
      <c r="CN313" s="24">
        <f>IF(CM313="-","-",_xlfn.XLOOKUP(CM313,'Banco de dados'!$B:$B,'Banco de dados'!$E:$E))</f>
        <v>0</v>
      </c>
      <c r="CO313" s="26">
        <f t="shared" si="172"/>
        <v>1</v>
      </c>
      <c r="CP313" s="24">
        <f>_xlfn.XLOOKUP(CK313,'Banco de dados'!$B:$B,'Banco de dados'!$H:$H)</f>
        <v>30</v>
      </c>
      <c r="CQ313" s="24">
        <f>_xlfn.XLOOKUP(CM313,'Banco de dados'!$B:$B,'Banco de dados'!$H:$H)</f>
        <v>0</v>
      </c>
      <c r="CR313" s="24">
        <f>_xlfn.XLOOKUP(CK313,'Banco de dados'!$B:$B,'Banco de dados'!$F:$F)</f>
        <v>5266</v>
      </c>
      <c r="CS313" s="24">
        <f>_xlfn.XLOOKUP(CM313,'Banco de dados'!$B:$B,'Banco de dados'!$F:$F)</f>
        <v>0</v>
      </c>
      <c r="CT313" s="25">
        <v>0</v>
      </c>
      <c r="CU313" s="25"/>
      <c r="CV313" s="24" t="str">
        <f>IF(AI313&lt;=0.5,"Curto I",IF(AND(AI313&gt;='Braços de IP'!$B$9,AI313&lt;='Braços de IP'!$D$9),'Braços de IP'!$E$9,IF(AND(AI313&gt;='Braços de IP'!$B$10,AI313&lt;='Braços de IP'!$D$10),'Braços de IP'!$E$10,IF(AND(AI313&gt;='Braços de IP'!$B$11,AI313&lt;='Braços de IP'!$D$11),'Braços de IP'!$E$11,IF(AND(AI313&gt;='Braços de IP'!$B$12,AI313&lt;='Braços de IP'!$D$12),'Braços de IP'!$E$12,IF(AND(AI313&gt;='Braços de IP'!$B$13,AI313&lt;='Braços de IP'!$D$13),'Braços de IP'!$E$13,IF(AND(AI313&gt;='Braços de IP'!$B$14,AI313&lt;='Braços de IP'!$D$14),'Braços de IP'!$E$14,"ERRO")))))))</f>
        <v>Curto II</v>
      </c>
      <c r="CW313" s="25"/>
      <c r="CX313" s="24" t="str">
        <f>IF($CW313="","",VLOOKUP($CW313,'Braços de IP'!$E$9:$I$15,2,0))</f>
        <v/>
      </c>
      <c r="CY313" s="27" t="str">
        <f>IF($CW313="","",VLOOKUP($CW313,'Braços de IP'!$E$9:$I$15,5,0))</f>
        <v/>
      </c>
      <c r="CZ313" s="24"/>
      <c r="DA313" s="24"/>
      <c r="DB313" s="24"/>
      <c r="DC313" s="24"/>
      <c r="DD313" s="24"/>
      <c r="DE313" s="24"/>
      <c r="DF313" s="28">
        <f t="shared" si="173"/>
        <v>30</v>
      </c>
      <c r="DG313" s="29">
        <f t="shared" si="174"/>
        <v>100</v>
      </c>
      <c r="DH313" s="28">
        <f t="shared" si="175"/>
        <v>130</v>
      </c>
      <c r="DI313" s="30">
        <f t="shared" si="176"/>
        <v>0.7</v>
      </c>
      <c r="DJ313" s="31"/>
      <c r="DK313" s="32"/>
      <c r="DL313" s="15" t="s">
        <v>141</v>
      </c>
      <c r="DM313" s="15"/>
      <c r="DO313" s="33">
        <f t="shared" si="177"/>
        <v>0.74358974358974361</v>
      </c>
    </row>
    <row r="314" spans="1:119" ht="15.75" hidden="1" customHeight="1" x14ac:dyDescent="0.3">
      <c r="A314" s="156" t="s">
        <v>1018</v>
      </c>
      <c r="B314" s="156"/>
      <c r="C314" t="s">
        <v>991</v>
      </c>
      <c r="D314" s="15">
        <v>104</v>
      </c>
      <c r="E314" s="15" t="s">
        <v>146</v>
      </c>
      <c r="F314" s="15" t="s">
        <v>268</v>
      </c>
      <c r="G314" s="15">
        <v>-30.049999039999999</v>
      </c>
      <c r="H314" s="15">
        <v>-50.158751119999998</v>
      </c>
      <c r="I314" s="15" t="s">
        <v>319</v>
      </c>
      <c r="J314" s="15" t="s">
        <v>135</v>
      </c>
      <c r="K314" s="15" t="s">
        <v>136</v>
      </c>
      <c r="L314" s="15" t="s">
        <v>148</v>
      </c>
      <c r="M314" s="15">
        <v>150</v>
      </c>
      <c r="N314" s="15">
        <v>22</v>
      </c>
      <c r="O314" s="15">
        <v>0</v>
      </c>
      <c r="P314" s="15">
        <f t="shared" si="150"/>
        <v>600</v>
      </c>
      <c r="Q314" s="16">
        <v>2</v>
      </c>
      <c r="R314" s="16">
        <v>0</v>
      </c>
      <c r="S314" s="16">
        <v>7</v>
      </c>
      <c r="T314" s="15"/>
      <c r="U314" s="15"/>
      <c r="V314" s="15">
        <v>0</v>
      </c>
      <c r="W314" s="15">
        <v>2.5</v>
      </c>
      <c r="X314" s="15">
        <v>2</v>
      </c>
      <c r="Y314" s="15">
        <v>0</v>
      </c>
      <c r="Z314" s="15">
        <v>0</v>
      </c>
      <c r="AA314" s="15">
        <v>0</v>
      </c>
      <c r="AB314" s="15">
        <v>0</v>
      </c>
      <c r="AC314" s="15" t="s">
        <v>138</v>
      </c>
      <c r="AD314" s="15" t="s">
        <v>139</v>
      </c>
      <c r="AE314" s="15">
        <v>28.9</v>
      </c>
      <c r="AF314" s="15">
        <v>7.5</v>
      </c>
      <c r="AG314" s="15">
        <v>2</v>
      </c>
      <c r="AH314" s="15">
        <v>1</v>
      </c>
      <c r="AI314" s="15">
        <v>1.3</v>
      </c>
      <c r="AJ314" s="16">
        <f t="shared" si="151"/>
        <v>0.30000000000000004</v>
      </c>
      <c r="AK314" s="16" t="s">
        <v>135</v>
      </c>
      <c r="AL314" s="16" t="s">
        <v>135</v>
      </c>
      <c r="AM314" s="15" t="s">
        <v>140</v>
      </c>
      <c r="AN314" s="16">
        <f t="shared" si="152"/>
        <v>4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 t="s">
        <v>135</v>
      </c>
      <c r="AU314" s="17">
        <f t="shared" si="153"/>
        <v>0</v>
      </c>
      <c r="AV314" s="17"/>
      <c r="AW314" s="17">
        <f>VLOOKUP(I314,ABNT5101!$I$3:$J$9,2)</f>
        <v>20</v>
      </c>
      <c r="AX314" s="17">
        <f>VLOOKUP(I314,ABNT5101!$I$3:$M$9,5)</f>
        <v>0.28000000000000003</v>
      </c>
      <c r="AY314" s="131" t="str">
        <f>_xlfn.XLOOKUP(I314,ABNT5101!$I:$I,ABNT5101!$L:$L)</f>
        <v>-</v>
      </c>
      <c r="AZ314" s="131">
        <f>_xlfn.XLOOKUP(I314,ABNT5101!$I:$I,ABNT5101!M:M)</f>
        <v>0.28000000000000003</v>
      </c>
      <c r="BA314" s="131" t="str">
        <f>_xlfn.XLOOKUP(I314,ABNT5101!$I:$I,ABNT5101!N:N)</f>
        <v>-</v>
      </c>
      <c r="BB314" s="131">
        <f>_xlfn.XLOOKUP(I314,ABNT5101!$I:$I,ABNT5101!O:O)</f>
        <v>14</v>
      </c>
      <c r="BC314" s="18" t="str">
        <f t="shared" si="154"/>
        <v>ATENDE</v>
      </c>
      <c r="BD314" s="19">
        <f t="shared" si="155"/>
        <v>0.30699999999999994</v>
      </c>
      <c r="BE314" s="19">
        <f t="shared" si="156"/>
        <v>0.39285714285714279</v>
      </c>
      <c r="BF314" s="19" t="str">
        <f t="shared" si="157"/>
        <v>-</v>
      </c>
      <c r="BG314" s="20">
        <v>26.14</v>
      </c>
      <c r="BH314" s="20">
        <v>0.39</v>
      </c>
      <c r="BI314" s="20"/>
      <c r="BJ314" s="20"/>
      <c r="BK314" s="21"/>
      <c r="BL314" s="20"/>
      <c r="BM314" s="18" t="str">
        <f t="shared" si="158"/>
        <v>ATENDE</v>
      </c>
      <c r="BN314" s="18" t="str">
        <f t="shared" si="159"/>
        <v>ATENDE</v>
      </c>
      <c r="BO314" s="18" t="str">
        <f t="shared" si="160"/>
        <v>ATENDE</v>
      </c>
      <c r="BP314" s="18" t="str">
        <f t="shared" si="161"/>
        <v>ATENDE</v>
      </c>
      <c r="BQ314" s="22" t="str">
        <f t="shared" si="162"/>
        <v>C2</v>
      </c>
      <c r="BR314" s="22" t="str">
        <f t="shared" si="179"/>
        <v>P6</v>
      </c>
      <c r="BS314" s="23" t="e">
        <f t="shared" si="164"/>
        <v>#VALUE!</v>
      </c>
      <c r="BT314" s="20" t="s">
        <v>994</v>
      </c>
      <c r="BU314" s="20" t="s">
        <v>994</v>
      </c>
      <c r="BV314" s="132">
        <f>IF(BR314="-","-",_xlfn.XLOOKUP(BR314,ABNT5101!$B$4:$B$9,ABNT5101!$C$4:$C$9))</f>
        <v>3</v>
      </c>
      <c r="BW314" s="132">
        <f>IF(BR314="-","-",_xlfn.XLOOKUP(BR314,ABNT5101!$B$4:$B$9,ABNT5101!$D$4:$D$9))</f>
        <v>0.6</v>
      </c>
      <c r="BX314" s="18" t="str">
        <f t="shared" si="165"/>
        <v>ATENDE</v>
      </c>
      <c r="BY314" s="18" t="str">
        <f t="shared" si="166"/>
        <v>ATENDE</v>
      </c>
      <c r="BZ314" s="18" t="str">
        <f t="shared" si="167"/>
        <v>ATENDE</v>
      </c>
      <c r="CA314" s="22" t="str">
        <f t="shared" si="180"/>
        <v>P6</v>
      </c>
      <c r="CB314" s="23">
        <f t="shared" si="168"/>
        <v>1.52</v>
      </c>
      <c r="CC314" s="22">
        <v>7.56</v>
      </c>
      <c r="CD314" s="22">
        <v>3.27</v>
      </c>
      <c r="CE314" s="130">
        <f>IF(CA314="-","-",_xlfn.XLOOKUP(CA314,ABNT5101!$B$4:$B$9,ABNT5101!$C$4:$C$9))</f>
        <v>3</v>
      </c>
      <c r="CF314" s="130">
        <f>IF(CA314="-","-",_xlfn.XLOOKUP(CA314,ABNT5101!$B$4:$B$9,ABNT5101!$D$4:$D$9))</f>
        <v>0.6</v>
      </c>
      <c r="CG314" s="18" t="str">
        <f t="shared" si="169"/>
        <v>ATENDE</v>
      </c>
      <c r="CH314" s="18" t="str">
        <f t="shared" si="170"/>
        <v>ATENDE</v>
      </c>
      <c r="CI314" s="18" t="str">
        <f t="shared" si="171"/>
        <v>ATENDE</v>
      </c>
      <c r="CJ314" s="133" t="str">
        <f>_xlfn.XLOOKUP(CK314,'Banco de dados'!$B:$B,'Banco de dados'!$D:$D)</f>
        <v>LEDSTAR</v>
      </c>
      <c r="CK314" s="145" t="str">
        <f>'Banco de dados'!B19</f>
        <v xml:space="preserve"> SL VT 9.1 65W</v>
      </c>
      <c r="CL314" s="24" t="str">
        <f>_xlfn.XLOOKUP(CK314,'Banco de dados'!$B:$B,'Banco de dados'!$E:$E)</f>
        <v>LUM LED SL VT 9.1 65W</v>
      </c>
      <c r="CM314" s="24"/>
      <c r="CN314" s="24" t="e">
        <f>IF(CM314="-","-",_xlfn.XLOOKUP(CM314,'Banco de dados'!$B:$B,'Banco de dados'!$E:$E))</f>
        <v>#N/A</v>
      </c>
      <c r="CO314" s="26">
        <f t="shared" si="172"/>
        <v>2</v>
      </c>
      <c r="CP314" s="24">
        <f>_xlfn.XLOOKUP(CK314,'Banco de dados'!$B:$B,'Banco de dados'!$H:$H)</f>
        <v>65</v>
      </c>
      <c r="CQ314" s="24">
        <f>_xlfn.XLOOKUP(CM314,'Banco de dados'!$B:$B,'Banco de dados'!$H:$H)</f>
        <v>0</v>
      </c>
      <c r="CR314" s="24">
        <f>_xlfn.XLOOKUP(CK314,'Banco de dados'!$B:$B,'Banco de dados'!$F:$F)</f>
        <v>10496</v>
      </c>
      <c r="CS314" s="24" t="e">
        <f>_xlfn.XLOOKUP(CM314,'Banco de dados'!$B:$B,'Banco de dados'!$F:$F)</f>
        <v>#N/A</v>
      </c>
      <c r="CT314" s="25">
        <v>0</v>
      </c>
      <c r="CU314" s="25"/>
      <c r="CV314" s="24" t="str">
        <f>IF(AI314&lt;=0.5,"Curto I",IF(AND(AI314&gt;='Braços de IP'!$B$9,AI314&lt;='Braços de IP'!$D$9),'Braços de IP'!$E$9,IF(AND(AI314&gt;='Braços de IP'!$B$10,AI314&lt;='Braços de IP'!$D$10),'Braços de IP'!$E$10,IF(AND(AI314&gt;='Braços de IP'!$B$11,AI314&lt;='Braços de IP'!$D$11),'Braços de IP'!$E$11,IF(AND(AI314&gt;='Braços de IP'!$B$12,AI314&lt;='Braços de IP'!$D$12),'Braços de IP'!$E$12,IF(AND(AI314&gt;='Braços de IP'!$B$13,AI314&lt;='Braços de IP'!$D$13),'Braços de IP'!$E$13,IF(AND(AI314&gt;='Braços de IP'!$B$14,AI314&lt;='Braços de IP'!$D$14),'Braços de IP'!$E$14,"ERRO")))))))</f>
        <v>Curto II</v>
      </c>
      <c r="CW314" s="25"/>
      <c r="CX314" s="24" t="str">
        <f>IF($CW314="","",VLOOKUP($CW314,'Braços de IP'!$E$9:$I$15,2,0))</f>
        <v/>
      </c>
      <c r="CY314" s="27" t="str">
        <f>IF($CW314="","",VLOOKUP($CW314,'Braços de IP'!$E$9:$I$15,5,0))</f>
        <v/>
      </c>
      <c r="CZ314" s="24"/>
      <c r="DA314" s="24"/>
      <c r="DB314" s="24"/>
      <c r="DC314" s="24"/>
      <c r="DD314" s="24"/>
      <c r="DE314" s="24"/>
      <c r="DF314" s="28">
        <f t="shared" si="173"/>
        <v>65</v>
      </c>
      <c r="DG314" s="29">
        <f t="shared" si="174"/>
        <v>150</v>
      </c>
      <c r="DH314" s="28">
        <f t="shared" si="175"/>
        <v>430</v>
      </c>
      <c r="DI314" s="30">
        <f t="shared" si="176"/>
        <v>0.56666666666666665</v>
      </c>
      <c r="DJ314" s="31"/>
      <c r="DK314" s="32"/>
      <c r="DL314" s="15" t="s">
        <v>141</v>
      </c>
      <c r="DM314" s="15"/>
      <c r="DO314" s="33">
        <f t="shared" si="177"/>
        <v>0.62209302325581395</v>
      </c>
    </row>
    <row r="315" spans="1:119" ht="15.75" hidden="1" customHeight="1" x14ac:dyDescent="0.3">
      <c r="A315" s="156" t="s">
        <v>1018</v>
      </c>
      <c r="B315" s="156"/>
      <c r="C315" t="s">
        <v>991</v>
      </c>
      <c r="D315" s="15">
        <v>104</v>
      </c>
      <c r="E315" s="15" t="s">
        <v>146</v>
      </c>
      <c r="F315" s="15" t="s">
        <v>268</v>
      </c>
      <c r="G315" s="15">
        <v>-30.049999039999999</v>
      </c>
      <c r="H315" s="15">
        <v>-50.158751119999998</v>
      </c>
      <c r="I315" s="15" t="s">
        <v>319</v>
      </c>
      <c r="J315" s="15" t="s">
        <v>135</v>
      </c>
      <c r="K315" s="15" t="s">
        <v>136</v>
      </c>
      <c r="L315" s="15" t="s">
        <v>148</v>
      </c>
      <c r="M315" s="15">
        <v>150</v>
      </c>
      <c r="N315" s="15">
        <v>22</v>
      </c>
      <c r="O315" s="15">
        <v>0</v>
      </c>
      <c r="P315" s="15">
        <f t="shared" si="150"/>
        <v>600</v>
      </c>
      <c r="Q315" s="16">
        <v>2</v>
      </c>
      <c r="R315" s="16">
        <v>0</v>
      </c>
      <c r="S315" s="16">
        <v>7</v>
      </c>
      <c r="T315" s="15"/>
      <c r="U315" s="15"/>
      <c r="V315" s="15">
        <v>0</v>
      </c>
      <c r="W315" s="15">
        <v>2.5</v>
      </c>
      <c r="X315" s="15">
        <v>2</v>
      </c>
      <c r="Y315" s="15">
        <v>0</v>
      </c>
      <c r="Z315" s="15">
        <v>0</v>
      </c>
      <c r="AA315" s="15">
        <v>0</v>
      </c>
      <c r="AB315" s="15">
        <v>0</v>
      </c>
      <c r="AC315" s="15" t="s">
        <v>138</v>
      </c>
      <c r="AD315" s="15" t="s">
        <v>139</v>
      </c>
      <c r="AE315" s="15">
        <v>28.9</v>
      </c>
      <c r="AF315" s="15">
        <v>7.5</v>
      </c>
      <c r="AG315" s="15">
        <v>2</v>
      </c>
      <c r="AH315" s="15">
        <v>1</v>
      </c>
      <c r="AI315" s="15">
        <v>1.3</v>
      </c>
      <c r="AJ315" s="16">
        <f t="shared" si="151"/>
        <v>0.30000000000000004</v>
      </c>
      <c r="AK315" s="16" t="s">
        <v>135</v>
      </c>
      <c r="AL315" s="16" t="s">
        <v>135</v>
      </c>
      <c r="AM315" s="15" t="s">
        <v>140</v>
      </c>
      <c r="AN315" s="16">
        <f t="shared" si="152"/>
        <v>4</v>
      </c>
      <c r="AO315" s="16">
        <v>0</v>
      </c>
      <c r="AP315" s="16">
        <v>0</v>
      </c>
      <c r="AQ315" s="16">
        <v>0</v>
      </c>
      <c r="AR315" s="16">
        <v>0</v>
      </c>
      <c r="AS315" s="16">
        <v>0</v>
      </c>
      <c r="AT315" s="16" t="s">
        <v>135</v>
      </c>
      <c r="AU315" s="17">
        <f t="shared" si="153"/>
        <v>0</v>
      </c>
      <c r="AV315" s="17"/>
      <c r="AW315" s="17">
        <f>VLOOKUP(I315,ABNT5101!$I$3:$J$9,2)</f>
        <v>20</v>
      </c>
      <c r="AX315" s="17">
        <f>VLOOKUP(I315,ABNT5101!$I$3:$M$9,5)</f>
        <v>0.28000000000000003</v>
      </c>
      <c r="AY315" s="131" t="str">
        <f>_xlfn.XLOOKUP(I315,ABNT5101!$I:$I,ABNT5101!$L:$L)</f>
        <v>-</v>
      </c>
      <c r="AZ315" s="131">
        <f>_xlfn.XLOOKUP(I315,ABNT5101!$I:$I,ABNT5101!M:M)</f>
        <v>0.28000000000000003</v>
      </c>
      <c r="BA315" s="131" t="str">
        <f>_xlfn.XLOOKUP(I315,ABNT5101!$I:$I,ABNT5101!N:N)</f>
        <v>-</v>
      </c>
      <c r="BB315" s="131">
        <f>_xlfn.XLOOKUP(I315,ABNT5101!$I:$I,ABNT5101!O:O)</f>
        <v>14</v>
      </c>
      <c r="BC315" s="18" t="str">
        <f t="shared" si="154"/>
        <v>ATENDE</v>
      </c>
      <c r="BD315" s="19">
        <f t="shared" si="155"/>
        <v>0.10935000000000006</v>
      </c>
      <c r="BE315" s="19">
        <f t="shared" si="156"/>
        <v>1.0714285714285712</v>
      </c>
      <c r="BF315" s="19" t="str">
        <f t="shared" si="157"/>
        <v>-</v>
      </c>
      <c r="BG315" s="20">
        <v>22.187000000000001</v>
      </c>
      <c r="BH315" s="20">
        <v>0.57999999999999996</v>
      </c>
      <c r="BI315" s="20"/>
      <c r="BJ315" s="20"/>
      <c r="BK315" s="21"/>
      <c r="BL315" s="20"/>
      <c r="BM315" s="18" t="str">
        <f t="shared" si="158"/>
        <v>ATENDE</v>
      </c>
      <c r="BN315" s="18" t="str">
        <f t="shared" si="159"/>
        <v>ATENDE</v>
      </c>
      <c r="BO315" s="18" t="str">
        <f t="shared" si="160"/>
        <v>ATENDE</v>
      </c>
      <c r="BP315" s="18" t="str">
        <f t="shared" si="161"/>
        <v>ATENDE</v>
      </c>
      <c r="BQ315" s="22" t="str">
        <f t="shared" si="162"/>
        <v>C2</v>
      </c>
      <c r="BR315" s="22" t="str">
        <f t="shared" si="179"/>
        <v>P6</v>
      </c>
      <c r="BS315" s="23" t="e">
        <f t="shared" si="164"/>
        <v>#VALUE!</v>
      </c>
      <c r="BT315" s="20" t="s">
        <v>994</v>
      </c>
      <c r="BU315" s="20" t="s">
        <v>994</v>
      </c>
      <c r="BV315" s="132">
        <f>IF(BR315="-","-",_xlfn.XLOOKUP(BR315,ABNT5101!$B$4:$B$9,ABNT5101!$C$4:$C$9))</f>
        <v>3</v>
      </c>
      <c r="BW315" s="132">
        <f>IF(BR315="-","-",_xlfn.XLOOKUP(BR315,ABNT5101!$B$4:$B$9,ABNT5101!$D$4:$D$9))</f>
        <v>0.6</v>
      </c>
      <c r="BX315" s="18" t="str">
        <f t="shared" si="165"/>
        <v>ATENDE</v>
      </c>
      <c r="BY315" s="18" t="str">
        <f t="shared" si="166"/>
        <v>ATENDE</v>
      </c>
      <c r="BZ315" s="18" t="str">
        <f t="shared" si="167"/>
        <v>ATENDE</v>
      </c>
      <c r="CA315" s="22" t="str">
        <f t="shared" si="180"/>
        <v>P6</v>
      </c>
      <c r="CB315" s="23">
        <f t="shared" si="168"/>
        <v>0.84333333333333349</v>
      </c>
      <c r="CC315" s="22">
        <v>5.53</v>
      </c>
      <c r="CD315" s="22">
        <v>2.86</v>
      </c>
      <c r="CE315" s="130">
        <f>IF(CA315="-","-",_xlfn.XLOOKUP(CA315,ABNT5101!$B$4:$B$9,ABNT5101!$C$4:$C$9))</f>
        <v>3</v>
      </c>
      <c r="CF315" s="130">
        <f>IF(CA315="-","-",_xlfn.XLOOKUP(CA315,ABNT5101!$B$4:$B$9,ABNT5101!$D$4:$D$9))</f>
        <v>0.6</v>
      </c>
      <c r="CG315" s="18" t="str">
        <f t="shared" si="169"/>
        <v>ATENDE</v>
      </c>
      <c r="CH315" s="18" t="str">
        <f t="shared" si="170"/>
        <v>ATENDE</v>
      </c>
      <c r="CI315" s="18" t="str">
        <f t="shared" si="171"/>
        <v>ATENDE</v>
      </c>
      <c r="CJ315" s="133" t="str">
        <f>_xlfn.XLOOKUP(CK315,'Banco de dados'!$B:$B,'Banco de dados'!$D:$D)</f>
        <v>SX LIGHTING</v>
      </c>
      <c r="CK315" s="145" t="str">
        <f>'Banco de dados'!B57</f>
        <v>SX-INEVO050HF</v>
      </c>
      <c r="CL315" s="24" t="str">
        <f>_xlfn.XLOOKUP(CK315,'Banco de dados'!$B:$B,'Banco de dados'!$E:$E)</f>
        <v>SXINEVO050K40L12CZF7PHF</v>
      </c>
      <c r="CM315" s="24"/>
      <c r="CN315" s="24">
        <f>IF(CM315="-","-",_xlfn.XLOOKUP(CM315,'Banco de dados'!$B:$B,'Banco de dados'!$E:$E))</f>
        <v>0</v>
      </c>
      <c r="CO315" s="26">
        <f t="shared" si="172"/>
        <v>2</v>
      </c>
      <c r="CP315" s="24">
        <f>_xlfn.XLOOKUP(CK315,'Banco de dados'!$B:$B,'Banco de dados'!$H:$H)</f>
        <v>50</v>
      </c>
      <c r="CQ315" s="24">
        <f>_xlfn.XLOOKUP(CM315,'Banco de dados'!$B:$B,'Banco de dados'!$H:$H)</f>
        <v>0</v>
      </c>
      <c r="CR315" s="24">
        <f>_xlfn.XLOOKUP(CK315,'Banco de dados'!$B:$B,'Banco de dados'!$F:$F)</f>
        <v>8650</v>
      </c>
      <c r="CS315" s="24">
        <f>_xlfn.XLOOKUP(CM315,'Banco de dados'!$B:$B,'Banco de dados'!$F:$F)</f>
        <v>0</v>
      </c>
      <c r="CT315" s="25">
        <v>0</v>
      </c>
      <c r="CU315" s="25"/>
      <c r="CV315" s="24" t="str">
        <f>IF(AI315&lt;=0.5,"Curto I",IF(AND(AI315&gt;='Braços de IP'!$B$9,AI315&lt;='Braços de IP'!$D$9),'Braços de IP'!$E$9,IF(AND(AI315&gt;='Braços de IP'!$B$10,AI315&lt;='Braços de IP'!$D$10),'Braços de IP'!$E$10,IF(AND(AI315&gt;='Braços de IP'!$B$11,AI315&lt;='Braços de IP'!$D$11),'Braços de IP'!$E$11,IF(AND(AI315&gt;='Braços de IP'!$B$12,AI315&lt;='Braços de IP'!$D$12),'Braços de IP'!$E$12,IF(AND(AI315&gt;='Braços de IP'!$B$13,AI315&lt;='Braços de IP'!$D$13),'Braços de IP'!$E$13,IF(AND(AI315&gt;='Braços de IP'!$B$14,AI315&lt;='Braços de IP'!$D$14),'Braços de IP'!$E$14,"ERRO")))))))</f>
        <v>Curto II</v>
      </c>
      <c r="CW315" s="25"/>
      <c r="CX315" s="24" t="str">
        <f>IF($CW315="","",VLOOKUP($CW315,'Braços de IP'!$E$9:$I$15,2,0))</f>
        <v/>
      </c>
      <c r="CY315" s="27" t="str">
        <f>IF($CW315="","",VLOOKUP($CW315,'Braços de IP'!$E$9:$I$15,5,0))</f>
        <v/>
      </c>
      <c r="CZ315" s="24"/>
      <c r="DA315" s="24"/>
      <c r="DB315" s="24"/>
      <c r="DC315" s="24"/>
      <c r="DD315" s="24"/>
      <c r="DE315" s="24"/>
      <c r="DF315" s="28">
        <f t="shared" si="173"/>
        <v>50</v>
      </c>
      <c r="DG315" s="29">
        <f t="shared" si="174"/>
        <v>150</v>
      </c>
      <c r="DH315" s="28">
        <f t="shared" si="175"/>
        <v>400</v>
      </c>
      <c r="DI315" s="30">
        <f t="shared" si="176"/>
        <v>0.66666666666666674</v>
      </c>
      <c r="DJ315" s="31"/>
      <c r="DK315" s="32"/>
      <c r="DL315" s="15" t="s">
        <v>141</v>
      </c>
      <c r="DM315" s="15"/>
      <c r="DO315" s="33">
        <f t="shared" si="177"/>
        <v>0.70930232558139539</v>
      </c>
    </row>
    <row r="316" spans="1:119" ht="15.75" hidden="1" customHeight="1" x14ac:dyDescent="0.3">
      <c r="A316" s="156" t="s">
        <v>1018</v>
      </c>
      <c r="B316" s="156"/>
      <c r="C316" t="s">
        <v>991</v>
      </c>
      <c r="D316" s="15">
        <v>104</v>
      </c>
      <c r="E316" s="15" t="s">
        <v>146</v>
      </c>
      <c r="F316" s="15" t="s">
        <v>268</v>
      </c>
      <c r="G316" s="15">
        <v>-30.049999039999999</v>
      </c>
      <c r="H316" s="15">
        <v>-50.158751119999998</v>
      </c>
      <c r="I316" s="15" t="s">
        <v>319</v>
      </c>
      <c r="J316" s="15" t="s">
        <v>135</v>
      </c>
      <c r="K316" s="15" t="s">
        <v>136</v>
      </c>
      <c r="L316" s="15" t="s">
        <v>148</v>
      </c>
      <c r="M316" s="15">
        <v>150</v>
      </c>
      <c r="N316" s="15">
        <v>22</v>
      </c>
      <c r="O316" s="15">
        <v>0</v>
      </c>
      <c r="P316" s="15">
        <f t="shared" si="150"/>
        <v>600</v>
      </c>
      <c r="Q316" s="16">
        <v>2</v>
      </c>
      <c r="R316" s="16">
        <v>0</v>
      </c>
      <c r="S316" s="16">
        <v>7</v>
      </c>
      <c r="T316" s="15"/>
      <c r="U316" s="15"/>
      <c r="V316" s="15">
        <v>0</v>
      </c>
      <c r="W316" s="15">
        <v>2.5</v>
      </c>
      <c r="X316" s="15">
        <v>2</v>
      </c>
      <c r="Y316" s="15">
        <v>0</v>
      </c>
      <c r="Z316" s="15">
        <v>0</v>
      </c>
      <c r="AA316" s="15">
        <v>0</v>
      </c>
      <c r="AB316" s="15">
        <v>0</v>
      </c>
      <c r="AC316" s="15" t="s">
        <v>138</v>
      </c>
      <c r="AD316" s="15" t="s">
        <v>139</v>
      </c>
      <c r="AE316" s="15">
        <v>28.9</v>
      </c>
      <c r="AF316" s="15">
        <v>7.5</v>
      </c>
      <c r="AG316" s="15">
        <v>2</v>
      </c>
      <c r="AH316" s="15">
        <v>1</v>
      </c>
      <c r="AI316" s="15">
        <v>1.3</v>
      </c>
      <c r="AJ316" s="16">
        <f t="shared" si="151"/>
        <v>0.30000000000000004</v>
      </c>
      <c r="AK316" s="16" t="s">
        <v>135</v>
      </c>
      <c r="AL316" s="16" t="s">
        <v>135</v>
      </c>
      <c r="AM316" s="15" t="s">
        <v>140</v>
      </c>
      <c r="AN316" s="16">
        <f t="shared" si="152"/>
        <v>4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 t="s">
        <v>135</v>
      </c>
      <c r="AU316" s="17">
        <f t="shared" si="153"/>
        <v>0</v>
      </c>
      <c r="AV316" s="17"/>
      <c r="AW316" s="17">
        <f>VLOOKUP(I316,ABNT5101!$I$3:$J$9,2)</f>
        <v>20</v>
      </c>
      <c r="AX316" s="17">
        <f>VLOOKUP(I316,ABNT5101!$I$3:$M$9,5)</f>
        <v>0.28000000000000003</v>
      </c>
      <c r="AY316" s="131" t="str">
        <f>_xlfn.XLOOKUP(I316,ABNT5101!$I:$I,ABNT5101!$L:$L)</f>
        <v>-</v>
      </c>
      <c r="AZ316" s="131">
        <f>_xlfn.XLOOKUP(I316,ABNT5101!$I:$I,ABNT5101!M:M)</f>
        <v>0.28000000000000003</v>
      </c>
      <c r="BA316" s="131" t="str">
        <f>_xlfn.XLOOKUP(I316,ABNT5101!$I:$I,ABNT5101!N:N)</f>
        <v>-</v>
      </c>
      <c r="BB316" s="131">
        <f>_xlfn.XLOOKUP(I316,ABNT5101!$I:$I,ABNT5101!O:O)</f>
        <v>14</v>
      </c>
      <c r="BC316" s="18" t="str">
        <f t="shared" si="154"/>
        <v>ATENDE</v>
      </c>
      <c r="BD316" s="19">
        <f t="shared" si="155"/>
        <v>3.0000000000000027E-2</v>
      </c>
      <c r="BE316" s="19">
        <f t="shared" si="156"/>
        <v>0.74999999999999978</v>
      </c>
      <c r="BF316" s="19" t="str">
        <f t="shared" si="157"/>
        <v>-</v>
      </c>
      <c r="BG316" s="20">
        <v>20.6</v>
      </c>
      <c r="BH316" s="20">
        <v>0.49</v>
      </c>
      <c r="BI316" s="20"/>
      <c r="BJ316" s="20"/>
      <c r="BK316" s="21"/>
      <c r="BL316" s="20"/>
      <c r="BM316" s="18" t="str">
        <f t="shared" si="158"/>
        <v>ATENDE</v>
      </c>
      <c r="BN316" s="18" t="str">
        <f t="shared" si="159"/>
        <v>ATENDE</v>
      </c>
      <c r="BO316" s="18" t="str">
        <f t="shared" si="160"/>
        <v>ATENDE</v>
      </c>
      <c r="BP316" s="18" t="str">
        <f t="shared" si="161"/>
        <v>ATENDE</v>
      </c>
      <c r="BQ316" s="22" t="str">
        <f t="shared" si="162"/>
        <v>C2</v>
      </c>
      <c r="BR316" s="22" t="str">
        <f t="shared" ref="BR316:BR347" si="181">K316</f>
        <v>P6</v>
      </c>
      <c r="BS316" s="23" t="e">
        <f t="shared" si="164"/>
        <v>#VALUE!</v>
      </c>
      <c r="BT316" s="20" t="s">
        <v>994</v>
      </c>
      <c r="BU316" s="20" t="s">
        <v>994</v>
      </c>
      <c r="BV316" s="132">
        <f>IF(BR316="-","-",_xlfn.XLOOKUP(BR316,ABNT5101!$B$4:$B$9,ABNT5101!$C$4:$C$9))</f>
        <v>3</v>
      </c>
      <c r="BW316" s="132">
        <f>IF(BR316="-","-",_xlfn.XLOOKUP(BR316,ABNT5101!$B$4:$B$9,ABNT5101!$D$4:$D$9))</f>
        <v>0.6</v>
      </c>
      <c r="BX316" s="18" t="str">
        <f t="shared" si="165"/>
        <v>ATENDE</v>
      </c>
      <c r="BY316" s="18" t="str">
        <f t="shared" si="166"/>
        <v>ATENDE</v>
      </c>
      <c r="BZ316" s="18" t="str">
        <f t="shared" si="167"/>
        <v>ATENDE</v>
      </c>
      <c r="CA316" s="22" t="str">
        <f t="shared" si="180"/>
        <v>P6</v>
      </c>
      <c r="CB316" s="23">
        <f t="shared" si="168"/>
        <v>0.17666666666666653</v>
      </c>
      <c r="CC316" s="22">
        <v>3.53</v>
      </c>
      <c r="CD316" s="22">
        <v>1.63</v>
      </c>
      <c r="CE316" s="130">
        <f>IF(CA316="-","-",_xlfn.XLOOKUP(CA316,ABNT5101!$B$4:$B$9,ABNT5101!$C$4:$C$9))</f>
        <v>3</v>
      </c>
      <c r="CF316" s="130">
        <f>IF(CA316="-","-",_xlfn.XLOOKUP(CA316,ABNT5101!$B$4:$B$9,ABNT5101!$D$4:$D$9))</f>
        <v>0.6</v>
      </c>
      <c r="CG316" s="18" t="str">
        <f t="shared" si="169"/>
        <v>ATENDE</v>
      </c>
      <c r="CH316" s="18" t="str">
        <f t="shared" si="170"/>
        <v>ATENDE</v>
      </c>
      <c r="CI316" s="18" t="str">
        <f t="shared" si="171"/>
        <v>ATENDE</v>
      </c>
      <c r="CJ316" s="133" t="str">
        <f>_xlfn.XLOOKUP(CK316,'Banco de dados'!$B:$B,'Banco de dados'!$D:$D)</f>
        <v>TECNOWATT</v>
      </c>
      <c r="CK316" s="145" t="str">
        <f>'Banco de dados'!B70</f>
        <v xml:space="preserve">SIGSAGPTLRRSSNDL_50W_61IBBRS
</v>
      </c>
      <c r="CL316" s="24" t="str">
        <f>_xlfn.XLOOKUP(CK316,'Banco de dados'!$B:$B,'Banco de dados'!$E:$E)</f>
        <v>SIGSAGPTLRRSSNDL_50W_61IBBRS
1-10C1MUN6.5</v>
      </c>
      <c r="CM316" s="24"/>
      <c r="CN316" s="24">
        <f>IF(CM316="-","-",_xlfn.XLOOKUP(CM316,'Banco de dados'!$B:$B,'Banco de dados'!$E:$E))</f>
        <v>0</v>
      </c>
      <c r="CO316" s="26">
        <f t="shared" si="172"/>
        <v>2</v>
      </c>
      <c r="CP316" s="24">
        <f>_xlfn.XLOOKUP(CK316,'Banco de dados'!$B:$B,'Banco de dados'!$H:$H)</f>
        <v>50</v>
      </c>
      <c r="CQ316" s="24">
        <f>_xlfn.XLOOKUP(CM316,'Banco de dados'!$B:$B,'Banco de dados'!$H:$H)</f>
        <v>0</v>
      </c>
      <c r="CR316" s="24">
        <f>_xlfn.XLOOKUP(CK316,'Banco de dados'!$B:$B,'Banco de dados'!$F:$F)</f>
        <v>8163</v>
      </c>
      <c r="CS316" s="24">
        <f>_xlfn.XLOOKUP(CM316,'Banco de dados'!$B:$B,'Banco de dados'!$F:$F)</f>
        <v>0</v>
      </c>
      <c r="CT316" s="25">
        <v>0</v>
      </c>
      <c r="CU316" s="25"/>
      <c r="CV316" s="24" t="str">
        <f>IF(AI316&lt;=0.5,"Curto I",IF(AND(AI316&gt;='Braços de IP'!$B$9,AI316&lt;='Braços de IP'!$D$9),'Braços de IP'!$E$9,IF(AND(AI316&gt;='Braços de IP'!$B$10,AI316&lt;='Braços de IP'!$D$10),'Braços de IP'!$E$10,IF(AND(AI316&gt;='Braços de IP'!$B$11,AI316&lt;='Braços de IP'!$D$11),'Braços de IP'!$E$11,IF(AND(AI316&gt;='Braços de IP'!$B$12,AI316&lt;='Braços de IP'!$D$12),'Braços de IP'!$E$12,IF(AND(AI316&gt;='Braços de IP'!$B$13,AI316&lt;='Braços de IP'!$D$13),'Braços de IP'!$E$13,IF(AND(AI316&gt;='Braços de IP'!$B$14,AI316&lt;='Braços de IP'!$D$14),'Braços de IP'!$E$14,"ERRO")))))))</f>
        <v>Curto II</v>
      </c>
      <c r="CW316" s="25"/>
      <c r="CX316" s="24" t="str">
        <f>IF($CW316="","",VLOOKUP($CW316,'Braços de IP'!$E$9:$I$15,2,0))</f>
        <v/>
      </c>
      <c r="CY316" s="27" t="str">
        <f>IF($CW316="","",VLOOKUP($CW316,'Braços de IP'!$E$9:$I$15,5,0))</f>
        <v/>
      </c>
      <c r="CZ316" s="24"/>
      <c r="DA316" s="24"/>
      <c r="DB316" s="24"/>
      <c r="DC316" s="24"/>
      <c r="DD316" s="24"/>
      <c r="DE316" s="24"/>
      <c r="DF316" s="28">
        <f t="shared" si="173"/>
        <v>50</v>
      </c>
      <c r="DG316" s="29">
        <f t="shared" si="174"/>
        <v>150</v>
      </c>
      <c r="DH316" s="28">
        <f t="shared" si="175"/>
        <v>400</v>
      </c>
      <c r="DI316" s="30">
        <f t="shared" si="176"/>
        <v>0.66666666666666674</v>
      </c>
      <c r="DJ316" s="31"/>
      <c r="DK316" s="32"/>
      <c r="DL316" s="15" t="s">
        <v>141</v>
      </c>
      <c r="DM316" s="15"/>
      <c r="DO316" s="33">
        <f t="shared" si="177"/>
        <v>0.70930232558139539</v>
      </c>
    </row>
    <row r="317" spans="1:119" ht="15.75" hidden="1" customHeight="1" x14ac:dyDescent="0.3">
      <c r="A317" s="156" t="s">
        <v>1018</v>
      </c>
      <c r="B317" s="156"/>
      <c r="C317" t="s">
        <v>991</v>
      </c>
      <c r="D317" s="159">
        <v>105</v>
      </c>
      <c r="E317" s="159" t="s">
        <v>146</v>
      </c>
      <c r="F317" s="15" t="s">
        <v>269</v>
      </c>
      <c r="G317" s="15">
        <v>-30.05106469</v>
      </c>
      <c r="H317" s="15">
        <v>-50.155011819999999</v>
      </c>
      <c r="I317" s="15" t="s">
        <v>319</v>
      </c>
      <c r="J317" s="15" t="s">
        <v>135</v>
      </c>
      <c r="K317" s="15" t="s">
        <v>136</v>
      </c>
      <c r="L317" s="15" t="s">
        <v>148</v>
      </c>
      <c r="M317" s="15">
        <v>150</v>
      </c>
      <c r="N317" s="15">
        <v>22</v>
      </c>
      <c r="O317" s="15">
        <v>0</v>
      </c>
      <c r="P317" s="15">
        <f t="shared" si="150"/>
        <v>600</v>
      </c>
      <c r="Q317" s="16">
        <v>2</v>
      </c>
      <c r="R317" s="16">
        <v>0</v>
      </c>
      <c r="S317" s="16">
        <v>7</v>
      </c>
      <c r="T317" s="15"/>
      <c r="U317" s="15"/>
      <c r="V317" s="15">
        <v>0</v>
      </c>
      <c r="W317" s="15">
        <v>2.5</v>
      </c>
      <c r="X317" s="15">
        <v>2</v>
      </c>
      <c r="Y317" s="15">
        <v>0</v>
      </c>
      <c r="Z317" s="15">
        <v>0</v>
      </c>
      <c r="AA317" s="15">
        <v>0</v>
      </c>
      <c r="AB317" s="15">
        <v>0</v>
      </c>
      <c r="AC317" s="15" t="s">
        <v>149</v>
      </c>
      <c r="AD317" s="15" t="s">
        <v>139</v>
      </c>
      <c r="AE317" s="15">
        <v>32.700000000000003</v>
      </c>
      <c r="AF317" s="15">
        <v>7.5</v>
      </c>
      <c r="AG317" s="15">
        <v>2</v>
      </c>
      <c r="AH317" s="15">
        <v>1</v>
      </c>
      <c r="AI317" s="15">
        <v>1.3</v>
      </c>
      <c r="AJ317" s="16">
        <f t="shared" si="151"/>
        <v>0.30000000000000004</v>
      </c>
      <c r="AK317" s="16" t="s">
        <v>135</v>
      </c>
      <c r="AL317" s="16" t="s">
        <v>135</v>
      </c>
      <c r="AM317" s="15" t="s">
        <v>140</v>
      </c>
      <c r="AN317" s="16">
        <f t="shared" si="152"/>
        <v>4</v>
      </c>
      <c r="AO317" s="16">
        <v>0</v>
      </c>
      <c r="AP317" s="16">
        <v>0</v>
      </c>
      <c r="AQ317" s="16">
        <v>0</v>
      </c>
      <c r="AR317" s="16">
        <v>0</v>
      </c>
      <c r="AS317" s="16">
        <v>0</v>
      </c>
      <c r="AT317" s="16" t="s">
        <v>135</v>
      </c>
      <c r="AU317" s="17">
        <f t="shared" si="153"/>
        <v>0</v>
      </c>
      <c r="AV317" s="17"/>
      <c r="AW317" s="17">
        <f>VLOOKUP(I317,ABNT5101!$I$3:$J$9,2)</f>
        <v>20</v>
      </c>
      <c r="AX317" s="17">
        <f>VLOOKUP(I317,ABNT5101!$I$3:$M$9,5)</f>
        <v>0.28000000000000003</v>
      </c>
      <c r="AY317" s="131" t="str">
        <f>_xlfn.XLOOKUP(I317,ABNT5101!$I:$I,ABNT5101!$L:$L)</f>
        <v>-</v>
      </c>
      <c r="AZ317" s="131">
        <f>_xlfn.XLOOKUP(I317,ABNT5101!$I:$I,ABNT5101!M:M)</f>
        <v>0.28000000000000003</v>
      </c>
      <c r="BA317" s="131" t="str">
        <f>_xlfn.XLOOKUP(I317,ABNT5101!$I:$I,ABNT5101!N:N)</f>
        <v>-</v>
      </c>
      <c r="BB317" s="131">
        <f>_xlfn.XLOOKUP(I317,ABNT5101!$I:$I,ABNT5101!O:O)</f>
        <v>14</v>
      </c>
      <c r="BC317" s="18" t="str">
        <f t="shared" si="154"/>
        <v>ATENDE</v>
      </c>
      <c r="BD317" s="19">
        <f t="shared" si="155"/>
        <v>0.15500000000000003</v>
      </c>
      <c r="BE317" s="19">
        <f t="shared" si="156"/>
        <v>0.1785714285714286</v>
      </c>
      <c r="BF317" s="19" t="str">
        <f t="shared" si="157"/>
        <v>-</v>
      </c>
      <c r="BG317" s="20">
        <v>23.1</v>
      </c>
      <c r="BH317" s="20">
        <v>0.33</v>
      </c>
      <c r="BI317" s="20"/>
      <c r="BJ317" s="20"/>
      <c r="BK317" s="21"/>
      <c r="BL317" s="20"/>
      <c r="BM317" s="18" t="str">
        <f t="shared" si="158"/>
        <v>ATENDE</v>
      </c>
      <c r="BN317" s="18" t="str">
        <f t="shared" si="159"/>
        <v>ATENDE</v>
      </c>
      <c r="BO317" s="18" t="str">
        <f t="shared" si="160"/>
        <v>ATENDE</v>
      </c>
      <c r="BP317" s="18" t="str">
        <f t="shared" si="161"/>
        <v>ATENDE</v>
      </c>
      <c r="BQ317" s="22" t="str">
        <f t="shared" si="162"/>
        <v>C2</v>
      </c>
      <c r="BR317" s="22" t="str">
        <f t="shared" si="181"/>
        <v>P6</v>
      </c>
      <c r="BS317" s="23" t="e">
        <f t="shared" si="164"/>
        <v>#VALUE!</v>
      </c>
      <c r="BT317" s="20" t="s">
        <v>994</v>
      </c>
      <c r="BU317" s="20" t="s">
        <v>994</v>
      </c>
      <c r="BV317" s="132">
        <f>IF(BR317="-","-",_xlfn.XLOOKUP(BR317,ABNT5101!$B$4:$B$9,ABNT5101!$C$4:$C$9))</f>
        <v>3</v>
      </c>
      <c r="BW317" s="132">
        <f>IF(BR317="-","-",_xlfn.XLOOKUP(BR317,ABNT5101!$B$4:$B$9,ABNT5101!$D$4:$D$9))</f>
        <v>0.6</v>
      </c>
      <c r="BX317" s="18" t="str">
        <f t="shared" si="165"/>
        <v>ATENDE</v>
      </c>
      <c r="BY317" s="18" t="str">
        <f t="shared" si="166"/>
        <v>ATENDE</v>
      </c>
      <c r="BZ317" s="18" t="str">
        <f t="shared" si="167"/>
        <v>ATENDE</v>
      </c>
      <c r="CA317" s="22" t="str">
        <f t="shared" si="180"/>
        <v>P6</v>
      </c>
      <c r="CB317" s="23">
        <f t="shared" si="168"/>
        <v>2.686666666666667</v>
      </c>
      <c r="CC317" s="22">
        <v>11.06</v>
      </c>
      <c r="CD317" s="22">
        <v>4.18</v>
      </c>
      <c r="CE317" s="130">
        <f>IF(CA317="-","-",_xlfn.XLOOKUP(CA317,ABNT5101!$B$4:$B$9,ABNT5101!$C$4:$C$9))</f>
        <v>3</v>
      </c>
      <c r="CF317" s="130">
        <f>IF(CA317="-","-",_xlfn.XLOOKUP(CA317,ABNT5101!$B$4:$B$9,ABNT5101!$D$4:$D$9))</f>
        <v>0.6</v>
      </c>
      <c r="CG317" s="18" t="str">
        <f t="shared" si="169"/>
        <v>ATENDE</v>
      </c>
      <c r="CH317" s="18" t="str">
        <f t="shared" si="170"/>
        <v>ATENDE</v>
      </c>
      <c r="CI317" s="18" t="str">
        <f t="shared" si="171"/>
        <v>ATENDE</v>
      </c>
      <c r="CJ317" s="133" t="str">
        <f>_xlfn.XLOOKUP(CK317,'Banco de dados'!$B:$B,'Banco de dados'!$D:$D)</f>
        <v>LEDSTAR</v>
      </c>
      <c r="CK317" s="145" t="str">
        <f>'Banco de dados'!B19</f>
        <v xml:space="preserve"> SL VT 9.1 65W</v>
      </c>
      <c r="CL317" s="24" t="str">
        <f>_xlfn.XLOOKUP(CK317,'Banco de dados'!$B:$B,'Banco de dados'!$E:$E)</f>
        <v>LUM LED SL VT 9.1 65W</v>
      </c>
      <c r="CM317" s="24"/>
      <c r="CN317" s="24" t="e">
        <f>IF(CM317="-","-",_xlfn.XLOOKUP(CM317,'Banco de dados'!$B:$B,'Banco de dados'!$E:$E))</f>
        <v>#N/A</v>
      </c>
      <c r="CO317" s="26">
        <f t="shared" si="172"/>
        <v>2</v>
      </c>
      <c r="CP317" s="24">
        <f>_xlfn.XLOOKUP(CK317,'Banco de dados'!$B:$B,'Banco de dados'!$H:$H)</f>
        <v>65</v>
      </c>
      <c r="CQ317" s="24">
        <f>_xlfn.XLOOKUP(CM317,'Banco de dados'!$B:$B,'Banco de dados'!$H:$H)</f>
        <v>0</v>
      </c>
      <c r="CR317" s="24">
        <f>_xlfn.XLOOKUP(CK317,'Banco de dados'!$B:$B,'Banco de dados'!$F:$F)</f>
        <v>10496</v>
      </c>
      <c r="CS317" s="24">
        <f>_xlfn.XLOOKUP(CM317,'Banco de dados'!$B:$B,'Banco de dados'!$F:$F)</f>
        <v>0</v>
      </c>
      <c r="CT317" s="25">
        <v>0</v>
      </c>
      <c r="CU317" s="25"/>
      <c r="CV317" s="24" t="str">
        <f>IF(AI317&lt;=0.5,"Curto I",IF(AND(AI317&gt;='Braços de IP'!$B$9,AI317&lt;='Braços de IP'!$D$9),'Braços de IP'!$E$9,IF(AND(AI317&gt;='Braços de IP'!$B$10,AI317&lt;='Braços de IP'!$D$10),'Braços de IP'!$E$10,IF(AND(AI317&gt;='Braços de IP'!$B$11,AI317&lt;='Braços de IP'!$D$11),'Braços de IP'!$E$11,IF(AND(AI317&gt;='Braços de IP'!$B$12,AI317&lt;='Braços de IP'!$D$12),'Braços de IP'!$E$12,IF(AND(AI317&gt;='Braços de IP'!$B$13,AI317&lt;='Braços de IP'!$D$13),'Braços de IP'!$E$13,IF(AND(AI317&gt;='Braços de IP'!$B$14,AI317&lt;='Braços de IP'!$D$14),'Braços de IP'!$E$14,"ERRO")))))))</f>
        <v>Curto II</v>
      </c>
      <c r="CW317" s="25"/>
      <c r="CX317" s="24" t="str">
        <f>IF($CW317="","",VLOOKUP($CW317,'Braços de IP'!$E$9:$I$15,2,0))</f>
        <v/>
      </c>
      <c r="CY317" s="27" t="str">
        <f>IF($CW317="","",VLOOKUP($CW317,'Braços de IP'!$E$9:$I$15,5,0))</f>
        <v/>
      </c>
      <c r="CZ317" s="24"/>
      <c r="DA317" s="24"/>
      <c r="DB317" s="24"/>
      <c r="DC317" s="24"/>
      <c r="DD317" s="24"/>
      <c r="DE317" s="24"/>
      <c r="DF317" s="28">
        <f t="shared" si="173"/>
        <v>65</v>
      </c>
      <c r="DG317" s="29">
        <f t="shared" si="174"/>
        <v>150</v>
      </c>
      <c r="DH317" s="28">
        <f t="shared" si="175"/>
        <v>430</v>
      </c>
      <c r="DI317" s="30">
        <f t="shared" si="176"/>
        <v>0.56666666666666665</v>
      </c>
      <c r="DJ317" s="31"/>
      <c r="DK317" s="32"/>
      <c r="DL317" s="15" t="s">
        <v>141</v>
      </c>
      <c r="DM317" s="15"/>
      <c r="DO317" s="33">
        <f t="shared" si="177"/>
        <v>0.62209302325581395</v>
      </c>
    </row>
    <row r="318" spans="1:119" ht="15.75" hidden="1" customHeight="1" x14ac:dyDescent="0.3">
      <c r="A318" s="156" t="s">
        <v>1018</v>
      </c>
      <c r="B318" s="156"/>
      <c r="C318" t="s">
        <v>991</v>
      </c>
      <c r="D318" s="159">
        <v>105</v>
      </c>
      <c r="E318" s="159" t="s">
        <v>146</v>
      </c>
      <c r="F318" s="15" t="s">
        <v>269</v>
      </c>
      <c r="G318" s="15">
        <v>-30.05106469</v>
      </c>
      <c r="H318" s="15">
        <v>-50.155011819999999</v>
      </c>
      <c r="I318" s="15" t="s">
        <v>319</v>
      </c>
      <c r="J318" s="15" t="s">
        <v>135</v>
      </c>
      <c r="K318" s="15" t="s">
        <v>136</v>
      </c>
      <c r="L318" s="15" t="s">
        <v>148</v>
      </c>
      <c r="M318" s="15">
        <v>150</v>
      </c>
      <c r="N318" s="15">
        <v>22</v>
      </c>
      <c r="O318" s="15">
        <v>0</v>
      </c>
      <c r="P318" s="15">
        <f t="shared" si="150"/>
        <v>600</v>
      </c>
      <c r="Q318" s="16">
        <v>2</v>
      </c>
      <c r="R318" s="16">
        <v>0</v>
      </c>
      <c r="S318" s="16">
        <v>7</v>
      </c>
      <c r="T318" s="15"/>
      <c r="U318" s="15"/>
      <c r="V318" s="15">
        <v>0</v>
      </c>
      <c r="W318" s="15">
        <v>2.5</v>
      </c>
      <c r="X318" s="15">
        <v>2</v>
      </c>
      <c r="Y318" s="15">
        <v>0</v>
      </c>
      <c r="Z318" s="15">
        <v>0</v>
      </c>
      <c r="AA318" s="15">
        <v>0</v>
      </c>
      <c r="AB318" s="15">
        <v>0</v>
      </c>
      <c r="AC318" s="15" t="s">
        <v>149</v>
      </c>
      <c r="AD318" s="15" t="s">
        <v>139</v>
      </c>
      <c r="AE318" s="15">
        <v>32.700000000000003</v>
      </c>
      <c r="AF318" s="15">
        <v>7.5</v>
      </c>
      <c r="AG318" s="15">
        <v>2</v>
      </c>
      <c r="AH318" s="15">
        <v>1</v>
      </c>
      <c r="AI318" s="15">
        <v>1.3</v>
      </c>
      <c r="AJ318" s="16">
        <f t="shared" si="151"/>
        <v>0.30000000000000004</v>
      </c>
      <c r="AK318" s="16" t="s">
        <v>135</v>
      </c>
      <c r="AL318" s="16" t="s">
        <v>135</v>
      </c>
      <c r="AM318" s="15" t="s">
        <v>140</v>
      </c>
      <c r="AN318" s="16">
        <f t="shared" si="152"/>
        <v>4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 t="s">
        <v>135</v>
      </c>
      <c r="AU318" s="17">
        <f t="shared" si="153"/>
        <v>0</v>
      </c>
      <c r="AV318" s="17"/>
      <c r="AW318" s="17">
        <f>VLOOKUP(I318,ABNT5101!$I$3:$J$9,2)</f>
        <v>20</v>
      </c>
      <c r="AX318" s="17">
        <f>VLOOKUP(I318,ABNT5101!$I$3:$M$9,5)</f>
        <v>0.28000000000000003</v>
      </c>
      <c r="AY318" s="131" t="str">
        <f>_xlfn.XLOOKUP(I318,ABNT5101!$I:$I,ABNT5101!$L:$L)</f>
        <v>-</v>
      </c>
      <c r="AZ318" s="131">
        <f>_xlfn.XLOOKUP(I318,ABNT5101!$I:$I,ABNT5101!M:M)</f>
        <v>0.28000000000000003</v>
      </c>
      <c r="BA318" s="131" t="str">
        <f>_xlfn.XLOOKUP(I318,ABNT5101!$I:$I,ABNT5101!N:N)</f>
        <v>-</v>
      </c>
      <c r="BB318" s="131">
        <f>_xlfn.XLOOKUP(I318,ABNT5101!$I:$I,ABNT5101!O:O)</f>
        <v>14</v>
      </c>
      <c r="BC318" s="18" t="str">
        <f t="shared" si="154"/>
        <v>ATENDE</v>
      </c>
      <c r="BD318" s="19">
        <f t="shared" si="155"/>
        <v>5.5499999999999883E-2</v>
      </c>
      <c r="BE318" s="19">
        <f t="shared" si="156"/>
        <v>0.85714285714285698</v>
      </c>
      <c r="BF318" s="19" t="str">
        <f t="shared" si="157"/>
        <v>-</v>
      </c>
      <c r="BG318" s="20">
        <v>21.11</v>
      </c>
      <c r="BH318" s="20">
        <v>0.52</v>
      </c>
      <c r="BI318" s="20"/>
      <c r="BJ318" s="20"/>
      <c r="BK318" s="21"/>
      <c r="BL318" s="20"/>
      <c r="BM318" s="18" t="str">
        <f t="shared" si="158"/>
        <v>ATENDE</v>
      </c>
      <c r="BN318" s="18" t="str">
        <f t="shared" si="159"/>
        <v>ATENDE</v>
      </c>
      <c r="BO318" s="18" t="str">
        <f t="shared" si="160"/>
        <v>ATENDE</v>
      </c>
      <c r="BP318" s="18" t="str">
        <f t="shared" si="161"/>
        <v>ATENDE</v>
      </c>
      <c r="BQ318" s="22" t="str">
        <f t="shared" si="162"/>
        <v>C2</v>
      </c>
      <c r="BR318" s="22" t="str">
        <f t="shared" si="181"/>
        <v>P6</v>
      </c>
      <c r="BS318" s="23" t="e">
        <f t="shared" si="164"/>
        <v>#VALUE!</v>
      </c>
      <c r="BT318" s="20" t="s">
        <v>994</v>
      </c>
      <c r="BU318" s="20" t="s">
        <v>994</v>
      </c>
      <c r="BV318" s="132">
        <f>IF(BR318="-","-",_xlfn.XLOOKUP(BR318,ABNT5101!$B$4:$B$9,ABNT5101!$C$4:$C$9))</f>
        <v>3</v>
      </c>
      <c r="BW318" s="132">
        <f>IF(BR318="-","-",_xlfn.XLOOKUP(BR318,ABNT5101!$B$4:$B$9,ABNT5101!$D$4:$D$9))</f>
        <v>0.6</v>
      </c>
      <c r="BX318" s="18" t="str">
        <f t="shared" si="165"/>
        <v>ATENDE</v>
      </c>
      <c r="BY318" s="18" t="str">
        <f t="shared" si="166"/>
        <v>ATENDE</v>
      </c>
      <c r="BZ318" s="18" t="str">
        <f t="shared" si="167"/>
        <v>ATENDE</v>
      </c>
      <c r="CA318" s="22" t="str">
        <f t="shared" si="180"/>
        <v>P6</v>
      </c>
      <c r="CB318" s="23">
        <f t="shared" si="168"/>
        <v>2.1133333333333333</v>
      </c>
      <c r="CC318" s="22">
        <v>9.34</v>
      </c>
      <c r="CD318" s="22">
        <v>6.39</v>
      </c>
      <c r="CE318" s="130">
        <f>IF(CA318="-","-",_xlfn.XLOOKUP(CA318,ABNT5101!$B$4:$B$9,ABNT5101!$C$4:$C$9))</f>
        <v>3</v>
      </c>
      <c r="CF318" s="130">
        <f>IF(CA318="-","-",_xlfn.XLOOKUP(CA318,ABNT5101!$B$4:$B$9,ABNT5101!$D$4:$D$9))</f>
        <v>0.6</v>
      </c>
      <c r="CG318" s="18" t="str">
        <f t="shared" si="169"/>
        <v>ATENDE</v>
      </c>
      <c r="CH318" s="18" t="str">
        <f t="shared" si="170"/>
        <v>ATENDE</v>
      </c>
      <c r="CI318" s="18" t="str">
        <f t="shared" si="171"/>
        <v>ATENDE</v>
      </c>
      <c r="CJ318" s="133" t="str">
        <f>_xlfn.XLOOKUP(CK318,'Banco de dados'!$B:$B,'Banco de dados'!$D:$D)</f>
        <v>SX LIGHTING</v>
      </c>
      <c r="CK318" s="145" t="str">
        <f>'Banco de dados'!B58</f>
        <v>SX-INEVO060HF</v>
      </c>
      <c r="CL318" s="24" t="str">
        <f>_xlfn.XLOOKUP(CK318,'Banco de dados'!$B:$B,'Banco de dados'!$E:$E)</f>
        <v>SXINEVO060K40L12CZF7PHF</v>
      </c>
      <c r="CM318" s="24"/>
      <c r="CN318" s="24" t="e">
        <f>IF(CM318="-","-",_xlfn.XLOOKUP(CM318,'Banco de dados'!$B:$B,'Banco de dados'!$E:$E))</f>
        <v>#N/A</v>
      </c>
      <c r="CO318" s="26">
        <f t="shared" si="172"/>
        <v>2</v>
      </c>
      <c r="CP318" s="24">
        <f>_xlfn.XLOOKUP(CK318,'Banco de dados'!$B:$B,'Banco de dados'!$H:$H)</f>
        <v>60</v>
      </c>
      <c r="CQ318" s="24">
        <f>_xlfn.XLOOKUP(CM318,'Banco de dados'!$B:$B,'Banco de dados'!$H:$H)</f>
        <v>0</v>
      </c>
      <c r="CR318" s="24">
        <f>_xlfn.XLOOKUP(CK318,'Banco de dados'!$B:$B,'Banco de dados'!$F:$F)</f>
        <v>9600</v>
      </c>
      <c r="CS318" s="24">
        <f>_xlfn.XLOOKUP(CM318,'Banco de dados'!$B:$B,'Banco de dados'!$F:$F)</f>
        <v>0</v>
      </c>
      <c r="CT318" s="25">
        <v>0</v>
      </c>
      <c r="CU318" s="25"/>
      <c r="CV318" s="24" t="str">
        <f>IF(AI318&lt;=0.5,"Curto I",IF(AND(AI318&gt;='Braços de IP'!$B$9,AI318&lt;='Braços de IP'!$D$9),'Braços de IP'!$E$9,IF(AND(AI318&gt;='Braços de IP'!$B$10,AI318&lt;='Braços de IP'!$D$10),'Braços de IP'!$E$10,IF(AND(AI318&gt;='Braços de IP'!$B$11,AI318&lt;='Braços de IP'!$D$11),'Braços de IP'!$E$11,IF(AND(AI318&gt;='Braços de IP'!$B$12,AI318&lt;='Braços de IP'!$D$12),'Braços de IP'!$E$12,IF(AND(AI318&gt;='Braços de IP'!$B$13,AI318&lt;='Braços de IP'!$D$13),'Braços de IP'!$E$13,IF(AND(AI318&gt;='Braços de IP'!$B$14,AI318&lt;='Braços de IP'!$D$14),'Braços de IP'!$E$14,"ERRO")))))))</f>
        <v>Curto II</v>
      </c>
      <c r="CW318" s="25"/>
      <c r="CX318" s="24" t="str">
        <f>IF($CW318="","",VLOOKUP($CW318,'Braços de IP'!$E$9:$I$15,2,0))</f>
        <v/>
      </c>
      <c r="CY318" s="27" t="str">
        <f>IF($CW318="","",VLOOKUP($CW318,'Braços de IP'!$E$9:$I$15,5,0))</f>
        <v/>
      </c>
      <c r="CZ318" s="24"/>
      <c r="DA318" s="24"/>
      <c r="DB318" s="24"/>
      <c r="DC318" s="24"/>
      <c r="DD318" s="24"/>
      <c r="DE318" s="24"/>
      <c r="DF318" s="28">
        <f t="shared" si="173"/>
        <v>60</v>
      </c>
      <c r="DG318" s="29">
        <f t="shared" si="174"/>
        <v>150</v>
      </c>
      <c r="DH318" s="28">
        <f t="shared" si="175"/>
        <v>420</v>
      </c>
      <c r="DI318" s="30">
        <f t="shared" si="176"/>
        <v>0.6</v>
      </c>
      <c r="DJ318" s="31"/>
      <c r="DK318" s="32"/>
      <c r="DL318" s="15" t="s">
        <v>141</v>
      </c>
      <c r="DM318" s="15"/>
      <c r="DO318" s="33">
        <f t="shared" si="177"/>
        <v>0.65116279069767447</v>
      </c>
    </row>
    <row r="319" spans="1:119" ht="15.75" hidden="1" customHeight="1" x14ac:dyDescent="0.3">
      <c r="A319" s="156" t="s">
        <v>1018</v>
      </c>
      <c r="B319" s="156"/>
      <c r="C319" t="s">
        <v>991</v>
      </c>
      <c r="D319" s="159">
        <v>105</v>
      </c>
      <c r="E319" s="159" t="s">
        <v>146</v>
      </c>
      <c r="F319" s="15" t="s">
        <v>269</v>
      </c>
      <c r="G319" s="15">
        <v>-30.05106469</v>
      </c>
      <c r="H319" s="15">
        <v>-50.155011819999999</v>
      </c>
      <c r="I319" s="15" t="s">
        <v>319</v>
      </c>
      <c r="J319" s="15" t="s">
        <v>135</v>
      </c>
      <c r="K319" s="15" t="s">
        <v>136</v>
      </c>
      <c r="L319" s="15" t="s">
        <v>148</v>
      </c>
      <c r="M319" s="15">
        <v>150</v>
      </c>
      <c r="N319" s="15">
        <v>22</v>
      </c>
      <c r="O319" s="15">
        <v>0</v>
      </c>
      <c r="P319" s="15">
        <f t="shared" si="150"/>
        <v>600</v>
      </c>
      <c r="Q319" s="16">
        <v>2</v>
      </c>
      <c r="R319" s="16">
        <v>0</v>
      </c>
      <c r="S319" s="16">
        <v>7</v>
      </c>
      <c r="T319" s="15"/>
      <c r="U319" s="15"/>
      <c r="V319" s="15">
        <v>0</v>
      </c>
      <c r="W319" s="15">
        <v>2.5</v>
      </c>
      <c r="X319" s="15">
        <v>2</v>
      </c>
      <c r="Y319" s="15">
        <v>0</v>
      </c>
      <c r="Z319" s="15">
        <v>0</v>
      </c>
      <c r="AA319" s="15">
        <v>0</v>
      </c>
      <c r="AB319" s="15">
        <v>0</v>
      </c>
      <c r="AC319" s="15" t="s">
        <v>149</v>
      </c>
      <c r="AD319" s="15" t="s">
        <v>139</v>
      </c>
      <c r="AE319" s="15">
        <v>32.700000000000003</v>
      </c>
      <c r="AF319" s="15">
        <v>7.5</v>
      </c>
      <c r="AG319" s="15">
        <v>2</v>
      </c>
      <c r="AH319" s="15">
        <v>1</v>
      </c>
      <c r="AI319" s="15">
        <v>1.3</v>
      </c>
      <c r="AJ319" s="16">
        <f t="shared" si="151"/>
        <v>0.30000000000000004</v>
      </c>
      <c r="AK319" s="16" t="s">
        <v>135</v>
      </c>
      <c r="AL319" s="16" t="s">
        <v>135</v>
      </c>
      <c r="AM319" s="15" t="s">
        <v>140</v>
      </c>
      <c r="AN319" s="16">
        <f t="shared" si="152"/>
        <v>4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 t="s">
        <v>135</v>
      </c>
      <c r="AU319" s="17">
        <f t="shared" si="153"/>
        <v>0</v>
      </c>
      <c r="AV319" s="17"/>
      <c r="AW319" s="17">
        <f>VLOOKUP(I319,ABNT5101!$I$3:$J$9,2)</f>
        <v>20</v>
      </c>
      <c r="AX319" s="17">
        <f>VLOOKUP(I319,ABNT5101!$I$3:$M$9,5)</f>
        <v>0.28000000000000003</v>
      </c>
      <c r="AY319" s="131" t="str">
        <f>_xlfn.XLOOKUP(I319,ABNT5101!$I:$I,ABNT5101!$L:$L)</f>
        <v>-</v>
      </c>
      <c r="AZ319" s="131">
        <f>_xlfn.XLOOKUP(I319,ABNT5101!$I:$I,ABNT5101!M:M)</f>
        <v>0.28000000000000003</v>
      </c>
      <c r="BA319" s="131" t="str">
        <f>_xlfn.XLOOKUP(I319,ABNT5101!$I:$I,ABNT5101!N:N)</f>
        <v>-</v>
      </c>
      <c r="BB319" s="131">
        <f>_xlfn.XLOOKUP(I319,ABNT5101!$I:$I,ABNT5101!O:O)</f>
        <v>14</v>
      </c>
      <c r="BC319" s="18" t="str">
        <f t="shared" si="154"/>
        <v>ATENDE</v>
      </c>
      <c r="BD319" s="19">
        <f t="shared" si="155"/>
        <v>0.10600000000000009</v>
      </c>
      <c r="BE319" s="19">
        <f t="shared" si="156"/>
        <v>0.64285714285714279</v>
      </c>
      <c r="BF319" s="19" t="str">
        <f t="shared" si="157"/>
        <v>-</v>
      </c>
      <c r="BG319" s="20">
        <v>22.12</v>
      </c>
      <c r="BH319" s="20">
        <v>0.46</v>
      </c>
      <c r="BI319" s="20"/>
      <c r="BJ319" s="20"/>
      <c r="BK319" s="21"/>
      <c r="BL319" s="20"/>
      <c r="BM319" s="18" t="str">
        <f t="shared" si="158"/>
        <v>ATENDE</v>
      </c>
      <c r="BN319" s="18" t="str">
        <f t="shared" si="159"/>
        <v>ATENDE</v>
      </c>
      <c r="BO319" s="18" t="str">
        <f t="shared" si="160"/>
        <v>ATENDE</v>
      </c>
      <c r="BP319" s="18" t="str">
        <f t="shared" si="161"/>
        <v>ATENDE</v>
      </c>
      <c r="BQ319" s="22" t="str">
        <f t="shared" si="162"/>
        <v>C2</v>
      </c>
      <c r="BR319" s="22" t="str">
        <f t="shared" si="181"/>
        <v>P6</v>
      </c>
      <c r="BS319" s="23" t="e">
        <f t="shared" si="164"/>
        <v>#VALUE!</v>
      </c>
      <c r="BT319" s="20" t="s">
        <v>994</v>
      </c>
      <c r="BU319" s="20" t="s">
        <v>994</v>
      </c>
      <c r="BV319" s="132">
        <f>IF(BR319="-","-",_xlfn.XLOOKUP(BR319,ABNT5101!$B$4:$B$9,ABNT5101!$C$4:$C$9))</f>
        <v>3</v>
      </c>
      <c r="BW319" s="132">
        <f>IF(BR319="-","-",_xlfn.XLOOKUP(BR319,ABNT5101!$B$4:$B$9,ABNT5101!$D$4:$D$9))</f>
        <v>0.6</v>
      </c>
      <c r="BX319" s="18" t="str">
        <f t="shared" si="165"/>
        <v>ATENDE</v>
      </c>
      <c r="BY319" s="18" t="str">
        <f t="shared" si="166"/>
        <v>ATENDE</v>
      </c>
      <c r="BZ319" s="18" t="str">
        <f t="shared" si="167"/>
        <v>ATENDE</v>
      </c>
      <c r="CA319" s="22" t="str">
        <f t="shared" si="180"/>
        <v>P6</v>
      </c>
      <c r="CB319" s="23">
        <f t="shared" si="168"/>
        <v>1.7333333333333329</v>
      </c>
      <c r="CC319" s="22">
        <v>8.1999999999999993</v>
      </c>
      <c r="CD319" s="22">
        <v>4.78</v>
      </c>
      <c r="CE319" s="130">
        <f>IF(CA319="-","-",_xlfn.XLOOKUP(CA319,ABNT5101!$B$4:$B$9,ABNT5101!$C$4:$C$9))</f>
        <v>3</v>
      </c>
      <c r="CF319" s="130">
        <f>IF(CA319="-","-",_xlfn.XLOOKUP(CA319,ABNT5101!$B$4:$B$9,ABNT5101!$D$4:$D$9))</f>
        <v>0.6</v>
      </c>
      <c r="CG319" s="18" t="str">
        <f t="shared" si="169"/>
        <v>ATENDE</v>
      </c>
      <c r="CH319" s="18" t="str">
        <f t="shared" si="170"/>
        <v>ATENDE</v>
      </c>
      <c r="CI319" s="18" t="str">
        <f t="shared" si="171"/>
        <v>ATENDE</v>
      </c>
      <c r="CJ319" s="133" t="str">
        <f>_xlfn.XLOOKUP(CK319,'Banco de dados'!$B:$B,'Banco de dados'!$D:$D)</f>
        <v>TECNOWATT</v>
      </c>
      <c r="CK319" s="145" t="str">
        <f>'Banco de dados'!B71</f>
        <v xml:space="preserve">SIGSAGPTLRRSSNDL_60W_73IBBRS
</v>
      </c>
      <c r="CL319" s="24" t="str">
        <f>_xlfn.XLOOKUP(CK319,'Banco de dados'!$B:$B,'Banco de dados'!$E:$E)</f>
        <v>SIGSAGPTLRRSSNDL_60W_73IBBRS
1-10C1MUN6.5</v>
      </c>
      <c r="CM319" s="24"/>
      <c r="CN319" s="24" t="e">
        <f>IF(CM319="-","-",_xlfn.XLOOKUP(CM319,'Banco de dados'!$B:$B,'Banco de dados'!$E:$E))</f>
        <v>#N/A</v>
      </c>
      <c r="CO319" s="26">
        <f t="shared" si="172"/>
        <v>2</v>
      </c>
      <c r="CP319" s="24">
        <f>_xlfn.XLOOKUP(CK319,'Banco de dados'!$B:$B,'Banco de dados'!$H:$H)</f>
        <v>60</v>
      </c>
      <c r="CQ319" s="24">
        <f>_xlfn.XLOOKUP(CM319,'Banco de dados'!$B:$B,'Banco de dados'!$H:$H)</f>
        <v>0</v>
      </c>
      <c r="CR319" s="24">
        <f>_xlfn.XLOOKUP(CK319,'Banco de dados'!$B:$B,'Banco de dados'!$F:$F)</f>
        <v>9453</v>
      </c>
      <c r="CS319" s="24">
        <f>_xlfn.XLOOKUP(CM319,'Banco de dados'!$B:$B,'Banco de dados'!$F:$F)</f>
        <v>0</v>
      </c>
      <c r="CT319" s="25">
        <v>0</v>
      </c>
      <c r="CU319" s="25"/>
      <c r="CV319" s="24" t="str">
        <f>IF(AI319&lt;=0.5,"Curto I",IF(AND(AI319&gt;='Braços de IP'!$B$9,AI319&lt;='Braços de IP'!$D$9),'Braços de IP'!$E$9,IF(AND(AI319&gt;='Braços de IP'!$B$10,AI319&lt;='Braços de IP'!$D$10),'Braços de IP'!$E$10,IF(AND(AI319&gt;='Braços de IP'!$B$11,AI319&lt;='Braços de IP'!$D$11),'Braços de IP'!$E$11,IF(AND(AI319&gt;='Braços de IP'!$B$12,AI319&lt;='Braços de IP'!$D$12),'Braços de IP'!$E$12,IF(AND(AI319&gt;='Braços de IP'!$B$13,AI319&lt;='Braços de IP'!$D$13),'Braços de IP'!$E$13,IF(AND(AI319&gt;='Braços de IP'!$B$14,AI319&lt;='Braços de IP'!$D$14),'Braços de IP'!$E$14,"ERRO")))))))</f>
        <v>Curto II</v>
      </c>
      <c r="CW319" s="25"/>
      <c r="CX319" s="24" t="str">
        <f>IF($CW319="","",VLOOKUP($CW319,'Braços de IP'!$E$9:$I$15,2,0))</f>
        <v/>
      </c>
      <c r="CY319" s="27" t="str">
        <f>IF($CW319="","",VLOOKUP($CW319,'Braços de IP'!$E$9:$I$15,5,0))</f>
        <v/>
      </c>
      <c r="CZ319" s="24"/>
      <c r="DA319" s="24"/>
      <c r="DB319" s="24"/>
      <c r="DC319" s="24"/>
      <c r="DD319" s="24"/>
      <c r="DE319" s="24"/>
      <c r="DF319" s="28">
        <f t="shared" si="173"/>
        <v>60</v>
      </c>
      <c r="DG319" s="29">
        <f t="shared" si="174"/>
        <v>150</v>
      </c>
      <c r="DH319" s="28">
        <f t="shared" si="175"/>
        <v>420</v>
      </c>
      <c r="DI319" s="30">
        <f t="shared" si="176"/>
        <v>0.6</v>
      </c>
      <c r="DJ319" s="31"/>
      <c r="DK319" s="32"/>
      <c r="DL319" s="15" t="s">
        <v>141</v>
      </c>
      <c r="DM319" s="15"/>
      <c r="DO319" s="33">
        <f t="shared" si="177"/>
        <v>0.65116279069767447</v>
      </c>
    </row>
    <row r="320" spans="1:119" ht="15.75" hidden="1" customHeight="1" x14ac:dyDescent="0.3">
      <c r="C320" t="s">
        <v>991</v>
      </c>
      <c r="D320" s="15">
        <v>106</v>
      </c>
      <c r="E320" s="15" t="s">
        <v>132</v>
      </c>
      <c r="F320" s="15" t="s">
        <v>270</v>
      </c>
      <c r="G320" s="15">
        <v>-30.04664631</v>
      </c>
      <c r="H320" s="15">
        <v>-50.15224388</v>
      </c>
      <c r="I320" s="15" t="s">
        <v>134</v>
      </c>
      <c r="J320" s="15" t="s">
        <v>135</v>
      </c>
      <c r="K320" s="15" t="s">
        <v>136</v>
      </c>
      <c r="L320" s="15" t="s">
        <v>148</v>
      </c>
      <c r="M320" s="15">
        <v>150</v>
      </c>
      <c r="N320" s="15">
        <v>22</v>
      </c>
      <c r="O320" s="15">
        <v>0</v>
      </c>
      <c r="P320" s="15">
        <f t="shared" si="150"/>
        <v>300</v>
      </c>
      <c r="Q320" s="16">
        <v>2</v>
      </c>
      <c r="R320" s="16">
        <v>3.1</v>
      </c>
      <c r="S320" s="16">
        <v>7.6</v>
      </c>
      <c r="T320" s="15"/>
      <c r="U320" s="15"/>
      <c r="V320" s="15">
        <v>0</v>
      </c>
      <c r="W320" s="15">
        <v>3.1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 t="s">
        <v>138</v>
      </c>
      <c r="AD320" s="15" t="s">
        <v>139</v>
      </c>
      <c r="AE320" s="15">
        <v>31.1</v>
      </c>
      <c r="AF320" s="15">
        <v>7</v>
      </c>
      <c r="AG320" s="15">
        <v>1</v>
      </c>
      <c r="AH320" s="15">
        <v>0.3</v>
      </c>
      <c r="AI320" s="15">
        <v>1.3</v>
      </c>
      <c r="AJ320" s="16">
        <f t="shared" si="151"/>
        <v>1</v>
      </c>
      <c r="AK320" s="16" t="s">
        <v>135</v>
      </c>
      <c r="AL320" s="16" t="s">
        <v>135</v>
      </c>
      <c r="AM320" s="15" t="s">
        <v>140</v>
      </c>
      <c r="AN320" s="16">
        <f t="shared" si="152"/>
        <v>2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 t="s">
        <v>135</v>
      </c>
      <c r="AU320" s="17">
        <f t="shared" si="153"/>
        <v>0</v>
      </c>
      <c r="AV320" s="17"/>
      <c r="AW320" s="17">
        <f>VLOOKUP(I320,ABNT5101!$I$3:$J$9,2)</f>
        <v>7.5</v>
      </c>
      <c r="AX320" s="17">
        <f>VLOOKUP(I320,ABNT5101!$I$3:$M$9,5)</f>
        <v>0.18</v>
      </c>
      <c r="AY320" s="131" t="str">
        <f>_xlfn.XLOOKUP(I320,ABNT5101!$I:$I,ABNT5101!$L:$L)</f>
        <v>-</v>
      </c>
      <c r="AZ320" s="131">
        <f>_xlfn.XLOOKUP(I320,ABNT5101!$I:$I,ABNT5101!M:M)</f>
        <v>0.18</v>
      </c>
      <c r="BA320" s="131" t="str">
        <f>_xlfn.XLOOKUP(I320,ABNT5101!$I:$I,ABNT5101!N:N)</f>
        <v>-</v>
      </c>
      <c r="BB320" s="131">
        <f>_xlfn.XLOOKUP(I320,ABNT5101!$I:$I,ABNT5101!O:O)</f>
        <v>16</v>
      </c>
      <c r="BC320" s="18" t="str">
        <f t="shared" si="154"/>
        <v>ATENDE</v>
      </c>
      <c r="BD320" s="19">
        <f t="shared" si="155"/>
        <v>0.248</v>
      </c>
      <c r="BE320" s="19">
        <f t="shared" si="156"/>
        <v>1.2777777777777777</v>
      </c>
      <c r="BF320" s="19" t="str">
        <f t="shared" si="157"/>
        <v>-</v>
      </c>
      <c r="BG320" s="20">
        <v>9.36</v>
      </c>
      <c r="BH320" s="20">
        <v>0.41</v>
      </c>
      <c r="BI320" s="20"/>
      <c r="BJ320" s="20"/>
      <c r="BK320" s="21"/>
      <c r="BL320" s="20"/>
      <c r="BM320" s="18" t="str">
        <f t="shared" si="158"/>
        <v>ATENDE</v>
      </c>
      <c r="BN320" s="18" t="str">
        <f t="shared" si="159"/>
        <v>ATENDE</v>
      </c>
      <c r="BO320" s="18" t="str">
        <f t="shared" si="160"/>
        <v>ATENDE</v>
      </c>
      <c r="BP320" s="18" t="str">
        <f t="shared" si="161"/>
        <v>ATENDE</v>
      </c>
      <c r="BQ320" s="22" t="str">
        <f t="shared" si="162"/>
        <v>C5</v>
      </c>
      <c r="BR320" s="22" t="str">
        <f t="shared" si="181"/>
        <v>P6</v>
      </c>
      <c r="BS320" s="23">
        <f t="shared" si="164"/>
        <v>0.15000000000000013</v>
      </c>
      <c r="BT320" s="20">
        <v>3.45</v>
      </c>
      <c r="BU320" s="20">
        <v>1.82</v>
      </c>
      <c r="BV320" s="132">
        <f>IF(BR320="-","-",_xlfn.XLOOKUP(BR320,ABNT5101!$B$4:$B$9,ABNT5101!$C$4:$C$9))</f>
        <v>3</v>
      </c>
      <c r="BW320" s="132">
        <f>IF(BR320="-","-",_xlfn.XLOOKUP(BR320,ABNT5101!$B$4:$B$9,ABNT5101!$D$4:$D$9))</f>
        <v>0.6</v>
      </c>
      <c r="BX320" s="18" t="str">
        <f t="shared" si="165"/>
        <v>ATENDE</v>
      </c>
      <c r="BY320" s="18" t="str">
        <f t="shared" si="166"/>
        <v>ATENDE</v>
      </c>
      <c r="BZ320" s="18" t="str">
        <f t="shared" si="167"/>
        <v>ATENDE</v>
      </c>
      <c r="CA320" s="22" t="str">
        <f t="shared" si="180"/>
        <v>P6</v>
      </c>
      <c r="CB320" s="23">
        <f t="shared" si="168"/>
        <v>1.9466666666666668</v>
      </c>
      <c r="CC320" s="22">
        <v>8.84</v>
      </c>
      <c r="CD320" s="22">
        <v>3.46</v>
      </c>
      <c r="CE320" s="130">
        <f>IF(CA320="-","-",_xlfn.XLOOKUP(CA320,ABNT5101!$B$4:$B$9,ABNT5101!$C$4:$C$9))</f>
        <v>3</v>
      </c>
      <c r="CF320" s="130">
        <f>IF(CA320="-","-",_xlfn.XLOOKUP(CA320,ABNT5101!$B$4:$B$9,ABNT5101!$D$4:$D$9))</f>
        <v>0.6</v>
      </c>
      <c r="CG320" s="18" t="str">
        <f t="shared" si="169"/>
        <v>ATENDE</v>
      </c>
      <c r="CH320" s="18" t="str">
        <f t="shared" si="170"/>
        <v>ATENDE</v>
      </c>
      <c r="CI320" s="18" t="str">
        <f t="shared" si="171"/>
        <v>ATENDE</v>
      </c>
      <c r="CJ320" s="133" t="str">
        <f>_xlfn.XLOOKUP(CK320,'Banco de dados'!$B:$B,'Banco de dados'!$D:$D)</f>
        <v>LEDSTAR</v>
      </c>
      <c r="CK320" s="145" t="s">
        <v>709</v>
      </c>
      <c r="CL320" s="24" t="str">
        <f>_xlfn.XLOOKUP(CK320,'Banco de dados'!$B:$B,'Banco de dados'!$E:$E)</f>
        <v>LUM LED SL VT 9.1 35W</v>
      </c>
      <c r="CM320" s="24"/>
      <c r="CN320" s="24" t="e">
        <f>IF(CM320="-","-",_xlfn.XLOOKUP(CM320,'Banco de dados'!$B:$B,'Banco de dados'!$E:$E))</f>
        <v>#N/A</v>
      </c>
      <c r="CO320" s="26">
        <f t="shared" si="172"/>
        <v>1</v>
      </c>
      <c r="CP320" s="24">
        <f>_xlfn.XLOOKUP(CK320,'Banco de dados'!$B:$B,'Banco de dados'!$H:$H)</f>
        <v>35</v>
      </c>
      <c r="CQ320" s="24">
        <f>_xlfn.XLOOKUP(CM320,'Banco de dados'!$B:$B,'Banco de dados'!$H:$H)</f>
        <v>0</v>
      </c>
      <c r="CR320" s="24">
        <f>_xlfn.XLOOKUP(CK320,'Banco de dados'!$B:$B,'Banco de dados'!$F:$F)</f>
        <v>5955.62</v>
      </c>
      <c r="CS320" s="24">
        <f>_xlfn.XLOOKUP(CM320,'Banco de dados'!$B:$B,'Banco de dados'!$F:$F)</f>
        <v>0</v>
      </c>
      <c r="CT320" s="25">
        <v>0</v>
      </c>
      <c r="CU320" s="25"/>
      <c r="CV320" s="24" t="str">
        <f>IF(AI320&lt;=0.5,"Curto I",IF(AND(AI320&gt;='Braços de IP'!$B$9,AI320&lt;='Braços de IP'!$D$9),'Braços de IP'!$E$9,IF(AND(AI320&gt;='Braços de IP'!$B$10,AI320&lt;='Braços de IP'!$D$10),'Braços de IP'!$E$10,IF(AND(AI320&gt;='Braços de IP'!$B$11,AI320&lt;='Braços de IP'!$D$11),'Braços de IP'!$E$11,IF(AND(AI320&gt;='Braços de IP'!$B$12,AI320&lt;='Braços de IP'!$D$12),'Braços de IP'!$E$12,IF(AND(AI320&gt;='Braços de IP'!$B$13,AI320&lt;='Braços de IP'!$D$13),'Braços de IP'!$E$13,IF(AND(AI320&gt;='Braços de IP'!$B$14,AI320&lt;='Braços de IP'!$D$14),'Braços de IP'!$E$14,"ERRO")))))))</f>
        <v>Curto II</v>
      </c>
      <c r="CW320" s="25"/>
      <c r="CX320" s="24" t="str">
        <f>IF($CW320="","",VLOOKUP($CW320,'Braços de IP'!$E$9:$I$15,2,0))</f>
        <v/>
      </c>
      <c r="CY320" s="27" t="str">
        <f>IF($CW320="","",VLOOKUP($CW320,'Braços de IP'!$E$9:$I$15,5,0))</f>
        <v/>
      </c>
      <c r="CZ320" s="24"/>
      <c r="DA320" s="24"/>
      <c r="DB320" s="24"/>
      <c r="DC320" s="24"/>
      <c r="DD320" s="24"/>
      <c r="DE320" s="24"/>
      <c r="DF320" s="28">
        <f t="shared" si="173"/>
        <v>35</v>
      </c>
      <c r="DG320" s="29">
        <f t="shared" si="174"/>
        <v>150</v>
      </c>
      <c r="DH320" s="28">
        <f t="shared" si="175"/>
        <v>185</v>
      </c>
      <c r="DI320" s="30">
        <f t="shared" si="176"/>
        <v>0.76666666666666661</v>
      </c>
      <c r="DJ320" s="31"/>
      <c r="DK320" s="32"/>
      <c r="DL320" s="15" t="s">
        <v>141</v>
      </c>
      <c r="DM320" s="15"/>
      <c r="DO320" s="33">
        <f t="shared" si="177"/>
        <v>0.79651162790697672</v>
      </c>
    </row>
    <row r="321" spans="3:119" ht="15.75" hidden="1" customHeight="1" x14ac:dyDescent="0.3">
      <c r="C321" t="s">
        <v>991</v>
      </c>
      <c r="D321" s="15">
        <v>106</v>
      </c>
      <c r="E321" s="15" t="s">
        <v>132</v>
      </c>
      <c r="F321" s="15" t="s">
        <v>270</v>
      </c>
      <c r="G321" s="15">
        <v>-30.04664631</v>
      </c>
      <c r="H321" s="15">
        <v>-50.15224388</v>
      </c>
      <c r="I321" s="15" t="s">
        <v>134</v>
      </c>
      <c r="J321" s="15" t="s">
        <v>135</v>
      </c>
      <c r="K321" s="15" t="s">
        <v>136</v>
      </c>
      <c r="L321" s="15" t="s">
        <v>148</v>
      </c>
      <c r="M321" s="15">
        <v>150</v>
      </c>
      <c r="N321" s="15">
        <v>22</v>
      </c>
      <c r="O321" s="15">
        <v>0</v>
      </c>
      <c r="P321" s="15">
        <f t="shared" si="150"/>
        <v>300</v>
      </c>
      <c r="Q321" s="16">
        <v>2</v>
      </c>
      <c r="R321" s="16">
        <v>3.1</v>
      </c>
      <c r="S321" s="16">
        <v>7.6</v>
      </c>
      <c r="T321" s="15"/>
      <c r="U321" s="15"/>
      <c r="V321" s="15">
        <v>0</v>
      </c>
      <c r="W321" s="15">
        <v>3.1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 t="s">
        <v>138</v>
      </c>
      <c r="AD321" s="15" t="s">
        <v>139</v>
      </c>
      <c r="AE321" s="15">
        <v>31.1</v>
      </c>
      <c r="AF321" s="15">
        <v>7</v>
      </c>
      <c r="AG321" s="15">
        <v>1</v>
      </c>
      <c r="AH321" s="15">
        <v>0.3</v>
      </c>
      <c r="AI321" s="15">
        <v>1.3</v>
      </c>
      <c r="AJ321" s="16">
        <f t="shared" si="151"/>
        <v>1</v>
      </c>
      <c r="AK321" s="16" t="s">
        <v>135</v>
      </c>
      <c r="AL321" s="16" t="s">
        <v>135</v>
      </c>
      <c r="AM321" s="15" t="s">
        <v>140</v>
      </c>
      <c r="AN321" s="16">
        <f t="shared" si="152"/>
        <v>2</v>
      </c>
      <c r="AO321" s="16">
        <v>0</v>
      </c>
      <c r="AP321" s="16">
        <v>0</v>
      </c>
      <c r="AQ321" s="16">
        <v>0</v>
      </c>
      <c r="AR321" s="16">
        <v>0</v>
      </c>
      <c r="AS321" s="16">
        <v>0</v>
      </c>
      <c r="AT321" s="16" t="s">
        <v>135</v>
      </c>
      <c r="AU321" s="17">
        <f t="shared" si="153"/>
        <v>0</v>
      </c>
      <c r="AV321" s="17"/>
      <c r="AW321" s="17">
        <f>VLOOKUP(I321,ABNT5101!$I$3:$J$9,2)</f>
        <v>7.5</v>
      </c>
      <c r="AX321" s="17">
        <f>VLOOKUP(I321,ABNT5101!$I$3:$M$9,5)</f>
        <v>0.18</v>
      </c>
      <c r="AY321" s="131" t="str">
        <f>_xlfn.XLOOKUP(I321,ABNT5101!$I:$I,ABNT5101!$L:$L)</f>
        <v>-</v>
      </c>
      <c r="AZ321" s="131">
        <f>_xlfn.XLOOKUP(I321,ABNT5101!$I:$I,ABNT5101!M:M)</f>
        <v>0.18</v>
      </c>
      <c r="BA321" s="131" t="str">
        <f>_xlfn.XLOOKUP(I321,ABNT5101!$I:$I,ABNT5101!N:N)</f>
        <v>-</v>
      </c>
      <c r="BB321" s="131">
        <f>_xlfn.XLOOKUP(I321,ABNT5101!$I:$I,ABNT5101!O:O)</f>
        <v>16</v>
      </c>
      <c r="BC321" s="18" t="str">
        <f t="shared" si="154"/>
        <v>ATENDE</v>
      </c>
      <c r="BD321" s="19">
        <f t="shared" si="155"/>
        <v>0.14933333333333332</v>
      </c>
      <c r="BE321" s="19">
        <f t="shared" si="156"/>
        <v>2.1666666666666665</v>
      </c>
      <c r="BF321" s="19" t="str">
        <f t="shared" si="157"/>
        <v>-</v>
      </c>
      <c r="BG321" s="20">
        <v>8.6199999999999992</v>
      </c>
      <c r="BH321" s="20">
        <v>0.56999999999999995</v>
      </c>
      <c r="BI321" s="20"/>
      <c r="BJ321" s="20"/>
      <c r="BK321" s="21"/>
      <c r="BL321" s="20"/>
      <c r="BM321" s="18" t="str">
        <f t="shared" si="158"/>
        <v>ATENDE</v>
      </c>
      <c r="BN321" s="18" t="str">
        <f t="shared" si="159"/>
        <v>ATENDE</v>
      </c>
      <c r="BO321" s="18" t="str">
        <f t="shared" si="160"/>
        <v>ATENDE</v>
      </c>
      <c r="BP321" s="18" t="str">
        <f t="shared" si="161"/>
        <v>ATENDE</v>
      </c>
      <c r="BQ321" s="22" t="str">
        <f t="shared" si="162"/>
        <v>C5</v>
      </c>
      <c r="BR321" s="22" t="str">
        <f t="shared" si="181"/>
        <v>P6</v>
      </c>
      <c r="BS321" s="23">
        <f t="shared" si="164"/>
        <v>0.42666666666666675</v>
      </c>
      <c r="BT321" s="20">
        <v>4.28</v>
      </c>
      <c r="BU321" s="20">
        <v>2.99</v>
      </c>
      <c r="BV321" s="132">
        <f>IF(BR321="-","-",_xlfn.XLOOKUP(BR321,ABNT5101!$B$4:$B$9,ABNT5101!$C$4:$C$9))</f>
        <v>3</v>
      </c>
      <c r="BW321" s="132">
        <f>IF(BR321="-","-",_xlfn.XLOOKUP(BR321,ABNT5101!$B$4:$B$9,ABNT5101!$D$4:$D$9))</f>
        <v>0.6</v>
      </c>
      <c r="BX321" s="18" t="str">
        <f t="shared" si="165"/>
        <v>ATENDE</v>
      </c>
      <c r="BY321" s="18" t="str">
        <f t="shared" si="166"/>
        <v>ATENDE</v>
      </c>
      <c r="BZ321" s="18" t="str">
        <f t="shared" si="167"/>
        <v>ATENDE</v>
      </c>
      <c r="CA321" s="22" t="str">
        <f t="shared" si="180"/>
        <v>P6</v>
      </c>
      <c r="CB321" s="23">
        <f t="shared" si="168"/>
        <v>1.21</v>
      </c>
      <c r="CC321" s="22">
        <v>6.63</v>
      </c>
      <c r="CD321" s="22">
        <v>1.21</v>
      </c>
      <c r="CE321" s="130">
        <f>IF(CA321="-","-",_xlfn.XLOOKUP(CA321,ABNT5101!$B$4:$B$9,ABNT5101!$C$4:$C$9))</f>
        <v>3</v>
      </c>
      <c r="CF321" s="130">
        <f>IF(CA321="-","-",_xlfn.XLOOKUP(CA321,ABNT5101!$B$4:$B$9,ABNT5101!$D$4:$D$9))</f>
        <v>0.6</v>
      </c>
      <c r="CG321" s="18" t="str">
        <f t="shared" si="169"/>
        <v>ATENDE</v>
      </c>
      <c r="CH321" s="18" t="str">
        <f t="shared" si="170"/>
        <v>ATENDE</v>
      </c>
      <c r="CI321" s="18" t="str">
        <f t="shared" si="171"/>
        <v>ATENDE</v>
      </c>
      <c r="CJ321" s="133" t="str">
        <f>_xlfn.XLOOKUP(CK321,'Banco de dados'!$B:$B,'Banco de dados'!$D:$D)</f>
        <v>SX LIGHTING</v>
      </c>
      <c r="CK321" s="145" t="s">
        <v>801</v>
      </c>
      <c r="CL321" s="24" t="str">
        <f>_xlfn.XLOOKUP(CK321,'Banco de dados'!$B:$B,'Banco de dados'!$E:$E)</f>
        <v>SXINEVO030K40L12CZF7PHF</v>
      </c>
      <c r="CM321" s="24"/>
      <c r="CN321" s="24" t="e">
        <f>IF(CM321="-","-",_xlfn.XLOOKUP(CM321,'Banco de dados'!$B:$B,'Banco de dados'!$E:$E))</f>
        <v>#N/A</v>
      </c>
      <c r="CO321" s="26">
        <f t="shared" si="172"/>
        <v>1</v>
      </c>
      <c r="CP321" s="24">
        <f>_xlfn.XLOOKUP(CK321,'Banco de dados'!$B:$B,'Banco de dados'!$H:$H)</f>
        <v>31</v>
      </c>
      <c r="CQ321" s="24">
        <f>_xlfn.XLOOKUP(CM321,'Banco de dados'!$B:$B,'Banco de dados'!$H:$H)</f>
        <v>0</v>
      </c>
      <c r="CR321" s="24">
        <f>_xlfn.XLOOKUP(CK321,'Banco de dados'!$B:$B,'Banco de dados'!$F:$F)</f>
        <v>5270</v>
      </c>
      <c r="CS321" s="24">
        <f>_xlfn.XLOOKUP(CM321,'Banco de dados'!$B:$B,'Banco de dados'!$F:$F)</f>
        <v>0</v>
      </c>
      <c r="CT321" s="25">
        <v>0</v>
      </c>
      <c r="CU321" s="25">
        <v>10</v>
      </c>
      <c r="CV321" s="24" t="str">
        <f>IF(AI321&lt;=0.5,"Curto I",IF(AND(AI321&gt;='Braços de IP'!$B$9,AI321&lt;='Braços de IP'!$D$9),'Braços de IP'!$E$9,IF(AND(AI321&gt;='Braços de IP'!$B$10,AI321&lt;='Braços de IP'!$D$10),'Braços de IP'!$E$10,IF(AND(AI321&gt;='Braços de IP'!$B$11,AI321&lt;='Braços de IP'!$D$11),'Braços de IP'!$E$11,IF(AND(AI321&gt;='Braços de IP'!$B$12,AI321&lt;='Braços de IP'!$D$12),'Braços de IP'!$E$12,IF(AND(AI321&gt;='Braços de IP'!$B$13,AI321&lt;='Braços de IP'!$D$13),'Braços de IP'!$E$13,IF(AND(AI321&gt;='Braços de IP'!$B$14,AI321&lt;='Braços de IP'!$D$14),'Braços de IP'!$E$14,"ERRO")))))))</f>
        <v>Curto II</v>
      </c>
      <c r="CW321" s="25"/>
      <c r="CX321" s="24" t="str">
        <f>IF($CW321="","",VLOOKUP($CW321,'Braços de IP'!$E$9:$I$15,2,0))</f>
        <v/>
      </c>
      <c r="CY321" s="27" t="str">
        <f>IF($CW321="","",VLOOKUP($CW321,'Braços de IP'!$E$9:$I$15,5,0))</f>
        <v/>
      </c>
      <c r="CZ321" s="24"/>
      <c r="DA321" s="24"/>
      <c r="DB321" s="24"/>
      <c r="DC321" s="24"/>
      <c r="DD321" s="24"/>
      <c r="DE321" s="24"/>
      <c r="DF321" s="28">
        <f t="shared" si="173"/>
        <v>31</v>
      </c>
      <c r="DG321" s="29">
        <f t="shared" si="174"/>
        <v>150</v>
      </c>
      <c r="DH321" s="28">
        <f t="shared" si="175"/>
        <v>181</v>
      </c>
      <c r="DI321" s="30">
        <f t="shared" si="176"/>
        <v>0.79333333333333333</v>
      </c>
      <c r="DJ321" s="31"/>
      <c r="DK321" s="32"/>
      <c r="DL321" s="15" t="s">
        <v>141</v>
      </c>
      <c r="DM321" s="15"/>
      <c r="DO321" s="33">
        <f t="shared" si="177"/>
        <v>0.81976744186046513</v>
      </c>
    </row>
    <row r="322" spans="3:119" ht="15.75" hidden="1" customHeight="1" x14ac:dyDescent="0.3">
      <c r="C322" t="s">
        <v>991</v>
      </c>
      <c r="D322" s="15">
        <v>106</v>
      </c>
      <c r="E322" s="15" t="s">
        <v>132</v>
      </c>
      <c r="F322" s="15" t="s">
        <v>270</v>
      </c>
      <c r="G322" s="15">
        <v>-30.04664631</v>
      </c>
      <c r="H322" s="15">
        <v>-50.15224388</v>
      </c>
      <c r="I322" s="15" t="s">
        <v>134</v>
      </c>
      <c r="J322" s="15" t="s">
        <v>135</v>
      </c>
      <c r="K322" s="15" t="s">
        <v>136</v>
      </c>
      <c r="L322" s="15" t="s">
        <v>148</v>
      </c>
      <c r="M322" s="15">
        <v>150</v>
      </c>
      <c r="N322" s="15">
        <v>22</v>
      </c>
      <c r="O322" s="15">
        <v>0</v>
      </c>
      <c r="P322" s="15">
        <f t="shared" ref="P322:P385" si="182">M322*AG322*2</f>
        <v>300</v>
      </c>
      <c r="Q322" s="16">
        <v>2</v>
      </c>
      <c r="R322" s="16">
        <v>3.1</v>
      </c>
      <c r="S322" s="16">
        <v>7.6</v>
      </c>
      <c r="T322" s="15"/>
      <c r="U322" s="15"/>
      <c r="V322" s="15">
        <v>0</v>
      </c>
      <c r="W322" s="15">
        <v>3.1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 t="s">
        <v>138</v>
      </c>
      <c r="AD322" s="15" t="s">
        <v>139</v>
      </c>
      <c r="AE322" s="15">
        <v>31.1</v>
      </c>
      <c r="AF322" s="15">
        <v>7</v>
      </c>
      <c r="AG322" s="15">
        <v>1</v>
      </c>
      <c r="AH322" s="15">
        <v>0.3</v>
      </c>
      <c r="AI322" s="15">
        <v>1.3</v>
      </c>
      <c r="AJ322" s="16">
        <f t="shared" ref="AJ322:AJ385" si="183">AI322-AH322</f>
        <v>1</v>
      </c>
      <c r="AK322" s="16" t="s">
        <v>135</v>
      </c>
      <c r="AL322" s="16" t="s">
        <v>135</v>
      </c>
      <c r="AM322" s="15" t="s">
        <v>140</v>
      </c>
      <c r="AN322" s="16">
        <f t="shared" ref="AN322:AN385" si="184">IF(AC322="Unilateral",2*AG322,IF(AC322="Bilateral Alternada",3*AG322,IF(AC322="Bilateral Frontal",4*AG322,IF(AC322="Canteiro Central",2*AG322,"erro"))))</f>
        <v>2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 t="s">
        <v>135</v>
      </c>
      <c r="AU322" s="17">
        <f t="shared" ref="AU322:AU385" si="185">IF(AO322=0,0,IF(AC322="Unilateral",2*AO322,IF(AC322="Bilateral Alternada",3*AO322,IF(AC322="Bilateral Frontal",4*AO322,IF(AC322="Canteiro Central",2*AO322,"erro")))))</f>
        <v>0</v>
      </c>
      <c r="AV322" s="17"/>
      <c r="AW322" s="17">
        <f>VLOOKUP(I322,ABNT5101!$I$3:$J$9,2)</f>
        <v>7.5</v>
      </c>
      <c r="AX322" s="17">
        <f>VLOOKUP(I322,ABNT5101!$I$3:$M$9,5)</f>
        <v>0.18</v>
      </c>
      <c r="AY322" s="131" t="str">
        <f>_xlfn.XLOOKUP(I322,ABNT5101!$I:$I,ABNT5101!$L:$L)</f>
        <v>-</v>
      </c>
      <c r="AZ322" s="131">
        <f>_xlfn.XLOOKUP(I322,ABNT5101!$I:$I,ABNT5101!M:M)</f>
        <v>0.18</v>
      </c>
      <c r="BA322" s="131" t="str">
        <f>_xlfn.XLOOKUP(I322,ABNT5101!$I:$I,ABNT5101!N:N)</f>
        <v>-</v>
      </c>
      <c r="BB322" s="131">
        <f>_xlfn.XLOOKUP(I322,ABNT5101!$I:$I,ABNT5101!O:O)</f>
        <v>16</v>
      </c>
      <c r="BC322" s="18" t="str">
        <f t="shared" ref="BC322:BC385" si="186">IF(BM322="NÃO ATENDE","NÃO ATENDE",IF(BX322="NÃO ATENDE","NÃO ATENDE",IF(CG322="NÃO ATENDE","NÃO ATENDE","ATENDE")))</f>
        <v>ATENDE</v>
      </c>
      <c r="BD322" s="19">
        <f t="shared" ref="BD322:BD385" si="187">BG322/AW322-1</f>
        <v>0.14266666666666672</v>
      </c>
      <c r="BE322" s="19">
        <f t="shared" ref="BE322:BE385" si="188">BH322/AX322-1</f>
        <v>2.3333333333333335</v>
      </c>
      <c r="BF322" s="19" t="str">
        <f t="shared" ref="BF322:BF385" si="189">IF($I322="M6",BI322/AY322-1,"-")</f>
        <v>-</v>
      </c>
      <c r="BG322" s="20">
        <v>8.57</v>
      </c>
      <c r="BH322" s="20">
        <v>0.6</v>
      </c>
      <c r="BI322" s="20"/>
      <c r="BJ322" s="20"/>
      <c r="BK322" s="21"/>
      <c r="BL322" s="20"/>
      <c r="BM322" s="18" t="str">
        <f t="shared" ref="BM322:BM385" si="190">IF(OR(BN322="NÃO ATENDE",BO322="NÃO ATENDE",BP322="NÃO ATENDE"),"NÃO ATENDE","ATENDE")</f>
        <v>ATENDE</v>
      </c>
      <c r="BN322" s="18" t="str">
        <f t="shared" ref="BN322:BN385" si="191">IF(BG322&gt;=AW322,"ATENDE",IF(BG322&gt;=0.99*AW322,"ATENDIMENTO LIMIAR","NÃO ATENDE"))</f>
        <v>ATENDE</v>
      </c>
      <c r="BO322" s="18" t="str">
        <f t="shared" ref="BO322:BO385" si="192">IF(BH322&gt;=AX322,"ATENDE",IF(BH322&gt;=(AX322-0.02),"ATENDIMENTO LIMIAR","NÃO ATENDE"))</f>
        <v>ATENDE</v>
      </c>
      <c r="BP322" s="18" t="str">
        <f t="shared" ref="BP322:BP385" si="193">IF(AY322="-","ATENDE",IF(BI322&gt;=AY322,"ATENDE",IF(BI322&gt;=(AY322-0.02),"ATENDIMENTO LIMIAR","NÃO ATENDE")))</f>
        <v>ATENDE</v>
      </c>
      <c r="BQ322" s="22" t="str">
        <f t="shared" ref="BQ322:BQ385" si="194">I322</f>
        <v>C5</v>
      </c>
      <c r="BR322" s="22" t="str">
        <f t="shared" si="181"/>
        <v>P6</v>
      </c>
      <c r="BS322" s="23">
        <f t="shared" ref="BS322:BS385" si="195">IF(BT322="-","-",BT322/BV322-1)</f>
        <v>0.28666666666666663</v>
      </c>
      <c r="BT322" s="20">
        <v>3.86</v>
      </c>
      <c r="BU322" s="20">
        <v>2.76</v>
      </c>
      <c r="BV322" s="132">
        <f>IF(BR322="-","-",_xlfn.XLOOKUP(BR322,ABNT5101!$B$4:$B$9,ABNT5101!$C$4:$C$9))</f>
        <v>3</v>
      </c>
      <c r="BW322" s="132">
        <f>IF(BR322="-","-",_xlfn.XLOOKUP(BR322,ABNT5101!$B$4:$B$9,ABNT5101!$D$4:$D$9))</f>
        <v>0.6</v>
      </c>
      <c r="BX322" s="18" t="str">
        <f t="shared" ref="BX322:BX385" si="196">IF(BY322="-","-",IF(BY322="NÃO ATENDE","NÃO ATENDE",IF(BZ322="NÃO ATENDE","NÃO ATENDE","ATENDE")))</f>
        <v>ATENDE</v>
      </c>
      <c r="BY322" s="18" t="str">
        <f t="shared" ref="BY322:BY385" si="197">IF(BR322="-","-",IF(BT322&gt;=BV322,"ATENDE",IF(BT322&gt;=(BV322*0.99),"ATENDIMENTO LIMIAR","NÃO ATENDE")))</f>
        <v>ATENDE</v>
      </c>
      <c r="BZ322" s="18" t="str">
        <f t="shared" ref="BZ322:BZ385" si="198">IF(BR322="-","-",IF(BU322&gt;=BW322,"ATENDE","NÃO ATENDE"))</f>
        <v>ATENDE</v>
      </c>
      <c r="CA322" s="22" t="str">
        <f t="shared" si="180"/>
        <v>P6</v>
      </c>
      <c r="CB322" s="23">
        <f t="shared" ref="CB322:CB385" si="199">IF(CC322="-","-",CC322/CE322-1)</f>
        <v>1.3033333333333332</v>
      </c>
      <c r="CC322" s="22">
        <v>6.91</v>
      </c>
      <c r="CD322" s="22">
        <v>2.8929999999999998</v>
      </c>
      <c r="CE322" s="130">
        <f>IF(CA322="-","-",_xlfn.XLOOKUP(CA322,ABNT5101!$B$4:$B$9,ABNT5101!$C$4:$C$9))</f>
        <v>3</v>
      </c>
      <c r="CF322" s="130">
        <f>IF(CA322="-","-",_xlfn.XLOOKUP(CA322,ABNT5101!$B$4:$B$9,ABNT5101!$D$4:$D$9))</f>
        <v>0.6</v>
      </c>
      <c r="CG322" s="18" t="str">
        <f t="shared" ref="CG322:CG385" si="200">IF(CH322="-","-",IF(CH322="NÃO ATENDE","NÃO ATENDE",IF(CI322="NÃO ATENDE","NÃO ATENDE","ATENDE")))</f>
        <v>ATENDE</v>
      </c>
      <c r="CH322" s="18" t="str">
        <f t="shared" ref="CH322:CH385" si="201">IF(CA322="-","-",IF(CC322&gt;=(CE322),"ATENDE",IF(CC322&gt;=(0.99*CE322),"ATENDIMENTO LIMIAR","NÃO ATENDE")))</f>
        <v>ATENDE</v>
      </c>
      <c r="CI322" s="18" t="str">
        <f t="shared" ref="CI322:CI385" si="202">IF(CA322="-","-",IF(CD322&gt;=CF322,"ATENDE","NÃO ATENDE"))</f>
        <v>ATENDE</v>
      </c>
      <c r="CJ322" s="133" t="str">
        <f>_xlfn.XLOOKUP(CK322,'Banco de dados'!$B:$B,'Banco de dados'!$D:$D)</f>
        <v>TECNOWATT</v>
      </c>
      <c r="CK322" s="145" t="s">
        <v>824</v>
      </c>
      <c r="CL322" s="24" t="str">
        <f>_xlfn.XLOOKUP(CK322,'Banco de dados'!$B:$B,'Banco de dados'!$E:$E)</f>
        <v>SIGSAGPTLRRSSNDL_30W_38IBBRS
1-10C1MUN6.5</v>
      </c>
      <c r="CM322" s="24"/>
      <c r="CN322" s="24" t="e">
        <f>IF(CM322="-","-",_xlfn.XLOOKUP(CM322,'Banco de dados'!$B:$B,'Banco de dados'!$E:$E))</f>
        <v>#N/A</v>
      </c>
      <c r="CO322" s="26">
        <f t="shared" ref="CO322:CO385" si="203">AG322</f>
        <v>1</v>
      </c>
      <c r="CP322" s="24">
        <f>_xlfn.XLOOKUP(CK322,'Banco de dados'!$B:$B,'Banco de dados'!$H:$H)</f>
        <v>30</v>
      </c>
      <c r="CQ322" s="24">
        <f>_xlfn.XLOOKUP(CM322,'Banco de dados'!$B:$B,'Banco de dados'!$H:$H)</f>
        <v>0</v>
      </c>
      <c r="CR322" s="24">
        <f>_xlfn.XLOOKUP(CK322,'Banco de dados'!$B:$B,'Banco de dados'!$F:$F)</f>
        <v>5266</v>
      </c>
      <c r="CS322" s="24">
        <f>_xlfn.XLOOKUP(CM322,'Banco de dados'!$B:$B,'Banco de dados'!$F:$F)</f>
        <v>0</v>
      </c>
      <c r="CT322" s="25">
        <v>0</v>
      </c>
      <c r="CU322" s="25">
        <v>10</v>
      </c>
      <c r="CV322" s="24" t="str">
        <f>IF(AI322&lt;=0.5,"Curto I",IF(AND(AI322&gt;='Braços de IP'!$B$9,AI322&lt;='Braços de IP'!$D$9),'Braços de IP'!$E$9,IF(AND(AI322&gt;='Braços de IP'!$B$10,AI322&lt;='Braços de IP'!$D$10),'Braços de IP'!$E$10,IF(AND(AI322&gt;='Braços de IP'!$B$11,AI322&lt;='Braços de IP'!$D$11),'Braços de IP'!$E$11,IF(AND(AI322&gt;='Braços de IP'!$B$12,AI322&lt;='Braços de IP'!$D$12),'Braços de IP'!$E$12,IF(AND(AI322&gt;='Braços de IP'!$B$13,AI322&lt;='Braços de IP'!$D$13),'Braços de IP'!$E$13,IF(AND(AI322&gt;='Braços de IP'!$B$14,AI322&lt;='Braços de IP'!$D$14),'Braços de IP'!$E$14,"ERRO")))))))</f>
        <v>Curto II</v>
      </c>
      <c r="CW322" s="25"/>
      <c r="CX322" s="24" t="str">
        <f>IF($CW322="","",VLOOKUP($CW322,'Braços de IP'!$E$9:$I$15,2,0))</f>
        <v/>
      </c>
      <c r="CY322" s="27" t="str">
        <f>IF($CW322="","",VLOOKUP($CW322,'Braços de IP'!$E$9:$I$15,5,0))</f>
        <v/>
      </c>
      <c r="CZ322" s="24"/>
      <c r="DA322" s="24"/>
      <c r="DB322" s="24"/>
      <c r="DC322" s="24"/>
      <c r="DD322" s="24"/>
      <c r="DE322" s="24"/>
      <c r="DF322" s="28">
        <f t="shared" ref="DF322:DF385" si="204">CP322</f>
        <v>30</v>
      </c>
      <c r="DG322" s="29">
        <f t="shared" ref="DG322:DG385" si="205">M322</f>
        <v>150</v>
      </c>
      <c r="DH322" s="28">
        <f t="shared" ref="DH322:DH385" si="206">SUM(DF322:DG322)*CO322</f>
        <v>180</v>
      </c>
      <c r="DI322" s="30">
        <f t="shared" ref="DI322:DI385" si="207">1-DF322/DG322</f>
        <v>0.8</v>
      </c>
      <c r="DJ322" s="31"/>
      <c r="DK322" s="32"/>
      <c r="DL322" s="15" t="s">
        <v>141</v>
      </c>
      <c r="DM322" s="15"/>
      <c r="DO322" s="33">
        <f t="shared" ref="DO322:DO385" si="208">((M322+N322)-CP322)/(M322+N322)</f>
        <v>0.82558139534883723</v>
      </c>
    </row>
    <row r="323" spans="3:119" ht="15.75" hidden="1" customHeight="1" x14ac:dyDescent="0.3">
      <c r="C323" t="s">
        <v>991</v>
      </c>
      <c r="D323" s="15">
        <v>107</v>
      </c>
      <c r="E323" s="15" t="s">
        <v>132</v>
      </c>
      <c r="F323" s="15" t="s">
        <v>271</v>
      </c>
      <c r="G323" s="15">
        <v>-30.040637220000001</v>
      </c>
      <c r="H323" s="15">
        <v>-50.150999040000002</v>
      </c>
      <c r="I323" s="15" t="s">
        <v>134</v>
      </c>
      <c r="J323" s="15" t="s">
        <v>135</v>
      </c>
      <c r="K323" s="15" t="s">
        <v>136</v>
      </c>
      <c r="L323" s="15" t="s">
        <v>148</v>
      </c>
      <c r="M323" s="15">
        <v>100</v>
      </c>
      <c r="N323" s="15">
        <v>17</v>
      </c>
      <c r="O323" s="15">
        <v>0</v>
      </c>
      <c r="P323" s="15">
        <f t="shared" si="182"/>
        <v>200</v>
      </c>
      <c r="Q323" s="16">
        <v>2</v>
      </c>
      <c r="R323" s="16">
        <v>2.5</v>
      </c>
      <c r="S323" s="16">
        <v>7</v>
      </c>
      <c r="T323" s="15"/>
      <c r="U323" s="15"/>
      <c r="V323" s="15">
        <v>0</v>
      </c>
      <c r="W323" s="15">
        <v>2.5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 t="s">
        <v>138</v>
      </c>
      <c r="AD323" s="15" t="s">
        <v>139</v>
      </c>
      <c r="AE323" s="15">
        <v>38</v>
      </c>
      <c r="AF323" s="15">
        <v>7</v>
      </c>
      <c r="AG323" s="15">
        <v>1</v>
      </c>
      <c r="AH323" s="15">
        <v>0.5</v>
      </c>
      <c r="AI323" s="15">
        <v>1.3</v>
      </c>
      <c r="AJ323" s="16">
        <f t="shared" si="183"/>
        <v>0.8</v>
      </c>
      <c r="AK323" s="16" t="s">
        <v>135</v>
      </c>
      <c r="AL323" s="16" t="s">
        <v>135</v>
      </c>
      <c r="AM323" s="15" t="s">
        <v>140</v>
      </c>
      <c r="AN323" s="16">
        <f t="shared" si="184"/>
        <v>2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 t="s">
        <v>135</v>
      </c>
      <c r="AU323" s="17">
        <f t="shared" si="185"/>
        <v>0</v>
      </c>
      <c r="AV323" s="17"/>
      <c r="AW323" s="17">
        <f>VLOOKUP(I323,ABNT5101!$I$3:$J$9,2)</f>
        <v>7.5</v>
      </c>
      <c r="AX323" s="17">
        <f>VLOOKUP(I323,ABNT5101!$I$3:$M$9,5)</f>
        <v>0.18</v>
      </c>
      <c r="AY323" s="131" t="str">
        <f>_xlfn.XLOOKUP(I323,ABNT5101!$I:$I,ABNT5101!$L:$L)</f>
        <v>-</v>
      </c>
      <c r="AZ323" s="131">
        <f>_xlfn.XLOOKUP(I323,ABNT5101!$I:$I,ABNT5101!M:M)</f>
        <v>0.18</v>
      </c>
      <c r="BA323" s="131" t="str">
        <f>_xlfn.XLOOKUP(I323,ABNT5101!$I:$I,ABNT5101!N:N)</f>
        <v>-</v>
      </c>
      <c r="BB323" s="131">
        <f>_xlfn.XLOOKUP(I323,ABNT5101!$I:$I,ABNT5101!O:O)</f>
        <v>16</v>
      </c>
      <c r="BC323" s="18" t="str">
        <f t="shared" si="186"/>
        <v>ATENDE</v>
      </c>
      <c r="BD323" s="19">
        <f t="shared" si="187"/>
        <v>9.0666666666666673E-2</v>
      </c>
      <c r="BE323" s="19">
        <f t="shared" si="188"/>
        <v>0.66666666666666674</v>
      </c>
      <c r="BF323" s="19" t="str">
        <f t="shared" si="189"/>
        <v>-</v>
      </c>
      <c r="BG323" s="20">
        <v>8.18</v>
      </c>
      <c r="BH323" s="20">
        <v>0.3</v>
      </c>
      <c r="BI323" s="20"/>
      <c r="BJ323" s="20"/>
      <c r="BK323" s="21"/>
      <c r="BL323" s="20"/>
      <c r="BM323" s="18" t="str">
        <f t="shared" si="190"/>
        <v>ATENDE</v>
      </c>
      <c r="BN323" s="18" t="str">
        <f t="shared" si="191"/>
        <v>ATENDE</v>
      </c>
      <c r="BO323" s="18" t="str">
        <f t="shared" si="192"/>
        <v>ATENDE</v>
      </c>
      <c r="BP323" s="18" t="str">
        <f t="shared" si="193"/>
        <v>ATENDE</v>
      </c>
      <c r="BQ323" s="22" t="str">
        <f t="shared" si="194"/>
        <v>C5</v>
      </c>
      <c r="BR323" s="22" t="str">
        <f t="shared" si="181"/>
        <v>P6</v>
      </c>
      <c r="BS323" s="23">
        <f t="shared" si="195"/>
        <v>0.51</v>
      </c>
      <c r="BT323" s="20">
        <v>4.53</v>
      </c>
      <c r="BU323" s="20">
        <v>1.58</v>
      </c>
      <c r="BV323" s="132">
        <f>IF(BR323="-","-",_xlfn.XLOOKUP(BR323,ABNT5101!$B$4:$B$9,ABNT5101!$C$4:$C$9))</f>
        <v>3</v>
      </c>
      <c r="BW323" s="132">
        <f>IF(BR323="-","-",_xlfn.XLOOKUP(BR323,ABNT5101!$B$4:$B$9,ABNT5101!$D$4:$D$9))</f>
        <v>0.6</v>
      </c>
      <c r="BX323" s="18" t="str">
        <f t="shared" si="196"/>
        <v>ATENDE</v>
      </c>
      <c r="BY323" s="18" t="str">
        <f t="shared" si="197"/>
        <v>ATENDE</v>
      </c>
      <c r="BZ323" s="18" t="str">
        <f t="shared" si="198"/>
        <v>ATENDE</v>
      </c>
      <c r="CA323" s="22" t="str">
        <f t="shared" si="180"/>
        <v>P6</v>
      </c>
      <c r="CB323" s="23">
        <f t="shared" si="199"/>
        <v>1.2666666666666666</v>
      </c>
      <c r="CC323" s="22">
        <v>6.8</v>
      </c>
      <c r="CD323" s="22">
        <v>1.63</v>
      </c>
      <c r="CE323" s="130">
        <f>IF(CA323="-","-",_xlfn.XLOOKUP(CA323,ABNT5101!$B$4:$B$9,ABNT5101!$C$4:$C$9))</f>
        <v>3</v>
      </c>
      <c r="CF323" s="130">
        <f>IF(CA323="-","-",_xlfn.XLOOKUP(CA323,ABNT5101!$B$4:$B$9,ABNT5101!$D$4:$D$9))</f>
        <v>0.6</v>
      </c>
      <c r="CG323" s="18" t="str">
        <f t="shared" si="200"/>
        <v>ATENDE</v>
      </c>
      <c r="CH323" s="18" t="str">
        <f t="shared" si="201"/>
        <v>ATENDE</v>
      </c>
      <c r="CI323" s="18" t="str">
        <f t="shared" si="202"/>
        <v>ATENDE</v>
      </c>
      <c r="CJ323" s="133" t="str">
        <f>_xlfn.XLOOKUP(CK323,'Banco de dados'!$B:$B,'Banco de dados'!$D:$D)</f>
        <v>LEDSTAR</v>
      </c>
      <c r="CK323" s="145" t="s">
        <v>709</v>
      </c>
      <c r="CL323" s="24" t="str">
        <f>_xlfn.XLOOKUP(CK323,'Banco de dados'!$B:$B,'Banco de dados'!$E:$E)</f>
        <v>LUM LED SL VT 9.1 35W</v>
      </c>
      <c r="CM323" s="24"/>
      <c r="CN323" s="24" t="e">
        <f>IF(CM323="-","-",_xlfn.XLOOKUP(CM323,'Banco de dados'!$B:$B,'Banco de dados'!$E:$E))</f>
        <v>#N/A</v>
      </c>
      <c r="CO323" s="26">
        <f t="shared" si="203"/>
        <v>1</v>
      </c>
      <c r="CP323" s="24">
        <f>_xlfn.XLOOKUP(CK323,'Banco de dados'!$B:$B,'Banco de dados'!$H:$H)</f>
        <v>35</v>
      </c>
      <c r="CQ323" s="24">
        <f>_xlfn.XLOOKUP(CM323,'Banco de dados'!$B:$B,'Banco de dados'!$H:$H)</f>
        <v>0</v>
      </c>
      <c r="CR323" s="24">
        <f>_xlfn.XLOOKUP(CK323,'Banco de dados'!$B:$B,'Banco de dados'!$F:$F)</f>
        <v>5955.62</v>
      </c>
      <c r="CS323" s="24">
        <f>_xlfn.XLOOKUP(CM323,'Banco de dados'!$B:$B,'Banco de dados'!$F:$F)</f>
        <v>0</v>
      </c>
      <c r="CT323" s="25">
        <v>0</v>
      </c>
      <c r="CU323" s="25"/>
      <c r="CV323" s="24" t="str">
        <f>IF(AI323&lt;=0.5,"Curto I",IF(AND(AI323&gt;='Braços de IP'!$B$9,AI323&lt;='Braços de IP'!$D$9),'Braços de IP'!$E$9,IF(AND(AI323&gt;='Braços de IP'!$B$10,AI323&lt;='Braços de IP'!$D$10),'Braços de IP'!$E$10,IF(AND(AI323&gt;='Braços de IP'!$B$11,AI323&lt;='Braços de IP'!$D$11),'Braços de IP'!$E$11,IF(AND(AI323&gt;='Braços de IP'!$B$12,AI323&lt;='Braços de IP'!$D$12),'Braços de IP'!$E$12,IF(AND(AI323&gt;='Braços de IP'!$B$13,AI323&lt;='Braços de IP'!$D$13),'Braços de IP'!$E$13,IF(AND(AI323&gt;='Braços de IP'!$B$14,AI323&lt;='Braços de IP'!$D$14),'Braços de IP'!$E$14,"ERRO")))))))</f>
        <v>Curto II</v>
      </c>
      <c r="CW323" s="25"/>
      <c r="CX323" s="24" t="str">
        <f>IF($CW323="","",VLOOKUP($CW323,'Braços de IP'!$E$9:$I$15,2,0))</f>
        <v/>
      </c>
      <c r="CY323" s="27" t="str">
        <f>IF($CW323="","",VLOOKUP($CW323,'Braços de IP'!$E$9:$I$15,5,0))</f>
        <v/>
      </c>
      <c r="CZ323" s="24"/>
      <c r="DA323" s="24"/>
      <c r="DB323" s="24"/>
      <c r="DC323" s="24"/>
      <c r="DD323" s="24"/>
      <c r="DE323" s="24"/>
      <c r="DF323" s="28">
        <f t="shared" si="204"/>
        <v>35</v>
      </c>
      <c r="DG323" s="29">
        <f t="shared" si="205"/>
        <v>100</v>
      </c>
      <c r="DH323" s="28">
        <f t="shared" si="206"/>
        <v>135</v>
      </c>
      <c r="DI323" s="30">
        <f t="shared" si="207"/>
        <v>0.65</v>
      </c>
      <c r="DJ323" s="31"/>
      <c r="DK323" s="32"/>
      <c r="DL323" s="15" t="s">
        <v>141</v>
      </c>
      <c r="DM323" s="15"/>
      <c r="DO323" s="33">
        <f t="shared" si="208"/>
        <v>0.70085470085470081</v>
      </c>
    </row>
    <row r="324" spans="3:119" ht="15.75" hidden="1" customHeight="1" x14ac:dyDescent="0.3">
      <c r="C324" t="s">
        <v>991</v>
      </c>
      <c r="D324" s="15">
        <v>107</v>
      </c>
      <c r="E324" s="15" t="s">
        <v>132</v>
      </c>
      <c r="F324" s="15" t="s">
        <v>271</v>
      </c>
      <c r="G324" s="15">
        <v>-30.040637220000001</v>
      </c>
      <c r="H324" s="15">
        <v>-50.150999040000002</v>
      </c>
      <c r="I324" s="15" t="s">
        <v>134</v>
      </c>
      <c r="J324" s="15" t="s">
        <v>135</v>
      </c>
      <c r="K324" s="15" t="s">
        <v>136</v>
      </c>
      <c r="L324" s="15" t="s">
        <v>148</v>
      </c>
      <c r="M324" s="15">
        <v>100</v>
      </c>
      <c r="N324" s="15">
        <v>17</v>
      </c>
      <c r="O324" s="15">
        <v>0</v>
      </c>
      <c r="P324" s="15">
        <f t="shared" si="182"/>
        <v>200</v>
      </c>
      <c r="Q324" s="16">
        <v>2</v>
      </c>
      <c r="R324" s="16">
        <v>2.5</v>
      </c>
      <c r="S324" s="16">
        <v>7</v>
      </c>
      <c r="T324" s="15"/>
      <c r="U324" s="15"/>
      <c r="V324" s="15">
        <v>0</v>
      </c>
      <c r="W324" s="15">
        <v>2.5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 t="s">
        <v>138</v>
      </c>
      <c r="AD324" s="15" t="s">
        <v>139</v>
      </c>
      <c r="AE324" s="15">
        <v>38</v>
      </c>
      <c r="AF324" s="15">
        <v>7</v>
      </c>
      <c r="AG324" s="15">
        <v>1</v>
      </c>
      <c r="AH324" s="15">
        <v>0.5</v>
      </c>
      <c r="AI324" s="15">
        <v>1.3</v>
      </c>
      <c r="AJ324" s="16">
        <f t="shared" si="183"/>
        <v>0.8</v>
      </c>
      <c r="AK324" s="16" t="s">
        <v>135</v>
      </c>
      <c r="AL324" s="16" t="s">
        <v>135</v>
      </c>
      <c r="AM324" s="15" t="s">
        <v>140</v>
      </c>
      <c r="AN324" s="16">
        <f t="shared" si="184"/>
        <v>2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 t="s">
        <v>135</v>
      </c>
      <c r="AU324" s="17">
        <f t="shared" si="185"/>
        <v>0</v>
      </c>
      <c r="AV324" s="17"/>
      <c r="AW324" s="17">
        <f>VLOOKUP(I324,ABNT5101!$I$3:$J$9,2)</f>
        <v>7.5</v>
      </c>
      <c r="AX324" s="17">
        <f>VLOOKUP(I324,ABNT5101!$I$3:$M$9,5)</f>
        <v>0.18</v>
      </c>
      <c r="AY324" s="131" t="str">
        <f>_xlfn.XLOOKUP(I324,ABNT5101!$I:$I,ABNT5101!$L:$L)</f>
        <v>-</v>
      </c>
      <c r="AZ324" s="131">
        <f>_xlfn.XLOOKUP(I324,ABNT5101!$I:$I,ABNT5101!M:M)</f>
        <v>0.18</v>
      </c>
      <c r="BA324" s="131" t="str">
        <f>_xlfn.XLOOKUP(I324,ABNT5101!$I:$I,ABNT5101!N:N)</f>
        <v>-</v>
      </c>
      <c r="BB324" s="131">
        <f>_xlfn.XLOOKUP(I324,ABNT5101!$I:$I,ABNT5101!O:O)</f>
        <v>16</v>
      </c>
      <c r="BC324" s="18" t="str">
        <f t="shared" si="186"/>
        <v>ATENDE</v>
      </c>
      <c r="BD324" s="19">
        <f t="shared" si="187"/>
        <v>5.2000000000000046E-2</v>
      </c>
      <c r="BE324" s="19">
        <f t="shared" si="188"/>
        <v>0.38888888888888884</v>
      </c>
      <c r="BF324" s="19" t="str">
        <f t="shared" si="189"/>
        <v>-</v>
      </c>
      <c r="BG324" s="20">
        <v>7.89</v>
      </c>
      <c r="BH324" s="20">
        <v>0.25</v>
      </c>
      <c r="BI324" s="20"/>
      <c r="BJ324" s="20"/>
      <c r="BK324" s="21"/>
      <c r="BL324" s="20"/>
      <c r="BM324" s="18" t="str">
        <f t="shared" si="190"/>
        <v>ATENDE</v>
      </c>
      <c r="BN324" s="18" t="str">
        <f t="shared" si="191"/>
        <v>ATENDE</v>
      </c>
      <c r="BO324" s="18" t="str">
        <f t="shared" si="192"/>
        <v>ATENDE</v>
      </c>
      <c r="BP324" s="18" t="str">
        <f t="shared" si="193"/>
        <v>ATENDE</v>
      </c>
      <c r="BQ324" s="22" t="str">
        <f t="shared" si="194"/>
        <v>C5</v>
      </c>
      <c r="BR324" s="22" t="str">
        <f t="shared" si="181"/>
        <v>P6</v>
      </c>
      <c r="BS324" s="23">
        <f t="shared" si="195"/>
        <v>0.22666666666666679</v>
      </c>
      <c r="BT324" s="20">
        <v>3.68</v>
      </c>
      <c r="BU324" s="20">
        <v>1.28</v>
      </c>
      <c r="BV324" s="132">
        <f>IF(BR324="-","-",_xlfn.XLOOKUP(BR324,ABNT5101!$B$4:$B$9,ABNT5101!$C$4:$C$9))</f>
        <v>3</v>
      </c>
      <c r="BW324" s="132">
        <f>IF(BR324="-","-",_xlfn.XLOOKUP(BR324,ABNT5101!$B$4:$B$9,ABNT5101!$D$4:$D$9))</f>
        <v>0.6</v>
      </c>
      <c r="BX324" s="18" t="str">
        <f t="shared" si="196"/>
        <v>ATENDE</v>
      </c>
      <c r="BY324" s="18" t="str">
        <f t="shared" si="197"/>
        <v>ATENDE</v>
      </c>
      <c r="BZ324" s="18" t="str">
        <f t="shared" si="198"/>
        <v>ATENDE</v>
      </c>
      <c r="CA324" s="22" t="str">
        <f t="shared" si="180"/>
        <v>P6</v>
      </c>
      <c r="CB324" s="23">
        <f t="shared" si="199"/>
        <v>1.1000000000000001</v>
      </c>
      <c r="CC324" s="22">
        <v>6.3</v>
      </c>
      <c r="CD324" s="22">
        <v>0.74</v>
      </c>
      <c r="CE324" s="130">
        <f>IF(CA324="-","-",_xlfn.XLOOKUP(CA324,ABNT5101!$B$4:$B$9,ABNT5101!$C$4:$C$9))</f>
        <v>3</v>
      </c>
      <c r="CF324" s="130">
        <f>IF(CA324="-","-",_xlfn.XLOOKUP(CA324,ABNT5101!$B$4:$B$9,ABNT5101!$D$4:$D$9))</f>
        <v>0.6</v>
      </c>
      <c r="CG324" s="18" t="str">
        <f t="shared" si="200"/>
        <v>ATENDE</v>
      </c>
      <c r="CH324" s="18" t="str">
        <f t="shared" si="201"/>
        <v>ATENDE</v>
      </c>
      <c r="CI324" s="18" t="str">
        <f t="shared" si="202"/>
        <v>ATENDE</v>
      </c>
      <c r="CJ324" s="133" t="str">
        <f>_xlfn.XLOOKUP(CK324,'Banco de dados'!$B:$B,'Banco de dados'!$D:$D)</f>
        <v>SX LIGHTING</v>
      </c>
      <c r="CK324" s="145" t="s">
        <v>801</v>
      </c>
      <c r="CL324" s="24" t="str">
        <f>_xlfn.XLOOKUP(CK324,'Banco de dados'!$B:$B,'Banco de dados'!$E:$E)</f>
        <v>SXINEVO030K40L12CZF7PHF</v>
      </c>
      <c r="CM324" s="24"/>
      <c r="CN324" s="24" t="e">
        <f>IF(CM324="-","-",_xlfn.XLOOKUP(CM324,'Banco de dados'!$B:$B,'Banco de dados'!$E:$E))</f>
        <v>#N/A</v>
      </c>
      <c r="CO324" s="26">
        <f t="shared" si="203"/>
        <v>1</v>
      </c>
      <c r="CP324" s="24">
        <f>_xlfn.XLOOKUP(CK324,'Banco de dados'!$B:$B,'Banco de dados'!$H:$H)</f>
        <v>31</v>
      </c>
      <c r="CQ324" s="24">
        <f>_xlfn.XLOOKUP(CM324,'Banco de dados'!$B:$B,'Banco de dados'!$H:$H)</f>
        <v>0</v>
      </c>
      <c r="CR324" s="24">
        <f>_xlfn.XLOOKUP(CK324,'Banco de dados'!$B:$B,'Banco de dados'!$F:$F)</f>
        <v>5270</v>
      </c>
      <c r="CS324" s="24">
        <f>_xlfn.XLOOKUP(CM324,'Banco de dados'!$B:$B,'Banco de dados'!$F:$F)</f>
        <v>0</v>
      </c>
      <c r="CT324" s="25">
        <v>0</v>
      </c>
      <c r="CU324" s="25"/>
      <c r="CV324" s="24" t="str">
        <f>IF(AI324&lt;=0.5,"Curto I",IF(AND(AI324&gt;='Braços de IP'!$B$9,AI324&lt;='Braços de IP'!$D$9),'Braços de IP'!$E$9,IF(AND(AI324&gt;='Braços de IP'!$B$10,AI324&lt;='Braços de IP'!$D$10),'Braços de IP'!$E$10,IF(AND(AI324&gt;='Braços de IP'!$B$11,AI324&lt;='Braços de IP'!$D$11),'Braços de IP'!$E$11,IF(AND(AI324&gt;='Braços de IP'!$B$12,AI324&lt;='Braços de IP'!$D$12),'Braços de IP'!$E$12,IF(AND(AI324&gt;='Braços de IP'!$B$13,AI324&lt;='Braços de IP'!$D$13),'Braços de IP'!$E$13,IF(AND(AI324&gt;='Braços de IP'!$B$14,AI324&lt;='Braços de IP'!$D$14),'Braços de IP'!$E$14,"ERRO")))))))</f>
        <v>Curto II</v>
      </c>
      <c r="CW324" s="25"/>
      <c r="CX324" s="24" t="str">
        <f>IF($CW324="","",VLOOKUP($CW324,'Braços de IP'!$E$9:$I$15,2,0))</f>
        <v/>
      </c>
      <c r="CY324" s="27" t="str">
        <f>IF($CW324="","",VLOOKUP($CW324,'Braços de IP'!$E$9:$I$15,5,0))</f>
        <v/>
      </c>
      <c r="CZ324" s="24"/>
      <c r="DA324" s="24"/>
      <c r="DB324" s="24"/>
      <c r="DC324" s="24"/>
      <c r="DD324" s="24"/>
      <c r="DE324" s="24"/>
      <c r="DF324" s="28">
        <f t="shared" si="204"/>
        <v>31</v>
      </c>
      <c r="DG324" s="29">
        <f t="shared" si="205"/>
        <v>100</v>
      </c>
      <c r="DH324" s="28">
        <f t="shared" si="206"/>
        <v>131</v>
      </c>
      <c r="DI324" s="30">
        <f t="shared" si="207"/>
        <v>0.69</v>
      </c>
      <c r="DJ324" s="31"/>
      <c r="DK324" s="32"/>
      <c r="DL324" s="15" t="s">
        <v>141</v>
      </c>
      <c r="DM324" s="15"/>
      <c r="DO324" s="33">
        <f t="shared" si="208"/>
        <v>0.7350427350427351</v>
      </c>
    </row>
    <row r="325" spans="3:119" ht="15.75" hidden="1" customHeight="1" x14ac:dyDescent="0.3">
      <c r="C325" t="s">
        <v>991</v>
      </c>
      <c r="D325" s="15">
        <v>107</v>
      </c>
      <c r="E325" s="15" t="s">
        <v>132</v>
      </c>
      <c r="F325" s="15" t="s">
        <v>271</v>
      </c>
      <c r="G325" s="15">
        <v>-30.040637220000001</v>
      </c>
      <c r="H325" s="15">
        <v>-50.150999040000002</v>
      </c>
      <c r="I325" s="15" t="s">
        <v>134</v>
      </c>
      <c r="J325" s="15" t="s">
        <v>135</v>
      </c>
      <c r="K325" s="15" t="s">
        <v>136</v>
      </c>
      <c r="L325" s="15" t="s">
        <v>148</v>
      </c>
      <c r="M325" s="15">
        <v>100</v>
      </c>
      <c r="N325" s="15">
        <v>17</v>
      </c>
      <c r="O325" s="15">
        <v>0</v>
      </c>
      <c r="P325" s="15">
        <f t="shared" si="182"/>
        <v>200</v>
      </c>
      <c r="Q325" s="16">
        <v>2</v>
      </c>
      <c r="R325" s="16">
        <v>2.5</v>
      </c>
      <c r="S325" s="16">
        <v>7</v>
      </c>
      <c r="T325" s="15"/>
      <c r="U325" s="15"/>
      <c r="V325" s="15">
        <v>0</v>
      </c>
      <c r="W325" s="15">
        <v>2.5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 t="s">
        <v>138</v>
      </c>
      <c r="AD325" s="15" t="s">
        <v>139</v>
      </c>
      <c r="AE325" s="15">
        <v>38</v>
      </c>
      <c r="AF325" s="15">
        <v>7</v>
      </c>
      <c r="AG325" s="15">
        <v>1</v>
      </c>
      <c r="AH325" s="15">
        <v>0.5</v>
      </c>
      <c r="AI325" s="15">
        <v>1.3</v>
      </c>
      <c r="AJ325" s="16">
        <f t="shared" si="183"/>
        <v>0.8</v>
      </c>
      <c r="AK325" s="16" t="s">
        <v>135</v>
      </c>
      <c r="AL325" s="16" t="s">
        <v>135</v>
      </c>
      <c r="AM325" s="15" t="s">
        <v>140</v>
      </c>
      <c r="AN325" s="16">
        <f t="shared" si="184"/>
        <v>2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 t="s">
        <v>135</v>
      </c>
      <c r="AU325" s="17">
        <f t="shared" si="185"/>
        <v>0</v>
      </c>
      <c r="AV325" s="17"/>
      <c r="AW325" s="17">
        <f>VLOOKUP(I325,ABNT5101!$I$3:$J$9,2)</f>
        <v>7.5</v>
      </c>
      <c r="AX325" s="17">
        <f>VLOOKUP(I325,ABNT5101!$I$3:$M$9,5)</f>
        <v>0.18</v>
      </c>
      <c r="AY325" s="131" t="str">
        <f>_xlfn.XLOOKUP(I325,ABNT5101!$I:$I,ABNT5101!$L:$L)</f>
        <v>-</v>
      </c>
      <c r="AZ325" s="131">
        <f>_xlfn.XLOOKUP(I325,ABNT5101!$I:$I,ABNT5101!M:M)</f>
        <v>0.18</v>
      </c>
      <c r="BA325" s="131" t="str">
        <f>_xlfn.XLOOKUP(I325,ABNT5101!$I:$I,ABNT5101!N:N)</f>
        <v>-</v>
      </c>
      <c r="BB325" s="131">
        <f>_xlfn.XLOOKUP(I325,ABNT5101!$I:$I,ABNT5101!O:O)</f>
        <v>16</v>
      </c>
      <c r="BC325" s="18" t="str">
        <f t="shared" si="186"/>
        <v>ATENDE</v>
      </c>
      <c r="BD325" s="19">
        <f t="shared" si="187"/>
        <v>3.3333333333333437E-2</v>
      </c>
      <c r="BE325" s="19">
        <f t="shared" si="188"/>
        <v>0.94444444444444442</v>
      </c>
      <c r="BF325" s="19" t="str">
        <f t="shared" si="189"/>
        <v>-</v>
      </c>
      <c r="BG325" s="20">
        <v>7.75</v>
      </c>
      <c r="BH325" s="20">
        <v>0.35</v>
      </c>
      <c r="BI325" s="20"/>
      <c r="BJ325" s="20"/>
      <c r="BK325" s="21"/>
      <c r="BL325" s="20"/>
      <c r="BM325" s="18" t="str">
        <f t="shared" si="190"/>
        <v>ATENDE</v>
      </c>
      <c r="BN325" s="18" t="str">
        <f t="shared" si="191"/>
        <v>ATENDE</v>
      </c>
      <c r="BO325" s="18" t="str">
        <f t="shared" si="192"/>
        <v>ATENDE</v>
      </c>
      <c r="BP325" s="18" t="str">
        <f t="shared" si="193"/>
        <v>ATENDE</v>
      </c>
      <c r="BQ325" s="22" t="str">
        <f t="shared" si="194"/>
        <v>C5</v>
      </c>
      <c r="BR325" s="22" t="str">
        <f t="shared" si="181"/>
        <v>P6</v>
      </c>
      <c r="BS325" s="23">
        <f t="shared" si="195"/>
        <v>0.15000000000000013</v>
      </c>
      <c r="BT325" s="20">
        <v>3.45</v>
      </c>
      <c r="BU325" s="20">
        <v>1.82</v>
      </c>
      <c r="BV325" s="132">
        <f>IF(BR325="-","-",_xlfn.XLOOKUP(BR325,ABNT5101!$B$4:$B$9,ABNT5101!$C$4:$C$9))</f>
        <v>3</v>
      </c>
      <c r="BW325" s="132">
        <f>IF(BR325="-","-",_xlfn.XLOOKUP(BR325,ABNT5101!$B$4:$B$9,ABNT5101!$D$4:$D$9))</f>
        <v>0.6</v>
      </c>
      <c r="BX325" s="18" t="str">
        <f t="shared" si="196"/>
        <v>ATENDE</v>
      </c>
      <c r="BY325" s="18" t="str">
        <f t="shared" si="197"/>
        <v>ATENDE</v>
      </c>
      <c r="BZ325" s="18" t="str">
        <f t="shared" si="198"/>
        <v>ATENDE</v>
      </c>
      <c r="CA325" s="22" t="str">
        <f t="shared" si="180"/>
        <v>P6</v>
      </c>
      <c r="CB325" s="23">
        <f t="shared" si="199"/>
        <v>1.1033333333333331</v>
      </c>
      <c r="CC325" s="22">
        <v>6.31</v>
      </c>
      <c r="CD325" s="22">
        <v>1.83</v>
      </c>
      <c r="CE325" s="130">
        <f>IF(CA325="-","-",_xlfn.XLOOKUP(CA325,ABNT5101!$B$4:$B$9,ABNT5101!$C$4:$C$9))</f>
        <v>3</v>
      </c>
      <c r="CF325" s="130">
        <f>IF(CA325="-","-",_xlfn.XLOOKUP(CA325,ABNT5101!$B$4:$B$9,ABNT5101!$D$4:$D$9))</f>
        <v>0.6</v>
      </c>
      <c r="CG325" s="18" t="str">
        <f t="shared" si="200"/>
        <v>ATENDE</v>
      </c>
      <c r="CH325" s="18" t="str">
        <f t="shared" si="201"/>
        <v>ATENDE</v>
      </c>
      <c r="CI325" s="18" t="str">
        <f t="shared" si="202"/>
        <v>ATENDE</v>
      </c>
      <c r="CJ325" s="133" t="str">
        <f>_xlfn.XLOOKUP(CK325,'Banco de dados'!$B:$B,'Banco de dados'!$D:$D)</f>
        <v>TECNOWATT</v>
      </c>
      <c r="CK325" s="145" t="s">
        <v>824</v>
      </c>
      <c r="CL325" s="24" t="str">
        <f>_xlfn.XLOOKUP(CK325,'Banco de dados'!$B:$B,'Banco de dados'!$E:$E)</f>
        <v>SIGSAGPTLRRSSNDL_30W_38IBBRS
1-10C1MUN6.5</v>
      </c>
      <c r="CM325" s="24"/>
      <c r="CN325" s="24">
        <f>IF(CM325="-","-",_xlfn.XLOOKUP(CM325,'Banco de dados'!$B:$B,'Banco de dados'!$E:$E))</f>
        <v>0</v>
      </c>
      <c r="CO325" s="26">
        <f t="shared" si="203"/>
        <v>1</v>
      </c>
      <c r="CP325" s="24">
        <f>_xlfn.XLOOKUP(CK325,'Banco de dados'!$B:$B,'Banco de dados'!$H:$H)</f>
        <v>30</v>
      </c>
      <c r="CQ325" s="24">
        <f>_xlfn.XLOOKUP(CM325,'Banco de dados'!$B:$B,'Banco de dados'!$H:$H)</f>
        <v>0</v>
      </c>
      <c r="CR325" s="24">
        <f>_xlfn.XLOOKUP(CK325,'Banco de dados'!$B:$B,'Banco de dados'!$F:$F)</f>
        <v>5266</v>
      </c>
      <c r="CS325" s="24">
        <f>_xlfn.XLOOKUP(CM325,'Banco de dados'!$B:$B,'Banco de dados'!$F:$F)</f>
        <v>0</v>
      </c>
      <c r="CT325" s="25">
        <v>0</v>
      </c>
      <c r="CU325" s="25">
        <v>10</v>
      </c>
      <c r="CV325" s="24" t="str">
        <f>IF(AI325&lt;=0.5,"Curto I",IF(AND(AI325&gt;='Braços de IP'!$B$9,AI325&lt;='Braços de IP'!$D$9),'Braços de IP'!$E$9,IF(AND(AI325&gt;='Braços de IP'!$B$10,AI325&lt;='Braços de IP'!$D$10),'Braços de IP'!$E$10,IF(AND(AI325&gt;='Braços de IP'!$B$11,AI325&lt;='Braços de IP'!$D$11),'Braços de IP'!$E$11,IF(AND(AI325&gt;='Braços de IP'!$B$12,AI325&lt;='Braços de IP'!$D$12),'Braços de IP'!$E$12,IF(AND(AI325&gt;='Braços de IP'!$B$13,AI325&lt;='Braços de IP'!$D$13),'Braços de IP'!$E$13,IF(AND(AI325&gt;='Braços de IP'!$B$14,AI325&lt;='Braços de IP'!$D$14),'Braços de IP'!$E$14,"ERRO")))))))</f>
        <v>Curto II</v>
      </c>
      <c r="CW325" s="25"/>
      <c r="CX325" s="24" t="str">
        <f>IF($CW325="","",VLOOKUP($CW325,'Braços de IP'!$E$9:$I$15,2,0))</f>
        <v/>
      </c>
      <c r="CY325" s="27" t="str">
        <f>IF($CW325="","",VLOOKUP($CW325,'Braços de IP'!$E$9:$I$15,5,0))</f>
        <v/>
      </c>
      <c r="CZ325" s="24"/>
      <c r="DA325" s="24"/>
      <c r="DB325" s="24"/>
      <c r="DC325" s="24"/>
      <c r="DD325" s="24"/>
      <c r="DE325" s="24"/>
      <c r="DF325" s="28">
        <f t="shared" si="204"/>
        <v>30</v>
      </c>
      <c r="DG325" s="29">
        <f t="shared" si="205"/>
        <v>100</v>
      </c>
      <c r="DH325" s="28">
        <f t="shared" si="206"/>
        <v>130</v>
      </c>
      <c r="DI325" s="30">
        <f t="shared" si="207"/>
        <v>0.7</v>
      </c>
      <c r="DJ325" s="31"/>
      <c r="DK325" s="32"/>
      <c r="DL325" s="15" t="s">
        <v>141</v>
      </c>
      <c r="DM325" s="15"/>
      <c r="DO325" s="33">
        <f t="shared" si="208"/>
        <v>0.74358974358974361</v>
      </c>
    </row>
    <row r="326" spans="3:119" ht="15.75" hidden="1" customHeight="1" x14ac:dyDescent="0.3">
      <c r="C326" t="s">
        <v>991</v>
      </c>
      <c r="D326" s="15">
        <v>108</v>
      </c>
      <c r="E326" s="15" t="s">
        <v>132</v>
      </c>
      <c r="F326" s="15" t="s">
        <v>266</v>
      </c>
      <c r="G326" s="15">
        <v>-30.04479778</v>
      </c>
      <c r="H326" s="15">
        <v>-50.1596075</v>
      </c>
      <c r="I326" s="15" t="s">
        <v>134</v>
      </c>
      <c r="J326" s="15" t="s">
        <v>135</v>
      </c>
      <c r="K326" s="15" t="s">
        <v>136</v>
      </c>
      <c r="L326" s="15" t="s">
        <v>148</v>
      </c>
      <c r="M326" s="15">
        <v>250</v>
      </c>
      <c r="N326" s="15">
        <v>30</v>
      </c>
      <c r="O326" s="15">
        <v>0</v>
      </c>
      <c r="P326" s="15">
        <f t="shared" si="182"/>
        <v>1000</v>
      </c>
      <c r="Q326" s="16">
        <v>2</v>
      </c>
      <c r="R326" s="16">
        <v>2.5</v>
      </c>
      <c r="S326" s="16">
        <v>7</v>
      </c>
      <c r="T326" s="15"/>
      <c r="U326" s="15"/>
      <c r="V326" s="15">
        <v>0</v>
      </c>
      <c r="W326" s="15">
        <v>2.5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 t="s">
        <v>138</v>
      </c>
      <c r="AD326" s="15" t="s">
        <v>139</v>
      </c>
      <c r="AE326" s="15">
        <v>23.7</v>
      </c>
      <c r="AF326" s="15">
        <v>7.5</v>
      </c>
      <c r="AG326" s="15">
        <v>2</v>
      </c>
      <c r="AH326" s="15">
        <v>0.5</v>
      </c>
      <c r="AI326" s="15">
        <v>1.3</v>
      </c>
      <c r="AJ326" s="16">
        <f t="shared" si="183"/>
        <v>0.8</v>
      </c>
      <c r="AK326" s="16" t="s">
        <v>135</v>
      </c>
      <c r="AL326" s="16" t="s">
        <v>135</v>
      </c>
      <c r="AM326" s="15" t="s">
        <v>140</v>
      </c>
      <c r="AN326" s="16">
        <f t="shared" si="184"/>
        <v>4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 t="s">
        <v>135</v>
      </c>
      <c r="AU326" s="17">
        <f t="shared" si="185"/>
        <v>0</v>
      </c>
      <c r="AV326" s="17"/>
      <c r="AW326" s="17">
        <f>VLOOKUP(I326,ABNT5101!$I$3:$J$9,2)</f>
        <v>7.5</v>
      </c>
      <c r="AX326" s="17">
        <f>VLOOKUP(I326,ABNT5101!$I$3:$M$9,5)</f>
        <v>0.18</v>
      </c>
      <c r="AY326" s="131" t="str">
        <f>_xlfn.XLOOKUP(I326,ABNT5101!$I:$I,ABNT5101!$L:$L)</f>
        <v>-</v>
      </c>
      <c r="AZ326" s="131">
        <f>_xlfn.XLOOKUP(I326,ABNT5101!$I:$I,ABNT5101!M:M)</f>
        <v>0.18</v>
      </c>
      <c r="BA326" s="131" t="str">
        <f>_xlfn.XLOOKUP(I326,ABNT5101!$I:$I,ABNT5101!N:N)</f>
        <v>-</v>
      </c>
      <c r="BB326" s="131">
        <f>_xlfn.XLOOKUP(I326,ABNT5101!$I:$I,ABNT5101!O:O)</f>
        <v>16</v>
      </c>
      <c r="BC326" s="18" t="str">
        <f t="shared" si="186"/>
        <v>ATENDE</v>
      </c>
      <c r="BD326" s="19">
        <f t="shared" si="187"/>
        <v>0.28400000000000003</v>
      </c>
      <c r="BE326" s="19">
        <f t="shared" si="188"/>
        <v>2.3888888888888888</v>
      </c>
      <c r="BF326" s="19" t="str">
        <f t="shared" si="189"/>
        <v>-</v>
      </c>
      <c r="BG326" s="20">
        <v>9.6300000000000008</v>
      </c>
      <c r="BH326" s="20">
        <v>0.61</v>
      </c>
      <c r="BI326" s="20"/>
      <c r="BJ326" s="20"/>
      <c r="BK326" s="21"/>
      <c r="BL326" s="20"/>
      <c r="BM326" s="18" t="str">
        <f t="shared" si="190"/>
        <v>ATENDE</v>
      </c>
      <c r="BN326" s="18" t="str">
        <f t="shared" si="191"/>
        <v>ATENDE</v>
      </c>
      <c r="BO326" s="18" t="str">
        <f t="shared" si="192"/>
        <v>ATENDE</v>
      </c>
      <c r="BP326" s="18" t="str">
        <f t="shared" si="193"/>
        <v>ATENDE</v>
      </c>
      <c r="BQ326" s="22" t="str">
        <f t="shared" si="194"/>
        <v>C5</v>
      </c>
      <c r="BR326" s="22" t="str">
        <f t="shared" si="181"/>
        <v>P6</v>
      </c>
      <c r="BS326" s="23">
        <f t="shared" si="195"/>
        <v>0.99666666666666681</v>
      </c>
      <c r="BT326" s="20">
        <v>5.99</v>
      </c>
      <c r="BU326" s="20">
        <v>4.09</v>
      </c>
      <c r="BV326" s="132">
        <f>IF(BR326="-","-",_xlfn.XLOOKUP(BR326,ABNT5101!$B$4:$B$9,ABNT5101!$C$4:$C$9))</f>
        <v>3</v>
      </c>
      <c r="BW326" s="132">
        <f>IF(BR326="-","-",_xlfn.XLOOKUP(BR326,ABNT5101!$B$4:$B$9,ABNT5101!$D$4:$D$9))</f>
        <v>0.6</v>
      </c>
      <c r="BX326" s="18" t="str">
        <f t="shared" si="196"/>
        <v>ATENDE</v>
      </c>
      <c r="BY326" s="18" t="str">
        <f t="shared" si="197"/>
        <v>ATENDE</v>
      </c>
      <c r="BZ326" s="18" t="str">
        <f t="shared" si="198"/>
        <v>ATENDE</v>
      </c>
      <c r="CA326" s="22" t="str">
        <f t="shared" ref="CA326:CA357" si="209">BR326</f>
        <v>P6</v>
      </c>
      <c r="CB326" s="23">
        <f t="shared" si="199"/>
        <v>1.7533333333333334</v>
      </c>
      <c r="CC326" s="22">
        <v>8.26</v>
      </c>
      <c r="CD326" s="22">
        <v>5.16</v>
      </c>
      <c r="CE326" s="130">
        <f>IF(CA326="-","-",_xlfn.XLOOKUP(CA326,ABNT5101!$B$4:$B$9,ABNT5101!$C$4:$C$9))</f>
        <v>3</v>
      </c>
      <c r="CF326" s="130">
        <f>IF(CA326="-","-",_xlfn.XLOOKUP(CA326,ABNT5101!$B$4:$B$9,ABNT5101!$D$4:$D$9))</f>
        <v>0.6</v>
      </c>
      <c r="CG326" s="18" t="str">
        <f t="shared" si="200"/>
        <v>ATENDE</v>
      </c>
      <c r="CH326" s="18" t="str">
        <f t="shared" si="201"/>
        <v>ATENDE</v>
      </c>
      <c r="CI326" s="18" t="str">
        <f t="shared" si="202"/>
        <v>ATENDE</v>
      </c>
      <c r="CJ326" s="133" t="str">
        <f>_xlfn.XLOOKUP(CK326,'Banco de dados'!$B:$B,'Banco de dados'!$D:$D)</f>
        <v>LEDSTAR</v>
      </c>
      <c r="CK326" s="145" t="s">
        <v>707</v>
      </c>
      <c r="CL326" s="24" t="str">
        <f>_xlfn.XLOOKUP(CK326,'Banco de dados'!$B:$B,'Banco de dados'!$E:$E)</f>
        <v>LUM LED SL VT 9.1 28W</v>
      </c>
      <c r="CM326" s="24"/>
      <c r="CN326" s="24">
        <f>IF(CM326="-","-",_xlfn.XLOOKUP(CM326,'Banco de dados'!$B:$B,'Banco de dados'!$E:$E))</f>
        <v>0</v>
      </c>
      <c r="CO326" s="26">
        <f t="shared" si="203"/>
        <v>2</v>
      </c>
      <c r="CP326" s="24">
        <f>_xlfn.XLOOKUP(CK326,'Banco de dados'!$B:$B,'Banco de dados'!$H:$H)</f>
        <v>28</v>
      </c>
      <c r="CQ326" s="24">
        <f>_xlfn.XLOOKUP(CM326,'Banco de dados'!$B:$B,'Banco de dados'!$H:$H)</f>
        <v>0</v>
      </c>
      <c r="CR326" s="24">
        <f>_xlfn.XLOOKUP(CK326,'Banco de dados'!$B:$B,'Banco de dados'!$F:$F)</f>
        <v>4927.3500000000004</v>
      </c>
      <c r="CS326" s="24" t="e">
        <f>_xlfn.XLOOKUP(CM326,'Banco de dados'!$B:$B,'Banco de dados'!$F:$F)</f>
        <v>#N/A</v>
      </c>
      <c r="CT326" s="25">
        <v>0</v>
      </c>
      <c r="CU326" s="25"/>
      <c r="CV326" s="24" t="str">
        <f>IF(AI326&lt;=0.5,"Curto I",IF(AND(AI326&gt;='Braços de IP'!$B$9,AI326&lt;='Braços de IP'!$D$9),'Braços de IP'!$E$9,IF(AND(AI326&gt;='Braços de IP'!$B$10,AI326&lt;='Braços de IP'!$D$10),'Braços de IP'!$E$10,IF(AND(AI326&gt;='Braços de IP'!$B$11,AI326&lt;='Braços de IP'!$D$11),'Braços de IP'!$E$11,IF(AND(AI326&gt;='Braços de IP'!$B$12,AI326&lt;='Braços de IP'!$D$12),'Braços de IP'!$E$12,IF(AND(AI326&gt;='Braços de IP'!$B$13,AI326&lt;='Braços de IP'!$D$13),'Braços de IP'!$E$13,IF(AND(AI326&gt;='Braços de IP'!$B$14,AI326&lt;='Braços de IP'!$D$14),'Braços de IP'!$E$14,"ERRO")))))))</f>
        <v>Curto II</v>
      </c>
      <c r="CW326" s="25"/>
      <c r="CX326" s="24" t="str">
        <f>IF($CW326="","",VLOOKUP($CW326,'Braços de IP'!$E$9:$I$15,2,0))</f>
        <v/>
      </c>
      <c r="CY326" s="27" t="str">
        <f>IF($CW326="","",VLOOKUP($CW326,'Braços de IP'!$E$9:$I$15,5,0))</f>
        <v/>
      </c>
      <c r="CZ326" s="24"/>
      <c r="DA326" s="24"/>
      <c r="DB326" s="24"/>
      <c r="DC326" s="24"/>
      <c r="DD326" s="24"/>
      <c r="DE326" s="24"/>
      <c r="DF326" s="28">
        <f t="shared" si="204"/>
        <v>28</v>
      </c>
      <c r="DG326" s="29">
        <f t="shared" si="205"/>
        <v>250</v>
      </c>
      <c r="DH326" s="28">
        <f t="shared" si="206"/>
        <v>556</v>
      </c>
      <c r="DI326" s="30">
        <f t="shared" si="207"/>
        <v>0.88800000000000001</v>
      </c>
      <c r="DJ326" s="31"/>
      <c r="DK326" s="32"/>
      <c r="DL326" s="15" t="s">
        <v>141</v>
      </c>
      <c r="DM326" s="15"/>
      <c r="DO326" s="33">
        <f t="shared" si="208"/>
        <v>0.9</v>
      </c>
    </row>
    <row r="327" spans="3:119" ht="15.75" hidden="1" customHeight="1" x14ac:dyDescent="0.3">
      <c r="C327" t="s">
        <v>991</v>
      </c>
      <c r="D327" s="15">
        <v>108</v>
      </c>
      <c r="E327" s="15" t="s">
        <v>132</v>
      </c>
      <c r="F327" s="15" t="s">
        <v>266</v>
      </c>
      <c r="G327" s="15">
        <v>-30.04479778</v>
      </c>
      <c r="H327" s="15">
        <v>-50.1596075</v>
      </c>
      <c r="I327" s="15" t="s">
        <v>134</v>
      </c>
      <c r="J327" s="15" t="s">
        <v>135</v>
      </c>
      <c r="K327" s="15" t="s">
        <v>136</v>
      </c>
      <c r="L327" s="15" t="s">
        <v>148</v>
      </c>
      <c r="M327" s="15">
        <v>250</v>
      </c>
      <c r="N327" s="15">
        <v>30</v>
      </c>
      <c r="O327" s="15">
        <v>0</v>
      </c>
      <c r="P327" s="15">
        <f t="shared" si="182"/>
        <v>1000</v>
      </c>
      <c r="Q327" s="16">
        <v>2</v>
      </c>
      <c r="R327" s="16">
        <v>2.5</v>
      </c>
      <c r="S327" s="16">
        <v>7</v>
      </c>
      <c r="T327" s="15"/>
      <c r="U327" s="15"/>
      <c r="V327" s="15">
        <v>0</v>
      </c>
      <c r="W327" s="15">
        <v>2.5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 t="s">
        <v>138</v>
      </c>
      <c r="AD327" s="15" t="s">
        <v>139</v>
      </c>
      <c r="AE327" s="15">
        <v>23.7</v>
      </c>
      <c r="AF327" s="15">
        <v>7.5</v>
      </c>
      <c r="AG327" s="15">
        <v>2</v>
      </c>
      <c r="AH327" s="15">
        <v>0.5</v>
      </c>
      <c r="AI327" s="15">
        <v>1.3</v>
      </c>
      <c r="AJ327" s="16">
        <f t="shared" si="183"/>
        <v>0.8</v>
      </c>
      <c r="AK327" s="16" t="s">
        <v>135</v>
      </c>
      <c r="AL327" s="16" t="s">
        <v>135</v>
      </c>
      <c r="AM327" s="15" t="s">
        <v>140</v>
      </c>
      <c r="AN327" s="16">
        <f t="shared" si="184"/>
        <v>4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 t="s">
        <v>135</v>
      </c>
      <c r="AU327" s="17">
        <f t="shared" si="185"/>
        <v>0</v>
      </c>
      <c r="AV327" s="17"/>
      <c r="AW327" s="17">
        <f>VLOOKUP(I327,ABNT5101!$I$3:$J$9,2)</f>
        <v>7.5</v>
      </c>
      <c r="AX327" s="17">
        <f>VLOOKUP(I327,ABNT5101!$I$3:$M$9,5)</f>
        <v>0.18</v>
      </c>
      <c r="AY327" s="131" t="str">
        <f>_xlfn.XLOOKUP(I327,ABNT5101!$I:$I,ABNT5101!$L:$L)</f>
        <v>-</v>
      </c>
      <c r="AZ327" s="131">
        <f>_xlfn.XLOOKUP(I327,ABNT5101!$I:$I,ABNT5101!M:M)</f>
        <v>0.18</v>
      </c>
      <c r="BA327" s="131" t="str">
        <f>_xlfn.XLOOKUP(I327,ABNT5101!$I:$I,ABNT5101!N:N)</f>
        <v>-</v>
      </c>
      <c r="BB327" s="131">
        <f>_xlfn.XLOOKUP(I327,ABNT5101!$I:$I,ABNT5101!O:O)</f>
        <v>16</v>
      </c>
      <c r="BC327" s="18" t="str">
        <f t="shared" si="186"/>
        <v>ATENDE</v>
      </c>
      <c r="BD327" s="19">
        <f t="shared" si="187"/>
        <v>7.6000000000000068E-2</v>
      </c>
      <c r="BE327" s="19">
        <f t="shared" si="188"/>
        <v>3.2222222222222223</v>
      </c>
      <c r="BF327" s="19" t="str">
        <f t="shared" si="189"/>
        <v>-</v>
      </c>
      <c r="BG327" s="20">
        <v>8.07</v>
      </c>
      <c r="BH327" s="20">
        <v>0.76</v>
      </c>
      <c r="BI327" s="20"/>
      <c r="BJ327" s="20"/>
      <c r="BK327" s="21"/>
      <c r="BL327" s="20"/>
      <c r="BM327" s="18" t="str">
        <f t="shared" si="190"/>
        <v>ATENDE</v>
      </c>
      <c r="BN327" s="18" t="str">
        <f t="shared" si="191"/>
        <v>ATENDE</v>
      </c>
      <c r="BO327" s="18" t="str">
        <f t="shared" si="192"/>
        <v>ATENDE</v>
      </c>
      <c r="BP327" s="18" t="str">
        <f t="shared" si="193"/>
        <v>ATENDE</v>
      </c>
      <c r="BQ327" s="22" t="str">
        <f t="shared" si="194"/>
        <v>C5</v>
      </c>
      <c r="BR327" s="22" t="str">
        <f t="shared" si="181"/>
        <v>P6</v>
      </c>
      <c r="BS327" s="23">
        <f t="shared" si="195"/>
        <v>0.53333333333333321</v>
      </c>
      <c r="BT327" s="20">
        <v>4.5999999999999996</v>
      </c>
      <c r="BU327" s="20">
        <v>2.96</v>
      </c>
      <c r="BV327" s="132">
        <f>IF(BR327="-","-",_xlfn.XLOOKUP(BR327,ABNT5101!$B$4:$B$9,ABNT5101!$C$4:$C$9))</f>
        <v>3</v>
      </c>
      <c r="BW327" s="132">
        <f>IF(BR327="-","-",_xlfn.XLOOKUP(BR327,ABNT5101!$B$4:$B$9,ABNT5101!$D$4:$D$9))</f>
        <v>0.6</v>
      </c>
      <c r="BX327" s="18" t="str">
        <f t="shared" si="196"/>
        <v>ATENDE</v>
      </c>
      <c r="BY327" s="18" t="str">
        <f t="shared" si="197"/>
        <v>ATENDE</v>
      </c>
      <c r="BZ327" s="18" t="str">
        <f t="shared" si="198"/>
        <v>ATENDE</v>
      </c>
      <c r="CA327" s="22" t="str">
        <f t="shared" si="209"/>
        <v>P6</v>
      </c>
      <c r="CB327" s="23">
        <f t="shared" si="199"/>
        <v>1.25</v>
      </c>
      <c r="CC327" s="22">
        <v>6.75</v>
      </c>
      <c r="CD327" s="22">
        <v>4.63</v>
      </c>
      <c r="CE327" s="130">
        <f>IF(CA327="-","-",_xlfn.XLOOKUP(CA327,ABNT5101!$B$4:$B$9,ABNT5101!$C$4:$C$9))</f>
        <v>3</v>
      </c>
      <c r="CF327" s="130">
        <f>IF(CA327="-","-",_xlfn.XLOOKUP(CA327,ABNT5101!$B$4:$B$9,ABNT5101!$D$4:$D$9))</f>
        <v>0.6</v>
      </c>
      <c r="CG327" s="18" t="str">
        <f t="shared" si="200"/>
        <v>ATENDE</v>
      </c>
      <c r="CH327" s="18" t="str">
        <f t="shared" si="201"/>
        <v>ATENDE</v>
      </c>
      <c r="CI327" s="18" t="str">
        <f t="shared" si="202"/>
        <v>ATENDE</v>
      </c>
      <c r="CJ327" s="133" t="str">
        <f>_xlfn.XLOOKUP(CK327,'Banco de dados'!$B:$B,'Banco de dados'!$D:$D)</f>
        <v>SX LIGHTING</v>
      </c>
      <c r="CK327" s="145" t="s">
        <v>798</v>
      </c>
      <c r="CL327" s="24" t="str">
        <f>_xlfn.XLOOKUP(CK327,'Banco de dados'!$B:$B,'Banco de dados'!$E:$E)</f>
        <v>SXINEVO020K40L12CZF7PHF</v>
      </c>
      <c r="CM327" s="24"/>
      <c r="CN327" s="24">
        <f>IF(CM327="-","-",_xlfn.XLOOKUP(CM327,'Banco de dados'!$B:$B,'Banco de dados'!$E:$E))</f>
        <v>0</v>
      </c>
      <c r="CO327" s="26">
        <f t="shared" si="203"/>
        <v>2</v>
      </c>
      <c r="CP327" s="24">
        <f>_xlfn.XLOOKUP(CK327,'Banco de dados'!$B:$B,'Banco de dados'!$H:$H)</f>
        <v>22.5</v>
      </c>
      <c r="CQ327" s="24">
        <f>_xlfn.XLOOKUP(CM327,'Banco de dados'!$B:$B,'Banco de dados'!$H:$H)</f>
        <v>0</v>
      </c>
      <c r="CR327" s="24">
        <f>_xlfn.XLOOKUP(CK327,'Banco de dados'!$B:$B,'Banco de dados'!$F:$F)</f>
        <v>3825</v>
      </c>
      <c r="CS327" s="24">
        <f>_xlfn.XLOOKUP(CM327,'Banco de dados'!$B:$B,'Banco de dados'!$F:$F)</f>
        <v>0</v>
      </c>
      <c r="CT327" s="25">
        <v>0</v>
      </c>
      <c r="CU327" s="25"/>
      <c r="CV327" s="24" t="str">
        <f>IF(AI327&lt;=0.5,"Curto I",IF(AND(AI327&gt;='Braços de IP'!$B$9,AI327&lt;='Braços de IP'!$D$9),'Braços de IP'!$E$9,IF(AND(AI327&gt;='Braços de IP'!$B$10,AI327&lt;='Braços de IP'!$D$10),'Braços de IP'!$E$10,IF(AND(AI327&gt;='Braços de IP'!$B$11,AI327&lt;='Braços de IP'!$D$11),'Braços de IP'!$E$11,IF(AND(AI327&gt;='Braços de IP'!$B$12,AI327&lt;='Braços de IP'!$D$12),'Braços de IP'!$E$12,IF(AND(AI327&gt;='Braços de IP'!$B$13,AI327&lt;='Braços de IP'!$D$13),'Braços de IP'!$E$13,IF(AND(AI327&gt;='Braços de IP'!$B$14,AI327&lt;='Braços de IP'!$D$14),'Braços de IP'!$E$14,"ERRO")))))))</f>
        <v>Curto II</v>
      </c>
      <c r="CW327" s="25"/>
      <c r="CX327" s="24" t="str">
        <f>IF($CW327="","",VLOOKUP($CW327,'Braços de IP'!$E$9:$I$15,2,0))</f>
        <v/>
      </c>
      <c r="CY327" s="27" t="str">
        <f>IF($CW327="","",VLOOKUP($CW327,'Braços de IP'!$E$9:$I$15,5,0))</f>
        <v/>
      </c>
      <c r="CZ327" s="24"/>
      <c r="DA327" s="24"/>
      <c r="DB327" s="24"/>
      <c r="DC327" s="24"/>
      <c r="DD327" s="24"/>
      <c r="DE327" s="24"/>
      <c r="DF327" s="28">
        <f t="shared" si="204"/>
        <v>22.5</v>
      </c>
      <c r="DG327" s="29">
        <f t="shared" si="205"/>
        <v>250</v>
      </c>
      <c r="DH327" s="28">
        <f t="shared" si="206"/>
        <v>545</v>
      </c>
      <c r="DI327" s="30">
        <f t="shared" si="207"/>
        <v>0.91</v>
      </c>
      <c r="DJ327" s="31"/>
      <c r="DK327" s="32"/>
      <c r="DL327" s="15" t="s">
        <v>141</v>
      </c>
      <c r="DM327" s="15"/>
      <c r="DO327" s="33">
        <f t="shared" si="208"/>
        <v>0.9196428571428571</v>
      </c>
    </row>
    <row r="328" spans="3:119" ht="15.75" hidden="1" customHeight="1" x14ac:dyDescent="0.3">
      <c r="C328" t="s">
        <v>991</v>
      </c>
      <c r="D328" s="15">
        <v>108</v>
      </c>
      <c r="E328" s="15" t="s">
        <v>132</v>
      </c>
      <c r="F328" s="15" t="s">
        <v>266</v>
      </c>
      <c r="G328" s="15">
        <v>-30.04479778</v>
      </c>
      <c r="H328" s="15">
        <v>-50.1596075</v>
      </c>
      <c r="I328" s="15" t="s">
        <v>134</v>
      </c>
      <c r="J328" s="15" t="s">
        <v>135</v>
      </c>
      <c r="K328" s="15" t="s">
        <v>136</v>
      </c>
      <c r="L328" s="15" t="s">
        <v>148</v>
      </c>
      <c r="M328" s="15">
        <v>250</v>
      </c>
      <c r="N328" s="15">
        <v>30</v>
      </c>
      <c r="O328" s="15">
        <v>0</v>
      </c>
      <c r="P328" s="15">
        <f t="shared" si="182"/>
        <v>1000</v>
      </c>
      <c r="Q328" s="16">
        <v>2</v>
      </c>
      <c r="R328" s="16">
        <v>2.5</v>
      </c>
      <c r="S328" s="16">
        <v>7</v>
      </c>
      <c r="T328" s="15"/>
      <c r="U328" s="15"/>
      <c r="V328" s="15">
        <v>0</v>
      </c>
      <c r="W328" s="15">
        <v>2.5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 t="s">
        <v>138</v>
      </c>
      <c r="AD328" s="15" t="s">
        <v>139</v>
      </c>
      <c r="AE328" s="15">
        <v>23.7</v>
      </c>
      <c r="AF328" s="15">
        <v>7.5</v>
      </c>
      <c r="AG328" s="15">
        <v>2</v>
      </c>
      <c r="AH328" s="15">
        <v>0.5</v>
      </c>
      <c r="AI328" s="15">
        <v>1.3</v>
      </c>
      <c r="AJ328" s="16">
        <f t="shared" si="183"/>
        <v>0.8</v>
      </c>
      <c r="AK328" s="16" t="s">
        <v>135</v>
      </c>
      <c r="AL328" s="16" t="s">
        <v>135</v>
      </c>
      <c r="AM328" s="15" t="s">
        <v>140</v>
      </c>
      <c r="AN328" s="16">
        <f t="shared" si="184"/>
        <v>4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 t="s">
        <v>135</v>
      </c>
      <c r="AU328" s="17">
        <f t="shared" si="185"/>
        <v>0</v>
      </c>
      <c r="AV328" s="17"/>
      <c r="AW328" s="17">
        <f>VLOOKUP(I328,ABNT5101!$I$3:$J$9,2)</f>
        <v>7.5</v>
      </c>
      <c r="AX328" s="17">
        <f>VLOOKUP(I328,ABNT5101!$I$3:$M$9,5)</f>
        <v>0.18</v>
      </c>
      <c r="AY328" s="131" t="str">
        <f>_xlfn.XLOOKUP(I328,ABNT5101!$I:$I,ABNT5101!$L:$L)</f>
        <v>-</v>
      </c>
      <c r="AZ328" s="131">
        <f>_xlfn.XLOOKUP(I328,ABNT5101!$I:$I,ABNT5101!M:M)</f>
        <v>0.18</v>
      </c>
      <c r="BA328" s="131" t="str">
        <f>_xlfn.XLOOKUP(I328,ABNT5101!$I:$I,ABNT5101!N:N)</f>
        <v>-</v>
      </c>
      <c r="BB328" s="131">
        <f>_xlfn.XLOOKUP(I328,ABNT5101!$I:$I,ABNT5101!O:O)</f>
        <v>16</v>
      </c>
      <c r="BC328" s="18" t="str">
        <f t="shared" si="186"/>
        <v>ATENDE</v>
      </c>
      <c r="BD328" s="19">
        <f t="shared" si="187"/>
        <v>0.58133333333333326</v>
      </c>
      <c r="BE328" s="19">
        <f t="shared" si="188"/>
        <v>2.9444444444444442</v>
      </c>
      <c r="BF328" s="19" t="str">
        <f t="shared" si="189"/>
        <v>-</v>
      </c>
      <c r="BG328" s="20">
        <v>11.86</v>
      </c>
      <c r="BH328" s="20">
        <v>0.71</v>
      </c>
      <c r="BI328" s="20"/>
      <c r="BJ328" s="20"/>
      <c r="BK328" s="21"/>
      <c r="BL328" s="20"/>
      <c r="BM328" s="18" t="str">
        <f t="shared" si="190"/>
        <v>ATENDE</v>
      </c>
      <c r="BN328" s="18" t="str">
        <f t="shared" si="191"/>
        <v>ATENDE</v>
      </c>
      <c r="BO328" s="18" t="str">
        <f t="shared" si="192"/>
        <v>ATENDE</v>
      </c>
      <c r="BP328" s="18" t="str">
        <f t="shared" si="193"/>
        <v>ATENDE</v>
      </c>
      <c r="BQ328" s="22" t="str">
        <f t="shared" si="194"/>
        <v>C5</v>
      </c>
      <c r="BR328" s="22" t="str">
        <f t="shared" si="181"/>
        <v>P6</v>
      </c>
      <c r="BS328" s="23">
        <f t="shared" si="195"/>
        <v>0.9800000000000002</v>
      </c>
      <c r="BT328" s="20">
        <v>5.94</v>
      </c>
      <c r="BU328" s="20">
        <v>4.0599999999999996</v>
      </c>
      <c r="BV328" s="132">
        <f>IF(BR328="-","-",_xlfn.XLOOKUP(BR328,ABNT5101!$B$4:$B$9,ABNT5101!$C$4:$C$9))</f>
        <v>3</v>
      </c>
      <c r="BW328" s="132">
        <f>IF(BR328="-","-",_xlfn.XLOOKUP(BR328,ABNT5101!$B$4:$B$9,ABNT5101!$D$4:$D$9))</f>
        <v>0.6</v>
      </c>
      <c r="BX328" s="18" t="str">
        <f t="shared" si="196"/>
        <v>ATENDE</v>
      </c>
      <c r="BY328" s="18" t="str">
        <f t="shared" si="197"/>
        <v>ATENDE</v>
      </c>
      <c r="BZ328" s="18" t="str">
        <f t="shared" si="198"/>
        <v>ATENDE</v>
      </c>
      <c r="CA328" s="22" t="str">
        <f t="shared" si="209"/>
        <v>P6</v>
      </c>
      <c r="CB328" s="23">
        <f t="shared" si="199"/>
        <v>2.2400000000000002</v>
      </c>
      <c r="CC328" s="22">
        <v>9.7200000000000006</v>
      </c>
      <c r="CD328" s="22">
        <v>6.91</v>
      </c>
      <c r="CE328" s="130">
        <f>IF(CA328="-","-",_xlfn.XLOOKUP(CA328,ABNT5101!$B$4:$B$9,ABNT5101!$C$4:$C$9))</f>
        <v>3</v>
      </c>
      <c r="CF328" s="130">
        <f>IF(CA328="-","-",_xlfn.XLOOKUP(CA328,ABNT5101!$B$4:$B$9,ABNT5101!$D$4:$D$9))</f>
        <v>0.6</v>
      </c>
      <c r="CG328" s="18" t="str">
        <f t="shared" si="200"/>
        <v>ATENDE</v>
      </c>
      <c r="CH328" s="18" t="str">
        <f t="shared" si="201"/>
        <v>ATENDE</v>
      </c>
      <c r="CI328" s="18" t="str">
        <f t="shared" si="202"/>
        <v>ATENDE</v>
      </c>
      <c r="CJ328" s="133" t="str">
        <f>_xlfn.XLOOKUP(CK328,'Banco de dados'!$B:$B,'Banco de dados'!$D:$D)</f>
        <v>TECNOWATT</v>
      </c>
      <c r="CK328" s="145" t="s">
        <v>824</v>
      </c>
      <c r="CL328" s="24" t="str">
        <f>_xlfn.XLOOKUP(CK328,'Banco de dados'!$B:$B,'Banco de dados'!$E:$E)</f>
        <v>SIGSAGPTLRRSSNDL_30W_38IBBRS
1-10C1MUN6.5</v>
      </c>
      <c r="CM328" s="24"/>
      <c r="CN328" s="24">
        <f>IF(CM328="-","-",_xlfn.XLOOKUP(CM328,'Banco de dados'!$B:$B,'Banco de dados'!$E:$E))</f>
        <v>0</v>
      </c>
      <c r="CO328" s="26">
        <f t="shared" si="203"/>
        <v>2</v>
      </c>
      <c r="CP328" s="24">
        <f>_xlfn.XLOOKUP(CK328,'Banco de dados'!$B:$B,'Banco de dados'!$H:$H)</f>
        <v>30</v>
      </c>
      <c r="CQ328" s="24">
        <f>_xlfn.XLOOKUP(CM328,'Banco de dados'!$B:$B,'Banco de dados'!$H:$H)</f>
        <v>0</v>
      </c>
      <c r="CR328" s="24">
        <f>_xlfn.XLOOKUP(CK328,'Banco de dados'!$B:$B,'Banco de dados'!$F:$F)</f>
        <v>5266</v>
      </c>
      <c r="CS328" s="24">
        <f>_xlfn.XLOOKUP(CM328,'Banco de dados'!$B:$B,'Banco de dados'!$F:$F)</f>
        <v>0</v>
      </c>
      <c r="CT328" s="25">
        <v>0</v>
      </c>
      <c r="CU328" s="25"/>
      <c r="CV328" s="24" t="str">
        <f>IF(AI328&lt;=0.5,"Curto I",IF(AND(AI328&gt;='Braços de IP'!$B$9,AI328&lt;='Braços de IP'!$D$9),'Braços de IP'!$E$9,IF(AND(AI328&gt;='Braços de IP'!$B$10,AI328&lt;='Braços de IP'!$D$10),'Braços de IP'!$E$10,IF(AND(AI328&gt;='Braços de IP'!$B$11,AI328&lt;='Braços de IP'!$D$11),'Braços de IP'!$E$11,IF(AND(AI328&gt;='Braços de IP'!$B$12,AI328&lt;='Braços de IP'!$D$12),'Braços de IP'!$E$12,IF(AND(AI328&gt;='Braços de IP'!$B$13,AI328&lt;='Braços de IP'!$D$13),'Braços de IP'!$E$13,IF(AND(AI328&gt;='Braços de IP'!$B$14,AI328&lt;='Braços de IP'!$D$14),'Braços de IP'!$E$14,"ERRO")))))))</f>
        <v>Curto II</v>
      </c>
      <c r="CW328" s="25"/>
      <c r="CX328" s="24" t="str">
        <f>IF($CW328="","",VLOOKUP($CW328,'Braços de IP'!$E$9:$I$15,2,0))</f>
        <v/>
      </c>
      <c r="CY328" s="27" t="str">
        <f>IF($CW328="","",VLOOKUP($CW328,'Braços de IP'!$E$9:$I$15,5,0))</f>
        <v/>
      </c>
      <c r="CZ328" s="24"/>
      <c r="DA328" s="24"/>
      <c r="DB328" s="24"/>
      <c r="DC328" s="24"/>
      <c r="DD328" s="24"/>
      <c r="DE328" s="24"/>
      <c r="DF328" s="28">
        <f t="shared" si="204"/>
        <v>30</v>
      </c>
      <c r="DG328" s="29">
        <f t="shared" si="205"/>
        <v>250</v>
      </c>
      <c r="DH328" s="28">
        <f t="shared" si="206"/>
        <v>560</v>
      </c>
      <c r="DI328" s="30">
        <f t="shared" si="207"/>
        <v>0.88</v>
      </c>
      <c r="DJ328" s="31"/>
      <c r="DK328" s="32"/>
      <c r="DL328" s="15" t="s">
        <v>141</v>
      </c>
      <c r="DM328" s="15"/>
      <c r="DO328" s="33">
        <f t="shared" si="208"/>
        <v>0.8928571428571429</v>
      </c>
    </row>
    <row r="329" spans="3:119" ht="15.75" hidden="1" customHeight="1" x14ac:dyDescent="0.3">
      <c r="C329" t="s">
        <v>991</v>
      </c>
      <c r="D329" s="15">
        <v>109</v>
      </c>
      <c r="E329" s="15" t="s">
        <v>146</v>
      </c>
      <c r="F329" s="15" t="s">
        <v>272</v>
      </c>
      <c r="G329" s="15">
        <v>-30.069029</v>
      </c>
      <c r="H329" s="15">
        <v>-50.164423999999997</v>
      </c>
      <c r="I329" s="15" t="s">
        <v>134</v>
      </c>
      <c r="J329" s="15" t="s">
        <v>135</v>
      </c>
      <c r="K329" s="15" t="s">
        <v>136</v>
      </c>
      <c r="L329" s="15" t="s">
        <v>273</v>
      </c>
      <c r="M329" s="15">
        <v>100</v>
      </c>
      <c r="N329" s="15">
        <v>17</v>
      </c>
      <c r="O329" s="15">
        <v>0</v>
      </c>
      <c r="P329" s="15">
        <f t="shared" si="182"/>
        <v>200</v>
      </c>
      <c r="Q329" s="16">
        <v>2</v>
      </c>
      <c r="R329" s="16">
        <v>0</v>
      </c>
      <c r="S329" s="16">
        <v>7</v>
      </c>
      <c r="T329" s="15"/>
      <c r="U329" s="15"/>
      <c r="V329" s="15">
        <v>0</v>
      </c>
      <c r="W329" s="15">
        <v>3</v>
      </c>
      <c r="X329" s="134">
        <v>7</v>
      </c>
      <c r="Y329" s="15">
        <v>0</v>
      </c>
      <c r="Z329" s="15">
        <v>0</v>
      </c>
      <c r="AA329" s="15">
        <v>0</v>
      </c>
      <c r="AB329" s="15">
        <v>0</v>
      </c>
      <c r="AC329" s="15" t="s">
        <v>138</v>
      </c>
      <c r="AD329" s="15" t="s">
        <v>139</v>
      </c>
      <c r="AE329" s="15">
        <v>35.299999999999997</v>
      </c>
      <c r="AF329" s="15">
        <v>7.5</v>
      </c>
      <c r="AG329" s="15">
        <v>1</v>
      </c>
      <c r="AH329" s="15">
        <v>3</v>
      </c>
      <c r="AI329" s="15">
        <v>1.3</v>
      </c>
      <c r="AJ329" s="16">
        <f t="shared" si="183"/>
        <v>-1.7</v>
      </c>
      <c r="AK329" s="16" t="s">
        <v>135</v>
      </c>
      <c r="AL329" s="16" t="s">
        <v>135</v>
      </c>
      <c r="AM329" s="15" t="s">
        <v>140</v>
      </c>
      <c r="AN329" s="16">
        <f t="shared" si="184"/>
        <v>2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 t="s">
        <v>135</v>
      </c>
      <c r="AU329" s="17">
        <f t="shared" si="185"/>
        <v>0</v>
      </c>
      <c r="AV329" s="17"/>
      <c r="AW329" s="17">
        <f>VLOOKUP(I329,ABNT5101!$I$3:$J$9,2)</f>
        <v>7.5</v>
      </c>
      <c r="AX329" s="17">
        <f>VLOOKUP(I329,ABNT5101!$I$3:$M$9,5)</f>
        <v>0.18</v>
      </c>
      <c r="AY329" s="131" t="str">
        <f>_xlfn.XLOOKUP(I329,ABNT5101!$I:$I,ABNT5101!$L:$L)</f>
        <v>-</v>
      </c>
      <c r="AZ329" s="131">
        <f>_xlfn.XLOOKUP(I329,ABNT5101!$I:$I,ABNT5101!M:M)</f>
        <v>0.18</v>
      </c>
      <c r="BA329" s="131" t="str">
        <f>_xlfn.XLOOKUP(I329,ABNT5101!$I:$I,ABNT5101!N:N)</f>
        <v>-</v>
      </c>
      <c r="BB329" s="131">
        <f>_xlfn.XLOOKUP(I329,ABNT5101!$I:$I,ABNT5101!O:O)</f>
        <v>16</v>
      </c>
      <c r="BC329" s="18" t="str">
        <f t="shared" si="186"/>
        <v>ATENDE</v>
      </c>
      <c r="BD329" s="19">
        <f t="shared" si="187"/>
        <v>0.41066666666666674</v>
      </c>
      <c r="BE329" s="19">
        <f t="shared" si="188"/>
        <v>0.7777777777777779</v>
      </c>
      <c r="BF329" s="19" t="str">
        <f t="shared" si="189"/>
        <v>-</v>
      </c>
      <c r="BG329" s="20">
        <v>10.58</v>
      </c>
      <c r="BH329" s="20">
        <v>0.32</v>
      </c>
      <c r="BI329" s="20"/>
      <c r="BJ329" s="20"/>
      <c r="BK329" s="21"/>
      <c r="BL329" s="20"/>
      <c r="BM329" s="18" t="str">
        <f t="shared" si="190"/>
        <v>ATENDE</v>
      </c>
      <c r="BN329" s="18" t="str">
        <f t="shared" si="191"/>
        <v>ATENDE</v>
      </c>
      <c r="BO329" s="18" t="str">
        <f t="shared" si="192"/>
        <v>ATENDE</v>
      </c>
      <c r="BP329" s="18" t="str">
        <f t="shared" si="193"/>
        <v>ATENDE</v>
      </c>
      <c r="BQ329" s="22" t="str">
        <f t="shared" si="194"/>
        <v>C5</v>
      </c>
      <c r="BR329" s="22" t="str">
        <f t="shared" si="181"/>
        <v>P6</v>
      </c>
      <c r="BS329" s="23" t="str">
        <f t="shared" si="195"/>
        <v>-</v>
      </c>
      <c r="BT329" s="20" t="s">
        <v>135</v>
      </c>
      <c r="BU329" s="20" t="s">
        <v>135</v>
      </c>
      <c r="BV329" s="132">
        <f>IF(BR329="-","-",_xlfn.XLOOKUP(BR329,ABNT5101!$B$4:$B$9,ABNT5101!$C$4:$C$9))</f>
        <v>3</v>
      </c>
      <c r="BW329" s="132">
        <f>IF(BR329="-","-",_xlfn.XLOOKUP(BR329,ABNT5101!$B$4:$B$9,ABNT5101!$D$4:$D$9))</f>
        <v>0.6</v>
      </c>
      <c r="BX329" s="18" t="str">
        <f t="shared" si="196"/>
        <v>ATENDE</v>
      </c>
      <c r="BY329" s="18" t="str">
        <f t="shared" si="197"/>
        <v>ATENDE</v>
      </c>
      <c r="BZ329" s="18" t="str">
        <f t="shared" si="198"/>
        <v>ATENDE</v>
      </c>
      <c r="CA329" s="22" t="str">
        <f t="shared" si="209"/>
        <v>P6</v>
      </c>
      <c r="CB329" s="23">
        <f t="shared" si="199"/>
        <v>0.2566666666666666</v>
      </c>
      <c r="CC329" s="22">
        <v>3.77</v>
      </c>
      <c r="CD329" s="22">
        <v>2.1800000000000002</v>
      </c>
      <c r="CE329" s="130">
        <f>IF(CA329="-","-",_xlfn.XLOOKUP(CA329,ABNT5101!$B$4:$B$9,ABNT5101!$C$4:$C$9))</f>
        <v>3</v>
      </c>
      <c r="CF329" s="130">
        <f>IF(CA329="-","-",_xlfn.XLOOKUP(CA329,ABNT5101!$B$4:$B$9,ABNT5101!$D$4:$D$9))</f>
        <v>0.6</v>
      </c>
      <c r="CG329" s="18" t="str">
        <f t="shared" si="200"/>
        <v>ATENDE</v>
      </c>
      <c r="CH329" s="18" t="str">
        <f t="shared" si="201"/>
        <v>ATENDE</v>
      </c>
      <c r="CI329" s="18" t="str">
        <f t="shared" si="202"/>
        <v>ATENDE</v>
      </c>
      <c r="CJ329" s="133" t="str">
        <f>_xlfn.XLOOKUP(CK329,'Banco de dados'!$B:$B,'Banco de dados'!$D:$D)</f>
        <v>LEDSTAR</v>
      </c>
      <c r="CK329" s="145" t="s">
        <v>713</v>
      </c>
      <c r="CL329" s="24" t="str">
        <f>_xlfn.XLOOKUP(CK329,'Banco de dados'!$B:$B,'Banco de dados'!$E:$E)</f>
        <v>LUM LED SL VT 9.1 52W</v>
      </c>
      <c r="CM329" s="24"/>
      <c r="CN329" s="24" t="e">
        <f>IF(CM329="-","-",_xlfn.XLOOKUP(CM329,'Banco de dados'!$B:$B,'Banco de dados'!$E:$E))</f>
        <v>#N/A</v>
      </c>
      <c r="CO329" s="26">
        <f t="shared" si="203"/>
        <v>1</v>
      </c>
      <c r="CP329" s="24">
        <f>_xlfn.XLOOKUP(CK329,'Banco de dados'!$B:$B,'Banco de dados'!$H:$H)</f>
        <v>52</v>
      </c>
      <c r="CQ329" s="24">
        <f>_xlfn.XLOOKUP(CM329,'Banco de dados'!$B:$B,'Banco de dados'!$H:$H)</f>
        <v>0</v>
      </c>
      <c r="CR329" s="24">
        <f>_xlfn.XLOOKUP(CK329,'Banco de dados'!$B:$B,'Banco de dados'!$F:$F)</f>
        <v>8960.18</v>
      </c>
      <c r="CS329" s="24">
        <f>_xlfn.XLOOKUP(CM329,'Banco de dados'!$B:$B,'Banco de dados'!$F:$F)</f>
        <v>0</v>
      </c>
      <c r="CT329" s="25">
        <v>0</v>
      </c>
      <c r="CU329" s="25"/>
      <c r="CV329" s="24" t="str">
        <f>IF(AI329&lt;=0.5,"Curto I",IF(AND(AI329&gt;='Braços de IP'!$B$9,AI329&lt;='Braços de IP'!$D$9),'Braços de IP'!$E$9,IF(AND(AI329&gt;='Braços de IP'!$B$10,AI329&lt;='Braços de IP'!$D$10),'Braços de IP'!$E$10,IF(AND(AI329&gt;='Braços de IP'!$B$11,AI329&lt;='Braços de IP'!$D$11),'Braços de IP'!$E$11,IF(AND(AI329&gt;='Braços de IP'!$B$12,AI329&lt;='Braços de IP'!$D$12),'Braços de IP'!$E$12,IF(AND(AI329&gt;='Braços de IP'!$B$13,AI329&lt;='Braços de IP'!$D$13),'Braços de IP'!$E$13,IF(AND(AI329&gt;='Braços de IP'!$B$14,AI329&lt;='Braços de IP'!$D$14),'Braços de IP'!$E$14,"ERRO")))))))</f>
        <v>Curto II</v>
      </c>
      <c r="CW329" s="25"/>
      <c r="CX329" s="24" t="str">
        <f>IF($CW329="","",VLOOKUP($CW329,'Braços de IP'!$E$9:$I$15,2,0))</f>
        <v/>
      </c>
      <c r="CY329" s="27" t="str">
        <f>IF($CW329="","",VLOOKUP($CW329,'Braços de IP'!$E$9:$I$15,5,0))</f>
        <v/>
      </c>
      <c r="CZ329" s="24"/>
      <c r="DA329" s="24"/>
      <c r="DB329" s="24"/>
      <c r="DC329" s="24"/>
      <c r="DD329" s="24"/>
      <c r="DE329" s="24"/>
      <c r="DF329" s="28">
        <f t="shared" si="204"/>
        <v>52</v>
      </c>
      <c r="DG329" s="29">
        <f t="shared" si="205"/>
        <v>100</v>
      </c>
      <c r="DH329" s="28">
        <f t="shared" si="206"/>
        <v>152</v>
      </c>
      <c r="DI329" s="30">
        <f t="shared" si="207"/>
        <v>0.48</v>
      </c>
      <c r="DJ329" s="31"/>
      <c r="DK329" s="32"/>
      <c r="DL329" s="15" t="s">
        <v>141</v>
      </c>
      <c r="DM329" s="15"/>
      <c r="DO329" s="33">
        <f t="shared" si="208"/>
        <v>0.55555555555555558</v>
      </c>
    </row>
    <row r="330" spans="3:119" ht="15.75" hidden="1" customHeight="1" x14ac:dyDescent="0.3">
      <c r="C330" t="s">
        <v>991</v>
      </c>
      <c r="D330" s="15">
        <v>109</v>
      </c>
      <c r="E330" s="15" t="s">
        <v>146</v>
      </c>
      <c r="F330" s="15" t="s">
        <v>272</v>
      </c>
      <c r="G330" s="15">
        <v>-30.069029</v>
      </c>
      <c r="H330" s="15">
        <v>-50.164423999999997</v>
      </c>
      <c r="I330" s="15" t="s">
        <v>134</v>
      </c>
      <c r="J330" s="15" t="s">
        <v>135</v>
      </c>
      <c r="K330" s="15" t="s">
        <v>136</v>
      </c>
      <c r="L330" s="15" t="s">
        <v>273</v>
      </c>
      <c r="M330" s="15">
        <v>100</v>
      </c>
      <c r="N330" s="15">
        <v>17</v>
      </c>
      <c r="O330" s="15">
        <v>0</v>
      </c>
      <c r="P330" s="15">
        <f t="shared" si="182"/>
        <v>200</v>
      </c>
      <c r="Q330" s="16">
        <v>2</v>
      </c>
      <c r="R330" s="16">
        <v>0</v>
      </c>
      <c r="S330" s="16">
        <v>7</v>
      </c>
      <c r="T330" s="15"/>
      <c r="U330" s="15"/>
      <c r="V330" s="15">
        <v>0</v>
      </c>
      <c r="W330" s="15">
        <v>3</v>
      </c>
      <c r="X330" s="134">
        <v>7</v>
      </c>
      <c r="Y330" s="15">
        <v>0</v>
      </c>
      <c r="Z330" s="15">
        <v>0</v>
      </c>
      <c r="AA330" s="15">
        <v>0</v>
      </c>
      <c r="AB330" s="15">
        <v>0</v>
      </c>
      <c r="AC330" s="15" t="s">
        <v>138</v>
      </c>
      <c r="AD330" s="15" t="s">
        <v>139</v>
      </c>
      <c r="AE330" s="15">
        <v>35.299999999999997</v>
      </c>
      <c r="AF330" s="15">
        <v>7.5</v>
      </c>
      <c r="AG330" s="15">
        <v>1</v>
      </c>
      <c r="AH330" s="15">
        <v>3</v>
      </c>
      <c r="AI330" s="15">
        <v>1.3</v>
      </c>
      <c r="AJ330" s="16">
        <f t="shared" si="183"/>
        <v>-1.7</v>
      </c>
      <c r="AK330" s="16" t="s">
        <v>135</v>
      </c>
      <c r="AL330" s="16" t="s">
        <v>135</v>
      </c>
      <c r="AM330" s="15" t="s">
        <v>140</v>
      </c>
      <c r="AN330" s="16">
        <f t="shared" si="184"/>
        <v>2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 t="s">
        <v>135</v>
      </c>
      <c r="AU330" s="17">
        <f t="shared" si="185"/>
        <v>0</v>
      </c>
      <c r="AV330" s="17"/>
      <c r="AW330" s="17">
        <f>VLOOKUP(I330,ABNT5101!$I$3:$J$9,2)</f>
        <v>7.5</v>
      </c>
      <c r="AX330" s="17">
        <f>VLOOKUP(I330,ABNT5101!$I$3:$M$9,5)</f>
        <v>0.18</v>
      </c>
      <c r="AY330" s="131" t="str">
        <f>_xlfn.XLOOKUP(I330,ABNT5101!$I:$I,ABNT5101!$L:$L)</f>
        <v>-</v>
      </c>
      <c r="AZ330" s="131">
        <f>_xlfn.XLOOKUP(I330,ABNT5101!$I:$I,ABNT5101!M:M)</f>
        <v>0.18</v>
      </c>
      <c r="BA330" s="131" t="str">
        <f>_xlfn.XLOOKUP(I330,ABNT5101!$I:$I,ABNT5101!N:N)</f>
        <v>-</v>
      </c>
      <c r="BB330" s="131">
        <f>_xlfn.XLOOKUP(I330,ABNT5101!$I:$I,ABNT5101!O:O)</f>
        <v>16</v>
      </c>
      <c r="BC330" s="18" t="str">
        <f t="shared" si="186"/>
        <v>ATENDE</v>
      </c>
      <c r="BD330" s="19">
        <f t="shared" si="187"/>
        <v>0.65999999999999992</v>
      </c>
      <c r="BE330" s="19">
        <f t="shared" si="188"/>
        <v>1.2222222222222223</v>
      </c>
      <c r="BF330" s="19" t="str">
        <f t="shared" si="189"/>
        <v>-</v>
      </c>
      <c r="BG330" s="20">
        <v>12.45</v>
      </c>
      <c r="BH330" s="20">
        <v>0.4</v>
      </c>
      <c r="BI330" s="20"/>
      <c r="BJ330" s="20"/>
      <c r="BK330" s="21"/>
      <c r="BL330" s="20"/>
      <c r="BM330" s="18" t="str">
        <f t="shared" si="190"/>
        <v>ATENDE</v>
      </c>
      <c r="BN330" s="18" t="str">
        <f t="shared" si="191"/>
        <v>ATENDE</v>
      </c>
      <c r="BO330" s="18" t="str">
        <f t="shared" si="192"/>
        <v>ATENDE</v>
      </c>
      <c r="BP330" s="18" t="str">
        <f t="shared" si="193"/>
        <v>ATENDE</v>
      </c>
      <c r="BQ330" s="22" t="str">
        <f t="shared" si="194"/>
        <v>C5</v>
      </c>
      <c r="BR330" s="22" t="str">
        <f t="shared" si="181"/>
        <v>P6</v>
      </c>
      <c r="BS330" s="23" t="str">
        <f t="shared" si="195"/>
        <v>-</v>
      </c>
      <c r="BT330" s="20" t="s">
        <v>135</v>
      </c>
      <c r="BU330" s="20" t="s">
        <v>135</v>
      </c>
      <c r="BV330" s="132">
        <f>IF(BR330="-","-",_xlfn.XLOOKUP(BR330,ABNT5101!$B$4:$B$9,ABNT5101!$C$4:$C$9))</f>
        <v>3</v>
      </c>
      <c r="BW330" s="132">
        <f>IF(BR330="-","-",_xlfn.XLOOKUP(BR330,ABNT5101!$B$4:$B$9,ABNT5101!$D$4:$D$9))</f>
        <v>0.6</v>
      </c>
      <c r="BX330" s="18" t="str">
        <f t="shared" si="196"/>
        <v>ATENDE</v>
      </c>
      <c r="BY330" s="18" t="str">
        <f t="shared" si="197"/>
        <v>ATENDE</v>
      </c>
      <c r="BZ330" s="18" t="str">
        <f t="shared" si="198"/>
        <v>ATENDE</v>
      </c>
      <c r="CA330" s="22" t="str">
        <f t="shared" si="209"/>
        <v>P6</v>
      </c>
      <c r="CB330" s="23">
        <f t="shared" si="199"/>
        <v>0.26666666666666661</v>
      </c>
      <c r="CC330" s="22">
        <v>3.8</v>
      </c>
      <c r="CD330" s="22">
        <v>2.54</v>
      </c>
      <c r="CE330" s="130">
        <f>IF(CA330="-","-",_xlfn.XLOOKUP(CA330,ABNT5101!$B$4:$B$9,ABNT5101!$C$4:$C$9))</f>
        <v>3</v>
      </c>
      <c r="CF330" s="130">
        <f>IF(CA330="-","-",_xlfn.XLOOKUP(CA330,ABNT5101!$B$4:$B$9,ABNT5101!$D$4:$D$9))</f>
        <v>0.6</v>
      </c>
      <c r="CG330" s="18" t="str">
        <f t="shared" si="200"/>
        <v>ATENDE</v>
      </c>
      <c r="CH330" s="18" t="str">
        <f t="shared" si="201"/>
        <v>ATENDE</v>
      </c>
      <c r="CI330" s="18" t="str">
        <f t="shared" si="202"/>
        <v>ATENDE</v>
      </c>
      <c r="CJ330" s="133" t="str">
        <f>_xlfn.XLOOKUP(CK330,'Banco de dados'!$B:$B,'Banco de dados'!$D:$D)</f>
        <v>SX LIGHTING</v>
      </c>
      <c r="CK330" s="145" t="s">
        <v>805</v>
      </c>
      <c r="CL330" s="24" t="str">
        <f>_xlfn.XLOOKUP(CK330,'Banco de dados'!$B:$B,'Banco de dados'!$E:$E)</f>
        <v>SXINEVO050K40L12CZF7PHF</v>
      </c>
      <c r="CM330" s="24"/>
      <c r="CN330" s="24" t="e">
        <f>IF(CM330="-","-",_xlfn.XLOOKUP(CM330,'Banco de dados'!$B:$B,'Banco de dados'!$E:$E))</f>
        <v>#N/A</v>
      </c>
      <c r="CO330" s="26">
        <f t="shared" si="203"/>
        <v>1</v>
      </c>
      <c r="CP330" s="24">
        <f>_xlfn.XLOOKUP(CK330,'Banco de dados'!$B:$B,'Banco de dados'!$H:$H)</f>
        <v>50</v>
      </c>
      <c r="CQ330" s="24">
        <f>_xlfn.XLOOKUP(CM330,'Banco de dados'!$B:$B,'Banco de dados'!$H:$H)</f>
        <v>0</v>
      </c>
      <c r="CR330" s="24">
        <f>_xlfn.XLOOKUP(CK330,'Banco de dados'!$B:$B,'Banco de dados'!$F:$F)</f>
        <v>8650</v>
      </c>
      <c r="CS330" s="24">
        <f>_xlfn.XLOOKUP(CM330,'Banco de dados'!$B:$B,'Banco de dados'!$F:$F)</f>
        <v>0</v>
      </c>
      <c r="CT330" s="25">
        <v>0</v>
      </c>
      <c r="CU330" s="25"/>
      <c r="CV330" s="24" t="str">
        <f>IF(AI330&lt;=0.5,"Curto I",IF(AND(AI330&gt;='Braços de IP'!$B$9,AI330&lt;='Braços de IP'!$D$9),'Braços de IP'!$E$9,IF(AND(AI330&gt;='Braços de IP'!$B$10,AI330&lt;='Braços de IP'!$D$10),'Braços de IP'!$E$10,IF(AND(AI330&gt;='Braços de IP'!$B$11,AI330&lt;='Braços de IP'!$D$11),'Braços de IP'!$E$11,IF(AND(AI330&gt;='Braços de IP'!$B$12,AI330&lt;='Braços de IP'!$D$12),'Braços de IP'!$E$12,IF(AND(AI330&gt;='Braços de IP'!$B$13,AI330&lt;='Braços de IP'!$D$13),'Braços de IP'!$E$13,IF(AND(AI330&gt;='Braços de IP'!$B$14,AI330&lt;='Braços de IP'!$D$14),'Braços de IP'!$E$14,"ERRO")))))))</f>
        <v>Curto II</v>
      </c>
      <c r="CW330" s="25"/>
      <c r="CX330" s="24" t="str">
        <f>IF($CW330="","",VLOOKUP($CW330,'Braços de IP'!$E$9:$I$15,2,0))</f>
        <v/>
      </c>
      <c r="CY330" s="27" t="str">
        <f>IF($CW330="","",VLOOKUP($CW330,'Braços de IP'!$E$9:$I$15,5,0))</f>
        <v/>
      </c>
      <c r="CZ330" s="24"/>
      <c r="DA330" s="24"/>
      <c r="DB330" s="24"/>
      <c r="DC330" s="24"/>
      <c r="DD330" s="24"/>
      <c r="DE330" s="24"/>
      <c r="DF330" s="28">
        <f t="shared" si="204"/>
        <v>50</v>
      </c>
      <c r="DG330" s="29">
        <f t="shared" si="205"/>
        <v>100</v>
      </c>
      <c r="DH330" s="28">
        <f t="shared" si="206"/>
        <v>150</v>
      </c>
      <c r="DI330" s="30">
        <f t="shared" si="207"/>
        <v>0.5</v>
      </c>
      <c r="DJ330" s="31"/>
      <c r="DK330" s="32"/>
      <c r="DL330" s="15" t="s">
        <v>141</v>
      </c>
      <c r="DM330" s="15"/>
      <c r="DO330" s="33">
        <f t="shared" si="208"/>
        <v>0.57264957264957261</v>
      </c>
    </row>
    <row r="331" spans="3:119" ht="15.75" hidden="1" customHeight="1" x14ac:dyDescent="0.3">
      <c r="C331" t="s">
        <v>991</v>
      </c>
      <c r="D331" s="15">
        <v>109</v>
      </c>
      <c r="E331" s="15" t="s">
        <v>146</v>
      </c>
      <c r="F331" s="15" t="s">
        <v>272</v>
      </c>
      <c r="G331" s="15">
        <v>-30.069029</v>
      </c>
      <c r="H331" s="15">
        <v>-50.164423999999997</v>
      </c>
      <c r="I331" s="15" t="s">
        <v>134</v>
      </c>
      <c r="J331" s="15" t="s">
        <v>135</v>
      </c>
      <c r="K331" s="15" t="s">
        <v>136</v>
      </c>
      <c r="L331" s="15" t="s">
        <v>273</v>
      </c>
      <c r="M331" s="15">
        <v>100</v>
      </c>
      <c r="N331" s="15">
        <v>17</v>
      </c>
      <c r="O331" s="15">
        <v>0</v>
      </c>
      <c r="P331" s="15">
        <f t="shared" si="182"/>
        <v>200</v>
      </c>
      <c r="Q331" s="16">
        <v>2</v>
      </c>
      <c r="R331" s="16">
        <v>0</v>
      </c>
      <c r="S331" s="16">
        <v>7</v>
      </c>
      <c r="T331" s="15"/>
      <c r="U331" s="15"/>
      <c r="V331" s="15">
        <v>0</v>
      </c>
      <c r="W331" s="15">
        <v>3</v>
      </c>
      <c r="X331" s="134">
        <v>7</v>
      </c>
      <c r="Y331" s="15">
        <v>0</v>
      </c>
      <c r="Z331" s="15">
        <v>0</v>
      </c>
      <c r="AA331" s="15">
        <v>0</v>
      </c>
      <c r="AB331" s="15">
        <v>0</v>
      </c>
      <c r="AC331" s="15" t="s">
        <v>138</v>
      </c>
      <c r="AD331" s="15" t="s">
        <v>139</v>
      </c>
      <c r="AE331" s="15">
        <v>35.299999999999997</v>
      </c>
      <c r="AF331" s="15">
        <v>7.5</v>
      </c>
      <c r="AG331" s="15">
        <v>1</v>
      </c>
      <c r="AH331" s="15">
        <v>3</v>
      </c>
      <c r="AI331" s="15">
        <v>1.3</v>
      </c>
      <c r="AJ331" s="16">
        <f t="shared" si="183"/>
        <v>-1.7</v>
      </c>
      <c r="AK331" s="16" t="s">
        <v>135</v>
      </c>
      <c r="AL331" s="16" t="s">
        <v>135</v>
      </c>
      <c r="AM331" s="15" t="s">
        <v>140</v>
      </c>
      <c r="AN331" s="16">
        <f t="shared" si="184"/>
        <v>2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 t="s">
        <v>135</v>
      </c>
      <c r="AU331" s="17">
        <f t="shared" si="185"/>
        <v>0</v>
      </c>
      <c r="AV331" s="17"/>
      <c r="AW331" s="17">
        <f>VLOOKUP(I331,ABNT5101!$I$3:$J$9,2)</f>
        <v>7.5</v>
      </c>
      <c r="AX331" s="17">
        <f>VLOOKUP(I331,ABNT5101!$I$3:$M$9,5)</f>
        <v>0.18</v>
      </c>
      <c r="AY331" s="131" t="str">
        <f>_xlfn.XLOOKUP(I331,ABNT5101!$I:$I,ABNT5101!$L:$L)</f>
        <v>-</v>
      </c>
      <c r="AZ331" s="131">
        <f>_xlfn.XLOOKUP(I331,ABNT5101!$I:$I,ABNT5101!M:M)</f>
        <v>0.18</v>
      </c>
      <c r="BA331" s="131" t="str">
        <f>_xlfn.XLOOKUP(I331,ABNT5101!$I:$I,ABNT5101!N:N)</f>
        <v>-</v>
      </c>
      <c r="BB331" s="131">
        <f>_xlfn.XLOOKUP(I331,ABNT5101!$I:$I,ABNT5101!O:O)</f>
        <v>16</v>
      </c>
      <c r="BC331" s="18" t="str">
        <f t="shared" si="186"/>
        <v>ATENDE</v>
      </c>
      <c r="BD331" s="19">
        <f t="shared" si="187"/>
        <v>0.73333333333333339</v>
      </c>
      <c r="BE331" s="19">
        <f t="shared" si="188"/>
        <v>1.0555555555555558</v>
      </c>
      <c r="BF331" s="19" t="str">
        <f t="shared" si="189"/>
        <v>-</v>
      </c>
      <c r="BG331" s="20">
        <v>13</v>
      </c>
      <c r="BH331" s="20">
        <v>0.37</v>
      </c>
      <c r="BI331" s="20"/>
      <c r="BJ331" s="20"/>
      <c r="BK331" s="21"/>
      <c r="BL331" s="20"/>
      <c r="BM331" s="18" t="str">
        <f t="shared" si="190"/>
        <v>ATENDE</v>
      </c>
      <c r="BN331" s="18" t="str">
        <f t="shared" si="191"/>
        <v>ATENDE</v>
      </c>
      <c r="BO331" s="18" t="str">
        <f t="shared" si="192"/>
        <v>ATENDE</v>
      </c>
      <c r="BP331" s="18" t="str">
        <f t="shared" si="193"/>
        <v>ATENDE</v>
      </c>
      <c r="BQ331" s="22" t="str">
        <f t="shared" si="194"/>
        <v>C5</v>
      </c>
      <c r="BR331" s="22" t="str">
        <f t="shared" si="181"/>
        <v>P6</v>
      </c>
      <c r="BS331" s="23" t="str">
        <f t="shared" si="195"/>
        <v>-</v>
      </c>
      <c r="BT331" s="20" t="s">
        <v>135</v>
      </c>
      <c r="BU331" s="20" t="s">
        <v>135</v>
      </c>
      <c r="BV331" s="132">
        <f>IF(BR331="-","-",_xlfn.XLOOKUP(BR331,ABNT5101!$B$4:$B$9,ABNT5101!$C$4:$C$9))</f>
        <v>3</v>
      </c>
      <c r="BW331" s="132">
        <f>IF(BR331="-","-",_xlfn.XLOOKUP(BR331,ABNT5101!$B$4:$B$9,ABNT5101!$D$4:$D$9))</f>
        <v>0.6</v>
      </c>
      <c r="BX331" s="18" t="str">
        <f t="shared" si="196"/>
        <v>ATENDE</v>
      </c>
      <c r="BY331" s="18" t="str">
        <f t="shared" si="197"/>
        <v>ATENDE</v>
      </c>
      <c r="BZ331" s="18" t="str">
        <f t="shared" si="198"/>
        <v>ATENDE</v>
      </c>
      <c r="CA331" s="22" t="str">
        <f t="shared" si="209"/>
        <v>P6</v>
      </c>
      <c r="CB331" s="23">
        <f t="shared" si="199"/>
        <v>0.33666666666666667</v>
      </c>
      <c r="CC331" s="22">
        <v>4.01</v>
      </c>
      <c r="CD331" s="22">
        <v>1.84</v>
      </c>
      <c r="CE331" s="130">
        <f>IF(CA331="-","-",_xlfn.XLOOKUP(CA331,ABNT5101!$B$4:$B$9,ABNT5101!$C$4:$C$9))</f>
        <v>3</v>
      </c>
      <c r="CF331" s="130">
        <f>IF(CA331="-","-",_xlfn.XLOOKUP(CA331,ABNT5101!$B$4:$B$9,ABNT5101!$D$4:$D$9))</f>
        <v>0.6</v>
      </c>
      <c r="CG331" s="18" t="str">
        <f t="shared" si="200"/>
        <v>ATENDE</v>
      </c>
      <c r="CH331" s="18" t="str">
        <f t="shared" si="201"/>
        <v>ATENDE</v>
      </c>
      <c r="CI331" s="18" t="str">
        <f t="shared" si="202"/>
        <v>ATENDE</v>
      </c>
      <c r="CJ331" s="133" t="str">
        <f>_xlfn.XLOOKUP(CK331,'Banco de dados'!$B:$B,'Banco de dados'!$D:$D)</f>
        <v>TECNOWATT</v>
      </c>
      <c r="CK331" s="145" t="s">
        <v>830</v>
      </c>
      <c r="CL331" s="24" t="str">
        <f>_xlfn.XLOOKUP(CK331,'Banco de dados'!$B:$B,'Banco de dados'!$E:$E)</f>
        <v>SIGSAGPTLRRSSNDL_60W_73IBBRS
1-10C1MUN6.5</v>
      </c>
      <c r="CM331" s="24"/>
      <c r="CN331" s="24" t="e">
        <f>IF(CM331="-","-",_xlfn.XLOOKUP(CM331,'Banco de dados'!$B:$B,'Banco de dados'!$E:$E))</f>
        <v>#N/A</v>
      </c>
      <c r="CO331" s="26">
        <f t="shared" si="203"/>
        <v>1</v>
      </c>
      <c r="CP331" s="24">
        <f>_xlfn.XLOOKUP(CK331,'Banco de dados'!$B:$B,'Banco de dados'!$H:$H)</f>
        <v>60</v>
      </c>
      <c r="CQ331" s="24">
        <f>_xlfn.XLOOKUP(CM331,'Banco de dados'!$B:$B,'Banco de dados'!$H:$H)</f>
        <v>0</v>
      </c>
      <c r="CR331" s="24">
        <f>_xlfn.XLOOKUP(CK331,'Banco de dados'!$B:$B,'Banco de dados'!$F:$F)</f>
        <v>9453</v>
      </c>
      <c r="CS331" s="24">
        <f>_xlfn.XLOOKUP(CM331,'Banco de dados'!$B:$B,'Banco de dados'!$F:$F)</f>
        <v>0</v>
      </c>
      <c r="CT331" s="25">
        <v>0</v>
      </c>
      <c r="CU331" s="25"/>
      <c r="CV331" s="24" t="str">
        <f>IF(AI331&lt;=0.5,"Curto I",IF(AND(AI331&gt;='Braços de IP'!$B$9,AI331&lt;='Braços de IP'!$D$9),'Braços de IP'!$E$9,IF(AND(AI331&gt;='Braços de IP'!$B$10,AI331&lt;='Braços de IP'!$D$10),'Braços de IP'!$E$10,IF(AND(AI331&gt;='Braços de IP'!$B$11,AI331&lt;='Braços de IP'!$D$11),'Braços de IP'!$E$11,IF(AND(AI331&gt;='Braços de IP'!$B$12,AI331&lt;='Braços de IP'!$D$12),'Braços de IP'!$E$12,IF(AND(AI331&gt;='Braços de IP'!$B$13,AI331&lt;='Braços de IP'!$D$13),'Braços de IP'!$E$13,IF(AND(AI331&gt;='Braços de IP'!$B$14,AI331&lt;='Braços de IP'!$D$14),'Braços de IP'!$E$14,"ERRO")))))))</f>
        <v>Curto II</v>
      </c>
      <c r="CW331" s="25"/>
      <c r="CX331" s="24" t="str">
        <f>IF($CW331="","",VLOOKUP($CW331,'Braços de IP'!$E$9:$I$15,2,0))</f>
        <v/>
      </c>
      <c r="CY331" s="27" t="str">
        <f>IF($CW331="","",VLOOKUP($CW331,'Braços de IP'!$E$9:$I$15,5,0))</f>
        <v/>
      </c>
      <c r="CZ331" s="24"/>
      <c r="DA331" s="24"/>
      <c r="DB331" s="24"/>
      <c r="DC331" s="24"/>
      <c r="DD331" s="24"/>
      <c r="DE331" s="24"/>
      <c r="DF331" s="28">
        <f t="shared" si="204"/>
        <v>60</v>
      </c>
      <c r="DG331" s="29">
        <f t="shared" si="205"/>
        <v>100</v>
      </c>
      <c r="DH331" s="28">
        <f t="shared" si="206"/>
        <v>160</v>
      </c>
      <c r="DI331" s="30">
        <f t="shared" si="207"/>
        <v>0.4</v>
      </c>
      <c r="DJ331" s="31"/>
      <c r="DK331" s="32"/>
      <c r="DL331" s="15" t="s">
        <v>141</v>
      </c>
      <c r="DM331" s="15"/>
      <c r="DO331" s="33">
        <f t="shared" si="208"/>
        <v>0.48717948717948717</v>
      </c>
    </row>
    <row r="332" spans="3:119" ht="15.75" hidden="1" customHeight="1" x14ac:dyDescent="0.3">
      <c r="C332" t="s">
        <v>991</v>
      </c>
      <c r="D332" s="15">
        <v>110</v>
      </c>
      <c r="E332" s="15" t="s">
        <v>132</v>
      </c>
      <c r="F332" s="15" t="s">
        <v>274</v>
      </c>
      <c r="G332" s="15">
        <v>-30.059853</v>
      </c>
      <c r="H332" s="15">
        <v>-50.168180999999997</v>
      </c>
      <c r="I332" s="15" t="s">
        <v>134</v>
      </c>
      <c r="J332" s="15" t="s">
        <v>135</v>
      </c>
      <c r="K332" s="15" t="s">
        <v>136</v>
      </c>
      <c r="L332" s="15" t="s">
        <v>148</v>
      </c>
      <c r="M332" s="15">
        <v>100</v>
      </c>
      <c r="N332" s="15">
        <v>17</v>
      </c>
      <c r="O332" s="15">
        <v>0</v>
      </c>
      <c r="P332" s="15">
        <f t="shared" si="182"/>
        <v>200</v>
      </c>
      <c r="Q332" s="16">
        <v>2</v>
      </c>
      <c r="R332" s="16">
        <v>2.5</v>
      </c>
      <c r="S332" s="16">
        <v>7</v>
      </c>
      <c r="T332" s="15"/>
      <c r="U332" s="15"/>
      <c r="V332" s="15">
        <v>0</v>
      </c>
      <c r="W332" s="15">
        <v>3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 t="s">
        <v>138</v>
      </c>
      <c r="AD332" s="15" t="s">
        <v>139</v>
      </c>
      <c r="AE332" s="15">
        <v>48.7</v>
      </c>
      <c r="AF332" s="15">
        <v>7.5</v>
      </c>
      <c r="AG332" s="15">
        <v>1</v>
      </c>
      <c r="AH332" s="15">
        <v>0.3</v>
      </c>
      <c r="AI332" s="15">
        <v>1.3</v>
      </c>
      <c r="AJ332" s="16">
        <f t="shared" si="183"/>
        <v>1</v>
      </c>
      <c r="AK332" s="16" t="s">
        <v>135</v>
      </c>
      <c r="AL332" s="16" t="s">
        <v>135</v>
      </c>
      <c r="AM332" s="15" t="s">
        <v>140</v>
      </c>
      <c r="AN332" s="16">
        <f t="shared" si="184"/>
        <v>2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 t="s">
        <v>135</v>
      </c>
      <c r="AU332" s="17">
        <f t="shared" si="185"/>
        <v>0</v>
      </c>
      <c r="AV332" s="17"/>
      <c r="AW332" s="17">
        <f>VLOOKUP(I332,ABNT5101!$I$3:$J$9,2)</f>
        <v>7.5</v>
      </c>
      <c r="AX332" s="17">
        <f>VLOOKUP(I332,ABNT5101!$I$3:$M$9,5)</f>
        <v>0.18</v>
      </c>
      <c r="AY332" s="131" t="str">
        <f>_xlfn.XLOOKUP(I332,ABNT5101!$I:$I,ABNT5101!$L:$L)</f>
        <v>-</v>
      </c>
      <c r="AZ332" s="131">
        <f>_xlfn.XLOOKUP(I332,ABNT5101!$I:$I,ABNT5101!M:M)</f>
        <v>0.18</v>
      </c>
      <c r="BA332" s="131" t="str">
        <f>_xlfn.XLOOKUP(I332,ABNT5101!$I:$I,ABNT5101!N:N)</f>
        <v>-</v>
      </c>
      <c r="BB332" s="131">
        <f>_xlfn.XLOOKUP(I332,ABNT5101!$I:$I,ABNT5101!O:O)</f>
        <v>16</v>
      </c>
      <c r="BC332" s="18" t="str">
        <f t="shared" si="186"/>
        <v>ATENDE</v>
      </c>
      <c r="BD332" s="19">
        <f t="shared" si="187"/>
        <v>1.0666666666666602E-2</v>
      </c>
      <c r="BE332" s="19">
        <f t="shared" si="188"/>
        <v>-5.5555555555555469E-2</v>
      </c>
      <c r="BF332" s="19" t="str">
        <f t="shared" si="189"/>
        <v>-</v>
      </c>
      <c r="BG332" s="20">
        <v>7.58</v>
      </c>
      <c r="BH332" s="20">
        <v>0.17</v>
      </c>
      <c r="BI332" s="20"/>
      <c r="BJ332" s="20"/>
      <c r="BK332" s="21"/>
      <c r="BL332" s="20"/>
      <c r="BM332" s="18" t="str">
        <f t="shared" si="190"/>
        <v>ATENDE</v>
      </c>
      <c r="BN332" s="18" t="str">
        <f t="shared" si="191"/>
        <v>ATENDE</v>
      </c>
      <c r="BO332" s="18" t="str">
        <f t="shared" si="192"/>
        <v>ATENDIMENTO LIMIAR</v>
      </c>
      <c r="BP332" s="18" t="str">
        <f t="shared" si="193"/>
        <v>ATENDE</v>
      </c>
      <c r="BQ332" s="22" t="str">
        <f t="shared" si="194"/>
        <v>C5</v>
      </c>
      <c r="BR332" s="22" t="str">
        <f t="shared" si="181"/>
        <v>P6</v>
      </c>
      <c r="BS332" s="23">
        <f t="shared" si="195"/>
        <v>0.39333333333333331</v>
      </c>
      <c r="BT332" s="20">
        <v>4.18</v>
      </c>
      <c r="BU332" s="20">
        <v>1.03</v>
      </c>
      <c r="BV332" s="132">
        <f>IF(BR332="-","-",_xlfn.XLOOKUP(BR332,ABNT5101!$B$4:$B$9,ABNT5101!$C$4:$C$9))</f>
        <v>3</v>
      </c>
      <c r="BW332" s="132">
        <f>IF(BR332="-","-",_xlfn.XLOOKUP(BR332,ABNT5101!$B$4:$B$9,ABNT5101!$D$4:$D$9))</f>
        <v>0.6</v>
      </c>
      <c r="BX332" s="18" t="str">
        <f t="shared" si="196"/>
        <v>ATENDE</v>
      </c>
      <c r="BY332" s="18" t="str">
        <f t="shared" si="197"/>
        <v>ATENDE</v>
      </c>
      <c r="BZ332" s="18" t="str">
        <f t="shared" si="198"/>
        <v>ATENDE</v>
      </c>
      <c r="CA332" s="22" t="str">
        <f t="shared" si="209"/>
        <v>P6</v>
      </c>
      <c r="CB332" s="23">
        <f t="shared" si="199"/>
        <v>1.1633333333333336</v>
      </c>
      <c r="CC332" s="22">
        <v>6.49</v>
      </c>
      <c r="CD332" s="22">
        <v>0.9</v>
      </c>
      <c r="CE332" s="130">
        <f>IF(CA332="-","-",_xlfn.XLOOKUP(CA332,ABNT5101!$B$4:$B$9,ABNT5101!$C$4:$C$9))</f>
        <v>3</v>
      </c>
      <c r="CF332" s="130">
        <f>IF(CA332="-","-",_xlfn.XLOOKUP(CA332,ABNT5101!$B$4:$B$9,ABNT5101!$D$4:$D$9))</f>
        <v>0.6</v>
      </c>
      <c r="CG332" s="18" t="str">
        <f t="shared" si="200"/>
        <v>ATENDE</v>
      </c>
      <c r="CH332" s="18" t="str">
        <f t="shared" si="201"/>
        <v>ATENDE</v>
      </c>
      <c r="CI332" s="18" t="str">
        <f t="shared" si="202"/>
        <v>ATENDE</v>
      </c>
      <c r="CJ332" s="133" t="str">
        <f>_xlfn.XLOOKUP(CK332,'Banco de dados'!$B:$B,'Banco de dados'!$D:$D)</f>
        <v>LEDSTAR</v>
      </c>
      <c r="CK332" s="145" t="s">
        <v>711</v>
      </c>
      <c r="CL332" s="24" t="str">
        <f>_xlfn.XLOOKUP(CK332,'Banco de dados'!$B:$B,'Banco de dados'!$E:$E)</f>
        <v>LUM LED SL VT 9.1 44W</v>
      </c>
      <c r="CM332" s="24"/>
      <c r="CN332" s="24" t="e">
        <f>IF(CM332="-","-",_xlfn.XLOOKUP(CM332,'Banco de dados'!$B:$B,'Banco de dados'!$E:$E))</f>
        <v>#N/A</v>
      </c>
      <c r="CO332" s="26">
        <f t="shared" si="203"/>
        <v>1</v>
      </c>
      <c r="CP332" s="24">
        <f>_xlfn.XLOOKUP(CK332,'Banco de dados'!$B:$B,'Banco de dados'!$H:$H)</f>
        <v>44</v>
      </c>
      <c r="CQ332" s="24" t="e">
        <f>_xlfn.XLOOKUP(CM332,'Banco de dados'!$B:$B,'Banco de dados'!$H:$H)</f>
        <v>#N/A</v>
      </c>
      <c r="CR332" s="24">
        <f>_xlfn.XLOOKUP(CK332,'Banco de dados'!$B:$B,'Banco de dados'!$F:$F)</f>
        <v>7657.99</v>
      </c>
      <c r="CS332" s="24">
        <f>_xlfn.XLOOKUP(CM332,'Banco de dados'!$B:$B,'Banco de dados'!$F:$F)</f>
        <v>0</v>
      </c>
      <c r="CT332" s="25">
        <v>0</v>
      </c>
      <c r="CU332" s="25"/>
      <c r="CV332" s="24" t="str">
        <f>IF(AI332&lt;=0.5,"Curto I",IF(AND(AI332&gt;='Braços de IP'!$B$9,AI332&lt;='Braços de IP'!$D$9),'Braços de IP'!$E$9,IF(AND(AI332&gt;='Braços de IP'!$B$10,AI332&lt;='Braços de IP'!$D$10),'Braços de IP'!$E$10,IF(AND(AI332&gt;='Braços de IP'!$B$11,AI332&lt;='Braços de IP'!$D$11),'Braços de IP'!$E$11,IF(AND(AI332&gt;='Braços de IP'!$B$12,AI332&lt;='Braços de IP'!$D$12),'Braços de IP'!$E$12,IF(AND(AI332&gt;='Braços de IP'!$B$13,AI332&lt;='Braços de IP'!$D$13),'Braços de IP'!$E$13,IF(AND(AI332&gt;='Braços de IP'!$B$14,AI332&lt;='Braços de IP'!$D$14),'Braços de IP'!$E$14,"ERRO")))))))</f>
        <v>Curto II</v>
      </c>
      <c r="CW332" s="25"/>
      <c r="CX332" s="24" t="str">
        <f>IF($CW332="","",VLOOKUP($CW332,'Braços de IP'!$E$9:$I$15,2,0))</f>
        <v/>
      </c>
      <c r="CY332" s="27" t="str">
        <f>IF($CW332="","",VLOOKUP($CW332,'Braços de IP'!$E$9:$I$15,5,0))</f>
        <v/>
      </c>
      <c r="CZ332" s="24"/>
      <c r="DA332" s="24"/>
      <c r="DB332" s="24"/>
      <c r="DC332" s="24"/>
      <c r="DD332" s="24"/>
      <c r="DE332" s="24"/>
      <c r="DF332" s="28">
        <f t="shared" si="204"/>
        <v>44</v>
      </c>
      <c r="DG332" s="29">
        <f t="shared" si="205"/>
        <v>100</v>
      </c>
      <c r="DH332" s="28">
        <f t="shared" si="206"/>
        <v>144</v>
      </c>
      <c r="DI332" s="30">
        <f t="shared" si="207"/>
        <v>0.56000000000000005</v>
      </c>
      <c r="DJ332" s="31"/>
      <c r="DK332" s="32"/>
      <c r="DL332" s="15" t="s">
        <v>141</v>
      </c>
      <c r="DM332" s="15"/>
      <c r="DO332" s="33">
        <f t="shared" si="208"/>
        <v>0.62393162393162394</v>
      </c>
    </row>
    <row r="333" spans="3:119" ht="15.75" hidden="1" customHeight="1" x14ac:dyDescent="0.3">
      <c r="C333" t="s">
        <v>991</v>
      </c>
      <c r="D333" s="15">
        <v>110</v>
      </c>
      <c r="E333" s="15" t="s">
        <v>132</v>
      </c>
      <c r="F333" s="15" t="s">
        <v>274</v>
      </c>
      <c r="G333" s="15">
        <v>-30.059853</v>
      </c>
      <c r="H333" s="15">
        <v>-50.168180999999997</v>
      </c>
      <c r="I333" s="15" t="s">
        <v>134</v>
      </c>
      <c r="J333" s="15" t="s">
        <v>135</v>
      </c>
      <c r="K333" s="15" t="s">
        <v>136</v>
      </c>
      <c r="L333" s="15" t="s">
        <v>148</v>
      </c>
      <c r="M333" s="15">
        <v>100</v>
      </c>
      <c r="N333" s="15">
        <v>17</v>
      </c>
      <c r="O333" s="15">
        <v>0</v>
      </c>
      <c r="P333" s="15">
        <f t="shared" si="182"/>
        <v>200</v>
      </c>
      <c r="Q333" s="16">
        <v>2</v>
      </c>
      <c r="R333" s="16">
        <v>2.5</v>
      </c>
      <c r="S333" s="16">
        <v>7</v>
      </c>
      <c r="T333" s="15"/>
      <c r="U333" s="15"/>
      <c r="V333" s="15">
        <v>0</v>
      </c>
      <c r="W333" s="15">
        <v>3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 t="s">
        <v>138</v>
      </c>
      <c r="AD333" s="15" t="s">
        <v>139</v>
      </c>
      <c r="AE333" s="15">
        <v>48.7</v>
      </c>
      <c r="AF333" s="15">
        <v>7.5</v>
      </c>
      <c r="AG333" s="15">
        <v>1</v>
      </c>
      <c r="AH333" s="15">
        <v>0.3</v>
      </c>
      <c r="AI333" s="15">
        <v>1.3</v>
      </c>
      <c r="AJ333" s="16">
        <f t="shared" si="183"/>
        <v>1</v>
      </c>
      <c r="AK333" s="16" t="s">
        <v>135</v>
      </c>
      <c r="AL333" s="16" t="s">
        <v>135</v>
      </c>
      <c r="AM333" s="15" t="s">
        <v>140</v>
      </c>
      <c r="AN333" s="16">
        <f t="shared" si="184"/>
        <v>2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 t="s">
        <v>135</v>
      </c>
      <c r="AU333" s="17">
        <f t="shared" si="185"/>
        <v>0</v>
      </c>
      <c r="AV333" s="17"/>
      <c r="AW333" s="17">
        <f>VLOOKUP(I333,ABNT5101!$I$3:$J$9,2)</f>
        <v>7.5</v>
      </c>
      <c r="AX333" s="17">
        <f>VLOOKUP(I333,ABNT5101!$I$3:$M$9,5)</f>
        <v>0.18</v>
      </c>
      <c r="AY333" s="131" t="str">
        <f>_xlfn.XLOOKUP(I333,ABNT5101!$I:$I,ABNT5101!$L:$L)</f>
        <v>-</v>
      </c>
      <c r="AZ333" s="131">
        <f>_xlfn.XLOOKUP(I333,ABNT5101!$I:$I,ABNT5101!M:M)</f>
        <v>0.18</v>
      </c>
      <c r="BA333" s="131" t="str">
        <f>_xlfn.XLOOKUP(I333,ABNT5101!$I:$I,ABNT5101!N:N)</f>
        <v>-</v>
      </c>
      <c r="BB333" s="131">
        <f>_xlfn.XLOOKUP(I333,ABNT5101!$I:$I,ABNT5101!O:O)</f>
        <v>16</v>
      </c>
      <c r="BC333" s="18" t="str">
        <f t="shared" si="186"/>
        <v>ATENDE</v>
      </c>
      <c r="BD333" s="19">
        <f t="shared" si="187"/>
        <v>0.34799999999999986</v>
      </c>
      <c r="BE333" s="19">
        <f t="shared" si="188"/>
        <v>-0.11111111111111105</v>
      </c>
      <c r="BF333" s="19" t="str">
        <f t="shared" si="189"/>
        <v>-</v>
      </c>
      <c r="BG333" s="20">
        <v>10.11</v>
      </c>
      <c r="BH333" s="20">
        <v>0.16</v>
      </c>
      <c r="BI333" s="20"/>
      <c r="BJ333" s="20"/>
      <c r="BK333" s="21"/>
      <c r="BL333" s="20"/>
      <c r="BM333" s="18" t="str">
        <f t="shared" si="190"/>
        <v>ATENDE</v>
      </c>
      <c r="BN333" s="18" t="str">
        <f t="shared" si="191"/>
        <v>ATENDE</v>
      </c>
      <c r="BO333" s="18" t="str">
        <f t="shared" si="192"/>
        <v>ATENDIMENTO LIMIAR</v>
      </c>
      <c r="BP333" s="18" t="str">
        <f t="shared" si="193"/>
        <v>ATENDE</v>
      </c>
      <c r="BQ333" s="22" t="str">
        <f t="shared" si="194"/>
        <v>C5</v>
      </c>
      <c r="BR333" s="22" t="str">
        <f t="shared" si="181"/>
        <v>P6</v>
      </c>
      <c r="BS333" s="23">
        <f t="shared" si="195"/>
        <v>1.7466666666666666</v>
      </c>
      <c r="BT333" s="20">
        <v>8.24</v>
      </c>
      <c r="BU333" s="20">
        <v>1.82</v>
      </c>
      <c r="BV333" s="132">
        <f>IF(BR333="-","-",_xlfn.XLOOKUP(BR333,ABNT5101!$B$4:$B$9,ABNT5101!$C$4:$C$9))</f>
        <v>3</v>
      </c>
      <c r="BW333" s="132">
        <f>IF(BR333="-","-",_xlfn.XLOOKUP(BR333,ABNT5101!$B$4:$B$9,ABNT5101!$D$4:$D$9))</f>
        <v>0.6</v>
      </c>
      <c r="BX333" s="18" t="str">
        <f t="shared" si="196"/>
        <v>ATENDE</v>
      </c>
      <c r="BY333" s="18" t="str">
        <f t="shared" si="197"/>
        <v>ATENDE</v>
      </c>
      <c r="BZ333" s="18" t="str">
        <f t="shared" si="198"/>
        <v>ATENDE</v>
      </c>
      <c r="CA333" s="22" t="str">
        <f t="shared" si="209"/>
        <v>P6</v>
      </c>
      <c r="CB333" s="23">
        <f t="shared" si="199"/>
        <v>0.76666666666666661</v>
      </c>
      <c r="CC333" s="22">
        <v>5.3</v>
      </c>
      <c r="CD333" s="22">
        <v>1.02</v>
      </c>
      <c r="CE333" s="130">
        <f>IF(CA333="-","-",_xlfn.XLOOKUP(CA333,ABNT5101!$B$4:$B$9,ABNT5101!$C$4:$C$9))</f>
        <v>3</v>
      </c>
      <c r="CF333" s="130">
        <f>IF(CA333="-","-",_xlfn.XLOOKUP(CA333,ABNT5101!$B$4:$B$9,ABNT5101!$D$4:$D$9))</f>
        <v>0.6</v>
      </c>
      <c r="CG333" s="18" t="str">
        <f t="shared" si="200"/>
        <v>ATENDE</v>
      </c>
      <c r="CH333" s="18" t="str">
        <f t="shared" si="201"/>
        <v>ATENDE</v>
      </c>
      <c r="CI333" s="18" t="str">
        <f t="shared" si="202"/>
        <v>ATENDE</v>
      </c>
      <c r="CJ333" s="133" t="str">
        <f>_xlfn.XLOOKUP(CK333,'Banco de dados'!$B:$B,'Banco de dados'!$D:$D)</f>
        <v>SX LIGHTING</v>
      </c>
      <c r="CK333" s="145" t="s">
        <v>807</v>
      </c>
      <c r="CL333" s="24" t="str">
        <f>_xlfn.XLOOKUP(CK333,'Banco de dados'!$B:$B,'Banco de dados'!$E:$E)</f>
        <v>SXINEVO060K40L12CZF7PHF</v>
      </c>
      <c r="CM333" s="24"/>
      <c r="CN333" s="24" t="e">
        <f>IF(CM333="-","-",_xlfn.XLOOKUP(CM333,'Banco de dados'!$B:$B,'Banco de dados'!$E:$E))</f>
        <v>#N/A</v>
      </c>
      <c r="CO333" s="26">
        <f t="shared" si="203"/>
        <v>1</v>
      </c>
      <c r="CP333" s="24">
        <f>_xlfn.XLOOKUP(CK333,'Banco de dados'!$B:$B,'Banco de dados'!$H:$H)</f>
        <v>60</v>
      </c>
      <c r="CQ333" s="24" t="e">
        <f>_xlfn.XLOOKUP(CM333,'Banco de dados'!$B:$B,'Banco de dados'!$H:$H)</f>
        <v>#N/A</v>
      </c>
      <c r="CR333" s="24">
        <f>_xlfn.XLOOKUP(CK333,'Banco de dados'!$B:$B,'Banco de dados'!$F:$F)</f>
        <v>9600</v>
      </c>
      <c r="CS333" s="24">
        <f>_xlfn.XLOOKUP(CM333,'Banco de dados'!$B:$B,'Banco de dados'!$F:$F)</f>
        <v>0</v>
      </c>
      <c r="CT333" s="25">
        <v>0</v>
      </c>
      <c r="CU333" s="25"/>
      <c r="CV333" s="24" t="str">
        <f>IF(AI333&lt;=0.5,"Curto I",IF(AND(AI333&gt;='Braços de IP'!$B$9,AI333&lt;='Braços de IP'!$D$9),'Braços de IP'!$E$9,IF(AND(AI333&gt;='Braços de IP'!$B$10,AI333&lt;='Braços de IP'!$D$10),'Braços de IP'!$E$10,IF(AND(AI333&gt;='Braços de IP'!$B$11,AI333&lt;='Braços de IP'!$D$11),'Braços de IP'!$E$11,IF(AND(AI333&gt;='Braços de IP'!$B$12,AI333&lt;='Braços de IP'!$D$12),'Braços de IP'!$E$12,IF(AND(AI333&gt;='Braços de IP'!$B$13,AI333&lt;='Braços de IP'!$D$13),'Braços de IP'!$E$13,IF(AND(AI333&gt;='Braços de IP'!$B$14,AI333&lt;='Braços de IP'!$D$14),'Braços de IP'!$E$14,"ERRO")))))))</f>
        <v>Curto II</v>
      </c>
      <c r="CW333" s="25"/>
      <c r="CX333" s="24" t="str">
        <f>IF($CW333="","",VLOOKUP($CW333,'Braços de IP'!$E$9:$I$15,2,0))</f>
        <v/>
      </c>
      <c r="CY333" s="27" t="str">
        <f>IF($CW333="","",VLOOKUP($CW333,'Braços de IP'!$E$9:$I$15,5,0))</f>
        <v/>
      </c>
      <c r="CZ333" s="24"/>
      <c r="DA333" s="24"/>
      <c r="DB333" s="24"/>
      <c r="DC333" s="24"/>
      <c r="DD333" s="24"/>
      <c r="DE333" s="24"/>
      <c r="DF333" s="28">
        <f t="shared" si="204"/>
        <v>60</v>
      </c>
      <c r="DG333" s="29">
        <f t="shared" si="205"/>
        <v>100</v>
      </c>
      <c r="DH333" s="28">
        <f t="shared" si="206"/>
        <v>160</v>
      </c>
      <c r="DI333" s="30">
        <f t="shared" si="207"/>
        <v>0.4</v>
      </c>
      <c r="DJ333" s="31"/>
      <c r="DK333" s="32"/>
      <c r="DL333" s="15" t="s">
        <v>141</v>
      </c>
      <c r="DM333" s="15"/>
      <c r="DO333" s="33">
        <f t="shared" si="208"/>
        <v>0.48717948717948717</v>
      </c>
    </row>
    <row r="334" spans="3:119" ht="15.75" hidden="1" customHeight="1" x14ac:dyDescent="0.3">
      <c r="C334" t="s">
        <v>991</v>
      </c>
      <c r="D334" s="15">
        <v>110</v>
      </c>
      <c r="E334" s="15" t="s">
        <v>132</v>
      </c>
      <c r="F334" s="15" t="s">
        <v>274</v>
      </c>
      <c r="G334" s="15">
        <v>-30.059853</v>
      </c>
      <c r="H334" s="15">
        <v>-50.168180999999997</v>
      </c>
      <c r="I334" s="15" t="s">
        <v>134</v>
      </c>
      <c r="J334" s="15" t="s">
        <v>135</v>
      </c>
      <c r="K334" s="15" t="s">
        <v>136</v>
      </c>
      <c r="L334" s="15" t="s">
        <v>148</v>
      </c>
      <c r="M334" s="15">
        <v>100</v>
      </c>
      <c r="N334" s="15">
        <v>17</v>
      </c>
      <c r="O334" s="15">
        <v>0</v>
      </c>
      <c r="P334" s="15">
        <f t="shared" si="182"/>
        <v>200</v>
      </c>
      <c r="Q334" s="16">
        <v>2</v>
      </c>
      <c r="R334" s="16">
        <v>2.5</v>
      </c>
      <c r="S334" s="16">
        <v>7</v>
      </c>
      <c r="T334" s="15"/>
      <c r="U334" s="15"/>
      <c r="V334" s="15">
        <v>0</v>
      </c>
      <c r="W334" s="15">
        <v>3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 t="s">
        <v>138</v>
      </c>
      <c r="AD334" s="15" t="s">
        <v>139</v>
      </c>
      <c r="AE334" s="15">
        <v>48.7</v>
      </c>
      <c r="AF334" s="15">
        <v>7.5</v>
      </c>
      <c r="AG334" s="15">
        <v>1</v>
      </c>
      <c r="AH334" s="15">
        <v>0.3</v>
      </c>
      <c r="AI334" s="15">
        <v>1.3</v>
      </c>
      <c r="AJ334" s="16">
        <f t="shared" si="183"/>
        <v>1</v>
      </c>
      <c r="AK334" s="16" t="s">
        <v>135</v>
      </c>
      <c r="AL334" s="16" t="s">
        <v>135</v>
      </c>
      <c r="AM334" s="15" t="s">
        <v>140</v>
      </c>
      <c r="AN334" s="16">
        <f t="shared" si="184"/>
        <v>2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 t="s">
        <v>135</v>
      </c>
      <c r="AU334" s="17">
        <f t="shared" si="185"/>
        <v>0</v>
      </c>
      <c r="AV334" s="17"/>
      <c r="AW334" s="17">
        <f>VLOOKUP(I334,ABNT5101!$I$3:$J$9,2)</f>
        <v>7.5</v>
      </c>
      <c r="AX334" s="17">
        <f>VLOOKUP(I334,ABNT5101!$I$3:$M$9,5)</f>
        <v>0.18</v>
      </c>
      <c r="AY334" s="131" t="str">
        <f>_xlfn.XLOOKUP(I334,ABNT5101!$I:$I,ABNT5101!$L:$L)</f>
        <v>-</v>
      </c>
      <c r="AZ334" s="131">
        <f>_xlfn.XLOOKUP(I334,ABNT5101!$I:$I,ABNT5101!M:M)</f>
        <v>0.18</v>
      </c>
      <c r="BA334" s="131" t="str">
        <f>_xlfn.XLOOKUP(I334,ABNT5101!$I:$I,ABNT5101!N:N)</f>
        <v>-</v>
      </c>
      <c r="BB334" s="131">
        <f>_xlfn.XLOOKUP(I334,ABNT5101!$I:$I,ABNT5101!O:O)</f>
        <v>16</v>
      </c>
      <c r="BC334" s="18" t="str">
        <f t="shared" si="186"/>
        <v>ATENDE</v>
      </c>
      <c r="BD334" s="19">
        <f t="shared" si="187"/>
        <v>0.14133333333333331</v>
      </c>
      <c r="BE334" s="19">
        <f t="shared" si="188"/>
        <v>-0.11111111111111105</v>
      </c>
      <c r="BF334" s="19" t="str">
        <f t="shared" si="189"/>
        <v>-</v>
      </c>
      <c r="BG334" s="20">
        <v>8.56</v>
      </c>
      <c r="BH334" s="20">
        <v>0.16</v>
      </c>
      <c r="BI334" s="20"/>
      <c r="BJ334" s="20"/>
      <c r="BK334" s="21"/>
      <c r="BL334" s="20"/>
      <c r="BM334" s="18" t="str">
        <f t="shared" si="190"/>
        <v>ATENDE</v>
      </c>
      <c r="BN334" s="18" t="str">
        <f t="shared" si="191"/>
        <v>ATENDE</v>
      </c>
      <c r="BO334" s="18" t="str">
        <f t="shared" si="192"/>
        <v>ATENDIMENTO LIMIAR</v>
      </c>
      <c r="BP334" s="18" t="str">
        <f t="shared" si="193"/>
        <v>ATENDE</v>
      </c>
      <c r="BQ334" s="22" t="str">
        <f t="shared" si="194"/>
        <v>C5</v>
      </c>
      <c r="BR334" s="22" t="str">
        <f t="shared" si="181"/>
        <v>P6</v>
      </c>
      <c r="BS334" s="23">
        <f t="shared" si="195"/>
        <v>1.1433333333333331</v>
      </c>
      <c r="BT334" s="20">
        <v>6.43</v>
      </c>
      <c r="BU334" s="20">
        <v>1.28</v>
      </c>
      <c r="BV334" s="132">
        <f>IF(BR334="-","-",_xlfn.XLOOKUP(BR334,ABNT5101!$B$4:$B$9,ABNT5101!$C$4:$C$9))</f>
        <v>3</v>
      </c>
      <c r="BW334" s="132">
        <f>IF(BR334="-","-",_xlfn.XLOOKUP(BR334,ABNT5101!$B$4:$B$9,ABNT5101!$D$4:$D$9))</f>
        <v>0.6</v>
      </c>
      <c r="BX334" s="18" t="str">
        <f t="shared" si="196"/>
        <v>ATENDE</v>
      </c>
      <c r="BY334" s="18" t="str">
        <f t="shared" si="197"/>
        <v>ATENDE</v>
      </c>
      <c r="BZ334" s="18" t="str">
        <f t="shared" si="198"/>
        <v>ATENDE</v>
      </c>
      <c r="CA334" s="22" t="str">
        <f t="shared" si="209"/>
        <v>P6</v>
      </c>
      <c r="CB334" s="23">
        <f t="shared" si="199"/>
        <v>0.52333333333333343</v>
      </c>
      <c r="CC334" s="22">
        <v>4.57</v>
      </c>
      <c r="CD334" s="22">
        <v>0.97</v>
      </c>
      <c r="CE334" s="130">
        <f>IF(CA334="-","-",_xlfn.XLOOKUP(CA334,ABNT5101!$B$4:$B$9,ABNT5101!$C$4:$C$9))</f>
        <v>3</v>
      </c>
      <c r="CF334" s="130">
        <f>IF(CA334="-","-",_xlfn.XLOOKUP(CA334,ABNT5101!$B$4:$B$9,ABNT5101!$D$4:$D$9))</f>
        <v>0.6</v>
      </c>
      <c r="CG334" s="18" t="str">
        <f t="shared" si="200"/>
        <v>ATENDE</v>
      </c>
      <c r="CH334" s="18" t="str">
        <f t="shared" si="201"/>
        <v>ATENDE</v>
      </c>
      <c r="CI334" s="18" t="str">
        <f t="shared" si="202"/>
        <v>ATENDE</v>
      </c>
      <c r="CJ334" s="133" t="str">
        <f>_xlfn.XLOOKUP(CK334,'Banco de dados'!$B:$B,'Banco de dados'!$D:$D)</f>
        <v>TECNOWATT</v>
      </c>
      <c r="CK334" s="145" t="s">
        <v>828</v>
      </c>
      <c r="CL334" s="24" t="str">
        <f>_xlfn.XLOOKUP(CK334,'Banco de dados'!$B:$B,'Banco de dados'!$E:$E)</f>
        <v>SIGSAGPTLRRSSNDL_50W_61IBBRS
1-10C1MUN6.5</v>
      </c>
      <c r="CM334" s="24"/>
      <c r="CN334" s="24" t="e">
        <f>IF(CM334="-","-",_xlfn.XLOOKUP(CM334,'Banco de dados'!$B:$B,'Banco de dados'!$E:$E))</f>
        <v>#N/A</v>
      </c>
      <c r="CO334" s="26">
        <f t="shared" si="203"/>
        <v>1</v>
      </c>
      <c r="CP334" s="24">
        <f>_xlfn.XLOOKUP(CK334,'Banco de dados'!$B:$B,'Banco de dados'!$H:$H)</f>
        <v>50</v>
      </c>
      <c r="CQ334" s="24" t="e">
        <f>_xlfn.XLOOKUP(CM334,'Banco de dados'!$B:$B,'Banco de dados'!$H:$H)</f>
        <v>#N/A</v>
      </c>
      <c r="CR334" s="24">
        <f>_xlfn.XLOOKUP(CK334,'Banco de dados'!$B:$B,'Banco de dados'!$F:$F)</f>
        <v>8163</v>
      </c>
      <c r="CS334" s="24">
        <f>_xlfn.XLOOKUP(CM334,'Banco de dados'!$B:$B,'Banco de dados'!$F:$F)</f>
        <v>0</v>
      </c>
      <c r="CT334" s="25">
        <v>0</v>
      </c>
      <c r="CU334" s="25"/>
      <c r="CV334" s="24" t="str">
        <f>IF(AI334&lt;=0.5,"Curto I",IF(AND(AI334&gt;='Braços de IP'!$B$9,AI334&lt;='Braços de IP'!$D$9),'Braços de IP'!$E$9,IF(AND(AI334&gt;='Braços de IP'!$B$10,AI334&lt;='Braços de IP'!$D$10),'Braços de IP'!$E$10,IF(AND(AI334&gt;='Braços de IP'!$B$11,AI334&lt;='Braços de IP'!$D$11),'Braços de IP'!$E$11,IF(AND(AI334&gt;='Braços de IP'!$B$12,AI334&lt;='Braços de IP'!$D$12),'Braços de IP'!$E$12,IF(AND(AI334&gt;='Braços de IP'!$B$13,AI334&lt;='Braços de IP'!$D$13),'Braços de IP'!$E$13,IF(AND(AI334&gt;='Braços de IP'!$B$14,AI334&lt;='Braços de IP'!$D$14),'Braços de IP'!$E$14,"ERRO")))))))</f>
        <v>Curto II</v>
      </c>
      <c r="CW334" s="25"/>
      <c r="CX334" s="24" t="str">
        <f>IF($CW334="","",VLOOKUP($CW334,'Braços de IP'!$E$9:$I$15,2,0))</f>
        <v/>
      </c>
      <c r="CY334" s="27" t="str">
        <f>IF($CW334="","",VLOOKUP($CW334,'Braços de IP'!$E$9:$I$15,5,0))</f>
        <v/>
      </c>
      <c r="CZ334" s="24"/>
      <c r="DA334" s="24"/>
      <c r="DB334" s="24"/>
      <c r="DC334" s="24"/>
      <c r="DD334" s="24"/>
      <c r="DE334" s="24"/>
      <c r="DF334" s="28">
        <f t="shared" si="204"/>
        <v>50</v>
      </c>
      <c r="DG334" s="29">
        <f t="shared" si="205"/>
        <v>100</v>
      </c>
      <c r="DH334" s="28">
        <f t="shared" si="206"/>
        <v>150</v>
      </c>
      <c r="DI334" s="30">
        <f t="shared" si="207"/>
        <v>0.5</v>
      </c>
      <c r="DJ334" s="31"/>
      <c r="DK334" s="32"/>
      <c r="DL334" s="15" t="s">
        <v>141</v>
      </c>
      <c r="DM334" s="15"/>
      <c r="DO334" s="33">
        <f t="shared" si="208"/>
        <v>0.57264957264957261</v>
      </c>
    </row>
    <row r="335" spans="3:119" ht="15.75" hidden="1" customHeight="1" x14ac:dyDescent="0.3">
      <c r="C335" t="s">
        <v>991</v>
      </c>
      <c r="D335" s="15">
        <v>111</v>
      </c>
      <c r="E335" s="15" t="s">
        <v>132</v>
      </c>
      <c r="F335" s="15" t="s">
        <v>275</v>
      </c>
      <c r="G335" s="15">
        <v>-30.058617999999999</v>
      </c>
      <c r="H335" s="15">
        <v>-50.157390999999997</v>
      </c>
      <c r="I335" s="15" t="s">
        <v>134</v>
      </c>
      <c r="J335" s="15" t="s">
        <v>135</v>
      </c>
      <c r="K335" s="15" t="s">
        <v>136</v>
      </c>
      <c r="L335" s="15" t="s">
        <v>148</v>
      </c>
      <c r="M335" s="15">
        <v>100</v>
      </c>
      <c r="N335" s="15">
        <v>17</v>
      </c>
      <c r="O335" s="15">
        <v>0</v>
      </c>
      <c r="P335" s="15">
        <f t="shared" si="182"/>
        <v>200</v>
      </c>
      <c r="Q335" s="16">
        <v>2</v>
      </c>
      <c r="R335" s="16">
        <v>2.4</v>
      </c>
      <c r="S335" s="16">
        <v>6.7</v>
      </c>
      <c r="T335" s="15"/>
      <c r="U335" s="15"/>
      <c r="V335" s="15">
        <v>0</v>
      </c>
      <c r="W335" s="15">
        <v>2.4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 t="s">
        <v>138</v>
      </c>
      <c r="AD335" s="15" t="s">
        <v>139</v>
      </c>
      <c r="AE335" s="15">
        <v>32.049999999999997</v>
      </c>
      <c r="AF335" s="15">
        <v>6.6</v>
      </c>
      <c r="AG335" s="15">
        <v>1</v>
      </c>
      <c r="AH335" s="15">
        <v>0.3</v>
      </c>
      <c r="AI335" s="15">
        <v>1.6</v>
      </c>
      <c r="AJ335" s="16">
        <f t="shared" si="183"/>
        <v>1.3</v>
      </c>
      <c r="AK335" s="16" t="s">
        <v>135</v>
      </c>
      <c r="AL335" s="16" t="s">
        <v>135</v>
      </c>
      <c r="AM335" s="15" t="s">
        <v>140</v>
      </c>
      <c r="AN335" s="16">
        <f t="shared" si="184"/>
        <v>2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 t="s">
        <v>135</v>
      </c>
      <c r="AU335" s="17">
        <f t="shared" si="185"/>
        <v>0</v>
      </c>
      <c r="AV335" s="17"/>
      <c r="AW335" s="17">
        <f>VLOOKUP(I335,ABNT5101!$I$3:$J$9,2)</f>
        <v>7.5</v>
      </c>
      <c r="AX335" s="17">
        <f>VLOOKUP(I335,ABNT5101!$I$3:$M$9,5)</f>
        <v>0.18</v>
      </c>
      <c r="AY335" s="131" t="str">
        <f>_xlfn.XLOOKUP(I335,ABNT5101!$I:$I,ABNT5101!$L:$L)</f>
        <v>-</v>
      </c>
      <c r="AZ335" s="131">
        <f>_xlfn.XLOOKUP(I335,ABNT5101!$I:$I,ABNT5101!M:M)</f>
        <v>0.18</v>
      </c>
      <c r="BA335" s="131" t="str">
        <f>_xlfn.XLOOKUP(I335,ABNT5101!$I:$I,ABNT5101!N:N)</f>
        <v>-</v>
      </c>
      <c r="BB335" s="131">
        <f>_xlfn.XLOOKUP(I335,ABNT5101!$I:$I,ABNT5101!O:O)</f>
        <v>16</v>
      </c>
      <c r="BC335" s="18" t="str">
        <f t="shared" si="186"/>
        <v>ATENDE</v>
      </c>
      <c r="BD335" s="19">
        <f t="shared" si="187"/>
        <v>6.800000000000006E-2</v>
      </c>
      <c r="BE335" s="19">
        <f t="shared" si="188"/>
        <v>1.0555555555555558</v>
      </c>
      <c r="BF335" s="19" t="str">
        <f t="shared" si="189"/>
        <v>-</v>
      </c>
      <c r="BG335" s="20">
        <v>8.01</v>
      </c>
      <c r="BH335" s="20">
        <v>0.37</v>
      </c>
      <c r="BI335" s="20"/>
      <c r="BJ335" s="20"/>
      <c r="BK335" s="21"/>
      <c r="BL335" s="20"/>
      <c r="BM335" s="18" t="str">
        <f t="shared" si="190"/>
        <v>ATENDE</v>
      </c>
      <c r="BN335" s="18" t="str">
        <f t="shared" si="191"/>
        <v>ATENDE</v>
      </c>
      <c r="BO335" s="18" t="str">
        <f t="shared" si="192"/>
        <v>ATENDE</v>
      </c>
      <c r="BP335" s="18" t="str">
        <f t="shared" si="193"/>
        <v>ATENDE</v>
      </c>
      <c r="BQ335" s="22" t="str">
        <f t="shared" si="194"/>
        <v>C5</v>
      </c>
      <c r="BR335" s="22" t="str">
        <f t="shared" si="181"/>
        <v>P6</v>
      </c>
      <c r="BS335" s="23">
        <f t="shared" si="195"/>
        <v>0.55999999999999983</v>
      </c>
      <c r="BT335" s="20">
        <v>4.68</v>
      </c>
      <c r="BU335" s="20">
        <v>2.17</v>
      </c>
      <c r="BV335" s="132">
        <f>IF(BR335="-","-",_xlfn.XLOOKUP(BR335,ABNT5101!$B$4:$B$9,ABNT5101!$C$4:$C$9))</f>
        <v>3</v>
      </c>
      <c r="BW335" s="132">
        <f>IF(BR335="-","-",_xlfn.XLOOKUP(BR335,ABNT5101!$B$4:$B$9,ABNT5101!$D$4:$D$9))</f>
        <v>0.6</v>
      </c>
      <c r="BX335" s="18" t="str">
        <f t="shared" si="196"/>
        <v>ATENDE</v>
      </c>
      <c r="BY335" s="18" t="str">
        <f t="shared" si="197"/>
        <v>ATENDE</v>
      </c>
      <c r="BZ335" s="18" t="str">
        <f t="shared" si="198"/>
        <v>ATENDE</v>
      </c>
      <c r="CA335" s="22" t="str">
        <f t="shared" si="209"/>
        <v>P6</v>
      </c>
      <c r="CB335" s="23">
        <f t="shared" si="199"/>
        <v>1.0133333333333332</v>
      </c>
      <c r="CC335" s="22">
        <v>6.04</v>
      </c>
      <c r="CD335" s="22">
        <v>0.6</v>
      </c>
      <c r="CE335" s="130">
        <f>IF(CA335="-","-",_xlfn.XLOOKUP(CA335,ABNT5101!$B$4:$B$9,ABNT5101!$C$4:$C$9))</f>
        <v>3</v>
      </c>
      <c r="CF335" s="130">
        <f>IF(CA335="-","-",_xlfn.XLOOKUP(CA335,ABNT5101!$B$4:$B$9,ABNT5101!$D$4:$D$9))</f>
        <v>0.6</v>
      </c>
      <c r="CG335" s="18" t="str">
        <f t="shared" si="200"/>
        <v>ATENDE</v>
      </c>
      <c r="CH335" s="18" t="str">
        <f t="shared" si="201"/>
        <v>ATENDE</v>
      </c>
      <c r="CI335" s="18" t="str">
        <f t="shared" si="202"/>
        <v>ATENDE</v>
      </c>
      <c r="CJ335" s="133" t="str">
        <f>_xlfn.XLOOKUP(CK335,'Banco de dados'!$B:$B,'Banco de dados'!$D:$D)</f>
        <v>LEDSTAR</v>
      </c>
      <c r="CK335" s="145" t="s">
        <v>707</v>
      </c>
      <c r="CL335" s="24" t="str">
        <f>_xlfn.XLOOKUP(CK335,'Banco de dados'!$B:$B,'Banco de dados'!$E:$E)</f>
        <v>LUM LED SL VT 9.1 28W</v>
      </c>
      <c r="CM335" s="24"/>
      <c r="CN335" s="24" t="e">
        <f>IF(CM335="-","-",_xlfn.XLOOKUP(CM335,'Banco de dados'!$B:$B,'Banco de dados'!$E:$E))</f>
        <v>#N/A</v>
      </c>
      <c r="CO335" s="26">
        <f t="shared" si="203"/>
        <v>1</v>
      </c>
      <c r="CP335" s="24">
        <f>_xlfn.XLOOKUP(CK335,'Banco de dados'!$B:$B,'Banco de dados'!$H:$H)</f>
        <v>28</v>
      </c>
      <c r="CQ335" s="24">
        <f>_xlfn.XLOOKUP(CM335,'Banco de dados'!$B:$B,'Banco de dados'!$H:$H)</f>
        <v>0</v>
      </c>
      <c r="CR335" s="24">
        <f>_xlfn.XLOOKUP(CK335,'Banco de dados'!$B:$B,'Banco de dados'!$F:$F)</f>
        <v>4927.3500000000004</v>
      </c>
      <c r="CS335" s="24">
        <f>_xlfn.XLOOKUP(CM335,'Banco de dados'!$B:$B,'Banco de dados'!$F:$F)</f>
        <v>0</v>
      </c>
      <c r="CT335" s="25">
        <v>0</v>
      </c>
      <c r="CU335" s="25"/>
      <c r="CV335" s="24" t="str">
        <f>IF(AI335&lt;=0.5,"Curto I",IF(AND(AI335&gt;='Braços de IP'!$B$9,AI335&lt;='Braços de IP'!$D$9),'Braços de IP'!$E$9,IF(AND(AI335&gt;='Braços de IP'!$B$10,AI335&lt;='Braços de IP'!$D$10),'Braços de IP'!$E$10,IF(AND(AI335&gt;='Braços de IP'!$B$11,AI335&lt;='Braços de IP'!$D$11),'Braços de IP'!$E$11,IF(AND(AI335&gt;='Braços de IP'!$B$12,AI335&lt;='Braços de IP'!$D$12),'Braços de IP'!$E$12,IF(AND(AI335&gt;='Braços de IP'!$B$13,AI335&lt;='Braços de IP'!$D$13),'Braços de IP'!$E$13,IF(AND(AI335&gt;='Braços de IP'!$B$14,AI335&lt;='Braços de IP'!$D$14),'Braços de IP'!$E$14,"ERRO")))))))</f>
        <v>Médio I</v>
      </c>
      <c r="CW335" s="25"/>
      <c r="CX335" s="24" t="str">
        <f>IF($CW335="","",VLOOKUP($CW335,'Braços de IP'!$E$9:$I$15,2,0))</f>
        <v/>
      </c>
      <c r="CY335" s="27" t="str">
        <f>IF($CW335="","",VLOOKUP($CW335,'Braços de IP'!$E$9:$I$15,5,0))</f>
        <v/>
      </c>
      <c r="CZ335" s="24"/>
      <c r="DA335" s="24"/>
      <c r="DB335" s="24"/>
      <c r="DC335" s="24"/>
      <c r="DD335" s="24"/>
      <c r="DE335" s="24"/>
      <c r="DF335" s="28">
        <f t="shared" si="204"/>
        <v>28</v>
      </c>
      <c r="DG335" s="29">
        <f t="shared" si="205"/>
        <v>100</v>
      </c>
      <c r="DH335" s="28">
        <f t="shared" si="206"/>
        <v>128</v>
      </c>
      <c r="DI335" s="30">
        <f t="shared" si="207"/>
        <v>0.72</v>
      </c>
      <c r="DJ335" s="31"/>
      <c r="DK335" s="32"/>
      <c r="DL335" s="15" t="s">
        <v>141</v>
      </c>
      <c r="DM335" s="15"/>
      <c r="DO335" s="33">
        <f t="shared" si="208"/>
        <v>0.76068376068376065</v>
      </c>
    </row>
    <row r="336" spans="3:119" ht="15.75" hidden="1" customHeight="1" x14ac:dyDescent="0.3">
      <c r="C336" t="s">
        <v>991</v>
      </c>
      <c r="D336" s="15">
        <v>111</v>
      </c>
      <c r="E336" s="15" t="s">
        <v>132</v>
      </c>
      <c r="F336" s="15" t="s">
        <v>275</v>
      </c>
      <c r="G336" s="15">
        <v>-30.058617999999999</v>
      </c>
      <c r="H336" s="15">
        <v>-50.157390999999997</v>
      </c>
      <c r="I336" s="15" t="s">
        <v>134</v>
      </c>
      <c r="J336" s="15" t="s">
        <v>135</v>
      </c>
      <c r="K336" s="15" t="s">
        <v>136</v>
      </c>
      <c r="L336" s="15" t="s">
        <v>148</v>
      </c>
      <c r="M336" s="15">
        <v>100</v>
      </c>
      <c r="N336" s="15">
        <v>17</v>
      </c>
      <c r="O336" s="15">
        <v>0</v>
      </c>
      <c r="P336" s="15">
        <f t="shared" si="182"/>
        <v>200</v>
      </c>
      <c r="Q336" s="16">
        <v>2</v>
      </c>
      <c r="R336" s="16">
        <v>2.4</v>
      </c>
      <c r="S336" s="16">
        <v>6.7</v>
      </c>
      <c r="T336" s="15"/>
      <c r="U336" s="15"/>
      <c r="V336" s="15">
        <v>0</v>
      </c>
      <c r="W336" s="15">
        <v>2.4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 t="s">
        <v>138</v>
      </c>
      <c r="AD336" s="15" t="s">
        <v>139</v>
      </c>
      <c r="AE336" s="15">
        <v>32.049999999999997</v>
      </c>
      <c r="AF336" s="15">
        <v>6.6</v>
      </c>
      <c r="AG336" s="15">
        <v>1</v>
      </c>
      <c r="AH336" s="15">
        <v>0.3</v>
      </c>
      <c r="AI336" s="15">
        <v>1.6</v>
      </c>
      <c r="AJ336" s="16">
        <f t="shared" si="183"/>
        <v>1.3</v>
      </c>
      <c r="AK336" s="16" t="s">
        <v>135</v>
      </c>
      <c r="AL336" s="16" t="s">
        <v>135</v>
      </c>
      <c r="AM336" s="15" t="s">
        <v>140</v>
      </c>
      <c r="AN336" s="16">
        <f t="shared" si="184"/>
        <v>2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 t="s">
        <v>135</v>
      </c>
      <c r="AU336" s="17">
        <f t="shared" si="185"/>
        <v>0</v>
      </c>
      <c r="AV336" s="17"/>
      <c r="AW336" s="17">
        <f>VLOOKUP(I336,ABNT5101!$I$3:$J$9,2)</f>
        <v>7.5</v>
      </c>
      <c r="AX336" s="17">
        <f>VLOOKUP(I336,ABNT5101!$I$3:$M$9,5)</f>
        <v>0.18</v>
      </c>
      <c r="AY336" s="131" t="str">
        <f>_xlfn.XLOOKUP(I336,ABNT5101!$I:$I,ABNT5101!$L:$L)</f>
        <v>-</v>
      </c>
      <c r="AZ336" s="131">
        <f>_xlfn.XLOOKUP(I336,ABNT5101!$I:$I,ABNT5101!M:M)</f>
        <v>0.18</v>
      </c>
      <c r="BA336" s="131" t="str">
        <f>_xlfn.XLOOKUP(I336,ABNT5101!$I:$I,ABNT5101!N:N)</f>
        <v>-</v>
      </c>
      <c r="BB336" s="131">
        <f>_xlfn.XLOOKUP(I336,ABNT5101!$I:$I,ABNT5101!O:O)</f>
        <v>16</v>
      </c>
      <c r="BC336" s="18" t="str">
        <f t="shared" si="186"/>
        <v>ATENDE</v>
      </c>
      <c r="BD336" s="19">
        <f t="shared" si="187"/>
        <v>0.32666666666666666</v>
      </c>
      <c r="BE336" s="19">
        <f t="shared" si="188"/>
        <v>1.0555555555555558</v>
      </c>
      <c r="BF336" s="19" t="str">
        <f t="shared" si="189"/>
        <v>-</v>
      </c>
      <c r="BG336" s="20">
        <v>9.9499999999999993</v>
      </c>
      <c r="BH336" s="20">
        <v>0.37</v>
      </c>
      <c r="BI336" s="20"/>
      <c r="BJ336" s="20"/>
      <c r="BK336" s="21"/>
      <c r="BL336" s="20"/>
      <c r="BM336" s="18" t="str">
        <f t="shared" si="190"/>
        <v>ATENDE</v>
      </c>
      <c r="BN336" s="18" t="str">
        <f t="shared" si="191"/>
        <v>ATENDE</v>
      </c>
      <c r="BO336" s="18" t="str">
        <f t="shared" si="192"/>
        <v>ATENDE</v>
      </c>
      <c r="BP336" s="18" t="str">
        <f t="shared" si="193"/>
        <v>ATENDE</v>
      </c>
      <c r="BQ336" s="22" t="str">
        <f t="shared" si="194"/>
        <v>C5</v>
      </c>
      <c r="BR336" s="22" t="str">
        <f t="shared" si="181"/>
        <v>P6</v>
      </c>
      <c r="BS336" s="23">
        <f t="shared" si="195"/>
        <v>0.6100000000000001</v>
      </c>
      <c r="BT336" s="20">
        <v>4.83</v>
      </c>
      <c r="BU336" s="20">
        <v>2.4</v>
      </c>
      <c r="BV336" s="132">
        <f>IF(BR336="-","-",_xlfn.XLOOKUP(BR336,ABNT5101!$B$4:$B$9,ABNT5101!$C$4:$C$9))</f>
        <v>3</v>
      </c>
      <c r="BW336" s="132">
        <f>IF(BR336="-","-",_xlfn.XLOOKUP(BR336,ABNT5101!$B$4:$B$9,ABNT5101!$D$4:$D$9))</f>
        <v>0.6</v>
      </c>
      <c r="BX336" s="18" t="str">
        <f t="shared" si="196"/>
        <v>ATENDE</v>
      </c>
      <c r="BY336" s="18" t="str">
        <f t="shared" si="197"/>
        <v>ATENDE</v>
      </c>
      <c r="BZ336" s="18" t="str">
        <f t="shared" si="198"/>
        <v>ATENDE</v>
      </c>
      <c r="CA336" s="22" t="str">
        <f t="shared" si="209"/>
        <v>P6</v>
      </c>
      <c r="CB336" s="23">
        <f t="shared" si="199"/>
        <v>1.2600000000000002</v>
      </c>
      <c r="CC336" s="22">
        <v>6.78</v>
      </c>
      <c r="CD336" s="22">
        <v>1.43</v>
      </c>
      <c r="CE336" s="130">
        <f>IF(CA336="-","-",_xlfn.XLOOKUP(CA336,ABNT5101!$B$4:$B$9,ABNT5101!$C$4:$C$9))</f>
        <v>3</v>
      </c>
      <c r="CF336" s="130">
        <f>IF(CA336="-","-",_xlfn.XLOOKUP(CA336,ABNT5101!$B$4:$B$9,ABNT5101!$D$4:$D$9))</f>
        <v>0.6</v>
      </c>
      <c r="CG336" s="18" t="str">
        <f t="shared" si="200"/>
        <v>ATENDE</v>
      </c>
      <c r="CH336" s="18" t="str">
        <f t="shared" si="201"/>
        <v>ATENDE</v>
      </c>
      <c r="CI336" s="18" t="str">
        <f t="shared" si="202"/>
        <v>ATENDE</v>
      </c>
      <c r="CJ336" s="133" t="str">
        <f>_xlfn.XLOOKUP(CK336,'Banco de dados'!$B:$B,'Banco de dados'!$D:$D)</f>
        <v>SX LIGHTING</v>
      </c>
      <c r="CK336" s="145" t="s">
        <v>801</v>
      </c>
      <c r="CL336" s="24" t="str">
        <f>_xlfn.XLOOKUP(CK336,'Banco de dados'!$B:$B,'Banco de dados'!$E:$E)</f>
        <v>SXINEVO030K40L12CZF7PHF</v>
      </c>
      <c r="CM336" s="24"/>
      <c r="CN336" s="24" t="e">
        <f>IF(CM336="-","-",_xlfn.XLOOKUP(CM336,'Banco de dados'!$B:$B,'Banco de dados'!$E:$E))</f>
        <v>#N/A</v>
      </c>
      <c r="CO336" s="26">
        <f t="shared" si="203"/>
        <v>1</v>
      </c>
      <c r="CP336" s="24">
        <f>_xlfn.XLOOKUP(CK336,'Banco de dados'!$B:$B,'Banco de dados'!$H:$H)</f>
        <v>31</v>
      </c>
      <c r="CQ336" s="24">
        <f>_xlfn.XLOOKUP(CM336,'Banco de dados'!$B:$B,'Banco de dados'!$H:$H)</f>
        <v>0</v>
      </c>
      <c r="CR336" s="24">
        <f>_xlfn.XLOOKUP(CK336,'Banco de dados'!$B:$B,'Banco de dados'!$F:$F)</f>
        <v>5270</v>
      </c>
      <c r="CS336" s="24">
        <f>_xlfn.XLOOKUP(CM336,'Banco de dados'!$B:$B,'Banco de dados'!$F:$F)</f>
        <v>0</v>
      </c>
      <c r="CT336" s="25">
        <v>0</v>
      </c>
      <c r="CU336" s="25"/>
      <c r="CV336" s="24" t="str">
        <f>IF(AI336&lt;=0.5,"Curto I",IF(AND(AI336&gt;='Braços de IP'!$B$9,AI336&lt;='Braços de IP'!$D$9),'Braços de IP'!$E$9,IF(AND(AI336&gt;='Braços de IP'!$B$10,AI336&lt;='Braços de IP'!$D$10),'Braços de IP'!$E$10,IF(AND(AI336&gt;='Braços de IP'!$B$11,AI336&lt;='Braços de IP'!$D$11),'Braços de IP'!$E$11,IF(AND(AI336&gt;='Braços de IP'!$B$12,AI336&lt;='Braços de IP'!$D$12),'Braços de IP'!$E$12,IF(AND(AI336&gt;='Braços de IP'!$B$13,AI336&lt;='Braços de IP'!$D$13),'Braços de IP'!$E$13,IF(AND(AI336&gt;='Braços de IP'!$B$14,AI336&lt;='Braços de IP'!$D$14),'Braços de IP'!$E$14,"ERRO")))))))</f>
        <v>Médio I</v>
      </c>
      <c r="CW336" s="25"/>
      <c r="CX336" s="24" t="str">
        <f>IF($CW336="","",VLOOKUP($CW336,'Braços de IP'!$E$9:$I$15,2,0))</f>
        <v/>
      </c>
      <c r="CY336" s="27" t="str">
        <f>IF($CW336="","",VLOOKUP($CW336,'Braços de IP'!$E$9:$I$15,5,0))</f>
        <v/>
      </c>
      <c r="CZ336" s="24"/>
      <c r="DA336" s="24"/>
      <c r="DB336" s="24"/>
      <c r="DC336" s="24"/>
      <c r="DD336" s="24"/>
      <c r="DE336" s="24"/>
      <c r="DF336" s="28">
        <f t="shared" si="204"/>
        <v>31</v>
      </c>
      <c r="DG336" s="29">
        <f t="shared" si="205"/>
        <v>100</v>
      </c>
      <c r="DH336" s="28">
        <f t="shared" si="206"/>
        <v>131</v>
      </c>
      <c r="DI336" s="30">
        <f t="shared" si="207"/>
        <v>0.69</v>
      </c>
      <c r="DJ336" s="31"/>
      <c r="DK336" s="32"/>
      <c r="DL336" s="15" t="s">
        <v>141</v>
      </c>
      <c r="DM336" s="15"/>
      <c r="DO336" s="33">
        <f t="shared" si="208"/>
        <v>0.7350427350427351</v>
      </c>
    </row>
    <row r="337" spans="3:119" ht="15.75" hidden="1" customHeight="1" x14ac:dyDescent="0.3">
      <c r="C337" t="s">
        <v>991</v>
      </c>
      <c r="D337" s="15">
        <v>111</v>
      </c>
      <c r="E337" s="15" t="s">
        <v>132</v>
      </c>
      <c r="F337" s="15" t="s">
        <v>275</v>
      </c>
      <c r="G337" s="15">
        <v>-30.058617999999999</v>
      </c>
      <c r="H337" s="15">
        <v>-50.157390999999997</v>
      </c>
      <c r="I337" s="15" t="s">
        <v>134</v>
      </c>
      <c r="J337" s="15" t="s">
        <v>135</v>
      </c>
      <c r="K337" s="15" t="s">
        <v>136</v>
      </c>
      <c r="L337" s="15" t="s">
        <v>148</v>
      </c>
      <c r="M337" s="15">
        <v>100</v>
      </c>
      <c r="N337" s="15">
        <v>17</v>
      </c>
      <c r="O337" s="15">
        <v>0</v>
      </c>
      <c r="P337" s="15">
        <f t="shared" si="182"/>
        <v>200</v>
      </c>
      <c r="Q337" s="16">
        <v>2</v>
      </c>
      <c r="R337" s="16">
        <v>2.4</v>
      </c>
      <c r="S337" s="16">
        <v>6.7</v>
      </c>
      <c r="T337" s="15"/>
      <c r="U337" s="15"/>
      <c r="V337" s="15">
        <v>0</v>
      </c>
      <c r="W337" s="15">
        <v>2.4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 t="s">
        <v>138</v>
      </c>
      <c r="AD337" s="15" t="s">
        <v>139</v>
      </c>
      <c r="AE337" s="15">
        <v>32.049999999999997</v>
      </c>
      <c r="AF337" s="15">
        <v>6.6</v>
      </c>
      <c r="AG337" s="15">
        <v>1</v>
      </c>
      <c r="AH337" s="15">
        <v>0.3</v>
      </c>
      <c r="AI337" s="15">
        <v>1.6</v>
      </c>
      <c r="AJ337" s="16">
        <f t="shared" si="183"/>
        <v>1.3</v>
      </c>
      <c r="AK337" s="16" t="s">
        <v>135</v>
      </c>
      <c r="AL337" s="16" t="s">
        <v>135</v>
      </c>
      <c r="AM337" s="15" t="s">
        <v>140</v>
      </c>
      <c r="AN337" s="16">
        <f t="shared" si="184"/>
        <v>2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 t="s">
        <v>135</v>
      </c>
      <c r="AU337" s="17">
        <f t="shared" si="185"/>
        <v>0</v>
      </c>
      <c r="AV337" s="17"/>
      <c r="AW337" s="17">
        <f>VLOOKUP(I337,ABNT5101!$I$3:$J$9,2)</f>
        <v>7.5</v>
      </c>
      <c r="AX337" s="17">
        <f>VLOOKUP(I337,ABNT5101!$I$3:$M$9,5)</f>
        <v>0.18</v>
      </c>
      <c r="AY337" s="131" t="str">
        <f>_xlfn.XLOOKUP(I337,ABNT5101!$I:$I,ABNT5101!$L:$L)</f>
        <v>-</v>
      </c>
      <c r="AZ337" s="131">
        <f>_xlfn.XLOOKUP(I337,ABNT5101!$I:$I,ABNT5101!M:M)</f>
        <v>0.18</v>
      </c>
      <c r="BA337" s="131" t="str">
        <f>_xlfn.XLOOKUP(I337,ABNT5101!$I:$I,ABNT5101!N:N)</f>
        <v>-</v>
      </c>
      <c r="BB337" s="131">
        <f>_xlfn.XLOOKUP(I337,ABNT5101!$I:$I,ABNT5101!O:O)</f>
        <v>16</v>
      </c>
      <c r="BC337" s="18" t="str">
        <f t="shared" si="186"/>
        <v>ATENDE</v>
      </c>
      <c r="BD337" s="19">
        <f t="shared" si="187"/>
        <v>0.30666666666666687</v>
      </c>
      <c r="BE337" s="19">
        <f t="shared" si="188"/>
        <v>1.6666666666666665</v>
      </c>
      <c r="BF337" s="19" t="str">
        <f t="shared" si="189"/>
        <v>-</v>
      </c>
      <c r="BG337" s="20">
        <v>9.8000000000000007</v>
      </c>
      <c r="BH337" s="20">
        <v>0.48</v>
      </c>
      <c r="BI337" s="20"/>
      <c r="BJ337" s="20"/>
      <c r="BK337" s="21"/>
      <c r="BL337" s="20"/>
      <c r="BM337" s="18" t="str">
        <f t="shared" si="190"/>
        <v>ATENDE</v>
      </c>
      <c r="BN337" s="18" t="str">
        <f t="shared" si="191"/>
        <v>ATENDE</v>
      </c>
      <c r="BO337" s="18" t="str">
        <f t="shared" si="192"/>
        <v>ATENDE</v>
      </c>
      <c r="BP337" s="18" t="str">
        <f t="shared" si="193"/>
        <v>ATENDE</v>
      </c>
      <c r="BQ337" s="22" t="str">
        <f t="shared" si="194"/>
        <v>C5</v>
      </c>
      <c r="BR337" s="22" t="str">
        <f t="shared" si="181"/>
        <v>P6</v>
      </c>
      <c r="BS337" s="23">
        <f t="shared" si="195"/>
        <v>0.50333333333333319</v>
      </c>
      <c r="BT337" s="20">
        <v>4.51</v>
      </c>
      <c r="BU337" s="20">
        <v>3.01</v>
      </c>
      <c r="BV337" s="132">
        <f>IF(BR337="-","-",_xlfn.XLOOKUP(BR337,ABNT5101!$B$4:$B$9,ABNT5101!$C$4:$C$9))</f>
        <v>3</v>
      </c>
      <c r="BW337" s="132">
        <f>IF(BR337="-","-",_xlfn.XLOOKUP(BR337,ABNT5101!$B$4:$B$9,ABNT5101!$D$4:$D$9))</f>
        <v>0.6</v>
      </c>
      <c r="BX337" s="18" t="str">
        <f t="shared" si="196"/>
        <v>ATENDE</v>
      </c>
      <c r="BY337" s="18" t="str">
        <f t="shared" si="197"/>
        <v>ATENDE</v>
      </c>
      <c r="BZ337" s="18" t="str">
        <f t="shared" si="198"/>
        <v>ATENDE</v>
      </c>
      <c r="CA337" s="22" t="str">
        <f t="shared" si="209"/>
        <v>P6</v>
      </c>
      <c r="CB337" s="23">
        <f t="shared" si="199"/>
        <v>1.31</v>
      </c>
      <c r="CC337" s="22">
        <v>6.93</v>
      </c>
      <c r="CD337" s="22">
        <v>2.93</v>
      </c>
      <c r="CE337" s="130">
        <f>IF(CA337="-","-",_xlfn.XLOOKUP(CA337,ABNT5101!$B$4:$B$9,ABNT5101!$C$4:$C$9))</f>
        <v>3</v>
      </c>
      <c r="CF337" s="130">
        <f>IF(CA337="-","-",_xlfn.XLOOKUP(CA337,ABNT5101!$B$4:$B$9,ABNT5101!$D$4:$D$9))</f>
        <v>0.6</v>
      </c>
      <c r="CG337" s="18" t="str">
        <f t="shared" si="200"/>
        <v>ATENDE</v>
      </c>
      <c r="CH337" s="18" t="str">
        <f t="shared" si="201"/>
        <v>ATENDE</v>
      </c>
      <c r="CI337" s="18" t="str">
        <f t="shared" si="202"/>
        <v>ATENDE</v>
      </c>
      <c r="CJ337" s="133" t="str">
        <f>_xlfn.XLOOKUP(CK337,'Banco de dados'!$B:$B,'Banco de dados'!$D:$D)</f>
        <v>TECNOWATT</v>
      </c>
      <c r="CK337" s="145" t="s">
        <v>824</v>
      </c>
      <c r="CL337" s="24" t="str">
        <f>_xlfn.XLOOKUP(CK337,'Banco de dados'!$B:$B,'Banco de dados'!$E:$E)</f>
        <v>SIGSAGPTLRRSSNDL_30W_38IBBRS
1-10C1MUN6.5</v>
      </c>
      <c r="CM337" s="24"/>
      <c r="CN337" s="24">
        <f>IF(CM337="-","-",_xlfn.XLOOKUP(CM337,'Banco de dados'!$B:$B,'Banco de dados'!$E:$E))</f>
        <v>0</v>
      </c>
      <c r="CO337" s="26">
        <f t="shared" si="203"/>
        <v>1</v>
      </c>
      <c r="CP337" s="24">
        <f>_xlfn.XLOOKUP(CK337,'Banco de dados'!$B:$B,'Banco de dados'!$H:$H)</f>
        <v>30</v>
      </c>
      <c r="CQ337" s="24">
        <f>_xlfn.XLOOKUP(CM337,'Banco de dados'!$B:$B,'Banco de dados'!$H:$H)</f>
        <v>0</v>
      </c>
      <c r="CR337" s="24">
        <f>_xlfn.XLOOKUP(CK337,'Banco de dados'!$B:$B,'Banco de dados'!$F:$F)</f>
        <v>5266</v>
      </c>
      <c r="CS337" s="24">
        <f>_xlfn.XLOOKUP(CM337,'Banco de dados'!$B:$B,'Banco de dados'!$F:$F)</f>
        <v>0</v>
      </c>
      <c r="CT337" s="25">
        <v>0</v>
      </c>
      <c r="CU337" s="25"/>
      <c r="CV337" s="24" t="str">
        <f>IF(AI337&lt;=0.5,"Curto I",IF(AND(AI337&gt;='Braços de IP'!$B$9,AI337&lt;='Braços de IP'!$D$9),'Braços de IP'!$E$9,IF(AND(AI337&gt;='Braços de IP'!$B$10,AI337&lt;='Braços de IP'!$D$10),'Braços de IP'!$E$10,IF(AND(AI337&gt;='Braços de IP'!$B$11,AI337&lt;='Braços de IP'!$D$11),'Braços de IP'!$E$11,IF(AND(AI337&gt;='Braços de IP'!$B$12,AI337&lt;='Braços de IP'!$D$12),'Braços de IP'!$E$12,IF(AND(AI337&gt;='Braços de IP'!$B$13,AI337&lt;='Braços de IP'!$D$13),'Braços de IP'!$E$13,IF(AND(AI337&gt;='Braços de IP'!$B$14,AI337&lt;='Braços de IP'!$D$14),'Braços de IP'!$E$14,"ERRO")))))))</f>
        <v>Médio I</v>
      </c>
      <c r="CW337" s="25"/>
      <c r="CX337" s="24" t="str">
        <f>IF($CW337="","",VLOOKUP($CW337,'Braços de IP'!$E$9:$I$15,2,0))</f>
        <v/>
      </c>
      <c r="CY337" s="27" t="str">
        <f>IF($CW337="","",VLOOKUP($CW337,'Braços de IP'!$E$9:$I$15,5,0))</f>
        <v/>
      </c>
      <c r="CZ337" s="24"/>
      <c r="DA337" s="24"/>
      <c r="DB337" s="24"/>
      <c r="DC337" s="24"/>
      <c r="DD337" s="24"/>
      <c r="DE337" s="24"/>
      <c r="DF337" s="28">
        <f t="shared" si="204"/>
        <v>30</v>
      </c>
      <c r="DG337" s="29">
        <f t="shared" si="205"/>
        <v>100</v>
      </c>
      <c r="DH337" s="28">
        <f t="shared" si="206"/>
        <v>130</v>
      </c>
      <c r="DI337" s="30">
        <f t="shared" si="207"/>
        <v>0.7</v>
      </c>
      <c r="DJ337" s="31"/>
      <c r="DK337" s="32"/>
      <c r="DL337" s="15" t="s">
        <v>141</v>
      </c>
      <c r="DM337" s="15"/>
      <c r="DO337" s="33">
        <f t="shared" si="208"/>
        <v>0.74358974358974361</v>
      </c>
    </row>
    <row r="338" spans="3:119" ht="15.75" hidden="1" customHeight="1" x14ac:dyDescent="0.3">
      <c r="C338" t="s">
        <v>991</v>
      </c>
      <c r="D338" s="15">
        <v>112</v>
      </c>
      <c r="E338" s="15" t="s">
        <v>132</v>
      </c>
      <c r="F338" s="15" t="s">
        <v>276</v>
      </c>
      <c r="G338" s="15">
        <v>-30.079886999999999</v>
      </c>
      <c r="H338" s="15">
        <v>-50.168523</v>
      </c>
      <c r="I338" s="15" t="s">
        <v>134</v>
      </c>
      <c r="J338" s="15" t="s">
        <v>135</v>
      </c>
      <c r="K338" s="15" t="s">
        <v>136</v>
      </c>
      <c r="L338" s="15" t="s">
        <v>148</v>
      </c>
      <c r="M338" s="15">
        <v>100</v>
      </c>
      <c r="N338" s="15">
        <v>17</v>
      </c>
      <c r="O338" s="15">
        <v>0</v>
      </c>
      <c r="P338" s="15">
        <f t="shared" si="182"/>
        <v>200</v>
      </c>
      <c r="Q338" s="16">
        <v>2</v>
      </c>
      <c r="R338" s="16">
        <v>2.5</v>
      </c>
      <c r="S338" s="16">
        <v>7</v>
      </c>
      <c r="T338" s="15"/>
      <c r="U338" s="15"/>
      <c r="V338" s="15">
        <v>0</v>
      </c>
      <c r="W338" s="15">
        <v>3</v>
      </c>
      <c r="X338" s="15">
        <v>7</v>
      </c>
      <c r="Y338" s="15">
        <v>0</v>
      </c>
      <c r="Z338" s="15">
        <v>0</v>
      </c>
      <c r="AA338" s="15">
        <v>0</v>
      </c>
      <c r="AB338" s="15">
        <v>0</v>
      </c>
      <c r="AC338" s="15" t="s">
        <v>138</v>
      </c>
      <c r="AD338" s="15" t="s">
        <v>139</v>
      </c>
      <c r="AE338" s="15">
        <v>38</v>
      </c>
      <c r="AF338" s="15">
        <v>7.5</v>
      </c>
      <c r="AG338" s="15">
        <v>1</v>
      </c>
      <c r="AH338" s="15">
        <v>0.3</v>
      </c>
      <c r="AI338" s="15">
        <v>1.3</v>
      </c>
      <c r="AJ338" s="16">
        <f t="shared" si="183"/>
        <v>1</v>
      </c>
      <c r="AK338" s="16" t="s">
        <v>135</v>
      </c>
      <c r="AL338" s="16" t="s">
        <v>135</v>
      </c>
      <c r="AM338" s="15" t="s">
        <v>140</v>
      </c>
      <c r="AN338" s="16">
        <f t="shared" si="184"/>
        <v>2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 t="s">
        <v>135</v>
      </c>
      <c r="AU338" s="17">
        <f t="shared" si="185"/>
        <v>0</v>
      </c>
      <c r="AV338" s="17"/>
      <c r="AW338" s="17">
        <f>VLOOKUP(I338,ABNT5101!$I$3:$J$9,2)</f>
        <v>7.5</v>
      </c>
      <c r="AX338" s="17">
        <f>VLOOKUP(I338,ABNT5101!$I$3:$M$9,5)</f>
        <v>0.18</v>
      </c>
      <c r="AY338" s="131" t="str">
        <f>_xlfn.XLOOKUP(I338,ABNT5101!$I:$I,ABNT5101!$L:$L)</f>
        <v>-</v>
      </c>
      <c r="AZ338" s="131">
        <f>_xlfn.XLOOKUP(I338,ABNT5101!$I:$I,ABNT5101!M:M)</f>
        <v>0.18</v>
      </c>
      <c r="BA338" s="131" t="str">
        <f>_xlfn.XLOOKUP(I338,ABNT5101!$I:$I,ABNT5101!N:N)</f>
        <v>-</v>
      </c>
      <c r="BB338" s="131">
        <f>_xlfn.XLOOKUP(I338,ABNT5101!$I:$I,ABNT5101!O:O)</f>
        <v>16</v>
      </c>
      <c r="BC338" s="18" t="str">
        <f t="shared" si="186"/>
        <v>ATENDE</v>
      </c>
      <c r="BD338" s="19">
        <f t="shared" si="187"/>
        <v>3.8666666666666627E-2</v>
      </c>
      <c r="BE338" s="19">
        <f t="shared" si="188"/>
        <v>0.94444444444444442</v>
      </c>
      <c r="BF338" s="19" t="str">
        <f t="shared" si="189"/>
        <v>-</v>
      </c>
      <c r="BG338" s="20">
        <v>7.79</v>
      </c>
      <c r="BH338" s="20">
        <v>0.35</v>
      </c>
      <c r="BI338" s="20"/>
      <c r="BJ338" s="20"/>
      <c r="BK338" s="21"/>
      <c r="BL338" s="20"/>
      <c r="BM338" s="18" t="str">
        <f t="shared" si="190"/>
        <v>ATENDE</v>
      </c>
      <c r="BN338" s="18" t="str">
        <f t="shared" si="191"/>
        <v>ATENDE</v>
      </c>
      <c r="BO338" s="18" t="str">
        <f t="shared" si="192"/>
        <v>ATENDE</v>
      </c>
      <c r="BP338" s="18" t="str">
        <f t="shared" si="193"/>
        <v>ATENDE</v>
      </c>
      <c r="BQ338" s="22" t="str">
        <f t="shared" si="194"/>
        <v>C5</v>
      </c>
      <c r="BR338" s="22" t="str">
        <f t="shared" si="181"/>
        <v>P6</v>
      </c>
      <c r="BS338" s="23">
        <f t="shared" si="195"/>
        <v>0.57000000000000006</v>
      </c>
      <c r="BT338" s="20">
        <v>4.71</v>
      </c>
      <c r="BU338" s="20">
        <v>1.88</v>
      </c>
      <c r="BV338" s="132">
        <f>IF(BR338="-","-",_xlfn.XLOOKUP(BR338,ABNT5101!$B$4:$B$9,ABNT5101!$C$4:$C$9))</f>
        <v>3</v>
      </c>
      <c r="BW338" s="132">
        <f>IF(BR338="-","-",_xlfn.XLOOKUP(BR338,ABNT5101!$B$4:$B$9,ABNT5101!$D$4:$D$9))</f>
        <v>0.6</v>
      </c>
      <c r="BX338" s="18" t="str">
        <f t="shared" si="196"/>
        <v>ATENDE</v>
      </c>
      <c r="BY338" s="18" t="str">
        <f t="shared" si="197"/>
        <v>ATENDE</v>
      </c>
      <c r="BZ338" s="18" t="str">
        <f t="shared" si="198"/>
        <v>ATENDE</v>
      </c>
      <c r="CA338" s="22" t="str">
        <f t="shared" si="209"/>
        <v>P6</v>
      </c>
      <c r="CB338" s="23">
        <f t="shared" si="199"/>
        <v>1.0966666666666667</v>
      </c>
      <c r="CC338" s="22">
        <v>6.29</v>
      </c>
      <c r="CD338" s="22">
        <v>1.91</v>
      </c>
      <c r="CE338" s="130">
        <f>IF(CA338="-","-",_xlfn.XLOOKUP(CA338,ABNT5101!$B$4:$B$9,ABNT5101!$C$4:$C$9))</f>
        <v>3</v>
      </c>
      <c r="CF338" s="130">
        <f>IF(CA338="-","-",_xlfn.XLOOKUP(CA338,ABNT5101!$B$4:$B$9,ABNT5101!$D$4:$D$9))</f>
        <v>0.6</v>
      </c>
      <c r="CG338" s="18" t="str">
        <f t="shared" si="200"/>
        <v>ATENDE</v>
      </c>
      <c r="CH338" s="18" t="str">
        <f t="shared" si="201"/>
        <v>ATENDE</v>
      </c>
      <c r="CI338" s="18" t="str">
        <f t="shared" si="202"/>
        <v>ATENDE</v>
      </c>
      <c r="CJ338" s="133" t="str">
        <f>_xlfn.XLOOKUP(CK338,'Banco de dados'!$B:$B,'Banco de dados'!$D:$D)</f>
        <v>LEDSTAR</v>
      </c>
      <c r="CK338" s="145" t="s">
        <v>709</v>
      </c>
      <c r="CL338" s="24" t="str">
        <f>_xlfn.XLOOKUP(CK338,'Banco de dados'!$B:$B,'Banco de dados'!$E:$E)</f>
        <v>LUM LED SL VT 9.1 35W</v>
      </c>
      <c r="CM338" s="24"/>
      <c r="CN338" s="24" t="e">
        <f>IF(CM338="-","-",_xlfn.XLOOKUP(CM338,'Banco de dados'!$B:$B,'Banco de dados'!$E:$E))</f>
        <v>#N/A</v>
      </c>
      <c r="CO338" s="26">
        <f t="shared" si="203"/>
        <v>1</v>
      </c>
      <c r="CP338" s="24">
        <f>_xlfn.XLOOKUP(CK338,'Banco de dados'!$B:$B,'Banco de dados'!$H:$H)</f>
        <v>35</v>
      </c>
      <c r="CQ338" s="24">
        <f>_xlfn.XLOOKUP(CM338,'Banco de dados'!$B:$B,'Banco de dados'!$H:$H)</f>
        <v>0</v>
      </c>
      <c r="CR338" s="24">
        <f>_xlfn.XLOOKUP(CK338,'Banco de dados'!$B:$B,'Banco de dados'!$F:$F)</f>
        <v>5955.62</v>
      </c>
      <c r="CS338" s="24">
        <f>_xlfn.XLOOKUP(CM338,'Banco de dados'!$B:$B,'Banco de dados'!$F:$F)</f>
        <v>0</v>
      </c>
      <c r="CT338" s="25">
        <v>0</v>
      </c>
      <c r="CU338" s="25"/>
      <c r="CV338" s="24" t="str">
        <f>IF(AI338&lt;=0.5,"Curto I",IF(AND(AI338&gt;='Braços de IP'!$B$9,AI338&lt;='Braços de IP'!$D$9),'Braços de IP'!$E$9,IF(AND(AI338&gt;='Braços de IP'!$B$10,AI338&lt;='Braços de IP'!$D$10),'Braços de IP'!$E$10,IF(AND(AI338&gt;='Braços de IP'!$B$11,AI338&lt;='Braços de IP'!$D$11),'Braços de IP'!$E$11,IF(AND(AI338&gt;='Braços de IP'!$B$12,AI338&lt;='Braços de IP'!$D$12),'Braços de IP'!$E$12,IF(AND(AI338&gt;='Braços de IP'!$B$13,AI338&lt;='Braços de IP'!$D$13),'Braços de IP'!$E$13,IF(AND(AI338&gt;='Braços de IP'!$B$14,AI338&lt;='Braços de IP'!$D$14),'Braços de IP'!$E$14,"ERRO")))))))</f>
        <v>Curto II</v>
      </c>
      <c r="CW338" s="25"/>
      <c r="CX338" s="24" t="str">
        <f>IF($CW338="","",VLOOKUP($CW338,'Braços de IP'!$E$9:$I$15,2,0))</f>
        <v/>
      </c>
      <c r="CY338" s="27" t="str">
        <f>IF($CW338="","",VLOOKUP($CW338,'Braços de IP'!$E$9:$I$15,5,0))</f>
        <v/>
      </c>
      <c r="CZ338" s="24"/>
      <c r="DA338" s="24"/>
      <c r="DB338" s="24"/>
      <c r="DC338" s="24"/>
      <c r="DD338" s="24"/>
      <c r="DE338" s="24"/>
      <c r="DF338" s="28">
        <f t="shared" si="204"/>
        <v>35</v>
      </c>
      <c r="DG338" s="29">
        <f t="shared" si="205"/>
        <v>100</v>
      </c>
      <c r="DH338" s="28">
        <f t="shared" si="206"/>
        <v>135</v>
      </c>
      <c r="DI338" s="30">
        <f t="shared" si="207"/>
        <v>0.65</v>
      </c>
      <c r="DJ338" s="31"/>
      <c r="DK338" s="32"/>
      <c r="DL338" s="15" t="s">
        <v>141</v>
      </c>
      <c r="DM338" s="15"/>
      <c r="DO338" s="33">
        <f t="shared" si="208"/>
        <v>0.70085470085470081</v>
      </c>
    </row>
    <row r="339" spans="3:119" ht="15.75" hidden="1" customHeight="1" x14ac:dyDescent="0.3">
      <c r="C339" t="s">
        <v>991</v>
      </c>
      <c r="D339" s="15">
        <v>112</v>
      </c>
      <c r="E339" s="15" t="s">
        <v>132</v>
      </c>
      <c r="F339" s="15" t="s">
        <v>276</v>
      </c>
      <c r="G339" s="15">
        <v>-30.079886999999999</v>
      </c>
      <c r="H339" s="15">
        <v>-50.168523</v>
      </c>
      <c r="I339" s="15" t="s">
        <v>134</v>
      </c>
      <c r="J339" s="15" t="s">
        <v>135</v>
      </c>
      <c r="K339" s="15" t="s">
        <v>136</v>
      </c>
      <c r="L339" s="15" t="s">
        <v>148</v>
      </c>
      <c r="M339" s="15">
        <v>100</v>
      </c>
      <c r="N339" s="15">
        <v>17</v>
      </c>
      <c r="O339" s="15">
        <v>0</v>
      </c>
      <c r="P339" s="15">
        <f t="shared" si="182"/>
        <v>200</v>
      </c>
      <c r="Q339" s="16">
        <v>2</v>
      </c>
      <c r="R339" s="16">
        <v>2.5</v>
      </c>
      <c r="S339" s="16">
        <v>7</v>
      </c>
      <c r="T339" s="15"/>
      <c r="U339" s="15"/>
      <c r="V339" s="15">
        <v>0</v>
      </c>
      <c r="W339" s="15">
        <v>3</v>
      </c>
      <c r="X339" s="15">
        <v>7</v>
      </c>
      <c r="Y339" s="15">
        <v>0</v>
      </c>
      <c r="Z339" s="15">
        <v>0</v>
      </c>
      <c r="AA339" s="15">
        <v>0</v>
      </c>
      <c r="AB339" s="15">
        <v>0</v>
      </c>
      <c r="AC339" s="15" t="s">
        <v>138</v>
      </c>
      <c r="AD339" s="15" t="s">
        <v>139</v>
      </c>
      <c r="AE339" s="15">
        <v>38</v>
      </c>
      <c r="AF339" s="15">
        <v>7.5</v>
      </c>
      <c r="AG339" s="15">
        <v>1</v>
      </c>
      <c r="AH339" s="15">
        <v>0.3</v>
      </c>
      <c r="AI339" s="15">
        <v>1.3</v>
      </c>
      <c r="AJ339" s="16">
        <f t="shared" si="183"/>
        <v>1</v>
      </c>
      <c r="AK339" s="16" t="s">
        <v>135</v>
      </c>
      <c r="AL339" s="16" t="s">
        <v>135</v>
      </c>
      <c r="AM339" s="15" t="s">
        <v>140</v>
      </c>
      <c r="AN339" s="16">
        <f t="shared" si="184"/>
        <v>2</v>
      </c>
      <c r="AO339" s="16">
        <v>0</v>
      </c>
      <c r="AP339" s="16">
        <v>0</v>
      </c>
      <c r="AQ339" s="16">
        <v>0</v>
      </c>
      <c r="AR339" s="16">
        <v>0</v>
      </c>
      <c r="AS339" s="16">
        <v>0</v>
      </c>
      <c r="AT339" s="16" t="s">
        <v>135</v>
      </c>
      <c r="AU339" s="17">
        <f t="shared" si="185"/>
        <v>0</v>
      </c>
      <c r="AV339" s="17"/>
      <c r="AW339" s="17">
        <f>VLOOKUP(I339,ABNT5101!$I$3:$J$9,2)</f>
        <v>7.5</v>
      </c>
      <c r="AX339" s="17">
        <f>VLOOKUP(I339,ABNT5101!$I$3:$M$9,5)</f>
        <v>0.18</v>
      </c>
      <c r="AY339" s="131" t="str">
        <f>_xlfn.XLOOKUP(I339,ABNT5101!$I:$I,ABNT5101!$L:$L)</f>
        <v>-</v>
      </c>
      <c r="AZ339" s="131">
        <f>_xlfn.XLOOKUP(I339,ABNT5101!$I:$I,ABNT5101!M:M)</f>
        <v>0.18</v>
      </c>
      <c r="BA339" s="131" t="str">
        <f>_xlfn.XLOOKUP(I339,ABNT5101!$I:$I,ABNT5101!N:N)</f>
        <v>-</v>
      </c>
      <c r="BB339" s="131">
        <f>_xlfn.XLOOKUP(I339,ABNT5101!$I:$I,ABNT5101!O:O)</f>
        <v>16</v>
      </c>
      <c r="BC339" s="18" t="str">
        <f t="shared" si="186"/>
        <v>ATENDE</v>
      </c>
      <c r="BD339" s="19">
        <f t="shared" si="187"/>
        <v>2.666666666666595E-3</v>
      </c>
      <c r="BE339" s="19">
        <f t="shared" si="188"/>
        <v>0.83333333333333348</v>
      </c>
      <c r="BF339" s="19" t="str">
        <f t="shared" si="189"/>
        <v>-</v>
      </c>
      <c r="BG339" s="20">
        <v>7.52</v>
      </c>
      <c r="BH339" s="20">
        <v>0.33</v>
      </c>
      <c r="BI339" s="20"/>
      <c r="BJ339" s="20"/>
      <c r="BK339" s="21"/>
      <c r="BL339" s="20"/>
      <c r="BM339" s="18" t="str">
        <f t="shared" si="190"/>
        <v>ATENDE</v>
      </c>
      <c r="BN339" s="18" t="str">
        <f t="shared" si="191"/>
        <v>ATENDE</v>
      </c>
      <c r="BO339" s="18" t="str">
        <f t="shared" si="192"/>
        <v>ATENDE</v>
      </c>
      <c r="BP339" s="18" t="str">
        <f t="shared" si="193"/>
        <v>ATENDE</v>
      </c>
      <c r="BQ339" s="22" t="str">
        <f t="shared" si="194"/>
        <v>C5</v>
      </c>
      <c r="BR339" s="22" t="str">
        <f t="shared" si="181"/>
        <v>P6</v>
      </c>
      <c r="BS339" s="23">
        <f t="shared" si="195"/>
        <v>0.32666666666666666</v>
      </c>
      <c r="BT339" s="20">
        <v>3.98</v>
      </c>
      <c r="BU339" s="20">
        <v>1.71</v>
      </c>
      <c r="BV339" s="132">
        <f>IF(BR339="-","-",_xlfn.XLOOKUP(BR339,ABNT5101!$B$4:$B$9,ABNT5101!$C$4:$C$9))</f>
        <v>3</v>
      </c>
      <c r="BW339" s="132">
        <f>IF(BR339="-","-",_xlfn.XLOOKUP(BR339,ABNT5101!$B$4:$B$9,ABNT5101!$D$4:$D$9))</f>
        <v>0.6</v>
      </c>
      <c r="BX339" s="18" t="str">
        <f t="shared" si="196"/>
        <v>ATENDE</v>
      </c>
      <c r="BY339" s="18" t="str">
        <f t="shared" si="197"/>
        <v>ATENDE</v>
      </c>
      <c r="BZ339" s="18" t="str">
        <f t="shared" si="198"/>
        <v>ATENDE</v>
      </c>
      <c r="CA339" s="22" t="str">
        <f t="shared" si="209"/>
        <v>P6</v>
      </c>
      <c r="CB339" s="23">
        <f t="shared" si="199"/>
        <v>0.93666666666666654</v>
      </c>
      <c r="CC339" s="22">
        <v>5.81</v>
      </c>
      <c r="CD339" s="22">
        <v>1.1000000000000001</v>
      </c>
      <c r="CE339" s="130">
        <f>IF(CA339="-","-",_xlfn.XLOOKUP(CA339,ABNT5101!$B$4:$B$9,ABNT5101!$C$4:$C$9))</f>
        <v>3</v>
      </c>
      <c r="CF339" s="130">
        <f>IF(CA339="-","-",_xlfn.XLOOKUP(CA339,ABNT5101!$B$4:$B$9,ABNT5101!$D$4:$D$9))</f>
        <v>0.6</v>
      </c>
      <c r="CG339" s="18" t="str">
        <f t="shared" si="200"/>
        <v>ATENDE</v>
      </c>
      <c r="CH339" s="18" t="str">
        <f t="shared" si="201"/>
        <v>ATENDE</v>
      </c>
      <c r="CI339" s="18" t="str">
        <f t="shared" si="202"/>
        <v>ATENDE</v>
      </c>
      <c r="CJ339" s="133" t="str">
        <f>_xlfn.XLOOKUP(CK339,'Banco de dados'!$B:$B,'Banco de dados'!$D:$D)</f>
        <v>SX LIGHTING</v>
      </c>
      <c r="CK339" s="145" t="s">
        <v>801</v>
      </c>
      <c r="CL339" s="24" t="str">
        <f>_xlfn.XLOOKUP(CK339,'Banco de dados'!$B:$B,'Banco de dados'!$E:$E)</f>
        <v>SXINEVO030K40L12CZF7PHF</v>
      </c>
      <c r="CM339" s="24"/>
      <c r="CN339" s="24">
        <f>IF(CM339="-","-",_xlfn.XLOOKUP(CM339,'Banco de dados'!$B:$B,'Banco de dados'!$E:$E))</f>
        <v>0</v>
      </c>
      <c r="CO339" s="26">
        <f t="shared" si="203"/>
        <v>1</v>
      </c>
      <c r="CP339" s="24">
        <f>_xlfn.XLOOKUP(CK339,'Banco de dados'!$B:$B,'Banco de dados'!$H:$H)</f>
        <v>31</v>
      </c>
      <c r="CQ339" s="24">
        <f>_xlfn.XLOOKUP(CM339,'Banco de dados'!$B:$B,'Banco de dados'!$H:$H)</f>
        <v>0</v>
      </c>
      <c r="CR339" s="24">
        <f>_xlfn.XLOOKUP(CK339,'Banco de dados'!$B:$B,'Banco de dados'!$F:$F)</f>
        <v>5270</v>
      </c>
      <c r="CS339" s="24">
        <f>_xlfn.XLOOKUP(CM339,'Banco de dados'!$B:$B,'Banco de dados'!$F:$F)</f>
        <v>0</v>
      </c>
      <c r="CT339" s="25">
        <v>0</v>
      </c>
      <c r="CU339" s="25"/>
      <c r="CV339" s="24" t="str">
        <f>IF(AI339&lt;=0.5,"Curto I",IF(AND(AI339&gt;='Braços de IP'!$B$9,AI339&lt;='Braços de IP'!$D$9),'Braços de IP'!$E$9,IF(AND(AI339&gt;='Braços de IP'!$B$10,AI339&lt;='Braços de IP'!$D$10),'Braços de IP'!$E$10,IF(AND(AI339&gt;='Braços de IP'!$B$11,AI339&lt;='Braços de IP'!$D$11),'Braços de IP'!$E$11,IF(AND(AI339&gt;='Braços de IP'!$B$12,AI339&lt;='Braços de IP'!$D$12),'Braços de IP'!$E$12,IF(AND(AI339&gt;='Braços de IP'!$B$13,AI339&lt;='Braços de IP'!$D$13),'Braços de IP'!$E$13,IF(AND(AI339&gt;='Braços de IP'!$B$14,AI339&lt;='Braços de IP'!$D$14),'Braços de IP'!$E$14,"ERRO")))))))</f>
        <v>Curto II</v>
      </c>
      <c r="CW339" s="25"/>
      <c r="CX339" s="24" t="str">
        <f>IF($CW339="","",VLOOKUP($CW339,'Braços de IP'!$E$9:$I$15,2,0))</f>
        <v/>
      </c>
      <c r="CY339" s="27" t="str">
        <f>IF($CW339="","",VLOOKUP($CW339,'Braços de IP'!$E$9:$I$15,5,0))</f>
        <v/>
      </c>
      <c r="CZ339" s="24"/>
      <c r="DA339" s="24"/>
      <c r="DB339" s="24"/>
      <c r="DC339" s="24"/>
      <c r="DD339" s="24"/>
      <c r="DE339" s="24"/>
      <c r="DF339" s="28">
        <f t="shared" si="204"/>
        <v>31</v>
      </c>
      <c r="DG339" s="29">
        <f t="shared" si="205"/>
        <v>100</v>
      </c>
      <c r="DH339" s="28">
        <f t="shared" si="206"/>
        <v>131</v>
      </c>
      <c r="DI339" s="30">
        <f t="shared" si="207"/>
        <v>0.69</v>
      </c>
      <c r="DJ339" s="31"/>
      <c r="DK339" s="32"/>
      <c r="DL339" s="15" t="s">
        <v>141</v>
      </c>
      <c r="DM339" s="15"/>
      <c r="DO339" s="33">
        <f t="shared" si="208"/>
        <v>0.7350427350427351</v>
      </c>
    </row>
    <row r="340" spans="3:119" ht="15.75" hidden="1" customHeight="1" x14ac:dyDescent="0.3">
      <c r="C340" t="s">
        <v>991</v>
      </c>
      <c r="D340" s="15">
        <v>112</v>
      </c>
      <c r="E340" s="15" t="s">
        <v>132</v>
      </c>
      <c r="F340" s="15" t="s">
        <v>276</v>
      </c>
      <c r="G340" s="15">
        <v>-30.079886999999999</v>
      </c>
      <c r="H340" s="15">
        <v>-50.168523</v>
      </c>
      <c r="I340" s="15" t="s">
        <v>134</v>
      </c>
      <c r="J340" s="15" t="s">
        <v>135</v>
      </c>
      <c r="K340" s="15" t="s">
        <v>136</v>
      </c>
      <c r="L340" s="15" t="s">
        <v>148</v>
      </c>
      <c r="M340" s="15">
        <v>100</v>
      </c>
      <c r="N340" s="15">
        <v>17</v>
      </c>
      <c r="O340" s="15">
        <v>0</v>
      </c>
      <c r="P340" s="15">
        <f t="shared" si="182"/>
        <v>200</v>
      </c>
      <c r="Q340" s="16">
        <v>2</v>
      </c>
      <c r="R340" s="16">
        <v>2.5</v>
      </c>
      <c r="S340" s="16">
        <v>7</v>
      </c>
      <c r="T340" s="15"/>
      <c r="U340" s="15"/>
      <c r="V340" s="15">
        <v>0</v>
      </c>
      <c r="W340" s="15">
        <v>3</v>
      </c>
      <c r="X340" s="15">
        <v>7</v>
      </c>
      <c r="Y340" s="15">
        <v>0</v>
      </c>
      <c r="Z340" s="15">
        <v>0</v>
      </c>
      <c r="AA340" s="15">
        <v>0</v>
      </c>
      <c r="AB340" s="15">
        <v>0</v>
      </c>
      <c r="AC340" s="15" t="s">
        <v>138</v>
      </c>
      <c r="AD340" s="15" t="s">
        <v>139</v>
      </c>
      <c r="AE340" s="15">
        <v>38</v>
      </c>
      <c r="AF340" s="15">
        <v>7.5</v>
      </c>
      <c r="AG340" s="15">
        <v>1</v>
      </c>
      <c r="AH340" s="15">
        <v>0.3</v>
      </c>
      <c r="AI340" s="15">
        <v>1.3</v>
      </c>
      <c r="AJ340" s="16">
        <f t="shared" si="183"/>
        <v>1</v>
      </c>
      <c r="AK340" s="16" t="s">
        <v>135</v>
      </c>
      <c r="AL340" s="16" t="s">
        <v>135</v>
      </c>
      <c r="AM340" s="15" t="s">
        <v>140</v>
      </c>
      <c r="AN340" s="16">
        <f t="shared" si="184"/>
        <v>2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 t="s">
        <v>135</v>
      </c>
      <c r="AU340" s="17">
        <f t="shared" si="185"/>
        <v>0</v>
      </c>
      <c r="AV340" s="17"/>
      <c r="AW340" s="17">
        <f>VLOOKUP(I340,ABNT5101!$I$3:$J$9,2)</f>
        <v>7.5</v>
      </c>
      <c r="AX340" s="17">
        <f>VLOOKUP(I340,ABNT5101!$I$3:$M$9,5)</f>
        <v>0.18</v>
      </c>
      <c r="AY340" s="131" t="str">
        <f>_xlfn.XLOOKUP(I340,ABNT5101!$I:$I,ABNT5101!$L:$L)</f>
        <v>-</v>
      </c>
      <c r="AZ340" s="131">
        <f>_xlfn.XLOOKUP(I340,ABNT5101!$I:$I,ABNT5101!M:M)</f>
        <v>0.18</v>
      </c>
      <c r="BA340" s="131" t="str">
        <f>_xlfn.XLOOKUP(I340,ABNT5101!$I:$I,ABNT5101!N:N)</f>
        <v>-</v>
      </c>
      <c r="BB340" s="131">
        <f>_xlfn.XLOOKUP(I340,ABNT5101!$I:$I,ABNT5101!O:O)</f>
        <v>16</v>
      </c>
      <c r="BC340" s="18" t="str">
        <f t="shared" si="186"/>
        <v>ATENDE</v>
      </c>
      <c r="BD340" s="19">
        <f t="shared" si="187"/>
        <v>-5.3333333333333011E-3</v>
      </c>
      <c r="BE340" s="19">
        <f t="shared" si="188"/>
        <v>1.3888888888888888</v>
      </c>
      <c r="BF340" s="19" t="str">
        <f t="shared" si="189"/>
        <v>-</v>
      </c>
      <c r="BG340" s="20">
        <v>7.46</v>
      </c>
      <c r="BH340" s="20">
        <v>0.43</v>
      </c>
      <c r="BI340" s="20"/>
      <c r="BJ340" s="20"/>
      <c r="BK340" s="21"/>
      <c r="BL340" s="20"/>
      <c r="BM340" s="18" t="str">
        <f t="shared" si="190"/>
        <v>ATENDE</v>
      </c>
      <c r="BN340" s="18" t="str">
        <f t="shared" si="191"/>
        <v>ATENDIMENTO LIMIAR</v>
      </c>
      <c r="BO340" s="18" t="str">
        <f t="shared" si="192"/>
        <v>ATENDE</v>
      </c>
      <c r="BP340" s="18" t="str">
        <f t="shared" si="193"/>
        <v>ATENDE</v>
      </c>
      <c r="BQ340" s="22" t="str">
        <f t="shared" si="194"/>
        <v>C5</v>
      </c>
      <c r="BR340" s="22" t="str">
        <f t="shared" si="181"/>
        <v>P6</v>
      </c>
      <c r="BS340" s="23">
        <f t="shared" si="195"/>
        <v>0.22333333333333338</v>
      </c>
      <c r="BT340" s="20">
        <v>3.67</v>
      </c>
      <c r="BU340" s="20">
        <v>2.2400000000000002</v>
      </c>
      <c r="BV340" s="132">
        <f>IF(BR340="-","-",_xlfn.XLOOKUP(BR340,ABNT5101!$B$4:$B$9,ABNT5101!$C$4:$C$9))</f>
        <v>3</v>
      </c>
      <c r="BW340" s="132">
        <f>IF(BR340="-","-",_xlfn.XLOOKUP(BR340,ABNT5101!$B$4:$B$9,ABNT5101!$D$4:$D$9))</f>
        <v>0.6</v>
      </c>
      <c r="BX340" s="18" t="str">
        <f t="shared" si="196"/>
        <v>ATENDE</v>
      </c>
      <c r="BY340" s="18" t="str">
        <f t="shared" si="197"/>
        <v>ATENDE</v>
      </c>
      <c r="BZ340" s="18" t="str">
        <f t="shared" si="198"/>
        <v>ATENDE</v>
      </c>
      <c r="CA340" s="22" t="str">
        <f t="shared" si="209"/>
        <v>P6</v>
      </c>
      <c r="CB340" s="23">
        <f t="shared" si="199"/>
        <v>0.94000000000000017</v>
      </c>
      <c r="CC340" s="22">
        <v>5.82</v>
      </c>
      <c r="CD340" s="22">
        <v>2.2000000000000002</v>
      </c>
      <c r="CE340" s="130">
        <f>IF(CA340="-","-",_xlfn.XLOOKUP(CA340,ABNT5101!$B$4:$B$9,ABNT5101!$C$4:$C$9))</f>
        <v>3</v>
      </c>
      <c r="CF340" s="130">
        <f>IF(CA340="-","-",_xlfn.XLOOKUP(CA340,ABNT5101!$B$4:$B$9,ABNT5101!$D$4:$D$9))</f>
        <v>0.6</v>
      </c>
      <c r="CG340" s="18" t="str">
        <f t="shared" si="200"/>
        <v>ATENDE</v>
      </c>
      <c r="CH340" s="18" t="str">
        <f t="shared" si="201"/>
        <v>ATENDE</v>
      </c>
      <c r="CI340" s="18" t="str">
        <f t="shared" si="202"/>
        <v>ATENDE</v>
      </c>
      <c r="CJ340" s="133" t="str">
        <f>_xlfn.XLOOKUP(CK340,'Banco de dados'!$B:$B,'Banco de dados'!$D:$D)</f>
        <v>TECNOWATT</v>
      </c>
      <c r="CK340" s="145" t="s">
        <v>824</v>
      </c>
      <c r="CL340" s="24" t="str">
        <f>_xlfn.XLOOKUP(CK340,'Banco de dados'!$B:$B,'Banco de dados'!$E:$E)</f>
        <v>SIGSAGPTLRRSSNDL_30W_38IBBRS
1-10C1MUN6.5</v>
      </c>
      <c r="CM340" s="24"/>
      <c r="CN340" s="24">
        <f>IF(CM340="-","-",_xlfn.XLOOKUP(CM340,'Banco de dados'!$B:$B,'Banco de dados'!$E:$E))</f>
        <v>0</v>
      </c>
      <c r="CO340" s="26">
        <f t="shared" si="203"/>
        <v>1</v>
      </c>
      <c r="CP340" s="24">
        <f>_xlfn.XLOOKUP(CK340,'Banco de dados'!$B:$B,'Banco de dados'!$H:$H)</f>
        <v>30</v>
      </c>
      <c r="CQ340" s="24" t="e">
        <f>_xlfn.XLOOKUP(CM340,'Banco de dados'!$B:$B,'Banco de dados'!$H:$H)</f>
        <v>#N/A</v>
      </c>
      <c r="CR340" s="24">
        <f>_xlfn.XLOOKUP(CK340,'Banco de dados'!$B:$B,'Banco de dados'!$F:$F)</f>
        <v>5266</v>
      </c>
      <c r="CS340" s="24">
        <f>_xlfn.XLOOKUP(CM340,'Banco de dados'!$B:$B,'Banco de dados'!$F:$F)</f>
        <v>0</v>
      </c>
      <c r="CT340" s="25">
        <v>0</v>
      </c>
      <c r="CU340" s="25"/>
      <c r="CV340" s="24" t="str">
        <f>IF(AI340&lt;=0.5,"Curto I",IF(AND(AI340&gt;='Braços de IP'!$B$9,AI340&lt;='Braços de IP'!$D$9),'Braços de IP'!$E$9,IF(AND(AI340&gt;='Braços de IP'!$B$10,AI340&lt;='Braços de IP'!$D$10),'Braços de IP'!$E$10,IF(AND(AI340&gt;='Braços de IP'!$B$11,AI340&lt;='Braços de IP'!$D$11),'Braços de IP'!$E$11,IF(AND(AI340&gt;='Braços de IP'!$B$12,AI340&lt;='Braços de IP'!$D$12),'Braços de IP'!$E$12,IF(AND(AI340&gt;='Braços de IP'!$B$13,AI340&lt;='Braços de IP'!$D$13),'Braços de IP'!$E$13,IF(AND(AI340&gt;='Braços de IP'!$B$14,AI340&lt;='Braços de IP'!$D$14),'Braços de IP'!$E$14,"ERRO")))))))</f>
        <v>Curto II</v>
      </c>
      <c r="CW340" s="25"/>
      <c r="CX340" s="24" t="str">
        <f>IF($CW340="","",VLOOKUP($CW340,'Braços de IP'!$E$9:$I$15,2,0))</f>
        <v/>
      </c>
      <c r="CY340" s="27" t="str">
        <f>IF($CW340="","",VLOOKUP($CW340,'Braços de IP'!$E$9:$I$15,5,0))</f>
        <v/>
      </c>
      <c r="CZ340" s="24"/>
      <c r="DA340" s="24"/>
      <c r="DB340" s="24"/>
      <c r="DC340" s="24"/>
      <c r="DD340" s="24"/>
      <c r="DE340" s="24"/>
      <c r="DF340" s="28">
        <f t="shared" si="204"/>
        <v>30</v>
      </c>
      <c r="DG340" s="29">
        <f t="shared" si="205"/>
        <v>100</v>
      </c>
      <c r="DH340" s="28">
        <f t="shared" si="206"/>
        <v>130</v>
      </c>
      <c r="DI340" s="30">
        <f t="shared" si="207"/>
        <v>0.7</v>
      </c>
      <c r="DJ340" s="31"/>
      <c r="DK340" s="32"/>
      <c r="DL340" s="15" t="s">
        <v>141</v>
      </c>
      <c r="DM340" s="15"/>
      <c r="DO340" s="33">
        <f t="shared" si="208"/>
        <v>0.74358974358974361</v>
      </c>
    </row>
    <row r="341" spans="3:119" ht="15.75" hidden="1" customHeight="1" x14ac:dyDescent="0.3">
      <c r="C341" t="s">
        <v>991</v>
      </c>
      <c r="D341" s="15">
        <v>113</v>
      </c>
      <c r="E341" s="15" t="s">
        <v>132</v>
      </c>
      <c r="F341" s="15" t="s">
        <v>277</v>
      </c>
      <c r="G341" s="15">
        <v>-29.982123999999999</v>
      </c>
      <c r="H341" s="15">
        <v>-50.122984000000002</v>
      </c>
      <c r="I341" s="15" t="s">
        <v>134</v>
      </c>
      <c r="J341" s="15" t="s">
        <v>135</v>
      </c>
      <c r="K341" s="15" t="s">
        <v>136</v>
      </c>
      <c r="L341" s="15" t="s">
        <v>148</v>
      </c>
      <c r="M341" s="15">
        <v>150</v>
      </c>
      <c r="N341" s="15">
        <v>22</v>
      </c>
      <c r="O341" s="15">
        <v>0</v>
      </c>
      <c r="P341" s="15">
        <f t="shared" si="182"/>
        <v>300</v>
      </c>
      <c r="Q341" s="16">
        <v>2</v>
      </c>
      <c r="R341" s="16">
        <v>3.3</v>
      </c>
      <c r="S341" s="16">
        <v>7</v>
      </c>
      <c r="T341" s="15"/>
      <c r="U341" s="15"/>
      <c r="V341" s="15">
        <v>0</v>
      </c>
      <c r="W341" s="15">
        <v>3.3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 t="s">
        <v>138</v>
      </c>
      <c r="AD341" s="15" t="s">
        <v>139</v>
      </c>
      <c r="AE341" s="15">
        <v>46</v>
      </c>
      <c r="AF341" s="15">
        <v>7.3</v>
      </c>
      <c r="AG341" s="15">
        <v>1</v>
      </c>
      <c r="AH341" s="15">
        <v>0.3</v>
      </c>
      <c r="AI341" s="15">
        <v>1.3</v>
      </c>
      <c r="AJ341" s="16">
        <f t="shared" si="183"/>
        <v>1</v>
      </c>
      <c r="AK341" s="16" t="s">
        <v>135</v>
      </c>
      <c r="AL341" s="16" t="s">
        <v>135</v>
      </c>
      <c r="AM341" s="15" t="s">
        <v>141</v>
      </c>
      <c r="AN341" s="16">
        <f t="shared" si="184"/>
        <v>2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 t="s">
        <v>135</v>
      </c>
      <c r="AU341" s="17">
        <f t="shared" si="185"/>
        <v>0</v>
      </c>
      <c r="AV341" s="17"/>
      <c r="AW341" s="17">
        <f>VLOOKUP(I341,ABNT5101!$I$3:$J$9,2)</f>
        <v>7.5</v>
      </c>
      <c r="AX341" s="17">
        <f>VLOOKUP(I341,ABNT5101!$I$3:$M$9,5)</f>
        <v>0.18</v>
      </c>
      <c r="AY341" s="131" t="str">
        <f>_xlfn.XLOOKUP(I341,ABNT5101!$I:$I,ABNT5101!$L:$L)</f>
        <v>-</v>
      </c>
      <c r="AZ341" s="131">
        <f>_xlfn.XLOOKUP(I341,ABNT5101!$I:$I,ABNT5101!M:M)</f>
        <v>0.18</v>
      </c>
      <c r="BA341" s="131" t="str">
        <f>_xlfn.XLOOKUP(I341,ABNT5101!$I:$I,ABNT5101!N:N)</f>
        <v>-</v>
      </c>
      <c r="BB341" s="131">
        <f>_xlfn.XLOOKUP(I341,ABNT5101!$I:$I,ABNT5101!O:O)</f>
        <v>16</v>
      </c>
      <c r="BC341" s="18" t="str">
        <f t="shared" si="186"/>
        <v>ATENDE</v>
      </c>
      <c r="BD341" s="19">
        <f t="shared" si="187"/>
        <v>4.4000000000000039E-2</v>
      </c>
      <c r="BE341" s="19">
        <f t="shared" si="188"/>
        <v>0.2777777777777779</v>
      </c>
      <c r="BF341" s="19" t="str">
        <f t="shared" si="189"/>
        <v>-</v>
      </c>
      <c r="BG341" s="20">
        <v>7.83</v>
      </c>
      <c r="BH341" s="20">
        <v>0.23</v>
      </c>
      <c r="BI341" s="20"/>
      <c r="BJ341" s="20"/>
      <c r="BK341" s="21"/>
      <c r="BL341" s="20"/>
      <c r="BM341" s="18" t="str">
        <f t="shared" si="190"/>
        <v>ATENDE</v>
      </c>
      <c r="BN341" s="18" t="str">
        <f t="shared" si="191"/>
        <v>ATENDE</v>
      </c>
      <c r="BO341" s="18" t="str">
        <f t="shared" si="192"/>
        <v>ATENDE</v>
      </c>
      <c r="BP341" s="18" t="str">
        <f t="shared" si="193"/>
        <v>ATENDE</v>
      </c>
      <c r="BQ341" s="22" t="str">
        <f t="shared" si="194"/>
        <v>C5</v>
      </c>
      <c r="BR341" s="22" t="str">
        <f t="shared" si="181"/>
        <v>P6</v>
      </c>
      <c r="BS341" s="23">
        <f t="shared" si="195"/>
        <v>0.52333333333333343</v>
      </c>
      <c r="BT341" s="20">
        <v>4.57</v>
      </c>
      <c r="BU341" s="20">
        <v>1.4</v>
      </c>
      <c r="BV341" s="132">
        <f>IF(BR341="-","-",_xlfn.XLOOKUP(BR341,ABNT5101!$B$4:$B$9,ABNT5101!$C$4:$C$9))</f>
        <v>3</v>
      </c>
      <c r="BW341" s="132">
        <f>IF(BR341="-","-",_xlfn.XLOOKUP(BR341,ABNT5101!$B$4:$B$9,ABNT5101!$D$4:$D$9))</f>
        <v>0.6</v>
      </c>
      <c r="BX341" s="18" t="str">
        <f t="shared" si="196"/>
        <v>ATENDE</v>
      </c>
      <c r="BY341" s="18" t="str">
        <f t="shared" si="197"/>
        <v>ATENDE</v>
      </c>
      <c r="BZ341" s="18" t="str">
        <f t="shared" si="198"/>
        <v>ATENDE</v>
      </c>
      <c r="CA341" s="22" t="str">
        <f t="shared" si="209"/>
        <v>P6</v>
      </c>
      <c r="CB341" s="23">
        <f t="shared" si="199"/>
        <v>0.99666666666666681</v>
      </c>
      <c r="CC341" s="22">
        <v>5.99</v>
      </c>
      <c r="CD341" s="22">
        <v>1.2</v>
      </c>
      <c r="CE341" s="130">
        <f>IF(CA341="-","-",_xlfn.XLOOKUP(CA341,ABNT5101!$B$4:$B$9,ABNT5101!$C$4:$C$9))</f>
        <v>3</v>
      </c>
      <c r="CF341" s="130">
        <f>IF(CA341="-","-",_xlfn.XLOOKUP(CA341,ABNT5101!$B$4:$B$9,ABNT5101!$D$4:$D$9))</f>
        <v>0.6</v>
      </c>
      <c r="CG341" s="18" t="str">
        <f t="shared" si="200"/>
        <v>ATENDE</v>
      </c>
      <c r="CH341" s="18" t="str">
        <f t="shared" si="201"/>
        <v>ATENDE</v>
      </c>
      <c r="CI341" s="18" t="str">
        <f t="shared" si="202"/>
        <v>ATENDE</v>
      </c>
      <c r="CJ341" s="133" t="str">
        <f>_xlfn.XLOOKUP(CK341,'Banco de dados'!$B:$B,'Banco de dados'!$D:$D)</f>
        <v>LEDSTAR</v>
      </c>
      <c r="CK341" s="145" t="s">
        <v>711</v>
      </c>
      <c r="CL341" s="24" t="str">
        <f>_xlfn.XLOOKUP(CK341,'Banco de dados'!$B:$B,'Banco de dados'!$E:$E)</f>
        <v>LUM LED SL VT 9.1 44W</v>
      </c>
      <c r="CM341" s="24"/>
      <c r="CN341" s="24" t="e">
        <f>IF(CM341="-","-",_xlfn.XLOOKUP(CM341,'Banco de dados'!$B:$B,'Banco de dados'!$E:$E))</f>
        <v>#N/A</v>
      </c>
      <c r="CO341" s="26">
        <f t="shared" si="203"/>
        <v>1</v>
      </c>
      <c r="CP341" s="24">
        <f>_xlfn.XLOOKUP(CK341,'Banco de dados'!$B:$B,'Banco de dados'!$H:$H)</f>
        <v>44</v>
      </c>
      <c r="CQ341" s="24">
        <f>_xlfn.XLOOKUP(CM341,'Banco de dados'!$B:$B,'Banco de dados'!$H:$H)</f>
        <v>0</v>
      </c>
      <c r="CR341" s="24">
        <f>_xlfn.XLOOKUP(CK341,'Banco de dados'!$B:$B,'Banco de dados'!$F:$F)</f>
        <v>7657.99</v>
      </c>
      <c r="CS341" s="24">
        <f>_xlfn.XLOOKUP(CM341,'Banco de dados'!$B:$B,'Banco de dados'!$F:$F)</f>
        <v>0</v>
      </c>
      <c r="CT341" s="25">
        <v>0</v>
      </c>
      <c r="CU341" s="25"/>
      <c r="CV341" s="24" t="str">
        <f>IF(AI341&lt;=0.5,"Curto I",IF(AND(AI341&gt;='Braços de IP'!$B$9,AI341&lt;='Braços de IP'!$D$9),'Braços de IP'!$E$9,IF(AND(AI341&gt;='Braços de IP'!$B$10,AI341&lt;='Braços de IP'!$D$10),'Braços de IP'!$E$10,IF(AND(AI341&gt;='Braços de IP'!$B$11,AI341&lt;='Braços de IP'!$D$11),'Braços de IP'!$E$11,IF(AND(AI341&gt;='Braços de IP'!$B$12,AI341&lt;='Braços de IP'!$D$12),'Braços de IP'!$E$12,IF(AND(AI341&gt;='Braços de IP'!$B$13,AI341&lt;='Braços de IP'!$D$13),'Braços de IP'!$E$13,IF(AND(AI341&gt;='Braços de IP'!$B$14,AI341&lt;='Braços de IP'!$D$14),'Braços de IP'!$E$14,"ERRO")))))))</f>
        <v>Curto II</v>
      </c>
      <c r="CW341" s="25"/>
      <c r="CX341" s="24" t="str">
        <f>IF($CW341="","",VLOOKUP($CW341,'Braços de IP'!$E$9:$I$15,2,0))</f>
        <v/>
      </c>
      <c r="CY341" s="27" t="str">
        <f>IF($CW341="","",VLOOKUP($CW341,'Braços de IP'!$E$9:$I$15,5,0))</f>
        <v/>
      </c>
      <c r="CZ341" s="24"/>
      <c r="DA341" s="24"/>
      <c r="DB341" s="24"/>
      <c r="DC341" s="24"/>
      <c r="DD341" s="24"/>
      <c r="DE341" s="24"/>
      <c r="DF341" s="28">
        <f t="shared" si="204"/>
        <v>44</v>
      </c>
      <c r="DG341" s="29">
        <f t="shared" si="205"/>
        <v>150</v>
      </c>
      <c r="DH341" s="28">
        <f t="shared" si="206"/>
        <v>194</v>
      </c>
      <c r="DI341" s="30">
        <f t="shared" si="207"/>
        <v>0.70666666666666667</v>
      </c>
      <c r="DJ341" s="31"/>
      <c r="DK341" s="32"/>
      <c r="DL341" s="15" t="s">
        <v>141</v>
      </c>
      <c r="DM341" s="15"/>
      <c r="DO341" s="33">
        <f t="shared" si="208"/>
        <v>0.7441860465116279</v>
      </c>
    </row>
    <row r="342" spans="3:119" ht="15.75" customHeight="1" x14ac:dyDescent="0.3">
      <c r="C342" t="s">
        <v>991</v>
      </c>
      <c r="D342" s="15">
        <v>113</v>
      </c>
      <c r="E342" s="15" t="s">
        <v>132</v>
      </c>
      <c r="F342" s="15" t="s">
        <v>277</v>
      </c>
      <c r="G342" s="15">
        <v>-29.982123999999999</v>
      </c>
      <c r="H342" s="15">
        <v>-50.122984000000002</v>
      </c>
      <c r="I342" s="15" t="s">
        <v>134</v>
      </c>
      <c r="J342" s="15" t="s">
        <v>135</v>
      </c>
      <c r="K342" s="15" t="s">
        <v>136</v>
      </c>
      <c r="L342" s="15" t="s">
        <v>148</v>
      </c>
      <c r="M342" s="15">
        <v>150</v>
      </c>
      <c r="N342" s="15">
        <v>22</v>
      </c>
      <c r="O342" s="15">
        <v>0</v>
      </c>
      <c r="P342" s="15">
        <f t="shared" si="182"/>
        <v>300</v>
      </c>
      <c r="Q342" s="16">
        <v>2</v>
      </c>
      <c r="R342" s="16">
        <v>3.3</v>
      </c>
      <c r="S342" s="16">
        <v>7</v>
      </c>
      <c r="T342" s="15"/>
      <c r="U342" s="15"/>
      <c r="V342" s="15">
        <v>0</v>
      </c>
      <c r="W342" s="15">
        <v>3.3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 t="s">
        <v>138</v>
      </c>
      <c r="AD342" s="15" t="s">
        <v>139</v>
      </c>
      <c r="AE342" s="15">
        <v>46</v>
      </c>
      <c r="AF342" s="15">
        <v>7.3</v>
      </c>
      <c r="AG342" s="15">
        <v>1</v>
      </c>
      <c r="AH342" s="15">
        <v>0.3</v>
      </c>
      <c r="AI342" s="15">
        <v>1.3</v>
      </c>
      <c r="AJ342" s="16">
        <f t="shared" si="183"/>
        <v>1</v>
      </c>
      <c r="AK342" s="16" t="s">
        <v>135</v>
      </c>
      <c r="AL342" s="16" t="s">
        <v>135</v>
      </c>
      <c r="AM342" s="15" t="s">
        <v>141</v>
      </c>
      <c r="AN342" s="16">
        <f t="shared" si="184"/>
        <v>2</v>
      </c>
      <c r="AO342" s="16">
        <v>0</v>
      </c>
      <c r="AP342" s="16">
        <v>0</v>
      </c>
      <c r="AQ342" s="16">
        <v>0</v>
      </c>
      <c r="AR342" s="16">
        <v>0</v>
      </c>
      <c r="AS342" s="16">
        <v>0</v>
      </c>
      <c r="AT342" s="16" t="s">
        <v>135</v>
      </c>
      <c r="AU342" s="17">
        <f t="shared" si="185"/>
        <v>0</v>
      </c>
      <c r="AV342" s="17"/>
      <c r="AW342" s="17">
        <f>VLOOKUP(I342,ABNT5101!$I$3:$J$9,2)</f>
        <v>7.5</v>
      </c>
      <c r="AX342" s="17">
        <f>VLOOKUP(I342,ABNT5101!$I$3:$M$9,5)</f>
        <v>0.18</v>
      </c>
      <c r="AY342" s="131" t="str">
        <f>_xlfn.XLOOKUP(I342,ABNT5101!$I:$I,ABNT5101!$L:$L)</f>
        <v>-</v>
      </c>
      <c r="AZ342" s="131">
        <f>_xlfn.XLOOKUP(I342,ABNT5101!$I:$I,ABNT5101!M:M)</f>
        <v>0.18</v>
      </c>
      <c r="BA342" s="131" t="str">
        <f>_xlfn.XLOOKUP(I342,ABNT5101!$I:$I,ABNT5101!N:N)</f>
        <v>-</v>
      </c>
      <c r="BB342" s="131">
        <f>_xlfn.XLOOKUP(I342,ABNT5101!$I:$I,ABNT5101!O:O)</f>
        <v>16</v>
      </c>
      <c r="BC342" s="18" t="str">
        <f t="shared" si="186"/>
        <v>ATENDE</v>
      </c>
      <c r="BD342" s="19">
        <f t="shared" si="187"/>
        <v>0.23866666666666658</v>
      </c>
      <c r="BE342" s="19">
        <f t="shared" si="188"/>
        <v>0.11111111111111116</v>
      </c>
      <c r="BF342" s="19" t="str">
        <f t="shared" si="189"/>
        <v>-</v>
      </c>
      <c r="BG342" s="20">
        <v>9.2899999999999991</v>
      </c>
      <c r="BH342" s="20">
        <v>0.2</v>
      </c>
      <c r="BI342" s="20"/>
      <c r="BJ342" s="20"/>
      <c r="BK342" s="21"/>
      <c r="BL342" s="20"/>
      <c r="BM342" s="18" t="str">
        <f t="shared" si="190"/>
        <v>ATENDE</v>
      </c>
      <c r="BN342" s="18" t="str">
        <f t="shared" si="191"/>
        <v>ATENDE</v>
      </c>
      <c r="BO342" s="18" t="str">
        <f t="shared" si="192"/>
        <v>ATENDE</v>
      </c>
      <c r="BP342" s="18" t="str">
        <f t="shared" si="193"/>
        <v>ATENDE</v>
      </c>
      <c r="BQ342" s="22" t="str">
        <f t="shared" si="194"/>
        <v>C5</v>
      </c>
      <c r="BR342" s="22" t="str">
        <f t="shared" si="181"/>
        <v>P6</v>
      </c>
      <c r="BS342" s="23">
        <f t="shared" si="195"/>
        <v>1.8466666666666662</v>
      </c>
      <c r="BT342" s="20">
        <v>8.5399999999999991</v>
      </c>
      <c r="BU342" s="20">
        <v>4.2300000000000004</v>
      </c>
      <c r="BV342" s="132">
        <f>IF(BR342="-","-",_xlfn.XLOOKUP(BR342,ABNT5101!$B$4:$B$9,ABNT5101!$C$4:$C$9))</f>
        <v>3</v>
      </c>
      <c r="BW342" s="132">
        <f>IF(BR342="-","-",_xlfn.XLOOKUP(BR342,ABNT5101!$B$4:$B$9,ABNT5101!$D$4:$D$9))</f>
        <v>0.6</v>
      </c>
      <c r="BX342" s="18" t="str">
        <f t="shared" si="196"/>
        <v>ATENDE</v>
      </c>
      <c r="BY342" s="18" t="str">
        <f t="shared" si="197"/>
        <v>ATENDE</v>
      </c>
      <c r="BZ342" s="18" t="str">
        <f t="shared" si="198"/>
        <v>ATENDE</v>
      </c>
      <c r="CA342" s="22" t="str">
        <f t="shared" si="209"/>
        <v>P6</v>
      </c>
      <c r="CB342" s="23">
        <f t="shared" si="199"/>
        <v>0.44000000000000017</v>
      </c>
      <c r="CC342" s="22">
        <v>4.32</v>
      </c>
      <c r="CD342" s="22">
        <v>0.63</v>
      </c>
      <c r="CE342" s="130">
        <f>IF(CA342="-","-",_xlfn.XLOOKUP(CA342,ABNT5101!$B$4:$B$9,ABNT5101!$C$4:$C$9))</f>
        <v>3</v>
      </c>
      <c r="CF342" s="130">
        <f>IF(CA342="-","-",_xlfn.XLOOKUP(CA342,ABNT5101!$B$4:$B$9,ABNT5101!$D$4:$D$9))</f>
        <v>0.6</v>
      </c>
      <c r="CG342" s="18" t="str">
        <f t="shared" si="200"/>
        <v>ATENDE</v>
      </c>
      <c r="CH342" s="18" t="str">
        <f t="shared" si="201"/>
        <v>ATENDE</v>
      </c>
      <c r="CI342" s="18" t="str">
        <f t="shared" si="202"/>
        <v>ATENDE</v>
      </c>
      <c r="CJ342" s="133" t="str">
        <f>_xlfn.XLOOKUP(CK342,'Banco de dados'!$B:$B,'Banco de dados'!$D:$D)</f>
        <v>SX LIGHTING</v>
      </c>
      <c r="CK342" s="145" t="s">
        <v>805</v>
      </c>
      <c r="CL342" s="24" t="str">
        <f>_xlfn.XLOOKUP(CK342,'Banco de dados'!$B:$B,'Banco de dados'!$E:$E)</f>
        <v>SXINEVO050K40L12CZF7PHF</v>
      </c>
      <c r="CM342" s="24"/>
      <c r="CN342" s="24" t="e">
        <f>IF(CM342="-","-",_xlfn.XLOOKUP(CM342,'Banco de dados'!$B:$B,'Banco de dados'!$E:$E))</f>
        <v>#N/A</v>
      </c>
      <c r="CO342" s="26">
        <f t="shared" si="203"/>
        <v>1</v>
      </c>
      <c r="CP342" s="24">
        <f>_xlfn.XLOOKUP(CK342,'Banco de dados'!$B:$B,'Banco de dados'!$H:$H)</f>
        <v>50</v>
      </c>
      <c r="CQ342" s="24">
        <f>_xlfn.XLOOKUP(CM342,'Banco de dados'!$B:$B,'Banco de dados'!$H:$H)</f>
        <v>0</v>
      </c>
      <c r="CR342" s="24">
        <f>_xlfn.XLOOKUP(CK342,'Banco de dados'!$B:$B,'Banco de dados'!$F:$F)</f>
        <v>8650</v>
      </c>
      <c r="CS342" s="24">
        <f>_xlfn.XLOOKUP(CM342,'Banco de dados'!$B:$B,'Banco de dados'!$F:$F)</f>
        <v>0</v>
      </c>
      <c r="CT342" s="25">
        <v>0</v>
      </c>
      <c r="CU342" s="25"/>
      <c r="CV342" s="24" t="str">
        <f>IF(AI342&lt;=0.5,"Curto I",IF(AND(AI342&gt;='Braços de IP'!$B$9,AI342&lt;='Braços de IP'!$D$9),'Braços de IP'!$E$9,IF(AND(AI342&gt;='Braços de IP'!$B$10,AI342&lt;='Braços de IP'!$D$10),'Braços de IP'!$E$10,IF(AND(AI342&gt;='Braços de IP'!$B$11,AI342&lt;='Braços de IP'!$D$11),'Braços de IP'!$E$11,IF(AND(AI342&gt;='Braços de IP'!$B$12,AI342&lt;='Braços de IP'!$D$12),'Braços de IP'!$E$12,IF(AND(AI342&gt;='Braços de IP'!$B$13,AI342&lt;='Braços de IP'!$D$13),'Braços de IP'!$E$13,IF(AND(AI342&gt;='Braços de IP'!$B$14,AI342&lt;='Braços de IP'!$D$14),'Braços de IP'!$E$14,"ERRO")))))))</f>
        <v>Curto II</v>
      </c>
      <c r="CW342" s="25" t="s">
        <v>171</v>
      </c>
      <c r="CX342" s="24">
        <f>IF($CW342="","",VLOOKUP($CW342,'Braços de IP'!$E$9:$I$15,2,0))</f>
        <v>3.5</v>
      </c>
      <c r="CY342" s="27">
        <f>IF($CW342="","",VLOOKUP($CW342,'Braços de IP'!$E$9:$I$15,5,0))</f>
        <v>8.5</v>
      </c>
      <c r="CZ342" s="24"/>
      <c r="DA342" s="24"/>
      <c r="DB342" s="24"/>
      <c r="DC342" s="24"/>
      <c r="DD342" s="24"/>
      <c r="DE342" s="24"/>
      <c r="DF342" s="28">
        <f t="shared" si="204"/>
        <v>50</v>
      </c>
      <c r="DG342" s="29">
        <f t="shared" si="205"/>
        <v>150</v>
      </c>
      <c r="DH342" s="28">
        <f t="shared" si="206"/>
        <v>200</v>
      </c>
      <c r="DI342" s="30">
        <f t="shared" si="207"/>
        <v>0.66666666666666674</v>
      </c>
      <c r="DJ342" s="31"/>
      <c r="DK342" s="32"/>
      <c r="DL342" s="15" t="s">
        <v>141</v>
      </c>
      <c r="DM342" s="15"/>
      <c r="DO342" s="33">
        <f t="shared" si="208"/>
        <v>0.70930232558139539</v>
      </c>
    </row>
    <row r="343" spans="3:119" ht="15.75" customHeight="1" x14ac:dyDescent="0.3">
      <c r="C343" t="s">
        <v>991</v>
      </c>
      <c r="D343" s="15">
        <v>113</v>
      </c>
      <c r="E343" s="15" t="s">
        <v>132</v>
      </c>
      <c r="F343" s="15" t="s">
        <v>277</v>
      </c>
      <c r="G343" s="15">
        <v>-29.982123999999999</v>
      </c>
      <c r="H343" s="15">
        <v>-50.122984000000002</v>
      </c>
      <c r="I343" s="15" t="s">
        <v>134</v>
      </c>
      <c r="J343" s="15" t="s">
        <v>135</v>
      </c>
      <c r="K343" s="15" t="s">
        <v>136</v>
      </c>
      <c r="L343" s="15" t="s">
        <v>148</v>
      </c>
      <c r="M343" s="15">
        <v>150</v>
      </c>
      <c r="N343" s="15">
        <v>22</v>
      </c>
      <c r="O343" s="15">
        <v>0</v>
      </c>
      <c r="P343" s="15">
        <f t="shared" si="182"/>
        <v>300</v>
      </c>
      <c r="Q343" s="16">
        <v>2</v>
      </c>
      <c r="R343" s="16">
        <v>3.3</v>
      </c>
      <c r="S343" s="16">
        <v>7</v>
      </c>
      <c r="T343" s="15"/>
      <c r="U343" s="15"/>
      <c r="V343" s="15">
        <v>0</v>
      </c>
      <c r="W343" s="15">
        <v>3.3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 t="s">
        <v>138</v>
      </c>
      <c r="AD343" s="15" t="s">
        <v>139</v>
      </c>
      <c r="AE343" s="15">
        <v>46</v>
      </c>
      <c r="AF343" s="15">
        <v>7.3</v>
      </c>
      <c r="AG343" s="15">
        <v>1</v>
      </c>
      <c r="AH343" s="15">
        <v>0.3</v>
      </c>
      <c r="AI343" s="15">
        <v>1.3</v>
      </c>
      <c r="AJ343" s="16">
        <f t="shared" si="183"/>
        <v>1</v>
      </c>
      <c r="AK343" s="16" t="s">
        <v>135</v>
      </c>
      <c r="AL343" s="16" t="s">
        <v>135</v>
      </c>
      <c r="AM343" s="15" t="s">
        <v>141</v>
      </c>
      <c r="AN343" s="16">
        <f t="shared" si="184"/>
        <v>2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 t="s">
        <v>135</v>
      </c>
      <c r="AU343" s="17">
        <f t="shared" si="185"/>
        <v>0</v>
      </c>
      <c r="AV343" s="17"/>
      <c r="AW343" s="17">
        <f>VLOOKUP(I343,ABNT5101!$I$3:$J$9,2)</f>
        <v>7.5</v>
      </c>
      <c r="AX343" s="17">
        <f>VLOOKUP(I343,ABNT5101!$I$3:$M$9,5)</f>
        <v>0.18</v>
      </c>
      <c r="AY343" s="131" t="str">
        <f>_xlfn.XLOOKUP(I343,ABNT5101!$I:$I,ABNT5101!$L:$L)</f>
        <v>-</v>
      </c>
      <c r="AZ343" s="131">
        <f>_xlfn.XLOOKUP(I343,ABNT5101!$I:$I,ABNT5101!M:M)</f>
        <v>0.18</v>
      </c>
      <c r="BA343" s="131" t="str">
        <f>_xlfn.XLOOKUP(I343,ABNT5101!$I:$I,ABNT5101!N:N)</f>
        <v>-</v>
      </c>
      <c r="BB343" s="131">
        <f>_xlfn.XLOOKUP(I343,ABNT5101!$I:$I,ABNT5101!O:O)</f>
        <v>16</v>
      </c>
      <c r="BC343" s="18" t="str">
        <f t="shared" si="186"/>
        <v>ATENDE</v>
      </c>
      <c r="BD343" s="19">
        <f t="shared" si="187"/>
        <v>0.28533333333333344</v>
      </c>
      <c r="BE343" s="19">
        <f t="shared" si="188"/>
        <v>-5.5555555555555469E-2</v>
      </c>
      <c r="BF343" s="19" t="str">
        <f t="shared" si="189"/>
        <v>-</v>
      </c>
      <c r="BG343" s="20">
        <v>9.64</v>
      </c>
      <c r="BH343" s="20">
        <v>0.17</v>
      </c>
      <c r="BI343" s="20"/>
      <c r="BJ343" s="20"/>
      <c r="BK343" s="21"/>
      <c r="BL343" s="20"/>
      <c r="BM343" s="18" t="str">
        <f t="shared" si="190"/>
        <v>ATENDE</v>
      </c>
      <c r="BN343" s="18" t="str">
        <f t="shared" si="191"/>
        <v>ATENDE</v>
      </c>
      <c r="BO343" s="18" t="str">
        <f t="shared" si="192"/>
        <v>ATENDIMENTO LIMIAR</v>
      </c>
      <c r="BP343" s="18" t="str">
        <f t="shared" si="193"/>
        <v>ATENDE</v>
      </c>
      <c r="BQ343" s="22" t="str">
        <f t="shared" si="194"/>
        <v>C5</v>
      </c>
      <c r="BR343" s="22" t="str">
        <f t="shared" si="181"/>
        <v>P6</v>
      </c>
      <c r="BS343" s="23">
        <f t="shared" si="195"/>
        <v>0.63666666666666671</v>
      </c>
      <c r="BT343" s="20">
        <v>4.91</v>
      </c>
      <c r="BU343" s="20">
        <v>1.17</v>
      </c>
      <c r="BV343" s="132">
        <f>IF(BR343="-","-",_xlfn.XLOOKUP(BR343,ABNT5101!$B$4:$B$9,ABNT5101!$C$4:$C$9))</f>
        <v>3</v>
      </c>
      <c r="BW343" s="132">
        <f>IF(BR343="-","-",_xlfn.XLOOKUP(BR343,ABNT5101!$B$4:$B$9,ABNT5101!$D$4:$D$9))</f>
        <v>0.6</v>
      </c>
      <c r="BX343" s="18" t="str">
        <f t="shared" si="196"/>
        <v>ATENDE</v>
      </c>
      <c r="BY343" s="18" t="str">
        <f t="shared" si="197"/>
        <v>ATENDE</v>
      </c>
      <c r="BZ343" s="18" t="str">
        <f t="shared" si="198"/>
        <v>ATENDE</v>
      </c>
      <c r="CA343" s="22" t="str">
        <f t="shared" si="209"/>
        <v>P6</v>
      </c>
      <c r="CB343" s="23">
        <f t="shared" si="199"/>
        <v>0.66666666666666674</v>
      </c>
      <c r="CC343" s="22">
        <v>5</v>
      </c>
      <c r="CD343" s="22">
        <v>1.03</v>
      </c>
      <c r="CE343" s="130">
        <f>IF(CA343="-","-",_xlfn.XLOOKUP(CA343,ABNT5101!$B$4:$B$9,ABNT5101!$C$4:$C$9))</f>
        <v>3</v>
      </c>
      <c r="CF343" s="130">
        <f>IF(CA343="-","-",_xlfn.XLOOKUP(CA343,ABNT5101!$B$4:$B$9,ABNT5101!$D$4:$D$9))</f>
        <v>0.6</v>
      </c>
      <c r="CG343" s="18" t="str">
        <f t="shared" si="200"/>
        <v>ATENDE</v>
      </c>
      <c r="CH343" s="18" t="str">
        <f t="shared" si="201"/>
        <v>ATENDE</v>
      </c>
      <c r="CI343" s="18" t="str">
        <f t="shared" si="202"/>
        <v>ATENDE</v>
      </c>
      <c r="CJ343" s="133" t="str">
        <f>_xlfn.XLOOKUP(CK343,'Banco de dados'!$B:$B,'Banco de dados'!$D:$D)</f>
        <v>TECNOWATT</v>
      </c>
      <c r="CK343" s="145" t="str">
        <f>'Banco de dados'!B70</f>
        <v xml:space="preserve">SIGSAGPTLRRSSNDL_50W_61IBBRS
</v>
      </c>
      <c r="CL343" s="24" t="str">
        <f>_xlfn.XLOOKUP(CK343,'Banco de dados'!$B:$B,'Banco de dados'!$E:$E)</f>
        <v>SIGSAGPTLRRSSNDL_50W_61IBBRS
1-10C1MUN6.5</v>
      </c>
      <c r="CM343" s="24"/>
      <c r="CN343" s="24" t="e">
        <f>IF(CM343="-","-",_xlfn.XLOOKUP(CM343,'Banco de dados'!$B:$B,'Banco de dados'!$E:$E))</f>
        <v>#N/A</v>
      </c>
      <c r="CO343" s="26">
        <f t="shared" si="203"/>
        <v>1</v>
      </c>
      <c r="CP343" s="24">
        <f>_xlfn.XLOOKUP(CK343,'Banco de dados'!$B:$B,'Banco de dados'!$H:$H)</f>
        <v>50</v>
      </c>
      <c r="CQ343" s="24">
        <f>_xlfn.XLOOKUP(CM343,'Banco de dados'!$B:$B,'Banco de dados'!$H:$H)</f>
        <v>0</v>
      </c>
      <c r="CR343" s="24">
        <f>_xlfn.XLOOKUP(CK343,'Banco de dados'!$B:$B,'Banco de dados'!$F:$F)</f>
        <v>8163</v>
      </c>
      <c r="CS343" s="24">
        <f>_xlfn.XLOOKUP(CM343,'Banco de dados'!$B:$B,'Banco de dados'!$F:$F)</f>
        <v>0</v>
      </c>
      <c r="CT343" s="25">
        <v>0</v>
      </c>
      <c r="CU343" s="25"/>
      <c r="CV343" s="24" t="str">
        <f>IF(AI343&lt;=0.5,"Curto I",IF(AND(AI343&gt;='Braços de IP'!$B$9,AI343&lt;='Braços de IP'!$D$9),'Braços de IP'!$E$9,IF(AND(AI343&gt;='Braços de IP'!$B$10,AI343&lt;='Braços de IP'!$D$10),'Braços de IP'!$E$10,IF(AND(AI343&gt;='Braços de IP'!$B$11,AI343&lt;='Braços de IP'!$D$11),'Braços de IP'!$E$11,IF(AND(AI343&gt;='Braços de IP'!$B$12,AI343&lt;='Braços de IP'!$D$12),'Braços de IP'!$E$12,IF(AND(AI343&gt;='Braços de IP'!$B$13,AI343&lt;='Braços de IP'!$D$13),'Braços de IP'!$E$13,IF(AND(AI343&gt;='Braços de IP'!$B$14,AI343&lt;='Braços de IP'!$D$14),'Braços de IP'!$E$14,"ERRO")))))))</f>
        <v>Curto II</v>
      </c>
      <c r="CW343" s="25" t="s">
        <v>290</v>
      </c>
      <c r="CX343" s="24">
        <f>IF($CW343="","",VLOOKUP($CW343,'Braços de IP'!$E$9:$I$15,2,0))</f>
        <v>2.8</v>
      </c>
      <c r="CY343" s="27">
        <f>IF($CW343="","",VLOOKUP($CW343,'Braços de IP'!$E$9:$I$15,5,0))</f>
        <v>8</v>
      </c>
      <c r="CZ343" s="24"/>
      <c r="DA343" s="24"/>
      <c r="DB343" s="24"/>
      <c r="DC343" s="24"/>
      <c r="DD343" s="24"/>
      <c r="DE343" s="24"/>
      <c r="DF343" s="28">
        <f t="shared" si="204"/>
        <v>50</v>
      </c>
      <c r="DG343" s="29">
        <f t="shared" si="205"/>
        <v>150</v>
      </c>
      <c r="DH343" s="28">
        <f t="shared" si="206"/>
        <v>200</v>
      </c>
      <c r="DI343" s="30">
        <f t="shared" si="207"/>
        <v>0.66666666666666674</v>
      </c>
      <c r="DJ343" s="31"/>
      <c r="DK343" s="32"/>
      <c r="DL343" s="15" t="s">
        <v>141</v>
      </c>
      <c r="DM343" s="15"/>
      <c r="DO343" s="33">
        <f t="shared" si="208"/>
        <v>0.70930232558139539</v>
      </c>
    </row>
    <row r="344" spans="3:119" ht="15.75" hidden="1" customHeight="1" x14ac:dyDescent="0.3">
      <c r="C344" t="s">
        <v>991</v>
      </c>
      <c r="D344" s="15">
        <v>114</v>
      </c>
      <c r="E344" s="15" t="s">
        <v>132</v>
      </c>
      <c r="F344" s="15" t="s">
        <v>278</v>
      </c>
      <c r="G344" s="15">
        <v>-30.059200000000001</v>
      </c>
      <c r="H344" s="15">
        <v>-50.159768</v>
      </c>
      <c r="I344" s="15" t="s">
        <v>134</v>
      </c>
      <c r="J344" s="15" t="s">
        <v>135</v>
      </c>
      <c r="K344" s="15" t="s">
        <v>136</v>
      </c>
      <c r="L344" s="15" t="s">
        <v>148</v>
      </c>
      <c r="M344" s="15">
        <v>100</v>
      </c>
      <c r="N344" s="15">
        <v>17</v>
      </c>
      <c r="O344" s="15">
        <v>0</v>
      </c>
      <c r="P344" s="15">
        <f t="shared" si="182"/>
        <v>200</v>
      </c>
      <c r="Q344" s="16">
        <v>2</v>
      </c>
      <c r="R344" s="16">
        <v>2.5</v>
      </c>
      <c r="S344" s="16">
        <v>7</v>
      </c>
      <c r="T344" s="15"/>
      <c r="U344" s="15"/>
      <c r="V344" s="15">
        <v>0</v>
      </c>
      <c r="W344" s="15">
        <v>2.5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 t="s">
        <v>138</v>
      </c>
      <c r="AD344" s="15" t="s">
        <v>139</v>
      </c>
      <c r="AE344" s="15">
        <v>32.700000000000003</v>
      </c>
      <c r="AF344" s="15">
        <v>7.5</v>
      </c>
      <c r="AG344" s="15">
        <v>1</v>
      </c>
      <c r="AH344" s="15">
        <v>0.3</v>
      </c>
      <c r="AI344" s="15">
        <v>1.3</v>
      </c>
      <c r="AJ344" s="16">
        <f t="shared" si="183"/>
        <v>1</v>
      </c>
      <c r="AK344" s="16" t="s">
        <v>135</v>
      </c>
      <c r="AL344" s="16" t="s">
        <v>135</v>
      </c>
      <c r="AM344" s="15" t="s">
        <v>140</v>
      </c>
      <c r="AN344" s="16">
        <f t="shared" si="184"/>
        <v>2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 t="s">
        <v>135</v>
      </c>
      <c r="AU344" s="17">
        <f t="shared" si="185"/>
        <v>0</v>
      </c>
      <c r="AV344" s="17"/>
      <c r="AW344" s="17">
        <f>VLOOKUP(I344,ABNT5101!$I$3:$J$9,2)</f>
        <v>7.5</v>
      </c>
      <c r="AX344" s="17">
        <f>VLOOKUP(I344,ABNT5101!$I$3:$M$9,5)</f>
        <v>0.18</v>
      </c>
      <c r="AY344" s="131" t="str">
        <f>_xlfn.XLOOKUP(I344,ABNT5101!$I:$I,ABNT5101!$L:$L)</f>
        <v>-</v>
      </c>
      <c r="AZ344" s="131">
        <f>_xlfn.XLOOKUP(I344,ABNT5101!$I:$I,ABNT5101!M:M)</f>
        <v>0.18</v>
      </c>
      <c r="BA344" s="131" t="str">
        <f>_xlfn.XLOOKUP(I344,ABNT5101!$I:$I,ABNT5101!N:N)</f>
        <v>-</v>
      </c>
      <c r="BB344" s="131">
        <f>_xlfn.XLOOKUP(I344,ABNT5101!$I:$I,ABNT5101!O:O)</f>
        <v>16</v>
      </c>
      <c r="BC344" s="18" t="str">
        <f t="shared" si="186"/>
        <v>ATENDE</v>
      </c>
      <c r="BD344" s="19">
        <f t="shared" si="187"/>
        <v>0.20666666666666678</v>
      </c>
      <c r="BE344" s="19">
        <f t="shared" si="188"/>
        <v>1.6111111111111112</v>
      </c>
      <c r="BF344" s="19" t="str">
        <f t="shared" si="189"/>
        <v>-</v>
      </c>
      <c r="BG344" s="20">
        <v>9.0500000000000007</v>
      </c>
      <c r="BH344" s="20">
        <v>0.47</v>
      </c>
      <c r="BI344" s="20"/>
      <c r="BJ344" s="20"/>
      <c r="BK344" s="21"/>
      <c r="BL344" s="20"/>
      <c r="BM344" s="18" t="str">
        <f t="shared" si="190"/>
        <v>ATENDE</v>
      </c>
      <c r="BN344" s="18" t="str">
        <f t="shared" si="191"/>
        <v>ATENDE</v>
      </c>
      <c r="BO344" s="18" t="str">
        <f t="shared" si="192"/>
        <v>ATENDE</v>
      </c>
      <c r="BP344" s="18" t="str">
        <f t="shared" si="193"/>
        <v>ATENDE</v>
      </c>
      <c r="BQ344" s="22" t="str">
        <f t="shared" si="194"/>
        <v>C5</v>
      </c>
      <c r="BR344" s="22" t="str">
        <f t="shared" si="181"/>
        <v>P6</v>
      </c>
      <c r="BS344" s="23">
        <f t="shared" si="195"/>
        <v>0.91999999999999993</v>
      </c>
      <c r="BT344" s="20">
        <v>5.76</v>
      </c>
      <c r="BU344" s="20">
        <v>3.06</v>
      </c>
      <c r="BV344" s="132">
        <f>IF(BR344="-","-",_xlfn.XLOOKUP(BR344,ABNT5101!$B$4:$B$9,ABNT5101!$C$4:$C$9))</f>
        <v>3</v>
      </c>
      <c r="BW344" s="132">
        <f>IF(BR344="-","-",_xlfn.XLOOKUP(BR344,ABNT5101!$B$4:$B$9,ABNT5101!$D$4:$D$9))</f>
        <v>0.6</v>
      </c>
      <c r="BX344" s="18" t="str">
        <f t="shared" si="196"/>
        <v>ATENDE</v>
      </c>
      <c r="BY344" s="18" t="str">
        <f t="shared" si="197"/>
        <v>ATENDE</v>
      </c>
      <c r="BZ344" s="18" t="str">
        <f t="shared" si="198"/>
        <v>ATENDE</v>
      </c>
      <c r="CA344" s="22" t="str">
        <f t="shared" si="209"/>
        <v>P6</v>
      </c>
      <c r="CB344" s="23">
        <f t="shared" si="199"/>
        <v>1.4366666666666665</v>
      </c>
      <c r="CC344" s="22">
        <v>7.31</v>
      </c>
      <c r="CD344" s="22">
        <v>3.1</v>
      </c>
      <c r="CE344" s="130">
        <f>IF(CA344="-","-",_xlfn.XLOOKUP(CA344,ABNT5101!$B$4:$B$9,ABNT5101!$C$4:$C$9))</f>
        <v>3</v>
      </c>
      <c r="CF344" s="130">
        <f>IF(CA344="-","-",_xlfn.XLOOKUP(CA344,ABNT5101!$B$4:$B$9,ABNT5101!$D$4:$D$9))</f>
        <v>0.6</v>
      </c>
      <c r="CG344" s="18" t="str">
        <f t="shared" si="200"/>
        <v>ATENDE</v>
      </c>
      <c r="CH344" s="18" t="str">
        <f t="shared" si="201"/>
        <v>ATENDE</v>
      </c>
      <c r="CI344" s="18" t="str">
        <f t="shared" si="202"/>
        <v>ATENDE</v>
      </c>
      <c r="CJ344" s="133" t="str">
        <f>_xlfn.XLOOKUP(CK344,'Banco de dados'!$B:$B,'Banco de dados'!$D:$D)</f>
        <v>LEDSTAR</v>
      </c>
      <c r="CK344" s="145" t="s">
        <v>709</v>
      </c>
      <c r="CL344" s="24" t="str">
        <f>_xlfn.XLOOKUP(CK344,'Banco de dados'!$B:$B,'Banco de dados'!$E:$E)</f>
        <v>LUM LED SL VT 9.1 35W</v>
      </c>
      <c r="CM344" s="24"/>
      <c r="CN344" s="24">
        <f>IF(CM344="-","-",_xlfn.XLOOKUP(CM344,'Banco de dados'!$B:$B,'Banco de dados'!$E:$E))</f>
        <v>0</v>
      </c>
      <c r="CO344" s="26">
        <f t="shared" si="203"/>
        <v>1</v>
      </c>
      <c r="CP344" s="24">
        <f>_xlfn.XLOOKUP(CK344,'Banco de dados'!$B:$B,'Banco de dados'!$H:$H)</f>
        <v>35</v>
      </c>
      <c r="CQ344" s="24" t="e">
        <f>_xlfn.XLOOKUP(CM344,'Banco de dados'!$B:$B,'Banco de dados'!$H:$H)</f>
        <v>#N/A</v>
      </c>
      <c r="CR344" s="24">
        <f>_xlfn.XLOOKUP(CK344,'Banco de dados'!$B:$B,'Banco de dados'!$F:$F)</f>
        <v>5955.62</v>
      </c>
      <c r="CS344" s="24">
        <f>_xlfn.XLOOKUP(CM344,'Banco de dados'!$B:$B,'Banco de dados'!$F:$F)</f>
        <v>0</v>
      </c>
      <c r="CT344" s="25">
        <v>0</v>
      </c>
      <c r="CU344" s="25"/>
      <c r="CV344" s="24" t="str">
        <f>IF(AI344&lt;=0.5,"Curto I",IF(AND(AI344&gt;='Braços de IP'!$B$9,AI344&lt;='Braços de IP'!$D$9),'Braços de IP'!$E$9,IF(AND(AI344&gt;='Braços de IP'!$B$10,AI344&lt;='Braços de IP'!$D$10),'Braços de IP'!$E$10,IF(AND(AI344&gt;='Braços de IP'!$B$11,AI344&lt;='Braços de IP'!$D$11),'Braços de IP'!$E$11,IF(AND(AI344&gt;='Braços de IP'!$B$12,AI344&lt;='Braços de IP'!$D$12),'Braços de IP'!$E$12,IF(AND(AI344&gt;='Braços de IP'!$B$13,AI344&lt;='Braços de IP'!$D$13),'Braços de IP'!$E$13,IF(AND(AI344&gt;='Braços de IP'!$B$14,AI344&lt;='Braços de IP'!$D$14),'Braços de IP'!$E$14,"ERRO")))))))</f>
        <v>Curto II</v>
      </c>
      <c r="CW344" s="25"/>
      <c r="CX344" s="24" t="str">
        <f>IF($CW344="","",VLOOKUP($CW344,'Braços de IP'!$E$9:$I$15,2,0))</f>
        <v/>
      </c>
      <c r="CY344" s="27" t="str">
        <f>IF($CW344="","",VLOOKUP($CW344,'Braços de IP'!$E$9:$I$15,5,0))</f>
        <v/>
      </c>
      <c r="CZ344" s="24"/>
      <c r="DA344" s="24"/>
      <c r="DB344" s="24"/>
      <c r="DC344" s="24"/>
      <c r="DD344" s="24"/>
      <c r="DE344" s="24"/>
      <c r="DF344" s="28">
        <f t="shared" si="204"/>
        <v>35</v>
      </c>
      <c r="DG344" s="29">
        <f t="shared" si="205"/>
        <v>100</v>
      </c>
      <c r="DH344" s="28">
        <f t="shared" si="206"/>
        <v>135</v>
      </c>
      <c r="DI344" s="30">
        <f t="shared" si="207"/>
        <v>0.65</v>
      </c>
      <c r="DJ344" s="31"/>
      <c r="DK344" s="32"/>
      <c r="DL344" s="15" t="s">
        <v>141</v>
      </c>
      <c r="DM344" s="15"/>
      <c r="DO344" s="33">
        <f t="shared" si="208"/>
        <v>0.70085470085470081</v>
      </c>
    </row>
    <row r="345" spans="3:119" ht="15.75" hidden="1" customHeight="1" x14ac:dyDescent="0.3">
      <c r="C345" t="s">
        <v>991</v>
      </c>
      <c r="D345" s="15">
        <v>114</v>
      </c>
      <c r="E345" s="15" t="s">
        <v>132</v>
      </c>
      <c r="F345" s="15" t="s">
        <v>278</v>
      </c>
      <c r="G345" s="15">
        <v>-30.059200000000001</v>
      </c>
      <c r="H345" s="15">
        <v>-50.159768</v>
      </c>
      <c r="I345" s="15" t="s">
        <v>134</v>
      </c>
      <c r="J345" s="15" t="s">
        <v>135</v>
      </c>
      <c r="K345" s="15" t="s">
        <v>136</v>
      </c>
      <c r="L345" s="15" t="s">
        <v>148</v>
      </c>
      <c r="M345" s="15">
        <v>100</v>
      </c>
      <c r="N345" s="15">
        <v>17</v>
      </c>
      <c r="O345" s="15">
        <v>0</v>
      </c>
      <c r="P345" s="15">
        <f t="shared" si="182"/>
        <v>200</v>
      </c>
      <c r="Q345" s="16">
        <v>2</v>
      </c>
      <c r="R345" s="16">
        <v>2.5</v>
      </c>
      <c r="S345" s="16">
        <v>7</v>
      </c>
      <c r="T345" s="15"/>
      <c r="U345" s="15"/>
      <c r="V345" s="15">
        <v>0</v>
      </c>
      <c r="W345" s="15">
        <v>2.5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 t="s">
        <v>138</v>
      </c>
      <c r="AD345" s="15" t="s">
        <v>139</v>
      </c>
      <c r="AE345" s="15">
        <v>32.700000000000003</v>
      </c>
      <c r="AF345" s="15">
        <v>7.5</v>
      </c>
      <c r="AG345" s="15">
        <v>1</v>
      </c>
      <c r="AH345" s="15">
        <v>0.3</v>
      </c>
      <c r="AI345" s="15">
        <v>1.3</v>
      </c>
      <c r="AJ345" s="16">
        <f t="shared" si="183"/>
        <v>1</v>
      </c>
      <c r="AK345" s="16" t="s">
        <v>135</v>
      </c>
      <c r="AL345" s="16" t="s">
        <v>135</v>
      </c>
      <c r="AM345" s="15" t="s">
        <v>140</v>
      </c>
      <c r="AN345" s="16">
        <f t="shared" si="184"/>
        <v>2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 t="s">
        <v>135</v>
      </c>
      <c r="AU345" s="17">
        <f t="shared" si="185"/>
        <v>0</v>
      </c>
      <c r="AV345" s="17"/>
      <c r="AW345" s="17">
        <f>VLOOKUP(I345,ABNT5101!$I$3:$J$9,2)</f>
        <v>7.5</v>
      </c>
      <c r="AX345" s="17">
        <f>VLOOKUP(I345,ABNT5101!$I$3:$M$9,5)</f>
        <v>0.18</v>
      </c>
      <c r="AY345" s="131" t="str">
        <f>_xlfn.XLOOKUP(I345,ABNT5101!$I:$I,ABNT5101!$L:$L)</f>
        <v>-</v>
      </c>
      <c r="AZ345" s="131">
        <f>_xlfn.XLOOKUP(I345,ABNT5101!$I:$I,ABNT5101!M:M)</f>
        <v>0.18</v>
      </c>
      <c r="BA345" s="131" t="str">
        <f>_xlfn.XLOOKUP(I345,ABNT5101!$I:$I,ABNT5101!N:N)</f>
        <v>-</v>
      </c>
      <c r="BB345" s="131">
        <f>_xlfn.XLOOKUP(I345,ABNT5101!$I:$I,ABNT5101!O:O)</f>
        <v>16</v>
      </c>
      <c r="BC345" s="18" t="str">
        <f t="shared" si="186"/>
        <v>ATENDE</v>
      </c>
      <c r="BD345" s="19">
        <f t="shared" si="187"/>
        <v>0.16533333333333333</v>
      </c>
      <c r="BE345" s="19">
        <f t="shared" si="188"/>
        <v>2.1111111111111116</v>
      </c>
      <c r="BF345" s="19" t="str">
        <f t="shared" si="189"/>
        <v>-</v>
      </c>
      <c r="BG345" s="20">
        <v>8.74</v>
      </c>
      <c r="BH345" s="20">
        <v>0.56000000000000005</v>
      </c>
      <c r="BI345" s="20"/>
      <c r="BJ345" s="20"/>
      <c r="BK345" s="21"/>
      <c r="BL345" s="20"/>
      <c r="BM345" s="18" t="str">
        <f t="shared" si="190"/>
        <v>ATENDE</v>
      </c>
      <c r="BN345" s="18" t="str">
        <f t="shared" si="191"/>
        <v>ATENDE</v>
      </c>
      <c r="BO345" s="18" t="str">
        <f t="shared" si="192"/>
        <v>ATENDE</v>
      </c>
      <c r="BP345" s="18" t="str">
        <f t="shared" si="193"/>
        <v>ATENDE</v>
      </c>
      <c r="BQ345" s="22" t="str">
        <f t="shared" si="194"/>
        <v>C5</v>
      </c>
      <c r="BR345" s="22" t="str">
        <f t="shared" si="181"/>
        <v>P6</v>
      </c>
      <c r="BS345" s="23">
        <f t="shared" si="195"/>
        <v>0.65000000000000013</v>
      </c>
      <c r="BT345" s="20">
        <v>4.95</v>
      </c>
      <c r="BU345" s="20">
        <v>3.26</v>
      </c>
      <c r="BV345" s="132">
        <f>IF(BR345="-","-",_xlfn.XLOOKUP(BR345,ABNT5101!$B$4:$B$9,ABNT5101!$C$4:$C$9))</f>
        <v>3</v>
      </c>
      <c r="BW345" s="132">
        <f>IF(BR345="-","-",_xlfn.XLOOKUP(BR345,ABNT5101!$B$4:$B$9,ABNT5101!$D$4:$D$9))</f>
        <v>0.6</v>
      </c>
      <c r="BX345" s="18" t="str">
        <f t="shared" si="196"/>
        <v>ATENDE</v>
      </c>
      <c r="BY345" s="18" t="str">
        <f t="shared" si="197"/>
        <v>ATENDE</v>
      </c>
      <c r="BZ345" s="18" t="str">
        <f t="shared" si="198"/>
        <v>ATENDE</v>
      </c>
      <c r="CA345" s="22" t="str">
        <f t="shared" si="209"/>
        <v>P6</v>
      </c>
      <c r="CB345" s="23">
        <f t="shared" si="199"/>
        <v>1.25</v>
      </c>
      <c r="CC345" s="22">
        <v>6.75</v>
      </c>
      <c r="CD345" s="22">
        <v>2.5499999999999998</v>
      </c>
      <c r="CE345" s="130">
        <f>IF(CA345="-","-",_xlfn.XLOOKUP(CA345,ABNT5101!$B$4:$B$9,ABNT5101!$C$4:$C$9))</f>
        <v>3</v>
      </c>
      <c r="CF345" s="130">
        <f>IF(CA345="-","-",_xlfn.XLOOKUP(CA345,ABNT5101!$B$4:$B$9,ABNT5101!$D$4:$D$9))</f>
        <v>0.6</v>
      </c>
      <c r="CG345" s="18" t="str">
        <f t="shared" si="200"/>
        <v>ATENDE</v>
      </c>
      <c r="CH345" s="18" t="str">
        <f t="shared" si="201"/>
        <v>ATENDE</v>
      </c>
      <c r="CI345" s="18" t="str">
        <f t="shared" si="202"/>
        <v>ATENDE</v>
      </c>
      <c r="CJ345" s="133" t="str">
        <f>_xlfn.XLOOKUP(CK345,'Banco de dados'!$B:$B,'Banco de dados'!$D:$D)</f>
        <v>SX LIGHTING</v>
      </c>
      <c r="CK345" s="145" t="s">
        <v>801</v>
      </c>
      <c r="CL345" s="24" t="str">
        <f>_xlfn.XLOOKUP(CK345,'Banco de dados'!$B:$B,'Banco de dados'!$E:$E)</f>
        <v>SXINEVO030K40L12CZF7PHF</v>
      </c>
      <c r="CM345" s="24"/>
      <c r="CN345" s="24" t="e">
        <f>IF(CM345="-","-",_xlfn.XLOOKUP(CM345,'Banco de dados'!$B:$B,'Banco de dados'!$E:$E))</f>
        <v>#N/A</v>
      </c>
      <c r="CO345" s="26">
        <f t="shared" si="203"/>
        <v>1</v>
      </c>
      <c r="CP345" s="24">
        <f>_xlfn.XLOOKUP(CK345,'Banco de dados'!$B:$B,'Banco de dados'!$H:$H)</f>
        <v>31</v>
      </c>
      <c r="CQ345" s="24" t="e">
        <f>_xlfn.XLOOKUP(CM345,'Banco de dados'!$B:$B,'Banco de dados'!$H:$H)</f>
        <v>#N/A</v>
      </c>
      <c r="CR345" s="24">
        <f>_xlfn.XLOOKUP(CK345,'Banco de dados'!$B:$B,'Banco de dados'!$F:$F)</f>
        <v>5270</v>
      </c>
      <c r="CS345" s="24">
        <f>_xlfn.XLOOKUP(CM345,'Banco de dados'!$B:$B,'Banco de dados'!$F:$F)</f>
        <v>0</v>
      </c>
      <c r="CT345" s="25">
        <v>0</v>
      </c>
      <c r="CU345" s="25"/>
      <c r="CV345" s="24" t="str">
        <f>IF(AI345&lt;=0.5,"Curto I",IF(AND(AI345&gt;='Braços de IP'!$B$9,AI345&lt;='Braços de IP'!$D$9),'Braços de IP'!$E$9,IF(AND(AI345&gt;='Braços de IP'!$B$10,AI345&lt;='Braços de IP'!$D$10),'Braços de IP'!$E$10,IF(AND(AI345&gt;='Braços de IP'!$B$11,AI345&lt;='Braços de IP'!$D$11),'Braços de IP'!$E$11,IF(AND(AI345&gt;='Braços de IP'!$B$12,AI345&lt;='Braços de IP'!$D$12),'Braços de IP'!$E$12,IF(AND(AI345&gt;='Braços de IP'!$B$13,AI345&lt;='Braços de IP'!$D$13),'Braços de IP'!$E$13,IF(AND(AI345&gt;='Braços de IP'!$B$14,AI345&lt;='Braços de IP'!$D$14),'Braços de IP'!$E$14,"ERRO")))))))</f>
        <v>Curto II</v>
      </c>
      <c r="CW345" s="25"/>
      <c r="CX345" s="24" t="str">
        <f>IF($CW345="","",VLOOKUP($CW345,'Braços de IP'!$E$9:$I$15,2,0))</f>
        <v/>
      </c>
      <c r="CY345" s="27" t="str">
        <f>IF($CW345="","",VLOOKUP($CW345,'Braços de IP'!$E$9:$I$15,5,0))</f>
        <v/>
      </c>
      <c r="CZ345" s="24"/>
      <c r="DA345" s="24"/>
      <c r="DB345" s="24"/>
      <c r="DC345" s="24"/>
      <c r="DD345" s="24"/>
      <c r="DE345" s="24"/>
      <c r="DF345" s="28">
        <f t="shared" si="204"/>
        <v>31</v>
      </c>
      <c r="DG345" s="29">
        <f t="shared" si="205"/>
        <v>100</v>
      </c>
      <c r="DH345" s="28">
        <f t="shared" si="206"/>
        <v>131</v>
      </c>
      <c r="DI345" s="30">
        <f t="shared" si="207"/>
        <v>0.69</v>
      </c>
      <c r="DJ345" s="31"/>
      <c r="DK345" s="32"/>
      <c r="DL345" s="15" t="s">
        <v>141</v>
      </c>
      <c r="DM345" s="15"/>
      <c r="DO345" s="33">
        <f t="shared" si="208"/>
        <v>0.7350427350427351</v>
      </c>
    </row>
    <row r="346" spans="3:119" ht="15.75" hidden="1" customHeight="1" x14ac:dyDescent="0.3">
      <c r="C346" t="s">
        <v>991</v>
      </c>
      <c r="D346" s="15">
        <v>114</v>
      </c>
      <c r="E346" s="15" t="s">
        <v>132</v>
      </c>
      <c r="F346" s="15" t="s">
        <v>278</v>
      </c>
      <c r="G346" s="15">
        <v>-30.059200000000001</v>
      </c>
      <c r="H346" s="15">
        <v>-50.159768</v>
      </c>
      <c r="I346" s="15" t="s">
        <v>134</v>
      </c>
      <c r="J346" s="15" t="s">
        <v>135</v>
      </c>
      <c r="K346" s="15" t="s">
        <v>136</v>
      </c>
      <c r="L346" s="15" t="s">
        <v>148</v>
      </c>
      <c r="M346" s="15">
        <v>100</v>
      </c>
      <c r="N346" s="15">
        <v>17</v>
      </c>
      <c r="O346" s="15">
        <v>0</v>
      </c>
      <c r="P346" s="15">
        <f t="shared" si="182"/>
        <v>200</v>
      </c>
      <c r="Q346" s="16">
        <v>2</v>
      </c>
      <c r="R346" s="16">
        <v>2.5</v>
      </c>
      <c r="S346" s="16">
        <v>7</v>
      </c>
      <c r="T346" s="15"/>
      <c r="U346" s="15"/>
      <c r="V346" s="15">
        <v>0</v>
      </c>
      <c r="W346" s="15">
        <v>2.5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 t="s">
        <v>138</v>
      </c>
      <c r="AD346" s="15" t="s">
        <v>139</v>
      </c>
      <c r="AE346" s="15">
        <v>32.700000000000003</v>
      </c>
      <c r="AF346" s="15">
        <v>7.5</v>
      </c>
      <c r="AG346" s="15">
        <v>1</v>
      </c>
      <c r="AH346" s="15">
        <v>0.3</v>
      </c>
      <c r="AI346" s="15">
        <v>1.3</v>
      </c>
      <c r="AJ346" s="16">
        <f t="shared" si="183"/>
        <v>1</v>
      </c>
      <c r="AK346" s="16" t="s">
        <v>135</v>
      </c>
      <c r="AL346" s="16" t="s">
        <v>135</v>
      </c>
      <c r="AM346" s="15" t="s">
        <v>140</v>
      </c>
      <c r="AN346" s="16">
        <f t="shared" si="184"/>
        <v>2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 t="s">
        <v>135</v>
      </c>
      <c r="AU346" s="17">
        <f t="shared" si="185"/>
        <v>0</v>
      </c>
      <c r="AV346" s="17"/>
      <c r="AW346" s="17">
        <f>VLOOKUP(I346,ABNT5101!$I$3:$J$9,2)</f>
        <v>7.5</v>
      </c>
      <c r="AX346" s="17">
        <f>VLOOKUP(I346,ABNT5101!$I$3:$M$9,5)</f>
        <v>0.18</v>
      </c>
      <c r="AY346" s="131" t="str">
        <f>_xlfn.XLOOKUP(I346,ABNT5101!$I:$I,ABNT5101!$L:$L)</f>
        <v>-</v>
      </c>
      <c r="AZ346" s="131">
        <f>_xlfn.XLOOKUP(I346,ABNT5101!$I:$I,ABNT5101!M:M)</f>
        <v>0.18</v>
      </c>
      <c r="BA346" s="131" t="str">
        <f>_xlfn.XLOOKUP(I346,ABNT5101!$I:$I,ABNT5101!N:N)</f>
        <v>-</v>
      </c>
      <c r="BB346" s="131">
        <f>_xlfn.XLOOKUP(I346,ABNT5101!$I:$I,ABNT5101!O:O)</f>
        <v>16</v>
      </c>
      <c r="BC346" s="18" t="str">
        <f t="shared" si="186"/>
        <v>ATENDE</v>
      </c>
      <c r="BD346" s="19">
        <f t="shared" si="187"/>
        <v>0.15466666666666673</v>
      </c>
      <c r="BE346" s="19">
        <f t="shared" si="188"/>
        <v>2.3888888888888888</v>
      </c>
      <c r="BF346" s="19" t="str">
        <f t="shared" si="189"/>
        <v>-</v>
      </c>
      <c r="BG346" s="20">
        <v>8.66</v>
      </c>
      <c r="BH346" s="20">
        <v>0.61</v>
      </c>
      <c r="BI346" s="20"/>
      <c r="BJ346" s="20"/>
      <c r="BK346" s="21"/>
      <c r="BL346" s="20"/>
      <c r="BM346" s="18" t="str">
        <f t="shared" si="190"/>
        <v>ATENDE</v>
      </c>
      <c r="BN346" s="18" t="str">
        <f t="shared" si="191"/>
        <v>ATENDE</v>
      </c>
      <c r="BO346" s="18" t="str">
        <f t="shared" si="192"/>
        <v>ATENDE</v>
      </c>
      <c r="BP346" s="18" t="str">
        <f t="shared" si="193"/>
        <v>ATENDE</v>
      </c>
      <c r="BQ346" s="22" t="str">
        <f t="shared" si="194"/>
        <v>C5</v>
      </c>
      <c r="BR346" s="22" t="str">
        <f t="shared" si="181"/>
        <v>P6</v>
      </c>
      <c r="BS346" s="23">
        <f t="shared" si="195"/>
        <v>0.5066666666666666</v>
      </c>
      <c r="BT346" s="20">
        <v>4.5199999999999996</v>
      </c>
      <c r="BU346" s="20">
        <v>3.32</v>
      </c>
      <c r="BV346" s="132">
        <f>IF(BR346="-","-",_xlfn.XLOOKUP(BR346,ABNT5101!$B$4:$B$9,ABNT5101!$C$4:$C$9))</f>
        <v>3</v>
      </c>
      <c r="BW346" s="132">
        <f>IF(BR346="-","-",_xlfn.XLOOKUP(BR346,ABNT5101!$B$4:$B$9,ABNT5101!$D$4:$D$9))</f>
        <v>0.6</v>
      </c>
      <c r="BX346" s="18" t="str">
        <f t="shared" si="196"/>
        <v>ATENDE</v>
      </c>
      <c r="BY346" s="18" t="str">
        <f t="shared" si="197"/>
        <v>ATENDE</v>
      </c>
      <c r="BZ346" s="18" t="str">
        <f t="shared" si="198"/>
        <v>ATENDE</v>
      </c>
      <c r="CA346" s="22" t="str">
        <f t="shared" si="209"/>
        <v>P6</v>
      </c>
      <c r="CB346" s="23">
        <f t="shared" si="199"/>
        <v>1.2566666666666664</v>
      </c>
      <c r="CC346" s="22">
        <v>6.77</v>
      </c>
      <c r="CD346" s="22">
        <v>3.71</v>
      </c>
      <c r="CE346" s="130">
        <f>IF(CA346="-","-",_xlfn.XLOOKUP(CA346,ABNT5101!$B$4:$B$9,ABNT5101!$C$4:$C$9))</f>
        <v>3</v>
      </c>
      <c r="CF346" s="130">
        <f>IF(CA346="-","-",_xlfn.XLOOKUP(CA346,ABNT5101!$B$4:$B$9,ABNT5101!$D$4:$D$9))</f>
        <v>0.6</v>
      </c>
      <c r="CG346" s="18" t="str">
        <f t="shared" si="200"/>
        <v>ATENDE</v>
      </c>
      <c r="CH346" s="18" t="str">
        <f t="shared" si="201"/>
        <v>ATENDE</v>
      </c>
      <c r="CI346" s="18" t="str">
        <f t="shared" si="202"/>
        <v>ATENDE</v>
      </c>
      <c r="CJ346" s="133" t="str">
        <f>_xlfn.XLOOKUP(CK346,'Banco de dados'!$B:$B,'Banco de dados'!$D:$D)</f>
        <v>TECNOWATT</v>
      </c>
      <c r="CK346" s="145" t="s">
        <v>824</v>
      </c>
      <c r="CL346" s="24" t="str">
        <f>_xlfn.XLOOKUP(CK346,'Banco de dados'!$B:$B,'Banco de dados'!$E:$E)</f>
        <v>SIGSAGPTLRRSSNDL_30W_38IBBRS
1-10C1MUN6.5</v>
      </c>
      <c r="CM346" s="24"/>
      <c r="CN346" s="24" t="e">
        <f>IF(CM346="-","-",_xlfn.XLOOKUP(CM346,'Banco de dados'!$B:$B,'Banco de dados'!$E:$E))</f>
        <v>#N/A</v>
      </c>
      <c r="CO346" s="26">
        <f t="shared" si="203"/>
        <v>1</v>
      </c>
      <c r="CP346" s="24">
        <f>_xlfn.XLOOKUP(CK346,'Banco de dados'!$B:$B,'Banco de dados'!$H:$H)</f>
        <v>30</v>
      </c>
      <c r="CQ346" s="24">
        <f>_xlfn.XLOOKUP(CM346,'Banco de dados'!$B:$B,'Banco de dados'!$H:$H)</f>
        <v>0</v>
      </c>
      <c r="CR346" s="24">
        <f>_xlfn.XLOOKUP(CK346,'Banco de dados'!$B:$B,'Banco de dados'!$F:$F)</f>
        <v>5266</v>
      </c>
      <c r="CS346" s="24">
        <f>_xlfn.XLOOKUP(CM346,'Banco de dados'!$B:$B,'Banco de dados'!$F:$F)</f>
        <v>0</v>
      </c>
      <c r="CT346" s="25">
        <v>0</v>
      </c>
      <c r="CU346" s="25"/>
      <c r="CV346" s="24" t="str">
        <f>IF(AI346&lt;=0.5,"Curto I",IF(AND(AI346&gt;='Braços de IP'!$B$9,AI346&lt;='Braços de IP'!$D$9),'Braços de IP'!$E$9,IF(AND(AI346&gt;='Braços de IP'!$B$10,AI346&lt;='Braços de IP'!$D$10),'Braços de IP'!$E$10,IF(AND(AI346&gt;='Braços de IP'!$B$11,AI346&lt;='Braços de IP'!$D$11),'Braços de IP'!$E$11,IF(AND(AI346&gt;='Braços de IP'!$B$12,AI346&lt;='Braços de IP'!$D$12),'Braços de IP'!$E$12,IF(AND(AI346&gt;='Braços de IP'!$B$13,AI346&lt;='Braços de IP'!$D$13),'Braços de IP'!$E$13,IF(AND(AI346&gt;='Braços de IP'!$B$14,AI346&lt;='Braços de IP'!$D$14),'Braços de IP'!$E$14,"ERRO")))))))</f>
        <v>Curto II</v>
      </c>
      <c r="CW346" s="25"/>
      <c r="CX346" s="24" t="str">
        <f>IF($CW346="","",VLOOKUP($CW346,'Braços de IP'!$E$9:$I$15,2,0))</f>
        <v/>
      </c>
      <c r="CY346" s="27" t="str">
        <f>IF($CW346="","",VLOOKUP($CW346,'Braços de IP'!$E$9:$I$15,5,0))</f>
        <v/>
      </c>
      <c r="CZ346" s="24"/>
      <c r="DA346" s="24"/>
      <c r="DB346" s="24"/>
      <c r="DC346" s="24"/>
      <c r="DD346" s="24"/>
      <c r="DE346" s="24"/>
      <c r="DF346" s="28">
        <f t="shared" si="204"/>
        <v>30</v>
      </c>
      <c r="DG346" s="29">
        <f t="shared" si="205"/>
        <v>100</v>
      </c>
      <c r="DH346" s="28">
        <f t="shared" si="206"/>
        <v>130</v>
      </c>
      <c r="DI346" s="30">
        <f t="shared" si="207"/>
        <v>0.7</v>
      </c>
      <c r="DJ346" s="31"/>
      <c r="DK346" s="32"/>
      <c r="DL346" s="15" t="s">
        <v>141</v>
      </c>
      <c r="DM346" s="15"/>
      <c r="DO346" s="33">
        <f t="shared" si="208"/>
        <v>0.74358974358974361</v>
      </c>
    </row>
    <row r="347" spans="3:119" ht="15.75" hidden="1" customHeight="1" x14ac:dyDescent="0.3">
      <c r="C347" t="s">
        <v>991</v>
      </c>
      <c r="D347" s="15">
        <v>115</v>
      </c>
      <c r="E347" s="15" t="s">
        <v>132</v>
      </c>
      <c r="F347" s="15" t="s">
        <v>279</v>
      </c>
      <c r="G347" s="15">
        <v>-30.06222</v>
      </c>
      <c r="H347" s="15">
        <v>-50.160806999999998</v>
      </c>
      <c r="I347" s="15" t="s">
        <v>134</v>
      </c>
      <c r="J347" s="15" t="s">
        <v>135</v>
      </c>
      <c r="K347" s="15" t="s">
        <v>136</v>
      </c>
      <c r="L347" s="15" t="s">
        <v>148</v>
      </c>
      <c r="M347" s="15">
        <v>100</v>
      </c>
      <c r="N347" s="15">
        <v>17</v>
      </c>
      <c r="O347" s="15">
        <v>0</v>
      </c>
      <c r="P347" s="15">
        <f t="shared" si="182"/>
        <v>200</v>
      </c>
      <c r="Q347" s="16">
        <v>2</v>
      </c>
      <c r="R347" s="16">
        <v>3.5</v>
      </c>
      <c r="S347" s="16">
        <v>7</v>
      </c>
      <c r="T347" s="15"/>
      <c r="U347" s="15"/>
      <c r="V347" s="15">
        <v>0</v>
      </c>
      <c r="W347" s="15">
        <v>4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 t="s">
        <v>138</v>
      </c>
      <c r="AD347" s="15" t="s">
        <v>139</v>
      </c>
      <c r="AE347" s="15">
        <v>33.9</v>
      </c>
      <c r="AF347" s="15">
        <v>7.5</v>
      </c>
      <c r="AG347" s="15">
        <v>1</v>
      </c>
      <c r="AH347" s="15">
        <v>1</v>
      </c>
      <c r="AI347" s="15">
        <v>1.3</v>
      </c>
      <c r="AJ347" s="16">
        <f t="shared" si="183"/>
        <v>0.30000000000000004</v>
      </c>
      <c r="AK347" s="16" t="s">
        <v>135</v>
      </c>
      <c r="AL347" s="16" t="s">
        <v>135</v>
      </c>
      <c r="AM347" s="15" t="s">
        <v>140</v>
      </c>
      <c r="AN347" s="16">
        <f t="shared" si="184"/>
        <v>2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 t="s">
        <v>135</v>
      </c>
      <c r="AU347" s="17">
        <f t="shared" si="185"/>
        <v>0</v>
      </c>
      <c r="AV347" s="17"/>
      <c r="AW347" s="17">
        <f>VLOOKUP(I347,ABNT5101!$I$3:$J$9,2)</f>
        <v>7.5</v>
      </c>
      <c r="AX347" s="17">
        <f>VLOOKUP(I347,ABNT5101!$I$3:$M$9,5)</f>
        <v>0.18</v>
      </c>
      <c r="AY347" s="131" t="str">
        <f>_xlfn.XLOOKUP(I347,ABNT5101!$I:$I,ABNT5101!$L:$L)</f>
        <v>-</v>
      </c>
      <c r="AZ347" s="131">
        <f>_xlfn.XLOOKUP(I347,ABNT5101!$I:$I,ABNT5101!M:M)</f>
        <v>0.18</v>
      </c>
      <c r="BA347" s="131" t="str">
        <f>_xlfn.XLOOKUP(I347,ABNT5101!$I:$I,ABNT5101!N:N)</f>
        <v>-</v>
      </c>
      <c r="BB347" s="131">
        <f>_xlfn.XLOOKUP(I347,ABNT5101!$I:$I,ABNT5101!O:O)</f>
        <v>16</v>
      </c>
      <c r="BC347" s="18" t="str">
        <f t="shared" si="186"/>
        <v>ATENDE</v>
      </c>
      <c r="BD347" s="19">
        <f t="shared" si="187"/>
        <v>0.13733333333333331</v>
      </c>
      <c r="BE347" s="19">
        <f t="shared" si="188"/>
        <v>1.5</v>
      </c>
      <c r="BF347" s="19" t="str">
        <f t="shared" si="189"/>
        <v>-</v>
      </c>
      <c r="BG347" s="20">
        <v>8.5299999999999994</v>
      </c>
      <c r="BH347" s="20">
        <v>0.45</v>
      </c>
      <c r="BI347" s="20"/>
      <c r="BJ347" s="20"/>
      <c r="BK347" s="21"/>
      <c r="BL347" s="20"/>
      <c r="BM347" s="18" t="str">
        <f t="shared" si="190"/>
        <v>ATENDE</v>
      </c>
      <c r="BN347" s="18" t="str">
        <f t="shared" si="191"/>
        <v>ATENDE</v>
      </c>
      <c r="BO347" s="18" t="str">
        <f t="shared" si="192"/>
        <v>ATENDE</v>
      </c>
      <c r="BP347" s="18" t="str">
        <f t="shared" si="193"/>
        <v>ATENDE</v>
      </c>
      <c r="BQ347" s="22" t="str">
        <f t="shared" si="194"/>
        <v>C5</v>
      </c>
      <c r="BR347" s="22" t="str">
        <f t="shared" si="181"/>
        <v>P6</v>
      </c>
      <c r="BS347" s="23">
        <f t="shared" si="195"/>
        <v>0.33333333333333326</v>
      </c>
      <c r="BT347" s="20">
        <v>4</v>
      </c>
      <c r="BU347" s="20">
        <v>1.89</v>
      </c>
      <c r="BV347" s="132">
        <f>IF(BR347="-","-",_xlfn.XLOOKUP(BR347,ABNT5101!$B$4:$B$9,ABNT5101!$C$4:$C$9))</f>
        <v>3</v>
      </c>
      <c r="BW347" s="132">
        <f>IF(BR347="-","-",_xlfn.XLOOKUP(BR347,ABNT5101!$B$4:$B$9,ABNT5101!$D$4:$D$9))</f>
        <v>0.6</v>
      </c>
      <c r="BX347" s="18" t="str">
        <f t="shared" si="196"/>
        <v>ATENDE</v>
      </c>
      <c r="BY347" s="18" t="str">
        <f t="shared" si="197"/>
        <v>ATENDE</v>
      </c>
      <c r="BZ347" s="18" t="str">
        <f t="shared" si="198"/>
        <v>ATENDE</v>
      </c>
      <c r="CA347" s="22" t="str">
        <f t="shared" si="209"/>
        <v>P6</v>
      </c>
      <c r="CB347" s="23">
        <f t="shared" si="199"/>
        <v>1.4133333333333336</v>
      </c>
      <c r="CC347" s="22">
        <v>7.24</v>
      </c>
      <c r="CD347" s="22">
        <v>2.8</v>
      </c>
      <c r="CE347" s="130">
        <f>IF(CA347="-","-",_xlfn.XLOOKUP(CA347,ABNT5101!$B$4:$B$9,ABNT5101!$C$4:$C$9))</f>
        <v>3</v>
      </c>
      <c r="CF347" s="130">
        <f>IF(CA347="-","-",_xlfn.XLOOKUP(CA347,ABNT5101!$B$4:$B$9,ABNT5101!$D$4:$D$9))</f>
        <v>0.6</v>
      </c>
      <c r="CG347" s="18" t="str">
        <f t="shared" si="200"/>
        <v>ATENDE</v>
      </c>
      <c r="CH347" s="18" t="str">
        <f t="shared" si="201"/>
        <v>ATENDE</v>
      </c>
      <c r="CI347" s="18" t="str">
        <f t="shared" si="202"/>
        <v>ATENDE</v>
      </c>
      <c r="CJ347" s="133" t="str">
        <f>_xlfn.XLOOKUP(CK347,'Banco de dados'!$B:$B,'Banco de dados'!$D:$D)</f>
        <v>LEDSTAR</v>
      </c>
      <c r="CK347" s="145" t="s">
        <v>709</v>
      </c>
      <c r="CL347" s="24" t="str">
        <f>_xlfn.XLOOKUP(CK347,'Banco de dados'!$B:$B,'Banco de dados'!$E:$E)</f>
        <v>LUM LED SL VT 9.1 35W</v>
      </c>
      <c r="CM347" s="24"/>
      <c r="CN347" s="24" t="e">
        <f>IF(CM347="-","-",_xlfn.XLOOKUP(CM347,'Banco de dados'!$B:$B,'Banco de dados'!$E:$E))</f>
        <v>#N/A</v>
      </c>
      <c r="CO347" s="26">
        <f t="shared" si="203"/>
        <v>1</v>
      </c>
      <c r="CP347" s="24">
        <f>_xlfn.XLOOKUP(CK347,'Banco de dados'!$B:$B,'Banco de dados'!$H:$H)</f>
        <v>35</v>
      </c>
      <c r="CQ347" s="24">
        <f>_xlfn.XLOOKUP(CM347,'Banco de dados'!$B:$B,'Banco de dados'!$H:$H)</f>
        <v>0</v>
      </c>
      <c r="CR347" s="24">
        <f>_xlfn.XLOOKUP(CK347,'Banco de dados'!$B:$B,'Banco de dados'!$F:$F)</f>
        <v>5955.62</v>
      </c>
      <c r="CS347" s="24">
        <f>_xlfn.XLOOKUP(CM347,'Banco de dados'!$B:$B,'Banco de dados'!$F:$F)</f>
        <v>0</v>
      </c>
      <c r="CT347" s="25">
        <v>0</v>
      </c>
      <c r="CU347" s="25"/>
      <c r="CV347" s="24" t="str">
        <f>IF(AI347&lt;=0.5,"Curto I",IF(AND(AI347&gt;='Braços de IP'!$B$9,AI347&lt;='Braços de IP'!$D$9),'Braços de IP'!$E$9,IF(AND(AI347&gt;='Braços de IP'!$B$10,AI347&lt;='Braços de IP'!$D$10),'Braços de IP'!$E$10,IF(AND(AI347&gt;='Braços de IP'!$B$11,AI347&lt;='Braços de IP'!$D$11),'Braços de IP'!$E$11,IF(AND(AI347&gt;='Braços de IP'!$B$12,AI347&lt;='Braços de IP'!$D$12),'Braços de IP'!$E$12,IF(AND(AI347&gt;='Braços de IP'!$B$13,AI347&lt;='Braços de IP'!$D$13),'Braços de IP'!$E$13,IF(AND(AI347&gt;='Braços de IP'!$B$14,AI347&lt;='Braços de IP'!$D$14),'Braços de IP'!$E$14,"ERRO")))))))</f>
        <v>Curto II</v>
      </c>
      <c r="CW347" s="25"/>
      <c r="CX347" s="24" t="str">
        <f>IF($CW347="","",VLOOKUP($CW347,'Braços de IP'!$E$9:$I$15,2,0))</f>
        <v/>
      </c>
      <c r="CY347" s="27" t="str">
        <f>IF($CW347="","",VLOOKUP($CW347,'Braços de IP'!$E$9:$I$15,5,0))</f>
        <v/>
      </c>
      <c r="CZ347" s="24"/>
      <c r="DA347" s="24"/>
      <c r="DB347" s="24"/>
      <c r="DC347" s="24"/>
      <c r="DD347" s="24"/>
      <c r="DE347" s="24"/>
      <c r="DF347" s="28">
        <f t="shared" si="204"/>
        <v>35</v>
      </c>
      <c r="DG347" s="29">
        <f t="shared" si="205"/>
        <v>100</v>
      </c>
      <c r="DH347" s="28">
        <f t="shared" si="206"/>
        <v>135</v>
      </c>
      <c r="DI347" s="30">
        <f t="shared" si="207"/>
        <v>0.65</v>
      </c>
      <c r="DJ347" s="31"/>
      <c r="DK347" s="32"/>
      <c r="DL347" s="15" t="s">
        <v>141</v>
      </c>
      <c r="DM347" s="15"/>
      <c r="DO347" s="33">
        <f t="shared" si="208"/>
        <v>0.70085470085470081</v>
      </c>
    </row>
    <row r="348" spans="3:119" ht="15.75" hidden="1" customHeight="1" x14ac:dyDescent="0.3">
      <c r="C348" t="s">
        <v>991</v>
      </c>
      <c r="D348" s="15">
        <v>115</v>
      </c>
      <c r="E348" s="15" t="s">
        <v>132</v>
      </c>
      <c r="F348" s="15" t="s">
        <v>279</v>
      </c>
      <c r="G348" s="15">
        <v>-30.06222</v>
      </c>
      <c r="H348" s="15">
        <v>-50.160806999999998</v>
      </c>
      <c r="I348" s="15" t="s">
        <v>134</v>
      </c>
      <c r="J348" s="15" t="s">
        <v>135</v>
      </c>
      <c r="K348" s="15" t="s">
        <v>136</v>
      </c>
      <c r="L348" s="15" t="s">
        <v>148</v>
      </c>
      <c r="M348" s="15">
        <v>100</v>
      </c>
      <c r="N348" s="15">
        <v>17</v>
      </c>
      <c r="O348" s="15">
        <v>0</v>
      </c>
      <c r="P348" s="15">
        <f t="shared" si="182"/>
        <v>200</v>
      </c>
      <c r="Q348" s="16">
        <v>2</v>
      </c>
      <c r="R348" s="16">
        <v>3.5</v>
      </c>
      <c r="S348" s="16">
        <v>7</v>
      </c>
      <c r="T348" s="15"/>
      <c r="U348" s="15"/>
      <c r="V348" s="15">
        <v>0</v>
      </c>
      <c r="W348" s="15">
        <v>4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 t="s">
        <v>138</v>
      </c>
      <c r="AD348" s="15" t="s">
        <v>139</v>
      </c>
      <c r="AE348" s="15">
        <v>33.9</v>
      </c>
      <c r="AF348" s="15">
        <v>7.5</v>
      </c>
      <c r="AG348" s="15">
        <v>1</v>
      </c>
      <c r="AH348" s="15">
        <v>1</v>
      </c>
      <c r="AI348" s="15">
        <v>1.3</v>
      </c>
      <c r="AJ348" s="16">
        <f t="shared" si="183"/>
        <v>0.30000000000000004</v>
      </c>
      <c r="AK348" s="16" t="s">
        <v>135</v>
      </c>
      <c r="AL348" s="16" t="s">
        <v>135</v>
      </c>
      <c r="AM348" s="15" t="s">
        <v>140</v>
      </c>
      <c r="AN348" s="16">
        <f t="shared" si="184"/>
        <v>2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 t="s">
        <v>135</v>
      </c>
      <c r="AU348" s="17">
        <f t="shared" si="185"/>
        <v>0</v>
      </c>
      <c r="AV348" s="17"/>
      <c r="AW348" s="17">
        <f>VLOOKUP(I348,ABNT5101!$I$3:$J$9,2)</f>
        <v>7.5</v>
      </c>
      <c r="AX348" s="17">
        <f>VLOOKUP(I348,ABNT5101!$I$3:$M$9,5)</f>
        <v>0.18</v>
      </c>
      <c r="AY348" s="131" t="str">
        <f>_xlfn.XLOOKUP(I348,ABNT5101!$I:$I,ABNT5101!$L:$L)</f>
        <v>-</v>
      </c>
      <c r="AZ348" s="131">
        <f>_xlfn.XLOOKUP(I348,ABNT5101!$I:$I,ABNT5101!M:M)</f>
        <v>0.18</v>
      </c>
      <c r="BA348" s="131" t="str">
        <f>_xlfn.XLOOKUP(I348,ABNT5101!$I:$I,ABNT5101!N:N)</f>
        <v>-</v>
      </c>
      <c r="BB348" s="131">
        <f>_xlfn.XLOOKUP(I348,ABNT5101!$I:$I,ABNT5101!O:O)</f>
        <v>16</v>
      </c>
      <c r="BC348" s="18" t="str">
        <f t="shared" si="186"/>
        <v>ATENDE</v>
      </c>
      <c r="BD348" s="19">
        <f t="shared" si="187"/>
        <v>9.199999999999986E-2</v>
      </c>
      <c r="BE348" s="19">
        <f t="shared" si="188"/>
        <v>2.1111111111111116</v>
      </c>
      <c r="BF348" s="19" t="str">
        <f t="shared" si="189"/>
        <v>-</v>
      </c>
      <c r="BG348" s="20">
        <v>8.19</v>
      </c>
      <c r="BH348" s="20">
        <v>0.56000000000000005</v>
      </c>
      <c r="BI348" s="20"/>
      <c r="BJ348" s="20"/>
      <c r="BK348" s="21"/>
      <c r="BL348" s="20"/>
      <c r="BM348" s="18" t="str">
        <f t="shared" si="190"/>
        <v>ATENDE</v>
      </c>
      <c r="BN348" s="18" t="str">
        <f t="shared" si="191"/>
        <v>ATENDE</v>
      </c>
      <c r="BO348" s="18" t="str">
        <f t="shared" si="192"/>
        <v>ATENDE</v>
      </c>
      <c r="BP348" s="18" t="str">
        <f t="shared" si="193"/>
        <v>ATENDE</v>
      </c>
      <c r="BQ348" s="22" t="str">
        <f t="shared" si="194"/>
        <v>C5</v>
      </c>
      <c r="BR348" s="22" t="str">
        <f t="shared" ref="BR348:BR379" si="210">K348</f>
        <v>P6</v>
      </c>
      <c r="BS348" s="23">
        <f t="shared" si="195"/>
        <v>2.0000000000000018E-2</v>
      </c>
      <c r="BT348" s="20">
        <v>3.06</v>
      </c>
      <c r="BU348" s="20">
        <v>1.18</v>
      </c>
      <c r="BV348" s="132">
        <f>IF(BR348="-","-",_xlfn.XLOOKUP(BR348,ABNT5101!$B$4:$B$9,ABNT5101!$C$4:$C$9))</f>
        <v>3</v>
      </c>
      <c r="BW348" s="132">
        <f>IF(BR348="-","-",_xlfn.XLOOKUP(BR348,ABNT5101!$B$4:$B$9,ABNT5101!$D$4:$D$9))</f>
        <v>0.6</v>
      </c>
      <c r="BX348" s="18" t="str">
        <f t="shared" si="196"/>
        <v>ATENDE</v>
      </c>
      <c r="BY348" s="18" t="str">
        <f t="shared" si="197"/>
        <v>ATENDE</v>
      </c>
      <c r="BZ348" s="18" t="str">
        <f t="shared" si="198"/>
        <v>ATENDE</v>
      </c>
      <c r="CA348" s="22" t="str">
        <f t="shared" si="209"/>
        <v>P6</v>
      </c>
      <c r="CB348" s="23">
        <f t="shared" si="199"/>
        <v>1.2433333333333336</v>
      </c>
      <c r="CC348" s="22">
        <v>6.73</v>
      </c>
      <c r="CD348" s="22">
        <v>2.19</v>
      </c>
      <c r="CE348" s="130">
        <f>IF(CA348="-","-",_xlfn.XLOOKUP(CA348,ABNT5101!$B$4:$B$9,ABNT5101!$C$4:$C$9))</f>
        <v>3</v>
      </c>
      <c r="CF348" s="130">
        <f>IF(CA348="-","-",_xlfn.XLOOKUP(CA348,ABNT5101!$B$4:$B$9,ABNT5101!$D$4:$D$9))</f>
        <v>0.6</v>
      </c>
      <c r="CG348" s="18" t="str">
        <f t="shared" si="200"/>
        <v>ATENDE</v>
      </c>
      <c r="CH348" s="18" t="str">
        <f t="shared" si="201"/>
        <v>ATENDE</v>
      </c>
      <c r="CI348" s="18" t="str">
        <f t="shared" si="202"/>
        <v>ATENDE</v>
      </c>
      <c r="CJ348" s="133" t="str">
        <f>_xlfn.XLOOKUP(CK348,'Banco de dados'!$B:$B,'Banco de dados'!$D:$D)</f>
        <v>SX LIGHTING</v>
      </c>
      <c r="CK348" s="145" t="s">
        <v>801</v>
      </c>
      <c r="CL348" s="24" t="str">
        <f>_xlfn.XLOOKUP(CK348,'Banco de dados'!$B:$B,'Banco de dados'!$E:$E)</f>
        <v>SXINEVO030K40L12CZF7PHF</v>
      </c>
      <c r="CM348" s="24"/>
      <c r="CN348" s="24">
        <f>IF(CM348="-","-",_xlfn.XLOOKUP(CM348,'Banco de dados'!$B:$B,'Banco de dados'!$E:$E))</f>
        <v>0</v>
      </c>
      <c r="CO348" s="26">
        <f t="shared" si="203"/>
        <v>1</v>
      </c>
      <c r="CP348" s="24">
        <f>_xlfn.XLOOKUP(CK348,'Banco de dados'!$B:$B,'Banco de dados'!$H:$H)</f>
        <v>31</v>
      </c>
      <c r="CQ348" s="24">
        <f>_xlfn.XLOOKUP(CM348,'Banco de dados'!$B:$B,'Banco de dados'!$H:$H)</f>
        <v>0</v>
      </c>
      <c r="CR348" s="24">
        <f>_xlfn.XLOOKUP(CK348,'Banco de dados'!$B:$B,'Banco de dados'!$F:$F)</f>
        <v>5270</v>
      </c>
      <c r="CS348" s="24">
        <f>_xlfn.XLOOKUP(CM348,'Banco de dados'!$B:$B,'Banco de dados'!$F:$F)</f>
        <v>0</v>
      </c>
      <c r="CT348" s="25">
        <v>0</v>
      </c>
      <c r="CU348" s="25"/>
      <c r="CV348" s="24" t="str">
        <f>IF(AI348&lt;=0.5,"Curto I",IF(AND(AI348&gt;='Braços de IP'!$B$9,AI348&lt;='Braços de IP'!$D$9),'Braços de IP'!$E$9,IF(AND(AI348&gt;='Braços de IP'!$B$10,AI348&lt;='Braços de IP'!$D$10),'Braços de IP'!$E$10,IF(AND(AI348&gt;='Braços de IP'!$B$11,AI348&lt;='Braços de IP'!$D$11),'Braços de IP'!$E$11,IF(AND(AI348&gt;='Braços de IP'!$B$12,AI348&lt;='Braços de IP'!$D$12),'Braços de IP'!$E$12,IF(AND(AI348&gt;='Braços de IP'!$B$13,AI348&lt;='Braços de IP'!$D$13),'Braços de IP'!$E$13,IF(AND(AI348&gt;='Braços de IP'!$B$14,AI348&lt;='Braços de IP'!$D$14),'Braços de IP'!$E$14,"ERRO")))))))</f>
        <v>Curto II</v>
      </c>
      <c r="CW348" s="25"/>
      <c r="CX348" s="24" t="str">
        <f>IF($CW348="","",VLOOKUP($CW348,'Braços de IP'!$E$9:$I$15,2,0))</f>
        <v/>
      </c>
      <c r="CY348" s="27" t="str">
        <f>IF($CW348="","",VLOOKUP($CW348,'Braços de IP'!$E$9:$I$15,5,0))</f>
        <v/>
      </c>
      <c r="CZ348" s="24"/>
      <c r="DA348" s="24"/>
      <c r="DB348" s="24"/>
      <c r="DC348" s="24"/>
      <c r="DD348" s="24"/>
      <c r="DE348" s="24"/>
      <c r="DF348" s="28">
        <f t="shared" si="204"/>
        <v>31</v>
      </c>
      <c r="DG348" s="29">
        <f t="shared" si="205"/>
        <v>100</v>
      </c>
      <c r="DH348" s="28">
        <f t="shared" si="206"/>
        <v>131</v>
      </c>
      <c r="DI348" s="30">
        <f t="shared" si="207"/>
        <v>0.69</v>
      </c>
      <c r="DJ348" s="31"/>
      <c r="DK348" s="32"/>
      <c r="DL348" s="15" t="s">
        <v>141</v>
      </c>
      <c r="DM348" s="15"/>
      <c r="DO348" s="33">
        <f t="shared" si="208"/>
        <v>0.7350427350427351</v>
      </c>
    </row>
    <row r="349" spans="3:119" ht="15.75" hidden="1" customHeight="1" x14ac:dyDescent="0.3">
      <c r="C349" t="s">
        <v>991</v>
      </c>
      <c r="D349" s="15">
        <v>115</v>
      </c>
      <c r="E349" s="15" t="s">
        <v>132</v>
      </c>
      <c r="F349" s="15" t="s">
        <v>279</v>
      </c>
      <c r="G349" s="15">
        <v>-30.06222</v>
      </c>
      <c r="H349" s="15">
        <v>-50.160806999999998</v>
      </c>
      <c r="I349" s="15" t="s">
        <v>134</v>
      </c>
      <c r="J349" s="15" t="s">
        <v>135</v>
      </c>
      <c r="K349" s="15" t="s">
        <v>136</v>
      </c>
      <c r="L349" s="15" t="s">
        <v>148</v>
      </c>
      <c r="M349" s="15">
        <v>100</v>
      </c>
      <c r="N349" s="15">
        <v>17</v>
      </c>
      <c r="O349" s="15">
        <v>0</v>
      </c>
      <c r="P349" s="15">
        <f t="shared" si="182"/>
        <v>200</v>
      </c>
      <c r="Q349" s="16">
        <v>2</v>
      </c>
      <c r="R349" s="16">
        <v>3.5</v>
      </c>
      <c r="S349" s="16">
        <v>7</v>
      </c>
      <c r="T349" s="15"/>
      <c r="U349" s="15"/>
      <c r="V349" s="15">
        <v>0</v>
      </c>
      <c r="W349" s="15">
        <v>4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 t="s">
        <v>138</v>
      </c>
      <c r="AD349" s="15" t="s">
        <v>139</v>
      </c>
      <c r="AE349" s="15">
        <v>33.9</v>
      </c>
      <c r="AF349" s="15">
        <v>7.5</v>
      </c>
      <c r="AG349" s="15">
        <v>1</v>
      </c>
      <c r="AH349" s="15">
        <v>1</v>
      </c>
      <c r="AI349" s="15">
        <v>1.3</v>
      </c>
      <c r="AJ349" s="16">
        <f t="shared" si="183"/>
        <v>0.30000000000000004</v>
      </c>
      <c r="AK349" s="16" t="s">
        <v>135</v>
      </c>
      <c r="AL349" s="16" t="s">
        <v>135</v>
      </c>
      <c r="AM349" s="15" t="s">
        <v>140</v>
      </c>
      <c r="AN349" s="16">
        <f t="shared" si="184"/>
        <v>2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 t="s">
        <v>135</v>
      </c>
      <c r="AU349" s="17">
        <f t="shared" si="185"/>
        <v>0</v>
      </c>
      <c r="AV349" s="17"/>
      <c r="AW349" s="17">
        <f>VLOOKUP(I349,ABNT5101!$I$3:$J$9,2)</f>
        <v>7.5</v>
      </c>
      <c r="AX349" s="17">
        <f>VLOOKUP(I349,ABNT5101!$I$3:$M$9,5)</f>
        <v>0.18</v>
      </c>
      <c r="AY349" s="131" t="str">
        <f>_xlfn.XLOOKUP(I349,ABNT5101!$I:$I,ABNT5101!$L:$L)</f>
        <v>-</v>
      </c>
      <c r="AZ349" s="131">
        <f>_xlfn.XLOOKUP(I349,ABNT5101!$I:$I,ABNT5101!M:M)</f>
        <v>0.18</v>
      </c>
      <c r="BA349" s="131" t="str">
        <f>_xlfn.XLOOKUP(I349,ABNT5101!$I:$I,ABNT5101!N:N)</f>
        <v>-</v>
      </c>
      <c r="BB349" s="131">
        <f>_xlfn.XLOOKUP(I349,ABNT5101!$I:$I,ABNT5101!O:O)</f>
        <v>16</v>
      </c>
      <c r="BC349" s="18" t="str">
        <f t="shared" si="186"/>
        <v>ATENDE</v>
      </c>
      <c r="BD349" s="19">
        <f t="shared" si="187"/>
        <v>7.4666666666666659E-2</v>
      </c>
      <c r="BE349" s="19">
        <f t="shared" si="188"/>
        <v>2.1666666666666665</v>
      </c>
      <c r="BF349" s="19" t="str">
        <f t="shared" si="189"/>
        <v>-</v>
      </c>
      <c r="BG349" s="20">
        <v>8.06</v>
      </c>
      <c r="BH349" s="20">
        <v>0.56999999999999995</v>
      </c>
      <c r="BI349" s="20"/>
      <c r="BJ349" s="20"/>
      <c r="BK349" s="21"/>
      <c r="BL349" s="20"/>
      <c r="BM349" s="18" t="str">
        <f t="shared" si="190"/>
        <v>ATENDE</v>
      </c>
      <c r="BN349" s="18" t="str">
        <f t="shared" si="191"/>
        <v>ATENDE</v>
      </c>
      <c r="BO349" s="18" t="str">
        <f t="shared" si="192"/>
        <v>ATENDE</v>
      </c>
      <c r="BP349" s="18" t="str">
        <f t="shared" si="193"/>
        <v>ATENDE</v>
      </c>
      <c r="BQ349" s="22" t="str">
        <f t="shared" si="194"/>
        <v>C5</v>
      </c>
      <c r="BR349" s="22" t="str">
        <f t="shared" si="210"/>
        <v>P6</v>
      </c>
      <c r="BS349" s="23">
        <f t="shared" si="195"/>
        <v>0</v>
      </c>
      <c r="BT349" s="20">
        <v>3</v>
      </c>
      <c r="BU349" s="20">
        <v>1.64</v>
      </c>
      <c r="BV349" s="132">
        <f>IF(BR349="-","-",_xlfn.XLOOKUP(BR349,ABNT5101!$B$4:$B$9,ABNT5101!$C$4:$C$9))</f>
        <v>3</v>
      </c>
      <c r="BW349" s="132">
        <f>IF(BR349="-","-",_xlfn.XLOOKUP(BR349,ABNT5101!$B$4:$B$9,ABNT5101!$D$4:$D$9))</f>
        <v>0.6</v>
      </c>
      <c r="BX349" s="18" t="str">
        <f t="shared" si="196"/>
        <v>ATENDE</v>
      </c>
      <c r="BY349" s="18" t="str">
        <f t="shared" si="197"/>
        <v>ATENDE</v>
      </c>
      <c r="BZ349" s="18" t="str">
        <f t="shared" si="198"/>
        <v>ATENDE</v>
      </c>
      <c r="CA349" s="22" t="str">
        <f t="shared" si="209"/>
        <v>P6</v>
      </c>
      <c r="CB349" s="23">
        <f t="shared" si="199"/>
        <v>1.2566666666666664</v>
      </c>
      <c r="CC349" s="22">
        <v>6.77</v>
      </c>
      <c r="CD349" s="22">
        <v>3.24</v>
      </c>
      <c r="CE349" s="130">
        <f>IF(CA349="-","-",_xlfn.XLOOKUP(CA349,ABNT5101!$B$4:$B$9,ABNT5101!$C$4:$C$9))</f>
        <v>3</v>
      </c>
      <c r="CF349" s="130">
        <f>IF(CA349="-","-",_xlfn.XLOOKUP(CA349,ABNT5101!$B$4:$B$9,ABNT5101!$D$4:$D$9))</f>
        <v>0.6</v>
      </c>
      <c r="CG349" s="18" t="str">
        <f t="shared" si="200"/>
        <v>ATENDE</v>
      </c>
      <c r="CH349" s="18" t="str">
        <f t="shared" si="201"/>
        <v>ATENDE</v>
      </c>
      <c r="CI349" s="18" t="str">
        <f t="shared" si="202"/>
        <v>ATENDE</v>
      </c>
      <c r="CJ349" s="133" t="str">
        <f>_xlfn.XLOOKUP(CK349,'Banco de dados'!$B:$B,'Banco de dados'!$D:$D)</f>
        <v>TECNOWATT</v>
      </c>
      <c r="CK349" s="145" t="s">
        <v>824</v>
      </c>
      <c r="CL349" s="24" t="str">
        <f>_xlfn.XLOOKUP(CK349,'Banco de dados'!$B:$B,'Banco de dados'!$E:$E)</f>
        <v>SIGSAGPTLRRSSNDL_30W_38IBBRS
1-10C1MUN6.5</v>
      </c>
      <c r="CM349" s="24"/>
      <c r="CN349" s="24">
        <f>IF(CM349="-","-",_xlfn.XLOOKUP(CM349,'Banco de dados'!$B:$B,'Banco de dados'!$E:$E))</f>
        <v>0</v>
      </c>
      <c r="CO349" s="26">
        <f t="shared" si="203"/>
        <v>1</v>
      </c>
      <c r="CP349" s="24">
        <f>_xlfn.XLOOKUP(CK349,'Banco de dados'!$B:$B,'Banco de dados'!$H:$H)</f>
        <v>30</v>
      </c>
      <c r="CQ349" s="24">
        <f>_xlfn.XLOOKUP(CM349,'Banco de dados'!$B:$B,'Banco de dados'!$H:$H)</f>
        <v>0</v>
      </c>
      <c r="CR349" s="24">
        <f>_xlfn.XLOOKUP(CK349,'Banco de dados'!$B:$B,'Banco de dados'!$F:$F)</f>
        <v>5266</v>
      </c>
      <c r="CS349" s="24">
        <f>_xlfn.XLOOKUP(CM349,'Banco de dados'!$B:$B,'Banco de dados'!$F:$F)</f>
        <v>0</v>
      </c>
      <c r="CT349" s="25">
        <v>0</v>
      </c>
      <c r="CU349" s="25"/>
      <c r="CV349" s="24" t="str">
        <f>IF(AI349&lt;=0.5,"Curto I",IF(AND(AI349&gt;='Braços de IP'!$B$9,AI349&lt;='Braços de IP'!$D$9),'Braços de IP'!$E$9,IF(AND(AI349&gt;='Braços de IP'!$B$10,AI349&lt;='Braços de IP'!$D$10),'Braços de IP'!$E$10,IF(AND(AI349&gt;='Braços de IP'!$B$11,AI349&lt;='Braços de IP'!$D$11),'Braços de IP'!$E$11,IF(AND(AI349&gt;='Braços de IP'!$B$12,AI349&lt;='Braços de IP'!$D$12),'Braços de IP'!$E$12,IF(AND(AI349&gt;='Braços de IP'!$B$13,AI349&lt;='Braços de IP'!$D$13),'Braços de IP'!$E$13,IF(AND(AI349&gt;='Braços de IP'!$B$14,AI349&lt;='Braços de IP'!$D$14),'Braços de IP'!$E$14,"ERRO")))))))</f>
        <v>Curto II</v>
      </c>
      <c r="CW349" s="25"/>
      <c r="CX349" s="24" t="str">
        <f>IF($CW349="","",VLOOKUP($CW349,'Braços de IP'!$E$9:$I$15,2,0))</f>
        <v/>
      </c>
      <c r="CY349" s="27" t="str">
        <f>IF($CW349="","",VLOOKUP($CW349,'Braços de IP'!$E$9:$I$15,5,0))</f>
        <v/>
      </c>
      <c r="CZ349" s="24"/>
      <c r="DA349" s="24"/>
      <c r="DB349" s="24"/>
      <c r="DC349" s="24"/>
      <c r="DD349" s="24"/>
      <c r="DE349" s="24"/>
      <c r="DF349" s="28">
        <f t="shared" si="204"/>
        <v>30</v>
      </c>
      <c r="DG349" s="29">
        <f t="shared" si="205"/>
        <v>100</v>
      </c>
      <c r="DH349" s="28">
        <f t="shared" si="206"/>
        <v>130</v>
      </c>
      <c r="DI349" s="30">
        <f t="shared" si="207"/>
        <v>0.7</v>
      </c>
      <c r="DJ349" s="31"/>
      <c r="DK349" s="32"/>
      <c r="DL349" s="15" t="s">
        <v>141</v>
      </c>
      <c r="DM349" s="15"/>
      <c r="DO349" s="33">
        <f t="shared" si="208"/>
        <v>0.74358974358974361</v>
      </c>
    </row>
    <row r="350" spans="3:119" ht="15.75" hidden="1" customHeight="1" x14ac:dyDescent="0.3">
      <c r="C350" t="s">
        <v>991</v>
      </c>
      <c r="D350" s="15">
        <v>116</v>
      </c>
      <c r="E350" s="15" t="s">
        <v>132</v>
      </c>
      <c r="F350" s="15" t="s">
        <v>280</v>
      </c>
      <c r="G350" s="15">
        <v>-30.055758000000001</v>
      </c>
      <c r="H350" s="15">
        <v>-50.158976000000003</v>
      </c>
      <c r="I350" s="15" t="s">
        <v>134</v>
      </c>
      <c r="J350" s="15" t="s">
        <v>135</v>
      </c>
      <c r="K350" s="15" t="s">
        <v>136</v>
      </c>
      <c r="L350" s="15" t="s">
        <v>148</v>
      </c>
      <c r="M350" s="15">
        <v>100</v>
      </c>
      <c r="N350" s="15">
        <v>17</v>
      </c>
      <c r="O350" s="15">
        <v>0</v>
      </c>
      <c r="P350" s="15">
        <f t="shared" si="182"/>
        <v>200</v>
      </c>
      <c r="Q350" s="16">
        <v>2</v>
      </c>
      <c r="R350" s="16">
        <v>2.5</v>
      </c>
      <c r="S350" s="16">
        <v>7</v>
      </c>
      <c r="T350" s="15"/>
      <c r="U350" s="15"/>
      <c r="V350" s="15">
        <v>0</v>
      </c>
      <c r="W350" s="15">
        <v>2.5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 t="s">
        <v>138</v>
      </c>
      <c r="AD350" s="15" t="s">
        <v>139</v>
      </c>
      <c r="AE350" s="15">
        <v>30.9</v>
      </c>
      <c r="AF350" s="15">
        <v>7</v>
      </c>
      <c r="AG350" s="15">
        <v>1</v>
      </c>
      <c r="AH350" s="15">
        <v>0.3</v>
      </c>
      <c r="AI350" s="15">
        <v>1.3</v>
      </c>
      <c r="AJ350" s="16">
        <f t="shared" si="183"/>
        <v>1</v>
      </c>
      <c r="AK350" s="16" t="s">
        <v>135</v>
      </c>
      <c r="AL350" s="16" t="s">
        <v>135</v>
      </c>
      <c r="AM350" s="15" t="s">
        <v>140</v>
      </c>
      <c r="AN350" s="16">
        <f t="shared" si="184"/>
        <v>2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 t="s">
        <v>135</v>
      </c>
      <c r="AU350" s="17">
        <f t="shared" si="185"/>
        <v>0</v>
      </c>
      <c r="AV350" s="17"/>
      <c r="AW350" s="17">
        <f>VLOOKUP(I350,ABNT5101!$I$3:$J$9,2)</f>
        <v>7.5</v>
      </c>
      <c r="AX350" s="17">
        <f>VLOOKUP(I350,ABNT5101!$I$3:$M$9,5)</f>
        <v>0.18</v>
      </c>
      <c r="AY350" s="131" t="str">
        <f>_xlfn.XLOOKUP(I350,ABNT5101!$I:$I,ABNT5101!$L:$L)</f>
        <v>-</v>
      </c>
      <c r="AZ350" s="131">
        <f>_xlfn.XLOOKUP(I350,ABNT5101!$I:$I,ABNT5101!M:M)</f>
        <v>0.18</v>
      </c>
      <c r="BA350" s="131" t="str">
        <f>_xlfn.XLOOKUP(I350,ABNT5101!$I:$I,ABNT5101!N:N)</f>
        <v>-</v>
      </c>
      <c r="BB350" s="131">
        <f>_xlfn.XLOOKUP(I350,ABNT5101!$I:$I,ABNT5101!O:O)</f>
        <v>16</v>
      </c>
      <c r="BC350" s="18" t="str">
        <f t="shared" si="186"/>
        <v>ATENDE</v>
      </c>
      <c r="BD350" s="19">
        <f t="shared" si="187"/>
        <v>4.6666666666666634E-2</v>
      </c>
      <c r="BE350" s="19">
        <f t="shared" si="188"/>
        <v>1.3888888888888888</v>
      </c>
      <c r="BF350" s="19" t="str">
        <f t="shared" si="189"/>
        <v>-</v>
      </c>
      <c r="BG350" s="20">
        <v>7.85</v>
      </c>
      <c r="BH350" s="20">
        <v>0.43</v>
      </c>
      <c r="BI350" s="20"/>
      <c r="BJ350" s="20"/>
      <c r="BK350" s="21"/>
      <c r="BL350" s="20"/>
      <c r="BM350" s="18" t="str">
        <f t="shared" si="190"/>
        <v>ATENDE</v>
      </c>
      <c r="BN350" s="18" t="str">
        <f t="shared" si="191"/>
        <v>ATENDE</v>
      </c>
      <c r="BO350" s="18" t="str">
        <f t="shared" si="192"/>
        <v>ATENDE</v>
      </c>
      <c r="BP350" s="18" t="str">
        <f t="shared" si="193"/>
        <v>ATENDE</v>
      </c>
      <c r="BQ350" s="22" t="str">
        <f t="shared" si="194"/>
        <v>C5</v>
      </c>
      <c r="BR350" s="22" t="str">
        <f t="shared" si="210"/>
        <v>P6</v>
      </c>
      <c r="BS350" s="23">
        <f t="shared" si="195"/>
        <v>0.54666666666666663</v>
      </c>
      <c r="BT350" s="20">
        <v>4.6399999999999997</v>
      </c>
      <c r="BU350" s="20">
        <v>2.39</v>
      </c>
      <c r="BV350" s="132">
        <f>IF(BR350="-","-",_xlfn.XLOOKUP(BR350,ABNT5101!$B$4:$B$9,ABNT5101!$C$4:$C$9))</f>
        <v>3</v>
      </c>
      <c r="BW350" s="132">
        <f>IF(BR350="-","-",_xlfn.XLOOKUP(BR350,ABNT5101!$B$4:$B$9,ABNT5101!$D$4:$D$9))</f>
        <v>0.6</v>
      </c>
      <c r="BX350" s="18" t="str">
        <f t="shared" si="196"/>
        <v>ATENDE</v>
      </c>
      <c r="BY350" s="18" t="str">
        <f t="shared" si="197"/>
        <v>ATENDE</v>
      </c>
      <c r="BZ350" s="18" t="str">
        <f t="shared" si="198"/>
        <v>ATENDE</v>
      </c>
      <c r="CA350" s="22" t="str">
        <f t="shared" si="209"/>
        <v>P6</v>
      </c>
      <c r="CB350" s="23">
        <f t="shared" si="199"/>
        <v>1.1299999999999999</v>
      </c>
      <c r="CC350" s="22">
        <v>6.39</v>
      </c>
      <c r="CD350" s="22">
        <v>2.62</v>
      </c>
      <c r="CE350" s="130">
        <f>IF(CA350="-","-",_xlfn.XLOOKUP(CA350,ABNT5101!$B$4:$B$9,ABNT5101!$C$4:$C$9))</f>
        <v>3</v>
      </c>
      <c r="CF350" s="130">
        <f>IF(CA350="-","-",_xlfn.XLOOKUP(CA350,ABNT5101!$B$4:$B$9,ABNT5101!$D$4:$D$9))</f>
        <v>0.6</v>
      </c>
      <c r="CG350" s="18" t="str">
        <f t="shared" si="200"/>
        <v>ATENDE</v>
      </c>
      <c r="CH350" s="18" t="str">
        <f t="shared" si="201"/>
        <v>ATENDE</v>
      </c>
      <c r="CI350" s="18" t="str">
        <f t="shared" si="202"/>
        <v>ATENDE</v>
      </c>
      <c r="CJ350" s="133" t="str">
        <f>_xlfn.XLOOKUP(CK350,'Banco de dados'!$B:$B,'Banco de dados'!$D:$D)</f>
        <v>LEDSTAR</v>
      </c>
      <c r="CK350" s="145" t="s">
        <v>707</v>
      </c>
      <c r="CL350" s="24" t="str">
        <f>_xlfn.XLOOKUP(CK350,'Banco de dados'!$B:$B,'Banco de dados'!$E:$E)</f>
        <v>LUM LED SL VT 9.1 28W</v>
      </c>
      <c r="CM350" s="24"/>
      <c r="CN350" s="24" t="e">
        <f>IF(CM350="-","-",_xlfn.XLOOKUP(CM350,'Banco de dados'!$B:$B,'Banco de dados'!$E:$E))</f>
        <v>#N/A</v>
      </c>
      <c r="CO350" s="26">
        <f t="shared" si="203"/>
        <v>1</v>
      </c>
      <c r="CP350" s="24">
        <f>_xlfn.XLOOKUP(CK350,'Banco de dados'!$B:$B,'Banco de dados'!$H:$H)</f>
        <v>28</v>
      </c>
      <c r="CQ350" s="24">
        <f>_xlfn.XLOOKUP(CM350,'Banco de dados'!$B:$B,'Banco de dados'!$H:$H)</f>
        <v>0</v>
      </c>
      <c r="CR350" s="24">
        <f>_xlfn.XLOOKUP(CK350,'Banco de dados'!$B:$B,'Banco de dados'!$F:$F)</f>
        <v>4927.3500000000004</v>
      </c>
      <c r="CS350" s="24">
        <f>_xlfn.XLOOKUP(CM350,'Banco de dados'!$B:$B,'Banco de dados'!$F:$F)</f>
        <v>0</v>
      </c>
      <c r="CT350" s="25">
        <v>0</v>
      </c>
      <c r="CU350" s="25"/>
      <c r="CV350" s="24" t="str">
        <f>IF(AI350&lt;=0.5,"Curto I",IF(AND(AI350&gt;='Braços de IP'!$B$9,AI350&lt;='Braços de IP'!$D$9),'Braços de IP'!$E$9,IF(AND(AI350&gt;='Braços de IP'!$B$10,AI350&lt;='Braços de IP'!$D$10),'Braços de IP'!$E$10,IF(AND(AI350&gt;='Braços de IP'!$B$11,AI350&lt;='Braços de IP'!$D$11),'Braços de IP'!$E$11,IF(AND(AI350&gt;='Braços de IP'!$B$12,AI350&lt;='Braços de IP'!$D$12),'Braços de IP'!$E$12,IF(AND(AI350&gt;='Braços de IP'!$B$13,AI350&lt;='Braços de IP'!$D$13),'Braços de IP'!$E$13,IF(AND(AI350&gt;='Braços de IP'!$B$14,AI350&lt;='Braços de IP'!$D$14),'Braços de IP'!$E$14,"ERRO")))))))</f>
        <v>Curto II</v>
      </c>
      <c r="CW350" s="25"/>
      <c r="CX350" s="24" t="str">
        <f>IF($CW350="","",VLOOKUP($CW350,'Braços de IP'!$E$9:$I$15,2,0))</f>
        <v/>
      </c>
      <c r="CY350" s="27" t="str">
        <f>IF($CW350="","",VLOOKUP($CW350,'Braços de IP'!$E$9:$I$15,5,0))</f>
        <v/>
      </c>
      <c r="CZ350" s="24"/>
      <c r="DA350" s="24"/>
      <c r="DB350" s="24"/>
      <c r="DC350" s="24"/>
      <c r="DD350" s="24"/>
      <c r="DE350" s="24"/>
      <c r="DF350" s="28">
        <f t="shared" si="204"/>
        <v>28</v>
      </c>
      <c r="DG350" s="29">
        <f t="shared" si="205"/>
        <v>100</v>
      </c>
      <c r="DH350" s="28">
        <f t="shared" si="206"/>
        <v>128</v>
      </c>
      <c r="DI350" s="30">
        <f t="shared" si="207"/>
        <v>0.72</v>
      </c>
      <c r="DJ350" s="31"/>
      <c r="DK350" s="32"/>
      <c r="DL350" s="15" t="s">
        <v>141</v>
      </c>
      <c r="DM350" s="15"/>
      <c r="DO350" s="33">
        <f t="shared" si="208"/>
        <v>0.76068376068376065</v>
      </c>
    </row>
    <row r="351" spans="3:119" ht="15.75" hidden="1" customHeight="1" x14ac:dyDescent="0.3">
      <c r="C351" t="s">
        <v>991</v>
      </c>
      <c r="D351" s="15">
        <v>116</v>
      </c>
      <c r="E351" s="15" t="s">
        <v>132</v>
      </c>
      <c r="F351" s="15" t="s">
        <v>280</v>
      </c>
      <c r="G351" s="15">
        <v>-30.055758000000001</v>
      </c>
      <c r="H351" s="15">
        <v>-50.158976000000003</v>
      </c>
      <c r="I351" s="15" t="s">
        <v>134</v>
      </c>
      <c r="J351" s="15" t="s">
        <v>135</v>
      </c>
      <c r="K351" s="15" t="s">
        <v>136</v>
      </c>
      <c r="L351" s="15" t="s">
        <v>148</v>
      </c>
      <c r="M351" s="15">
        <v>100</v>
      </c>
      <c r="N351" s="15">
        <v>17</v>
      </c>
      <c r="O351" s="15">
        <v>0</v>
      </c>
      <c r="P351" s="15">
        <f t="shared" si="182"/>
        <v>200</v>
      </c>
      <c r="Q351" s="16">
        <v>2</v>
      </c>
      <c r="R351" s="16">
        <v>2.5</v>
      </c>
      <c r="S351" s="16">
        <v>7</v>
      </c>
      <c r="T351" s="15"/>
      <c r="U351" s="15"/>
      <c r="V351" s="15">
        <v>0</v>
      </c>
      <c r="W351" s="15">
        <v>2.5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 t="s">
        <v>138</v>
      </c>
      <c r="AD351" s="15" t="s">
        <v>139</v>
      </c>
      <c r="AE351" s="15">
        <v>30.9</v>
      </c>
      <c r="AF351" s="15">
        <v>7</v>
      </c>
      <c r="AG351" s="15">
        <v>1</v>
      </c>
      <c r="AH351" s="15">
        <v>0.3</v>
      </c>
      <c r="AI351" s="15">
        <v>1.3</v>
      </c>
      <c r="AJ351" s="16">
        <f t="shared" si="183"/>
        <v>1</v>
      </c>
      <c r="AK351" s="16" t="s">
        <v>135</v>
      </c>
      <c r="AL351" s="16" t="s">
        <v>135</v>
      </c>
      <c r="AM351" s="15" t="s">
        <v>140</v>
      </c>
      <c r="AN351" s="16">
        <f t="shared" si="184"/>
        <v>2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 t="s">
        <v>135</v>
      </c>
      <c r="AU351" s="17">
        <f t="shared" si="185"/>
        <v>0</v>
      </c>
      <c r="AV351" s="17"/>
      <c r="AW351" s="17">
        <f>VLOOKUP(I351,ABNT5101!$I$3:$J$9,2)</f>
        <v>7.5</v>
      </c>
      <c r="AX351" s="17">
        <f>VLOOKUP(I351,ABNT5101!$I$3:$M$9,5)</f>
        <v>0.18</v>
      </c>
      <c r="AY351" s="131" t="str">
        <f>_xlfn.XLOOKUP(I351,ABNT5101!$I:$I,ABNT5101!$L:$L)</f>
        <v>-</v>
      </c>
      <c r="AZ351" s="131">
        <f>_xlfn.XLOOKUP(I351,ABNT5101!$I:$I,ABNT5101!M:M)</f>
        <v>0.18</v>
      </c>
      <c r="BA351" s="131" t="str">
        <f>_xlfn.XLOOKUP(I351,ABNT5101!$I:$I,ABNT5101!N:N)</f>
        <v>-</v>
      </c>
      <c r="BB351" s="131">
        <f>_xlfn.XLOOKUP(I351,ABNT5101!$I:$I,ABNT5101!O:O)</f>
        <v>16</v>
      </c>
      <c r="BC351" s="18" t="str">
        <f t="shared" si="186"/>
        <v>ATENDE</v>
      </c>
      <c r="BD351" s="19">
        <f t="shared" si="187"/>
        <v>0.30133333333333323</v>
      </c>
      <c r="BE351" s="19">
        <f t="shared" si="188"/>
        <v>2.0555555555555558</v>
      </c>
      <c r="BF351" s="19" t="str">
        <f t="shared" si="189"/>
        <v>-</v>
      </c>
      <c r="BG351" s="20">
        <v>9.76</v>
      </c>
      <c r="BH351" s="20">
        <v>0.55000000000000004</v>
      </c>
      <c r="BI351" s="20"/>
      <c r="BJ351" s="20"/>
      <c r="BK351" s="21"/>
      <c r="BL351" s="20"/>
      <c r="BM351" s="18" t="str">
        <f t="shared" si="190"/>
        <v>ATENDE</v>
      </c>
      <c r="BN351" s="18" t="str">
        <f t="shared" si="191"/>
        <v>ATENDE</v>
      </c>
      <c r="BO351" s="18" t="str">
        <f t="shared" si="192"/>
        <v>ATENDE</v>
      </c>
      <c r="BP351" s="18" t="str">
        <f t="shared" si="193"/>
        <v>ATENDE</v>
      </c>
      <c r="BQ351" s="22" t="str">
        <f t="shared" si="194"/>
        <v>C5</v>
      </c>
      <c r="BR351" s="22" t="str">
        <f t="shared" si="210"/>
        <v>P6</v>
      </c>
      <c r="BS351" s="23">
        <f t="shared" si="195"/>
        <v>0.61333333333333329</v>
      </c>
      <c r="BT351" s="20">
        <v>4.84</v>
      </c>
      <c r="BU351" s="20">
        <v>3.06</v>
      </c>
      <c r="BV351" s="132">
        <f>IF(BR351="-","-",_xlfn.XLOOKUP(BR351,ABNT5101!$B$4:$B$9,ABNT5101!$C$4:$C$9))</f>
        <v>3</v>
      </c>
      <c r="BW351" s="132">
        <f>IF(BR351="-","-",_xlfn.XLOOKUP(BR351,ABNT5101!$B$4:$B$9,ABNT5101!$D$4:$D$9))</f>
        <v>0.6</v>
      </c>
      <c r="BX351" s="18" t="str">
        <f t="shared" si="196"/>
        <v>ATENDE</v>
      </c>
      <c r="BY351" s="18" t="str">
        <f t="shared" si="197"/>
        <v>ATENDE</v>
      </c>
      <c r="BZ351" s="18" t="str">
        <f t="shared" si="198"/>
        <v>ATENDE</v>
      </c>
      <c r="CA351" s="22" t="str">
        <f t="shared" si="209"/>
        <v>P6</v>
      </c>
      <c r="CB351" s="23">
        <f t="shared" si="199"/>
        <v>1.46</v>
      </c>
      <c r="CC351" s="22">
        <v>7.38</v>
      </c>
      <c r="CD351" s="22">
        <v>2.5499999999999998</v>
      </c>
      <c r="CE351" s="130">
        <f>IF(CA351="-","-",_xlfn.XLOOKUP(CA351,ABNT5101!$B$4:$B$9,ABNT5101!$C$4:$C$9))</f>
        <v>3</v>
      </c>
      <c r="CF351" s="130">
        <f>IF(CA351="-","-",_xlfn.XLOOKUP(CA351,ABNT5101!$B$4:$B$9,ABNT5101!$D$4:$D$9))</f>
        <v>0.6</v>
      </c>
      <c r="CG351" s="18" t="str">
        <f t="shared" si="200"/>
        <v>ATENDE</v>
      </c>
      <c r="CH351" s="18" t="str">
        <f t="shared" si="201"/>
        <v>ATENDE</v>
      </c>
      <c r="CI351" s="18" t="str">
        <f t="shared" si="202"/>
        <v>ATENDE</v>
      </c>
      <c r="CJ351" s="133" t="str">
        <f>_xlfn.XLOOKUP(CK351,'Banco de dados'!$B:$B,'Banco de dados'!$D:$D)</f>
        <v>SX LIGHTING</v>
      </c>
      <c r="CK351" s="145" t="s">
        <v>801</v>
      </c>
      <c r="CL351" s="24" t="str">
        <f>_xlfn.XLOOKUP(CK351,'Banco de dados'!$B:$B,'Banco de dados'!$E:$E)</f>
        <v>SXINEVO030K40L12CZF7PHF</v>
      </c>
      <c r="CM351" s="24"/>
      <c r="CN351" s="24">
        <f>IF(CM351="-","-",_xlfn.XLOOKUP(CM351,'Banco de dados'!$B:$B,'Banco de dados'!$E:$E))</f>
        <v>0</v>
      </c>
      <c r="CO351" s="26">
        <f t="shared" si="203"/>
        <v>1</v>
      </c>
      <c r="CP351" s="24">
        <f>_xlfn.XLOOKUP(CK351,'Banco de dados'!$B:$B,'Banco de dados'!$H:$H)</f>
        <v>31</v>
      </c>
      <c r="CQ351" s="24">
        <f>_xlfn.XLOOKUP(CM351,'Banco de dados'!$B:$B,'Banco de dados'!$H:$H)</f>
        <v>0</v>
      </c>
      <c r="CR351" s="24">
        <f>_xlfn.XLOOKUP(CK351,'Banco de dados'!$B:$B,'Banco de dados'!$F:$F)</f>
        <v>5270</v>
      </c>
      <c r="CS351" s="24">
        <f>_xlfn.XLOOKUP(CM351,'Banco de dados'!$B:$B,'Banco de dados'!$F:$F)</f>
        <v>0</v>
      </c>
      <c r="CT351" s="25">
        <v>0</v>
      </c>
      <c r="CU351" s="25"/>
      <c r="CV351" s="24" t="str">
        <f>IF(AI351&lt;=0.5,"Curto I",IF(AND(AI351&gt;='Braços de IP'!$B$9,AI351&lt;='Braços de IP'!$D$9),'Braços de IP'!$E$9,IF(AND(AI351&gt;='Braços de IP'!$B$10,AI351&lt;='Braços de IP'!$D$10),'Braços de IP'!$E$10,IF(AND(AI351&gt;='Braços de IP'!$B$11,AI351&lt;='Braços de IP'!$D$11),'Braços de IP'!$E$11,IF(AND(AI351&gt;='Braços de IP'!$B$12,AI351&lt;='Braços de IP'!$D$12),'Braços de IP'!$E$12,IF(AND(AI351&gt;='Braços de IP'!$B$13,AI351&lt;='Braços de IP'!$D$13),'Braços de IP'!$E$13,IF(AND(AI351&gt;='Braços de IP'!$B$14,AI351&lt;='Braços de IP'!$D$14),'Braços de IP'!$E$14,"ERRO")))))))</f>
        <v>Curto II</v>
      </c>
      <c r="CW351" s="25"/>
      <c r="CX351" s="24" t="str">
        <f>IF($CW351="","",VLOOKUP($CW351,'Braços de IP'!$E$9:$I$15,2,0))</f>
        <v/>
      </c>
      <c r="CY351" s="27" t="str">
        <f>IF($CW351="","",VLOOKUP($CW351,'Braços de IP'!$E$9:$I$15,5,0))</f>
        <v/>
      </c>
      <c r="CZ351" s="24"/>
      <c r="DA351" s="24"/>
      <c r="DB351" s="24"/>
      <c r="DC351" s="24"/>
      <c r="DD351" s="24"/>
      <c r="DE351" s="24"/>
      <c r="DF351" s="28">
        <f t="shared" si="204"/>
        <v>31</v>
      </c>
      <c r="DG351" s="29">
        <f t="shared" si="205"/>
        <v>100</v>
      </c>
      <c r="DH351" s="28">
        <f t="shared" si="206"/>
        <v>131</v>
      </c>
      <c r="DI351" s="30">
        <f t="shared" si="207"/>
        <v>0.69</v>
      </c>
      <c r="DJ351" s="31"/>
      <c r="DK351" s="32"/>
      <c r="DL351" s="15" t="s">
        <v>141</v>
      </c>
      <c r="DM351" s="15"/>
      <c r="DO351" s="33">
        <f t="shared" si="208"/>
        <v>0.7350427350427351</v>
      </c>
    </row>
    <row r="352" spans="3:119" ht="15.75" hidden="1" customHeight="1" x14ac:dyDescent="0.3">
      <c r="C352" t="s">
        <v>991</v>
      </c>
      <c r="D352" s="15">
        <v>116</v>
      </c>
      <c r="E352" s="15" t="s">
        <v>132</v>
      </c>
      <c r="F352" s="15" t="s">
        <v>280</v>
      </c>
      <c r="G352" s="15">
        <v>-30.055758000000001</v>
      </c>
      <c r="H352" s="15">
        <v>-50.158976000000003</v>
      </c>
      <c r="I352" s="15" t="s">
        <v>134</v>
      </c>
      <c r="J352" s="15" t="s">
        <v>135</v>
      </c>
      <c r="K352" s="15" t="s">
        <v>136</v>
      </c>
      <c r="L352" s="15" t="s">
        <v>148</v>
      </c>
      <c r="M352" s="15">
        <v>100</v>
      </c>
      <c r="N352" s="15">
        <v>17</v>
      </c>
      <c r="O352" s="15">
        <v>0</v>
      </c>
      <c r="P352" s="15">
        <f t="shared" si="182"/>
        <v>200</v>
      </c>
      <c r="Q352" s="16">
        <v>2</v>
      </c>
      <c r="R352" s="16">
        <v>2.5</v>
      </c>
      <c r="S352" s="16">
        <v>7</v>
      </c>
      <c r="T352" s="15"/>
      <c r="U352" s="15"/>
      <c r="V352" s="15">
        <v>0</v>
      </c>
      <c r="W352" s="15">
        <v>2.5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 t="s">
        <v>138</v>
      </c>
      <c r="AD352" s="15" t="s">
        <v>139</v>
      </c>
      <c r="AE352" s="15">
        <v>30.9</v>
      </c>
      <c r="AF352" s="15">
        <v>7</v>
      </c>
      <c r="AG352" s="15">
        <v>1</v>
      </c>
      <c r="AH352" s="15">
        <v>0.3</v>
      </c>
      <c r="AI352" s="15">
        <v>1.3</v>
      </c>
      <c r="AJ352" s="16">
        <f t="shared" si="183"/>
        <v>1</v>
      </c>
      <c r="AK352" s="16" t="s">
        <v>135</v>
      </c>
      <c r="AL352" s="16" t="s">
        <v>135</v>
      </c>
      <c r="AM352" s="15" t="s">
        <v>140</v>
      </c>
      <c r="AN352" s="16">
        <f t="shared" si="184"/>
        <v>2</v>
      </c>
      <c r="AO352" s="16">
        <v>0</v>
      </c>
      <c r="AP352" s="16">
        <v>0</v>
      </c>
      <c r="AQ352" s="16">
        <v>0</v>
      </c>
      <c r="AR352" s="16">
        <v>0</v>
      </c>
      <c r="AS352" s="16">
        <v>0</v>
      </c>
      <c r="AT352" s="16" t="s">
        <v>135</v>
      </c>
      <c r="AU352" s="17">
        <f t="shared" si="185"/>
        <v>0</v>
      </c>
      <c r="AV352" s="17"/>
      <c r="AW352" s="17">
        <f>VLOOKUP(I352,ABNT5101!$I$3:$J$9,2)</f>
        <v>7.5</v>
      </c>
      <c r="AX352" s="17">
        <f>VLOOKUP(I352,ABNT5101!$I$3:$M$9,5)</f>
        <v>0.18</v>
      </c>
      <c r="AY352" s="131" t="str">
        <f>_xlfn.XLOOKUP(I352,ABNT5101!$I:$I,ABNT5101!$L:$L)</f>
        <v>-</v>
      </c>
      <c r="AZ352" s="131">
        <f>_xlfn.XLOOKUP(I352,ABNT5101!$I:$I,ABNT5101!M:M)</f>
        <v>0.18</v>
      </c>
      <c r="BA352" s="131" t="str">
        <f>_xlfn.XLOOKUP(I352,ABNT5101!$I:$I,ABNT5101!N:N)</f>
        <v>-</v>
      </c>
      <c r="BB352" s="131">
        <f>_xlfn.XLOOKUP(I352,ABNT5101!$I:$I,ABNT5101!O:O)</f>
        <v>16</v>
      </c>
      <c r="BC352" s="18" t="str">
        <f t="shared" si="186"/>
        <v>ATENDE</v>
      </c>
      <c r="BD352" s="19">
        <f t="shared" si="187"/>
        <v>0.28400000000000003</v>
      </c>
      <c r="BE352" s="19">
        <f t="shared" si="188"/>
        <v>2.3888888888888888</v>
      </c>
      <c r="BF352" s="19" t="str">
        <f t="shared" si="189"/>
        <v>-</v>
      </c>
      <c r="BG352" s="20">
        <v>9.6300000000000008</v>
      </c>
      <c r="BH352" s="20">
        <v>0.61</v>
      </c>
      <c r="BI352" s="20"/>
      <c r="BJ352" s="20"/>
      <c r="BK352" s="21"/>
      <c r="BL352" s="20"/>
      <c r="BM352" s="18" t="str">
        <f t="shared" si="190"/>
        <v>ATENDE</v>
      </c>
      <c r="BN352" s="18" t="str">
        <f t="shared" si="191"/>
        <v>ATENDE</v>
      </c>
      <c r="BO352" s="18" t="str">
        <f t="shared" si="192"/>
        <v>ATENDE</v>
      </c>
      <c r="BP352" s="18" t="str">
        <f t="shared" si="193"/>
        <v>ATENDE</v>
      </c>
      <c r="BQ352" s="22" t="str">
        <f t="shared" si="194"/>
        <v>C5</v>
      </c>
      <c r="BR352" s="22" t="str">
        <f t="shared" si="210"/>
        <v>P6</v>
      </c>
      <c r="BS352" s="23">
        <f t="shared" si="195"/>
        <v>0.5</v>
      </c>
      <c r="BT352" s="20">
        <v>4.5</v>
      </c>
      <c r="BU352" s="20">
        <v>3.19</v>
      </c>
      <c r="BV352" s="132">
        <f>IF(BR352="-","-",_xlfn.XLOOKUP(BR352,ABNT5101!$B$4:$B$9,ABNT5101!$C$4:$C$9))</f>
        <v>3</v>
      </c>
      <c r="BW352" s="132">
        <f>IF(BR352="-","-",_xlfn.XLOOKUP(BR352,ABNT5101!$B$4:$B$9,ABNT5101!$D$4:$D$9))</f>
        <v>0.6</v>
      </c>
      <c r="BX352" s="18" t="str">
        <f t="shared" si="196"/>
        <v>ATENDE</v>
      </c>
      <c r="BY352" s="18" t="str">
        <f t="shared" si="197"/>
        <v>ATENDE</v>
      </c>
      <c r="BZ352" s="18" t="str">
        <f t="shared" si="198"/>
        <v>ATENDE</v>
      </c>
      <c r="CA352" s="22" t="str">
        <f t="shared" si="209"/>
        <v>P6</v>
      </c>
      <c r="CB352" s="23">
        <f t="shared" si="199"/>
        <v>1.4766666666666666</v>
      </c>
      <c r="CC352" s="22">
        <v>7.43</v>
      </c>
      <c r="CD352" s="22">
        <v>3.93</v>
      </c>
      <c r="CE352" s="130">
        <f>IF(CA352="-","-",_xlfn.XLOOKUP(CA352,ABNT5101!$B$4:$B$9,ABNT5101!$C$4:$C$9))</f>
        <v>3</v>
      </c>
      <c r="CF352" s="130">
        <f>IF(CA352="-","-",_xlfn.XLOOKUP(CA352,ABNT5101!$B$4:$B$9,ABNT5101!$D$4:$D$9))</f>
        <v>0.6</v>
      </c>
      <c r="CG352" s="18" t="str">
        <f t="shared" si="200"/>
        <v>ATENDE</v>
      </c>
      <c r="CH352" s="18" t="str">
        <f t="shared" si="201"/>
        <v>ATENDE</v>
      </c>
      <c r="CI352" s="18" t="str">
        <f t="shared" si="202"/>
        <v>ATENDE</v>
      </c>
      <c r="CJ352" s="133" t="str">
        <f>_xlfn.XLOOKUP(CK352,'Banco de dados'!$B:$B,'Banco de dados'!$D:$D)</f>
        <v>TECNOWATT</v>
      </c>
      <c r="CK352" s="145" t="s">
        <v>824</v>
      </c>
      <c r="CL352" s="24" t="str">
        <f>_xlfn.XLOOKUP(CK352,'Banco de dados'!$B:$B,'Banco de dados'!$E:$E)</f>
        <v>SIGSAGPTLRRSSNDL_30W_38IBBRS
1-10C1MUN6.5</v>
      </c>
      <c r="CM352" s="24"/>
      <c r="CN352" s="24">
        <f>IF(CM352="-","-",_xlfn.XLOOKUP(CM352,'Banco de dados'!$B:$B,'Banco de dados'!$E:$E))</f>
        <v>0</v>
      </c>
      <c r="CO352" s="26">
        <f t="shared" si="203"/>
        <v>1</v>
      </c>
      <c r="CP352" s="24">
        <f>_xlfn.XLOOKUP(CK352,'Banco de dados'!$B:$B,'Banco de dados'!$H:$H)</f>
        <v>30</v>
      </c>
      <c r="CQ352" s="24">
        <f>_xlfn.XLOOKUP(CM352,'Banco de dados'!$B:$B,'Banco de dados'!$H:$H)</f>
        <v>0</v>
      </c>
      <c r="CR352" s="24">
        <f>_xlfn.XLOOKUP(CK352,'Banco de dados'!$B:$B,'Banco de dados'!$F:$F)</f>
        <v>5266</v>
      </c>
      <c r="CS352" s="24">
        <f>_xlfn.XLOOKUP(CM352,'Banco de dados'!$B:$B,'Banco de dados'!$F:$F)</f>
        <v>0</v>
      </c>
      <c r="CT352" s="25">
        <v>0</v>
      </c>
      <c r="CU352" s="25"/>
      <c r="CV352" s="24" t="str">
        <f>IF(AI352&lt;=0.5,"Curto I",IF(AND(AI352&gt;='Braços de IP'!$B$9,AI352&lt;='Braços de IP'!$D$9),'Braços de IP'!$E$9,IF(AND(AI352&gt;='Braços de IP'!$B$10,AI352&lt;='Braços de IP'!$D$10),'Braços de IP'!$E$10,IF(AND(AI352&gt;='Braços de IP'!$B$11,AI352&lt;='Braços de IP'!$D$11),'Braços de IP'!$E$11,IF(AND(AI352&gt;='Braços de IP'!$B$12,AI352&lt;='Braços de IP'!$D$12),'Braços de IP'!$E$12,IF(AND(AI352&gt;='Braços de IP'!$B$13,AI352&lt;='Braços de IP'!$D$13),'Braços de IP'!$E$13,IF(AND(AI352&gt;='Braços de IP'!$B$14,AI352&lt;='Braços de IP'!$D$14),'Braços de IP'!$E$14,"ERRO")))))))</f>
        <v>Curto II</v>
      </c>
      <c r="CW352" s="25"/>
      <c r="CX352" s="24" t="str">
        <f>IF($CW352="","",VLOOKUP($CW352,'Braços de IP'!$E$9:$I$15,2,0))</f>
        <v/>
      </c>
      <c r="CY352" s="27" t="str">
        <f>IF($CW352="","",VLOOKUP($CW352,'Braços de IP'!$E$9:$I$15,5,0))</f>
        <v/>
      </c>
      <c r="CZ352" s="24"/>
      <c r="DA352" s="24"/>
      <c r="DB352" s="24"/>
      <c r="DC352" s="24"/>
      <c r="DD352" s="24"/>
      <c r="DE352" s="24"/>
      <c r="DF352" s="28">
        <f t="shared" si="204"/>
        <v>30</v>
      </c>
      <c r="DG352" s="29">
        <f t="shared" si="205"/>
        <v>100</v>
      </c>
      <c r="DH352" s="28">
        <f t="shared" si="206"/>
        <v>130</v>
      </c>
      <c r="DI352" s="30">
        <f t="shared" si="207"/>
        <v>0.7</v>
      </c>
      <c r="DJ352" s="31"/>
      <c r="DK352" s="32"/>
      <c r="DL352" s="15" t="s">
        <v>141</v>
      </c>
      <c r="DM352" s="15"/>
      <c r="DO352" s="33">
        <f t="shared" si="208"/>
        <v>0.74358974358974361</v>
      </c>
    </row>
    <row r="353" spans="3:119" ht="15.75" hidden="1" customHeight="1" x14ac:dyDescent="0.3">
      <c r="C353" t="s">
        <v>991</v>
      </c>
      <c r="D353" s="15">
        <v>117</v>
      </c>
      <c r="E353" s="15" t="s">
        <v>132</v>
      </c>
      <c r="F353" s="15" t="s">
        <v>281</v>
      </c>
      <c r="G353" s="15">
        <v>-30.057186999999999</v>
      </c>
      <c r="H353" s="15">
        <v>-50.157490000000003</v>
      </c>
      <c r="I353" s="15" t="s">
        <v>134</v>
      </c>
      <c r="J353" s="15" t="s">
        <v>135</v>
      </c>
      <c r="K353" s="15" t="s">
        <v>136</v>
      </c>
      <c r="L353" s="15" t="s">
        <v>148</v>
      </c>
      <c r="M353" s="15">
        <v>100</v>
      </c>
      <c r="N353" s="15">
        <v>17</v>
      </c>
      <c r="O353" s="15">
        <v>0</v>
      </c>
      <c r="P353" s="15">
        <f t="shared" si="182"/>
        <v>200</v>
      </c>
      <c r="Q353" s="16">
        <v>2</v>
      </c>
      <c r="R353" s="16">
        <v>2.9</v>
      </c>
      <c r="S353" s="16">
        <v>7</v>
      </c>
      <c r="T353" s="15"/>
      <c r="U353" s="15"/>
      <c r="V353" s="15">
        <v>0</v>
      </c>
      <c r="W353" s="15">
        <v>2.8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 t="s">
        <v>138</v>
      </c>
      <c r="AD353" s="15" t="s">
        <v>139</v>
      </c>
      <c r="AE353" s="15">
        <v>41.9</v>
      </c>
      <c r="AF353" s="15">
        <v>7.4</v>
      </c>
      <c r="AG353" s="15">
        <v>1</v>
      </c>
      <c r="AH353" s="15">
        <v>0.64</v>
      </c>
      <c r="AI353" s="15">
        <v>1.3</v>
      </c>
      <c r="AJ353" s="16">
        <f t="shared" si="183"/>
        <v>0.66</v>
      </c>
      <c r="AK353" s="16" t="s">
        <v>135</v>
      </c>
      <c r="AL353" s="16" t="s">
        <v>135</v>
      </c>
      <c r="AM353" s="15" t="s">
        <v>140</v>
      </c>
      <c r="AN353" s="16">
        <f t="shared" si="184"/>
        <v>2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 t="s">
        <v>135</v>
      </c>
      <c r="AU353" s="17">
        <f t="shared" si="185"/>
        <v>0</v>
      </c>
      <c r="AV353" s="17"/>
      <c r="AW353" s="17">
        <f>VLOOKUP(I353,ABNT5101!$I$3:$J$9,2)</f>
        <v>7.5</v>
      </c>
      <c r="AX353" s="17">
        <f>VLOOKUP(I353,ABNT5101!$I$3:$M$9,5)</f>
        <v>0.18</v>
      </c>
      <c r="AY353" s="131" t="str">
        <f>_xlfn.XLOOKUP(I353,ABNT5101!$I:$I,ABNT5101!$L:$L)</f>
        <v>-</v>
      </c>
      <c r="AZ353" s="131">
        <f>_xlfn.XLOOKUP(I353,ABNT5101!$I:$I,ABNT5101!M:M)</f>
        <v>0.18</v>
      </c>
      <c r="BA353" s="131" t="str">
        <f>_xlfn.XLOOKUP(I353,ABNT5101!$I:$I,ABNT5101!N:N)</f>
        <v>-</v>
      </c>
      <c r="BB353" s="131">
        <f>_xlfn.XLOOKUP(I353,ABNT5101!$I:$I,ABNT5101!O:O)</f>
        <v>16</v>
      </c>
      <c r="BC353" s="18" t="str">
        <f t="shared" si="186"/>
        <v>ATENDE</v>
      </c>
      <c r="BD353" s="19">
        <f t="shared" si="187"/>
        <v>0.12000000000000011</v>
      </c>
      <c r="BE353" s="19">
        <f t="shared" si="188"/>
        <v>0.66666666666666674</v>
      </c>
      <c r="BF353" s="19" t="str">
        <f t="shared" si="189"/>
        <v>-</v>
      </c>
      <c r="BG353" s="20">
        <v>8.4</v>
      </c>
      <c r="BH353" s="20">
        <v>0.3</v>
      </c>
      <c r="BI353" s="20"/>
      <c r="BJ353" s="20"/>
      <c r="BK353" s="21"/>
      <c r="BL353" s="20"/>
      <c r="BM353" s="18" t="str">
        <f t="shared" si="190"/>
        <v>ATENDE</v>
      </c>
      <c r="BN353" s="18" t="str">
        <f t="shared" si="191"/>
        <v>ATENDE</v>
      </c>
      <c r="BO353" s="18" t="str">
        <f t="shared" si="192"/>
        <v>ATENDE</v>
      </c>
      <c r="BP353" s="18" t="str">
        <f t="shared" si="193"/>
        <v>ATENDE</v>
      </c>
      <c r="BQ353" s="22" t="str">
        <f t="shared" si="194"/>
        <v>C5</v>
      </c>
      <c r="BR353" s="22" t="str">
        <f t="shared" si="210"/>
        <v>P6</v>
      </c>
      <c r="BS353" s="23">
        <f t="shared" si="195"/>
        <v>0.65666666666666651</v>
      </c>
      <c r="BT353" s="20">
        <v>4.97</v>
      </c>
      <c r="BU353" s="20">
        <v>1.92</v>
      </c>
      <c r="BV353" s="132">
        <f>IF(BR353="-","-",_xlfn.XLOOKUP(BR353,ABNT5101!$B$4:$B$9,ABNT5101!$C$4:$C$9))</f>
        <v>3</v>
      </c>
      <c r="BW353" s="132">
        <f>IF(BR353="-","-",_xlfn.XLOOKUP(BR353,ABNT5101!$B$4:$B$9,ABNT5101!$D$4:$D$9))</f>
        <v>0.6</v>
      </c>
      <c r="BX353" s="18" t="str">
        <f t="shared" si="196"/>
        <v>ATENDE</v>
      </c>
      <c r="BY353" s="18" t="str">
        <f t="shared" si="197"/>
        <v>ATENDE</v>
      </c>
      <c r="BZ353" s="18" t="str">
        <f t="shared" si="198"/>
        <v>ATENDE</v>
      </c>
      <c r="CA353" s="22" t="str">
        <f t="shared" si="209"/>
        <v>P6</v>
      </c>
      <c r="CB353" s="23">
        <f t="shared" si="199"/>
        <v>1.3966666666666669</v>
      </c>
      <c r="CC353" s="22">
        <v>7.19</v>
      </c>
      <c r="CD353" s="22">
        <v>1.87</v>
      </c>
      <c r="CE353" s="130">
        <f>IF(CA353="-","-",_xlfn.XLOOKUP(CA353,ABNT5101!$B$4:$B$9,ABNT5101!$C$4:$C$9))</f>
        <v>3</v>
      </c>
      <c r="CF353" s="130">
        <f>IF(CA353="-","-",_xlfn.XLOOKUP(CA353,ABNT5101!$B$4:$B$9,ABNT5101!$D$4:$D$9))</f>
        <v>0.6</v>
      </c>
      <c r="CG353" s="18" t="str">
        <f t="shared" si="200"/>
        <v>ATENDE</v>
      </c>
      <c r="CH353" s="18" t="str">
        <f t="shared" si="201"/>
        <v>ATENDE</v>
      </c>
      <c r="CI353" s="18" t="str">
        <f t="shared" si="202"/>
        <v>ATENDE</v>
      </c>
      <c r="CJ353" s="133" t="str">
        <f>_xlfn.XLOOKUP(CK353,'Banco de dados'!$B:$B,'Banco de dados'!$D:$D)</f>
        <v>LEDSTAR</v>
      </c>
      <c r="CK353" s="145" t="s">
        <v>711</v>
      </c>
      <c r="CL353" s="24" t="str">
        <f>_xlfn.XLOOKUP(CK353,'Banco de dados'!$B:$B,'Banco de dados'!$E:$E)</f>
        <v>LUM LED SL VT 9.1 44W</v>
      </c>
      <c r="CM353" s="24"/>
      <c r="CN353" s="24" t="e">
        <f>IF(CM353="-","-",_xlfn.XLOOKUP(CM353,'Banco de dados'!$B:$B,'Banco de dados'!$E:$E))</f>
        <v>#N/A</v>
      </c>
      <c r="CO353" s="26">
        <f t="shared" si="203"/>
        <v>1</v>
      </c>
      <c r="CP353" s="24">
        <f>_xlfn.XLOOKUP(CK353,'Banco de dados'!$B:$B,'Banco de dados'!$H:$H)</f>
        <v>44</v>
      </c>
      <c r="CQ353" s="24">
        <f>_xlfn.XLOOKUP(CM353,'Banco de dados'!$B:$B,'Banco de dados'!$H:$H)</f>
        <v>0</v>
      </c>
      <c r="CR353" s="24">
        <f>_xlfn.XLOOKUP(CK353,'Banco de dados'!$B:$B,'Banco de dados'!$F:$F)</f>
        <v>7657.99</v>
      </c>
      <c r="CS353" s="24">
        <f>_xlfn.XLOOKUP(CM353,'Banco de dados'!$B:$B,'Banco de dados'!$F:$F)</f>
        <v>0</v>
      </c>
      <c r="CT353" s="25">
        <v>0</v>
      </c>
      <c r="CU353" s="25"/>
      <c r="CV353" s="24" t="str">
        <f>IF(AI353&lt;=0.5,"Curto I",IF(AND(AI353&gt;='Braços de IP'!$B$9,AI353&lt;='Braços de IP'!$D$9),'Braços de IP'!$E$9,IF(AND(AI353&gt;='Braços de IP'!$B$10,AI353&lt;='Braços de IP'!$D$10),'Braços de IP'!$E$10,IF(AND(AI353&gt;='Braços de IP'!$B$11,AI353&lt;='Braços de IP'!$D$11),'Braços de IP'!$E$11,IF(AND(AI353&gt;='Braços de IP'!$B$12,AI353&lt;='Braços de IP'!$D$12),'Braços de IP'!$E$12,IF(AND(AI353&gt;='Braços de IP'!$B$13,AI353&lt;='Braços de IP'!$D$13),'Braços de IP'!$E$13,IF(AND(AI353&gt;='Braços de IP'!$B$14,AI353&lt;='Braços de IP'!$D$14),'Braços de IP'!$E$14,"ERRO")))))))</f>
        <v>Curto II</v>
      </c>
      <c r="CW353" s="25"/>
      <c r="CX353" s="24" t="str">
        <f>IF($CW353="","",VLOOKUP($CW353,'Braços de IP'!$E$9:$I$15,2,0))</f>
        <v/>
      </c>
      <c r="CY353" s="27" t="str">
        <f>IF($CW353="","",VLOOKUP($CW353,'Braços de IP'!$E$9:$I$15,5,0))</f>
        <v/>
      </c>
      <c r="CZ353" s="24"/>
      <c r="DA353" s="24"/>
      <c r="DB353" s="24"/>
      <c r="DC353" s="24"/>
      <c r="DD353" s="24"/>
      <c r="DE353" s="24"/>
      <c r="DF353" s="28">
        <f t="shared" si="204"/>
        <v>44</v>
      </c>
      <c r="DG353" s="29">
        <f t="shared" si="205"/>
        <v>100</v>
      </c>
      <c r="DH353" s="28">
        <f t="shared" si="206"/>
        <v>144</v>
      </c>
      <c r="DI353" s="30">
        <f t="shared" si="207"/>
        <v>0.56000000000000005</v>
      </c>
      <c r="DJ353" s="31"/>
      <c r="DK353" s="32"/>
      <c r="DL353" s="15" t="s">
        <v>141</v>
      </c>
      <c r="DM353" s="15"/>
      <c r="DO353" s="33">
        <f t="shared" si="208"/>
        <v>0.62393162393162394</v>
      </c>
    </row>
    <row r="354" spans="3:119" ht="15.75" hidden="1" customHeight="1" x14ac:dyDescent="0.3">
      <c r="C354" t="s">
        <v>991</v>
      </c>
      <c r="D354" s="15">
        <v>117</v>
      </c>
      <c r="E354" s="15" t="s">
        <v>132</v>
      </c>
      <c r="F354" s="15" t="s">
        <v>281</v>
      </c>
      <c r="G354" s="15">
        <v>-30.057186999999999</v>
      </c>
      <c r="H354" s="15">
        <v>-50.157490000000003</v>
      </c>
      <c r="I354" s="15" t="s">
        <v>134</v>
      </c>
      <c r="J354" s="15" t="s">
        <v>135</v>
      </c>
      <c r="K354" s="15" t="s">
        <v>136</v>
      </c>
      <c r="L354" s="15" t="s">
        <v>148</v>
      </c>
      <c r="M354" s="15">
        <v>100</v>
      </c>
      <c r="N354" s="15">
        <v>17</v>
      </c>
      <c r="O354" s="15">
        <v>0</v>
      </c>
      <c r="P354" s="15">
        <f t="shared" si="182"/>
        <v>200</v>
      </c>
      <c r="Q354" s="16">
        <v>2</v>
      </c>
      <c r="R354" s="16">
        <v>2.9</v>
      </c>
      <c r="S354" s="16">
        <v>7</v>
      </c>
      <c r="T354" s="15"/>
      <c r="U354" s="15"/>
      <c r="V354" s="15">
        <v>0</v>
      </c>
      <c r="W354" s="15">
        <v>2.8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 t="s">
        <v>138</v>
      </c>
      <c r="AD354" s="15" t="s">
        <v>139</v>
      </c>
      <c r="AE354" s="15">
        <v>41.9</v>
      </c>
      <c r="AF354" s="15">
        <v>7.4</v>
      </c>
      <c r="AG354" s="15">
        <v>1</v>
      </c>
      <c r="AH354" s="15">
        <v>0.64</v>
      </c>
      <c r="AI354" s="15">
        <v>1.3</v>
      </c>
      <c r="AJ354" s="16">
        <f t="shared" si="183"/>
        <v>0.66</v>
      </c>
      <c r="AK354" s="16" t="s">
        <v>135</v>
      </c>
      <c r="AL354" s="16" t="s">
        <v>135</v>
      </c>
      <c r="AM354" s="15" t="s">
        <v>140</v>
      </c>
      <c r="AN354" s="16">
        <f t="shared" si="184"/>
        <v>2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 t="s">
        <v>135</v>
      </c>
      <c r="AU354" s="17">
        <f t="shared" si="185"/>
        <v>0</v>
      </c>
      <c r="AV354" s="17"/>
      <c r="AW354" s="17">
        <f>VLOOKUP(I354,ABNT5101!$I$3:$J$9,2)</f>
        <v>7.5</v>
      </c>
      <c r="AX354" s="17">
        <f>VLOOKUP(I354,ABNT5101!$I$3:$M$9,5)</f>
        <v>0.18</v>
      </c>
      <c r="AY354" s="131" t="str">
        <f>_xlfn.XLOOKUP(I354,ABNT5101!$I:$I,ABNT5101!$L:$L)</f>
        <v>-</v>
      </c>
      <c r="AZ354" s="131">
        <f>_xlfn.XLOOKUP(I354,ABNT5101!$I:$I,ABNT5101!M:M)</f>
        <v>0.18</v>
      </c>
      <c r="BA354" s="131" t="str">
        <f>_xlfn.XLOOKUP(I354,ABNT5101!$I:$I,ABNT5101!N:N)</f>
        <v>-</v>
      </c>
      <c r="BB354" s="131">
        <f>_xlfn.XLOOKUP(I354,ABNT5101!$I:$I,ABNT5101!O:O)</f>
        <v>16</v>
      </c>
      <c r="BC354" s="18" t="str">
        <f t="shared" si="186"/>
        <v>ATENDE</v>
      </c>
      <c r="BD354" s="19">
        <f t="shared" si="187"/>
        <v>6.5333333333333465E-2</v>
      </c>
      <c r="BE354" s="19">
        <f t="shared" si="188"/>
        <v>0.83333333333333348</v>
      </c>
      <c r="BF354" s="19" t="str">
        <f t="shared" si="189"/>
        <v>-</v>
      </c>
      <c r="BG354" s="20">
        <v>7.99</v>
      </c>
      <c r="BH354" s="20">
        <v>0.33</v>
      </c>
      <c r="BI354" s="20"/>
      <c r="BJ354" s="20"/>
      <c r="BK354" s="21"/>
      <c r="BL354" s="20"/>
      <c r="BM354" s="18" t="str">
        <f t="shared" si="190"/>
        <v>ATENDE</v>
      </c>
      <c r="BN354" s="18" t="str">
        <f t="shared" si="191"/>
        <v>ATENDE</v>
      </c>
      <c r="BO354" s="18" t="str">
        <f t="shared" si="192"/>
        <v>ATENDE</v>
      </c>
      <c r="BP354" s="18" t="str">
        <f t="shared" si="193"/>
        <v>ATENDE</v>
      </c>
      <c r="BQ354" s="22" t="str">
        <f t="shared" si="194"/>
        <v>C5</v>
      </c>
      <c r="BR354" s="22" t="str">
        <f t="shared" si="210"/>
        <v>P6</v>
      </c>
      <c r="BS354" s="23">
        <f t="shared" si="195"/>
        <v>0.3899999999999999</v>
      </c>
      <c r="BT354" s="20">
        <v>4.17</v>
      </c>
      <c r="BU354" s="20">
        <v>1.77</v>
      </c>
      <c r="BV354" s="132">
        <f>IF(BR354="-","-",_xlfn.XLOOKUP(BR354,ABNT5101!$B$4:$B$9,ABNT5101!$C$4:$C$9))</f>
        <v>3</v>
      </c>
      <c r="BW354" s="132">
        <f>IF(BR354="-","-",_xlfn.XLOOKUP(BR354,ABNT5101!$B$4:$B$9,ABNT5101!$D$4:$D$9))</f>
        <v>0.6</v>
      </c>
      <c r="BX354" s="18" t="str">
        <f t="shared" si="196"/>
        <v>ATENDE</v>
      </c>
      <c r="BY354" s="18" t="str">
        <f t="shared" si="197"/>
        <v>ATENDE</v>
      </c>
      <c r="BZ354" s="18" t="str">
        <f t="shared" si="198"/>
        <v>ATENDE</v>
      </c>
      <c r="CA354" s="22" t="str">
        <f t="shared" si="209"/>
        <v>P6</v>
      </c>
      <c r="CB354" s="23">
        <f t="shared" si="199"/>
        <v>1.2766666666666668</v>
      </c>
      <c r="CC354" s="22">
        <v>6.83</v>
      </c>
      <c r="CD354" s="22">
        <v>1.35</v>
      </c>
      <c r="CE354" s="130">
        <f>IF(CA354="-","-",_xlfn.XLOOKUP(CA354,ABNT5101!$B$4:$B$9,ABNT5101!$C$4:$C$9))</f>
        <v>3</v>
      </c>
      <c r="CF354" s="130">
        <f>IF(CA354="-","-",_xlfn.XLOOKUP(CA354,ABNT5101!$B$4:$B$9,ABNT5101!$D$4:$D$9))</f>
        <v>0.6</v>
      </c>
      <c r="CG354" s="18" t="str">
        <f t="shared" si="200"/>
        <v>ATENDE</v>
      </c>
      <c r="CH354" s="18" t="str">
        <f t="shared" si="201"/>
        <v>ATENDE</v>
      </c>
      <c r="CI354" s="18" t="str">
        <f t="shared" si="202"/>
        <v>ATENDE</v>
      </c>
      <c r="CJ354" s="133" t="str">
        <f>_xlfn.XLOOKUP(CK354,'Banco de dados'!$B:$B,'Banco de dados'!$D:$D)</f>
        <v>SX LIGHTING</v>
      </c>
      <c r="CK354" s="145" t="s">
        <v>803</v>
      </c>
      <c r="CL354" s="24" t="str">
        <f>_xlfn.XLOOKUP(CK354,'Banco de dados'!$B:$B,'Banco de dados'!$E:$E)</f>
        <v>SXINEVO040K40L12CZF7PHF</v>
      </c>
      <c r="CM354" s="24"/>
      <c r="CN354" s="24" t="e">
        <f>IF(CM354="-","-",_xlfn.XLOOKUP(CM354,'Banco de dados'!$B:$B,'Banco de dados'!$E:$E))</f>
        <v>#N/A</v>
      </c>
      <c r="CO354" s="26">
        <f t="shared" si="203"/>
        <v>1</v>
      </c>
      <c r="CP354" s="24">
        <f>_xlfn.XLOOKUP(CK354,'Banco de dados'!$B:$B,'Banco de dados'!$H:$H)</f>
        <v>39</v>
      </c>
      <c r="CQ354" s="24">
        <f>_xlfn.XLOOKUP(CM354,'Banco de dados'!$B:$B,'Banco de dados'!$H:$H)</f>
        <v>0</v>
      </c>
      <c r="CR354" s="24">
        <f>_xlfn.XLOOKUP(CK354,'Banco de dados'!$B:$B,'Banco de dados'!$F:$F)</f>
        <v>6552</v>
      </c>
      <c r="CS354" s="24">
        <f>_xlfn.XLOOKUP(CM354,'Banco de dados'!$B:$B,'Banco de dados'!$F:$F)</f>
        <v>0</v>
      </c>
      <c r="CT354" s="25">
        <v>0</v>
      </c>
      <c r="CU354" s="25"/>
      <c r="CV354" s="24" t="str">
        <f>IF(AI354&lt;=0.5,"Curto I",IF(AND(AI354&gt;='Braços de IP'!$B$9,AI354&lt;='Braços de IP'!$D$9),'Braços de IP'!$E$9,IF(AND(AI354&gt;='Braços de IP'!$B$10,AI354&lt;='Braços de IP'!$D$10),'Braços de IP'!$E$10,IF(AND(AI354&gt;='Braços de IP'!$B$11,AI354&lt;='Braços de IP'!$D$11),'Braços de IP'!$E$11,IF(AND(AI354&gt;='Braços de IP'!$B$12,AI354&lt;='Braços de IP'!$D$12),'Braços de IP'!$E$12,IF(AND(AI354&gt;='Braços de IP'!$B$13,AI354&lt;='Braços de IP'!$D$13),'Braços de IP'!$E$13,IF(AND(AI354&gt;='Braços de IP'!$B$14,AI354&lt;='Braços de IP'!$D$14),'Braços de IP'!$E$14,"ERRO")))))))</f>
        <v>Curto II</v>
      </c>
      <c r="CW354" s="25"/>
      <c r="CX354" s="24" t="str">
        <f>IF($CW354="","",VLOOKUP($CW354,'Braços de IP'!$E$9:$I$15,2,0))</f>
        <v/>
      </c>
      <c r="CY354" s="27" t="str">
        <f>IF($CW354="","",VLOOKUP($CW354,'Braços de IP'!$E$9:$I$15,5,0))</f>
        <v/>
      </c>
      <c r="CZ354" s="24"/>
      <c r="DA354" s="24"/>
      <c r="DB354" s="24"/>
      <c r="DC354" s="24"/>
      <c r="DD354" s="24"/>
      <c r="DE354" s="24"/>
      <c r="DF354" s="28">
        <f t="shared" si="204"/>
        <v>39</v>
      </c>
      <c r="DG354" s="29">
        <f t="shared" si="205"/>
        <v>100</v>
      </c>
      <c r="DH354" s="28">
        <f t="shared" si="206"/>
        <v>139</v>
      </c>
      <c r="DI354" s="30">
        <f t="shared" si="207"/>
        <v>0.61</v>
      </c>
      <c r="DJ354" s="31"/>
      <c r="DK354" s="32"/>
      <c r="DL354" s="15" t="s">
        <v>141</v>
      </c>
      <c r="DM354" s="15"/>
      <c r="DO354" s="33">
        <f t="shared" si="208"/>
        <v>0.66666666666666663</v>
      </c>
    </row>
    <row r="355" spans="3:119" ht="15.75" hidden="1" customHeight="1" x14ac:dyDescent="0.3">
      <c r="C355" t="s">
        <v>991</v>
      </c>
      <c r="D355" s="15">
        <v>117</v>
      </c>
      <c r="E355" s="15" t="s">
        <v>132</v>
      </c>
      <c r="F355" s="15" t="s">
        <v>281</v>
      </c>
      <c r="G355" s="15">
        <v>-30.057186999999999</v>
      </c>
      <c r="H355" s="15">
        <v>-50.157490000000003</v>
      </c>
      <c r="I355" s="15" t="s">
        <v>134</v>
      </c>
      <c r="J355" s="15" t="s">
        <v>135</v>
      </c>
      <c r="K355" s="15" t="s">
        <v>136</v>
      </c>
      <c r="L355" s="15" t="s">
        <v>148</v>
      </c>
      <c r="M355" s="15">
        <v>100</v>
      </c>
      <c r="N355" s="15">
        <v>17</v>
      </c>
      <c r="O355" s="15">
        <v>0</v>
      </c>
      <c r="P355" s="15">
        <f t="shared" si="182"/>
        <v>200</v>
      </c>
      <c r="Q355" s="16">
        <v>2</v>
      </c>
      <c r="R355" s="16">
        <v>2.9</v>
      </c>
      <c r="S355" s="16">
        <v>7</v>
      </c>
      <c r="T355" s="15"/>
      <c r="U355" s="15"/>
      <c r="V355" s="15">
        <v>0</v>
      </c>
      <c r="W355" s="15">
        <v>2.8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 t="s">
        <v>138</v>
      </c>
      <c r="AD355" s="15" t="s">
        <v>139</v>
      </c>
      <c r="AE355" s="15">
        <v>41.9</v>
      </c>
      <c r="AF355" s="15">
        <v>7.4</v>
      </c>
      <c r="AG355" s="15">
        <v>1</v>
      </c>
      <c r="AH355" s="15">
        <v>0.64</v>
      </c>
      <c r="AI355" s="15">
        <v>1.3</v>
      </c>
      <c r="AJ355" s="16">
        <f t="shared" si="183"/>
        <v>0.66</v>
      </c>
      <c r="AK355" s="16" t="s">
        <v>135</v>
      </c>
      <c r="AL355" s="16" t="s">
        <v>135</v>
      </c>
      <c r="AM355" s="15" t="s">
        <v>140</v>
      </c>
      <c r="AN355" s="16">
        <f t="shared" si="184"/>
        <v>2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 t="s">
        <v>135</v>
      </c>
      <c r="AU355" s="17">
        <f t="shared" si="185"/>
        <v>0</v>
      </c>
      <c r="AV355" s="17"/>
      <c r="AW355" s="17">
        <f>VLOOKUP(I355,ABNT5101!$I$3:$J$9,2)</f>
        <v>7.5</v>
      </c>
      <c r="AX355" s="17">
        <f>VLOOKUP(I355,ABNT5101!$I$3:$M$9,5)</f>
        <v>0.18</v>
      </c>
      <c r="AY355" s="131" t="str">
        <f>_xlfn.XLOOKUP(I355,ABNT5101!$I:$I,ABNT5101!$L:$L)</f>
        <v>-</v>
      </c>
      <c r="AZ355" s="131">
        <f>_xlfn.XLOOKUP(I355,ABNT5101!$I:$I,ABNT5101!M:M)</f>
        <v>0.18</v>
      </c>
      <c r="BA355" s="131" t="str">
        <f>_xlfn.XLOOKUP(I355,ABNT5101!$I:$I,ABNT5101!N:N)</f>
        <v>-</v>
      </c>
      <c r="BB355" s="131">
        <f>_xlfn.XLOOKUP(I355,ABNT5101!$I:$I,ABNT5101!O:O)</f>
        <v>16</v>
      </c>
      <c r="BC355" s="18" t="str">
        <f t="shared" si="186"/>
        <v>ATENDE</v>
      </c>
      <c r="BD355" s="19">
        <f t="shared" si="187"/>
        <v>0.20133333333333336</v>
      </c>
      <c r="BE355" s="19">
        <f t="shared" si="188"/>
        <v>5.555555555555558E-2</v>
      </c>
      <c r="BF355" s="19" t="str">
        <f t="shared" si="189"/>
        <v>-</v>
      </c>
      <c r="BG355" s="20">
        <v>9.01</v>
      </c>
      <c r="BH355" s="20">
        <v>0.19</v>
      </c>
      <c r="BI355" s="20"/>
      <c r="BJ355" s="20"/>
      <c r="BK355" s="21"/>
      <c r="BL355" s="20"/>
      <c r="BM355" s="18" t="str">
        <f t="shared" si="190"/>
        <v>ATENDE</v>
      </c>
      <c r="BN355" s="18" t="str">
        <f t="shared" si="191"/>
        <v>ATENDE</v>
      </c>
      <c r="BO355" s="18" t="str">
        <f t="shared" si="192"/>
        <v>ATENDE</v>
      </c>
      <c r="BP355" s="18" t="str">
        <f t="shared" si="193"/>
        <v>ATENDE</v>
      </c>
      <c r="BQ355" s="22" t="str">
        <f t="shared" si="194"/>
        <v>C5</v>
      </c>
      <c r="BR355" s="22" t="str">
        <f t="shared" si="210"/>
        <v>P6</v>
      </c>
      <c r="BS355" s="23">
        <f t="shared" si="195"/>
        <v>0.17333333333333334</v>
      </c>
      <c r="BT355" s="20">
        <v>3.52</v>
      </c>
      <c r="BU355" s="20">
        <v>0.96</v>
      </c>
      <c r="BV355" s="132">
        <f>IF(BR355="-","-",_xlfn.XLOOKUP(BR355,ABNT5101!$B$4:$B$9,ABNT5101!$C$4:$C$9))</f>
        <v>3</v>
      </c>
      <c r="BW355" s="132">
        <f>IF(BR355="-","-",_xlfn.XLOOKUP(BR355,ABNT5101!$B$4:$B$9,ABNT5101!$D$4:$D$9))</f>
        <v>0.6</v>
      </c>
      <c r="BX355" s="18" t="str">
        <f t="shared" si="196"/>
        <v>ATENDE</v>
      </c>
      <c r="BY355" s="18" t="str">
        <f t="shared" si="197"/>
        <v>ATENDE</v>
      </c>
      <c r="BZ355" s="18" t="str">
        <f t="shared" si="198"/>
        <v>ATENDE</v>
      </c>
      <c r="CA355" s="22" t="str">
        <f t="shared" si="209"/>
        <v>P6</v>
      </c>
      <c r="CB355" s="23">
        <f t="shared" si="199"/>
        <v>1.4233333333333333</v>
      </c>
      <c r="CC355" s="22">
        <v>7.27</v>
      </c>
      <c r="CD355" s="22">
        <v>1.28</v>
      </c>
      <c r="CE355" s="130">
        <f>IF(CA355="-","-",_xlfn.XLOOKUP(CA355,ABNT5101!$B$4:$B$9,ABNT5101!$C$4:$C$9))</f>
        <v>3</v>
      </c>
      <c r="CF355" s="130">
        <f>IF(CA355="-","-",_xlfn.XLOOKUP(CA355,ABNT5101!$B$4:$B$9,ABNT5101!$D$4:$D$9))</f>
        <v>0.6</v>
      </c>
      <c r="CG355" s="18" t="str">
        <f t="shared" si="200"/>
        <v>ATENDE</v>
      </c>
      <c r="CH355" s="18" t="str">
        <f t="shared" si="201"/>
        <v>ATENDE</v>
      </c>
      <c r="CI355" s="18" t="str">
        <f t="shared" si="202"/>
        <v>ATENDE</v>
      </c>
      <c r="CJ355" s="133" t="str">
        <f>_xlfn.XLOOKUP(CK355,'Banco de dados'!$B:$B,'Banco de dados'!$D:$D)</f>
        <v>TECNOWATT</v>
      </c>
      <c r="CK355" s="145" t="s">
        <v>826</v>
      </c>
      <c r="CL355" s="24" t="str">
        <f>_xlfn.XLOOKUP(CK355,'Banco de dados'!$B:$B,'Banco de dados'!$E:$E)</f>
        <v>SIGSAGPTLRRSSNDL_40W_50IBBRS
1-10C1MUN6.5</v>
      </c>
      <c r="CM355" s="24"/>
      <c r="CN355" s="24" t="e">
        <f>IF(CM355="-","-",_xlfn.XLOOKUP(CM355,'Banco de dados'!$B:$B,'Banco de dados'!$E:$E))</f>
        <v>#N/A</v>
      </c>
      <c r="CO355" s="26">
        <f t="shared" si="203"/>
        <v>1</v>
      </c>
      <c r="CP355" s="24">
        <f>_xlfn.XLOOKUP(CK355,'Banco de dados'!$B:$B,'Banco de dados'!$H:$H)</f>
        <v>40</v>
      </c>
      <c r="CQ355" s="24">
        <f>_xlfn.XLOOKUP(CM355,'Banco de dados'!$B:$B,'Banco de dados'!$H:$H)</f>
        <v>0</v>
      </c>
      <c r="CR355" s="24">
        <f>_xlfn.XLOOKUP(CK355,'Banco de dados'!$B:$B,'Banco de dados'!$F:$F)</f>
        <v>6641</v>
      </c>
      <c r="CS355" s="24">
        <f>_xlfn.XLOOKUP(CM355,'Banco de dados'!$B:$B,'Banco de dados'!$F:$F)</f>
        <v>0</v>
      </c>
      <c r="CT355" s="25">
        <v>0</v>
      </c>
      <c r="CU355" s="25"/>
      <c r="CV355" s="24" t="str">
        <f>IF(AI355&lt;=0.5,"Curto I",IF(AND(AI355&gt;='Braços de IP'!$B$9,AI355&lt;='Braços de IP'!$D$9),'Braços de IP'!$E$9,IF(AND(AI355&gt;='Braços de IP'!$B$10,AI355&lt;='Braços de IP'!$D$10),'Braços de IP'!$E$10,IF(AND(AI355&gt;='Braços de IP'!$B$11,AI355&lt;='Braços de IP'!$D$11),'Braços de IP'!$E$11,IF(AND(AI355&gt;='Braços de IP'!$B$12,AI355&lt;='Braços de IP'!$D$12),'Braços de IP'!$E$12,IF(AND(AI355&gt;='Braços de IP'!$B$13,AI355&lt;='Braços de IP'!$D$13),'Braços de IP'!$E$13,IF(AND(AI355&gt;='Braços de IP'!$B$14,AI355&lt;='Braços de IP'!$D$14),'Braços de IP'!$E$14,"ERRO")))))))</f>
        <v>Curto II</v>
      </c>
      <c r="CW355" s="25"/>
      <c r="CX355" s="24" t="str">
        <f>IF($CW355="","",VLOOKUP($CW355,'Braços de IP'!$E$9:$I$15,2,0))</f>
        <v/>
      </c>
      <c r="CY355" s="27" t="str">
        <f>IF($CW355="","",VLOOKUP($CW355,'Braços de IP'!$E$9:$I$15,5,0))</f>
        <v/>
      </c>
      <c r="CZ355" s="24"/>
      <c r="DA355" s="24"/>
      <c r="DB355" s="24"/>
      <c r="DC355" s="24"/>
      <c r="DD355" s="24"/>
      <c r="DE355" s="24"/>
      <c r="DF355" s="28">
        <f t="shared" si="204"/>
        <v>40</v>
      </c>
      <c r="DG355" s="29">
        <f t="shared" si="205"/>
        <v>100</v>
      </c>
      <c r="DH355" s="28">
        <f t="shared" si="206"/>
        <v>140</v>
      </c>
      <c r="DI355" s="30">
        <f t="shared" si="207"/>
        <v>0.6</v>
      </c>
      <c r="DJ355" s="31"/>
      <c r="DK355" s="32"/>
      <c r="DL355" s="15" t="s">
        <v>141</v>
      </c>
      <c r="DM355" s="15"/>
      <c r="DO355" s="33">
        <f t="shared" si="208"/>
        <v>0.65811965811965811</v>
      </c>
    </row>
    <row r="356" spans="3:119" ht="15.75" hidden="1" customHeight="1" x14ac:dyDescent="0.3">
      <c r="C356" t="s">
        <v>991</v>
      </c>
      <c r="D356" s="15">
        <v>118</v>
      </c>
      <c r="E356" s="15" t="s">
        <v>132</v>
      </c>
      <c r="F356" s="15" t="s">
        <v>282</v>
      </c>
      <c r="G356" s="15">
        <v>-30.058194</v>
      </c>
      <c r="H356" s="15">
        <v>-50.157175000000002</v>
      </c>
      <c r="I356" s="15" t="s">
        <v>134</v>
      </c>
      <c r="J356" s="15" t="s">
        <v>135</v>
      </c>
      <c r="K356" s="15" t="s">
        <v>136</v>
      </c>
      <c r="L356" s="15" t="s">
        <v>148</v>
      </c>
      <c r="M356" s="15">
        <v>100</v>
      </c>
      <c r="N356" s="15">
        <v>17</v>
      </c>
      <c r="O356" s="15">
        <v>0</v>
      </c>
      <c r="P356" s="15">
        <f t="shared" si="182"/>
        <v>200</v>
      </c>
      <c r="Q356" s="16">
        <v>2</v>
      </c>
      <c r="R356" s="16">
        <v>2.5</v>
      </c>
      <c r="S356" s="16">
        <v>7</v>
      </c>
      <c r="T356" s="15"/>
      <c r="U356" s="15"/>
      <c r="V356" s="15">
        <v>0</v>
      </c>
      <c r="W356" s="15">
        <v>2.5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 t="s">
        <v>138</v>
      </c>
      <c r="AD356" s="15" t="s">
        <v>139</v>
      </c>
      <c r="AE356" s="15">
        <v>40</v>
      </c>
      <c r="AF356" s="15">
        <v>7.7</v>
      </c>
      <c r="AG356" s="15">
        <v>1</v>
      </c>
      <c r="AH356" s="15">
        <v>0.3</v>
      </c>
      <c r="AI356" s="15">
        <v>1.4</v>
      </c>
      <c r="AJ356" s="16">
        <f t="shared" si="183"/>
        <v>1.0999999999999999</v>
      </c>
      <c r="AK356" s="16" t="s">
        <v>135</v>
      </c>
      <c r="AL356" s="16" t="s">
        <v>135</v>
      </c>
      <c r="AM356" s="15" t="s">
        <v>140</v>
      </c>
      <c r="AN356" s="16">
        <f t="shared" si="184"/>
        <v>2</v>
      </c>
      <c r="AO356" s="16">
        <v>0</v>
      </c>
      <c r="AP356" s="16">
        <v>0</v>
      </c>
      <c r="AQ356" s="16">
        <v>0</v>
      </c>
      <c r="AR356" s="16">
        <v>0</v>
      </c>
      <c r="AS356" s="16">
        <v>0</v>
      </c>
      <c r="AT356" s="16" t="s">
        <v>135</v>
      </c>
      <c r="AU356" s="17">
        <f t="shared" si="185"/>
        <v>0</v>
      </c>
      <c r="AV356" s="17"/>
      <c r="AW356" s="17">
        <f>VLOOKUP(I356,ABNT5101!$I$3:$J$9,2)</f>
        <v>7.5</v>
      </c>
      <c r="AX356" s="17">
        <f>VLOOKUP(I356,ABNT5101!$I$3:$M$9,5)</f>
        <v>0.18</v>
      </c>
      <c r="AY356" s="131" t="str">
        <f>_xlfn.XLOOKUP(I356,ABNT5101!$I:$I,ABNT5101!$L:$L)</f>
        <v>-</v>
      </c>
      <c r="AZ356" s="131">
        <f>_xlfn.XLOOKUP(I356,ABNT5101!$I:$I,ABNT5101!M:M)</f>
        <v>0.18</v>
      </c>
      <c r="BA356" s="131" t="str">
        <f>_xlfn.XLOOKUP(I356,ABNT5101!$I:$I,ABNT5101!N:N)</f>
        <v>-</v>
      </c>
      <c r="BB356" s="131">
        <f>_xlfn.XLOOKUP(I356,ABNT5101!$I:$I,ABNT5101!O:O)</f>
        <v>16</v>
      </c>
      <c r="BC356" s="18" t="str">
        <f t="shared" si="186"/>
        <v>ATENDE</v>
      </c>
      <c r="BD356" s="19">
        <f t="shared" si="187"/>
        <v>0.15200000000000014</v>
      </c>
      <c r="BE356" s="19">
        <f t="shared" si="188"/>
        <v>0.88888888888888906</v>
      </c>
      <c r="BF356" s="19" t="str">
        <f t="shared" si="189"/>
        <v>-</v>
      </c>
      <c r="BG356" s="20">
        <v>8.64</v>
      </c>
      <c r="BH356" s="20">
        <v>0.34</v>
      </c>
      <c r="BI356" s="20"/>
      <c r="BJ356" s="20"/>
      <c r="BK356" s="21"/>
      <c r="BL356" s="20"/>
      <c r="BM356" s="18" t="str">
        <f t="shared" si="190"/>
        <v>ATENDE</v>
      </c>
      <c r="BN356" s="18" t="str">
        <f t="shared" si="191"/>
        <v>ATENDE</v>
      </c>
      <c r="BO356" s="18" t="str">
        <f t="shared" si="192"/>
        <v>ATENDE</v>
      </c>
      <c r="BP356" s="18" t="str">
        <f t="shared" si="193"/>
        <v>ATENDE</v>
      </c>
      <c r="BQ356" s="22" t="str">
        <f t="shared" si="194"/>
        <v>C5</v>
      </c>
      <c r="BR356" s="22" t="str">
        <f t="shared" si="210"/>
        <v>P6</v>
      </c>
      <c r="BS356" s="23">
        <f t="shared" si="195"/>
        <v>0.93666666666666654</v>
      </c>
      <c r="BT356" s="20">
        <v>5.81</v>
      </c>
      <c r="BU356" s="20">
        <v>2.5</v>
      </c>
      <c r="BV356" s="132">
        <f>IF(BR356="-","-",_xlfn.XLOOKUP(BR356,ABNT5101!$B$4:$B$9,ABNT5101!$C$4:$C$9))</f>
        <v>3</v>
      </c>
      <c r="BW356" s="132">
        <f>IF(BR356="-","-",_xlfn.XLOOKUP(BR356,ABNT5101!$B$4:$B$9,ABNT5101!$D$4:$D$9))</f>
        <v>0.6</v>
      </c>
      <c r="BX356" s="18" t="str">
        <f t="shared" si="196"/>
        <v>ATENDE</v>
      </c>
      <c r="BY356" s="18" t="str">
        <f t="shared" si="197"/>
        <v>ATENDE</v>
      </c>
      <c r="BZ356" s="18" t="str">
        <f t="shared" si="198"/>
        <v>ATENDE</v>
      </c>
      <c r="CA356" s="22" t="str">
        <f t="shared" si="209"/>
        <v>P6</v>
      </c>
      <c r="CB356" s="23">
        <f t="shared" si="199"/>
        <v>1.3599999999999999</v>
      </c>
      <c r="CC356" s="22">
        <v>7.08</v>
      </c>
      <c r="CD356" s="22">
        <v>2.25</v>
      </c>
      <c r="CE356" s="130">
        <f>IF(CA356="-","-",_xlfn.XLOOKUP(CA356,ABNT5101!$B$4:$B$9,ABNT5101!$C$4:$C$9))</f>
        <v>3</v>
      </c>
      <c r="CF356" s="130">
        <f>IF(CA356="-","-",_xlfn.XLOOKUP(CA356,ABNT5101!$B$4:$B$9,ABNT5101!$D$4:$D$9))</f>
        <v>0.6</v>
      </c>
      <c r="CG356" s="18" t="str">
        <f t="shared" si="200"/>
        <v>ATENDE</v>
      </c>
      <c r="CH356" s="18" t="str">
        <f t="shared" si="201"/>
        <v>ATENDE</v>
      </c>
      <c r="CI356" s="18" t="str">
        <f t="shared" si="202"/>
        <v>ATENDE</v>
      </c>
      <c r="CJ356" s="133" t="str">
        <f>_xlfn.XLOOKUP(CK356,'Banco de dados'!$B:$B,'Banco de dados'!$D:$D)</f>
        <v>LEDSTAR</v>
      </c>
      <c r="CK356" s="145" t="s">
        <v>711</v>
      </c>
      <c r="CL356" s="24" t="str">
        <f>_xlfn.XLOOKUP(CK356,'Banco de dados'!$B:$B,'Banco de dados'!$E:$E)</f>
        <v>LUM LED SL VT 9.1 44W</v>
      </c>
      <c r="CM356" s="24"/>
      <c r="CN356" s="24" t="e">
        <f>IF(CM356="-","-",_xlfn.XLOOKUP(CM356,'Banco de dados'!$B:$B,'Banco de dados'!$E:$E))</f>
        <v>#N/A</v>
      </c>
      <c r="CO356" s="26">
        <f t="shared" si="203"/>
        <v>1</v>
      </c>
      <c r="CP356" s="24">
        <f>_xlfn.XLOOKUP(CK356,'Banco de dados'!$B:$B,'Banco de dados'!$H:$H)</f>
        <v>44</v>
      </c>
      <c r="CQ356" s="24" t="e">
        <f>_xlfn.XLOOKUP(CM356,'Banco de dados'!$B:$B,'Banco de dados'!$H:$H)</f>
        <v>#N/A</v>
      </c>
      <c r="CR356" s="24">
        <f>_xlfn.XLOOKUP(CK356,'Banco de dados'!$B:$B,'Banco de dados'!$F:$F)</f>
        <v>7657.99</v>
      </c>
      <c r="CS356" s="24">
        <f>_xlfn.XLOOKUP(CM356,'Banco de dados'!$B:$B,'Banco de dados'!$F:$F)</f>
        <v>0</v>
      </c>
      <c r="CT356" s="25">
        <v>0</v>
      </c>
      <c r="CU356" s="25"/>
      <c r="CV356" s="24" t="str">
        <f>IF(AI356&lt;=0.5,"Curto I",IF(AND(AI356&gt;='Braços de IP'!$B$9,AI356&lt;='Braços de IP'!$D$9),'Braços de IP'!$E$9,IF(AND(AI356&gt;='Braços de IP'!$B$10,AI356&lt;='Braços de IP'!$D$10),'Braços de IP'!$E$10,IF(AND(AI356&gt;='Braços de IP'!$B$11,AI356&lt;='Braços de IP'!$D$11),'Braços de IP'!$E$11,IF(AND(AI356&gt;='Braços de IP'!$B$12,AI356&lt;='Braços de IP'!$D$12),'Braços de IP'!$E$12,IF(AND(AI356&gt;='Braços de IP'!$B$13,AI356&lt;='Braços de IP'!$D$13),'Braços de IP'!$E$13,IF(AND(AI356&gt;='Braços de IP'!$B$14,AI356&lt;='Braços de IP'!$D$14),'Braços de IP'!$E$14,"ERRO")))))))</f>
        <v>Curto II</v>
      </c>
      <c r="CW356" s="25"/>
      <c r="CX356" s="24" t="str">
        <f>IF($CW356="","",VLOOKUP($CW356,'Braços de IP'!$E$9:$I$15,2,0))</f>
        <v/>
      </c>
      <c r="CY356" s="27" t="str">
        <f>IF($CW356="","",VLOOKUP($CW356,'Braços de IP'!$E$9:$I$15,5,0))</f>
        <v/>
      </c>
      <c r="CZ356" s="24"/>
      <c r="DA356" s="24"/>
      <c r="DB356" s="24"/>
      <c r="DC356" s="24"/>
      <c r="DD356" s="24"/>
      <c r="DE356" s="24"/>
      <c r="DF356" s="28">
        <f t="shared" si="204"/>
        <v>44</v>
      </c>
      <c r="DG356" s="29">
        <f t="shared" si="205"/>
        <v>100</v>
      </c>
      <c r="DH356" s="28">
        <f t="shared" si="206"/>
        <v>144</v>
      </c>
      <c r="DI356" s="30">
        <f t="shared" si="207"/>
        <v>0.56000000000000005</v>
      </c>
      <c r="DJ356" s="31"/>
      <c r="DK356" s="32"/>
      <c r="DL356" s="15" t="s">
        <v>141</v>
      </c>
      <c r="DM356" s="15"/>
      <c r="DO356" s="33">
        <f t="shared" si="208"/>
        <v>0.62393162393162394</v>
      </c>
    </row>
    <row r="357" spans="3:119" ht="15.75" hidden="1" customHeight="1" x14ac:dyDescent="0.3">
      <c r="C357" t="s">
        <v>991</v>
      </c>
      <c r="D357" s="15">
        <v>118</v>
      </c>
      <c r="E357" s="15" t="s">
        <v>132</v>
      </c>
      <c r="F357" s="15" t="s">
        <v>282</v>
      </c>
      <c r="G357" s="15">
        <v>-30.058194</v>
      </c>
      <c r="H357" s="15">
        <v>-50.157175000000002</v>
      </c>
      <c r="I357" s="15" t="s">
        <v>134</v>
      </c>
      <c r="J357" s="15" t="s">
        <v>135</v>
      </c>
      <c r="K357" s="15" t="s">
        <v>136</v>
      </c>
      <c r="L357" s="15" t="s">
        <v>148</v>
      </c>
      <c r="M357" s="15">
        <v>100</v>
      </c>
      <c r="N357" s="15">
        <v>17</v>
      </c>
      <c r="O357" s="15">
        <v>0</v>
      </c>
      <c r="P357" s="15">
        <f t="shared" si="182"/>
        <v>200</v>
      </c>
      <c r="Q357" s="16">
        <v>2</v>
      </c>
      <c r="R357" s="16">
        <v>2.5</v>
      </c>
      <c r="S357" s="16">
        <v>7</v>
      </c>
      <c r="T357" s="15"/>
      <c r="U357" s="15"/>
      <c r="V357" s="15">
        <v>0</v>
      </c>
      <c r="W357" s="15">
        <v>2.5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 t="s">
        <v>138</v>
      </c>
      <c r="AD357" s="15" t="s">
        <v>139</v>
      </c>
      <c r="AE357" s="15">
        <v>40</v>
      </c>
      <c r="AF357" s="15">
        <v>7.7</v>
      </c>
      <c r="AG357" s="15">
        <v>1</v>
      </c>
      <c r="AH357" s="15">
        <v>0.3</v>
      </c>
      <c r="AI357" s="15">
        <v>1.4</v>
      </c>
      <c r="AJ357" s="16">
        <f t="shared" si="183"/>
        <v>1.0999999999999999</v>
      </c>
      <c r="AK357" s="16" t="s">
        <v>135</v>
      </c>
      <c r="AL357" s="16" t="s">
        <v>135</v>
      </c>
      <c r="AM357" s="15" t="s">
        <v>140</v>
      </c>
      <c r="AN357" s="16">
        <f t="shared" si="184"/>
        <v>2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 t="s">
        <v>135</v>
      </c>
      <c r="AU357" s="17">
        <f t="shared" si="185"/>
        <v>0</v>
      </c>
      <c r="AV357" s="17"/>
      <c r="AW357" s="17">
        <f>VLOOKUP(I357,ABNT5101!$I$3:$J$9,2)</f>
        <v>7.5</v>
      </c>
      <c r="AX357" s="17">
        <f>VLOOKUP(I357,ABNT5101!$I$3:$M$9,5)</f>
        <v>0.18</v>
      </c>
      <c r="AY357" s="131" t="str">
        <f>_xlfn.XLOOKUP(I357,ABNT5101!$I:$I,ABNT5101!$L:$L)</f>
        <v>-</v>
      </c>
      <c r="AZ357" s="131">
        <f>_xlfn.XLOOKUP(I357,ABNT5101!$I:$I,ABNT5101!M:M)</f>
        <v>0.18</v>
      </c>
      <c r="BA357" s="131" t="str">
        <f>_xlfn.XLOOKUP(I357,ABNT5101!$I:$I,ABNT5101!N:N)</f>
        <v>-</v>
      </c>
      <c r="BB357" s="131">
        <f>_xlfn.XLOOKUP(I357,ABNT5101!$I:$I,ABNT5101!O:O)</f>
        <v>16</v>
      </c>
      <c r="BC357" s="18" t="str">
        <f t="shared" si="186"/>
        <v>ATENDE</v>
      </c>
      <c r="BD357" s="19">
        <f t="shared" si="187"/>
        <v>9.6000000000000085E-2</v>
      </c>
      <c r="BE357" s="19">
        <f t="shared" si="188"/>
        <v>1.2222222222222223</v>
      </c>
      <c r="BF357" s="19" t="str">
        <f t="shared" si="189"/>
        <v>-</v>
      </c>
      <c r="BG357" s="20">
        <v>8.2200000000000006</v>
      </c>
      <c r="BH357" s="20">
        <v>0.4</v>
      </c>
      <c r="BI357" s="20"/>
      <c r="BJ357" s="20"/>
      <c r="BK357" s="21"/>
      <c r="BL357" s="20"/>
      <c r="BM357" s="18" t="str">
        <f t="shared" si="190"/>
        <v>ATENDE</v>
      </c>
      <c r="BN357" s="18" t="str">
        <f t="shared" si="191"/>
        <v>ATENDE</v>
      </c>
      <c r="BO357" s="18" t="str">
        <f t="shared" si="192"/>
        <v>ATENDE</v>
      </c>
      <c r="BP357" s="18" t="str">
        <f t="shared" si="193"/>
        <v>ATENDE</v>
      </c>
      <c r="BQ357" s="22" t="str">
        <f t="shared" si="194"/>
        <v>C5</v>
      </c>
      <c r="BR357" s="22" t="str">
        <f t="shared" si="210"/>
        <v>P6</v>
      </c>
      <c r="BS357" s="23">
        <f t="shared" si="195"/>
        <v>0.7433333333333334</v>
      </c>
      <c r="BT357" s="20">
        <v>5.23</v>
      </c>
      <c r="BU357" s="20">
        <v>3.04</v>
      </c>
      <c r="BV357" s="132">
        <f>IF(BR357="-","-",_xlfn.XLOOKUP(BR357,ABNT5101!$B$4:$B$9,ABNT5101!$C$4:$C$9))</f>
        <v>3</v>
      </c>
      <c r="BW357" s="132">
        <f>IF(BR357="-","-",_xlfn.XLOOKUP(BR357,ABNT5101!$B$4:$B$9,ABNT5101!$D$4:$D$9))</f>
        <v>0.6</v>
      </c>
      <c r="BX357" s="18" t="str">
        <f t="shared" si="196"/>
        <v>ATENDE</v>
      </c>
      <c r="BY357" s="18" t="str">
        <f t="shared" si="197"/>
        <v>ATENDE</v>
      </c>
      <c r="BZ357" s="18" t="str">
        <f t="shared" si="198"/>
        <v>ATENDE</v>
      </c>
      <c r="CA357" s="22" t="str">
        <f t="shared" si="209"/>
        <v>P6</v>
      </c>
      <c r="CB357" s="23">
        <f t="shared" si="199"/>
        <v>1.2366666666666668</v>
      </c>
      <c r="CC357" s="22">
        <v>6.71</v>
      </c>
      <c r="CD357" s="22">
        <v>1.99</v>
      </c>
      <c r="CE357" s="130">
        <f>IF(CA357="-","-",_xlfn.XLOOKUP(CA357,ABNT5101!$B$4:$B$9,ABNT5101!$C$4:$C$9))</f>
        <v>3</v>
      </c>
      <c r="CF357" s="130">
        <f>IF(CA357="-","-",_xlfn.XLOOKUP(CA357,ABNT5101!$B$4:$B$9,ABNT5101!$D$4:$D$9))</f>
        <v>0.6</v>
      </c>
      <c r="CG357" s="18" t="str">
        <f t="shared" si="200"/>
        <v>ATENDE</v>
      </c>
      <c r="CH357" s="18" t="str">
        <f t="shared" si="201"/>
        <v>ATENDE</v>
      </c>
      <c r="CI357" s="18" t="str">
        <f t="shared" si="202"/>
        <v>ATENDE</v>
      </c>
      <c r="CJ357" s="133" t="str">
        <f>_xlfn.XLOOKUP(CK357,'Banco de dados'!$B:$B,'Banco de dados'!$D:$D)</f>
        <v>SX LIGHTING</v>
      </c>
      <c r="CK357" s="145" t="s">
        <v>803</v>
      </c>
      <c r="CL357" s="24" t="str">
        <f>_xlfn.XLOOKUP(CK357,'Banco de dados'!$B:$B,'Banco de dados'!$E:$E)</f>
        <v>SXINEVO040K40L12CZF7PHF</v>
      </c>
      <c r="CM357" s="24"/>
      <c r="CN357" s="24" t="e">
        <f>IF(CM357="-","-",_xlfn.XLOOKUP(CM357,'Banco de dados'!$B:$B,'Banco de dados'!$E:$E))</f>
        <v>#N/A</v>
      </c>
      <c r="CO357" s="26">
        <f t="shared" si="203"/>
        <v>1</v>
      </c>
      <c r="CP357" s="24">
        <f>_xlfn.XLOOKUP(CK357,'Banco de dados'!$B:$B,'Banco de dados'!$H:$H)</f>
        <v>39</v>
      </c>
      <c r="CQ357" s="24">
        <f>_xlfn.XLOOKUP(CM357,'Banco de dados'!$B:$B,'Banco de dados'!$H:$H)</f>
        <v>0</v>
      </c>
      <c r="CR357" s="24">
        <f>_xlfn.XLOOKUP(CK357,'Banco de dados'!$B:$B,'Banco de dados'!$F:$F)</f>
        <v>6552</v>
      </c>
      <c r="CS357" s="24">
        <f>_xlfn.XLOOKUP(CM357,'Banco de dados'!$B:$B,'Banco de dados'!$F:$F)</f>
        <v>0</v>
      </c>
      <c r="CT357" s="25">
        <v>0</v>
      </c>
      <c r="CU357" s="25"/>
      <c r="CV357" s="24" t="str">
        <f>IF(AI357&lt;=0.5,"Curto I",IF(AND(AI357&gt;='Braços de IP'!$B$9,AI357&lt;='Braços de IP'!$D$9),'Braços de IP'!$E$9,IF(AND(AI357&gt;='Braços de IP'!$B$10,AI357&lt;='Braços de IP'!$D$10),'Braços de IP'!$E$10,IF(AND(AI357&gt;='Braços de IP'!$B$11,AI357&lt;='Braços de IP'!$D$11),'Braços de IP'!$E$11,IF(AND(AI357&gt;='Braços de IP'!$B$12,AI357&lt;='Braços de IP'!$D$12),'Braços de IP'!$E$12,IF(AND(AI357&gt;='Braços de IP'!$B$13,AI357&lt;='Braços de IP'!$D$13),'Braços de IP'!$E$13,IF(AND(AI357&gt;='Braços de IP'!$B$14,AI357&lt;='Braços de IP'!$D$14),'Braços de IP'!$E$14,"ERRO")))))))</f>
        <v>Curto II</v>
      </c>
      <c r="CW357" s="25"/>
      <c r="CX357" s="24" t="str">
        <f>IF($CW357="","",VLOOKUP($CW357,'Braços de IP'!$E$9:$I$15,2,0))</f>
        <v/>
      </c>
      <c r="CY357" s="27" t="str">
        <f>IF($CW357="","",VLOOKUP($CW357,'Braços de IP'!$E$9:$I$15,5,0))</f>
        <v/>
      </c>
      <c r="CZ357" s="24"/>
      <c r="DA357" s="24"/>
      <c r="DB357" s="24"/>
      <c r="DC357" s="24"/>
      <c r="DD357" s="24"/>
      <c r="DE357" s="24"/>
      <c r="DF357" s="28">
        <f t="shared" si="204"/>
        <v>39</v>
      </c>
      <c r="DG357" s="29">
        <f t="shared" si="205"/>
        <v>100</v>
      </c>
      <c r="DH357" s="28">
        <f t="shared" si="206"/>
        <v>139</v>
      </c>
      <c r="DI357" s="30">
        <f t="shared" si="207"/>
        <v>0.61</v>
      </c>
      <c r="DJ357" s="31"/>
      <c r="DK357" s="32"/>
      <c r="DL357" s="15" t="s">
        <v>141</v>
      </c>
      <c r="DM357" s="15"/>
      <c r="DO357" s="33">
        <f t="shared" si="208"/>
        <v>0.66666666666666663</v>
      </c>
    </row>
    <row r="358" spans="3:119" ht="15.75" hidden="1" customHeight="1" x14ac:dyDescent="0.3">
      <c r="C358" t="s">
        <v>991</v>
      </c>
      <c r="D358" s="15">
        <v>118</v>
      </c>
      <c r="E358" s="15" t="s">
        <v>132</v>
      </c>
      <c r="F358" s="15" t="s">
        <v>282</v>
      </c>
      <c r="G358" s="15">
        <v>-30.058194</v>
      </c>
      <c r="H358" s="15">
        <v>-50.157175000000002</v>
      </c>
      <c r="I358" s="15" t="s">
        <v>134</v>
      </c>
      <c r="J358" s="15" t="s">
        <v>135</v>
      </c>
      <c r="K358" s="15" t="s">
        <v>136</v>
      </c>
      <c r="L358" s="15" t="s">
        <v>148</v>
      </c>
      <c r="M358" s="15">
        <v>100</v>
      </c>
      <c r="N358" s="15">
        <v>17</v>
      </c>
      <c r="O358" s="15">
        <v>0</v>
      </c>
      <c r="P358" s="15">
        <f t="shared" si="182"/>
        <v>200</v>
      </c>
      <c r="Q358" s="16">
        <v>2</v>
      </c>
      <c r="R358" s="16">
        <v>2.5</v>
      </c>
      <c r="S358" s="16">
        <v>7</v>
      </c>
      <c r="T358" s="15"/>
      <c r="U358" s="15"/>
      <c r="V358" s="15">
        <v>0</v>
      </c>
      <c r="W358" s="15">
        <v>2.5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 t="s">
        <v>138</v>
      </c>
      <c r="AD358" s="15" t="s">
        <v>139</v>
      </c>
      <c r="AE358" s="15">
        <v>40</v>
      </c>
      <c r="AF358" s="15">
        <v>7.7</v>
      </c>
      <c r="AG358" s="15">
        <v>1</v>
      </c>
      <c r="AH358" s="15">
        <v>0.3</v>
      </c>
      <c r="AI358" s="15">
        <v>1.4</v>
      </c>
      <c r="AJ358" s="16">
        <f t="shared" si="183"/>
        <v>1.0999999999999999</v>
      </c>
      <c r="AK358" s="16" t="s">
        <v>135</v>
      </c>
      <c r="AL358" s="16" t="s">
        <v>135</v>
      </c>
      <c r="AM358" s="15" t="s">
        <v>140</v>
      </c>
      <c r="AN358" s="16">
        <f t="shared" si="184"/>
        <v>2</v>
      </c>
      <c r="AO358" s="16">
        <v>0</v>
      </c>
      <c r="AP358" s="16">
        <v>0</v>
      </c>
      <c r="AQ358" s="16">
        <v>0</v>
      </c>
      <c r="AR358" s="16">
        <v>0</v>
      </c>
      <c r="AS358" s="16">
        <v>0</v>
      </c>
      <c r="AT358" s="16" t="s">
        <v>135</v>
      </c>
      <c r="AU358" s="17">
        <f t="shared" si="185"/>
        <v>0</v>
      </c>
      <c r="AV358" s="17"/>
      <c r="AW358" s="17">
        <f>VLOOKUP(I358,ABNT5101!$I$3:$J$9,2)</f>
        <v>7.5</v>
      </c>
      <c r="AX358" s="17">
        <f>VLOOKUP(I358,ABNT5101!$I$3:$M$9,5)</f>
        <v>0.18</v>
      </c>
      <c r="AY358" s="131" t="str">
        <f>_xlfn.XLOOKUP(I358,ABNT5101!$I:$I,ABNT5101!$L:$L)</f>
        <v>-</v>
      </c>
      <c r="AZ358" s="131">
        <f>_xlfn.XLOOKUP(I358,ABNT5101!$I:$I,ABNT5101!M:M)</f>
        <v>0.18</v>
      </c>
      <c r="BA358" s="131" t="str">
        <f>_xlfn.XLOOKUP(I358,ABNT5101!$I:$I,ABNT5101!N:N)</f>
        <v>-</v>
      </c>
      <c r="BB358" s="131">
        <f>_xlfn.XLOOKUP(I358,ABNT5101!$I:$I,ABNT5101!O:O)</f>
        <v>16</v>
      </c>
      <c r="BC358" s="18" t="str">
        <f t="shared" si="186"/>
        <v>ATENDE</v>
      </c>
      <c r="BD358" s="19">
        <f t="shared" si="187"/>
        <v>0.252</v>
      </c>
      <c r="BE358" s="19">
        <f t="shared" si="188"/>
        <v>0.72222222222222232</v>
      </c>
      <c r="BF358" s="19" t="str">
        <f t="shared" si="189"/>
        <v>-</v>
      </c>
      <c r="BG358" s="20">
        <v>9.39</v>
      </c>
      <c r="BH358" s="20">
        <v>0.31</v>
      </c>
      <c r="BI358" s="20"/>
      <c r="BJ358" s="20"/>
      <c r="BK358" s="21"/>
      <c r="BL358" s="20"/>
      <c r="BM358" s="18" t="str">
        <f t="shared" si="190"/>
        <v>ATENDE</v>
      </c>
      <c r="BN358" s="18" t="str">
        <f t="shared" si="191"/>
        <v>ATENDE</v>
      </c>
      <c r="BO358" s="18" t="str">
        <f t="shared" si="192"/>
        <v>ATENDE</v>
      </c>
      <c r="BP358" s="18" t="str">
        <f t="shared" si="193"/>
        <v>ATENDE</v>
      </c>
      <c r="BQ358" s="22" t="str">
        <f t="shared" si="194"/>
        <v>C5</v>
      </c>
      <c r="BR358" s="22" t="str">
        <f t="shared" si="210"/>
        <v>P6</v>
      </c>
      <c r="BS358" s="23">
        <f t="shared" si="195"/>
        <v>0.54</v>
      </c>
      <c r="BT358" s="20">
        <v>4.62</v>
      </c>
      <c r="BU358" s="20">
        <v>1.84</v>
      </c>
      <c r="BV358" s="132">
        <f>IF(BR358="-","-",_xlfn.XLOOKUP(BR358,ABNT5101!$B$4:$B$9,ABNT5101!$C$4:$C$9))</f>
        <v>3</v>
      </c>
      <c r="BW358" s="132">
        <f>IF(BR358="-","-",_xlfn.XLOOKUP(BR358,ABNT5101!$B$4:$B$9,ABNT5101!$D$4:$D$9))</f>
        <v>0.6</v>
      </c>
      <c r="BX358" s="18" t="str">
        <f t="shared" si="196"/>
        <v>ATENDE</v>
      </c>
      <c r="BY358" s="18" t="str">
        <f t="shared" si="197"/>
        <v>ATENDE</v>
      </c>
      <c r="BZ358" s="18" t="str">
        <f t="shared" si="198"/>
        <v>ATENDE</v>
      </c>
      <c r="CA358" s="22" t="str">
        <f t="shared" ref="CA358:CA373" si="211">BR358</f>
        <v>P6</v>
      </c>
      <c r="CB358" s="23">
        <f t="shared" si="199"/>
        <v>1.3633333333333333</v>
      </c>
      <c r="CC358" s="22">
        <v>7.09</v>
      </c>
      <c r="CD358" s="22">
        <v>2.06</v>
      </c>
      <c r="CE358" s="130">
        <f>IF(CA358="-","-",_xlfn.XLOOKUP(CA358,ABNT5101!$B$4:$B$9,ABNT5101!$C$4:$C$9))</f>
        <v>3</v>
      </c>
      <c r="CF358" s="130">
        <f>IF(CA358="-","-",_xlfn.XLOOKUP(CA358,ABNT5101!$B$4:$B$9,ABNT5101!$D$4:$D$9))</f>
        <v>0.6</v>
      </c>
      <c r="CG358" s="18" t="str">
        <f t="shared" si="200"/>
        <v>ATENDE</v>
      </c>
      <c r="CH358" s="18" t="str">
        <f t="shared" si="201"/>
        <v>ATENDE</v>
      </c>
      <c r="CI358" s="18" t="str">
        <f t="shared" si="202"/>
        <v>ATENDE</v>
      </c>
      <c r="CJ358" s="133" t="str">
        <f>_xlfn.XLOOKUP(CK358,'Banco de dados'!$B:$B,'Banco de dados'!$D:$D)</f>
        <v>TECNOWATT</v>
      </c>
      <c r="CK358" s="145" t="s">
        <v>826</v>
      </c>
      <c r="CL358" s="24" t="str">
        <f>_xlfn.XLOOKUP(CK358,'Banco de dados'!$B:$B,'Banco de dados'!$E:$E)</f>
        <v>SIGSAGPTLRRSSNDL_40W_50IBBRS
1-10C1MUN6.5</v>
      </c>
      <c r="CM358" s="24"/>
      <c r="CN358" s="24" t="e">
        <f>IF(CM358="-","-",_xlfn.XLOOKUP(CM358,'Banco de dados'!$B:$B,'Banco de dados'!$E:$E))</f>
        <v>#N/A</v>
      </c>
      <c r="CO358" s="26">
        <f t="shared" si="203"/>
        <v>1</v>
      </c>
      <c r="CP358" s="24">
        <f>_xlfn.XLOOKUP(CK358,'Banco de dados'!$B:$B,'Banco de dados'!$H:$H)</f>
        <v>40</v>
      </c>
      <c r="CQ358" s="24">
        <f>_xlfn.XLOOKUP(CM358,'Banco de dados'!$B:$B,'Banco de dados'!$H:$H)</f>
        <v>0</v>
      </c>
      <c r="CR358" s="24">
        <f>_xlfn.XLOOKUP(CK358,'Banco de dados'!$B:$B,'Banco de dados'!$F:$F)</f>
        <v>6641</v>
      </c>
      <c r="CS358" s="24">
        <f>_xlfn.XLOOKUP(CM358,'Banco de dados'!$B:$B,'Banco de dados'!$F:$F)</f>
        <v>0</v>
      </c>
      <c r="CT358" s="25">
        <v>0</v>
      </c>
      <c r="CU358" s="25"/>
      <c r="CV358" s="24" t="str">
        <f>IF(AI358&lt;=0.5,"Curto I",IF(AND(AI358&gt;='Braços de IP'!$B$9,AI358&lt;='Braços de IP'!$D$9),'Braços de IP'!$E$9,IF(AND(AI358&gt;='Braços de IP'!$B$10,AI358&lt;='Braços de IP'!$D$10),'Braços de IP'!$E$10,IF(AND(AI358&gt;='Braços de IP'!$B$11,AI358&lt;='Braços de IP'!$D$11),'Braços de IP'!$E$11,IF(AND(AI358&gt;='Braços de IP'!$B$12,AI358&lt;='Braços de IP'!$D$12),'Braços de IP'!$E$12,IF(AND(AI358&gt;='Braços de IP'!$B$13,AI358&lt;='Braços de IP'!$D$13),'Braços de IP'!$E$13,IF(AND(AI358&gt;='Braços de IP'!$B$14,AI358&lt;='Braços de IP'!$D$14),'Braços de IP'!$E$14,"ERRO")))))))</f>
        <v>Curto II</v>
      </c>
      <c r="CW358" s="25"/>
      <c r="CX358" s="24" t="str">
        <f>IF($CW358="","",VLOOKUP($CW358,'Braços de IP'!$E$9:$I$15,2,0))</f>
        <v/>
      </c>
      <c r="CY358" s="27" t="str">
        <f>IF($CW358="","",VLOOKUP($CW358,'Braços de IP'!$E$9:$I$15,5,0))</f>
        <v/>
      </c>
      <c r="CZ358" s="24"/>
      <c r="DA358" s="24"/>
      <c r="DB358" s="24"/>
      <c r="DC358" s="24"/>
      <c r="DD358" s="24"/>
      <c r="DE358" s="24"/>
      <c r="DF358" s="28">
        <f t="shared" si="204"/>
        <v>40</v>
      </c>
      <c r="DG358" s="29">
        <f t="shared" si="205"/>
        <v>100</v>
      </c>
      <c r="DH358" s="28">
        <f t="shared" si="206"/>
        <v>140</v>
      </c>
      <c r="DI358" s="30">
        <f t="shared" si="207"/>
        <v>0.6</v>
      </c>
      <c r="DJ358" s="31"/>
      <c r="DK358" s="32"/>
      <c r="DL358" s="15" t="s">
        <v>141</v>
      </c>
      <c r="DM358" s="15"/>
      <c r="DO358" s="33">
        <f t="shared" si="208"/>
        <v>0.65811965811965811</v>
      </c>
    </row>
    <row r="359" spans="3:119" ht="15.75" hidden="1" customHeight="1" x14ac:dyDescent="0.3">
      <c r="C359" t="s">
        <v>991</v>
      </c>
      <c r="D359" s="15">
        <v>119</v>
      </c>
      <c r="E359" s="15" t="s">
        <v>164</v>
      </c>
      <c r="F359" s="15" t="s">
        <v>283</v>
      </c>
      <c r="G359" s="15">
        <v>-30.057306000000001</v>
      </c>
      <c r="H359" s="15">
        <v>-50.168548999999999</v>
      </c>
      <c r="I359" s="15" t="s">
        <v>134</v>
      </c>
      <c r="J359" s="15" t="s">
        <v>135</v>
      </c>
      <c r="K359" s="15">
        <v>0</v>
      </c>
      <c r="L359" s="15" t="s">
        <v>148</v>
      </c>
      <c r="M359" s="15">
        <v>100</v>
      </c>
      <c r="N359" s="15">
        <v>17</v>
      </c>
      <c r="O359" s="15">
        <v>0</v>
      </c>
      <c r="P359" s="15">
        <f t="shared" si="182"/>
        <v>200</v>
      </c>
      <c r="Q359" s="16">
        <v>2</v>
      </c>
      <c r="R359" s="16">
        <v>0</v>
      </c>
      <c r="S359" s="16">
        <v>7</v>
      </c>
      <c r="T359" s="15"/>
      <c r="U359" s="15"/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 t="s">
        <v>138</v>
      </c>
      <c r="AD359" s="15" t="s">
        <v>139</v>
      </c>
      <c r="AE359" s="15">
        <v>32.299999999999997</v>
      </c>
      <c r="AF359" s="15">
        <v>7.5</v>
      </c>
      <c r="AG359" s="15">
        <v>1</v>
      </c>
      <c r="AH359" s="15">
        <v>0.3</v>
      </c>
      <c r="AI359" s="15">
        <v>1.3</v>
      </c>
      <c r="AJ359" s="16">
        <f t="shared" si="183"/>
        <v>1</v>
      </c>
      <c r="AK359" s="16" t="s">
        <v>135</v>
      </c>
      <c r="AL359" s="16" t="s">
        <v>135</v>
      </c>
      <c r="AM359" s="15" t="s">
        <v>140</v>
      </c>
      <c r="AN359" s="16">
        <f t="shared" si="184"/>
        <v>2</v>
      </c>
      <c r="AO359" s="16">
        <v>0</v>
      </c>
      <c r="AP359" s="16">
        <v>0</v>
      </c>
      <c r="AQ359" s="16">
        <v>0</v>
      </c>
      <c r="AR359" s="16">
        <v>0</v>
      </c>
      <c r="AS359" s="16">
        <v>0</v>
      </c>
      <c r="AT359" s="16" t="s">
        <v>135</v>
      </c>
      <c r="AU359" s="17">
        <f t="shared" si="185"/>
        <v>0</v>
      </c>
      <c r="AV359" s="17"/>
      <c r="AW359" s="17">
        <f>VLOOKUP(I359,ABNT5101!$I$3:$J$9,2)</f>
        <v>7.5</v>
      </c>
      <c r="AX359" s="17">
        <f>VLOOKUP(I359,ABNT5101!$I$3:$M$9,5)</f>
        <v>0.18</v>
      </c>
      <c r="AY359" s="131" t="str">
        <f>_xlfn.XLOOKUP(I359,ABNT5101!$I:$I,ABNT5101!$L:$L)</f>
        <v>-</v>
      </c>
      <c r="AZ359" s="131">
        <f>_xlfn.XLOOKUP(I359,ABNT5101!$I:$I,ABNT5101!M:M)</f>
        <v>0.18</v>
      </c>
      <c r="BA359" s="131" t="str">
        <f>_xlfn.XLOOKUP(I359,ABNT5101!$I:$I,ABNT5101!N:N)</f>
        <v>-</v>
      </c>
      <c r="BB359" s="131">
        <f>_xlfn.XLOOKUP(I359,ABNT5101!$I:$I,ABNT5101!O:O)</f>
        <v>16</v>
      </c>
      <c r="BC359" s="18" t="e">
        <f t="shared" si="186"/>
        <v>#N/A</v>
      </c>
      <c r="BD359" s="19">
        <f t="shared" si="187"/>
        <v>0.22266666666666657</v>
      </c>
      <c r="BE359" s="19">
        <f t="shared" si="188"/>
        <v>1.6666666666666665</v>
      </c>
      <c r="BF359" s="19" t="str">
        <f t="shared" si="189"/>
        <v>-</v>
      </c>
      <c r="BG359" s="20">
        <v>9.17</v>
      </c>
      <c r="BH359" s="20">
        <v>0.48</v>
      </c>
      <c r="BI359" s="20"/>
      <c r="BJ359" s="20"/>
      <c r="BK359" s="21"/>
      <c r="BL359" s="20"/>
      <c r="BM359" s="18" t="str">
        <f t="shared" si="190"/>
        <v>ATENDE</v>
      </c>
      <c r="BN359" s="18" t="str">
        <f t="shared" si="191"/>
        <v>ATENDE</v>
      </c>
      <c r="BO359" s="18" t="str">
        <f t="shared" si="192"/>
        <v>ATENDE</v>
      </c>
      <c r="BP359" s="18" t="str">
        <f t="shared" si="193"/>
        <v>ATENDE</v>
      </c>
      <c r="BQ359" s="22" t="str">
        <f t="shared" si="194"/>
        <v>C5</v>
      </c>
      <c r="BR359" s="22">
        <f t="shared" si="210"/>
        <v>0</v>
      </c>
      <c r="BS359" s="23" t="e">
        <f t="shared" si="195"/>
        <v>#VALUE!</v>
      </c>
      <c r="BT359" s="20" t="s">
        <v>994</v>
      </c>
      <c r="BU359" s="20" t="s">
        <v>994</v>
      </c>
      <c r="BV359" s="132" t="e">
        <f>IF(BR359="-","-",_xlfn.XLOOKUP(BR359,ABNT5101!$B$4:$B$9,ABNT5101!$C$4:$C$9))</f>
        <v>#N/A</v>
      </c>
      <c r="BW359" s="132" t="e">
        <f>IF(BR359="-","-",_xlfn.XLOOKUP(BR359,ABNT5101!$B$4:$B$9,ABNT5101!$D$4:$D$9))</f>
        <v>#N/A</v>
      </c>
      <c r="BX359" s="18" t="e">
        <f t="shared" si="196"/>
        <v>#N/A</v>
      </c>
      <c r="BY359" s="18" t="e">
        <f t="shared" si="197"/>
        <v>#N/A</v>
      </c>
      <c r="BZ359" s="18" t="e">
        <f t="shared" si="198"/>
        <v>#N/A</v>
      </c>
      <c r="CA359" s="22">
        <f t="shared" si="211"/>
        <v>0</v>
      </c>
      <c r="CB359" s="23" t="e">
        <f t="shared" si="199"/>
        <v>#VALUE!</v>
      </c>
      <c r="CC359" s="22" t="s">
        <v>994</v>
      </c>
      <c r="CD359" s="22" t="s">
        <v>994</v>
      </c>
      <c r="CE359" s="130" t="e">
        <f>IF(CA359="-","-",_xlfn.XLOOKUP(CA359,ABNT5101!$B$4:$B$9,ABNT5101!$C$4:$C$9))</f>
        <v>#N/A</v>
      </c>
      <c r="CF359" s="130" t="e">
        <f>IF(CA359="-","-",_xlfn.XLOOKUP(CA359,ABNT5101!$B$4:$B$9,ABNT5101!$D$4:$D$9))</f>
        <v>#N/A</v>
      </c>
      <c r="CG359" s="18" t="e">
        <f t="shared" si="200"/>
        <v>#N/A</v>
      </c>
      <c r="CH359" s="18" t="e">
        <f t="shared" si="201"/>
        <v>#N/A</v>
      </c>
      <c r="CI359" s="18" t="e">
        <f t="shared" si="202"/>
        <v>#N/A</v>
      </c>
      <c r="CJ359" s="133" t="str">
        <f>_xlfn.XLOOKUP(CK359,'Banco de dados'!$B:$B,'Banco de dados'!$D:$D)</f>
        <v>LEDSTAR</v>
      </c>
      <c r="CK359" s="145" t="s">
        <v>709</v>
      </c>
      <c r="CL359" s="24" t="str">
        <f>_xlfn.XLOOKUP(CK359,'Banco de dados'!$B:$B,'Banco de dados'!$E:$E)</f>
        <v>LUM LED SL VT 9.1 35W</v>
      </c>
      <c r="CM359" s="24"/>
      <c r="CN359" s="24" t="e">
        <f>IF(CM359="-","-",_xlfn.XLOOKUP(CM359,'Banco de dados'!$B:$B,'Banco de dados'!$E:$E))</f>
        <v>#N/A</v>
      </c>
      <c r="CO359" s="26">
        <f t="shared" si="203"/>
        <v>1</v>
      </c>
      <c r="CP359" s="24">
        <f>_xlfn.XLOOKUP(CK359,'Banco de dados'!$B:$B,'Banco de dados'!$H:$H)</f>
        <v>35</v>
      </c>
      <c r="CQ359" s="24">
        <f>_xlfn.XLOOKUP(CM359,'Banco de dados'!$B:$B,'Banco de dados'!$H:$H)</f>
        <v>0</v>
      </c>
      <c r="CR359" s="24">
        <f>_xlfn.XLOOKUP(CK359,'Banco de dados'!$B:$B,'Banco de dados'!$F:$F)</f>
        <v>5955.62</v>
      </c>
      <c r="CS359" s="24">
        <f>_xlfn.XLOOKUP(CM359,'Banco de dados'!$B:$B,'Banco de dados'!$F:$F)</f>
        <v>0</v>
      </c>
      <c r="CT359" s="25">
        <v>0</v>
      </c>
      <c r="CU359" s="25"/>
      <c r="CV359" s="24" t="str">
        <f>IF(AI359&lt;=0.5,"Curto I",IF(AND(AI359&gt;='Braços de IP'!$B$9,AI359&lt;='Braços de IP'!$D$9),'Braços de IP'!$E$9,IF(AND(AI359&gt;='Braços de IP'!$B$10,AI359&lt;='Braços de IP'!$D$10),'Braços de IP'!$E$10,IF(AND(AI359&gt;='Braços de IP'!$B$11,AI359&lt;='Braços de IP'!$D$11),'Braços de IP'!$E$11,IF(AND(AI359&gt;='Braços de IP'!$B$12,AI359&lt;='Braços de IP'!$D$12),'Braços de IP'!$E$12,IF(AND(AI359&gt;='Braços de IP'!$B$13,AI359&lt;='Braços de IP'!$D$13),'Braços de IP'!$E$13,IF(AND(AI359&gt;='Braços de IP'!$B$14,AI359&lt;='Braços de IP'!$D$14),'Braços de IP'!$E$14,"ERRO")))))))</f>
        <v>Curto II</v>
      </c>
      <c r="CW359" s="25"/>
      <c r="CX359" s="24" t="str">
        <f>IF($CW359="","",VLOOKUP($CW359,'Braços de IP'!$E$9:$I$15,2,0))</f>
        <v/>
      </c>
      <c r="CY359" s="27" t="str">
        <f>IF($CW359="","",VLOOKUP($CW359,'Braços de IP'!$E$9:$I$15,5,0))</f>
        <v/>
      </c>
      <c r="CZ359" s="24"/>
      <c r="DA359" s="24"/>
      <c r="DB359" s="24"/>
      <c r="DC359" s="24"/>
      <c r="DD359" s="24"/>
      <c r="DE359" s="24"/>
      <c r="DF359" s="28">
        <f t="shared" si="204"/>
        <v>35</v>
      </c>
      <c r="DG359" s="29">
        <f t="shared" si="205"/>
        <v>100</v>
      </c>
      <c r="DH359" s="28">
        <f t="shared" si="206"/>
        <v>135</v>
      </c>
      <c r="DI359" s="30">
        <f t="shared" si="207"/>
        <v>0.65</v>
      </c>
      <c r="DJ359" s="31"/>
      <c r="DK359" s="32"/>
      <c r="DL359" s="15" t="s">
        <v>141</v>
      </c>
      <c r="DM359" s="15"/>
      <c r="DO359" s="33">
        <f t="shared" si="208"/>
        <v>0.70085470085470081</v>
      </c>
    </row>
    <row r="360" spans="3:119" ht="15.75" hidden="1" customHeight="1" x14ac:dyDescent="0.3">
      <c r="C360" t="s">
        <v>991</v>
      </c>
      <c r="D360" s="15">
        <v>119</v>
      </c>
      <c r="E360" s="15" t="s">
        <v>164</v>
      </c>
      <c r="F360" s="15" t="s">
        <v>283</v>
      </c>
      <c r="G360" s="15">
        <v>-30.057306000000001</v>
      </c>
      <c r="H360" s="15">
        <v>-50.168548999999999</v>
      </c>
      <c r="I360" s="15" t="s">
        <v>134</v>
      </c>
      <c r="J360" s="15" t="s">
        <v>135</v>
      </c>
      <c r="K360" s="15">
        <v>0</v>
      </c>
      <c r="L360" s="15" t="s">
        <v>148</v>
      </c>
      <c r="M360" s="15">
        <v>100</v>
      </c>
      <c r="N360" s="15">
        <v>17</v>
      </c>
      <c r="O360" s="15">
        <v>0</v>
      </c>
      <c r="P360" s="15">
        <f t="shared" si="182"/>
        <v>200</v>
      </c>
      <c r="Q360" s="16">
        <v>2</v>
      </c>
      <c r="R360" s="16">
        <v>0</v>
      </c>
      <c r="S360" s="16">
        <v>7</v>
      </c>
      <c r="T360" s="15"/>
      <c r="U360" s="15"/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 t="s">
        <v>138</v>
      </c>
      <c r="AD360" s="15" t="s">
        <v>139</v>
      </c>
      <c r="AE360" s="15">
        <v>32.299999999999997</v>
      </c>
      <c r="AF360" s="15">
        <v>7.5</v>
      </c>
      <c r="AG360" s="15">
        <v>1</v>
      </c>
      <c r="AH360" s="15">
        <v>0.3</v>
      </c>
      <c r="AI360" s="15">
        <v>1.3</v>
      </c>
      <c r="AJ360" s="16">
        <f t="shared" si="183"/>
        <v>1</v>
      </c>
      <c r="AK360" s="16" t="s">
        <v>135</v>
      </c>
      <c r="AL360" s="16" t="s">
        <v>135</v>
      </c>
      <c r="AM360" s="15" t="s">
        <v>140</v>
      </c>
      <c r="AN360" s="16">
        <f t="shared" si="184"/>
        <v>2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 t="s">
        <v>135</v>
      </c>
      <c r="AU360" s="17">
        <f t="shared" si="185"/>
        <v>0</v>
      </c>
      <c r="AV360" s="17"/>
      <c r="AW360" s="17">
        <f>VLOOKUP(I360,ABNT5101!$I$3:$J$9,2)</f>
        <v>7.5</v>
      </c>
      <c r="AX360" s="17">
        <f>VLOOKUP(I360,ABNT5101!$I$3:$M$9,5)</f>
        <v>0.18</v>
      </c>
      <c r="AY360" s="131" t="str">
        <f>_xlfn.XLOOKUP(I360,ABNT5101!$I:$I,ABNT5101!$L:$L)</f>
        <v>-</v>
      </c>
      <c r="AZ360" s="131">
        <f>_xlfn.XLOOKUP(I360,ABNT5101!$I:$I,ABNT5101!M:M)</f>
        <v>0.18</v>
      </c>
      <c r="BA360" s="131" t="str">
        <f>_xlfn.XLOOKUP(I360,ABNT5101!$I:$I,ABNT5101!N:N)</f>
        <v>-</v>
      </c>
      <c r="BB360" s="131">
        <f>_xlfn.XLOOKUP(I360,ABNT5101!$I:$I,ABNT5101!O:O)</f>
        <v>16</v>
      </c>
      <c r="BC360" s="18" t="e">
        <f t="shared" si="186"/>
        <v>#N/A</v>
      </c>
      <c r="BD360" s="19">
        <f t="shared" si="187"/>
        <v>0.17999999999999994</v>
      </c>
      <c r="BE360" s="19">
        <f t="shared" si="188"/>
        <v>2.2222222222222223</v>
      </c>
      <c r="BF360" s="19" t="str">
        <f t="shared" si="189"/>
        <v>-</v>
      </c>
      <c r="BG360" s="20">
        <v>8.85</v>
      </c>
      <c r="BH360" s="20">
        <v>0.57999999999999996</v>
      </c>
      <c r="BI360" s="20"/>
      <c r="BJ360" s="20"/>
      <c r="BK360" s="21"/>
      <c r="BL360" s="20"/>
      <c r="BM360" s="18" t="str">
        <f t="shared" si="190"/>
        <v>ATENDE</v>
      </c>
      <c r="BN360" s="18" t="str">
        <f t="shared" si="191"/>
        <v>ATENDE</v>
      </c>
      <c r="BO360" s="18" t="str">
        <f t="shared" si="192"/>
        <v>ATENDE</v>
      </c>
      <c r="BP360" s="18" t="str">
        <f t="shared" si="193"/>
        <v>ATENDE</v>
      </c>
      <c r="BQ360" s="22" t="str">
        <f t="shared" si="194"/>
        <v>C5</v>
      </c>
      <c r="BR360" s="22">
        <f t="shared" si="210"/>
        <v>0</v>
      </c>
      <c r="BS360" s="23" t="e">
        <f t="shared" si="195"/>
        <v>#VALUE!</v>
      </c>
      <c r="BT360" s="20" t="s">
        <v>994</v>
      </c>
      <c r="BU360" s="20" t="s">
        <v>994</v>
      </c>
      <c r="BV360" s="132" t="e">
        <f>IF(BR360="-","-",_xlfn.XLOOKUP(BR360,ABNT5101!$B$4:$B$9,ABNT5101!$C$4:$C$9))</f>
        <v>#N/A</v>
      </c>
      <c r="BW360" s="132" t="e">
        <f>IF(BR360="-","-",_xlfn.XLOOKUP(BR360,ABNT5101!$B$4:$B$9,ABNT5101!$D$4:$D$9))</f>
        <v>#N/A</v>
      </c>
      <c r="BX360" s="18" t="e">
        <f t="shared" si="196"/>
        <v>#N/A</v>
      </c>
      <c r="BY360" s="18" t="e">
        <f t="shared" si="197"/>
        <v>#N/A</v>
      </c>
      <c r="BZ360" s="18" t="e">
        <f t="shared" si="198"/>
        <v>#N/A</v>
      </c>
      <c r="CA360" s="22">
        <f t="shared" si="211"/>
        <v>0</v>
      </c>
      <c r="CB360" s="23" t="e">
        <f t="shared" si="199"/>
        <v>#VALUE!</v>
      </c>
      <c r="CC360" s="22" t="s">
        <v>994</v>
      </c>
      <c r="CD360" s="22" t="s">
        <v>994</v>
      </c>
      <c r="CE360" s="130" t="e">
        <f>IF(CA360="-","-",_xlfn.XLOOKUP(CA360,ABNT5101!$B$4:$B$9,ABNT5101!$C$4:$C$9))</f>
        <v>#N/A</v>
      </c>
      <c r="CF360" s="130" t="e">
        <f>IF(CA360="-","-",_xlfn.XLOOKUP(CA360,ABNT5101!$B$4:$B$9,ABNT5101!$D$4:$D$9))</f>
        <v>#N/A</v>
      </c>
      <c r="CG360" s="18" t="e">
        <f t="shared" si="200"/>
        <v>#N/A</v>
      </c>
      <c r="CH360" s="18" t="e">
        <f t="shared" si="201"/>
        <v>#N/A</v>
      </c>
      <c r="CI360" s="18" t="e">
        <f t="shared" si="202"/>
        <v>#N/A</v>
      </c>
      <c r="CJ360" s="133" t="str">
        <f>_xlfn.XLOOKUP(CK360,'Banco de dados'!$B:$B,'Banco de dados'!$D:$D)</f>
        <v>SX LIGHTING</v>
      </c>
      <c r="CK360" s="145" t="s">
        <v>801</v>
      </c>
      <c r="CL360" s="24" t="str">
        <f>_xlfn.XLOOKUP(CK360,'Banco de dados'!$B:$B,'Banco de dados'!$E:$E)</f>
        <v>SXINEVO030K40L12CZF7PHF</v>
      </c>
      <c r="CM360" s="24"/>
      <c r="CN360" s="24" t="e">
        <f>IF(CM360="-","-",_xlfn.XLOOKUP(CM360,'Banco de dados'!$B:$B,'Banco de dados'!$E:$E))</f>
        <v>#N/A</v>
      </c>
      <c r="CO360" s="26">
        <f t="shared" si="203"/>
        <v>1</v>
      </c>
      <c r="CP360" s="24">
        <f>_xlfn.XLOOKUP(CK360,'Banco de dados'!$B:$B,'Banco de dados'!$H:$H)</f>
        <v>31</v>
      </c>
      <c r="CQ360" s="24">
        <f>_xlfn.XLOOKUP(CM360,'Banco de dados'!$B:$B,'Banco de dados'!$H:$H)</f>
        <v>0</v>
      </c>
      <c r="CR360" s="24">
        <f>_xlfn.XLOOKUP(CK360,'Banco de dados'!$B:$B,'Banco de dados'!$F:$F)</f>
        <v>5270</v>
      </c>
      <c r="CS360" s="24">
        <f>_xlfn.XLOOKUP(CM360,'Banco de dados'!$B:$B,'Banco de dados'!$F:$F)</f>
        <v>0</v>
      </c>
      <c r="CT360" s="25">
        <v>0</v>
      </c>
      <c r="CU360" s="25"/>
      <c r="CV360" s="24" t="str">
        <f>IF(AI360&lt;=0.5,"Curto I",IF(AND(AI360&gt;='Braços de IP'!$B$9,AI360&lt;='Braços de IP'!$D$9),'Braços de IP'!$E$9,IF(AND(AI360&gt;='Braços de IP'!$B$10,AI360&lt;='Braços de IP'!$D$10),'Braços de IP'!$E$10,IF(AND(AI360&gt;='Braços de IP'!$B$11,AI360&lt;='Braços de IP'!$D$11),'Braços de IP'!$E$11,IF(AND(AI360&gt;='Braços de IP'!$B$12,AI360&lt;='Braços de IP'!$D$12),'Braços de IP'!$E$12,IF(AND(AI360&gt;='Braços de IP'!$B$13,AI360&lt;='Braços de IP'!$D$13),'Braços de IP'!$E$13,IF(AND(AI360&gt;='Braços de IP'!$B$14,AI360&lt;='Braços de IP'!$D$14),'Braços de IP'!$E$14,"ERRO")))))))</f>
        <v>Curto II</v>
      </c>
      <c r="CW360" s="25"/>
      <c r="CX360" s="24" t="str">
        <f>IF($CW360="","",VLOOKUP($CW360,'Braços de IP'!$E$9:$I$15,2,0))</f>
        <v/>
      </c>
      <c r="CY360" s="27" t="str">
        <f>IF($CW360="","",VLOOKUP($CW360,'Braços de IP'!$E$9:$I$15,5,0))</f>
        <v/>
      </c>
      <c r="CZ360" s="24"/>
      <c r="DA360" s="24"/>
      <c r="DB360" s="24"/>
      <c r="DC360" s="24"/>
      <c r="DD360" s="24"/>
      <c r="DE360" s="24"/>
      <c r="DF360" s="28">
        <f t="shared" si="204"/>
        <v>31</v>
      </c>
      <c r="DG360" s="29">
        <f t="shared" si="205"/>
        <v>100</v>
      </c>
      <c r="DH360" s="28">
        <f t="shared" si="206"/>
        <v>131</v>
      </c>
      <c r="DI360" s="30">
        <f t="shared" si="207"/>
        <v>0.69</v>
      </c>
      <c r="DJ360" s="31"/>
      <c r="DK360" s="32"/>
      <c r="DL360" s="15" t="s">
        <v>141</v>
      </c>
      <c r="DM360" s="15"/>
      <c r="DO360" s="33">
        <f t="shared" si="208"/>
        <v>0.7350427350427351</v>
      </c>
    </row>
    <row r="361" spans="3:119" ht="15.75" hidden="1" customHeight="1" x14ac:dyDescent="0.3">
      <c r="C361" t="s">
        <v>991</v>
      </c>
      <c r="D361" s="15">
        <v>119</v>
      </c>
      <c r="E361" s="15" t="s">
        <v>164</v>
      </c>
      <c r="F361" s="15" t="s">
        <v>283</v>
      </c>
      <c r="G361" s="15">
        <v>-30.057306000000001</v>
      </c>
      <c r="H361" s="15">
        <v>-50.168548999999999</v>
      </c>
      <c r="I361" s="15" t="s">
        <v>134</v>
      </c>
      <c r="J361" s="15" t="s">
        <v>135</v>
      </c>
      <c r="K361" s="15">
        <v>0</v>
      </c>
      <c r="L361" s="15" t="s">
        <v>148</v>
      </c>
      <c r="M361" s="15">
        <v>100</v>
      </c>
      <c r="N361" s="15">
        <v>17</v>
      </c>
      <c r="O361" s="15">
        <v>0</v>
      </c>
      <c r="P361" s="15">
        <f t="shared" si="182"/>
        <v>200</v>
      </c>
      <c r="Q361" s="16">
        <v>2</v>
      </c>
      <c r="R361" s="16">
        <v>0</v>
      </c>
      <c r="S361" s="16">
        <v>7</v>
      </c>
      <c r="T361" s="15"/>
      <c r="U361" s="15"/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 t="s">
        <v>138</v>
      </c>
      <c r="AD361" s="15" t="s">
        <v>139</v>
      </c>
      <c r="AE361" s="15">
        <v>32.299999999999997</v>
      </c>
      <c r="AF361" s="15">
        <v>7.5</v>
      </c>
      <c r="AG361" s="15">
        <v>1</v>
      </c>
      <c r="AH361" s="15">
        <v>0.3</v>
      </c>
      <c r="AI361" s="15">
        <v>1.3</v>
      </c>
      <c r="AJ361" s="16">
        <f t="shared" si="183"/>
        <v>1</v>
      </c>
      <c r="AK361" s="16" t="s">
        <v>135</v>
      </c>
      <c r="AL361" s="16" t="s">
        <v>135</v>
      </c>
      <c r="AM361" s="15" t="s">
        <v>140</v>
      </c>
      <c r="AN361" s="16">
        <f t="shared" si="184"/>
        <v>2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 t="s">
        <v>135</v>
      </c>
      <c r="AU361" s="17">
        <f t="shared" si="185"/>
        <v>0</v>
      </c>
      <c r="AV361" s="17"/>
      <c r="AW361" s="17">
        <f>VLOOKUP(I361,ABNT5101!$I$3:$J$9,2)</f>
        <v>7.5</v>
      </c>
      <c r="AX361" s="17">
        <f>VLOOKUP(I361,ABNT5101!$I$3:$M$9,5)</f>
        <v>0.18</v>
      </c>
      <c r="AY361" s="131" t="str">
        <f>_xlfn.XLOOKUP(I361,ABNT5101!$I:$I,ABNT5101!$L:$L)</f>
        <v>-</v>
      </c>
      <c r="AZ361" s="131">
        <f>_xlfn.XLOOKUP(I361,ABNT5101!$I:$I,ABNT5101!M:M)</f>
        <v>0.18</v>
      </c>
      <c r="BA361" s="131" t="str">
        <f>_xlfn.XLOOKUP(I361,ABNT5101!$I:$I,ABNT5101!N:N)</f>
        <v>-</v>
      </c>
      <c r="BB361" s="131">
        <f>_xlfn.XLOOKUP(I361,ABNT5101!$I:$I,ABNT5101!O:O)</f>
        <v>16</v>
      </c>
      <c r="BC361" s="18" t="e">
        <f t="shared" si="186"/>
        <v>#N/A</v>
      </c>
      <c r="BD361" s="19">
        <f t="shared" si="187"/>
        <v>0.16933333333333334</v>
      </c>
      <c r="BE361" s="19">
        <f t="shared" si="188"/>
        <v>2.4444444444444446</v>
      </c>
      <c r="BF361" s="19" t="str">
        <f t="shared" si="189"/>
        <v>-</v>
      </c>
      <c r="BG361" s="20">
        <v>8.77</v>
      </c>
      <c r="BH361" s="20">
        <v>0.62</v>
      </c>
      <c r="BI361" s="20"/>
      <c r="BJ361" s="20"/>
      <c r="BK361" s="21"/>
      <c r="BL361" s="20"/>
      <c r="BM361" s="18" t="str">
        <f t="shared" si="190"/>
        <v>ATENDE</v>
      </c>
      <c r="BN361" s="18" t="str">
        <f t="shared" si="191"/>
        <v>ATENDE</v>
      </c>
      <c r="BO361" s="18" t="str">
        <f t="shared" si="192"/>
        <v>ATENDE</v>
      </c>
      <c r="BP361" s="18" t="str">
        <f t="shared" si="193"/>
        <v>ATENDE</v>
      </c>
      <c r="BQ361" s="22" t="str">
        <f t="shared" si="194"/>
        <v>C5</v>
      </c>
      <c r="BR361" s="22">
        <f t="shared" si="210"/>
        <v>0</v>
      </c>
      <c r="BS361" s="23" t="e">
        <f t="shared" si="195"/>
        <v>#VALUE!</v>
      </c>
      <c r="BT361" s="20" t="s">
        <v>994</v>
      </c>
      <c r="BU361" s="20" t="s">
        <v>994</v>
      </c>
      <c r="BV361" s="132" t="e">
        <f>IF(BR361="-","-",_xlfn.XLOOKUP(BR361,ABNT5101!$B$4:$B$9,ABNT5101!$C$4:$C$9))</f>
        <v>#N/A</v>
      </c>
      <c r="BW361" s="132" t="e">
        <f>IF(BR361="-","-",_xlfn.XLOOKUP(BR361,ABNT5101!$B$4:$B$9,ABNT5101!$D$4:$D$9))</f>
        <v>#N/A</v>
      </c>
      <c r="BX361" s="18" t="e">
        <f t="shared" si="196"/>
        <v>#N/A</v>
      </c>
      <c r="BY361" s="18" t="e">
        <f t="shared" si="197"/>
        <v>#N/A</v>
      </c>
      <c r="BZ361" s="18" t="e">
        <f t="shared" si="198"/>
        <v>#N/A</v>
      </c>
      <c r="CA361" s="22">
        <f t="shared" si="211"/>
        <v>0</v>
      </c>
      <c r="CB361" s="23" t="e">
        <f t="shared" si="199"/>
        <v>#VALUE!</v>
      </c>
      <c r="CC361" s="22" t="s">
        <v>994</v>
      </c>
      <c r="CD361" s="22" t="s">
        <v>994</v>
      </c>
      <c r="CE361" s="130" t="e">
        <f>IF(CA361="-","-",_xlfn.XLOOKUP(CA361,ABNT5101!$B$4:$B$9,ABNT5101!$C$4:$C$9))</f>
        <v>#N/A</v>
      </c>
      <c r="CF361" s="130" t="e">
        <f>IF(CA361="-","-",_xlfn.XLOOKUP(CA361,ABNT5101!$B$4:$B$9,ABNT5101!$D$4:$D$9))</f>
        <v>#N/A</v>
      </c>
      <c r="CG361" s="18" t="e">
        <f t="shared" si="200"/>
        <v>#N/A</v>
      </c>
      <c r="CH361" s="18" t="e">
        <f t="shared" si="201"/>
        <v>#N/A</v>
      </c>
      <c r="CI361" s="18" t="e">
        <f t="shared" si="202"/>
        <v>#N/A</v>
      </c>
      <c r="CJ361" s="133" t="str">
        <f>_xlfn.XLOOKUP(CK361,'Banco de dados'!$B:$B,'Banco de dados'!$D:$D)</f>
        <v>TECNOWATT</v>
      </c>
      <c r="CK361" s="145" t="s">
        <v>824</v>
      </c>
      <c r="CL361" s="24" t="str">
        <f>_xlfn.XLOOKUP(CK361,'Banco de dados'!$B:$B,'Banco de dados'!$E:$E)</f>
        <v>SIGSAGPTLRRSSNDL_30W_38IBBRS
1-10C1MUN6.5</v>
      </c>
      <c r="CM361" s="24"/>
      <c r="CN361" s="24">
        <f>IF(CM361="-","-",_xlfn.XLOOKUP(CM361,'Banco de dados'!$B:$B,'Banco de dados'!$E:$E))</f>
        <v>0</v>
      </c>
      <c r="CO361" s="26">
        <f t="shared" si="203"/>
        <v>1</v>
      </c>
      <c r="CP361" s="24">
        <f>_xlfn.XLOOKUP(CK361,'Banco de dados'!$B:$B,'Banco de dados'!$H:$H)</f>
        <v>30</v>
      </c>
      <c r="CQ361" s="24">
        <f>_xlfn.XLOOKUP(CM361,'Banco de dados'!$B:$B,'Banco de dados'!$H:$H)</f>
        <v>0</v>
      </c>
      <c r="CR361" s="24">
        <f>_xlfn.XLOOKUP(CK361,'Banco de dados'!$B:$B,'Banco de dados'!$F:$F)</f>
        <v>5266</v>
      </c>
      <c r="CS361" s="24">
        <f>_xlfn.XLOOKUP(CM361,'Banco de dados'!$B:$B,'Banco de dados'!$F:$F)</f>
        <v>0</v>
      </c>
      <c r="CT361" s="25">
        <v>0</v>
      </c>
      <c r="CU361" s="25"/>
      <c r="CV361" s="24" t="str">
        <f>IF(AI361&lt;=0.5,"Curto I",IF(AND(AI361&gt;='Braços de IP'!$B$9,AI361&lt;='Braços de IP'!$D$9),'Braços de IP'!$E$9,IF(AND(AI361&gt;='Braços de IP'!$B$10,AI361&lt;='Braços de IP'!$D$10),'Braços de IP'!$E$10,IF(AND(AI361&gt;='Braços de IP'!$B$11,AI361&lt;='Braços de IP'!$D$11),'Braços de IP'!$E$11,IF(AND(AI361&gt;='Braços de IP'!$B$12,AI361&lt;='Braços de IP'!$D$12),'Braços de IP'!$E$12,IF(AND(AI361&gt;='Braços de IP'!$B$13,AI361&lt;='Braços de IP'!$D$13),'Braços de IP'!$E$13,IF(AND(AI361&gt;='Braços de IP'!$B$14,AI361&lt;='Braços de IP'!$D$14),'Braços de IP'!$E$14,"ERRO")))))))</f>
        <v>Curto II</v>
      </c>
      <c r="CW361" s="25"/>
      <c r="CX361" s="24" t="str">
        <f>IF($CW361="","",VLOOKUP($CW361,'Braços de IP'!$E$9:$I$15,2,0))</f>
        <v/>
      </c>
      <c r="CY361" s="27" t="str">
        <f>IF($CW361="","",VLOOKUP($CW361,'Braços de IP'!$E$9:$I$15,5,0))</f>
        <v/>
      </c>
      <c r="CZ361" s="24"/>
      <c r="DA361" s="24"/>
      <c r="DB361" s="24"/>
      <c r="DC361" s="24"/>
      <c r="DD361" s="24"/>
      <c r="DE361" s="24"/>
      <c r="DF361" s="28">
        <f t="shared" si="204"/>
        <v>30</v>
      </c>
      <c r="DG361" s="29">
        <f t="shared" si="205"/>
        <v>100</v>
      </c>
      <c r="DH361" s="28">
        <f t="shared" si="206"/>
        <v>130</v>
      </c>
      <c r="DI361" s="30">
        <f t="shared" si="207"/>
        <v>0.7</v>
      </c>
      <c r="DJ361" s="31"/>
      <c r="DK361" s="32"/>
      <c r="DL361" s="15" t="s">
        <v>141</v>
      </c>
      <c r="DM361" s="15"/>
      <c r="DO361" s="33">
        <f t="shared" si="208"/>
        <v>0.74358974358974361</v>
      </c>
    </row>
    <row r="362" spans="3:119" ht="15.75" hidden="1" customHeight="1" x14ac:dyDescent="0.3">
      <c r="C362" t="s">
        <v>991</v>
      </c>
      <c r="D362" s="15">
        <v>121</v>
      </c>
      <c r="E362" s="15" t="s">
        <v>146</v>
      </c>
      <c r="F362" s="15" t="s">
        <v>285</v>
      </c>
      <c r="G362" s="15">
        <v>-30.057268000000001</v>
      </c>
      <c r="H362" s="15">
        <v>-50.169229000000001</v>
      </c>
      <c r="I362" s="15" t="s">
        <v>154</v>
      </c>
      <c r="J362" s="15" t="s">
        <v>135</v>
      </c>
      <c r="K362" s="15" t="s">
        <v>286</v>
      </c>
      <c r="L362" s="15" t="s">
        <v>137</v>
      </c>
      <c r="M362" s="15">
        <v>50</v>
      </c>
      <c r="N362" s="15">
        <v>0</v>
      </c>
      <c r="O362" s="15">
        <v>0</v>
      </c>
      <c r="P362" s="15">
        <f t="shared" si="182"/>
        <v>100</v>
      </c>
      <c r="Q362" s="16">
        <v>2</v>
      </c>
      <c r="R362" s="16">
        <v>0</v>
      </c>
      <c r="S362" s="16">
        <v>7</v>
      </c>
      <c r="T362" s="15"/>
      <c r="U362" s="15"/>
      <c r="V362" s="15">
        <v>0</v>
      </c>
      <c r="W362" s="15">
        <v>3.5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 t="s">
        <v>138</v>
      </c>
      <c r="AD362" s="15" t="s">
        <v>139</v>
      </c>
      <c r="AE362" s="15">
        <v>20.100000000000001</v>
      </c>
      <c r="AF362" s="15">
        <v>7.5</v>
      </c>
      <c r="AG362" s="15">
        <v>1</v>
      </c>
      <c r="AH362" s="15">
        <v>1.8</v>
      </c>
      <c r="AI362" s="15">
        <v>1.3</v>
      </c>
      <c r="AJ362" s="16">
        <f t="shared" si="183"/>
        <v>-0.5</v>
      </c>
      <c r="AK362" s="16" t="s">
        <v>135</v>
      </c>
      <c r="AL362" s="16" t="s">
        <v>135</v>
      </c>
      <c r="AM362" s="15" t="s">
        <v>140</v>
      </c>
      <c r="AN362" s="16">
        <f t="shared" si="184"/>
        <v>2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 t="s">
        <v>135</v>
      </c>
      <c r="AU362" s="17">
        <f t="shared" si="185"/>
        <v>0</v>
      </c>
      <c r="AV362" s="17"/>
      <c r="AW362" s="17">
        <f>VLOOKUP(I362,ABNT5101!$I$3:$J$9,2)</f>
        <v>10</v>
      </c>
      <c r="AX362" s="17">
        <f>VLOOKUP(I362,ABNT5101!$I$3:$M$9,5)</f>
        <v>0.18</v>
      </c>
      <c r="AY362" s="131" t="str">
        <f>_xlfn.XLOOKUP(I362,ABNT5101!$I:$I,ABNT5101!$L:$L)</f>
        <v>-</v>
      </c>
      <c r="AZ362" s="131">
        <f>_xlfn.XLOOKUP(I362,ABNT5101!$I:$I,ABNT5101!M:M)</f>
        <v>0.18</v>
      </c>
      <c r="BA362" s="131" t="str">
        <f>_xlfn.XLOOKUP(I362,ABNT5101!$I:$I,ABNT5101!N:N)</f>
        <v>-</v>
      </c>
      <c r="BB362" s="131">
        <f>_xlfn.XLOOKUP(I362,ABNT5101!$I:$I,ABNT5101!O:O)</f>
        <v>16</v>
      </c>
      <c r="BC362" s="18" t="str">
        <f t="shared" si="186"/>
        <v>ATENDE</v>
      </c>
      <c r="BD362" s="19">
        <f t="shared" si="187"/>
        <v>0.30299999999999994</v>
      </c>
      <c r="BE362" s="19">
        <f t="shared" si="188"/>
        <v>2.8888888888888888</v>
      </c>
      <c r="BF362" s="19" t="str">
        <f t="shared" si="189"/>
        <v>-</v>
      </c>
      <c r="BG362" s="20">
        <v>13.03</v>
      </c>
      <c r="BH362" s="20">
        <v>0.7</v>
      </c>
      <c r="BI362" s="20"/>
      <c r="BJ362" s="20"/>
      <c r="BK362" s="21"/>
      <c r="BL362" s="20"/>
      <c r="BM362" s="18" t="str">
        <f t="shared" si="190"/>
        <v>ATENDE</v>
      </c>
      <c r="BN362" s="18" t="str">
        <f t="shared" si="191"/>
        <v>ATENDE</v>
      </c>
      <c r="BO362" s="18" t="str">
        <f t="shared" si="192"/>
        <v>ATENDE</v>
      </c>
      <c r="BP362" s="18" t="str">
        <f t="shared" si="193"/>
        <v>ATENDE</v>
      </c>
      <c r="BQ362" s="22" t="str">
        <f t="shared" si="194"/>
        <v>C4</v>
      </c>
      <c r="BR362" s="22" t="str">
        <f t="shared" si="210"/>
        <v>P4</v>
      </c>
      <c r="BS362" s="23" t="e">
        <f t="shared" si="195"/>
        <v>#VALUE!</v>
      </c>
      <c r="BT362" s="20" t="s">
        <v>994</v>
      </c>
      <c r="BU362" s="20" t="s">
        <v>994</v>
      </c>
      <c r="BV362" s="132">
        <f>IF(BR362="-","-",_xlfn.XLOOKUP(BR362,ABNT5101!$B$4:$B$9,ABNT5101!$C$4:$C$9))</f>
        <v>7.5</v>
      </c>
      <c r="BW362" s="132">
        <f>IF(BR362="-","-",_xlfn.XLOOKUP(BR362,ABNT5101!$B$4:$B$9,ABNT5101!$D$4:$D$9))</f>
        <v>1.5</v>
      </c>
      <c r="BX362" s="18" t="str">
        <f t="shared" si="196"/>
        <v>ATENDE</v>
      </c>
      <c r="BY362" s="18" t="str">
        <f t="shared" si="197"/>
        <v>ATENDE</v>
      </c>
      <c r="BZ362" s="18" t="str">
        <f t="shared" si="198"/>
        <v>ATENDE</v>
      </c>
      <c r="CA362" s="22" t="str">
        <f t="shared" si="211"/>
        <v>P4</v>
      </c>
      <c r="CB362" s="23">
        <f t="shared" si="199"/>
        <v>-2.666666666666595E-3</v>
      </c>
      <c r="CC362" s="22">
        <v>7.48</v>
      </c>
      <c r="CD362" s="22">
        <v>5.74</v>
      </c>
      <c r="CE362" s="130">
        <f>IF(CA362="-","-",_xlfn.XLOOKUP(CA362,ABNT5101!$B$4:$B$9,ABNT5101!$C$4:$C$9))</f>
        <v>7.5</v>
      </c>
      <c r="CF362" s="130">
        <f>IF(CA362="-","-",_xlfn.XLOOKUP(CA362,ABNT5101!$B$4:$B$9,ABNT5101!$D$4:$D$9))</f>
        <v>1.5</v>
      </c>
      <c r="CG362" s="18" t="str">
        <f t="shared" si="200"/>
        <v>ATENDE</v>
      </c>
      <c r="CH362" s="18" t="str">
        <f t="shared" si="201"/>
        <v>ATENDIMENTO LIMIAR</v>
      </c>
      <c r="CI362" s="18" t="str">
        <f t="shared" si="202"/>
        <v>ATENDE</v>
      </c>
      <c r="CJ362" s="133" t="str">
        <f>_xlfn.XLOOKUP(CK362,'Banco de dados'!$B:$B,'Banco de dados'!$D:$D)</f>
        <v>LEDSTAR</v>
      </c>
      <c r="CK362" s="145" t="str">
        <f>'Banco de dados'!B6</f>
        <v xml:space="preserve"> SL VT 9.1 28W</v>
      </c>
      <c r="CL362" s="24" t="str">
        <f>_xlfn.XLOOKUP(CK362,'Banco de dados'!$B:$B,'Banco de dados'!$E:$E)</f>
        <v>LUM LED SL VT 9.1 28W</v>
      </c>
      <c r="CM362" s="24"/>
      <c r="CN362" s="24" t="e">
        <f>IF(CM362="-","-",_xlfn.XLOOKUP(CM362,'Banco de dados'!$B:$B,'Banco de dados'!$E:$E))</f>
        <v>#N/A</v>
      </c>
      <c r="CO362" s="26">
        <f t="shared" si="203"/>
        <v>1</v>
      </c>
      <c r="CP362" s="24">
        <f>_xlfn.XLOOKUP(CK362,'Banco de dados'!$B:$B,'Banco de dados'!$H:$H)</f>
        <v>28</v>
      </c>
      <c r="CQ362" s="24">
        <f>_xlfn.XLOOKUP(CM362,'Banco de dados'!$B:$B,'Banco de dados'!$H:$H)</f>
        <v>0</v>
      </c>
      <c r="CR362" s="24">
        <f>_xlfn.XLOOKUP(CK362,'Banco de dados'!$B:$B,'Banco de dados'!$F:$F)</f>
        <v>4927.3500000000004</v>
      </c>
      <c r="CS362" s="24">
        <f>_xlfn.XLOOKUP(CM362,'Banco de dados'!$B:$B,'Banco de dados'!$F:$F)</f>
        <v>0</v>
      </c>
      <c r="CT362" s="25">
        <v>0</v>
      </c>
      <c r="CU362" s="25">
        <v>10</v>
      </c>
      <c r="CV362" s="24" t="str">
        <f>IF(AI362&lt;=0.5,"Curto I",IF(AND(AI362&gt;='Braços de IP'!$B$9,AI362&lt;='Braços de IP'!$D$9),'Braços de IP'!$E$9,IF(AND(AI362&gt;='Braços de IP'!$B$10,AI362&lt;='Braços de IP'!$D$10),'Braços de IP'!$E$10,IF(AND(AI362&gt;='Braços de IP'!$B$11,AI362&lt;='Braços de IP'!$D$11),'Braços de IP'!$E$11,IF(AND(AI362&gt;='Braços de IP'!$B$12,AI362&lt;='Braços de IP'!$D$12),'Braços de IP'!$E$12,IF(AND(AI362&gt;='Braços de IP'!$B$13,AI362&lt;='Braços de IP'!$D$13),'Braços de IP'!$E$13,IF(AND(AI362&gt;='Braços de IP'!$B$14,AI362&lt;='Braços de IP'!$D$14),'Braços de IP'!$E$14,"ERRO")))))))</f>
        <v>Curto II</v>
      </c>
      <c r="CW362" s="25"/>
      <c r="CX362" s="24" t="str">
        <f>IF($CW362="","",VLOOKUP($CW362,'Braços de IP'!$E$9:$I$15,2,0))</f>
        <v/>
      </c>
      <c r="CY362" s="27" t="str">
        <f>IF($CW362="","",VLOOKUP($CW362,'Braços de IP'!$E$9:$I$15,5,0))</f>
        <v/>
      </c>
      <c r="CZ362" s="24"/>
      <c r="DA362" s="24"/>
      <c r="DB362" s="24"/>
      <c r="DC362" s="24"/>
      <c r="DD362" s="24"/>
      <c r="DE362" s="24"/>
      <c r="DF362" s="28">
        <f t="shared" si="204"/>
        <v>28</v>
      </c>
      <c r="DG362" s="29">
        <f t="shared" si="205"/>
        <v>50</v>
      </c>
      <c r="DH362" s="28">
        <f t="shared" si="206"/>
        <v>78</v>
      </c>
      <c r="DI362" s="30">
        <f t="shared" si="207"/>
        <v>0.43999999999999995</v>
      </c>
      <c r="DJ362" s="31"/>
      <c r="DK362" s="32"/>
      <c r="DL362" s="15" t="s">
        <v>141</v>
      </c>
      <c r="DM362" s="15"/>
      <c r="DO362" s="33">
        <f t="shared" si="208"/>
        <v>0.44</v>
      </c>
    </row>
    <row r="363" spans="3:119" ht="15.75" hidden="1" customHeight="1" x14ac:dyDescent="0.3">
      <c r="C363" t="s">
        <v>991</v>
      </c>
      <c r="D363" s="15">
        <v>121</v>
      </c>
      <c r="E363" s="15" t="s">
        <v>146</v>
      </c>
      <c r="F363" s="15" t="s">
        <v>285</v>
      </c>
      <c r="G363" s="15">
        <v>-30.057268000000001</v>
      </c>
      <c r="H363" s="15">
        <v>-50.169229000000001</v>
      </c>
      <c r="I363" s="15" t="s">
        <v>154</v>
      </c>
      <c r="J363" s="15" t="s">
        <v>135</v>
      </c>
      <c r="K363" s="15" t="s">
        <v>286</v>
      </c>
      <c r="L363" s="15" t="s">
        <v>137</v>
      </c>
      <c r="M363" s="15">
        <v>50</v>
      </c>
      <c r="N363" s="15">
        <v>0</v>
      </c>
      <c r="O363" s="15">
        <v>0</v>
      </c>
      <c r="P363" s="15">
        <f t="shared" si="182"/>
        <v>100</v>
      </c>
      <c r="Q363" s="16">
        <v>2</v>
      </c>
      <c r="R363" s="16">
        <v>0</v>
      </c>
      <c r="S363" s="16">
        <v>7</v>
      </c>
      <c r="T363" s="15"/>
      <c r="U363" s="15"/>
      <c r="V363" s="15">
        <v>0</v>
      </c>
      <c r="W363" s="15">
        <v>3.5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 t="s">
        <v>138</v>
      </c>
      <c r="AD363" s="15" t="s">
        <v>139</v>
      </c>
      <c r="AE363" s="15">
        <v>20.100000000000001</v>
      </c>
      <c r="AF363" s="15">
        <v>7.5</v>
      </c>
      <c r="AG363" s="15">
        <v>1</v>
      </c>
      <c r="AH363" s="15">
        <v>1.8</v>
      </c>
      <c r="AI363" s="15">
        <v>1.3</v>
      </c>
      <c r="AJ363" s="16">
        <f t="shared" si="183"/>
        <v>-0.5</v>
      </c>
      <c r="AK363" s="16" t="s">
        <v>135</v>
      </c>
      <c r="AL363" s="16" t="s">
        <v>135</v>
      </c>
      <c r="AM363" s="15" t="s">
        <v>140</v>
      </c>
      <c r="AN363" s="16">
        <f t="shared" si="184"/>
        <v>2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 t="s">
        <v>135</v>
      </c>
      <c r="AU363" s="17">
        <f t="shared" si="185"/>
        <v>0</v>
      </c>
      <c r="AV363" s="17"/>
      <c r="AW363" s="17">
        <f>VLOOKUP(I363,ABNT5101!$I$3:$J$9,2)</f>
        <v>10</v>
      </c>
      <c r="AX363" s="17">
        <f>VLOOKUP(I363,ABNT5101!$I$3:$M$9,5)</f>
        <v>0.18</v>
      </c>
      <c r="AY363" s="131" t="str">
        <f>_xlfn.XLOOKUP(I363,ABNT5101!$I:$I,ABNT5101!$L:$L)</f>
        <v>-</v>
      </c>
      <c r="AZ363" s="131">
        <f>_xlfn.XLOOKUP(I363,ABNT5101!$I:$I,ABNT5101!M:M)</f>
        <v>0.18</v>
      </c>
      <c r="BA363" s="131" t="str">
        <f>_xlfn.XLOOKUP(I363,ABNT5101!$I:$I,ABNT5101!N:N)</f>
        <v>-</v>
      </c>
      <c r="BB363" s="131">
        <f>_xlfn.XLOOKUP(I363,ABNT5101!$I:$I,ABNT5101!O:O)</f>
        <v>16</v>
      </c>
      <c r="BC363" s="18" t="str">
        <f t="shared" si="186"/>
        <v>ATENDE</v>
      </c>
      <c r="BD363" s="19">
        <f t="shared" si="187"/>
        <v>0.47699999999999987</v>
      </c>
      <c r="BE363" s="19">
        <f t="shared" si="188"/>
        <v>3</v>
      </c>
      <c r="BF363" s="19" t="str">
        <f t="shared" si="189"/>
        <v>-</v>
      </c>
      <c r="BG363" s="20">
        <v>14.77</v>
      </c>
      <c r="BH363" s="20">
        <v>0.72</v>
      </c>
      <c r="BI363" s="20"/>
      <c r="BJ363" s="20"/>
      <c r="BK363" s="21"/>
      <c r="BL363" s="20"/>
      <c r="BM363" s="18" t="str">
        <f t="shared" si="190"/>
        <v>ATENDE</v>
      </c>
      <c r="BN363" s="18" t="str">
        <f t="shared" si="191"/>
        <v>ATENDE</v>
      </c>
      <c r="BO363" s="18" t="str">
        <f t="shared" si="192"/>
        <v>ATENDE</v>
      </c>
      <c r="BP363" s="18" t="str">
        <f t="shared" si="193"/>
        <v>ATENDE</v>
      </c>
      <c r="BQ363" s="22" t="str">
        <f t="shared" si="194"/>
        <v>C4</v>
      </c>
      <c r="BR363" s="22" t="str">
        <f t="shared" si="210"/>
        <v>P4</v>
      </c>
      <c r="BS363" s="23" t="e">
        <f t="shared" si="195"/>
        <v>#VALUE!</v>
      </c>
      <c r="BT363" s="20" t="s">
        <v>994</v>
      </c>
      <c r="BU363" s="20" t="s">
        <v>994</v>
      </c>
      <c r="BV363" s="132">
        <f>IF(BR363="-","-",_xlfn.XLOOKUP(BR363,ABNT5101!$B$4:$B$9,ABNT5101!$C$4:$C$9))</f>
        <v>7.5</v>
      </c>
      <c r="BW363" s="132">
        <f>IF(BR363="-","-",_xlfn.XLOOKUP(BR363,ABNT5101!$B$4:$B$9,ABNT5101!$D$4:$D$9))</f>
        <v>1.5</v>
      </c>
      <c r="BX363" s="18" t="str">
        <f t="shared" si="196"/>
        <v>ATENDE</v>
      </c>
      <c r="BY363" s="18" t="str">
        <f t="shared" si="197"/>
        <v>ATENDE</v>
      </c>
      <c r="BZ363" s="18" t="str">
        <f t="shared" si="198"/>
        <v>ATENDE</v>
      </c>
      <c r="CA363" s="22" t="str">
        <f t="shared" si="211"/>
        <v>P4</v>
      </c>
      <c r="CB363" s="23">
        <f t="shared" si="199"/>
        <v>9.0666666666666673E-2</v>
      </c>
      <c r="CC363" s="22">
        <v>8.18</v>
      </c>
      <c r="CD363" s="22">
        <v>4.95</v>
      </c>
      <c r="CE363" s="130">
        <f>IF(CA363="-","-",_xlfn.XLOOKUP(CA363,ABNT5101!$B$4:$B$9,ABNT5101!$C$4:$C$9))</f>
        <v>7.5</v>
      </c>
      <c r="CF363" s="130">
        <f>IF(CA363="-","-",_xlfn.XLOOKUP(CA363,ABNT5101!$B$4:$B$9,ABNT5101!$D$4:$D$9))</f>
        <v>1.5</v>
      </c>
      <c r="CG363" s="18" t="str">
        <f t="shared" si="200"/>
        <v>ATENDE</v>
      </c>
      <c r="CH363" s="18" t="str">
        <f t="shared" si="201"/>
        <v>ATENDE</v>
      </c>
      <c r="CI363" s="18" t="str">
        <f t="shared" si="202"/>
        <v>ATENDE</v>
      </c>
      <c r="CJ363" s="133" t="str">
        <f>_xlfn.XLOOKUP(CK363,'Banco de dados'!$B:$B,'Banco de dados'!$D:$D)</f>
        <v>SX LIGHTING</v>
      </c>
      <c r="CK363" s="145" t="str">
        <f>'Banco de dados'!B56</f>
        <v>SX-INEVO040HF</v>
      </c>
      <c r="CL363" s="24" t="str">
        <f>_xlfn.XLOOKUP(CK363,'Banco de dados'!$B:$B,'Banco de dados'!$E:$E)</f>
        <v>SXINEVO040K40L12CZF7PHF</v>
      </c>
      <c r="CM363" s="24"/>
      <c r="CN363" s="24" t="e">
        <f>IF(CM363="-","-",_xlfn.XLOOKUP(CM363,'Banco de dados'!$B:$B,'Banco de dados'!$E:$E))</f>
        <v>#N/A</v>
      </c>
      <c r="CO363" s="26">
        <f t="shared" si="203"/>
        <v>1</v>
      </c>
      <c r="CP363" s="24">
        <f>_xlfn.XLOOKUP(CK363,'Banco de dados'!$B:$B,'Banco de dados'!$H:$H)</f>
        <v>39</v>
      </c>
      <c r="CQ363" s="24">
        <f>_xlfn.XLOOKUP(CM363,'Banco de dados'!$B:$B,'Banco de dados'!$H:$H)</f>
        <v>0</v>
      </c>
      <c r="CR363" s="24">
        <f>_xlfn.XLOOKUP(CK363,'Banco de dados'!$B:$B,'Banco de dados'!$F:$F)</f>
        <v>6552</v>
      </c>
      <c r="CS363" s="24">
        <f>_xlfn.XLOOKUP(CM363,'Banco de dados'!$B:$B,'Banco de dados'!$F:$F)</f>
        <v>0</v>
      </c>
      <c r="CT363" s="25">
        <v>0</v>
      </c>
      <c r="CU363" s="25">
        <v>10</v>
      </c>
      <c r="CV363" s="24" t="str">
        <f>IF(AI363&lt;=0.5,"Curto I",IF(AND(AI363&gt;='Braços de IP'!$B$9,AI363&lt;='Braços de IP'!$D$9),'Braços de IP'!$E$9,IF(AND(AI363&gt;='Braços de IP'!$B$10,AI363&lt;='Braços de IP'!$D$10),'Braços de IP'!$E$10,IF(AND(AI363&gt;='Braços de IP'!$B$11,AI363&lt;='Braços de IP'!$D$11),'Braços de IP'!$E$11,IF(AND(AI363&gt;='Braços de IP'!$B$12,AI363&lt;='Braços de IP'!$D$12),'Braços de IP'!$E$12,IF(AND(AI363&gt;='Braços de IP'!$B$13,AI363&lt;='Braços de IP'!$D$13),'Braços de IP'!$E$13,IF(AND(AI363&gt;='Braços de IP'!$B$14,AI363&lt;='Braços de IP'!$D$14),'Braços de IP'!$E$14,"ERRO")))))))</f>
        <v>Curto II</v>
      </c>
      <c r="CW363" s="25"/>
      <c r="CX363" s="24"/>
      <c r="CY363" s="27"/>
      <c r="CZ363" s="24"/>
      <c r="DA363" s="24"/>
      <c r="DB363" s="24"/>
      <c r="DC363" s="24"/>
      <c r="DD363" s="24"/>
      <c r="DE363" s="24"/>
      <c r="DF363" s="28">
        <f t="shared" si="204"/>
        <v>39</v>
      </c>
      <c r="DG363" s="29">
        <f t="shared" si="205"/>
        <v>50</v>
      </c>
      <c r="DH363" s="28">
        <f t="shared" si="206"/>
        <v>89</v>
      </c>
      <c r="DI363" s="30">
        <f t="shared" si="207"/>
        <v>0.21999999999999997</v>
      </c>
      <c r="DJ363" s="31"/>
      <c r="DK363" s="32"/>
      <c r="DL363" s="15" t="s">
        <v>141</v>
      </c>
      <c r="DM363" s="15"/>
      <c r="DO363" s="33">
        <f t="shared" si="208"/>
        <v>0.22</v>
      </c>
    </row>
    <row r="364" spans="3:119" ht="15.75" hidden="1" customHeight="1" x14ac:dyDescent="0.3">
      <c r="C364" t="s">
        <v>991</v>
      </c>
      <c r="D364" s="15">
        <v>121</v>
      </c>
      <c r="E364" s="15" t="s">
        <v>146</v>
      </c>
      <c r="F364" s="15" t="s">
        <v>285</v>
      </c>
      <c r="G364" s="15">
        <v>-30.057268000000001</v>
      </c>
      <c r="H364" s="15">
        <v>-50.169229000000001</v>
      </c>
      <c r="I364" s="15" t="s">
        <v>154</v>
      </c>
      <c r="J364" s="15" t="s">
        <v>135</v>
      </c>
      <c r="K364" s="15" t="s">
        <v>286</v>
      </c>
      <c r="L364" s="15" t="s">
        <v>137</v>
      </c>
      <c r="M364" s="15">
        <v>50</v>
      </c>
      <c r="N364" s="15">
        <v>0</v>
      </c>
      <c r="O364" s="15">
        <v>0</v>
      </c>
      <c r="P364" s="15">
        <f t="shared" si="182"/>
        <v>100</v>
      </c>
      <c r="Q364" s="16">
        <v>2</v>
      </c>
      <c r="R364" s="16">
        <v>0</v>
      </c>
      <c r="S364" s="16">
        <v>7</v>
      </c>
      <c r="T364" s="15"/>
      <c r="U364" s="15"/>
      <c r="V364" s="15">
        <v>0</v>
      </c>
      <c r="W364" s="15">
        <v>3.5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 t="s">
        <v>138</v>
      </c>
      <c r="AD364" s="15" t="s">
        <v>139</v>
      </c>
      <c r="AE364" s="15">
        <v>20.100000000000001</v>
      </c>
      <c r="AF364" s="15">
        <v>7.5</v>
      </c>
      <c r="AG364" s="15">
        <v>1</v>
      </c>
      <c r="AH364" s="15">
        <v>1.8</v>
      </c>
      <c r="AI364" s="15">
        <v>1.3</v>
      </c>
      <c r="AJ364" s="16">
        <f t="shared" si="183"/>
        <v>-0.5</v>
      </c>
      <c r="AK364" s="16" t="s">
        <v>135</v>
      </c>
      <c r="AL364" s="16" t="s">
        <v>135</v>
      </c>
      <c r="AM364" s="15" t="s">
        <v>140</v>
      </c>
      <c r="AN364" s="16">
        <f t="shared" si="184"/>
        <v>2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 t="s">
        <v>135</v>
      </c>
      <c r="AU364" s="17">
        <f t="shared" si="185"/>
        <v>0</v>
      </c>
      <c r="AV364" s="17"/>
      <c r="AW364" s="17">
        <f>VLOOKUP(I364,ABNT5101!$I$3:$J$9,2)</f>
        <v>10</v>
      </c>
      <c r="AX364" s="17">
        <f>VLOOKUP(I364,ABNT5101!$I$3:$M$9,5)</f>
        <v>0.18</v>
      </c>
      <c r="AY364" s="131" t="str">
        <f>_xlfn.XLOOKUP(I364,ABNT5101!$I:$I,ABNT5101!$L:$L)</f>
        <v>-</v>
      </c>
      <c r="AZ364" s="131">
        <f>_xlfn.XLOOKUP(I364,ABNT5101!$I:$I,ABNT5101!M:M)</f>
        <v>0.18</v>
      </c>
      <c r="BA364" s="131" t="str">
        <f>_xlfn.XLOOKUP(I364,ABNT5101!$I:$I,ABNT5101!N:N)</f>
        <v>-</v>
      </c>
      <c r="BB364" s="131">
        <f>_xlfn.XLOOKUP(I364,ABNT5101!$I:$I,ABNT5101!O:O)</f>
        <v>16</v>
      </c>
      <c r="BC364" s="18" t="str">
        <f t="shared" si="186"/>
        <v>ATENDE</v>
      </c>
      <c r="BD364" s="19">
        <f t="shared" si="187"/>
        <v>0.70300000000000007</v>
      </c>
      <c r="BE364" s="19">
        <f t="shared" si="188"/>
        <v>2.7777777777777781</v>
      </c>
      <c r="BF364" s="19" t="str">
        <f t="shared" si="189"/>
        <v>-</v>
      </c>
      <c r="BG364" s="20">
        <v>17.03</v>
      </c>
      <c r="BH364" s="20">
        <v>0.68</v>
      </c>
      <c r="BI364" s="20"/>
      <c r="BJ364" s="20"/>
      <c r="BK364" s="21"/>
      <c r="BL364" s="20"/>
      <c r="BM364" s="18" t="str">
        <f t="shared" si="190"/>
        <v>ATENDE</v>
      </c>
      <c r="BN364" s="18" t="str">
        <f t="shared" si="191"/>
        <v>ATENDE</v>
      </c>
      <c r="BO364" s="18" t="str">
        <f t="shared" si="192"/>
        <v>ATENDE</v>
      </c>
      <c r="BP364" s="18" t="str">
        <f t="shared" si="193"/>
        <v>ATENDE</v>
      </c>
      <c r="BQ364" s="22" t="str">
        <f t="shared" si="194"/>
        <v>C4</v>
      </c>
      <c r="BR364" s="22" t="str">
        <f t="shared" si="210"/>
        <v>P4</v>
      </c>
      <c r="BS364" s="23" t="e">
        <f t="shared" si="195"/>
        <v>#VALUE!</v>
      </c>
      <c r="BT364" s="20" t="s">
        <v>994</v>
      </c>
      <c r="BU364" s="20" t="s">
        <v>994</v>
      </c>
      <c r="BV364" s="132">
        <f>IF(BR364="-","-",_xlfn.XLOOKUP(BR364,ABNT5101!$B$4:$B$9,ABNT5101!$C$4:$C$9))</f>
        <v>7.5</v>
      </c>
      <c r="BW364" s="132">
        <f>IF(BR364="-","-",_xlfn.XLOOKUP(BR364,ABNT5101!$B$4:$B$9,ABNT5101!$D$4:$D$9))</f>
        <v>1.5</v>
      </c>
      <c r="BX364" s="18" t="str">
        <f t="shared" si="196"/>
        <v>ATENDE</v>
      </c>
      <c r="BY364" s="18" t="str">
        <f t="shared" si="197"/>
        <v>ATENDE</v>
      </c>
      <c r="BZ364" s="18" t="str">
        <f t="shared" si="198"/>
        <v>ATENDE</v>
      </c>
      <c r="CA364" s="22" t="str">
        <f t="shared" si="211"/>
        <v>P4</v>
      </c>
      <c r="CB364" s="23">
        <f t="shared" si="199"/>
        <v>-1.3333333333332975E-3</v>
      </c>
      <c r="CC364" s="22">
        <v>7.49</v>
      </c>
      <c r="CD364" s="22">
        <v>4.5999999999999996</v>
      </c>
      <c r="CE364" s="130">
        <f>IF(CA364="-","-",_xlfn.XLOOKUP(CA364,ABNT5101!$B$4:$B$9,ABNT5101!$C$4:$C$9))</f>
        <v>7.5</v>
      </c>
      <c r="CF364" s="130">
        <f>IF(CA364="-","-",_xlfn.XLOOKUP(CA364,ABNT5101!$B$4:$B$9,ABNT5101!$D$4:$D$9))</f>
        <v>1.5</v>
      </c>
      <c r="CG364" s="18" t="str">
        <f t="shared" si="200"/>
        <v>ATENDE</v>
      </c>
      <c r="CH364" s="18" t="str">
        <f t="shared" si="201"/>
        <v>ATENDIMENTO LIMIAR</v>
      </c>
      <c r="CI364" s="18" t="str">
        <f t="shared" si="202"/>
        <v>ATENDE</v>
      </c>
      <c r="CJ364" s="133" t="str">
        <f>_xlfn.XLOOKUP(CK364,'Banco de dados'!$B:$B,'Banco de dados'!$D:$D)</f>
        <v>TECNOWATT</v>
      </c>
      <c r="CK364" s="145" t="str">
        <f>'Banco de dados'!B69</f>
        <v xml:space="preserve">SIGSAGPTLRRSSNDL_40W_50IBBRS
</v>
      </c>
      <c r="CL364" s="24" t="str">
        <f>_xlfn.XLOOKUP(CK364,'Banco de dados'!$B:$B,'Banco de dados'!$E:$E)</f>
        <v>SIGSAGPTLRRSSNDL_40W_50IBBRS
1-10C1MUN6.5</v>
      </c>
      <c r="CM364" s="24"/>
      <c r="CN364" s="24" t="e">
        <f>IF(CM364="-","-",_xlfn.XLOOKUP(CM364,'Banco de dados'!$B:$B,'Banco de dados'!$E:$E))</f>
        <v>#N/A</v>
      </c>
      <c r="CO364" s="26">
        <f t="shared" si="203"/>
        <v>1</v>
      </c>
      <c r="CP364" s="24">
        <f>_xlfn.XLOOKUP(CK364,'Banco de dados'!$B:$B,'Banco de dados'!$H:$H)</f>
        <v>40</v>
      </c>
      <c r="CQ364" s="24">
        <f>_xlfn.XLOOKUP(CM364,'Banco de dados'!$B:$B,'Banco de dados'!$H:$H)</f>
        <v>0</v>
      </c>
      <c r="CR364" s="24">
        <f>_xlfn.XLOOKUP(CK364,'Banco de dados'!$B:$B,'Banco de dados'!$F:$F)</f>
        <v>6641</v>
      </c>
      <c r="CS364" s="24">
        <f>_xlfn.XLOOKUP(CM364,'Banco de dados'!$B:$B,'Banco de dados'!$F:$F)</f>
        <v>0</v>
      </c>
      <c r="CT364" s="25">
        <v>0</v>
      </c>
      <c r="CU364" s="25">
        <v>10</v>
      </c>
      <c r="CV364" s="24" t="str">
        <f>IF(AI364&lt;=0.5,"Curto I",IF(AND(AI364&gt;='Braços de IP'!$B$9,AI364&lt;='Braços de IP'!$D$9),'Braços de IP'!$E$9,IF(AND(AI364&gt;='Braços de IP'!$B$10,AI364&lt;='Braços de IP'!$D$10),'Braços de IP'!$E$10,IF(AND(AI364&gt;='Braços de IP'!$B$11,AI364&lt;='Braços de IP'!$D$11),'Braços de IP'!$E$11,IF(AND(AI364&gt;='Braços de IP'!$B$12,AI364&lt;='Braços de IP'!$D$12),'Braços de IP'!$E$12,IF(AND(AI364&gt;='Braços de IP'!$B$13,AI364&lt;='Braços de IP'!$D$13),'Braços de IP'!$E$13,IF(AND(AI364&gt;='Braços de IP'!$B$14,AI364&lt;='Braços de IP'!$D$14),'Braços de IP'!$E$14,"ERRO")))))))</f>
        <v>Curto II</v>
      </c>
      <c r="CW364" s="25"/>
      <c r="CX364" s="24" t="str">
        <f>IF($CW364="","",VLOOKUP($CW364,'Braços de IP'!$E$9:$I$15,2,0))</f>
        <v/>
      </c>
      <c r="CY364" s="27" t="str">
        <f>IF($CW364="","",VLOOKUP($CW364,'Braços de IP'!$E$9:$I$15,5,0))</f>
        <v/>
      </c>
      <c r="CZ364" s="24"/>
      <c r="DA364" s="24"/>
      <c r="DB364" s="24"/>
      <c r="DC364" s="24"/>
      <c r="DD364" s="24"/>
      <c r="DE364" s="24"/>
      <c r="DF364" s="28">
        <f t="shared" si="204"/>
        <v>40</v>
      </c>
      <c r="DG364" s="29">
        <f t="shared" si="205"/>
        <v>50</v>
      </c>
      <c r="DH364" s="28">
        <f t="shared" si="206"/>
        <v>90</v>
      </c>
      <c r="DI364" s="30">
        <f t="shared" si="207"/>
        <v>0.19999999999999996</v>
      </c>
      <c r="DJ364" s="31"/>
      <c r="DK364" s="32"/>
      <c r="DL364" s="15" t="s">
        <v>141</v>
      </c>
      <c r="DM364" s="15"/>
      <c r="DO364" s="33">
        <f t="shared" si="208"/>
        <v>0.2</v>
      </c>
    </row>
    <row r="365" spans="3:119" ht="15.75" customHeight="1" x14ac:dyDescent="0.3">
      <c r="C365" t="s">
        <v>991</v>
      </c>
      <c r="D365" s="15">
        <v>122</v>
      </c>
      <c r="E365" s="15" t="s">
        <v>132</v>
      </c>
      <c r="F365" s="15" t="s">
        <v>287</v>
      </c>
      <c r="G365" s="15">
        <v>-30.052813</v>
      </c>
      <c r="H365" s="15">
        <v>-50.162320999999999</v>
      </c>
      <c r="I365" s="15" t="s">
        <v>319</v>
      </c>
      <c r="J365" s="15" t="s">
        <v>135</v>
      </c>
      <c r="K365" s="15" t="s">
        <v>286</v>
      </c>
      <c r="L365" s="15" t="s">
        <v>148</v>
      </c>
      <c r="M365" s="15">
        <v>250</v>
      </c>
      <c r="N365" s="15">
        <v>30</v>
      </c>
      <c r="O365" s="15">
        <v>0</v>
      </c>
      <c r="P365" s="15">
        <f t="shared" si="182"/>
        <v>500</v>
      </c>
      <c r="Q365" s="16">
        <v>2</v>
      </c>
      <c r="R365" s="16">
        <v>3.8</v>
      </c>
      <c r="S365" s="16">
        <v>8</v>
      </c>
      <c r="T365" s="15"/>
      <c r="U365" s="15"/>
      <c r="V365" s="15">
        <v>0</v>
      </c>
      <c r="W365" s="15">
        <v>4</v>
      </c>
      <c r="X365" s="15">
        <v>0</v>
      </c>
      <c r="Y365" s="15">
        <v>0</v>
      </c>
      <c r="Z365" s="15">
        <v>0</v>
      </c>
      <c r="AA365" s="135">
        <v>7.3</v>
      </c>
      <c r="AB365" s="135">
        <v>8.1999999999999993</v>
      </c>
      <c r="AC365" s="134" t="s">
        <v>288</v>
      </c>
      <c r="AD365" s="15" t="s">
        <v>139</v>
      </c>
      <c r="AE365" s="15">
        <v>36</v>
      </c>
      <c r="AF365" s="15">
        <v>7</v>
      </c>
      <c r="AG365" s="15">
        <v>1</v>
      </c>
      <c r="AH365" s="15">
        <v>10</v>
      </c>
      <c r="AI365" s="15">
        <v>1.3</v>
      </c>
      <c r="AJ365" s="16">
        <f t="shared" si="183"/>
        <v>-8.6999999999999993</v>
      </c>
      <c r="AK365" s="16" t="s">
        <v>135</v>
      </c>
      <c r="AL365" s="16" t="s">
        <v>135</v>
      </c>
      <c r="AM365" s="15" t="s">
        <v>140</v>
      </c>
      <c r="AN365" s="16">
        <f t="shared" si="184"/>
        <v>4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 t="s">
        <v>135</v>
      </c>
      <c r="AU365" s="17">
        <f t="shared" si="185"/>
        <v>0</v>
      </c>
      <c r="AV365" s="17"/>
      <c r="AW365" s="17">
        <f>VLOOKUP(I365,ABNT5101!$I$3:$J$9,2)</f>
        <v>20</v>
      </c>
      <c r="AX365" s="17">
        <f>VLOOKUP(I365,ABNT5101!$I$3:$M$9,5)</f>
        <v>0.28000000000000003</v>
      </c>
      <c r="AY365" s="131" t="str">
        <f>_xlfn.XLOOKUP(I365,ABNT5101!$I:$I,ABNT5101!$L:$L)</f>
        <v>-</v>
      </c>
      <c r="AZ365" s="131">
        <f>_xlfn.XLOOKUP(I365,ABNT5101!$I:$I,ABNT5101!M:M)</f>
        <v>0.28000000000000003</v>
      </c>
      <c r="BA365" s="131" t="str">
        <f>_xlfn.XLOOKUP(I365,ABNT5101!$I:$I,ABNT5101!N:N)</f>
        <v>-</v>
      </c>
      <c r="BB365" s="131">
        <f>_xlfn.XLOOKUP(I365,ABNT5101!$I:$I,ABNT5101!O:O)</f>
        <v>14</v>
      </c>
      <c r="BC365" s="18" t="str">
        <f t="shared" si="186"/>
        <v>ATENDE</v>
      </c>
      <c r="BD365" s="19">
        <f t="shared" si="187"/>
        <v>7.9499999999999904E-2</v>
      </c>
      <c r="BE365" s="19">
        <f t="shared" si="188"/>
        <v>1.9285714285714279</v>
      </c>
      <c r="BF365" s="19" t="str">
        <f t="shared" si="189"/>
        <v>-</v>
      </c>
      <c r="BG365" s="20">
        <v>21.59</v>
      </c>
      <c r="BH365" s="20">
        <v>0.82</v>
      </c>
      <c r="BI365" s="20"/>
      <c r="BJ365" s="20"/>
      <c r="BK365" s="21"/>
      <c r="BL365" s="20"/>
      <c r="BM365" s="18" t="str">
        <f t="shared" si="190"/>
        <v>ATENDE</v>
      </c>
      <c r="BN365" s="18" t="str">
        <f t="shared" si="191"/>
        <v>ATENDE</v>
      </c>
      <c r="BO365" s="18" t="str">
        <f t="shared" si="192"/>
        <v>ATENDE</v>
      </c>
      <c r="BP365" s="18" t="str">
        <f t="shared" si="193"/>
        <v>ATENDE</v>
      </c>
      <c r="BQ365" s="22" t="str">
        <f t="shared" si="194"/>
        <v>C2</v>
      </c>
      <c r="BR365" s="22" t="str">
        <f t="shared" si="210"/>
        <v>P4</v>
      </c>
      <c r="BS365" s="23">
        <f t="shared" si="195"/>
        <v>0.8919999999999999</v>
      </c>
      <c r="BT365" s="20">
        <v>14.19</v>
      </c>
      <c r="BU365" s="20">
        <v>6.03</v>
      </c>
      <c r="BV365" s="132">
        <f>IF(BR365="-","-",_xlfn.XLOOKUP(BR365,ABNT5101!$B$4:$B$9,ABNT5101!$C$4:$C$9))</f>
        <v>7.5</v>
      </c>
      <c r="BW365" s="132">
        <f>IF(BR365="-","-",_xlfn.XLOOKUP(BR365,ABNT5101!$B$4:$B$9,ABNT5101!$D$4:$D$9))</f>
        <v>1.5</v>
      </c>
      <c r="BX365" s="18" t="str">
        <f t="shared" si="196"/>
        <v>ATENDE</v>
      </c>
      <c r="BY365" s="18" t="str">
        <f t="shared" si="197"/>
        <v>ATENDE</v>
      </c>
      <c r="BZ365" s="18" t="str">
        <f t="shared" si="198"/>
        <v>ATENDE</v>
      </c>
      <c r="CA365" s="22" t="str">
        <f t="shared" si="211"/>
        <v>P4</v>
      </c>
      <c r="CB365" s="23">
        <f t="shared" si="199"/>
        <v>1.2293333333333334</v>
      </c>
      <c r="CC365" s="22">
        <v>16.72</v>
      </c>
      <c r="CD365" s="22">
        <v>7.89</v>
      </c>
      <c r="CE365" s="130">
        <f>IF(CA365="-","-",_xlfn.XLOOKUP(CA365,ABNT5101!$B$4:$B$9,ABNT5101!$C$4:$C$9))</f>
        <v>7.5</v>
      </c>
      <c r="CF365" s="130">
        <f>IF(CA365="-","-",_xlfn.XLOOKUP(CA365,ABNT5101!$B$4:$B$9,ABNT5101!$D$4:$D$9))</f>
        <v>1.5</v>
      </c>
      <c r="CG365" s="18" t="str">
        <f t="shared" si="200"/>
        <v>ATENDE</v>
      </c>
      <c r="CH365" s="18" t="str">
        <f t="shared" si="201"/>
        <v>ATENDE</v>
      </c>
      <c r="CI365" s="18" t="str">
        <f t="shared" si="202"/>
        <v>ATENDE</v>
      </c>
      <c r="CJ365" s="133" t="str">
        <f>_xlfn.XLOOKUP(CK365,'Banco de dados'!$B:$B,'Banco de dados'!$D:$D)</f>
        <v>LEDSTAR</v>
      </c>
      <c r="CK365" s="145" t="s">
        <v>749</v>
      </c>
      <c r="CL365" s="24" t="str">
        <f>_xlfn.XLOOKUP(CK365,'Banco de dados'!$B:$B,'Banco de dados'!$E:$E)</f>
        <v>LUM LED SL VT 9.3 105W</v>
      </c>
      <c r="CM365" s="24"/>
      <c r="CN365" s="24" t="e">
        <f>IF(CM365="-","-",_xlfn.XLOOKUP(CM365,'Banco de dados'!$B:$B,'Banco de dados'!$E:$E))</f>
        <v>#N/A</v>
      </c>
      <c r="CO365" s="26">
        <f t="shared" si="203"/>
        <v>1</v>
      </c>
      <c r="CP365" s="24">
        <f>_xlfn.XLOOKUP(CK365,'Banco de dados'!$B:$B,'Banco de dados'!$H:$H)</f>
        <v>105</v>
      </c>
      <c r="CQ365" s="24">
        <f>_xlfn.XLOOKUP(CM365,'Banco de dados'!$B:$B,'Banco de dados'!$H:$H)</f>
        <v>0</v>
      </c>
      <c r="CR365" s="24">
        <f>_xlfn.XLOOKUP(CK365,'Banco de dados'!$B:$B,'Banco de dados'!$F:$F)</f>
        <v>17338.400000000001</v>
      </c>
      <c r="CS365" s="24">
        <f>_xlfn.XLOOKUP(CM365,'Banco de dados'!$B:$B,'Banco de dados'!$F:$F)</f>
        <v>0</v>
      </c>
      <c r="CT365" s="25">
        <v>0</v>
      </c>
      <c r="CU365" s="25">
        <v>10</v>
      </c>
      <c r="CV365" s="24" t="str">
        <f>IF(AI365&lt;=0.5,"Curto I",IF(AND(AI365&gt;='Braços de IP'!$B$9,AI365&lt;='Braços de IP'!$D$9),'Braços de IP'!$E$9,IF(AND(AI365&gt;='Braços de IP'!$B$10,AI365&lt;='Braços de IP'!$D$10),'Braços de IP'!$E$10,IF(AND(AI365&gt;='Braços de IP'!$B$11,AI365&lt;='Braços de IP'!$D$11),'Braços de IP'!$E$11,IF(AND(AI365&gt;='Braços de IP'!$B$12,AI365&lt;='Braços de IP'!$D$12),'Braços de IP'!$E$12,IF(AND(AI365&gt;='Braços de IP'!$B$13,AI365&lt;='Braços de IP'!$D$13),'Braços de IP'!$E$13,IF(AND(AI365&gt;='Braços de IP'!$B$14,AI365&lt;='Braços de IP'!$D$14),'Braços de IP'!$E$14,"ERRO")))))))</f>
        <v>Curto II</v>
      </c>
      <c r="CW365" s="25" t="s">
        <v>171</v>
      </c>
      <c r="CX365" s="24">
        <f>IF($CW365="","",VLOOKUP($CW365,'Braços de IP'!$E$9:$I$15,2,0))</f>
        <v>3.5</v>
      </c>
      <c r="CY365" s="27">
        <f>IF($CW365="","",VLOOKUP($CW365,'Braços de IP'!$E$9:$I$15,5,0))</f>
        <v>8.5</v>
      </c>
      <c r="CZ365" s="24"/>
      <c r="DA365" s="24"/>
      <c r="DB365" s="24"/>
      <c r="DC365" s="24"/>
      <c r="DD365" s="24"/>
      <c r="DE365" s="24"/>
      <c r="DF365" s="28">
        <f t="shared" si="204"/>
        <v>105</v>
      </c>
      <c r="DG365" s="29">
        <f t="shared" si="205"/>
        <v>250</v>
      </c>
      <c r="DH365" s="28">
        <f t="shared" si="206"/>
        <v>355</v>
      </c>
      <c r="DI365" s="30">
        <f t="shared" si="207"/>
        <v>0.58000000000000007</v>
      </c>
      <c r="DJ365" s="31"/>
      <c r="DK365" s="32"/>
      <c r="DL365" s="15" t="s">
        <v>141</v>
      </c>
      <c r="DM365" s="15"/>
      <c r="DO365" s="33">
        <f t="shared" si="208"/>
        <v>0.625</v>
      </c>
    </row>
    <row r="366" spans="3:119" ht="15.75" customHeight="1" x14ac:dyDescent="0.3">
      <c r="C366" t="s">
        <v>991</v>
      </c>
      <c r="D366" s="15">
        <v>122</v>
      </c>
      <c r="E366" s="15" t="s">
        <v>132</v>
      </c>
      <c r="F366" s="15" t="s">
        <v>287</v>
      </c>
      <c r="G366" s="15">
        <v>-30.052813</v>
      </c>
      <c r="H366" s="15">
        <v>-50.162320999999999</v>
      </c>
      <c r="I366" s="15" t="s">
        <v>319</v>
      </c>
      <c r="J366" s="15" t="s">
        <v>135</v>
      </c>
      <c r="K366" s="15" t="s">
        <v>286</v>
      </c>
      <c r="L366" s="15" t="s">
        <v>148</v>
      </c>
      <c r="M366" s="15">
        <v>250</v>
      </c>
      <c r="N366" s="15">
        <v>30</v>
      </c>
      <c r="O366" s="15">
        <v>0</v>
      </c>
      <c r="P366" s="15">
        <f t="shared" si="182"/>
        <v>500</v>
      </c>
      <c r="Q366" s="16">
        <v>2</v>
      </c>
      <c r="R366" s="16">
        <v>3.8</v>
      </c>
      <c r="S366" s="16">
        <v>8</v>
      </c>
      <c r="T366" s="15"/>
      <c r="U366" s="15"/>
      <c r="V366" s="15">
        <v>0</v>
      </c>
      <c r="W366" s="15">
        <v>4</v>
      </c>
      <c r="X366" s="15">
        <v>0</v>
      </c>
      <c r="Y366" s="15">
        <v>0</v>
      </c>
      <c r="Z366" s="15">
        <v>0</v>
      </c>
      <c r="AA366" s="135">
        <v>7.3</v>
      </c>
      <c r="AB366" s="135">
        <v>8.1999999999999993</v>
      </c>
      <c r="AC366" s="134" t="s">
        <v>288</v>
      </c>
      <c r="AD366" s="15" t="s">
        <v>139</v>
      </c>
      <c r="AE366" s="15">
        <v>36</v>
      </c>
      <c r="AF366" s="15">
        <v>7</v>
      </c>
      <c r="AG366" s="15">
        <v>1</v>
      </c>
      <c r="AH366" s="15">
        <v>10</v>
      </c>
      <c r="AI366" s="15">
        <v>1.3</v>
      </c>
      <c r="AJ366" s="16">
        <f t="shared" si="183"/>
        <v>-8.6999999999999993</v>
      </c>
      <c r="AK366" s="16" t="s">
        <v>135</v>
      </c>
      <c r="AL366" s="16" t="s">
        <v>135</v>
      </c>
      <c r="AM366" s="15" t="s">
        <v>140</v>
      </c>
      <c r="AN366" s="16">
        <f t="shared" si="184"/>
        <v>4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 t="s">
        <v>135</v>
      </c>
      <c r="AU366" s="17">
        <f t="shared" si="185"/>
        <v>0</v>
      </c>
      <c r="AV366" s="17"/>
      <c r="AW366" s="17">
        <f>VLOOKUP(I366,ABNT5101!$I$3:$J$9,2)</f>
        <v>20</v>
      </c>
      <c r="AX366" s="17">
        <f>VLOOKUP(I366,ABNT5101!$I$3:$M$9,5)</f>
        <v>0.28000000000000003</v>
      </c>
      <c r="AY366" s="131" t="str">
        <f>_xlfn.XLOOKUP(I366,ABNT5101!$I:$I,ABNT5101!$L:$L)</f>
        <v>-</v>
      </c>
      <c r="AZ366" s="131">
        <f>_xlfn.XLOOKUP(I366,ABNT5101!$I:$I,ABNT5101!M:M)</f>
        <v>0.28000000000000003</v>
      </c>
      <c r="BA366" s="131" t="str">
        <f>_xlfn.XLOOKUP(I366,ABNT5101!$I:$I,ABNT5101!N:N)</f>
        <v>-</v>
      </c>
      <c r="BB366" s="131">
        <f>_xlfn.XLOOKUP(I366,ABNT5101!$I:$I,ABNT5101!O:O)</f>
        <v>14</v>
      </c>
      <c r="BC366" s="18" t="str">
        <f t="shared" si="186"/>
        <v>ATENDE</v>
      </c>
      <c r="BD366" s="19">
        <f t="shared" si="187"/>
        <v>0.11199999999999988</v>
      </c>
      <c r="BE366" s="19">
        <f t="shared" si="188"/>
        <v>2.1785714285714284</v>
      </c>
      <c r="BF366" s="19" t="str">
        <f t="shared" si="189"/>
        <v>-</v>
      </c>
      <c r="BG366" s="20">
        <v>22.24</v>
      </c>
      <c r="BH366" s="20">
        <v>0.89</v>
      </c>
      <c r="BI366" s="20"/>
      <c r="BJ366" s="20"/>
      <c r="BK366" s="21"/>
      <c r="BL366" s="20"/>
      <c r="BM366" s="18" t="str">
        <f t="shared" si="190"/>
        <v>ATENDE</v>
      </c>
      <c r="BN366" s="18" t="str">
        <f t="shared" si="191"/>
        <v>ATENDE</v>
      </c>
      <c r="BO366" s="18" t="str">
        <f t="shared" si="192"/>
        <v>ATENDE</v>
      </c>
      <c r="BP366" s="18" t="str">
        <f t="shared" si="193"/>
        <v>ATENDE</v>
      </c>
      <c r="BQ366" s="22" t="str">
        <f t="shared" si="194"/>
        <v>C2</v>
      </c>
      <c r="BR366" s="22" t="str">
        <f t="shared" si="210"/>
        <v>P4</v>
      </c>
      <c r="BS366" s="23">
        <f t="shared" si="195"/>
        <v>0.53466666666666662</v>
      </c>
      <c r="BT366" s="20">
        <v>11.51</v>
      </c>
      <c r="BU366" s="20">
        <v>4.93</v>
      </c>
      <c r="BV366" s="132">
        <f>IF(BR366="-","-",_xlfn.XLOOKUP(BR366,ABNT5101!$B$4:$B$9,ABNT5101!$C$4:$C$9))</f>
        <v>7.5</v>
      </c>
      <c r="BW366" s="132">
        <f>IF(BR366="-","-",_xlfn.XLOOKUP(BR366,ABNT5101!$B$4:$B$9,ABNT5101!$D$4:$D$9))</f>
        <v>1.5</v>
      </c>
      <c r="BX366" s="18" t="str">
        <f t="shared" si="196"/>
        <v>ATENDE</v>
      </c>
      <c r="BY366" s="18" t="str">
        <f t="shared" si="197"/>
        <v>ATENDE</v>
      </c>
      <c r="BZ366" s="18" t="str">
        <f t="shared" si="198"/>
        <v>ATENDE</v>
      </c>
      <c r="CA366" s="22" t="str">
        <f t="shared" si="211"/>
        <v>P4</v>
      </c>
      <c r="CB366" s="23">
        <f t="shared" si="199"/>
        <v>1.0026666666666668</v>
      </c>
      <c r="CC366" s="22">
        <v>15.02</v>
      </c>
      <c r="CD366" s="22">
        <v>7.16</v>
      </c>
      <c r="CE366" s="130">
        <f>IF(CA366="-","-",_xlfn.XLOOKUP(CA366,ABNT5101!$B$4:$B$9,ABNT5101!$C$4:$C$9))</f>
        <v>7.5</v>
      </c>
      <c r="CF366" s="130">
        <f>IF(CA366="-","-",_xlfn.XLOOKUP(CA366,ABNT5101!$B$4:$B$9,ABNT5101!$D$4:$D$9))</f>
        <v>1.5</v>
      </c>
      <c r="CG366" s="18" t="str">
        <f t="shared" si="200"/>
        <v>ATENDE</v>
      </c>
      <c r="CH366" s="18" t="str">
        <f t="shared" si="201"/>
        <v>ATENDE</v>
      </c>
      <c r="CI366" s="18" t="str">
        <f t="shared" si="202"/>
        <v>ATENDE</v>
      </c>
      <c r="CJ366" s="133" t="str">
        <f>_xlfn.XLOOKUP(CK366,'Banco de dados'!$B:$B,'Banco de dados'!$D:$D)</f>
        <v>SX LIGHTING</v>
      </c>
      <c r="CK366" s="145" t="s">
        <v>813</v>
      </c>
      <c r="CL366" s="24" t="str">
        <f>_xlfn.XLOOKUP(CK366,'Banco de dados'!$B:$B,'Banco de dados'!$E:$E)</f>
        <v>SXINLPP090K40L12CZF7PHF</v>
      </c>
      <c r="CM366" s="24"/>
      <c r="CN366" s="24" t="e">
        <f>IF(CM366="-","-",_xlfn.XLOOKUP(CM366,'Banco de dados'!$B:$B,'Banco de dados'!$E:$E))</f>
        <v>#N/A</v>
      </c>
      <c r="CO366" s="26">
        <f t="shared" si="203"/>
        <v>1</v>
      </c>
      <c r="CP366" s="24">
        <f>_xlfn.XLOOKUP(CK366,'Banco de dados'!$B:$B,'Banco de dados'!$H:$H)</f>
        <v>90</v>
      </c>
      <c r="CQ366" s="24" t="e">
        <f>_xlfn.XLOOKUP(CM366,'Banco de dados'!$B:$B,'Banco de dados'!$H:$H)</f>
        <v>#N/A</v>
      </c>
      <c r="CR366" s="24">
        <f>_xlfn.XLOOKUP(CK366,'Banco de dados'!$B:$B,'Banco de dados'!$F:$F)</f>
        <v>15476</v>
      </c>
      <c r="CS366" s="24">
        <f>_xlfn.XLOOKUP(CM366,'Banco de dados'!$B:$B,'Banco de dados'!$F:$F)</f>
        <v>0</v>
      </c>
      <c r="CT366" s="25">
        <v>0</v>
      </c>
      <c r="CU366" s="25">
        <v>10</v>
      </c>
      <c r="CV366" s="24" t="str">
        <f>IF(AI366&lt;=0.5,"Curto I",IF(AND(AI366&gt;='Braços de IP'!$B$9,AI366&lt;='Braços de IP'!$D$9),'Braços de IP'!$E$9,IF(AND(AI366&gt;='Braços de IP'!$B$10,AI366&lt;='Braços de IP'!$D$10),'Braços de IP'!$E$10,IF(AND(AI366&gt;='Braços de IP'!$B$11,AI366&lt;='Braços de IP'!$D$11),'Braços de IP'!$E$11,IF(AND(AI366&gt;='Braços de IP'!$B$12,AI366&lt;='Braços de IP'!$D$12),'Braços de IP'!$E$12,IF(AND(AI366&gt;='Braços de IP'!$B$13,AI366&lt;='Braços de IP'!$D$13),'Braços de IP'!$E$13,IF(AND(AI366&gt;='Braços de IP'!$B$14,AI366&lt;='Braços de IP'!$D$14),'Braços de IP'!$E$14,"ERRO")))))))</f>
        <v>Curto II</v>
      </c>
      <c r="CW366" s="25" t="s">
        <v>171</v>
      </c>
      <c r="CX366" s="24">
        <f>IF($CW366="","",VLOOKUP($CW366,'Braços de IP'!$E$9:$I$15,2,0))</f>
        <v>3.5</v>
      </c>
      <c r="CY366" s="27">
        <f>IF($CW366="","",VLOOKUP($CW366,'Braços de IP'!$E$9:$I$15,5,0))</f>
        <v>8.5</v>
      </c>
      <c r="CZ366" s="24"/>
      <c r="DA366" s="24"/>
      <c r="DB366" s="24"/>
      <c r="DC366" s="24"/>
      <c r="DD366" s="24"/>
      <c r="DE366" s="24"/>
      <c r="DF366" s="28">
        <f t="shared" si="204"/>
        <v>90</v>
      </c>
      <c r="DG366" s="29">
        <f t="shared" si="205"/>
        <v>250</v>
      </c>
      <c r="DH366" s="28">
        <f t="shared" si="206"/>
        <v>340</v>
      </c>
      <c r="DI366" s="30">
        <f t="shared" si="207"/>
        <v>0.64</v>
      </c>
      <c r="DJ366" s="31"/>
      <c r="DK366" s="32"/>
      <c r="DL366" s="15" t="s">
        <v>141</v>
      </c>
      <c r="DM366" s="15"/>
      <c r="DO366" s="33">
        <f t="shared" si="208"/>
        <v>0.6785714285714286</v>
      </c>
    </row>
    <row r="367" spans="3:119" ht="15.75" customHeight="1" x14ac:dyDescent="0.3">
      <c r="C367" t="s">
        <v>991</v>
      </c>
      <c r="D367" s="15">
        <v>122</v>
      </c>
      <c r="E367" s="15" t="s">
        <v>132</v>
      </c>
      <c r="F367" s="15" t="s">
        <v>287</v>
      </c>
      <c r="G367" s="15">
        <v>-30.052813</v>
      </c>
      <c r="H367" s="15">
        <v>-50.162320999999999</v>
      </c>
      <c r="I367" s="15" t="s">
        <v>319</v>
      </c>
      <c r="J367" s="15" t="s">
        <v>135</v>
      </c>
      <c r="K367" s="15" t="s">
        <v>286</v>
      </c>
      <c r="L367" s="15" t="s">
        <v>148</v>
      </c>
      <c r="M367" s="15">
        <v>250</v>
      </c>
      <c r="N367" s="15">
        <v>30</v>
      </c>
      <c r="O367" s="15">
        <v>0</v>
      </c>
      <c r="P367" s="15">
        <f t="shared" si="182"/>
        <v>500</v>
      </c>
      <c r="Q367" s="16">
        <v>2</v>
      </c>
      <c r="R367" s="16">
        <v>3.8</v>
      </c>
      <c r="S367" s="16">
        <v>8</v>
      </c>
      <c r="T367" s="15"/>
      <c r="U367" s="15"/>
      <c r="V367" s="15">
        <v>0</v>
      </c>
      <c r="W367" s="15">
        <v>4</v>
      </c>
      <c r="X367" s="15">
        <v>0</v>
      </c>
      <c r="Y367" s="15">
        <v>0</v>
      </c>
      <c r="Z367" s="15">
        <v>0</v>
      </c>
      <c r="AA367" s="135">
        <v>7.3</v>
      </c>
      <c r="AB367" s="135">
        <v>8.1999999999999993</v>
      </c>
      <c r="AC367" s="134" t="s">
        <v>288</v>
      </c>
      <c r="AD367" s="15" t="s">
        <v>139</v>
      </c>
      <c r="AE367" s="15">
        <v>36</v>
      </c>
      <c r="AF367" s="15">
        <v>7</v>
      </c>
      <c r="AG367" s="15">
        <v>1</v>
      </c>
      <c r="AH367" s="15">
        <v>10</v>
      </c>
      <c r="AI367" s="15">
        <v>1.3</v>
      </c>
      <c r="AJ367" s="16">
        <f t="shared" si="183"/>
        <v>-8.6999999999999993</v>
      </c>
      <c r="AK367" s="16" t="s">
        <v>135</v>
      </c>
      <c r="AL367" s="16" t="s">
        <v>135</v>
      </c>
      <c r="AM367" s="15" t="s">
        <v>140</v>
      </c>
      <c r="AN367" s="16">
        <f t="shared" si="184"/>
        <v>4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 t="s">
        <v>135</v>
      </c>
      <c r="AU367" s="17">
        <f t="shared" si="185"/>
        <v>0</v>
      </c>
      <c r="AV367" s="17"/>
      <c r="AW367" s="17">
        <f>VLOOKUP(I367,ABNT5101!$I$3:$J$9,2)</f>
        <v>20</v>
      </c>
      <c r="AX367" s="17">
        <f>VLOOKUP(I367,ABNT5101!$I$3:$M$9,5)</f>
        <v>0.28000000000000003</v>
      </c>
      <c r="AY367" s="131" t="str">
        <f>_xlfn.XLOOKUP(I367,ABNT5101!$I:$I,ABNT5101!$L:$L)</f>
        <v>-</v>
      </c>
      <c r="AZ367" s="131">
        <f>_xlfn.XLOOKUP(I367,ABNT5101!$I:$I,ABNT5101!M:M)</f>
        <v>0.28000000000000003</v>
      </c>
      <c r="BA367" s="131" t="str">
        <f>_xlfn.XLOOKUP(I367,ABNT5101!$I:$I,ABNT5101!N:N)</f>
        <v>-</v>
      </c>
      <c r="BB367" s="131">
        <f>_xlfn.XLOOKUP(I367,ABNT5101!$I:$I,ABNT5101!O:O)</f>
        <v>14</v>
      </c>
      <c r="BC367" s="18" t="str">
        <f t="shared" si="186"/>
        <v>ATENDE</v>
      </c>
      <c r="BD367" s="19">
        <f t="shared" si="187"/>
        <v>0.12850000000000006</v>
      </c>
      <c r="BE367" s="19">
        <f t="shared" si="188"/>
        <v>2.1428571428571428</v>
      </c>
      <c r="BF367" s="19" t="str">
        <f t="shared" si="189"/>
        <v>-</v>
      </c>
      <c r="BG367" s="20">
        <v>22.57</v>
      </c>
      <c r="BH367" s="20">
        <v>0.88</v>
      </c>
      <c r="BI367" s="20"/>
      <c r="BJ367" s="20"/>
      <c r="BK367" s="21"/>
      <c r="BL367" s="20"/>
      <c r="BM367" s="18" t="str">
        <f t="shared" si="190"/>
        <v>ATENDE</v>
      </c>
      <c r="BN367" s="18" t="str">
        <f t="shared" si="191"/>
        <v>ATENDE</v>
      </c>
      <c r="BO367" s="18" t="str">
        <f t="shared" si="192"/>
        <v>ATENDE</v>
      </c>
      <c r="BP367" s="18" t="str">
        <f t="shared" si="193"/>
        <v>ATENDE</v>
      </c>
      <c r="BQ367" s="22" t="str">
        <f t="shared" si="194"/>
        <v>C2</v>
      </c>
      <c r="BR367" s="22" t="str">
        <f t="shared" si="210"/>
        <v>P4</v>
      </c>
      <c r="BS367" s="23">
        <f t="shared" si="195"/>
        <v>0.86133333333333351</v>
      </c>
      <c r="BT367" s="20">
        <v>13.96</v>
      </c>
      <c r="BU367" s="20">
        <v>7.37</v>
      </c>
      <c r="BV367" s="132">
        <f>IF(BR367="-","-",_xlfn.XLOOKUP(BR367,ABNT5101!$B$4:$B$9,ABNT5101!$C$4:$C$9))</f>
        <v>7.5</v>
      </c>
      <c r="BW367" s="132">
        <f>IF(BR367="-","-",_xlfn.XLOOKUP(BR367,ABNT5101!$B$4:$B$9,ABNT5101!$D$4:$D$9))</f>
        <v>1.5</v>
      </c>
      <c r="BX367" s="18" t="str">
        <f t="shared" si="196"/>
        <v>ATENDE</v>
      </c>
      <c r="BY367" s="18" t="str">
        <f t="shared" si="197"/>
        <v>ATENDE</v>
      </c>
      <c r="BZ367" s="18" t="str">
        <f t="shared" si="198"/>
        <v>ATENDE</v>
      </c>
      <c r="CA367" s="22" t="str">
        <f t="shared" si="211"/>
        <v>P4</v>
      </c>
      <c r="CB367" s="23">
        <f t="shared" si="199"/>
        <v>1.3226666666666671</v>
      </c>
      <c r="CC367" s="22">
        <v>17.420000000000002</v>
      </c>
      <c r="CD367" s="22">
        <v>9.61</v>
      </c>
      <c r="CE367" s="130">
        <f>IF(CA367="-","-",_xlfn.XLOOKUP(CA367,ABNT5101!$B$4:$B$9,ABNT5101!$C$4:$C$9))</f>
        <v>7.5</v>
      </c>
      <c r="CF367" s="130">
        <f>IF(CA367="-","-",_xlfn.XLOOKUP(CA367,ABNT5101!$B$4:$B$9,ABNT5101!$D$4:$D$9))</f>
        <v>1.5</v>
      </c>
      <c r="CG367" s="18" t="str">
        <f t="shared" si="200"/>
        <v>ATENDE</v>
      </c>
      <c r="CH367" s="18" t="str">
        <f t="shared" si="201"/>
        <v>ATENDE</v>
      </c>
      <c r="CI367" s="18" t="str">
        <f t="shared" si="202"/>
        <v>ATENDE</v>
      </c>
      <c r="CJ367" s="133" t="str">
        <f>_xlfn.XLOOKUP(CK367,'Banco de dados'!$B:$B,'Banco de dados'!$D:$D)</f>
        <v>TECNOWATT</v>
      </c>
      <c r="CK367" s="145" t="s">
        <v>840</v>
      </c>
      <c r="CL367" s="24" t="str">
        <f>_xlfn.XLOOKUP(CK367,'Banco de dados'!$B:$B,'Banco de dados'!$E:$E)</f>
        <v>SIGMAGPTLRRSMNDL120W_82IBBR
S1-10C1MUN6.5</v>
      </c>
      <c r="CM367" s="24"/>
      <c r="CN367" s="24" t="e">
        <f>IF(CM367="-","-",_xlfn.XLOOKUP(CM367,'Banco de dados'!$B:$B,'Banco de dados'!$E:$E))</f>
        <v>#N/A</v>
      </c>
      <c r="CO367" s="26">
        <f t="shared" si="203"/>
        <v>1</v>
      </c>
      <c r="CP367" s="24">
        <f>_xlfn.XLOOKUP(CK367,'Banco de dados'!$B:$B,'Banco de dados'!$H:$H)</f>
        <v>120</v>
      </c>
      <c r="CQ367" s="24" t="e">
        <f>_xlfn.XLOOKUP(CM367,'Banco de dados'!$B:$B,'Banco de dados'!$H:$H)</f>
        <v>#N/A</v>
      </c>
      <c r="CR367" s="24">
        <f>_xlfn.XLOOKUP(CK367,'Banco de dados'!$B:$B,'Banco de dados'!$F:$F)</f>
        <v>19640</v>
      </c>
      <c r="CS367" s="24">
        <f>_xlfn.XLOOKUP(CM367,'Banco de dados'!$B:$B,'Banco de dados'!$F:$F)</f>
        <v>0</v>
      </c>
      <c r="CT367" s="25">
        <v>0</v>
      </c>
      <c r="CU367" s="25">
        <v>10</v>
      </c>
      <c r="CV367" s="24" t="str">
        <f>IF(AI367&lt;=0.5,"Curto I",IF(AND(AI367&gt;='Braços de IP'!$B$9,AI367&lt;='Braços de IP'!$D$9),'Braços de IP'!$E$9,IF(AND(AI367&gt;='Braços de IP'!$B$10,AI367&lt;='Braços de IP'!$D$10),'Braços de IP'!$E$10,IF(AND(AI367&gt;='Braços de IP'!$B$11,AI367&lt;='Braços de IP'!$D$11),'Braços de IP'!$E$11,IF(AND(AI367&gt;='Braços de IP'!$B$12,AI367&lt;='Braços de IP'!$D$12),'Braços de IP'!$E$12,IF(AND(AI367&gt;='Braços de IP'!$B$13,AI367&lt;='Braços de IP'!$D$13),'Braços de IP'!$E$13,IF(AND(AI367&gt;='Braços de IP'!$B$14,AI367&lt;='Braços de IP'!$D$14),'Braços de IP'!$E$14,"ERRO")))))))</f>
        <v>Curto II</v>
      </c>
      <c r="CW367" s="25" t="s">
        <v>171</v>
      </c>
      <c r="CX367" s="24">
        <f>IF($CW367="","",VLOOKUP($CW367,'Braços de IP'!$E$9:$I$15,2,0))</f>
        <v>3.5</v>
      </c>
      <c r="CY367" s="27">
        <f>IF($CW367="","",VLOOKUP($CW367,'Braços de IP'!$E$9:$I$15,5,0))</f>
        <v>8.5</v>
      </c>
      <c r="CZ367" s="24"/>
      <c r="DA367" s="24"/>
      <c r="DB367" s="24"/>
      <c r="DC367" s="24"/>
      <c r="DD367" s="24"/>
      <c r="DE367" s="24"/>
      <c r="DF367" s="28">
        <f t="shared" si="204"/>
        <v>120</v>
      </c>
      <c r="DG367" s="29">
        <f t="shared" si="205"/>
        <v>250</v>
      </c>
      <c r="DH367" s="28">
        <f t="shared" si="206"/>
        <v>370</v>
      </c>
      <c r="DI367" s="30">
        <f t="shared" si="207"/>
        <v>0.52</v>
      </c>
      <c r="DJ367" s="31"/>
      <c r="DK367" s="32"/>
      <c r="DL367" s="15" t="s">
        <v>141</v>
      </c>
      <c r="DM367" s="15"/>
      <c r="DO367" s="33">
        <f t="shared" si="208"/>
        <v>0.5714285714285714</v>
      </c>
    </row>
    <row r="368" spans="3:119" ht="15.75" hidden="1" customHeight="1" x14ac:dyDescent="0.3">
      <c r="C368" t="s">
        <v>991</v>
      </c>
      <c r="D368" s="15">
        <v>120</v>
      </c>
      <c r="E368" s="15" t="s">
        <v>132</v>
      </c>
      <c r="F368" s="15" t="s">
        <v>284</v>
      </c>
      <c r="G368" s="15">
        <v>-29.987065999999999</v>
      </c>
      <c r="H368" s="15">
        <v>-50.126257000000003</v>
      </c>
      <c r="I368" s="15" t="s">
        <v>134</v>
      </c>
      <c r="J368" s="15" t="s">
        <v>135</v>
      </c>
      <c r="K368" s="15" t="s">
        <v>136</v>
      </c>
      <c r="L368" s="15" t="s">
        <v>148</v>
      </c>
      <c r="M368" s="15">
        <v>100</v>
      </c>
      <c r="N368" s="15">
        <v>17</v>
      </c>
      <c r="O368" s="15">
        <v>0</v>
      </c>
      <c r="P368" s="15">
        <f t="shared" si="182"/>
        <v>200</v>
      </c>
      <c r="Q368" s="16">
        <v>2</v>
      </c>
      <c r="R368" s="16">
        <v>4</v>
      </c>
      <c r="S368" s="16">
        <v>8</v>
      </c>
      <c r="T368" s="15"/>
      <c r="U368" s="15"/>
      <c r="V368" s="15">
        <v>0</v>
      </c>
      <c r="W368" s="15">
        <v>4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34" t="s">
        <v>1010</v>
      </c>
      <c r="AD368" s="15" t="s">
        <v>139</v>
      </c>
      <c r="AE368" s="15">
        <v>23.5</v>
      </c>
      <c r="AF368" s="15">
        <v>7</v>
      </c>
      <c r="AG368" s="15">
        <v>1</v>
      </c>
      <c r="AH368" s="15">
        <v>0.5</v>
      </c>
      <c r="AI368" s="15">
        <v>1.3</v>
      </c>
      <c r="AJ368" s="16">
        <f t="shared" si="183"/>
        <v>0.8</v>
      </c>
      <c r="AK368" s="16" t="s">
        <v>135</v>
      </c>
      <c r="AL368" s="16" t="s">
        <v>135</v>
      </c>
      <c r="AM368" s="15" t="s">
        <v>141</v>
      </c>
      <c r="AN368" s="16">
        <f t="shared" si="184"/>
        <v>3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 t="s">
        <v>135</v>
      </c>
      <c r="AU368" s="17">
        <f t="shared" si="185"/>
        <v>0</v>
      </c>
      <c r="AV368" s="17"/>
      <c r="AW368" s="17">
        <f>VLOOKUP(I368,ABNT5101!$I$3:$J$9,2)</f>
        <v>7.5</v>
      </c>
      <c r="AX368" s="17">
        <f>VLOOKUP(I368,ABNT5101!$I$3:$M$9,5)</f>
        <v>0.18</v>
      </c>
      <c r="AY368" s="131" t="str">
        <f>_xlfn.XLOOKUP(I368,ABNT5101!$I:$I,ABNT5101!$L:$L)</f>
        <v>-</v>
      </c>
      <c r="AZ368" s="131">
        <f>_xlfn.XLOOKUP(I368,ABNT5101!$I:$I,ABNT5101!M:M)</f>
        <v>0.18</v>
      </c>
      <c r="BA368" s="131" t="str">
        <f>_xlfn.XLOOKUP(I368,ABNT5101!$I:$I,ABNT5101!N:N)</f>
        <v>-</v>
      </c>
      <c r="BB368" s="131">
        <f>_xlfn.XLOOKUP(I368,ABNT5101!$I:$I,ABNT5101!O:O)</f>
        <v>16</v>
      </c>
      <c r="BC368" s="18" t="str">
        <f t="shared" si="186"/>
        <v>ATENDE</v>
      </c>
      <c r="BD368" s="19">
        <f t="shared" si="187"/>
        <v>0.58400000000000007</v>
      </c>
      <c r="BE368" s="19">
        <f t="shared" si="188"/>
        <v>3.4444444444444446</v>
      </c>
      <c r="BF368" s="19" t="str">
        <f t="shared" si="189"/>
        <v>-</v>
      </c>
      <c r="BG368" s="20">
        <v>11.88</v>
      </c>
      <c r="BH368" s="20">
        <v>0.8</v>
      </c>
      <c r="BI368" s="20"/>
      <c r="BJ368" s="20"/>
      <c r="BK368" s="21"/>
      <c r="BL368" s="20"/>
      <c r="BM368" s="18" t="str">
        <f t="shared" si="190"/>
        <v>ATENDE</v>
      </c>
      <c r="BN368" s="18" t="str">
        <f t="shared" si="191"/>
        <v>ATENDE</v>
      </c>
      <c r="BO368" s="18" t="str">
        <f t="shared" si="192"/>
        <v>ATENDE</v>
      </c>
      <c r="BP368" s="18" t="str">
        <f t="shared" si="193"/>
        <v>ATENDE</v>
      </c>
      <c r="BQ368" s="22" t="str">
        <f t="shared" si="194"/>
        <v>C5</v>
      </c>
      <c r="BR368" s="22" t="str">
        <f t="shared" si="210"/>
        <v>P6</v>
      </c>
      <c r="BS368" s="23">
        <f t="shared" si="195"/>
        <v>1.3333333333333335</v>
      </c>
      <c r="BT368" s="20">
        <v>7</v>
      </c>
      <c r="BU368" s="20">
        <v>4.2300000000000004</v>
      </c>
      <c r="BV368" s="132">
        <f>IF(BR368="-","-",_xlfn.XLOOKUP(BR368,ABNT5101!$B$4:$B$9,ABNT5101!$C$4:$C$9))</f>
        <v>3</v>
      </c>
      <c r="BW368" s="132">
        <f>IF(BR368="-","-",_xlfn.XLOOKUP(BR368,ABNT5101!$B$4:$B$9,ABNT5101!$D$4:$D$9))</f>
        <v>0.6</v>
      </c>
      <c r="BX368" s="18" t="str">
        <f t="shared" si="196"/>
        <v>ATENDE</v>
      </c>
      <c r="BY368" s="18" t="str">
        <f t="shared" si="197"/>
        <v>ATENDE</v>
      </c>
      <c r="BZ368" s="18" t="str">
        <f t="shared" si="198"/>
        <v>ATENDE</v>
      </c>
      <c r="CA368" s="22" t="str">
        <f t="shared" si="211"/>
        <v>P6</v>
      </c>
      <c r="CB368" s="23">
        <f t="shared" si="199"/>
        <v>1.3333333333333335</v>
      </c>
      <c r="CC368" s="22">
        <v>7</v>
      </c>
      <c r="CD368" s="22">
        <v>4.2300000000000004</v>
      </c>
      <c r="CE368" s="130">
        <f>IF(CA368="-","-",_xlfn.XLOOKUP(CA368,ABNT5101!$B$4:$B$9,ABNT5101!$C$4:$C$9))</f>
        <v>3</v>
      </c>
      <c r="CF368" s="130">
        <f>IF(CA368="-","-",_xlfn.XLOOKUP(CA368,ABNT5101!$B$4:$B$9,ABNT5101!$D$4:$D$9))</f>
        <v>0.6</v>
      </c>
      <c r="CG368" s="18" t="str">
        <f t="shared" si="200"/>
        <v>ATENDE</v>
      </c>
      <c r="CH368" s="18" t="str">
        <f t="shared" si="201"/>
        <v>ATENDE</v>
      </c>
      <c r="CI368" s="18" t="str">
        <f t="shared" si="202"/>
        <v>ATENDE</v>
      </c>
      <c r="CJ368" s="133" t="str">
        <f>_xlfn.XLOOKUP(CK368,'Banco de dados'!$B:$B,'Banco de dados'!$D:$D)</f>
        <v>LEDSTAR</v>
      </c>
      <c r="CK368" s="145" t="s">
        <v>701</v>
      </c>
      <c r="CL368" s="24" t="str">
        <f>_xlfn.XLOOKUP(CK368,'Banco de dados'!$B:$B,'Banco de dados'!$E:$E)</f>
        <v>LUM LED SL VT 9.1 17W</v>
      </c>
      <c r="CM368" s="24"/>
      <c r="CN368" s="24">
        <f>IF(CM368="-","-",_xlfn.XLOOKUP(CM368,'Banco de dados'!$B:$B,'Banco de dados'!$E:$E))</f>
        <v>0</v>
      </c>
      <c r="CO368" s="26">
        <f t="shared" si="203"/>
        <v>1</v>
      </c>
      <c r="CP368" s="24">
        <f>_xlfn.XLOOKUP(CK368,'Banco de dados'!$B:$B,'Banco de dados'!$H:$H)</f>
        <v>17</v>
      </c>
      <c r="CQ368" s="24">
        <f>_xlfn.XLOOKUP(CM368,'Banco de dados'!$B:$B,'Banco de dados'!$H:$H)</f>
        <v>0</v>
      </c>
      <c r="CR368" s="24">
        <f>_xlfn.XLOOKUP(CK368,'Banco de dados'!$B:$B,'Banco de dados'!$F:$F)</f>
        <v>2929.66</v>
      </c>
      <c r="CS368" s="24" t="e">
        <f>_xlfn.XLOOKUP(CM368,'Banco de dados'!$B:$B,'Banco de dados'!$F:$F)</f>
        <v>#N/A</v>
      </c>
      <c r="CT368" s="25">
        <v>0</v>
      </c>
      <c r="CU368" s="25"/>
      <c r="CV368" s="24" t="str">
        <f>IF(AI368&lt;=0.5,"Curto I",IF(AND(AI368&gt;='Braços de IP'!$B$9,AI368&lt;='Braços de IP'!$D$9),'Braços de IP'!$E$9,IF(AND(AI368&gt;='Braços de IP'!$B$10,AI368&lt;='Braços de IP'!$D$10),'Braços de IP'!$E$10,IF(AND(AI368&gt;='Braços de IP'!$B$11,AI368&lt;='Braços de IP'!$D$11),'Braços de IP'!$E$11,IF(AND(AI368&gt;='Braços de IP'!$B$12,AI368&lt;='Braços de IP'!$D$12),'Braços de IP'!$E$12,IF(AND(AI368&gt;='Braços de IP'!$B$13,AI368&lt;='Braços de IP'!$D$13),'Braços de IP'!$E$13,IF(AND(AI368&gt;='Braços de IP'!$B$14,AI368&lt;='Braços de IP'!$D$14),'Braços de IP'!$E$14,"ERRO")))))))</f>
        <v>Curto II</v>
      </c>
      <c r="CW368" s="25"/>
      <c r="CX368" s="24" t="str">
        <f>IF($CW368="","",VLOOKUP($CW368,'Braços de IP'!$E$9:$I$15,2,0))</f>
        <v/>
      </c>
      <c r="CY368" s="27" t="str">
        <f>IF($CW368="","",VLOOKUP($CW368,'Braços de IP'!$E$9:$I$15,5,0))</f>
        <v/>
      </c>
      <c r="CZ368" s="24"/>
      <c r="DA368" s="24"/>
      <c r="DB368" s="24"/>
      <c r="DC368" s="24"/>
      <c r="DD368" s="24"/>
      <c r="DE368" s="24"/>
      <c r="DF368" s="28">
        <f t="shared" si="204"/>
        <v>17</v>
      </c>
      <c r="DG368" s="29">
        <f t="shared" si="205"/>
        <v>100</v>
      </c>
      <c r="DH368" s="28">
        <f t="shared" si="206"/>
        <v>117</v>
      </c>
      <c r="DI368" s="30">
        <f t="shared" si="207"/>
        <v>0.83</v>
      </c>
      <c r="DJ368" s="31"/>
      <c r="DK368" s="32"/>
      <c r="DL368" s="15" t="s">
        <v>141</v>
      </c>
      <c r="DM368" s="15"/>
      <c r="DO368" s="33">
        <f t="shared" si="208"/>
        <v>0.85470085470085466</v>
      </c>
    </row>
    <row r="369" spans="1:125" ht="15.75" hidden="1" customHeight="1" x14ac:dyDescent="0.3">
      <c r="C369" t="s">
        <v>991</v>
      </c>
      <c r="D369" s="15">
        <v>120</v>
      </c>
      <c r="E369" s="15" t="s">
        <v>132</v>
      </c>
      <c r="F369" s="15" t="s">
        <v>284</v>
      </c>
      <c r="G369" s="15">
        <v>-29.987065999999999</v>
      </c>
      <c r="H369" s="15">
        <v>-50.126257000000003</v>
      </c>
      <c r="I369" s="15" t="s">
        <v>134</v>
      </c>
      <c r="J369" s="15" t="s">
        <v>135</v>
      </c>
      <c r="K369" s="15" t="s">
        <v>136</v>
      </c>
      <c r="L369" s="15" t="s">
        <v>148</v>
      </c>
      <c r="M369" s="15">
        <v>100</v>
      </c>
      <c r="N369" s="15">
        <v>17</v>
      </c>
      <c r="O369" s="15">
        <v>0</v>
      </c>
      <c r="P369" s="15">
        <f t="shared" si="182"/>
        <v>200</v>
      </c>
      <c r="Q369" s="16">
        <v>2</v>
      </c>
      <c r="R369" s="16">
        <v>4</v>
      </c>
      <c r="S369" s="16">
        <v>8</v>
      </c>
      <c r="T369" s="15"/>
      <c r="U369" s="15"/>
      <c r="V369" s="15">
        <v>0</v>
      </c>
      <c r="W369" s="15">
        <v>4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34" t="s">
        <v>1010</v>
      </c>
      <c r="AD369" s="15" t="s">
        <v>139</v>
      </c>
      <c r="AE369" s="15">
        <v>23.5</v>
      </c>
      <c r="AF369" s="15">
        <v>7</v>
      </c>
      <c r="AG369" s="15">
        <v>1</v>
      </c>
      <c r="AH369" s="15">
        <v>0.5</v>
      </c>
      <c r="AI369" s="15">
        <v>1.3</v>
      </c>
      <c r="AJ369" s="16">
        <f t="shared" si="183"/>
        <v>0.8</v>
      </c>
      <c r="AK369" s="16" t="s">
        <v>135</v>
      </c>
      <c r="AL369" s="16" t="s">
        <v>135</v>
      </c>
      <c r="AM369" s="15" t="s">
        <v>141</v>
      </c>
      <c r="AN369" s="16">
        <f t="shared" si="184"/>
        <v>3</v>
      </c>
      <c r="AO369" s="16">
        <v>0</v>
      </c>
      <c r="AP369" s="16">
        <v>0</v>
      </c>
      <c r="AQ369" s="16">
        <v>0</v>
      </c>
      <c r="AR369" s="16">
        <v>0</v>
      </c>
      <c r="AS369" s="16">
        <v>0</v>
      </c>
      <c r="AT369" s="16" t="s">
        <v>135</v>
      </c>
      <c r="AU369" s="17">
        <f t="shared" si="185"/>
        <v>0</v>
      </c>
      <c r="AV369" s="17"/>
      <c r="AW369" s="17">
        <f>VLOOKUP(I369,ABNT5101!$I$3:$J$9,2)</f>
        <v>7.5</v>
      </c>
      <c r="AX369" s="17">
        <f>VLOOKUP(I369,ABNT5101!$I$3:$M$9,5)</f>
        <v>0.18</v>
      </c>
      <c r="AY369" s="131" t="str">
        <f>_xlfn.XLOOKUP(I369,ABNT5101!$I:$I,ABNT5101!$L:$L)</f>
        <v>-</v>
      </c>
      <c r="AZ369" s="131">
        <f>_xlfn.XLOOKUP(I369,ABNT5101!$I:$I,ABNT5101!M:M)</f>
        <v>0.18</v>
      </c>
      <c r="BA369" s="131" t="str">
        <f>_xlfn.XLOOKUP(I369,ABNT5101!$I:$I,ABNT5101!N:N)</f>
        <v>-</v>
      </c>
      <c r="BB369" s="131">
        <f>_xlfn.XLOOKUP(I369,ABNT5101!$I:$I,ABNT5101!O:O)</f>
        <v>16</v>
      </c>
      <c r="BC369" s="18" t="str">
        <f t="shared" si="186"/>
        <v>ATENDE</v>
      </c>
      <c r="BD369" s="19">
        <f t="shared" si="187"/>
        <v>1.1333333333333333</v>
      </c>
      <c r="BE369" s="19">
        <f t="shared" si="188"/>
        <v>3.1111111111111116</v>
      </c>
      <c r="BF369" s="19" t="str">
        <f t="shared" si="189"/>
        <v>-</v>
      </c>
      <c r="BG369" s="20">
        <v>16</v>
      </c>
      <c r="BH369" s="20">
        <v>0.74</v>
      </c>
      <c r="BI369" s="20"/>
      <c r="BJ369" s="20"/>
      <c r="BK369" s="21"/>
      <c r="BL369" s="20"/>
      <c r="BM369" s="18" t="str">
        <f t="shared" si="190"/>
        <v>ATENDE</v>
      </c>
      <c r="BN369" s="18" t="str">
        <f t="shared" si="191"/>
        <v>ATENDE</v>
      </c>
      <c r="BO369" s="18" t="str">
        <f t="shared" si="192"/>
        <v>ATENDE</v>
      </c>
      <c r="BP369" s="18" t="str">
        <f t="shared" si="193"/>
        <v>ATENDE</v>
      </c>
      <c r="BQ369" s="22" t="str">
        <f t="shared" si="194"/>
        <v>C5</v>
      </c>
      <c r="BR369" s="22" t="str">
        <f t="shared" si="210"/>
        <v>P6</v>
      </c>
      <c r="BS369" s="23">
        <f t="shared" si="195"/>
        <v>1.7333333333333329</v>
      </c>
      <c r="BT369" s="20">
        <v>8.1999999999999993</v>
      </c>
      <c r="BU369" s="20">
        <v>4.08</v>
      </c>
      <c r="BV369" s="132">
        <f>IF(BR369="-","-",_xlfn.XLOOKUP(BR369,ABNT5101!$B$4:$B$9,ABNT5101!$C$4:$C$9))</f>
        <v>3</v>
      </c>
      <c r="BW369" s="132">
        <f>IF(BR369="-","-",_xlfn.XLOOKUP(BR369,ABNT5101!$B$4:$B$9,ABNT5101!$D$4:$D$9))</f>
        <v>0.6</v>
      </c>
      <c r="BX369" s="18" t="str">
        <f t="shared" si="196"/>
        <v>ATENDE</v>
      </c>
      <c r="BY369" s="18" t="str">
        <f t="shared" si="197"/>
        <v>ATENDE</v>
      </c>
      <c r="BZ369" s="18" t="str">
        <f t="shared" si="198"/>
        <v>ATENDE</v>
      </c>
      <c r="CA369" s="22" t="str">
        <f t="shared" si="211"/>
        <v>P6</v>
      </c>
      <c r="CB369" s="23">
        <f t="shared" si="199"/>
        <v>1.7333333333333329</v>
      </c>
      <c r="CC369" s="22">
        <v>8.1999999999999993</v>
      </c>
      <c r="CD369" s="22">
        <v>4.08</v>
      </c>
      <c r="CE369" s="130">
        <f>IF(CA369="-","-",_xlfn.XLOOKUP(CA369,ABNT5101!$B$4:$B$9,ABNT5101!$C$4:$C$9))</f>
        <v>3</v>
      </c>
      <c r="CF369" s="130">
        <f>IF(CA369="-","-",_xlfn.XLOOKUP(CA369,ABNT5101!$B$4:$B$9,ABNT5101!$D$4:$D$9))</f>
        <v>0.6</v>
      </c>
      <c r="CG369" s="18" t="str">
        <f t="shared" si="200"/>
        <v>ATENDE</v>
      </c>
      <c r="CH369" s="18" t="str">
        <f t="shared" si="201"/>
        <v>ATENDE</v>
      </c>
      <c r="CI369" s="18" t="str">
        <f t="shared" si="202"/>
        <v>ATENDE</v>
      </c>
      <c r="CJ369" s="133" t="str">
        <f>_xlfn.XLOOKUP(CK369,'Banco de dados'!$B:$B,'Banco de dados'!$D:$D)</f>
        <v>SX LIGHTING</v>
      </c>
      <c r="CK369" s="145" t="s">
        <v>798</v>
      </c>
      <c r="CL369" s="24" t="str">
        <f>_xlfn.XLOOKUP(CK369,'Banco de dados'!$B:$B,'Banco de dados'!$E:$E)</f>
        <v>SXINEVO020K40L12CZF7PHF</v>
      </c>
      <c r="CM369" s="24"/>
      <c r="CN369" s="24">
        <f>IF(CM369="-","-",_xlfn.XLOOKUP(CM369,'Banco de dados'!$B:$B,'Banco de dados'!$E:$E))</f>
        <v>0</v>
      </c>
      <c r="CO369" s="26">
        <f t="shared" si="203"/>
        <v>1</v>
      </c>
      <c r="CP369" s="24">
        <f>_xlfn.XLOOKUP(CK369,'Banco de dados'!$B:$B,'Banco de dados'!$H:$H)</f>
        <v>22.5</v>
      </c>
      <c r="CQ369" s="24">
        <f>_xlfn.XLOOKUP(CM369,'Banco de dados'!$B:$B,'Banco de dados'!$H:$H)</f>
        <v>0</v>
      </c>
      <c r="CR369" s="24">
        <f>_xlfn.XLOOKUP(CK369,'Banco de dados'!$B:$B,'Banco de dados'!$F:$F)</f>
        <v>3825</v>
      </c>
      <c r="CS369" s="24">
        <f>_xlfn.XLOOKUP(CM369,'Banco de dados'!$B:$B,'Banco de dados'!$F:$F)</f>
        <v>0</v>
      </c>
      <c r="CT369" s="25">
        <v>0</v>
      </c>
      <c r="CU369" s="25"/>
      <c r="CV369" s="24" t="str">
        <f>IF(AI369&lt;=0.5,"Curto I",IF(AND(AI369&gt;='Braços de IP'!$B$9,AI369&lt;='Braços de IP'!$D$9),'Braços de IP'!$E$9,IF(AND(AI369&gt;='Braços de IP'!$B$10,AI369&lt;='Braços de IP'!$D$10),'Braços de IP'!$E$10,IF(AND(AI369&gt;='Braços de IP'!$B$11,AI369&lt;='Braços de IP'!$D$11),'Braços de IP'!$E$11,IF(AND(AI369&gt;='Braços de IP'!$B$12,AI369&lt;='Braços de IP'!$D$12),'Braços de IP'!$E$12,IF(AND(AI369&gt;='Braços de IP'!$B$13,AI369&lt;='Braços de IP'!$D$13),'Braços de IP'!$E$13,IF(AND(AI369&gt;='Braços de IP'!$B$14,AI369&lt;='Braços de IP'!$D$14),'Braços de IP'!$E$14,"ERRO")))))))</f>
        <v>Curto II</v>
      </c>
      <c r="CW369" s="25"/>
      <c r="CX369" s="24" t="str">
        <f>IF($CW369="","",VLOOKUP($CW369,'Braços de IP'!$E$9:$I$15,2,0))</f>
        <v/>
      </c>
      <c r="CY369" s="27" t="str">
        <f>IF($CW369="","",VLOOKUP($CW369,'Braços de IP'!$E$9:$I$15,5,0))</f>
        <v/>
      </c>
      <c r="CZ369" s="24"/>
      <c r="DA369" s="24"/>
      <c r="DB369" s="24"/>
      <c r="DC369" s="24"/>
      <c r="DD369" s="24"/>
      <c r="DE369" s="24"/>
      <c r="DF369" s="28">
        <f t="shared" si="204"/>
        <v>22.5</v>
      </c>
      <c r="DG369" s="29">
        <f t="shared" si="205"/>
        <v>100</v>
      </c>
      <c r="DH369" s="28">
        <f t="shared" si="206"/>
        <v>122.5</v>
      </c>
      <c r="DI369" s="30">
        <f t="shared" si="207"/>
        <v>0.77500000000000002</v>
      </c>
      <c r="DJ369" s="31"/>
      <c r="DK369" s="32"/>
      <c r="DL369" s="15" t="s">
        <v>141</v>
      </c>
      <c r="DM369" s="15"/>
      <c r="DO369" s="33">
        <f t="shared" si="208"/>
        <v>0.80769230769230771</v>
      </c>
    </row>
    <row r="370" spans="1:125" ht="15.75" hidden="1" customHeight="1" x14ac:dyDescent="0.3">
      <c r="C370" t="s">
        <v>991</v>
      </c>
      <c r="D370" s="15">
        <v>120</v>
      </c>
      <c r="E370" s="15" t="s">
        <v>132</v>
      </c>
      <c r="F370" s="15" t="s">
        <v>284</v>
      </c>
      <c r="G370" s="15">
        <v>-29.987065999999999</v>
      </c>
      <c r="H370" s="15">
        <v>-50.126257000000003</v>
      </c>
      <c r="I370" s="15" t="s">
        <v>134</v>
      </c>
      <c r="J370" s="15" t="s">
        <v>135</v>
      </c>
      <c r="K370" s="15" t="s">
        <v>136</v>
      </c>
      <c r="L370" s="15" t="s">
        <v>148</v>
      </c>
      <c r="M370" s="15">
        <v>100</v>
      </c>
      <c r="N370" s="15">
        <v>17</v>
      </c>
      <c r="O370" s="15">
        <v>0</v>
      </c>
      <c r="P370" s="15">
        <f t="shared" si="182"/>
        <v>200</v>
      </c>
      <c r="Q370" s="16">
        <v>2</v>
      </c>
      <c r="R370" s="16">
        <v>4</v>
      </c>
      <c r="S370" s="16">
        <v>8</v>
      </c>
      <c r="T370" s="15"/>
      <c r="U370" s="15"/>
      <c r="V370" s="15">
        <v>0</v>
      </c>
      <c r="W370" s="15">
        <v>4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34" t="s">
        <v>1010</v>
      </c>
      <c r="AD370" s="15" t="s">
        <v>139</v>
      </c>
      <c r="AE370" s="15">
        <v>23.5</v>
      </c>
      <c r="AF370" s="15">
        <v>7</v>
      </c>
      <c r="AG370" s="15">
        <v>1</v>
      </c>
      <c r="AH370" s="15">
        <v>0.5</v>
      </c>
      <c r="AI370" s="15">
        <v>1.3</v>
      </c>
      <c r="AJ370" s="16">
        <f t="shared" si="183"/>
        <v>0.8</v>
      </c>
      <c r="AK370" s="16" t="s">
        <v>135</v>
      </c>
      <c r="AL370" s="16" t="s">
        <v>135</v>
      </c>
      <c r="AM370" s="15" t="s">
        <v>141</v>
      </c>
      <c r="AN370" s="16">
        <f t="shared" si="184"/>
        <v>3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 t="s">
        <v>135</v>
      </c>
      <c r="AU370" s="17">
        <f t="shared" si="185"/>
        <v>0</v>
      </c>
      <c r="AV370" s="17"/>
      <c r="AW370" s="17">
        <f>VLOOKUP(I370,ABNT5101!$I$3:$J$9,2)</f>
        <v>7.5</v>
      </c>
      <c r="AX370" s="17">
        <f>VLOOKUP(I370,ABNT5101!$I$3:$M$9,5)</f>
        <v>0.18</v>
      </c>
      <c r="AY370" s="131" t="str">
        <f>_xlfn.XLOOKUP(I370,ABNT5101!$I:$I,ABNT5101!$L:$L)</f>
        <v>-</v>
      </c>
      <c r="AZ370" s="131">
        <f>_xlfn.XLOOKUP(I370,ABNT5101!$I:$I,ABNT5101!M:M)</f>
        <v>0.18</v>
      </c>
      <c r="BA370" s="131" t="str">
        <f>_xlfn.XLOOKUP(I370,ABNT5101!$I:$I,ABNT5101!N:N)</f>
        <v>-</v>
      </c>
      <c r="BB370" s="131">
        <f>_xlfn.XLOOKUP(I370,ABNT5101!$I:$I,ABNT5101!O:O)</f>
        <v>16</v>
      </c>
      <c r="BC370" s="18" t="str">
        <f t="shared" si="186"/>
        <v>ATENDE</v>
      </c>
      <c r="BD370" s="19">
        <f t="shared" si="187"/>
        <v>2.158666666666667</v>
      </c>
      <c r="BE370" s="19">
        <f t="shared" si="188"/>
        <v>3</v>
      </c>
      <c r="BF370" s="19" t="str">
        <f t="shared" si="189"/>
        <v>-</v>
      </c>
      <c r="BG370" s="20">
        <v>23.69</v>
      </c>
      <c r="BH370" s="20">
        <v>0.72</v>
      </c>
      <c r="BI370" s="20"/>
      <c r="BJ370" s="20"/>
      <c r="BK370" s="21"/>
      <c r="BL370" s="20"/>
      <c r="BM370" s="18" t="str">
        <f t="shared" si="190"/>
        <v>ATENDE</v>
      </c>
      <c r="BN370" s="18" t="str">
        <f t="shared" si="191"/>
        <v>ATENDE</v>
      </c>
      <c r="BO370" s="18" t="str">
        <f t="shared" si="192"/>
        <v>ATENDE</v>
      </c>
      <c r="BP370" s="18" t="str">
        <f t="shared" si="193"/>
        <v>ATENDE</v>
      </c>
      <c r="BQ370" s="22" t="str">
        <f t="shared" si="194"/>
        <v>C5</v>
      </c>
      <c r="BR370" s="22" t="str">
        <f t="shared" si="210"/>
        <v>P6</v>
      </c>
      <c r="BS370" s="23">
        <f t="shared" si="195"/>
        <v>2.9666666666666668</v>
      </c>
      <c r="BT370" s="20">
        <v>11.9</v>
      </c>
      <c r="BU370" s="20">
        <v>7.15</v>
      </c>
      <c r="BV370" s="132">
        <f>IF(BR370="-","-",_xlfn.XLOOKUP(BR370,ABNT5101!$B$4:$B$9,ABNT5101!$C$4:$C$9))</f>
        <v>3</v>
      </c>
      <c r="BW370" s="132">
        <f>IF(BR370="-","-",_xlfn.XLOOKUP(BR370,ABNT5101!$B$4:$B$9,ABNT5101!$D$4:$D$9))</f>
        <v>0.6</v>
      </c>
      <c r="BX370" s="18" t="str">
        <f t="shared" si="196"/>
        <v>ATENDE</v>
      </c>
      <c r="BY370" s="18" t="str">
        <f t="shared" si="197"/>
        <v>ATENDE</v>
      </c>
      <c r="BZ370" s="18" t="str">
        <f t="shared" si="198"/>
        <v>ATENDE</v>
      </c>
      <c r="CA370" s="22" t="str">
        <f t="shared" si="211"/>
        <v>P6</v>
      </c>
      <c r="CB370" s="23">
        <f t="shared" si="199"/>
        <v>2.9666666666666668</v>
      </c>
      <c r="CC370" s="22">
        <v>11.9</v>
      </c>
      <c r="CD370" s="22">
        <v>7.15</v>
      </c>
      <c r="CE370" s="130">
        <f>IF(CA370="-","-",_xlfn.XLOOKUP(CA370,ABNT5101!$B$4:$B$9,ABNT5101!$C$4:$C$9))</f>
        <v>3</v>
      </c>
      <c r="CF370" s="130">
        <f>IF(CA370="-","-",_xlfn.XLOOKUP(CA370,ABNT5101!$B$4:$B$9,ABNT5101!$D$4:$D$9))</f>
        <v>0.6</v>
      </c>
      <c r="CG370" s="18" t="str">
        <f t="shared" si="200"/>
        <v>ATENDE</v>
      </c>
      <c r="CH370" s="18" t="str">
        <f t="shared" si="201"/>
        <v>ATENDE</v>
      </c>
      <c r="CI370" s="18" t="str">
        <f t="shared" si="202"/>
        <v>ATENDE</v>
      </c>
      <c r="CJ370" s="133" t="str">
        <f>_xlfn.XLOOKUP(CK370,'Banco de dados'!$B:$B,'Banco de dados'!$D:$D)</f>
        <v>TECNOWATT</v>
      </c>
      <c r="CK370" s="145" t="s">
        <v>824</v>
      </c>
      <c r="CL370" s="24" t="str">
        <f>_xlfn.XLOOKUP(CK370,'Banco de dados'!$B:$B,'Banco de dados'!$E:$E)</f>
        <v>SIGSAGPTLRRSSNDL_30W_38IBBRS
1-10C1MUN6.5</v>
      </c>
      <c r="CM370" s="24"/>
      <c r="CN370" s="24">
        <f>IF(CM370="-","-",_xlfn.XLOOKUP(CM370,'Banco de dados'!$B:$B,'Banco de dados'!$E:$E))</f>
        <v>0</v>
      </c>
      <c r="CO370" s="26">
        <f t="shared" si="203"/>
        <v>1</v>
      </c>
      <c r="CP370" s="24">
        <f>_xlfn.XLOOKUP(CK370,'Banco de dados'!$B:$B,'Banco de dados'!$H:$H)</f>
        <v>30</v>
      </c>
      <c r="CQ370" s="24">
        <f>_xlfn.XLOOKUP(CM370,'Banco de dados'!$B:$B,'Banco de dados'!$H:$H)</f>
        <v>0</v>
      </c>
      <c r="CR370" s="24">
        <f>_xlfn.XLOOKUP(CK370,'Banco de dados'!$B:$B,'Banco de dados'!$F:$F)</f>
        <v>5266</v>
      </c>
      <c r="CS370" s="24">
        <f>_xlfn.XLOOKUP(CM370,'Banco de dados'!$B:$B,'Banco de dados'!$F:$F)</f>
        <v>0</v>
      </c>
      <c r="CT370" s="25">
        <v>0</v>
      </c>
      <c r="CU370" s="25"/>
      <c r="CV370" s="24" t="str">
        <f>IF(AI370&lt;=0.5,"Curto I",IF(AND(AI370&gt;='Braços de IP'!$B$9,AI370&lt;='Braços de IP'!$D$9),'Braços de IP'!$E$9,IF(AND(AI370&gt;='Braços de IP'!$B$10,AI370&lt;='Braços de IP'!$D$10),'Braços de IP'!$E$10,IF(AND(AI370&gt;='Braços de IP'!$B$11,AI370&lt;='Braços de IP'!$D$11),'Braços de IP'!$E$11,IF(AND(AI370&gt;='Braços de IP'!$B$12,AI370&lt;='Braços de IP'!$D$12),'Braços de IP'!$E$12,IF(AND(AI370&gt;='Braços de IP'!$B$13,AI370&lt;='Braços de IP'!$D$13),'Braços de IP'!$E$13,IF(AND(AI370&gt;='Braços de IP'!$B$14,AI370&lt;='Braços de IP'!$D$14),'Braços de IP'!$E$14,"ERRO")))))))</f>
        <v>Curto II</v>
      </c>
      <c r="CW370" s="25"/>
      <c r="CX370" s="24" t="str">
        <f>IF($CW370="","",VLOOKUP($CW370,'Braços de IP'!$E$9:$I$15,2,0))</f>
        <v/>
      </c>
      <c r="CY370" s="27" t="str">
        <f>IF($CW370="","",VLOOKUP($CW370,'Braços de IP'!$E$9:$I$15,5,0))</f>
        <v/>
      </c>
      <c r="CZ370" s="24"/>
      <c r="DA370" s="24"/>
      <c r="DB370" s="24"/>
      <c r="DC370" s="24"/>
      <c r="DD370" s="24"/>
      <c r="DE370" s="24"/>
      <c r="DF370" s="28">
        <f t="shared" si="204"/>
        <v>30</v>
      </c>
      <c r="DG370" s="29">
        <f t="shared" si="205"/>
        <v>100</v>
      </c>
      <c r="DH370" s="28">
        <f t="shared" si="206"/>
        <v>130</v>
      </c>
      <c r="DI370" s="30">
        <f t="shared" si="207"/>
        <v>0.7</v>
      </c>
      <c r="DJ370" s="31"/>
      <c r="DK370" s="32"/>
      <c r="DL370" s="15" t="s">
        <v>141</v>
      </c>
      <c r="DM370" s="15"/>
      <c r="DO370" s="33">
        <f t="shared" si="208"/>
        <v>0.74358974358974361</v>
      </c>
    </row>
    <row r="371" spans="1:125" ht="15.75" hidden="1" customHeight="1" x14ac:dyDescent="0.3">
      <c r="C371" t="s">
        <v>991</v>
      </c>
      <c r="D371" s="15">
        <v>123</v>
      </c>
      <c r="E371" s="15" t="s">
        <v>132</v>
      </c>
      <c r="F371" s="15" t="s">
        <v>289</v>
      </c>
      <c r="G371" s="15">
        <v>-30.062231000000001</v>
      </c>
      <c r="H371" s="15">
        <v>-50.158293</v>
      </c>
      <c r="I371" s="15" t="s">
        <v>134</v>
      </c>
      <c r="J371" s="15" t="s">
        <v>135</v>
      </c>
      <c r="K371" s="15" t="s">
        <v>136</v>
      </c>
      <c r="L371" s="15" t="s">
        <v>148</v>
      </c>
      <c r="M371" s="15">
        <v>100</v>
      </c>
      <c r="N371" s="15">
        <v>17</v>
      </c>
      <c r="O371" s="15">
        <v>0</v>
      </c>
      <c r="P371" s="15">
        <f t="shared" si="182"/>
        <v>200</v>
      </c>
      <c r="Q371" s="16">
        <v>2</v>
      </c>
      <c r="R371" s="16">
        <v>2.5</v>
      </c>
      <c r="S371" s="16">
        <v>7</v>
      </c>
      <c r="T371" s="15"/>
      <c r="U371" s="15"/>
      <c r="V371" s="15">
        <v>0</v>
      </c>
      <c r="W371" s="15">
        <v>2.5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 t="s">
        <v>138</v>
      </c>
      <c r="AD371" s="15" t="s">
        <v>139</v>
      </c>
      <c r="AE371" s="15">
        <v>36.700000000000003</v>
      </c>
      <c r="AF371" s="15">
        <v>7.5</v>
      </c>
      <c r="AG371" s="15">
        <v>1</v>
      </c>
      <c r="AH371" s="15">
        <v>0.3</v>
      </c>
      <c r="AI371" s="15">
        <v>1.3</v>
      </c>
      <c r="AJ371" s="16">
        <f t="shared" si="183"/>
        <v>1</v>
      </c>
      <c r="AK371" s="16" t="s">
        <v>135</v>
      </c>
      <c r="AL371" s="16" t="s">
        <v>135</v>
      </c>
      <c r="AM371" s="15" t="s">
        <v>140</v>
      </c>
      <c r="AN371" s="16">
        <f t="shared" si="184"/>
        <v>2</v>
      </c>
      <c r="AO371" s="16">
        <v>0</v>
      </c>
      <c r="AP371" s="16">
        <v>0</v>
      </c>
      <c r="AQ371" s="16">
        <v>0</v>
      </c>
      <c r="AR371" s="16">
        <v>0</v>
      </c>
      <c r="AS371" s="16">
        <v>0</v>
      </c>
      <c r="AT371" s="16" t="s">
        <v>135</v>
      </c>
      <c r="AU371" s="17">
        <f t="shared" si="185"/>
        <v>0</v>
      </c>
      <c r="AV371" s="17"/>
      <c r="AW371" s="17">
        <f>VLOOKUP(I371,ABNT5101!$I$3:$J$9,2)</f>
        <v>7.5</v>
      </c>
      <c r="AX371" s="17">
        <f>VLOOKUP(I371,ABNT5101!$I$3:$M$9,5)</f>
        <v>0.18</v>
      </c>
      <c r="AY371" s="131" t="str">
        <f>_xlfn.XLOOKUP(I371,ABNT5101!$I:$I,ABNT5101!$L:$L)</f>
        <v>-</v>
      </c>
      <c r="AZ371" s="131">
        <f>_xlfn.XLOOKUP(I371,ABNT5101!$I:$I,ABNT5101!M:M)</f>
        <v>0.18</v>
      </c>
      <c r="BA371" s="131" t="str">
        <f>_xlfn.XLOOKUP(I371,ABNT5101!$I:$I,ABNT5101!N:N)</f>
        <v>-</v>
      </c>
      <c r="BB371" s="131">
        <f>_xlfn.XLOOKUP(I371,ABNT5101!$I:$I,ABNT5101!O:O)</f>
        <v>16</v>
      </c>
      <c r="BC371" s="18" t="str">
        <f t="shared" si="186"/>
        <v>ATENDE</v>
      </c>
      <c r="BD371" s="19">
        <f t="shared" si="187"/>
        <v>3.2000000000000028E-2</v>
      </c>
      <c r="BE371" s="19">
        <f t="shared" si="188"/>
        <v>1.1111111111111112</v>
      </c>
      <c r="BF371" s="19" t="str">
        <f t="shared" si="189"/>
        <v>-</v>
      </c>
      <c r="BG371" s="20">
        <v>7.74</v>
      </c>
      <c r="BH371" s="20">
        <v>0.38</v>
      </c>
      <c r="BI371" s="20"/>
      <c r="BJ371" s="20"/>
      <c r="BK371" s="21"/>
      <c r="BL371" s="20"/>
      <c r="BM371" s="18" t="str">
        <f t="shared" si="190"/>
        <v>ATENDE</v>
      </c>
      <c r="BN371" s="18" t="str">
        <f t="shared" si="191"/>
        <v>ATENDE</v>
      </c>
      <c r="BO371" s="18" t="str">
        <f t="shared" si="192"/>
        <v>ATENDE</v>
      </c>
      <c r="BP371" s="18" t="str">
        <f t="shared" si="193"/>
        <v>ATENDE</v>
      </c>
      <c r="BQ371" s="22" t="str">
        <f t="shared" si="194"/>
        <v>C5</v>
      </c>
      <c r="BR371" s="22" t="str">
        <f t="shared" si="210"/>
        <v>P6</v>
      </c>
      <c r="BS371" s="23">
        <f t="shared" si="195"/>
        <v>0.30666666666666664</v>
      </c>
      <c r="BT371" s="20">
        <v>3.92</v>
      </c>
      <c r="BU371" s="20">
        <v>1.79</v>
      </c>
      <c r="BV371" s="132">
        <f>IF(BR371="-","-",_xlfn.XLOOKUP(BR371,ABNT5101!$B$4:$B$9,ABNT5101!$C$4:$C$9))</f>
        <v>3</v>
      </c>
      <c r="BW371" s="132">
        <f>IF(BR371="-","-",_xlfn.XLOOKUP(BR371,ABNT5101!$B$4:$B$9,ABNT5101!$D$4:$D$9))</f>
        <v>0.6</v>
      </c>
      <c r="BX371" s="18" t="str">
        <f t="shared" si="196"/>
        <v>ATENDE</v>
      </c>
      <c r="BY371" s="18" t="str">
        <f t="shared" si="197"/>
        <v>ATENDE</v>
      </c>
      <c r="BZ371" s="18" t="str">
        <f t="shared" si="198"/>
        <v>ATENDE</v>
      </c>
      <c r="CA371" s="22" t="str">
        <f t="shared" si="211"/>
        <v>P6</v>
      </c>
      <c r="CB371" s="23">
        <f t="shared" si="199"/>
        <v>1.2466666666666666</v>
      </c>
      <c r="CC371" s="22">
        <v>6.74</v>
      </c>
      <c r="CD371" s="22">
        <v>2.2200000000000002</v>
      </c>
      <c r="CE371" s="130">
        <f>IF(CA371="-","-",_xlfn.XLOOKUP(CA371,ABNT5101!$B$4:$B$9,ABNT5101!$C$4:$C$9))</f>
        <v>3</v>
      </c>
      <c r="CF371" s="130">
        <f>IF(CA371="-","-",_xlfn.XLOOKUP(CA371,ABNT5101!$B$4:$B$9,ABNT5101!$D$4:$D$9))</f>
        <v>0.6</v>
      </c>
      <c r="CG371" s="18" t="str">
        <f t="shared" si="200"/>
        <v>ATENDE</v>
      </c>
      <c r="CH371" s="18" t="str">
        <f t="shared" si="201"/>
        <v>ATENDE</v>
      </c>
      <c r="CI371" s="18" t="str">
        <f t="shared" si="202"/>
        <v>ATENDE</v>
      </c>
      <c r="CJ371" s="133" t="str">
        <f>_xlfn.XLOOKUP(CK371,'Banco de dados'!$B:$B,'Banco de dados'!$D:$D)</f>
        <v>LEDSTAR</v>
      </c>
      <c r="CK371" s="145" t="s">
        <v>709</v>
      </c>
      <c r="CL371" s="24" t="str">
        <f>_xlfn.XLOOKUP(CK371,'Banco de dados'!$B:$B,'Banco de dados'!$E:$E)</f>
        <v>LUM LED SL VT 9.1 35W</v>
      </c>
      <c r="CM371" s="24"/>
      <c r="CN371" s="24" t="e">
        <f>IF(CM371="-","-",_xlfn.XLOOKUP(CM371,'Banco de dados'!$B:$B,'Banco de dados'!$E:$E))</f>
        <v>#N/A</v>
      </c>
      <c r="CO371" s="26">
        <f t="shared" si="203"/>
        <v>1</v>
      </c>
      <c r="CP371" s="24">
        <f>_xlfn.XLOOKUP(CK371,'Banco de dados'!$B:$B,'Banco de dados'!$H:$H)</f>
        <v>35</v>
      </c>
      <c r="CQ371" s="24">
        <f>_xlfn.XLOOKUP(CM371,'Banco de dados'!$B:$B,'Banco de dados'!$H:$H)</f>
        <v>0</v>
      </c>
      <c r="CR371" s="24">
        <f>_xlfn.XLOOKUP(CK371,'Banco de dados'!$B:$B,'Banco de dados'!$F:$F)</f>
        <v>5955.62</v>
      </c>
      <c r="CS371" s="24">
        <f>_xlfn.XLOOKUP(CM371,'Banco de dados'!$B:$B,'Banco de dados'!$F:$F)</f>
        <v>0</v>
      </c>
      <c r="CT371" s="25">
        <v>0</v>
      </c>
      <c r="CU371" s="25"/>
      <c r="CV371" s="24" t="str">
        <f>IF(AI371&lt;=0.5,"Curto I",IF(AND(AI371&gt;='Braços de IP'!$B$9,AI371&lt;='Braços de IP'!$D$9),'Braços de IP'!$E$9,IF(AND(AI371&gt;='Braços de IP'!$B$10,AI371&lt;='Braços de IP'!$D$10),'Braços de IP'!$E$10,IF(AND(AI371&gt;='Braços de IP'!$B$11,AI371&lt;='Braços de IP'!$D$11),'Braços de IP'!$E$11,IF(AND(AI371&gt;='Braços de IP'!$B$12,AI371&lt;='Braços de IP'!$D$12),'Braços de IP'!$E$12,IF(AND(AI371&gt;='Braços de IP'!$B$13,AI371&lt;='Braços de IP'!$D$13),'Braços de IP'!$E$13,IF(AND(AI371&gt;='Braços de IP'!$B$14,AI371&lt;='Braços de IP'!$D$14),'Braços de IP'!$E$14,"ERRO")))))))</f>
        <v>Curto II</v>
      </c>
      <c r="CW371" s="25"/>
      <c r="CX371" s="24" t="str">
        <f>IF($CW371="","",VLOOKUP($CW371,'Braços de IP'!$E$9:$I$15,2,0))</f>
        <v/>
      </c>
      <c r="CY371" s="27" t="str">
        <f>IF($CW371="","",VLOOKUP($CW371,'Braços de IP'!$E$9:$I$15,5,0))</f>
        <v/>
      </c>
      <c r="CZ371" s="24"/>
      <c r="DA371" s="24"/>
      <c r="DB371" s="24"/>
      <c r="DC371" s="24"/>
      <c r="DD371" s="24"/>
      <c r="DE371" s="24"/>
      <c r="DF371" s="28">
        <f t="shared" si="204"/>
        <v>35</v>
      </c>
      <c r="DG371" s="29">
        <f t="shared" si="205"/>
        <v>100</v>
      </c>
      <c r="DH371" s="28">
        <f t="shared" si="206"/>
        <v>135</v>
      </c>
      <c r="DI371" s="30">
        <f t="shared" si="207"/>
        <v>0.65</v>
      </c>
      <c r="DJ371" s="31"/>
      <c r="DK371" s="32"/>
      <c r="DL371" s="15" t="s">
        <v>141</v>
      </c>
      <c r="DM371" s="15"/>
      <c r="DO371" s="33">
        <f t="shared" si="208"/>
        <v>0.70085470085470081</v>
      </c>
    </row>
    <row r="372" spans="1:125" ht="15.75" hidden="1" customHeight="1" x14ac:dyDescent="0.3">
      <c r="C372" t="s">
        <v>991</v>
      </c>
      <c r="D372" s="15">
        <v>123</v>
      </c>
      <c r="E372" s="15" t="s">
        <v>132</v>
      </c>
      <c r="F372" s="15" t="s">
        <v>289</v>
      </c>
      <c r="G372" s="15">
        <v>-30.062231000000001</v>
      </c>
      <c r="H372" s="15">
        <v>-50.158293</v>
      </c>
      <c r="I372" s="15" t="s">
        <v>134</v>
      </c>
      <c r="J372" s="15" t="s">
        <v>135</v>
      </c>
      <c r="K372" s="15" t="s">
        <v>136</v>
      </c>
      <c r="L372" s="15" t="s">
        <v>148</v>
      </c>
      <c r="M372" s="15">
        <v>100</v>
      </c>
      <c r="N372" s="15">
        <v>17</v>
      </c>
      <c r="O372" s="15">
        <v>0</v>
      </c>
      <c r="P372" s="15">
        <f t="shared" si="182"/>
        <v>200</v>
      </c>
      <c r="Q372" s="16">
        <v>2</v>
      </c>
      <c r="R372" s="16">
        <v>2.5</v>
      </c>
      <c r="S372" s="16">
        <v>7</v>
      </c>
      <c r="T372" s="15"/>
      <c r="U372" s="15"/>
      <c r="V372" s="15">
        <v>0</v>
      </c>
      <c r="W372" s="15">
        <v>2.5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 t="s">
        <v>138</v>
      </c>
      <c r="AD372" s="15" t="s">
        <v>139</v>
      </c>
      <c r="AE372" s="15">
        <v>36.700000000000003</v>
      </c>
      <c r="AF372" s="15">
        <v>7.5</v>
      </c>
      <c r="AG372" s="15">
        <v>1</v>
      </c>
      <c r="AH372" s="15">
        <v>0.3</v>
      </c>
      <c r="AI372" s="15">
        <v>1.3</v>
      </c>
      <c r="AJ372" s="16">
        <f t="shared" si="183"/>
        <v>1</v>
      </c>
      <c r="AK372" s="16" t="s">
        <v>135</v>
      </c>
      <c r="AL372" s="16" t="s">
        <v>135</v>
      </c>
      <c r="AM372" s="15" t="s">
        <v>140</v>
      </c>
      <c r="AN372" s="16">
        <f t="shared" si="184"/>
        <v>2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 t="s">
        <v>135</v>
      </c>
      <c r="AU372" s="17">
        <f t="shared" si="185"/>
        <v>0</v>
      </c>
      <c r="AV372" s="17"/>
      <c r="AW372" s="17">
        <f>VLOOKUP(I372,ABNT5101!$I$3:$J$9,2)</f>
        <v>7.5</v>
      </c>
      <c r="AX372" s="17">
        <f>VLOOKUP(I372,ABNT5101!$I$3:$M$9,5)</f>
        <v>0.18</v>
      </c>
      <c r="AY372" s="131" t="str">
        <f>_xlfn.XLOOKUP(I372,ABNT5101!$I:$I,ABNT5101!$L:$L)</f>
        <v>-</v>
      </c>
      <c r="AZ372" s="131">
        <f>_xlfn.XLOOKUP(I372,ABNT5101!$I:$I,ABNT5101!M:M)</f>
        <v>0.18</v>
      </c>
      <c r="BA372" s="131" t="str">
        <f>_xlfn.XLOOKUP(I372,ABNT5101!$I:$I,ABNT5101!N:N)</f>
        <v>-</v>
      </c>
      <c r="BB372" s="131">
        <f>_xlfn.XLOOKUP(I372,ABNT5101!$I:$I,ABNT5101!O:O)</f>
        <v>16</v>
      </c>
      <c r="BC372" s="18" t="str">
        <f t="shared" si="186"/>
        <v>ATENDE</v>
      </c>
      <c r="BD372" s="19">
        <f t="shared" si="187"/>
        <v>0.16266666666666674</v>
      </c>
      <c r="BE372" s="19">
        <f t="shared" si="188"/>
        <v>1.8333333333333335</v>
      </c>
      <c r="BF372" s="19" t="str">
        <f t="shared" si="189"/>
        <v>-</v>
      </c>
      <c r="BG372" s="20">
        <v>8.7200000000000006</v>
      </c>
      <c r="BH372" s="20">
        <v>0.51</v>
      </c>
      <c r="BI372" s="20"/>
      <c r="BJ372" s="20"/>
      <c r="BK372" s="21"/>
      <c r="BL372" s="20"/>
      <c r="BM372" s="18" t="str">
        <f t="shared" si="190"/>
        <v>ATENDE</v>
      </c>
      <c r="BN372" s="18" t="str">
        <f t="shared" si="191"/>
        <v>ATENDE</v>
      </c>
      <c r="BO372" s="18" t="str">
        <f t="shared" si="192"/>
        <v>ATENDE</v>
      </c>
      <c r="BP372" s="18" t="str">
        <f t="shared" si="193"/>
        <v>ATENDE</v>
      </c>
      <c r="BQ372" s="22" t="str">
        <f t="shared" si="194"/>
        <v>C5</v>
      </c>
      <c r="BR372" s="22" t="str">
        <f t="shared" si="210"/>
        <v>P6</v>
      </c>
      <c r="BS372" s="23">
        <f t="shared" si="195"/>
        <v>0.30000000000000004</v>
      </c>
      <c r="BT372" s="20">
        <v>3.9</v>
      </c>
      <c r="BU372" s="20">
        <v>2.39</v>
      </c>
      <c r="BV372" s="132">
        <f>IF(BR372="-","-",_xlfn.XLOOKUP(BR372,ABNT5101!$B$4:$B$9,ABNT5101!$C$4:$C$9))</f>
        <v>3</v>
      </c>
      <c r="BW372" s="132">
        <f>IF(BR372="-","-",_xlfn.XLOOKUP(BR372,ABNT5101!$B$4:$B$9,ABNT5101!$D$4:$D$9))</f>
        <v>0.6</v>
      </c>
      <c r="BX372" s="18" t="str">
        <f t="shared" si="196"/>
        <v>ATENDE</v>
      </c>
      <c r="BY372" s="18" t="str">
        <f t="shared" si="197"/>
        <v>ATENDE</v>
      </c>
      <c r="BZ372" s="18" t="str">
        <f t="shared" si="198"/>
        <v>ATENDE</v>
      </c>
      <c r="CA372" s="22" t="str">
        <f t="shared" si="211"/>
        <v>P6</v>
      </c>
      <c r="CB372" s="23">
        <f t="shared" si="199"/>
        <v>1.6166666666666667</v>
      </c>
      <c r="CC372" s="22">
        <v>7.85</v>
      </c>
      <c r="CD372" s="22">
        <v>2.79</v>
      </c>
      <c r="CE372" s="130">
        <f>IF(CA372="-","-",_xlfn.XLOOKUP(CA372,ABNT5101!$B$4:$B$9,ABNT5101!$C$4:$C$9))</f>
        <v>3</v>
      </c>
      <c r="CF372" s="130">
        <f>IF(CA372="-","-",_xlfn.XLOOKUP(CA372,ABNT5101!$B$4:$B$9,ABNT5101!$D$4:$D$9))</f>
        <v>0.6</v>
      </c>
      <c r="CG372" s="18" t="str">
        <f t="shared" si="200"/>
        <v>ATENDE</v>
      </c>
      <c r="CH372" s="18" t="str">
        <f t="shared" si="201"/>
        <v>ATENDE</v>
      </c>
      <c r="CI372" s="18" t="str">
        <f t="shared" si="202"/>
        <v>ATENDE</v>
      </c>
      <c r="CJ372" s="133" t="str">
        <f>_xlfn.XLOOKUP(CK372,'Banco de dados'!$B:$B,'Banco de dados'!$D:$D)</f>
        <v>SX LIGHTING</v>
      </c>
      <c r="CK372" s="145" t="s">
        <v>803</v>
      </c>
      <c r="CL372" s="24" t="str">
        <f>_xlfn.XLOOKUP(CK372,'Banco de dados'!$B:$B,'Banco de dados'!$E:$E)</f>
        <v>SXINEVO040K40L12CZF7PHF</v>
      </c>
      <c r="CM372" s="24"/>
      <c r="CN372" s="24" t="e">
        <f>IF(CM372="-","-",_xlfn.XLOOKUP(CM372,'Banco de dados'!$B:$B,'Banco de dados'!$E:$E))</f>
        <v>#N/A</v>
      </c>
      <c r="CO372" s="26">
        <f t="shared" si="203"/>
        <v>1</v>
      </c>
      <c r="CP372" s="24">
        <f>_xlfn.XLOOKUP(CK372,'Banco de dados'!$B:$B,'Banco de dados'!$H:$H)</f>
        <v>39</v>
      </c>
      <c r="CQ372" s="24">
        <f>_xlfn.XLOOKUP(CM372,'Banco de dados'!$B:$B,'Banco de dados'!$H:$H)</f>
        <v>0</v>
      </c>
      <c r="CR372" s="24">
        <f>_xlfn.XLOOKUP(CK372,'Banco de dados'!$B:$B,'Banco de dados'!$F:$F)</f>
        <v>6552</v>
      </c>
      <c r="CS372" s="24">
        <f>_xlfn.XLOOKUP(CM372,'Banco de dados'!$B:$B,'Banco de dados'!$F:$F)</f>
        <v>0</v>
      </c>
      <c r="CT372" s="25">
        <v>0</v>
      </c>
      <c r="CU372" s="25"/>
      <c r="CV372" s="24" t="str">
        <f>IF(AI372&lt;=0.5,"Curto I",IF(AND(AI372&gt;='Braços de IP'!$B$9,AI372&lt;='Braços de IP'!$D$9),'Braços de IP'!$E$9,IF(AND(AI372&gt;='Braços de IP'!$B$10,AI372&lt;='Braços de IP'!$D$10),'Braços de IP'!$E$10,IF(AND(AI372&gt;='Braços de IP'!$B$11,AI372&lt;='Braços de IP'!$D$11),'Braços de IP'!$E$11,IF(AND(AI372&gt;='Braços de IP'!$B$12,AI372&lt;='Braços de IP'!$D$12),'Braços de IP'!$E$12,IF(AND(AI372&gt;='Braços de IP'!$B$13,AI372&lt;='Braços de IP'!$D$13),'Braços de IP'!$E$13,IF(AND(AI372&gt;='Braços de IP'!$B$14,AI372&lt;='Braços de IP'!$D$14),'Braços de IP'!$E$14,"ERRO")))))))</f>
        <v>Curto II</v>
      </c>
      <c r="CW372" s="25"/>
      <c r="CX372" s="24" t="str">
        <f>IF($CW372="","",VLOOKUP($CW372,'Braços de IP'!$E$9:$I$15,2,0))</f>
        <v/>
      </c>
      <c r="CY372" s="27" t="str">
        <f>IF($CW372="","",VLOOKUP($CW372,'Braços de IP'!$E$9:$I$15,5,0))</f>
        <v/>
      </c>
      <c r="CZ372" s="24"/>
      <c r="DA372" s="24"/>
      <c r="DB372" s="24"/>
      <c r="DC372" s="24"/>
      <c r="DD372" s="24"/>
      <c r="DE372" s="24"/>
      <c r="DF372" s="28">
        <f t="shared" si="204"/>
        <v>39</v>
      </c>
      <c r="DG372" s="29">
        <f t="shared" si="205"/>
        <v>100</v>
      </c>
      <c r="DH372" s="28">
        <f t="shared" si="206"/>
        <v>139</v>
      </c>
      <c r="DI372" s="30">
        <f t="shared" si="207"/>
        <v>0.61</v>
      </c>
      <c r="DJ372" s="31"/>
      <c r="DK372" s="32"/>
      <c r="DL372" s="15" t="s">
        <v>141</v>
      </c>
      <c r="DM372" s="15"/>
      <c r="DO372" s="33">
        <f t="shared" si="208"/>
        <v>0.66666666666666663</v>
      </c>
    </row>
    <row r="373" spans="1:125" ht="15.75" hidden="1" customHeight="1" x14ac:dyDescent="0.3">
      <c r="C373" t="s">
        <v>991</v>
      </c>
      <c r="D373" s="15">
        <v>123</v>
      </c>
      <c r="E373" s="15" t="s">
        <v>132</v>
      </c>
      <c r="F373" s="15" t="s">
        <v>289</v>
      </c>
      <c r="G373" s="15">
        <v>-30.062231000000001</v>
      </c>
      <c r="H373" s="15">
        <v>-50.158293</v>
      </c>
      <c r="I373" s="15" t="s">
        <v>134</v>
      </c>
      <c r="J373" s="15" t="s">
        <v>135</v>
      </c>
      <c r="K373" s="15" t="s">
        <v>136</v>
      </c>
      <c r="L373" s="15" t="s">
        <v>148</v>
      </c>
      <c r="M373" s="15">
        <v>100</v>
      </c>
      <c r="N373" s="15">
        <v>17</v>
      </c>
      <c r="O373" s="15">
        <v>0</v>
      </c>
      <c r="P373" s="15">
        <f t="shared" si="182"/>
        <v>200</v>
      </c>
      <c r="Q373" s="16">
        <v>2</v>
      </c>
      <c r="R373" s="16">
        <v>2.5</v>
      </c>
      <c r="S373" s="16">
        <v>7</v>
      </c>
      <c r="T373" s="15"/>
      <c r="U373" s="15"/>
      <c r="V373" s="15">
        <v>0</v>
      </c>
      <c r="W373" s="15">
        <v>2.5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 t="s">
        <v>138</v>
      </c>
      <c r="AD373" s="15" t="s">
        <v>139</v>
      </c>
      <c r="AE373" s="15">
        <v>36.700000000000003</v>
      </c>
      <c r="AF373" s="15">
        <v>7.5</v>
      </c>
      <c r="AG373" s="15">
        <v>1</v>
      </c>
      <c r="AH373" s="15">
        <v>0.3</v>
      </c>
      <c r="AI373" s="15">
        <v>1.3</v>
      </c>
      <c r="AJ373" s="16">
        <f t="shared" si="183"/>
        <v>1</v>
      </c>
      <c r="AK373" s="16" t="s">
        <v>135</v>
      </c>
      <c r="AL373" s="16" t="s">
        <v>135</v>
      </c>
      <c r="AM373" s="15" t="s">
        <v>140</v>
      </c>
      <c r="AN373" s="16">
        <f t="shared" si="184"/>
        <v>2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 t="s">
        <v>135</v>
      </c>
      <c r="AU373" s="17">
        <f t="shared" si="185"/>
        <v>0</v>
      </c>
      <c r="AV373" s="17"/>
      <c r="AW373" s="17">
        <f>VLOOKUP(I373,ABNT5101!$I$3:$J$9,2)</f>
        <v>7.5</v>
      </c>
      <c r="AX373" s="17">
        <f>VLOOKUP(I373,ABNT5101!$I$3:$M$9,5)</f>
        <v>0.18</v>
      </c>
      <c r="AY373" s="131" t="str">
        <f>_xlfn.XLOOKUP(I373,ABNT5101!$I:$I,ABNT5101!$L:$L)</f>
        <v>-</v>
      </c>
      <c r="AZ373" s="131">
        <f>_xlfn.XLOOKUP(I373,ABNT5101!$I:$I,ABNT5101!M:M)</f>
        <v>0.18</v>
      </c>
      <c r="BA373" s="131" t="str">
        <f>_xlfn.XLOOKUP(I373,ABNT5101!$I:$I,ABNT5101!N:N)</f>
        <v>-</v>
      </c>
      <c r="BB373" s="131">
        <f>_xlfn.XLOOKUP(I373,ABNT5101!$I:$I,ABNT5101!O:O)</f>
        <v>16</v>
      </c>
      <c r="BC373" s="18" t="str">
        <f t="shared" si="186"/>
        <v>ATENDE</v>
      </c>
      <c r="BD373" s="19">
        <f t="shared" si="187"/>
        <v>0.29333333333333322</v>
      </c>
      <c r="BE373" s="19">
        <f t="shared" si="188"/>
        <v>1.0555555555555558</v>
      </c>
      <c r="BF373" s="19" t="str">
        <f t="shared" si="189"/>
        <v>-</v>
      </c>
      <c r="BG373" s="20">
        <v>9.6999999999999993</v>
      </c>
      <c r="BH373" s="20">
        <v>0.37</v>
      </c>
      <c r="BI373" s="20"/>
      <c r="BJ373" s="20"/>
      <c r="BK373" s="21"/>
      <c r="BL373" s="20"/>
      <c r="BM373" s="18" t="str">
        <f t="shared" si="190"/>
        <v>ATENDE</v>
      </c>
      <c r="BN373" s="18" t="str">
        <f t="shared" si="191"/>
        <v>ATENDE</v>
      </c>
      <c r="BO373" s="18" t="str">
        <f t="shared" si="192"/>
        <v>ATENDE</v>
      </c>
      <c r="BP373" s="18" t="str">
        <f t="shared" si="193"/>
        <v>ATENDE</v>
      </c>
      <c r="BQ373" s="22" t="str">
        <f t="shared" si="194"/>
        <v>C5</v>
      </c>
      <c r="BR373" s="22" t="str">
        <f t="shared" si="210"/>
        <v>P6</v>
      </c>
      <c r="BS373" s="23">
        <f t="shared" si="195"/>
        <v>7.3333333333333472E-2</v>
      </c>
      <c r="BT373" s="20">
        <v>3.22</v>
      </c>
      <c r="BU373" s="20">
        <v>1.57</v>
      </c>
      <c r="BV373" s="132">
        <f>IF(BR373="-","-",_xlfn.XLOOKUP(BR373,ABNT5101!$B$4:$B$9,ABNT5101!$C$4:$C$9))</f>
        <v>3</v>
      </c>
      <c r="BW373" s="132">
        <f>IF(BR373="-","-",_xlfn.XLOOKUP(BR373,ABNT5101!$B$4:$B$9,ABNT5101!$D$4:$D$9))</f>
        <v>0.6</v>
      </c>
      <c r="BX373" s="18" t="str">
        <f t="shared" si="196"/>
        <v>ATENDE</v>
      </c>
      <c r="BY373" s="18" t="str">
        <f t="shared" si="197"/>
        <v>ATENDE</v>
      </c>
      <c r="BZ373" s="18" t="str">
        <f t="shared" si="198"/>
        <v>ATENDE</v>
      </c>
      <c r="CA373" s="22" t="str">
        <f t="shared" si="211"/>
        <v>P6</v>
      </c>
      <c r="CB373" s="23">
        <f t="shared" si="199"/>
        <v>1.7799999999999998</v>
      </c>
      <c r="CC373" s="22">
        <v>8.34</v>
      </c>
      <c r="CD373" s="22">
        <v>2.96</v>
      </c>
      <c r="CE373" s="130">
        <f>IF(CA373="-","-",_xlfn.XLOOKUP(CA373,ABNT5101!$B$4:$B$9,ABNT5101!$C$4:$C$9))</f>
        <v>3</v>
      </c>
      <c r="CF373" s="130">
        <f>IF(CA373="-","-",_xlfn.XLOOKUP(CA373,ABNT5101!$B$4:$B$9,ABNT5101!$D$4:$D$9))</f>
        <v>0.6</v>
      </c>
      <c r="CG373" s="18" t="str">
        <f t="shared" si="200"/>
        <v>ATENDE</v>
      </c>
      <c r="CH373" s="18" t="str">
        <f t="shared" si="201"/>
        <v>ATENDE</v>
      </c>
      <c r="CI373" s="18" t="str">
        <f t="shared" si="202"/>
        <v>ATENDE</v>
      </c>
      <c r="CJ373" s="133" t="str">
        <f>_xlfn.XLOOKUP(CK373,'Banco de dados'!$B:$B,'Banco de dados'!$D:$D)</f>
        <v>TECNOWATT</v>
      </c>
      <c r="CK373" s="145" t="s">
        <v>826</v>
      </c>
      <c r="CL373" s="24" t="str">
        <f>_xlfn.XLOOKUP(CK373,'Banco de dados'!$B:$B,'Banco de dados'!$E:$E)</f>
        <v>SIGSAGPTLRRSSNDL_40W_50IBBRS
1-10C1MUN6.5</v>
      </c>
      <c r="CM373" s="24"/>
      <c r="CN373" s="24">
        <f>IF(CM373="-","-",_xlfn.XLOOKUP(CM373,'Banco de dados'!$B:$B,'Banco de dados'!$E:$E))</f>
        <v>0</v>
      </c>
      <c r="CO373" s="26">
        <f t="shared" si="203"/>
        <v>1</v>
      </c>
      <c r="CP373" s="24">
        <f>_xlfn.XLOOKUP(CK373,'Banco de dados'!$B:$B,'Banco de dados'!$H:$H)</f>
        <v>40</v>
      </c>
      <c r="CQ373" s="24">
        <f>_xlfn.XLOOKUP(CM373,'Banco de dados'!$B:$B,'Banco de dados'!$H:$H)</f>
        <v>0</v>
      </c>
      <c r="CR373" s="24">
        <f>_xlfn.XLOOKUP(CK373,'Banco de dados'!$B:$B,'Banco de dados'!$F:$F)</f>
        <v>6641</v>
      </c>
      <c r="CS373" s="24">
        <f>_xlfn.XLOOKUP(CM373,'Banco de dados'!$B:$B,'Banco de dados'!$F:$F)</f>
        <v>0</v>
      </c>
      <c r="CT373" s="25">
        <v>0</v>
      </c>
      <c r="CU373" s="25"/>
      <c r="CV373" s="24" t="str">
        <f>IF(AI373&lt;=0.5,"Curto I",IF(AND(AI373&gt;='Braços de IP'!$B$9,AI373&lt;='Braços de IP'!$D$9),'Braços de IP'!$E$9,IF(AND(AI373&gt;='Braços de IP'!$B$10,AI373&lt;='Braços de IP'!$D$10),'Braços de IP'!$E$10,IF(AND(AI373&gt;='Braços de IP'!$B$11,AI373&lt;='Braços de IP'!$D$11),'Braços de IP'!$E$11,IF(AND(AI373&gt;='Braços de IP'!$B$12,AI373&lt;='Braços de IP'!$D$12),'Braços de IP'!$E$12,IF(AND(AI373&gt;='Braços de IP'!$B$13,AI373&lt;='Braços de IP'!$D$13),'Braços de IP'!$E$13,IF(AND(AI373&gt;='Braços de IP'!$B$14,AI373&lt;='Braços de IP'!$D$14),'Braços de IP'!$E$14,"ERRO")))))))</f>
        <v>Curto II</v>
      </c>
      <c r="CW373" s="25"/>
      <c r="CX373" s="24" t="str">
        <f>IF($CW373="","",VLOOKUP($CW373,'Braços de IP'!$E$9:$I$15,2,0))</f>
        <v/>
      </c>
      <c r="CY373" s="27" t="str">
        <f>IF($CW373="","",VLOOKUP($CW373,'Braços de IP'!$E$9:$I$15,5,0))</f>
        <v/>
      </c>
      <c r="CZ373" s="24"/>
      <c r="DA373" s="24"/>
      <c r="DB373" s="24"/>
      <c r="DC373" s="24"/>
      <c r="DD373" s="24"/>
      <c r="DE373" s="24"/>
      <c r="DF373" s="28">
        <f t="shared" si="204"/>
        <v>40</v>
      </c>
      <c r="DG373" s="29">
        <f t="shared" si="205"/>
        <v>100</v>
      </c>
      <c r="DH373" s="28">
        <f t="shared" si="206"/>
        <v>140</v>
      </c>
      <c r="DI373" s="30">
        <f t="shared" si="207"/>
        <v>0.6</v>
      </c>
      <c r="DJ373" s="31"/>
      <c r="DK373" s="32"/>
      <c r="DL373" s="15" t="s">
        <v>141</v>
      </c>
      <c r="DM373" s="15"/>
      <c r="DO373" s="33">
        <f t="shared" si="208"/>
        <v>0.65811965811965811</v>
      </c>
    </row>
    <row r="374" spans="1:125" ht="15.75" hidden="1" customHeight="1" x14ac:dyDescent="0.3">
      <c r="C374" t="s">
        <v>991</v>
      </c>
      <c r="D374" s="15">
        <v>125</v>
      </c>
      <c r="E374" s="15" t="s">
        <v>132</v>
      </c>
      <c r="F374" s="15" t="s">
        <v>292</v>
      </c>
      <c r="G374" s="15">
        <v>-29.984749000000001</v>
      </c>
      <c r="H374" s="15">
        <v>-50.126472</v>
      </c>
      <c r="I374" s="15" t="s">
        <v>154</v>
      </c>
      <c r="J374" s="15" t="s">
        <v>135</v>
      </c>
      <c r="K374" s="15" t="s">
        <v>286</v>
      </c>
      <c r="L374" s="15" t="s">
        <v>148</v>
      </c>
      <c r="M374" s="15">
        <v>100</v>
      </c>
      <c r="N374" s="15">
        <v>17</v>
      </c>
      <c r="O374" s="15">
        <v>0</v>
      </c>
      <c r="P374" s="15">
        <f t="shared" si="182"/>
        <v>200</v>
      </c>
      <c r="Q374" s="16">
        <v>2</v>
      </c>
      <c r="R374" s="16">
        <v>4</v>
      </c>
      <c r="S374" s="16">
        <v>10</v>
      </c>
      <c r="T374" s="15"/>
      <c r="U374" s="15"/>
      <c r="V374" s="15">
        <v>0</v>
      </c>
      <c r="W374" s="15">
        <v>2.8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 t="s">
        <v>138</v>
      </c>
      <c r="AD374" s="15" t="s">
        <v>139</v>
      </c>
      <c r="AE374" s="15">
        <v>36.700000000000003</v>
      </c>
      <c r="AF374" s="15">
        <v>6</v>
      </c>
      <c r="AG374" s="15">
        <v>1</v>
      </c>
      <c r="AH374" s="15">
        <v>0.3</v>
      </c>
      <c r="AI374" s="15">
        <v>1.5</v>
      </c>
      <c r="AJ374" s="16">
        <f t="shared" si="183"/>
        <v>1.2</v>
      </c>
      <c r="AK374" s="16" t="s">
        <v>135</v>
      </c>
      <c r="AL374" s="16" t="s">
        <v>135</v>
      </c>
      <c r="AM374" s="15" t="s">
        <v>140</v>
      </c>
      <c r="AN374" s="16">
        <f t="shared" si="184"/>
        <v>2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 t="s">
        <v>135</v>
      </c>
      <c r="AU374" s="17">
        <f t="shared" si="185"/>
        <v>0</v>
      </c>
      <c r="AV374" s="17"/>
      <c r="AW374" s="17">
        <f>VLOOKUP(I374,ABNT5101!$I$3:$J$9,2)</f>
        <v>10</v>
      </c>
      <c r="AX374" s="17">
        <f>VLOOKUP(I374,ABNT5101!$I$3:$M$9,5)</f>
        <v>0.18</v>
      </c>
      <c r="AY374" s="131" t="str">
        <f>_xlfn.XLOOKUP(I374,ABNT5101!$I:$I,ABNT5101!$L:$L)</f>
        <v>-</v>
      </c>
      <c r="AZ374" s="131">
        <f>_xlfn.XLOOKUP(I374,ABNT5101!$I:$I,ABNT5101!M:M)</f>
        <v>0.18</v>
      </c>
      <c r="BA374" s="131" t="str">
        <f>_xlfn.XLOOKUP(I374,ABNT5101!$I:$I,ABNT5101!N:N)</f>
        <v>-</v>
      </c>
      <c r="BB374" s="131">
        <f>_xlfn.XLOOKUP(I374,ABNT5101!$I:$I,ABNT5101!O:O)</f>
        <v>16</v>
      </c>
      <c r="BC374" s="18" t="str">
        <f t="shared" si="186"/>
        <v>ATENDE</v>
      </c>
      <c r="BD374" s="19">
        <f t="shared" si="187"/>
        <v>0.69799999999999995</v>
      </c>
      <c r="BE374" s="19">
        <f t="shared" si="188"/>
        <v>1.2777777777777777</v>
      </c>
      <c r="BF374" s="19" t="str">
        <f t="shared" si="189"/>
        <v>-</v>
      </c>
      <c r="BG374" s="20">
        <v>16.98</v>
      </c>
      <c r="BH374" s="20">
        <v>0.41</v>
      </c>
      <c r="BI374" s="20"/>
      <c r="BJ374" s="20"/>
      <c r="BK374" s="21"/>
      <c r="BL374" s="20"/>
      <c r="BM374" s="18" t="str">
        <f t="shared" si="190"/>
        <v>ATENDE</v>
      </c>
      <c r="BN374" s="18" t="str">
        <f t="shared" si="191"/>
        <v>ATENDE</v>
      </c>
      <c r="BO374" s="18" t="str">
        <f t="shared" si="192"/>
        <v>ATENDE</v>
      </c>
      <c r="BP374" s="18" t="str">
        <f t="shared" si="193"/>
        <v>ATENDE</v>
      </c>
      <c r="BQ374" s="22" t="str">
        <f t="shared" si="194"/>
        <v>C4</v>
      </c>
      <c r="BR374" s="22" t="str">
        <f t="shared" si="210"/>
        <v>P4</v>
      </c>
      <c r="BS374" s="23">
        <f t="shared" si="195"/>
        <v>0.44799999999999995</v>
      </c>
      <c r="BT374" s="20">
        <v>10.86</v>
      </c>
      <c r="BU374" s="20">
        <v>4.2300000000000004</v>
      </c>
      <c r="BV374" s="132">
        <f>IF(BR374="-","-",_xlfn.XLOOKUP(BR374,ABNT5101!$B$4:$B$9,ABNT5101!$C$4:$C$9))</f>
        <v>7.5</v>
      </c>
      <c r="BW374" s="132">
        <f>IF(BR374="-","-",_xlfn.XLOOKUP(BR374,ABNT5101!$B$4:$B$9,ABNT5101!$D$4:$D$9))</f>
        <v>1.5</v>
      </c>
      <c r="BX374" s="18" t="str">
        <f t="shared" si="196"/>
        <v>ATENDE</v>
      </c>
      <c r="BY374" s="18" t="str">
        <f t="shared" si="197"/>
        <v>ATENDE</v>
      </c>
      <c r="BZ374" s="18" t="str">
        <f t="shared" si="198"/>
        <v>ATENDE</v>
      </c>
      <c r="CA374" s="22" t="s">
        <v>135</v>
      </c>
      <c r="CB374" s="23" t="e">
        <f t="shared" si="199"/>
        <v>#VALUE!</v>
      </c>
      <c r="CC374" s="22">
        <v>8.69</v>
      </c>
      <c r="CD374" s="22">
        <v>4.92</v>
      </c>
      <c r="CE374" s="130" t="str">
        <f>IF(CA374="-","-",_xlfn.XLOOKUP(CA374,ABNT5101!$B$4:$B$9,ABNT5101!$C$4:$C$9))</f>
        <v>-</v>
      </c>
      <c r="CF374" s="130" t="str">
        <f>IF(CA374="-","-",_xlfn.XLOOKUP(CA374,ABNT5101!$B$4:$B$9,ABNT5101!$D$4:$D$9))</f>
        <v>-</v>
      </c>
      <c r="CG374" s="18" t="str">
        <f t="shared" si="200"/>
        <v>-</v>
      </c>
      <c r="CH374" s="18" t="str">
        <f t="shared" si="201"/>
        <v>-</v>
      </c>
      <c r="CI374" s="18" t="str">
        <f t="shared" si="202"/>
        <v>-</v>
      </c>
      <c r="CJ374" s="133" t="str">
        <f>_xlfn.XLOOKUP(CK374,'Banco de dados'!$B:$B,'Banco de dados'!$D:$D)</f>
        <v>LEDSTAR</v>
      </c>
      <c r="CK374" s="145" t="s">
        <v>719</v>
      </c>
      <c r="CL374" s="24" t="str">
        <f>_xlfn.XLOOKUP(CK374,'Banco de dados'!$B:$B,'Banco de dados'!$E:$E)</f>
        <v>LUM LED SL VT 9.1 85W</v>
      </c>
      <c r="CM374" s="24"/>
      <c r="CN374" s="24" t="e">
        <f>IF(CM374="-","-",_xlfn.XLOOKUP(CM374,'Banco de dados'!$B:$B,'Banco de dados'!$E:$E))</f>
        <v>#N/A</v>
      </c>
      <c r="CO374" s="26">
        <f t="shared" si="203"/>
        <v>1</v>
      </c>
      <c r="CP374" s="24">
        <f>_xlfn.XLOOKUP(CK374,'Banco de dados'!$B:$B,'Banco de dados'!$H:$H)</f>
        <v>85</v>
      </c>
      <c r="CQ374" s="24">
        <f>_xlfn.XLOOKUP(CM374,'Banco de dados'!$B:$B,'Banco de dados'!$H:$H)</f>
        <v>0</v>
      </c>
      <c r="CR374" s="24">
        <f>_xlfn.XLOOKUP(CK374,'Banco de dados'!$B:$B,'Banco de dados'!$F:$F)</f>
        <v>14489</v>
      </c>
      <c r="CS374" s="24">
        <f>_xlfn.XLOOKUP(CM374,'Banco de dados'!$B:$B,'Banco de dados'!$F:$F)</f>
        <v>0</v>
      </c>
      <c r="CT374" s="25">
        <v>0</v>
      </c>
      <c r="CU374" s="25"/>
      <c r="CV374" s="24" t="str">
        <f>IF(AI374&lt;=0.5,"Curto I",IF(AND(AI374&gt;='Braços de IP'!$B$9,AI374&lt;='Braços de IP'!$D$9),'Braços de IP'!$E$9,IF(AND(AI374&gt;='Braços de IP'!$B$10,AI374&lt;='Braços de IP'!$D$10),'Braços de IP'!$E$10,IF(AND(AI374&gt;='Braços de IP'!$B$11,AI374&lt;='Braços de IP'!$D$11),'Braços de IP'!$E$11,IF(AND(AI374&gt;='Braços de IP'!$B$12,AI374&lt;='Braços de IP'!$D$12),'Braços de IP'!$E$12,IF(AND(AI374&gt;='Braços de IP'!$B$13,AI374&lt;='Braços de IP'!$D$13),'Braços de IP'!$E$13,IF(AND(AI374&gt;='Braços de IP'!$B$14,AI374&lt;='Braços de IP'!$D$14),'Braços de IP'!$E$14,"ERRO")))))))</f>
        <v>Curto II</v>
      </c>
      <c r="CW374" s="25"/>
      <c r="CX374" s="24" t="str">
        <f>IF($CW374="","",VLOOKUP($CW374,'Braços de IP'!$E$9:$I$15,2,0))</f>
        <v/>
      </c>
      <c r="CY374" s="27" t="str">
        <f>IF($CW374="","",VLOOKUP($CW374,'Braços de IP'!$E$9:$I$15,5,0))</f>
        <v/>
      </c>
      <c r="CZ374" s="24"/>
      <c r="DA374" s="24"/>
      <c r="DB374" s="24"/>
      <c r="DC374" s="24"/>
      <c r="DD374" s="24"/>
      <c r="DE374" s="24"/>
      <c r="DF374" s="28">
        <f t="shared" si="204"/>
        <v>85</v>
      </c>
      <c r="DG374" s="29">
        <f t="shared" si="205"/>
        <v>100</v>
      </c>
      <c r="DH374" s="28">
        <f t="shared" si="206"/>
        <v>185</v>
      </c>
      <c r="DI374" s="30">
        <f t="shared" si="207"/>
        <v>0.15000000000000002</v>
      </c>
      <c r="DJ374" s="31"/>
      <c r="DK374" s="32"/>
      <c r="DL374" s="15" t="s">
        <v>141</v>
      </c>
      <c r="DM374" s="15"/>
      <c r="DO374" s="33">
        <f t="shared" si="208"/>
        <v>0.27350427350427353</v>
      </c>
    </row>
    <row r="375" spans="1:125" ht="15.75" hidden="1" customHeight="1" x14ac:dyDescent="0.3">
      <c r="C375" t="s">
        <v>991</v>
      </c>
      <c r="D375" s="15">
        <v>125</v>
      </c>
      <c r="E375" s="15" t="s">
        <v>132</v>
      </c>
      <c r="F375" s="15" t="s">
        <v>292</v>
      </c>
      <c r="G375" s="15">
        <v>-29.984749000000001</v>
      </c>
      <c r="H375" s="15">
        <v>-50.126472</v>
      </c>
      <c r="I375" s="15" t="s">
        <v>154</v>
      </c>
      <c r="J375" s="15" t="s">
        <v>135</v>
      </c>
      <c r="K375" s="15" t="s">
        <v>286</v>
      </c>
      <c r="L375" s="15" t="s">
        <v>148</v>
      </c>
      <c r="M375" s="15">
        <v>100</v>
      </c>
      <c r="N375" s="15">
        <v>17</v>
      </c>
      <c r="O375" s="15">
        <v>0</v>
      </c>
      <c r="P375" s="15">
        <f t="shared" si="182"/>
        <v>200</v>
      </c>
      <c r="Q375" s="16">
        <v>2</v>
      </c>
      <c r="R375" s="16">
        <v>4</v>
      </c>
      <c r="S375" s="16">
        <v>10</v>
      </c>
      <c r="T375" s="15"/>
      <c r="U375" s="15"/>
      <c r="V375" s="15">
        <v>0</v>
      </c>
      <c r="W375" s="15">
        <v>2.8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 t="s">
        <v>138</v>
      </c>
      <c r="AD375" s="15" t="s">
        <v>139</v>
      </c>
      <c r="AE375" s="15">
        <v>36.700000000000003</v>
      </c>
      <c r="AF375" s="15">
        <v>6</v>
      </c>
      <c r="AG375" s="15">
        <v>1</v>
      </c>
      <c r="AH375" s="15">
        <v>0.3</v>
      </c>
      <c r="AI375" s="15">
        <v>1.5</v>
      </c>
      <c r="AJ375" s="16">
        <f t="shared" si="183"/>
        <v>1.2</v>
      </c>
      <c r="AK375" s="16" t="s">
        <v>135</v>
      </c>
      <c r="AL375" s="16" t="s">
        <v>135</v>
      </c>
      <c r="AM375" s="15" t="s">
        <v>140</v>
      </c>
      <c r="AN375" s="16">
        <f t="shared" si="184"/>
        <v>2</v>
      </c>
      <c r="AO375" s="16">
        <v>0</v>
      </c>
      <c r="AP375" s="16">
        <v>0</v>
      </c>
      <c r="AQ375" s="16">
        <v>0</v>
      </c>
      <c r="AR375" s="16">
        <v>0</v>
      </c>
      <c r="AS375" s="16">
        <v>0</v>
      </c>
      <c r="AT375" s="16" t="s">
        <v>135</v>
      </c>
      <c r="AU375" s="17">
        <f t="shared" si="185"/>
        <v>0</v>
      </c>
      <c r="AV375" s="17"/>
      <c r="AW375" s="17">
        <f>VLOOKUP(I375,ABNT5101!$I$3:$J$9,2)</f>
        <v>10</v>
      </c>
      <c r="AX375" s="17">
        <f>VLOOKUP(I375,ABNT5101!$I$3:$M$9,5)</f>
        <v>0.18</v>
      </c>
      <c r="AY375" s="131" t="str">
        <f>_xlfn.XLOOKUP(I375,ABNT5101!$I:$I,ABNT5101!$L:$L)</f>
        <v>-</v>
      </c>
      <c r="AZ375" s="131">
        <f>_xlfn.XLOOKUP(I375,ABNT5101!$I:$I,ABNT5101!M:M)</f>
        <v>0.18</v>
      </c>
      <c r="BA375" s="131" t="str">
        <f>_xlfn.XLOOKUP(I375,ABNT5101!$I:$I,ABNT5101!N:N)</f>
        <v>-</v>
      </c>
      <c r="BB375" s="131">
        <f>_xlfn.XLOOKUP(I375,ABNT5101!$I:$I,ABNT5101!O:O)</f>
        <v>16</v>
      </c>
      <c r="BC375" s="18" t="str">
        <f t="shared" si="186"/>
        <v>ATENDE</v>
      </c>
      <c r="BD375" s="19">
        <f t="shared" si="187"/>
        <v>0.81299999999999994</v>
      </c>
      <c r="BE375" s="19">
        <f t="shared" si="188"/>
        <v>1.1111111111111112</v>
      </c>
      <c r="BF375" s="19" t="str">
        <f t="shared" si="189"/>
        <v>-</v>
      </c>
      <c r="BG375" s="20">
        <v>18.13</v>
      </c>
      <c r="BH375" s="20">
        <v>0.38</v>
      </c>
      <c r="BI375" s="20"/>
      <c r="BJ375" s="20"/>
      <c r="BK375" s="21"/>
      <c r="BL375" s="20"/>
      <c r="BM375" s="18" t="str">
        <f t="shared" si="190"/>
        <v>ATENDE</v>
      </c>
      <c r="BN375" s="18" t="str">
        <f t="shared" si="191"/>
        <v>ATENDE</v>
      </c>
      <c r="BO375" s="18" t="str">
        <f t="shared" si="192"/>
        <v>ATENDE</v>
      </c>
      <c r="BP375" s="18" t="str">
        <f t="shared" si="193"/>
        <v>ATENDE</v>
      </c>
      <c r="BQ375" s="22" t="str">
        <f t="shared" si="194"/>
        <v>C4</v>
      </c>
      <c r="BR375" s="22" t="str">
        <f t="shared" si="210"/>
        <v>P4</v>
      </c>
      <c r="BS375" s="23">
        <f t="shared" si="195"/>
        <v>0.29200000000000004</v>
      </c>
      <c r="BT375" s="20">
        <v>9.69</v>
      </c>
      <c r="BU375" s="20">
        <v>3.59</v>
      </c>
      <c r="BV375" s="132">
        <f>IF(BR375="-","-",_xlfn.XLOOKUP(BR375,ABNT5101!$B$4:$B$9,ABNT5101!$C$4:$C$9))</f>
        <v>7.5</v>
      </c>
      <c r="BW375" s="132">
        <f>IF(BR375="-","-",_xlfn.XLOOKUP(BR375,ABNT5101!$B$4:$B$9,ABNT5101!$D$4:$D$9))</f>
        <v>1.5</v>
      </c>
      <c r="BX375" s="18" t="str">
        <f t="shared" si="196"/>
        <v>ATENDE</v>
      </c>
      <c r="BY375" s="18" t="str">
        <f t="shared" si="197"/>
        <v>ATENDE</v>
      </c>
      <c r="BZ375" s="18" t="str">
        <f t="shared" si="198"/>
        <v>ATENDE</v>
      </c>
      <c r="CA375" s="22" t="s">
        <v>135</v>
      </c>
      <c r="CB375" s="23" t="e">
        <f t="shared" si="199"/>
        <v>#VALUE!</v>
      </c>
      <c r="CC375" s="22">
        <v>8.24</v>
      </c>
      <c r="CD375" s="22">
        <v>3.88</v>
      </c>
      <c r="CE375" s="130" t="str">
        <f>IF(CA375="-","-",_xlfn.XLOOKUP(CA375,ABNT5101!$B$4:$B$9,ABNT5101!$C$4:$C$9))</f>
        <v>-</v>
      </c>
      <c r="CF375" s="130" t="str">
        <f>IF(CA375="-","-",_xlfn.XLOOKUP(CA375,ABNT5101!$B$4:$B$9,ABNT5101!$D$4:$D$9))</f>
        <v>-</v>
      </c>
      <c r="CG375" s="18" t="str">
        <f t="shared" si="200"/>
        <v>-</v>
      </c>
      <c r="CH375" s="18" t="str">
        <f t="shared" si="201"/>
        <v>-</v>
      </c>
      <c r="CI375" s="18" t="str">
        <f t="shared" si="202"/>
        <v>-</v>
      </c>
      <c r="CJ375" s="133" t="str">
        <f>_xlfn.XLOOKUP(CK375,'Banco de dados'!$B:$B,'Banco de dados'!$D:$D)</f>
        <v>SX LIGHTING</v>
      </c>
      <c r="CK375" s="145" t="s">
        <v>809</v>
      </c>
      <c r="CL375" s="24" t="str">
        <f>_xlfn.XLOOKUP(CK375,'Banco de dados'!$B:$B,'Banco de dados'!$E:$E)</f>
        <v>SXINLPP070K40L12CZF7PHF</v>
      </c>
      <c r="CM375" s="24"/>
      <c r="CN375" s="24" t="e">
        <f>IF(CM375="-","-",_xlfn.XLOOKUP(CM375,'Banco de dados'!$B:$B,'Banco de dados'!$E:$E))</f>
        <v>#N/A</v>
      </c>
      <c r="CO375" s="26">
        <f t="shared" si="203"/>
        <v>1</v>
      </c>
      <c r="CP375" s="24">
        <f>_xlfn.XLOOKUP(CK375,'Banco de dados'!$B:$B,'Banco de dados'!$H:$H)</f>
        <v>70</v>
      </c>
      <c r="CQ375" s="24">
        <f>_xlfn.XLOOKUP(CM375,'Banco de dados'!$B:$B,'Banco de dados'!$H:$H)</f>
        <v>0</v>
      </c>
      <c r="CR375" s="24">
        <f>_xlfn.XLOOKUP(CK375,'Banco de dados'!$B:$B,'Banco de dados'!$F:$F)</f>
        <v>11970</v>
      </c>
      <c r="CS375" s="24">
        <f>_xlfn.XLOOKUP(CM375,'Banco de dados'!$B:$B,'Banco de dados'!$F:$F)</f>
        <v>0</v>
      </c>
      <c r="CT375" s="25">
        <v>0</v>
      </c>
      <c r="CU375" s="25"/>
      <c r="CV375" s="24" t="str">
        <f>IF(AI375&lt;=0.5,"Curto I",IF(AND(AI375&gt;='Braços de IP'!$B$9,AI375&lt;='Braços de IP'!$D$9),'Braços de IP'!$E$9,IF(AND(AI375&gt;='Braços de IP'!$B$10,AI375&lt;='Braços de IP'!$D$10),'Braços de IP'!$E$10,IF(AND(AI375&gt;='Braços de IP'!$B$11,AI375&lt;='Braços de IP'!$D$11),'Braços de IP'!$E$11,IF(AND(AI375&gt;='Braços de IP'!$B$12,AI375&lt;='Braços de IP'!$D$12),'Braços de IP'!$E$12,IF(AND(AI375&gt;='Braços de IP'!$B$13,AI375&lt;='Braços de IP'!$D$13),'Braços de IP'!$E$13,IF(AND(AI375&gt;='Braços de IP'!$B$14,AI375&lt;='Braços de IP'!$D$14),'Braços de IP'!$E$14,"ERRO")))))))</f>
        <v>Curto II</v>
      </c>
      <c r="CW375" s="25"/>
      <c r="CX375" s="24" t="str">
        <f>IF($CW375="","",VLOOKUP($CW375,'Braços de IP'!$E$9:$I$15,2,0))</f>
        <v/>
      </c>
      <c r="CY375" s="27" t="str">
        <f>IF($CW375="","",VLOOKUP($CW375,'Braços de IP'!$E$9:$I$15,5,0))</f>
        <v/>
      </c>
      <c r="CZ375" s="24"/>
      <c r="DA375" s="24"/>
      <c r="DB375" s="24"/>
      <c r="DC375" s="24"/>
      <c r="DD375" s="24"/>
      <c r="DE375" s="24"/>
      <c r="DF375" s="28">
        <f t="shared" si="204"/>
        <v>70</v>
      </c>
      <c r="DG375" s="29">
        <f t="shared" si="205"/>
        <v>100</v>
      </c>
      <c r="DH375" s="28">
        <f t="shared" si="206"/>
        <v>170</v>
      </c>
      <c r="DI375" s="30">
        <f t="shared" si="207"/>
        <v>0.30000000000000004</v>
      </c>
      <c r="DJ375" s="31"/>
      <c r="DK375" s="32"/>
      <c r="DL375" s="15" t="s">
        <v>141</v>
      </c>
      <c r="DM375" s="15"/>
      <c r="DO375" s="33">
        <f t="shared" si="208"/>
        <v>0.40170940170940173</v>
      </c>
    </row>
    <row r="376" spans="1:125" ht="15.75" hidden="1" customHeight="1" x14ac:dyDescent="0.3">
      <c r="C376" t="s">
        <v>991</v>
      </c>
      <c r="D376" s="15">
        <v>125</v>
      </c>
      <c r="E376" s="15" t="s">
        <v>132</v>
      </c>
      <c r="F376" s="15" t="s">
        <v>292</v>
      </c>
      <c r="G376" s="15">
        <v>-29.984749000000001</v>
      </c>
      <c r="H376" s="15">
        <v>-50.126472</v>
      </c>
      <c r="I376" s="15" t="s">
        <v>154</v>
      </c>
      <c r="J376" s="15"/>
      <c r="K376" s="15" t="s">
        <v>286</v>
      </c>
      <c r="L376" s="15" t="s">
        <v>148</v>
      </c>
      <c r="M376" s="15">
        <v>100</v>
      </c>
      <c r="N376" s="15">
        <v>17</v>
      </c>
      <c r="O376" s="15">
        <v>0</v>
      </c>
      <c r="P376" s="15">
        <f t="shared" si="182"/>
        <v>200</v>
      </c>
      <c r="Q376" s="16">
        <v>2</v>
      </c>
      <c r="R376" s="16">
        <v>4</v>
      </c>
      <c r="S376" s="16">
        <v>10</v>
      </c>
      <c r="T376" s="15"/>
      <c r="U376" s="15"/>
      <c r="V376" s="15">
        <v>0</v>
      </c>
      <c r="W376" s="15">
        <v>2.8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 t="s">
        <v>138</v>
      </c>
      <c r="AD376" s="15" t="s">
        <v>139</v>
      </c>
      <c r="AE376" s="15">
        <v>36.700000000000003</v>
      </c>
      <c r="AF376" s="15">
        <v>6</v>
      </c>
      <c r="AG376" s="15">
        <v>1</v>
      </c>
      <c r="AH376" s="15">
        <v>0.3</v>
      </c>
      <c r="AI376" s="15">
        <v>1.5</v>
      </c>
      <c r="AJ376" s="16">
        <f t="shared" si="183"/>
        <v>1.2</v>
      </c>
      <c r="AK376" s="16" t="s">
        <v>135</v>
      </c>
      <c r="AL376" s="16" t="s">
        <v>135</v>
      </c>
      <c r="AM376" s="15" t="s">
        <v>140</v>
      </c>
      <c r="AN376" s="16">
        <f t="shared" si="184"/>
        <v>2</v>
      </c>
      <c r="AO376" s="16">
        <v>0</v>
      </c>
      <c r="AP376" s="16">
        <v>0</v>
      </c>
      <c r="AQ376" s="16">
        <v>0</v>
      </c>
      <c r="AR376" s="16">
        <v>0</v>
      </c>
      <c r="AS376" s="16">
        <v>0</v>
      </c>
      <c r="AT376" s="16" t="s">
        <v>135</v>
      </c>
      <c r="AU376" s="17">
        <f t="shared" si="185"/>
        <v>0</v>
      </c>
      <c r="AV376" s="17"/>
      <c r="AW376" s="17">
        <f>VLOOKUP(I376,ABNT5101!$I$3:$J$9,2)</f>
        <v>10</v>
      </c>
      <c r="AX376" s="17">
        <f>VLOOKUP(I376,ABNT5101!$I$3:$M$9,5)</f>
        <v>0.18</v>
      </c>
      <c r="AY376" s="131" t="str">
        <f>_xlfn.XLOOKUP(I376,ABNT5101!$I:$I,ABNT5101!$L:$L)</f>
        <v>-</v>
      </c>
      <c r="AZ376" s="131">
        <f>_xlfn.XLOOKUP(I376,ABNT5101!$I:$I,ABNT5101!M:M)</f>
        <v>0.18</v>
      </c>
      <c r="BA376" s="131" t="str">
        <f>_xlfn.XLOOKUP(I376,ABNT5101!$I:$I,ABNT5101!N:N)</f>
        <v>-</v>
      </c>
      <c r="BB376" s="131">
        <f>_xlfn.XLOOKUP(I376,ABNT5101!$I:$I,ABNT5101!O:O)</f>
        <v>16</v>
      </c>
      <c r="BC376" s="18" t="str">
        <f t="shared" si="186"/>
        <v>ATENDE</v>
      </c>
      <c r="BD376" s="19">
        <f t="shared" si="187"/>
        <v>0.81400000000000006</v>
      </c>
      <c r="BE376" s="19">
        <f t="shared" si="188"/>
        <v>1.6666666666666665</v>
      </c>
      <c r="BF376" s="19" t="str">
        <f t="shared" si="189"/>
        <v>-</v>
      </c>
      <c r="BG376" s="20">
        <v>18.14</v>
      </c>
      <c r="BH376" s="20">
        <v>0.48</v>
      </c>
      <c r="BI376" s="20"/>
      <c r="BJ376" s="20"/>
      <c r="BK376" s="21"/>
      <c r="BL376" s="20"/>
      <c r="BM376" s="18" t="str">
        <f t="shared" si="190"/>
        <v>ATENDE</v>
      </c>
      <c r="BN376" s="18" t="str">
        <f t="shared" si="191"/>
        <v>ATENDE</v>
      </c>
      <c r="BO376" s="18" t="str">
        <f t="shared" si="192"/>
        <v>ATENDE</v>
      </c>
      <c r="BP376" s="18" t="str">
        <f t="shared" si="193"/>
        <v>ATENDE</v>
      </c>
      <c r="BQ376" s="22" t="str">
        <f t="shared" si="194"/>
        <v>C4</v>
      </c>
      <c r="BR376" s="22" t="str">
        <f t="shared" si="210"/>
        <v>P4</v>
      </c>
      <c r="BS376" s="23">
        <f t="shared" si="195"/>
        <v>4.5333333333333226E-2</v>
      </c>
      <c r="BT376" s="20">
        <v>7.84</v>
      </c>
      <c r="BU376" s="20">
        <v>3.92</v>
      </c>
      <c r="BV376" s="132">
        <f>IF(BR376="-","-",_xlfn.XLOOKUP(BR376,ABNT5101!$B$4:$B$9,ABNT5101!$C$4:$C$9))</f>
        <v>7.5</v>
      </c>
      <c r="BW376" s="132">
        <f>IF(BR376="-","-",_xlfn.XLOOKUP(BR376,ABNT5101!$B$4:$B$9,ABNT5101!$D$4:$D$9))</f>
        <v>1.5</v>
      </c>
      <c r="BX376" s="18" t="str">
        <f t="shared" si="196"/>
        <v>ATENDE</v>
      </c>
      <c r="BY376" s="18" t="str">
        <f t="shared" si="197"/>
        <v>ATENDE</v>
      </c>
      <c r="BZ376" s="18" t="str">
        <f t="shared" si="198"/>
        <v>ATENDE</v>
      </c>
      <c r="CA376" s="22" t="s">
        <v>135</v>
      </c>
      <c r="CB376" s="23" t="e">
        <f t="shared" si="199"/>
        <v>#VALUE!</v>
      </c>
      <c r="CC376" s="22">
        <v>8.36</v>
      </c>
      <c r="CD376" s="22">
        <v>3.42</v>
      </c>
      <c r="CE376" s="130" t="str">
        <f>IF(CA376="-","-",_xlfn.XLOOKUP(CA376,ABNT5101!$B$4:$B$9,ABNT5101!$C$4:$C$9))</f>
        <v>-</v>
      </c>
      <c r="CF376" s="130" t="str">
        <f>IF(CA376="-","-",_xlfn.XLOOKUP(CA376,ABNT5101!$B$4:$B$9,ABNT5101!$D$4:$D$9))</f>
        <v>-</v>
      </c>
      <c r="CG376" s="18" t="str">
        <f t="shared" si="200"/>
        <v>-</v>
      </c>
      <c r="CH376" s="18" t="str">
        <f t="shared" si="201"/>
        <v>-</v>
      </c>
      <c r="CI376" s="18" t="str">
        <f t="shared" si="202"/>
        <v>-</v>
      </c>
      <c r="CJ376" s="133" t="str">
        <f>_xlfn.XLOOKUP(CK376,'Banco de dados'!$B:$B,'Banco de dados'!$D:$D)</f>
        <v>TECNOWATT</v>
      </c>
      <c r="CK376" s="145" t="s">
        <v>832</v>
      </c>
      <c r="CL376" s="24" t="str">
        <f>_xlfn.XLOOKUP(CK376,'Banco de dados'!$B:$B,'Banco de dados'!$E:$E)</f>
        <v>SIGSAGPTLRRSSNDL_68W_83IBBRS
1-10C1MUN6.5</v>
      </c>
      <c r="CM376" s="24"/>
      <c r="CN376" s="24" t="e">
        <f>IF(CM376="-","-",_xlfn.XLOOKUP(CM376,'Banco de dados'!$B:$B,'Banco de dados'!$E:$E))</f>
        <v>#N/A</v>
      </c>
      <c r="CO376" s="26">
        <f t="shared" si="203"/>
        <v>1</v>
      </c>
      <c r="CP376" s="24">
        <f>_xlfn.XLOOKUP(CK376,'Banco de dados'!$B:$B,'Banco de dados'!$H:$H)</f>
        <v>68</v>
      </c>
      <c r="CQ376" s="24">
        <f>_xlfn.XLOOKUP(CM376,'Banco de dados'!$B:$B,'Banco de dados'!$H:$H)</f>
        <v>0</v>
      </c>
      <c r="CR376" s="24">
        <f>_xlfn.XLOOKUP(CK376,'Banco de dados'!$B:$B,'Banco de dados'!$F:$F)</f>
        <v>10884</v>
      </c>
      <c r="CS376" s="24">
        <f>_xlfn.XLOOKUP(CM376,'Banco de dados'!$B:$B,'Banco de dados'!$F:$F)</f>
        <v>0</v>
      </c>
      <c r="CT376" s="25">
        <v>0</v>
      </c>
      <c r="CU376" s="25">
        <v>10</v>
      </c>
      <c r="CV376" s="24" t="str">
        <f>IF(AI376&lt;=0.5,"Curto I",IF(AND(AI376&gt;='Braços de IP'!$B$9,AI376&lt;='Braços de IP'!$D$9),'Braços de IP'!$E$9,IF(AND(AI376&gt;='Braços de IP'!$B$10,AI376&lt;='Braços de IP'!$D$10),'Braços de IP'!$E$10,IF(AND(AI376&gt;='Braços de IP'!$B$11,AI376&lt;='Braços de IP'!$D$11),'Braços de IP'!$E$11,IF(AND(AI376&gt;='Braços de IP'!$B$12,AI376&lt;='Braços de IP'!$D$12),'Braços de IP'!$E$12,IF(AND(AI376&gt;='Braços de IP'!$B$13,AI376&lt;='Braços de IP'!$D$13),'Braços de IP'!$E$13,IF(AND(AI376&gt;='Braços de IP'!$B$14,AI376&lt;='Braços de IP'!$D$14),'Braços de IP'!$E$14,"ERRO")))))))</f>
        <v>Curto II</v>
      </c>
      <c r="CW376" s="25"/>
      <c r="CX376" s="24" t="str">
        <f>IF($CW376="","",VLOOKUP($CW376,'Braços de IP'!$E$9:$I$15,2,0))</f>
        <v/>
      </c>
      <c r="CY376" s="27" t="str">
        <f>IF($CW376="","",VLOOKUP($CW376,'Braços de IP'!$E$9:$I$15,5,0))</f>
        <v/>
      </c>
      <c r="CZ376" s="24"/>
      <c r="DA376" s="24"/>
      <c r="DB376" s="24"/>
      <c r="DC376" s="24"/>
      <c r="DD376" s="24"/>
      <c r="DE376" s="24"/>
      <c r="DF376" s="28">
        <f t="shared" si="204"/>
        <v>68</v>
      </c>
      <c r="DG376" s="29">
        <f t="shared" si="205"/>
        <v>100</v>
      </c>
      <c r="DH376" s="28">
        <f t="shared" si="206"/>
        <v>168</v>
      </c>
      <c r="DI376" s="30">
        <f t="shared" si="207"/>
        <v>0.31999999999999995</v>
      </c>
      <c r="DJ376" s="31"/>
      <c r="DK376" s="32"/>
      <c r="DL376" s="15" t="s">
        <v>141</v>
      </c>
      <c r="DM376" s="15"/>
      <c r="DO376" s="33">
        <f t="shared" si="208"/>
        <v>0.41880341880341881</v>
      </c>
    </row>
    <row r="377" spans="1:125" ht="15.75" hidden="1" customHeight="1" x14ac:dyDescent="0.3">
      <c r="C377" t="s">
        <v>991</v>
      </c>
      <c r="D377" s="15">
        <v>124</v>
      </c>
      <c r="E377" s="15" t="s">
        <v>153</v>
      </c>
      <c r="F377" s="15" t="s">
        <v>291</v>
      </c>
      <c r="G377" s="15">
        <v>-30.056794</v>
      </c>
      <c r="H377" s="15">
        <v>-50.159466000000002</v>
      </c>
      <c r="I377" s="15" t="s">
        <v>134</v>
      </c>
      <c r="J377" s="15" t="s">
        <v>135</v>
      </c>
      <c r="K377" s="15" t="s">
        <v>136</v>
      </c>
      <c r="L377" s="15" t="s">
        <v>148</v>
      </c>
      <c r="M377" s="15">
        <v>100</v>
      </c>
      <c r="N377" s="15">
        <v>17</v>
      </c>
      <c r="O377" s="15">
        <v>0</v>
      </c>
      <c r="P377" s="15">
        <f t="shared" si="182"/>
        <v>200</v>
      </c>
      <c r="Q377" s="16">
        <v>2</v>
      </c>
      <c r="R377" s="16">
        <v>2.5</v>
      </c>
      <c r="S377" s="16">
        <v>7</v>
      </c>
      <c r="T377" s="15"/>
      <c r="U377" s="15"/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 t="s">
        <v>138</v>
      </c>
      <c r="AD377" s="15" t="s">
        <v>139</v>
      </c>
      <c r="AE377" s="15">
        <v>58.9</v>
      </c>
      <c r="AF377" s="15">
        <v>7.5</v>
      </c>
      <c r="AG377" s="15">
        <v>1</v>
      </c>
      <c r="AH377" s="15">
        <v>0.3</v>
      </c>
      <c r="AI377" s="15">
        <v>1.3</v>
      </c>
      <c r="AJ377" s="16">
        <f t="shared" si="183"/>
        <v>1</v>
      </c>
      <c r="AK377" s="16" t="s">
        <v>135</v>
      </c>
      <c r="AL377" s="16" t="s">
        <v>135</v>
      </c>
      <c r="AM377" s="15" t="s">
        <v>140</v>
      </c>
      <c r="AN377" s="16">
        <f t="shared" si="184"/>
        <v>2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 t="s">
        <v>135</v>
      </c>
      <c r="AU377" s="17">
        <f t="shared" si="185"/>
        <v>0</v>
      </c>
      <c r="AV377" s="17"/>
      <c r="AW377" s="17">
        <f>VLOOKUP(I377,ABNT5101!$I$3:$J$9,2)</f>
        <v>7.5</v>
      </c>
      <c r="AX377" s="17">
        <f>VLOOKUP(I377,ABNT5101!$I$3:$M$9,5)</f>
        <v>0.18</v>
      </c>
      <c r="AY377" s="131" t="str">
        <f>_xlfn.XLOOKUP(I377,ABNT5101!$I:$I,ABNT5101!$L:$L)</f>
        <v>-</v>
      </c>
      <c r="AZ377" s="131">
        <f>_xlfn.XLOOKUP(I377,ABNT5101!$I:$I,ABNT5101!M:M)</f>
        <v>0.18</v>
      </c>
      <c r="BA377" s="131" t="str">
        <f>_xlfn.XLOOKUP(I377,ABNT5101!$I:$I,ABNT5101!N:N)</f>
        <v>-</v>
      </c>
      <c r="BB377" s="131">
        <f>_xlfn.XLOOKUP(I377,ABNT5101!$I:$I,ABNT5101!O:O)</f>
        <v>16</v>
      </c>
      <c r="BC377" s="18" t="str">
        <f t="shared" si="186"/>
        <v>ATENDE</v>
      </c>
      <c r="BD377" s="19">
        <f t="shared" si="187"/>
        <v>0.11333333333333329</v>
      </c>
      <c r="BE377" s="19">
        <f t="shared" si="188"/>
        <v>0</v>
      </c>
      <c r="BF377" s="19" t="str">
        <f t="shared" si="189"/>
        <v>-</v>
      </c>
      <c r="BG377" s="20">
        <v>8.35</v>
      </c>
      <c r="BH377" s="20">
        <v>0.18</v>
      </c>
      <c r="BI377" s="20"/>
      <c r="BJ377" s="20"/>
      <c r="BK377" s="21"/>
      <c r="BL377" s="20"/>
      <c r="BM377" s="18" t="str">
        <f t="shared" si="190"/>
        <v>ATENDE</v>
      </c>
      <c r="BN377" s="18" t="str">
        <f t="shared" si="191"/>
        <v>ATENDE</v>
      </c>
      <c r="BO377" s="18" t="str">
        <f t="shared" si="192"/>
        <v>ATENDE</v>
      </c>
      <c r="BP377" s="18" t="str">
        <f t="shared" si="193"/>
        <v>ATENDE</v>
      </c>
      <c r="BQ377" s="22" t="str">
        <f t="shared" si="194"/>
        <v>C5</v>
      </c>
      <c r="BR377" s="22" t="str">
        <f t="shared" si="210"/>
        <v>P6</v>
      </c>
      <c r="BS377" s="23">
        <f t="shared" si="195"/>
        <v>1.2233333333333332</v>
      </c>
      <c r="BT377" s="20">
        <v>6.67</v>
      </c>
      <c r="BU377" s="20">
        <v>1.1399999999999999</v>
      </c>
      <c r="BV377" s="132">
        <f>IF(BR377="-","-",_xlfn.XLOOKUP(BR377,ABNT5101!$B$4:$B$9,ABNT5101!$C$4:$C$9))</f>
        <v>3</v>
      </c>
      <c r="BW377" s="132">
        <f>IF(BR377="-","-",_xlfn.XLOOKUP(BR377,ABNT5101!$B$4:$B$9,ABNT5101!$D$4:$D$9))</f>
        <v>0.6</v>
      </c>
      <c r="BX377" s="18" t="str">
        <f t="shared" si="196"/>
        <v>ATENDE</v>
      </c>
      <c r="BY377" s="18" t="str">
        <f t="shared" si="197"/>
        <v>ATENDE</v>
      </c>
      <c r="BZ377" s="18" t="str">
        <f t="shared" si="198"/>
        <v>ATENDE</v>
      </c>
      <c r="CA377" s="22" t="str">
        <f>BR377</f>
        <v>P6</v>
      </c>
      <c r="CB377" s="23" t="e">
        <f t="shared" si="199"/>
        <v>#VALUE!</v>
      </c>
      <c r="CC377" s="22" t="s">
        <v>994</v>
      </c>
      <c r="CD377" s="22" t="s">
        <v>994</v>
      </c>
      <c r="CE377" s="130">
        <f>IF(CA377="-","-",_xlfn.XLOOKUP(CA377,ABNT5101!$B$4:$B$9,ABNT5101!$C$4:$C$9))</f>
        <v>3</v>
      </c>
      <c r="CF377" s="130">
        <f>IF(CA377="-","-",_xlfn.XLOOKUP(CA377,ABNT5101!$B$4:$B$9,ABNT5101!$D$4:$D$9))</f>
        <v>0.6</v>
      </c>
      <c r="CG377" s="18" t="str">
        <f t="shared" si="200"/>
        <v>ATENDE</v>
      </c>
      <c r="CH377" s="18" t="str">
        <f t="shared" si="201"/>
        <v>ATENDE</v>
      </c>
      <c r="CI377" s="18" t="str">
        <f t="shared" si="202"/>
        <v>ATENDE</v>
      </c>
      <c r="CJ377" s="133" t="str">
        <f>_xlfn.XLOOKUP(CK377,'Banco de dados'!$B:$B,'Banco de dados'!$D:$D)</f>
        <v>LEDSTAR</v>
      </c>
      <c r="CK377" s="145" t="s">
        <v>715</v>
      </c>
      <c r="CL377" s="24" t="str">
        <f>_xlfn.XLOOKUP(CK377,'Banco de dados'!$B:$B,'Banco de dados'!$E:$E)</f>
        <v>LUM LED SL VT 9.1 65W</v>
      </c>
      <c r="CM377" s="24"/>
      <c r="CN377" s="24">
        <f>IF(CM377="-","-",_xlfn.XLOOKUP(CM377,'Banco de dados'!$B:$B,'Banco de dados'!$E:$E))</f>
        <v>0</v>
      </c>
      <c r="CO377" s="26">
        <f t="shared" si="203"/>
        <v>1</v>
      </c>
      <c r="CP377" s="24">
        <f>_xlfn.XLOOKUP(CK377,'Banco de dados'!$B:$B,'Banco de dados'!$H:$H)</f>
        <v>65</v>
      </c>
      <c r="CQ377" s="24">
        <f>_xlfn.XLOOKUP(CM377,'Banco de dados'!$B:$B,'Banco de dados'!$H:$H)</f>
        <v>0</v>
      </c>
      <c r="CR377" s="24">
        <f>_xlfn.XLOOKUP(CK377,'Banco de dados'!$B:$B,'Banco de dados'!$F:$F)</f>
        <v>10496</v>
      </c>
      <c r="CS377" s="24">
        <f>_xlfn.XLOOKUP(CM377,'Banco de dados'!$B:$B,'Banco de dados'!$F:$F)</f>
        <v>0</v>
      </c>
      <c r="CT377" s="25">
        <v>0</v>
      </c>
      <c r="CU377" s="25"/>
      <c r="CV377" s="24" t="str">
        <f>IF(AI377&lt;=0.5,"Curto I",IF(AND(AI377&gt;='Braços de IP'!$B$9,AI377&lt;='Braços de IP'!$D$9),'Braços de IP'!$E$9,IF(AND(AI377&gt;='Braços de IP'!$B$10,AI377&lt;='Braços de IP'!$D$10),'Braços de IP'!$E$10,IF(AND(AI377&gt;='Braços de IP'!$B$11,AI377&lt;='Braços de IP'!$D$11),'Braços de IP'!$E$11,IF(AND(AI377&gt;='Braços de IP'!$B$12,AI377&lt;='Braços de IP'!$D$12),'Braços de IP'!$E$12,IF(AND(AI377&gt;='Braços de IP'!$B$13,AI377&lt;='Braços de IP'!$D$13),'Braços de IP'!$E$13,IF(AND(AI377&gt;='Braços de IP'!$B$14,AI377&lt;='Braços de IP'!$D$14),'Braços de IP'!$E$14,"ERRO")))))))</f>
        <v>Curto II</v>
      </c>
      <c r="CW377" s="25"/>
      <c r="CX377" s="24" t="str">
        <f>IF($CW377="","",VLOOKUP($CW377,'Braços de IP'!$E$9:$I$15,2,0))</f>
        <v/>
      </c>
      <c r="CY377" s="27" t="str">
        <f>IF($CW377="","",VLOOKUP($CW377,'Braços de IP'!$E$9:$I$15,5,0))</f>
        <v/>
      </c>
      <c r="CZ377" s="24"/>
      <c r="DA377" s="24"/>
      <c r="DB377" s="24"/>
      <c r="DC377" s="24"/>
      <c r="DD377" s="24"/>
      <c r="DE377" s="24"/>
      <c r="DF377" s="28">
        <f t="shared" si="204"/>
        <v>65</v>
      </c>
      <c r="DG377" s="29">
        <f t="shared" si="205"/>
        <v>100</v>
      </c>
      <c r="DH377" s="28">
        <f t="shared" si="206"/>
        <v>165</v>
      </c>
      <c r="DI377" s="30">
        <f t="shared" si="207"/>
        <v>0.35</v>
      </c>
      <c r="DJ377" s="31"/>
      <c r="DK377" s="32"/>
      <c r="DL377" s="15" t="s">
        <v>141</v>
      </c>
      <c r="DM377" s="15"/>
      <c r="DO377" s="33">
        <f t="shared" si="208"/>
        <v>0.44444444444444442</v>
      </c>
    </row>
    <row r="378" spans="1:125" ht="15.75" hidden="1" customHeight="1" x14ac:dyDescent="0.3">
      <c r="C378" t="s">
        <v>991</v>
      </c>
      <c r="D378" s="15">
        <v>124</v>
      </c>
      <c r="E378" s="15" t="s">
        <v>153</v>
      </c>
      <c r="F378" s="15" t="s">
        <v>291</v>
      </c>
      <c r="G378" s="15">
        <v>-30.056794</v>
      </c>
      <c r="H378" s="15">
        <v>-50.159466000000002</v>
      </c>
      <c r="I378" s="15" t="s">
        <v>134</v>
      </c>
      <c r="J378" s="15" t="s">
        <v>135</v>
      </c>
      <c r="K378" s="15" t="s">
        <v>136</v>
      </c>
      <c r="L378" s="15" t="s">
        <v>148</v>
      </c>
      <c r="M378" s="15">
        <v>100</v>
      </c>
      <c r="N378" s="15">
        <v>17</v>
      </c>
      <c r="O378" s="15">
        <v>0</v>
      </c>
      <c r="P378" s="15">
        <f t="shared" si="182"/>
        <v>200</v>
      </c>
      <c r="Q378" s="16">
        <v>2</v>
      </c>
      <c r="R378" s="16">
        <v>2.5</v>
      </c>
      <c r="S378" s="16">
        <v>7</v>
      </c>
      <c r="T378" s="15"/>
      <c r="U378" s="15"/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 t="s">
        <v>138</v>
      </c>
      <c r="AD378" s="15" t="s">
        <v>139</v>
      </c>
      <c r="AE378" s="15">
        <v>58.9</v>
      </c>
      <c r="AF378" s="15">
        <v>7.5</v>
      </c>
      <c r="AG378" s="15">
        <v>1</v>
      </c>
      <c r="AH378" s="15">
        <v>0.3</v>
      </c>
      <c r="AI378" s="15">
        <v>1.3</v>
      </c>
      <c r="AJ378" s="16">
        <f t="shared" si="183"/>
        <v>1</v>
      </c>
      <c r="AK378" s="16" t="s">
        <v>135</v>
      </c>
      <c r="AL378" s="16" t="s">
        <v>135</v>
      </c>
      <c r="AM378" s="15" t="s">
        <v>140</v>
      </c>
      <c r="AN378" s="16">
        <f t="shared" si="184"/>
        <v>2</v>
      </c>
      <c r="AO378" s="16">
        <v>0</v>
      </c>
      <c r="AP378" s="16">
        <v>0</v>
      </c>
      <c r="AQ378" s="16">
        <v>0</v>
      </c>
      <c r="AR378" s="16">
        <v>0</v>
      </c>
      <c r="AS378" s="16">
        <v>0</v>
      </c>
      <c r="AT378" s="16" t="s">
        <v>135</v>
      </c>
      <c r="AU378" s="17">
        <f t="shared" si="185"/>
        <v>0</v>
      </c>
      <c r="AV378" s="17"/>
      <c r="AW378" s="17">
        <f>VLOOKUP(I378,ABNT5101!$I$3:$J$9,2)</f>
        <v>7.5</v>
      </c>
      <c r="AX378" s="17">
        <f>VLOOKUP(I378,ABNT5101!$I$3:$M$9,5)</f>
        <v>0.18</v>
      </c>
      <c r="AY378" s="131" t="str">
        <f>_xlfn.XLOOKUP(I378,ABNT5101!$I:$I,ABNT5101!$L:$L)</f>
        <v>-</v>
      </c>
      <c r="AZ378" s="131">
        <f>_xlfn.XLOOKUP(I378,ABNT5101!$I:$I,ABNT5101!M:M)</f>
        <v>0.18</v>
      </c>
      <c r="BA378" s="131" t="str">
        <f>_xlfn.XLOOKUP(I378,ABNT5101!$I:$I,ABNT5101!N:N)</f>
        <v>-</v>
      </c>
      <c r="BB378" s="131">
        <f>_xlfn.XLOOKUP(I378,ABNT5101!$I:$I,ABNT5101!O:O)</f>
        <v>16</v>
      </c>
      <c r="BC378" s="18" t="str">
        <f t="shared" si="186"/>
        <v>ATENDE</v>
      </c>
      <c r="BD378" s="19">
        <f t="shared" si="187"/>
        <v>0.29466666666666685</v>
      </c>
      <c r="BE378" s="19">
        <f t="shared" si="188"/>
        <v>3</v>
      </c>
      <c r="BF378" s="19" t="str">
        <f t="shared" si="189"/>
        <v>-</v>
      </c>
      <c r="BG378" s="20">
        <v>9.7100000000000009</v>
      </c>
      <c r="BH378" s="20">
        <v>0.72</v>
      </c>
      <c r="BI378" s="20"/>
      <c r="BJ378" s="20"/>
      <c r="BK378" s="21"/>
      <c r="BL378" s="20"/>
      <c r="BM378" s="18" t="str">
        <f t="shared" si="190"/>
        <v>ATENDE</v>
      </c>
      <c r="BN378" s="18" t="str">
        <f t="shared" si="191"/>
        <v>ATENDE</v>
      </c>
      <c r="BO378" s="18" t="str">
        <f t="shared" si="192"/>
        <v>ATENDE</v>
      </c>
      <c r="BP378" s="18" t="str">
        <f t="shared" si="193"/>
        <v>ATENDE</v>
      </c>
      <c r="BQ378" s="22" t="str">
        <f t="shared" si="194"/>
        <v>C5</v>
      </c>
      <c r="BR378" s="22" t="str">
        <f t="shared" si="210"/>
        <v>P6</v>
      </c>
      <c r="BS378" s="23">
        <f t="shared" si="195"/>
        <v>1.5</v>
      </c>
      <c r="BT378" s="20">
        <v>7.5</v>
      </c>
      <c r="BU378" s="20">
        <v>4.08</v>
      </c>
      <c r="BV378" s="132">
        <f>IF(BR378="-","-",_xlfn.XLOOKUP(BR378,ABNT5101!$B$4:$B$9,ABNT5101!$C$4:$C$9))</f>
        <v>3</v>
      </c>
      <c r="BW378" s="132">
        <f>IF(BR378="-","-",_xlfn.XLOOKUP(BR378,ABNT5101!$B$4:$B$9,ABNT5101!$D$4:$D$9))</f>
        <v>0.6</v>
      </c>
      <c r="BX378" s="18" t="str">
        <f t="shared" si="196"/>
        <v>ATENDE</v>
      </c>
      <c r="BY378" s="18" t="str">
        <f t="shared" si="197"/>
        <v>ATENDE</v>
      </c>
      <c r="BZ378" s="18" t="str">
        <f t="shared" si="198"/>
        <v>ATENDE</v>
      </c>
      <c r="CA378" s="22" t="str">
        <f>BR378</f>
        <v>P6</v>
      </c>
      <c r="CB378" s="23" t="e">
        <f t="shared" si="199"/>
        <v>#VALUE!</v>
      </c>
      <c r="CC378" s="22" t="s">
        <v>994</v>
      </c>
      <c r="CD378" s="22" t="s">
        <v>994</v>
      </c>
      <c r="CE378" s="130">
        <f>IF(CA378="-","-",_xlfn.XLOOKUP(CA378,ABNT5101!$B$4:$B$9,ABNT5101!$C$4:$C$9))</f>
        <v>3</v>
      </c>
      <c r="CF378" s="130">
        <f>IF(CA378="-","-",_xlfn.XLOOKUP(CA378,ABNT5101!$B$4:$B$9,ABNT5101!$D$4:$D$9))</f>
        <v>0.6</v>
      </c>
      <c r="CG378" s="18" t="str">
        <f t="shared" si="200"/>
        <v>ATENDE</v>
      </c>
      <c r="CH378" s="18" t="str">
        <f t="shared" si="201"/>
        <v>ATENDE</v>
      </c>
      <c r="CI378" s="18" t="str">
        <f t="shared" si="202"/>
        <v>ATENDE</v>
      </c>
      <c r="CJ378" s="133" t="str">
        <f>_xlfn.XLOOKUP(CK378,'Banco de dados'!$B:$B,'Banco de dados'!$D:$D)</f>
        <v>SX LIGHTING</v>
      </c>
      <c r="CK378" s="145" t="s">
        <v>801</v>
      </c>
      <c r="CL378" s="24" t="str">
        <f>_xlfn.XLOOKUP(CK378,'Banco de dados'!$B:$B,'Banco de dados'!$E:$E)</f>
        <v>SXINEVO030K40L12CZF7PHF</v>
      </c>
      <c r="CM378" s="24"/>
      <c r="CN378" s="24">
        <f>IF(CM378="-","-",_xlfn.XLOOKUP(CM378,'Banco de dados'!$B:$B,'Banco de dados'!$E:$E))</f>
        <v>0</v>
      </c>
      <c r="CO378" s="26">
        <f t="shared" si="203"/>
        <v>1</v>
      </c>
      <c r="CP378" s="24">
        <f>_xlfn.XLOOKUP(CK378,'Banco de dados'!$B:$B,'Banco de dados'!$H:$H)</f>
        <v>31</v>
      </c>
      <c r="CQ378" s="24">
        <f>_xlfn.XLOOKUP(CM378,'Banco de dados'!$B:$B,'Banco de dados'!$H:$H)</f>
        <v>0</v>
      </c>
      <c r="CR378" s="24">
        <f>_xlfn.XLOOKUP(CK378,'Banco de dados'!$B:$B,'Banco de dados'!$F:$F)</f>
        <v>5270</v>
      </c>
      <c r="CS378" s="24">
        <f>_xlfn.XLOOKUP(CM378,'Banco de dados'!$B:$B,'Banco de dados'!$F:$F)</f>
        <v>0</v>
      </c>
      <c r="CT378" s="25">
        <v>0</v>
      </c>
      <c r="CU378" s="25"/>
      <c r="CV378" s="24" t="str">
        <f>IF(AI378&lt;=0.5,"Curto I",IF(AND(AI378&gt;='Braços de IP'!$B$9,AI378&lt;='Braços de IP'!$D$9),'Braços de IP'!$E$9,IF(AND(AI378&gt;='Braços de IP'!$B$10,AI378&lt;='Braços de IP'!$D$10),'Braços de IP'!$E$10,IF(AND(AI378&gt;='Braços de IP'!$B$11,AI378&lt;='Braços de IP'!$D$11),'Braços de IP'!$E$11,IF(AND(AI378&gt;='Braços de IP'!$B$12,AI378&lt;='Braços de IP'!$D$12),'Braços de IP'!$E$12,IF(AND(AI378&gt;='Braços de IP'!$B$13,AI378&lt;='Braços de IP'!$D$13),'Braços de IP'!$E$13,IF(AND(AI378&gt;='Braços de IP'!$B$14,AI378&lt;='Braços de IP'!$D$14),'Braços de IP'!$E$14,"ERRO")))))))</f>
        <v>Curto II</v>
      </c>
      <c r="CW378" s="25"/>
      <c r="CX378" s="24" t="str">
        <f>IF($CW378="","",VLOOKUP($CW378,'Braços de IP'!$E$9:$I$15,2,0))</f>
        <v/>
      </c>
      <c r="CY378" s="27" t="str">
        <f>IF($CW378="","",VLOOKUP($CW378,'Braços de IP'!$E$9:$I$15,5,0))</f>
        <v/>
      </c>
      <c r="CZ378" s="24"/>
      <c r="DA378" s="24"/>
      <c r="DB378" s="24"/>
      <c r="DC378" s="24"/>
      <c r="DD378" s="24"/>
      <c r="DE378" s="24"/>
      <c r="DF378" s="28">
        <f t="shared" si="204"/>
        <v>31</v>
      </c>
      <c r="DG378" s="29">
        <f t="shared" si="205"/>
        <v>100</v>
      </c>
      <c r="DH378" s="28">
        <f t="shared" si="206"/>
        <v>131</v>
      </c>
      <c r="DI378" s="30">
        <f t="shared" si="207"/>
        <v>0.69</v>
      </c>
      <c r="DJ378" s="31"/>
      <c r="DK378" s="32"/>
      <c r="DL378" s="15" t="s">
        <v>141</v>
      </c>
      <c r="DM378" s="15"/>
      <c r="DO378" s="33">
        <f t="shared" si="208"/>
        <v>0.7350427350427351</v>
      </c>
    </row>
    <row r="379" spans="1:125" ht="15.75" hidden="1" customHeight="1" x14ac:dyDescent="0.3">
      <c r="C379" t="s">
        <v>991</v>
      </c>
      <c r="D379" s="15">
        <v>124</v>
      </c>
      <c r="E379" s="15" t="s">
        <v>153</v>
      </c>
      <c r="F379" s="15" t="s">
        <v>291</v>
      </c>
      <c r="G379" s="15">
        <v>-30.056794</v>
      </c>
      <c r="H379" s="15">
        <v>-50.159466000000002</v>
      </c>
      <c r="I379" s="15" t="s">
        <v>134</v>
      </c>
      <c r="J379" s="15" t="s">
        <v>135</v>
      </c>
      <c r="K379" s="15" t="s">
        <v>136</v>
      </c>
      <c r="L379" s="15" t="s">
        <v>148</v>
      </c>
      <c r="M379" s="15">
        <v>100</v>
      </c>
      <c r="N379" s="15">
        <v>17</v>
      </c>
      <c r="O379" s="15">
        <v>0</v>
      </c>
      <c r="P379" s="15">
        <f t="shared" si="182"/>
        <v>200</v>
      </c>
      <c r="Q379" s="16">
        <v>2</v>
      </c>
      <c r="R379" s="16">
        <v>2.5</v>
      </c>
      <c r="S379" s="16">
        <v>7</v>
      </c>
      <c r="T379" s="15"/>
      <c r="U379" s="15"/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 t="s">
        <v>138</v>
      </c>
      <c r="AD379" s="15" t="s">
        <v>139</v>
      </c>
      <c r="AE379" s="15">
        <v>58.9</v>
      </c>
      <c r="AF379" s="15">
        <v>7.5</v>
      </c>
      <c r="AG379" s="15">
        <v>1</v>
      </c>
      <c r="AH379" s="15">
        <v>0.3</v>
      </c>
      <c r="AI379" s="15">
        <v>1.3</v>
      </c>
      <c r="AJ379" s="16">
        <f t="shared" si="183"/>
        <v>1</v>
      </c>
      <c r="AK379" s="16" t="s">
        <v>135</v>
      </c>
      <c r="AL379" s="16" t="s">
        <v>135</v>
      </c>
      <c r="AM379" s="15" t="s">
        <v>140</v>
      </c>
      <c r="AN379" s="16">
        <f t="shared" si="184"/>
        <v>2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 t="s">
        <v>135</v>
      </c>
      <c r="AU379" s="17">
        <f t="shared" si="185"/>
        <v>0</v>
      </c>
      <c r="AV379" s="17"/>
      <c r="AW379" s="17">
        <f>VLOOKUP(I379,ABNT5101!$I$3:$J$9,2)</f>
        <v>7.5</v>
      </c>
      <c r="AX379" s="17">
        <f>VLOOKUP(I379,ABNT5101!$I$3:$M$9,5)</f>
        <v>0.18</v>
      </c>
      <c r="AY379" s="131" t="str">
        <f>_xlfn.XLOOKUP(I379,ABNT5101!$I:$I,ABNT5101!$L:$L)</f>
        <v>-</v>
      </c>
      <c r="AZ379" s="131">
        <f>_xlfn.XLOOKUP(I379,ABNT5101!$I:$I,ABNT5101!M:M)</f>
        <v>0.18</v>
      </c>
      <c r="BA379" s="131" t="str">
        <f>_xlfn.XLOOKUP(I379,ABNT5101!$I:$I,ABNT5101!N:N)</f>
        <v>-</v>
      </c>
      <c r="BB379" s="131">
        <f>_xlfn.XLOOKUP(I379,ABNT5101!$I:$I,ABNT5101!O:O)</f>
        <v>16</v>
      </c>
      <c r="BC379" s="18" t="str">
        <f t="shared" si="186"/>
        <v>ATENDE</v>
      </c>
      <c r="BD379" s="19">
        <f t="shared" si="187"/>
        <v>9.7333333333333494E-2</v>
      </c>
      <c r="BE379" s="19">
        <f t="shared" si="188"/>
        <v>3.1111111111111116</v>
      </c>
      <c r="BF379" s="19" t="str">
        <f t="shared" si="189"/>
        <v>-</v>
      </c>
      <c r="BG379" s="20">
        <v>8.23</v>
      </c>
      <c r="BH379" s="20">
        <v>0.74</v>
      </c>
      <c r="BI379" s="20"/>
      <c r="BJ379" s="20"/>
      <c r="BK379" s="21"/>
      <c r="BL379" s="20"/>
      <c r="BM379" s="18" t="str">
        <f t="shared" si="190"/>
        <v>ATENDE</v>
      </c>
      <c r="BN379" s="18" t="str">
        <f t="shared" si="191"/>
        <v>ATENDE</v>
      </c>
      <c r="BO379" s="18" t="str">
        <f t="shared" si="192"/>
        <v>ATENDE</v>
      </c>
      <c r="BP379" s="18" t="str">
        <f t="shared" si="193"/>
        <v>ATENDE</v>
      </c>
      <c r="BQ379" s="22" t="str">
        <f t="shared" si="194"/>
        <v>C5</v>
      </c>
      <c r="BR379" s="22" t="str">
        <f t="shared" si="210"/>
        <v>P6</v>
      </c>
      <c r="BS379" s="23">
        <f t="shared" si="195"/>
        <v>1.3266666666666667</v>
      </c>
      <c r="BT379" s="20">
        <v>6.98</v>
      </c>
      <c r="BU379" s="20">
        <v>4.84</v>
      </c>
      <c r="BV379" s="132">
        <f>IF(BR379="-","-",_xlfn.XLOOKUP(BR379,ABNT5101!$B$4:$B$9,ABNT5101!$C$4:$C$9))</f>
        <v>3</v>
      </c>
      <c r="BW379" s="132">
        <f>IF(BR379="-","-",_xlfn.XLOOKUP(BR379,ABNT5101!$B$4:$B$9,ABNT5101!$D$4:$D$9))</f>
        <v>0.6</v>
      </c>
      <c r="BX379" s="18" t="str">
        <f t="shared" si="196"/>
        <v>ATENDE</v>
      </c>
      <c r="BY379" s="18" t="str">
        <f t="shared" si="197"/>
        <v>ATENDE</v>
      </c>
      <c r="BZ379" s="18" t="str">
        <f t="shared" si="198"/>
        <v>ATENDE</v>
      </c>
      <c r="CA379" s="22" t="str">
        <f>BR379</f>
        <v>P6</v>
      </c>
      <c r="CB379" s="23" t="e">
        <f t="shared" si="199"/>
        <v>#VALUE!</v>
      </c>
      <c r="CC379" s="22" t="s">
        <v>994</v>
      </c>
      <c r="CD379" s="22" t="s">
        <v>994</v>
      </c>
      <c r="CE379" s="130">
        <f>IF(CA379="-","-",_xlfn.XLOOKUP(CA379,ABNT5101!$B$4:$B$9,ABNT5101!$C$4:$C$9))</f>
        <v>3</v>
      </c>
      <c r="CF379" s="130">
        <f>IF(CA379="-","-",_xlfn.XLOOKUP(CA379,ABNT5101!$B$4:$B$9,ABNT5101!$D$4:$D$9))</f>
        <v>0.6</v>
      </c>
      <c r="CG379" s="18" t="str">
        <f t="shared" si="200"/>
        <v>ATENDE</v>
      </c>
      <c r="CH379" s="18" t="str">
        <f t="shared" si="201"/>
        <v>ATENDE</v>
      </c>
      <c r="CI379" s="18" t="str">
        <f t="shared" si="202"/>
        <v>ATENDE</v>
      </c>
      <c r="CJ379" s="133" t="str">
        <f>_xlfn.XLOOKUP(CK379,'Banco de dados'!$B:$B,'Banco de dados'!$D:$D)</f>
        <v>TECNOWATT</v>
      </c>
      <c r="CK379" s="145" t="s">
        <v>824</v>
      </c>
      <c r="CL379" s="24" t="str">
        <f>_xlfn.XLOOKUP(CK379,'Banco de dados'!$B:$B,'Banco de dados'!$E:$E)</f>
        <v>SIGSAGPTLRRSSNDL_30W_38IBBRS
1-10C1MUN6.5</v>
      </c>
      <c r="CM379" s="24"/>
      <c r="CN379" s="24">
        <f>IF(CM379="-","-",_xlfn.XLOOKUP(CM379,'Banco de dados'!$B:$B,'Banco de dados'!$E:$E))</f>
        <v>0</v>
      </c>
      <c r="CO379" s="26">
        <f t="shared" si="203"/>
        <v>1</v>
      </c>
      <c r="CP379" s="24">
        <f>_xlfn.XLOOKUP(CK379,'Banco de dados'!$B:$B,'Banco de dados'!$H:$H)</f>
        <v>30</v>
      </c>
      <c r="CQ379" s="24">
        <f>_xlfn.XLOOKUP(CM379,'Banco de dados'!$B:$B,'Banco de dados'!$H:$H)</f>
        <v>0</v>
      </c>
      <c r="CR379" s="24">
        <f>_xlfn.XLOOKUP(CK379,'Banco de dados'!$B:$B,'Banco de dados'!$F:$F)</f>
        <v>5266</v>
      </c>
      <c r="CS379" s="24">
        <f>_xlfn.XLOOKUP(CM379,'Banco de dados'!$B:$B,'Banco de dados'!$F:$F)</f>
        <v>0</v>
      </c>
      <c r="CT379" s="25">
        <v>0</v>
      </c>
      <c r="CU379" s="25"/>
      <c r="CV379" s="24" t="str">
        <f>IF(AI379&lt;=0.5,"Curto I",IF(AND(AI379&gt;='Braços de IP'!$B$9,AI379&lt;='Braços de IP'!$D$9),'Braços de IP'!$E$9,IF(AND(AI379&gt;='Braços de IP'!$B$10,AI379&lt;='Braços de IP'!$D$10),'Braços de IP'!$E$10,IF(AND(AI379&gt;='Braços de IP'!$B$11,AI379&lt;='Braços de IP'!$D$11),'Braços de IP'!$E$11,IF(AND(AI379&gt;='Braços de IP'!$B$12,AI379&lt;='Braços de IP'!$D$12),'Braços de IP'!$E$12,IF(AND(AI379&gt;='Braços de IP'!$B$13,AI379&lt;='Braços de IP'!$D$13),'Braços de IP'!$E$13,IF(AND(AI379&gt;='Braços de IP'!$B$14,AI379&lt;='Braços de IP'!$D$14),'Braços de IP'!$E$14,"ERRO")))))))</f>
        <v>Curto II</v>
      </c>
      <c r="CW379" s="25"/>
      <c r="CX379" s="24" t="str">
        <f>IF($CW379="","",VLOOKUP($CW379,'Braços de IP'!$E$9:$I$15,2,0))</f>
        <v/>
      </c>
      <c r="CY379" s="27" t="str">
        <f>IF($CW379="","",VLOOKUP($CW379,'Braços de IP'!$E$9:$I$15,5,0))</f>
        <v/>
      </c>
      <c r="CZ379" s="24"/>
      <c r="DA379" s="24"/>
      <c r="DB379" s="24"/>
      <c r="DC379" s="24"/>
      <c r="DD379" s="24"/>
      <c r="DE379" s="24"/>
      <c r="DF379" s="28">
        <f t="shared" si="204"/>
        <v>30</v>
      </c>
      <c r="DG379" s="29">
        <f t="shared" si="205"/>
        <v>100</v>
      </c>
      <c r="DH379" s="28">
        <f t="shared" si="206"/>
        <v>130</v>
      </c>
      <c r="DI379" s="30">
        <f t="shared" si="207"/>
        <v>0.7</v>
      </c>
      <c r="DJ379" s="31"/>
      <c r="DK379" s="32"/>
      <c r="DL379" s="15" t="s">
        <v>141</v>
      </c>
      <c r="DM379" s="15"/>
      <c r="DO379" s="33">
        <f t="shared" si="208"/>
        <v>0.74358974358974361</v>
      </c>
    </row>
    <row r="380" spans="1:125" ht="15.75" customHeight="1" x14ac:dyDescent="0.3">
      <c r="A380" s="156" t="s">
        <v>1015</v>
      </c>
      <c r="B380" s="156"/>
      <c r="C380" t="s">
        <v>991</v>
      </c>
      <c r="D380" s="15">
        <v>127</v>
      </c>
      <c r="E380" s="15" t="s">
        <v>153</v>
      </c>
      <c r="F380" s="15" t="s">
        <v>296</v>
      </c>
      <c r="G380" s="15">
        <v>-30.067663899999999</v>
      </c>
      <c r="H380" s="15">
        <v>-50.159883919999999</v>
      </c>
      <c r="I380" s="15" t="s">
        <v>199</v>
      </c>
      <c r="J380" s="15" t="s">
        <v>135</v>
      </c>
      <c r="K380" s="15" t="s">
        <v>136</v>
      </c>
      <c r="L380" s="15" t="s">
        <v>148</v>
      </c>
      <c r="M380" s="15">
        <v>100</v>
      </c>
      <c r="N380" s="15">
        <v>17</v>
      </c>
      <c r="O380" s="15">
        <v>0</v>
      </c>
      <c r="P380" s="15">
        <f t="shared" si="182"/>
        <v>200</v>
      </c>
      <c r="Q380" s="20">
        <v>2</v>
      </c>
      <c r="R380" s="16">
        <v>2.5</v>
      </c>
      <c r="S380" s="16">
        <v>6.5</v>
      </c>
      <c r="T380" s="15"/>
      <c r="U380" s="15"/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 t="s">
        <v>138</v>
      </c>
      <c r="AD380" s="15" t="s">
        <v>139</v>
      </c>
      <c r="AE380" s="15">
        <v>41.4</v>
      </c>
      <c r="AF380" s="15">
        <v>7.5</v>
      </c>
      <c r="AG380" s="15">
        <v>1</v>
      </c>
      <c r="AH380" s="15">
        <v>0.5</v>
      </c>
      <c r="AI380" s="15">
        <v>1.3</v>
      </c>
      <c r="AJ380" s="16">
        <f t="shared" si="183"/>
        <v>0.8</v>
      </c>
      <c r="AK380" s="16" t="s">
        <v>135</v>
      </c>
      <c r="AL380" s="16" t="s">
        <v>135</v>
      </c>
      <c r="AM380" s="15" t="s">
        <v>140</v>
      </c>
      <c r="AN380" s="16">
        <f t="shared" si="184"/>
        <v>2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 t="s">
        <v>135</v>
      </c>
      <c r="AU380" s="17">
        <f t="shared" si="185"/>
        <v>0</v>
      </c>
      <c r="AV380" s="17"/>
      <c r="AW380" s="17">
        <f>VLOOKUP(I380,ABNT5101!$I$3:$J$9,2)</f>
        <v>30</v>
      </c>
      <c r="AX380" s="17">
        <f>VLOOKUP(I380,ABNT5101!$I$3:$M$9,5)</f>
        <v>0.38</v>
      </c>
      <c r="AY380" s="131" t="str">
        <f>_xlfn.XLOOKUP(I380,ABNT5101!$I:$I,ABNT5101!$L:$L)</f>
        <v>-</v>
      </c>
      <c r="AZ380" s="131">
        <f>_xlfn.XLOOKUP(I380,ABNT5101!$I:$I,ABNT5101!M:M)</f>
        <v>0.38</v>
      </c>
      <c r="BA380" s="131" t="str">
        <f>_xlfn.XLOOKUP(I380,ABNT5101!$I:$I,ABNT5101!N:N)</f>
        <v>-</v>
      </c>
      <c r="BB380" s="131">
        <f>_xlfn.XLOOKUP(I380,ABNT5101!$I:$I,ABNT5101!O:O)</f>
        <v>14</v>
      </c>
      <c r="BC380" s="18" t="str">
        <f t="shared" si="186"/>
        <v>ATENDE</v>
      </c>
      <c r="BD380" s="19">
        <f t="shared" si="187"/>
        <v>8.0333333333333146E-2</v>
      </c>
      <c r="BE380" s="19">
        <f t="shared" si="188"/>
        <v>0</v>
      </c>
      <c r="BF380" s="19" t="str">
        <f t="shared" si="189"/>
        <v>-</v>
      </c>
      <c r="BG380" s="20">
        <v>32.409999999999997</v>
      </c>
      <c r="BH380" s="20">
        <v>0.38</v>
      </c>
      <c r="BI380" s="20"/>
      <c r="BJ380" s="20"/>
      <c r="BK380" s="21"/>
      <c r="BL380" s="20"/>
      <c r="BM380" s="18" t="str">
        <f t="shared" si="190"/>
        <v>ATENDE</v>
      </c>
      <c r="BN380" s="18" t="str">
        <f t="shared" si="191"/>
        <v>ATENDE</v>
      </c>
      <c r="BO380" s="18" t="str">
        <f t="shared" si="192"/>
        <v>ATENDE</v>
      </c>
      <c r="BP380" s="18" t="str">
        <f t="shared" si="193"/>
        <v>ATENDE</v>
      </c>
      <c r="BQ380" s="22" t="str">
        <f t="shared" si="194"/>
        <v>C1</v>
      </c>
      <c r="BR380" s="22" t="str">
        <f t="shared" ref="BR380:BR411" si="212">K380</f>
        <v>P6</v>
      </c>
      <c r="BS380" s="23">
        <f t="shared" si="195"/>
        <v>5.5866666666666669</v>
      </c>
      <c r="BT380" s="20">
        <v>19.760000000000002</v>
      </c>
      <c r="BU380" s="20">
        <v>8.43</v>
      </c>
      <c r="BV380" s="132">
        <f>IF(BR380="-","-",_xlfn.XLOOKUP(BR380,ABNT5101!$B$4:$B$9,ABNT5101!$C$4:$C$9))</f>
        <v>3</v>
      </c>
      <c r="BW380" s="132">
        <f>IF(BR380="-","-",_xlfn.XLOOKUP(BR380,ABNT5101!$B$4:$B$9,ABNT5101!$D$4:$D$9))</f>
        <v>0.6</v>
      </c>
      <c r="BX380" s="18" t="str">
        <f t="shared" si="196"/>
        <v>ATENDE</v>
      </c>
      <c r="BY380" s="18" t="str">
        <f t="shared" si="197"/>
        <v>ATENDE</v>
      </c>
      <c r="BZ380" s="18" t="str">
        <f t="shared" si="198"/>
        <v>ATENDE</v>
      </c>
      <c r="CA380" s="22" t="s">
        <v>135</v>
      </c>
      <c r="CB380" s="23" t="str">
        <f t="shared" si="199"/>
        <v>-</v>
      </c>
      <c r="CC380" s="22" t="s">
        <v>135</v>
      </c>
      <c r="CD380" s="22" t="s">
        <v>135</v>
      </c>
      <c r="CE380" s="130" t="str">
        <f>IF(CA380="-","-",_xlfn.XLOOKUP(CA380,ABNT5101!$B$4:$B$9,ABNT5101!$C$4:$C$9))</f>
        <v>-</v>
      </c>
      <c r="CF380" s="130" t="str">
        <f>IF(CA380="-","-",_xlfn.XLOOKUP(CA380,ABNT5101!$B$4:$B$9,ABNT5101!$D$4:$D$9))</f>
        <v>-</v>
      </c>
      <c r="CG380" s="18" t="str">
        <f t="shared" si="200"/>
        <v>-</v>
      </c>
      <c r="CH380" s="18" t="str">
        <f t="shared" si="201"/>
        <v>-</v>
      </c>
      <c r="CI380" s="18" t="str">
        <f t="shared" si="202"/>
        <v>-</v>
      </c>
      <c r="CJ380" s="133" t="str">
        <f>_xlfn.XLOOKUP(CK380,'Banco de dados'!$B:$B,'Banco de dados'!$D:$D)</f>
        <v>LEDSTAR</v>
      </c>
      <c r="CK380" s="145" t="str">
        <f>'Banco de dados'!B45</f>
        <v xml:space="preserve"> SL VT 9.6 190W</v>
      </c>
      <c r="CL380" s="24" t="str">
        <f>_xlfn.XLOOKUP(CK380,'Banco de dados'!$B:$B,'Banco de dados'!$E:$E)</f>
        <v>LUM LED SL VT 9.6 190W</v>
      </c>
      <c r="CM380" s="24"/>
      <c r="CN380" s="24" t="e">
        <f>IF(CM380="-","-",_xlfn.XLOOKUP(CM380,'Banco de dados'!$B:$B,'Banco de dados'!$E:$E))</f>
        <v>#N/A</v>
      </c>
      <c r="CO380" s="26">
        <f t="shared" si="203"/>
        <v>1</v>
      </c>
      <c r="CP380" s="24">
        <f>_xlfn.XLOOKUP(CK380,'Banco de dados'!$B:$B,'Banco de dados'!$H:$H)</f>
        <v>190</v>
      </c>
      <c r="CQ380" s="24">
        <f>_xlfn.XLOOKUP(CM380,'Banco de dados'!$B:$B,'Banco de dados'!$H:$H)</f>
        <v>0</v>
      </c>
      <c r="CR380" s="24">
        <f>_xlfn.XLOOKUP(CK380,'Banco de dados'!$B:$B,'Banco de dados'!$F:$F)</f>
        <v>28644.799999999999</v>
      </c>
      <c r="CS380" s="24">
        <f>_xlfn.XLOOKUP(CM380,'Banco de dados'!$B:$B,'Banco de dados'!$F:$F)</f>
        <v>0</v>
      </c>
      <c r="CT380" s="25">
        <v>0</v>
      </c>
      <c r="CU380" s="25"/>
      <c r="CV380" s="24" t="str">
        <f>IF(AI380&lt;=0.5,"Curto I",IF(AND(AI380&gt;='Braços de IP'!$B$9,AI380&lt;='Braços de IP'!$D$9),'Braços de IP'!$E$9,IF(AND(AI380&gt;='Braços de IP'!$B$10,AI380&lt;='Braços de IP'!$D$10),'Braços de IP'!$E$10,IF(AND(AI380&gt;='Braços de IP'!$B$11,AI380&lt;='Braços de IP'!$D$11),'Braços de IP'!$E$11,IF(AND(AI380&gt;='Braços de IP'!$B$12,AI380&lt;='Braços de IP'!$D$12),'Braços de IP'!$E$12,IF(AND(AI380&gt;='Braços de IP'!$B$13,AI380&lt;='Braços de IP'!$D$13),'Braços de IP'!$E$13,IF(AND(AI380&gt;='Braços de IP'!$B$14,AI380&lt;='Braços de IP'!$D$14),'Braços de IP'!$E$14,"ERRO")))))))</f>
        <v>Curto II</v>
      </c>
      <c r="CW380" s="25" t="s">
        <v>171</v>
      </c>
      <c r="CX380" s="24">
        <f>IF($CW380="","",VLOOKUP($CW380,'Braços de IP'!$E$9:$I$15,2,0))</f>
        <v>3.5</v>
      </c>
      <c r="CY380" s="27">
        <f>IF($CW380="","",VLOOKUP($CW380,'Braços de IP'!$E$9:$I$15,5,0))</f>
        <v>8.5</v>
      </c>
      <c r="CZ380" s="24" t="s">
        <v>646</v>
      </c>
      <c r="DA380" s="24">
        <v>1</v>
      </c>
      <c r="DB380" s="24"/>
      <c r="DC380" s="24" t="s">
        <v>1031</v>
      </c>
      <c r="DD380" s="24"/>
      <c r="DE380" s="24"/>
      <c r="DF380" s="28">
        <f t="shared" si="204"/>
        <v>190</v>
      </c>
      <c r="DG380" s="29">
        <f t="shared" si="205"/>
        <v>100</v>
      </c>
      <c r="DH380" s="28">
        <f t="shared" si="206"/>
        <v>290</v>
      </c>
      <c r="DI380" s="30">
        <f t="shared" si="207"/>
        <v>-0.89999999999999991</v>
      </c>
      <c r="DJ380" s="31"/>
      <c r="DK380" s="32"/>
      <c r="DL380" s="15" t="s">
        <v>141</v>
      </c>
      <c r="DM380" s="15"/>
      <c r="DO380" s="33">
        <f t="shared" si="208"/>
        <v>-0.62393162393162394</v>
      </c>
      <c r="DU380" t="s">
        <v>141</v>
      </c>
    </row>
    <row r="381" spans="1:125" ht="15.75" hidden="1" customHeight="1" x14ac:dyDescent="0.3">
      <c r="A381" s="156" t="s">
        <v>1015</v>
      </c>
      <c r="B381" s="156"/>
      <c r="C381" t="s">
        <v>991</v>
      </c>
      <c r="D381" s="15">
        <v>127</v>
      </c>
      <c r="E381" s="15" t="s">
        <v>153</v>
      </c>
      <c r="F381" s="15" t="s">
        <v>296</v>
      </c>
      <c r="G381" s="15">
        <v>-30.067663899999999</v>
      </c>
      <c r="H381" s="15">
        <v>-50.159883919999999</v>
      </c>
      <c r="I381" s="15" t="s">
        <v>199</v>
      </c>
      <c r="J381" s="15" t="s">
        <v>135</v>
      </c>
      <c r="K381" s="15" t="s">
        <v>136</v>
      </c>
      <c r="L381" s="15" t="s">
        <v>148</v>
      </c>
      <c r="M381" s="15">
        <v>100</v>
      </c>
      <c r="N381" s="15">
        <v>17</v>
      </c>
      <c r="O381" s="15">
        <v>0</v>
      </c>
      <c r="P381" s="15">
        <f t="shared" si="182"/>
        <v>200</v>
      </c>
      <c r="Q381" s="20">
        <v>2</v>
      </c>
      <c r="R381" s="16">
        <v>2.5</v>
      </c>
      <c r="S381" s="16">
        <v>6.5</v>
      </c>
      <c r="T381" s="15"/>
      <c r="U381" s="15"/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 t="s">
        <v>138</v>
      </c>
      <c r="AD381" s="15" t="s">
        <v>139</v>
      </c>
      <c r="AE381" s="15">
        <v>41.4</v>
      </c>
      <c r="AF381" s="15">
        <v>7.5</v>
      </c>
      <c r="AG381" s="15">
        <v>1</v>
      </c>
      <c r="AH381" s="15">
        <v>0.5</v>
      </c>
      <c r="AI381" s="15">
        <v>1.3</v>
      </c>
      <c r="AJ381" s="16">
        <f t="shared" si="183"/>
        <v>0.8</v>
      </c>
      <c r="AK381" s="16" t="s">
        <v>135</v>
      </c>
      <c r="AL381" s="16" t="s">
        <v>135</v>
      </c>
      <c r="AM381" s="15" t="s">
        <v>140</v>
      </c>
      <c r="AN381" s="16">
        <f t="shared" si="184"/>
        <v>2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 t="s">
        <v>135</v>
      </c>
      <c r="AU381" s="17">
        <f t="shared" si="185"/>
        <v>0</v>
      </c>
      <c r="AV381" s="17"/>
      <c r="AW381" s="17">
        <f>VLOOKUP(I381,ABNT5101!$I$3:$J$9,2)</f>
        <v>30</v>
      </c>
      <c r="AX381" s="17">
        <f>VLOOKUP(I381,ABNT5101!$I$3:$M$9,5)</f>
        <v>0.38</v>
      </c>
      <c r="AY381" s="131" t="str">
        <f>_xlfn.XLOOKUP(I381,ABNT5101!$I:$I,ABNT5101!$L:$L)</f>
        <v>-</v>
      </c>
      <c r="AZ381" s="131">
        <f>_xlfn.XLOOKUP(I381,ABNT5101!$I:$I,ABNT5101!M:M)</f>
        <v>0.38</v>
      </c>
      <c r="BA381" s="131" t="str">
        <f>_xlfn.XLOOKUP(I381,ABNT5101!$I:$I,ABNT5101!N:N)</f>
        <v>-</v>
      </c>
      <c r="BB381" s="131">
        <f>_xlfn.XLOOKUP(I381,ABNT5101!$I:$I,ABNT5101!O:O)</f>
        <v>14</v>
      </c>
      <c r="BC381" s="18" t="e">
        <f t="shared" si="186"/>
        <v>#REF!</v>
      </c>
      <c r="BD381" s="19">
        <f t="shared" si="187"/>
        <v>-6.6666666666670427E-4</v>
      </c>
      <c r="BE381" s="19" t="e">
        <f>#REF!/AX381-1</f>
        <v>#REF!</v>
      </c>
      <c r="BF381" s="19" t="str">
        <f t="shared" si="189"/>
        <v>-</v>
      </c>
      <c r="BG381" s="20">
        <v>29.98</v>
      </c>
      <c r="BH381" s="20">
        <v>0.37</v>
      </c>
      <c r="BI381" s="20"/>
      <c r="BJ381" s="20"/>
      <c r="BK381" s="21"/>
      <c r="BL381" s="20"/>
      <c r="BM381" s="18" t="e">
        <f t="shared" si="190"/>
        <v>#REF!</v>
      </c>
      <c r="BN381" s="18" t="str">
        <f t="shared" si="191"/>
        <v>ATENDIMENTO LIMIAR</v>
      </c>
      <c r="BO381" s="18" t="e">
        <f>IF(#REF!&gt;=AX381,"ATENDE",IF(#REF!&gt;=(AX381-0.02),"ATENDIMENTO LIMIAR","NÃO ATENDE"))</f>
        <v>#REF!</v>
      </c>
      <c r="BP381" s="18" t="str">
        <f t="shared" si="193"/>
        <v>ATENDE</v>
      </c>
      <c r="BQ381" s="22" t="str">
        <f t="shared" si="194"/>
        <v>C1</v>
      </c>
      <c r="BR381" s="22" t="str">
        <f t="shared" si="212"/>
        <v>P6</v>
      </c>
      <c r="BS381" s="23">
        <f t="shared" si="195"/>
        <v>7.9599999999999991</v>
      </c>
      <c r="BT381" s="20">
        <v>26.88</v>
      </c>
      <c r="BU381" s="20">
        <v>11.4</v>
      </c>
      <c r="BV381" s="132">
        <f>IF(BR381="-","-",_xlfn.XLOOKUP(BR381,ABNT5101!$B$4:$B$9,ABNT5101!$C$4:$C$9))</f>
        <v>3</v>
      </c>
      <c r="BW381" s="132">
        <f>IF(BR381="-","-",_xlfn.XLOOKUP(BR381,ABNT5101!$B$4:$B$9,ABNT5101!$D$4:$D$9))</f>
        <v>0.6</v>
      </c>
      <c r="BX381" s="18" t="str">
        <f t="shared" si="196"/>
        <v>ATENDE</v>
      </c>
      <c r="BY381" s="18" t="str">
        <f t="shared" si="197"/>
        <v>ATENDE</v>
      </c>
      <c r="BZ381" s="18" t="str">
        <f t="shared" si="198"/>
        <v>ATENDE</v>
      </c>
      <c r="CA381" s="22" t="s">
        <v>135</v>
      </c>
      <c r="CB381" s="23" t="str">
        <f t="shared" si="199"/>
        <v>-</v>
      </c>
      <c r="CC381" s="22" t="s">
        <v>135</v>
      </c>
      <c r="CD381" s="22" t="s">
        <v>135</v>
      </c>
      <c r="CE381" s="130" t="str">
        <f>IF(CA381="-","-",_xlfn.XLOOKUP(CA381,ABNT5101!$B$4:$B$9,ABNT5101!$C$4:$C$9))</f>
        <v>-</v>
      </c>
      <c r="CF381" s="130" t="str">
        <f>IF(CA381="-","-",_xlfn.XLOOKUP(CA381,ABNT5101!$B$4:$B$9,ABNT5101!$D$4:$D$9))</f>
        <v>-</v>
      </c>
      <c r="CG381" s="18" t="str">
        <f t="shared" si="200"/>
        <v>-</v>
      </c>
      <c r="CH381" s="18" t="str">
        <f t="shared" si="201"/>
        <v>-</v>
      </c>
      <c r="CI381" s="18" t="str">
        <f t="shared" si="202"/>
        <v>-</v>
      </c>
      <c r="CJ381" s="133" t="str">
        <f>_xlfn.XLOOKUP(CK381,'Banco de dados'!$B:$B,'Banco de dados'!$D:$D)</f>
        <v>SX LIGHTING</v>
      </c>
      <c r="CK381" s="145" t="str">
        <f>'Banco de dados'!B65</f>
        <v>SX-INLPP150HF</v>
      </c>
      <c r="CL381" s="24" t="str">
        <f>_xlfn.XLOOKUP(CK381,'Banco de dados'!$B:$B,'Banco de dados'!$E:$E)</f>
        <v>SXINLPP150K40L12CZF7PHF</v>
      </c>
      <c r="CM381" s="24"/>
      <c r="CN381" s="24" t="e">
        <f>IF(CM381="-","-",_xlfn.XLOOKUP(CM381,'Banco de dados'!$B:$B,'Banco de dados'!$E:$E))</f>
        <v>#N/A</v>
      </c>
      <c r="CO381" s="26">
        <f t="shared" si="203"/>
        <v>1</v>
      </c>
      <c r="CP381" s="24">
        <f>_xlfn.XLOOKUP(CK381,'Banco de dados'!$B:$B,'Banco de dados'!$H:$H)</f>
        <v>137</v>
      </c>
      <c r="CQ381" s="24">
        <f>_xlfn.XLOOKUP(CM381,'Banco de dados'!$B:$B,'Banco de dados'!$H:$H)</f>
        <v>0</v>
      </c>
      <c r="CR381" s="24">
        <f>_xlfn.XLOOKUP(CK381,'Banco de dados'!$B:$B,'Banco de dados'!$F:$F)</f>
        <v>23817</v>
      </c>
      <c r="CS381" s="24">
        <f>_xlfn.XLOOKUP(CM381,'Banco de dados'!$B:$B,'Banco de dados'!$F:$F)</f>
        <v>0</v>
      </c>
      <c r="CT381" s="25">
        <v>0</v>
      </c>
      <c r="CU381" s="25"/>
      <c r="CV381" s="24" t="str">
        <f>IF(AI381&lt;=0.5,"Curto I",IF(AND(AI381&gt;='Braços de IP'!$B$9,AI381&lt;='Braços de IP'!$D$9),'Braços de IP'!$E$9,IF(AND(AI381&gt;='Braços de IP'!$B$10,AI381&lt;='Braços de IP'!$D$10),'Braços de IP'!$E$10,IF(AND(AI381&gt;='Braços de IP'!$B$11,AI381&lt;='Braços de IP'!$D$11),'Braços de IP'!$E$11,IF(AND(AI381&gt;='Braços de IP'!$B$12,AI381&lt;='Braços de IP'!$D$12),'Braços de IP'!$E$12,IF(AND(AI381&gt;='Braços de IP'!$B$13,AI381&lt;='Braços de IP'!$D$13),'Braços de IP'!$E$13,IF(AND(AI381&gt;='Braços de IP'!$B$14,AI381&lt;='Braços de IP'!$D$14),'Braços de IP'!$E$14,"ERRO")))))))</f>
        <v>Curto II</v>
      </c>
      <c r="CW381" s="25"/>
      <c r="CX381" s="24"/>
      <c r="CY381" s="27"/>
      <c r="CZ381" s="24"/>
      <c r="DA381" s="24"/>
      <c r="DB381" s="24"/>
      <c r="DC381" s="24"/>
      <c r="DD381" s="24"/>
      <c r="DE381" s="24"/>
      <c r="DF381" s="28">
        <f t="shared" si="204"/>
        <v>137</v>
      </c>
      <c r="DG381" s="29">
        <f t="shared" si="205"/>
        <v>100</v>
      </c>
      <c r="DH381" s="28">
        <f t="shared" si="206"/>
        <v>237</v>
      </c>
      <c r="DI381" s="30">
        <f t="shared" si="207"/>
        <v>-0.37000000000000011</v>
      </c>
      <c r="DJ381" s="31"/>
      <c r="DK381" s="32"/>
      <c r="DL381" s="15" t="s">
        <v>141</v>
      </c>
      <c r="DM381" s="15"/>
      <c r="DO381" s="33">
        <f t="shared" si="208"/>
        <v>-0.17094017094017094</v>
      </c>
    </row>
    <row r="382" spans="1:125" ht="16.5" hidden="1" customHeight="1" x14ac:dyDescent="0.3">
      <c r="A382" s="156" t="s">
        <v>1015</v>
      </c>
      <c r="B382" s="156"/>
      <c r="C382" t="s">
        <v>991</v>
      </c>
      <c r="D382" s="15">
        <v>127</v>
      </c>
      <c r="E382" s="15" t="s">
        <v>153</v>
      </c>
      <c r="F382" s="15" t="s">
        <v>296</v>
      </c>
      <c r="G382" s="15">
        <v>-30.067663899999999</v>
      </c>
      <c r="H382" s="15">
        <v>-50.159883919999999</v>
      </c>
      <c r="I382" s="15" t="s">
        <v>199</v>
      </c>
      <c r="J382" s="15" t="s">
        <v>135</v>
      </c>
      <c r="K382" s="15" t="s">
        <v>136</v>
      </c>
      <c r="L382" s="15" t="s">
        <v>148</v>
      </c>
      <c r="M382" s="15">
        <v>100</v>
      </c>
      <c r="N382" s="15">
        <v>17</v>
      </c>
      <c r="O382" s="15">
        <v>0</v>
      </c>
      <c r="P382" s="15">
        <f t="shared" si="182"/>
        <v>200</v>
      </c>
      <c r="Q382" s="20">
        <v>2</v>
      </c>
      <c r="R382" s="16">
        <v>2.5</v>
      </c>
      <c r="S382" s="16">
        <v>6.5</v>
      </c>
      <c r="T382" s="15"/>
      <c r="U382" s="15"/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 t="s">
        <v>138</v>
      </c>
      <c r="AD382" s="15" t="s">
        <v>139</v>
      </c>
      <c r="AE382" s="15">
        <v>41.4</v>
      </c>
      <c r="AF382" s="15">
        <v>7.5</v>
      </c>
      <c r="AG382" s="15">
        <v>1</v>
      </c>
      <c r="AH382" s="15">
        <v>0.5</v>
      </c>
      <c r="AI382" s="15">
        <v>1.3</v>
      </c>
      <c r="AJ382" s="16">
        <f t="shared" si="183"/>
        <v>0.8</v>
      </c>
      <c r="AK382" s="16" t="s">
        <v>135</v>
      </c>
      <c r="AL382" s="16" t="s">
        <v>135</v>
      </c>
      <c r="AM382" s="15" t="s">
        <v>140</v>
      </c>
      <c r="AN382" s="16">
        <f t="shared" si="184"/>
        <v>2</v>
      </c>
      <c r="AO382" s="16">
        <v>0</v>
      </c>
      <c r="AP382" s="16">
        <v>0</v>
      </c>
      <c r="AQ382" s="16">
        <v>0</v>
      </c>
      <c r="AR382" s="16">
        <v>0</v>
      </c>
      <c r="AS382" s="16">
        <v>0</v>
      </c>
      <c r="AT382" s="16" t="s">
        <v>135</v>
      </c>
      <c r="AU382" s="17">
        <f t="shared" si="185"/>
        <v>0</v>
      </c>
      <c r="AV382" s="17"/>
      <c r="AW382" s="17">
        <f>VLOOKUP(I382,ABNT5101!$I$3:$J$9,2)</f>
        <v>30</v>
      </c>
      <c r="AX382" s="17">
        <f>VLOOKUP(I382,ABNT5101!$I$3:$M$9,5)</f>
        <v>0.38</v>
      </c>
      <c r="AY382" s="131" t="str">
        <f>_xlfn.XLOOKUP(I382,ABNT5101!$I:$I,ABNT5101!$L:$L)</f>
        <v>-</v>
      </c>
      <c r="AZ382" s="131">
        <f>_xlfn.XLOOKUP(I382,ABNT5101!$I:$I,ABNT5101!M:M)</f>
        <v>0.38</v>
      </c>
      <c r="BA382" s="131" t="str">
        <f>_xlfn.XLOOKUP(I382,ABNT5101!$I:$I,ABNT5101!N:N)</f>
        <v>-</v>
      </c>
      <c r="BB382" s="131">
        <f>_xlfn.XLOOKUP(I382,ABNT5101!$I:$I,ABNT5101!O:O)</f>
        <v>14</v>
      </c>
      <c r="BC382" s="18" t="str">
        <f t="shared" si="186"/>
        <v>ATENDE</v>
      </c>
      <c r="BD382" s="19">
        <f t="shared" si="187"/>
        <v>0.10366666666666657</v>
      </c>
      <c r="BE382" s="19">
        <f>BH381/AX382-1</f>
        <v>-2.6315789473684181E-2</v>
      </c>
      <c r="BF382" s="19" t="str">
        <f t="shared" si="189"/>
        <v>-</v>
      </c>
      <c r="BG382" s="20">
        <v>33.11</v>
      </c>
      <c r="BH382" s="20">
        <v>0.71</v>
      </c>
      <c r="BI382" s="20"/>
      <c r="BJ382" s="20"/>
      <c r="BK382" s="21"/>
      <c r="BL382" s="20"/>
      <c r="BM382" s="18" t="str">
        <f t="shared" si="190"/>
        <v>ATENDE</v>
      </c>
      <c r="BN382" s="18" t="str">
        <f t="shared" si="191"/>
        <v>ATENDE</v>
      </c>
      <c r="BO382" s="18" t="str">
        <f>IF(BH381&gt;=AX382,"ATENDE",IF(BH381&gt;=(AX382-0.02),"ATENDIMENTO LIMIAR","NÃO ATENDE"))</f>
        <v>ATENDIMENTO LIMIAR</v>
      </c>
      <c r="BP382" s="18" t="str">
        <f t="shared" si="193"/>
        <v>ATENDE</v>
      </c>
      <c r="BQ382" s="22" t="str">
        <f t="shared" si="194"/>
        <v>C1</v>
      </c>
      <c r="BR382" s="22" t="str">
        <f t="shared" si="212"/>
        <v>P6</v>
      </c>
      <c r="BS382" s="23">
        <f t="shared" si="195"/>
        <v>8.5966666666666658</v>
      </c>
      <c r="BT382" s="20">
        <v>28.79</v>
      </c>
      <c r="BU382" s="20">
        <v>19.829999999999998</v>
      </c>
      <c r="BV382" s="132">
        <f>IF(BR382="-","-",_xlfn.XLOOKUP(BR382,ABNT5101!$B$4:$B$9,ABNT5101!$C$4:$C$9))</f>
        <v>3</v>
      </c>
      <c r="BW382" s="132">
        <f>IF(BR382="-","-",_xlfn.XLOOKUP(BR382,ABNT5101!$B$4:$B$9,ABNT5101!$D$4:$D$9))</f>
        <v>0.6</v>
      </c>
      <c r="BX382" s="18" t="str">
        <f t="shared" si="196"/>
        <v>ATENDE</v>
      </c>
      <c r="BY382" s="18" t="str">
        <f t="shared" si="197"/>
        <v>ATENDE</v>
      </c>
      <c r="BZ382" s="18" t="str">
        <f t="shared" si="198"/>
        <v>ATENDE</v>
      </c>
      <c r="CA382" s="22" t="s">
        <v>135</v>
      </c>
      <c r="CB382" s="23" t="str">
        <f t="shared" si="199"/>
        <v>-</v>
      </c>
      <c r="CC382" s="22" t="s">
        <v>135</v>
      </c>
      <c r="CD382" s="22" t="s">
        <v>135</v>
      </c>
      <c r="CE382" s="130" t="str">
        <f>IF(CA382="-","-",_xlfn.XLOOKUP(CA382,ABNT5101!$B$4:$B$9,ABNT5101!$C$4:$C$9))</f>
        <v>-</v>
      </c>
      <c r="CF382" s="130" t="str">
        <f>IF(CA382="-","-",_xlfn.XLOOKUP(CA382,ABNT5101!$B$4:$B$9,ABNT5101!$D$4:$D$9))</f>
        <v>-</v>
      </c>
      <c r="CG382" s="18" t="str">
        <f t="shared" si="200"/>
        <v>-</v>
      </c>
      <c r="CH382" s="18" t="str">
        <f t="shared" si="201"/>
        <v>-</v>
      </c>
      <c r="CI382" s="18" t="str">
        <f t="shared" si="202"/>
        <v>-</v>
      </c>
      <c r="CJ382" s="133" t="str">
        <f>_xlfn.XLOOKUP(CK382,'Banco de dados'!$B:$B,'Banco de dados'!$D:$D)</f>
        <v>TECNOWATT</v>
      </c>
      <c r="CK382" s="145" t="str">
        <f>'Banco de dados'!B73</f>
        <v xml:space="preserve">SIGMAGPTLRRSMNDL_80W_56IBBR
</v>
      </c>
      <c r="CL382" s="24" t="str">
        <f>_xlfn.XLOOKUP(CK382,'Banco de dados'!$B:$B,'Banco de dados'!$E:$E)</f>
        <v>SIGMAGPTLRRSMNDL_80W_56IBBR
S1-10C1MUN6.5</v>
      </c>
      <c r="CM382" s="24"/>
      <c r="CN382" s="24">
        <f>IF(CM382="-","-",_xlfn.XLOOKUP(CM382,'Banco de dados'!$B:$B,'Banco de dados'!$E:$E))</f>
        <v>0</v>
      </c>
      <c r="CO382" s="26">
        <f t="shared" si="203"/>
        <v>1</v>
      </c>
      <c r="CP382" s="24">
        <f>_xlfn.XLOOKUP(CK382,'Banco de dados'!$B:$B,'Banco de dados'!$H:$H)</f>
        <v>80</v>
      </c>
      <c r="CQ382" s="24">
        <f>_xlfn.XLOOKUP(CM382,'Banco de dados'!$B:$B,'Banco de dados'!$H:$H)</f>
        <v>0</v>
      </c>
      <c r="CR382" s="24">
        <f>_xlfn.XLOOKUP(CK382,'Banco de dados'!$B:$B,'Banco de dados'!$F:$F)</f>
        <v>13209</v>
      </c>
      <c r="CS382" s="24">
        <f>_xlfn.XLOOKUP(CM382,'Banco de dados'!$B:$B,'Banco de dados'!$F:$F)</f>
        <v>0</v>
      </c>
      <c r="CT382" s="25">
        <v>0</v>
      </c>
      <c r="CU382" s="25"/>
      <c r="CV382" s="24" t="str">
        <f>IF(AI382&lt;=0.5,"Curto I",IF(AND(AI382&gt;='Braços de IP'!$B$9,AI382&lt;='Braços de IP'!$D$9),'Braços de IP'!$E$9,IF(AND(AI382&gt;='Braços de IP'!$B$10,AI382&lt;='Braços de IP'!$D$10),'Braços de IP'!$E$10,IF(AND(AI382&gt;='Braços de IP'!$B$11,AI382&lt;='Braços de IP'!$D$11),'Braços de IP'!$E$11,IF(AND(AI382&gt;='Braços de IP'!$B$12,AI382&lt;='Braços de IP'!$D$12),'Braços de IP'!$E$12,IF(AND(AI382&gt;='Braços de IP'!$B$13,AI382&lt;='Braços de IP'!$D$13),'Braços de IP'!$E$13,IF(AND(AI382&gt;='Braços de IP'!$B$14,AI382&lt;='Braços de IP'!$D$14),'Braços de IP'!$E$14,"ERRO")))))))</f>
        <v>Curto II</v>
      </c>
      <c r="CW382" s="25"/>
      <c r="CX382" s="24"/>
      <c r="CY382" s="27"/>
      <c r="CZ382" s="24"/>
      <c r="DA382" s="24"/>
      <c r="DB382" s="24"/>
      <c r="DC382" s="24" t="s">
        <v>1023</v>
      </c>
      <c r="DD382" s="24"/>
      <c r="DE382" s="24"/>
      <c r="DF382" s="28">
        <f t="shared" si="204"/>
        <v>80</v>
      </c>
      <c r="DG382" s="29">
        <f t="shared" si="205"/>
        <v>100</v>
      </c>
      <c r="DH382" s="28">
        <f t="shared" si="206"/>
        <v>180</v>
      </c>
      <c r="DI382" s="30">
        <f t="shared" si="207"/>
        <v>0.19999999999999996</v>
      </c>
      <c r="DJ382" s="31"/>
      <c r="DK382" s="32"/>
      <c r="DL382" s="15" t="s">
        <v>141</v>
      </c>
      <c r="DM382" s="15"/>
      <c r="DO382" s="33">
        <f t="shared" si="208"/>
        <v>0.31623931623931623</v>
      </c>
    </row>
    <row r="383" spans="1:125" ht="15.75" hidden="1" customHeight="1" x14ac:dyDescent="0.3">
      <c r="A383" s="156" t="s">
        <v>1015</v>
      </c>
      <c r="B383" s="156"/>
      <c r="C383" t="s">
        <v>991</v>
      </c>
      <c r="D383" s="15">
        <v>128</v>
      </c>
      <c r="E383" s="15" t="s">
        <v>153</v>
      </c>
      <c r="F383" s="15" t="s">
        <v>297</v>
      </c>
      <c r="G383" s="15">
        <v>-30.06966345</v>
      </c>
      <c r="H383" s="15">
        <v>-50.160751869999999</v>
      </c>
      <c r="I383" s="15" t="s">
        <v>199</v>
      </c>
      <c r="J383" s="15" t="s">
        <v>135</v>
      </c>
      <c r="K383" s="15" t="s">
        <v>136</v>
      </c>
      <c r="L383" s="15" t="s">
        <v>148</v>
      </c>
      <c r="M383" s="15">
        <v>150</v>
      </c>
      <c r="N383" s="15">
        <v>22</v>
      </c>
      <c r="O383" s="15">
        <v>0</v>
      </c>
      <c r="P383" s="15">
        <f t="shared" si="182"/>
        <v>300</v>
      </c>
      <c r="Q383" s="20">
        <v>2</v>
      </c>
      <c r="R383" s="16">
        <v>3.5</v>
      </c>
      <c r="S383" s="16">
        <v>6</v>
      </c>
      <c r="T383" s="15"/>
      <c r="U383" s="15"/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 t="s">
        <v>138</v>
      </c>
      <c r="AD383" s="15" t="s">
        <v>139</v>
      </c>
      <c r="AE383" s="15">
        <v>35.700000000000003</v>
      </c>
      <c r="AF383" s="15">
        <v>7.5</v>
      </c>
      <c r="AG383" s="15">
        <v>1</v>
      </c>
      <c r="AH383" s="15">
        <v>0.3</v>
      </c>
      <c r="AI383" s="15">
        <v>1.3</v>
      </c>
      <c r="AJ383" s="16">
        <f t="shared" si="183"/>
        <v>1</v>
      </c>
      <c r="AK383" s="16" t="s">
        <v>135</v>
      </c>
      <c r="AL383" s="16" t="s">
        <v>135</v>
      </c>
      <c r="AM383" s="15" t="s">
        <v>140</v>
      </c>
      <c r="AN383" s="16">
        <f t="shared" si="184"/>
        <v>2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 t="s">
        <v>135</v>
      </c>
      <c r="AU383" s="17">
        <f t="shared" si="185"/>
        <v>0</v>
      </c>
      <c r="AV383" s="17"/>
      <c r="AW383" s="17">
        <f>VLOOKUP(I383,ABNT5101!$I$3:$J$9,2)</f>
        <v>30</v>
      </c>
      <c r="AX383" s="17">
        <f>VLOOKUP(I383,ABNT5101!$I$3:$M$9,5)</f>
        <v>0.38</v>
      </c>
      <c r="AY383" s="131" t="str">
        <f>_xlfn.XLOOKUP(I383,ABNT5101!$I:$I,ABNT5101!$L:$L)</f>
        <v>-</v>
      </c>
      <c r="AZ383" s="131">
        <f>_xlfn.XLOOKUP(I383,ABNT5101!$I:$I,ABNT5101!M:M)</f>
        <v>0.38</v>
      </c>
      <c r="BA383" s="131" t="str">
        <f>_xlfn.XLOOKUP(I383,ABNT5101!$I:$I,ABNT5101!N:N)</f>
        <v>-</v>
      </c>
      <c r="BB383" s="131">
        <f>_xlfn.XLOOKUP(I383,ABNT5101!$I:$I,ABNT5101!O:O)</f>
        <v>14</v>
      </c>
      <c r="BC383" s="18" t="str">
        <f t="shared" si="186"/>
        <v>ATENDE</v>
      </c>
      <c r="BD383" s="19">
        <f t="shared" si="187"/>
        <v>6.8333333333333135E-2</v>
      </c>
      <c r="BE383" s="19">
        <f t="shared" si="188"/>
        <v>0.89473684210526305</v>
      </c>
      <c r="BF383" s="19" t="str">
        <f t="shared" si="189"/>
        <v>-</v>
      </c>
      <c r="BG383" s="20">
        <v>32.049999999999997</v>
      </c>
      <c r="BH383" s="20">
        <v>0.72</v>
      </c>
      <c r="BI383" s="20"/>
      <c r="BJ383" s="20"/>
      <c r="BK383" s="21"/>
      <c r="BL383" s="20"/>
      <c r="BM383" s="18" t="str">
        <f t="shared" si="190"/>
        <v>ATENDE</v>
      </c>
      <c r="BN383" s="18" t="str">
        <f t="shared" si="191"/>
        <v>ATENDE</v>
      </c>
      <c r="BO383" s="18" t="str">
        <f t="shared" si="192"/>
        <v>ATENDE</v>
      </c>
      <c r="BP383" s="18" t="str">
        <f t="shared" si="193"/>
        <v>ATENDE</v>
      </c>
      <c r="BQ383" s="22" t="str">
        <f t="shared" si="194"/>
        <v>C1</v>
      </c>
      <c r="BR383" s="22" t="str">
        <f t="shared" si="212"/>
        <v>P6</v>
      </c>
      <c r="BS383" s="23">
        <f t="shared" si="195"/>
        <v>16.09</v>
      </c>
      <c r="BT383" s="20">
        <v>51.27</v>
      </c>
      <c r="BU383" s="20">
        <v>36.35</v>
      </c>
      <c r="BV383" s="132">
        <f>IF(BR383="-","-",_xlfn.XLOOKUP(BR383,ABNT5101!$B$4:$B$9,ABNT5101!$C$4:$C$9))</f>
        <v>3</v>
      </c>
      <c r="BW383" s="132">
        <f>IF(BR383="-","-",_xlfn.XLOOKUP(BR383,ABNT5101!$B$4:$B$9,ABNT5101!$D$4:$D$9))</f>
        <v>0.6</v>
      </c>
      <c r="BX383" s="18" t="str">
        <f>IF(BY383="-","-",IF(BY383="NÃO ATENDE","NÃO ATENDE",IF(BZ383="NÃO ATENDE","NÃO ATENDE","ATENDE")))</f>
        <v>ATENDE</v>
      </c>
      <c r="BY383" s="18" t="str">
        <f t="shared" si="197"/>
        <v>ATENDE</v>
      </c>
      <c r="BZ383" s="18" t="str">
        <f t="shared" si="198"/>
        <v>ATENDE</v>
      </c>
      <c r="CA383" s="22" t="str">
        <f t="shared" ref="CA383:CA400" si="213">BR383</f>
        <v>P6</v>
      </c>
      <c r="CB383" s="23" t="e">
        <f t="shared" si="199"/>
        <v>#VALUE!</v>
      </c>
      <c r="CC383" s="22" t="s">
        <v>994</v>
      </c>
      <c r="CD383" s="22" t="s">
        <v>994</v>
      </c>
      <c r="CE383" s="130">
        <f>IF(CA383="-","-",_xlfn.XLOOKUP(CA383,ABNT5101!$B$4:$B$9,ABNT5101!$C$4:$C$9))</f>
        <v>3</v>
      </c>
      <c r="CF383" s="130">
        <f>IF(CA383="-","-",_xlfn.XLOOKUP(CA383,ABNT5101!$B$4:$B$9,ABNT5101!$D$4:$D$9))</f>
        <v>0.6</v>
      </c>
      <c r="CG383" s="18" t="str">
        <f t="shared" si="200"/>
        <v>ATENDE</v>
      </c>
      <c r="CH383" s="18" t="str">
        <f t="shared" si="201"/>
        <v>ATENDE</v>
      </c>
      <c r="CI383" s="18" t="str">
        <f t="shared" si="202"/>
        <v>ATENDE</v>
      </c>
      <c r="CJ383" s="133" t="str">
        <f>_xlfn.XLOOKUP(CK383,'Banco de dados'!$B:$B,'Banco de dados'!$D:$D)</f>
        <v>LEDSTAR</v>
      </c>
      <c r="CK383" s="145" t="str">
        <f>'Banco de dados'!B28</f>
        <v xml:space="preserve"> SL VT 9.1 100W</v>
      </c>
      <c r="CL383" s="24" t="str">
        <f>_xlfn.XLOOKUP(CK383,'Banco de dados'!$B:$B,'Banco de dados'!$E:$E)</f>
        <v>LUM LED SL VT 9.1 100W</v>
      </c>
      <c r="CM383" s="24"/>
      <c r="CN383" s="24">
        <f>IF(CM383="-","-",_xlfn.XLOOKUP(CM383,'Banco de dados'!$B:$B,'Banco de dados'!$E:$E))</f>
        <v>0</v>
      </c>
      <c r="CO383" s="26">
        <f t="shared" si="203"/>
        <v>1</v>
      </c>
      <c r="CP383" s="24">
        <f>_xlfn.XLOOKUP(CK383,'Banco de dados'!$B:$B,'Banco de dados'!$H:$H)</f>
        <v>100</v>
      </c>
      <c r="CQ383" s="24">
        <f>_xlfn.XLOOKUP(CM383,'Banco de dados'!$B:$B,'Banco de dados'!$H:$H)</f>
        <v>0</v>
      </c>
      <c r="CR383" s="24">
        <f>_xlfn.XLOOKUP(CK383,'Banco de dados'!$B:$B,'Banco de dados'!$F:$F)</f>
        <v>15900</v>
      </c>
      <c r="CS383" s="24">
        <f>_xlfn.XLOOKUP(CM383,'Banco de dados'!$B:$B,'Banco de dados'!$F:$F)</f>
        <v>0</v>
      </c>
      <c r="CT383" s="25">
        <v>0</v>
      </c>
      <c r="CU383" s="25"/>
      <c r="CV383" s="24" t="str">
        <f>IF(AI383&lt;=0.5,"Curto I",IF(AND(AI383&gt;='Braços de IP'!$B$9,AI383&lt;='Braços de IP'!$D$9),'Braços de IP'!$E$9,IF(AND(AI383&gt;='Braços de IP'!$B$10,AI383&lt;='Braços de IP'!$D$10),'Braços de IP'!$E$10,IF(AND(AI383&gt;='Braços de IP'!$B$11,AI383&lt;='Braços de IP'!$D$11),'Braços de IP'!$E$11,IF(AND(AI383&gt;='Braços de IP'!$B$12,AI383&lt;='Braços de IP'!$D$12),'Braços de IP'!$E$12,IF(AND(AI383&gt;='Braços de IP'!$B$13,AI383&lt;='Braços de IP'!$D$13),'Braços de IP'!$E$13,IF(AND(AI383&gt;='Braços de IP'!$B$14,AI383&lt;='Braços de IP'!$D$14),'Braços de IP'!$E$14,"ERRO")))))))</f>
        <v>Curto II</v>
      </c>
      <c r="CW383" s="25"/>
      <c r="CX383" s="24"/>
      <c r="CY383" s="27"/>
      <c r="CZ383" s="24" t="s">
        <v>646</v>
      </c>
      <c r="DA383" s="24">
        <v>1</v>
      </c>
      <c r="DB383" s="24"/>
      <c r="DC383" s="24" t="s">
        <v>1024</v>
      </c>
      <c r="DD383" s="24"/>
      <c r="DE383" s="24"/>
      <c r="DF383" s="28">
        <f t="shared" si="204"/>
        <v>100</v>
      </c>
      <c r="DG383" s="29">
        <f t="shared" si="205"/>
        <v>150</v>
      </c>
      <c r="DH383" s="28">
        <f t="shared" si="206"/>
        <v>250</v>
      </c>
      <c r="DI383" s="30">
        <f t="shared" si="207"/>
        <v>0.33333333333333337</v>
      </c>
      <c r="DJ383" s="31"/>
      <c r="DK383" s="32"/>
      <c r="DL383" s="15" t="s">
        <v>141</v>
      </c>
      <c r="DM383" s="15"/>
      <c r="DO383" s="33">
        <f t="shared" si="208"/>
        <v>0.41860465116279072</v>
      </c>
      <c r="DU383" t="s">
        <v>141</v>
      </c>
    </row>
    <row r="384" spans="1:125" ht="15.75" hidden="1" customHeight="1" x14ac:dyDescent="0.3">
      <c r="A384" s="156" t="s">
        <v>1015</v>
      </c>
      <c r="B384" s="156"/>
      <c r="C384" t="s">
        <v>991</v>
      </c>
      <c r="D384" s="15">
        <v>128</v>
      </c>
      <c r="E384" s="15" t="s">
        <v>153</v>
      </c>
      <c r="F384" s="15" t="s">
        <v>297</v>
      </c>
      <c r="G384" s="15">
        <v>-30.06966345</v>
      </c>
      <c r="H384" s="15">
        <v>-50.160751869999999</v>
      </c>
      <c r="I384" s="15" t="s">
        <v>199</v>
      </c>
      <c r="J384" s="15" t="s">
        <v>135</v>
      </c>
      <c r="K384" s="15" t="s">
        <v>136</v>
      </c>
      <c r="L384" s="15" t="s">
        <v>148</v>
      </c>
      <c r="M384" s="15">
        <v>150</v>
      </c>
      <c r="N384" s="15">
        <v>22</v>
      </c>
      <c r="O384" s="15">
        <v>0</v>
      </c>
      <c r="P384" s="15">
        <f t="shared" si="182"/>
        <v>300</v>
      </c>
      <c r="Q384" s="20">
        <v>2</v>
      </c>
      <c r="R384" s="16">
        <v>3.5</v>
      </c>
      <c r="S384" s="16">
        <v>6</v>
      </c>
      <c r="T384" s="15"/>
      <c r="U384" s="15"/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 t="s">
        <v>138</v>
      </c>
      <c r="AD384" s="15" t="s">
        <v>139</v>
      </c>
      <c r="AE384" s="15">
        <v>35.700000000000003</v>
      </c>
      <c r="AF384" s="15">
        <v>7.5</v>
      </c>
      <c r="AG384" s="15">
        <v>1</v>
      </c>
      <c r="AH384" s="15">
        <v>0.3</v>
      </c>
      <c r="AI384" s="15">
        <v>1.3</v>
      </c>
      <c r="AJ384" s="16">
        <f t="shared" si="183"/>
        <v>1</v>
      </c>
      <c r="AK384" s="16" t="s">
        <v>135</v>
      </c>
      <c r="AL384" s="16" t="s">
        <v>135</v>
      </c>
      <c r="AM384" s="15" t="s">
        <v>140</v>
      </c>
      <c r="AN384" s="16">
        <f t="shared" si="184"/>
        <v>2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 t="s">
        <v>135</v>
      </c>
      <c r="AU384" s="17">
        <f t="shared" si="185"/>
        <v>0</v>
      </c>
      <c r="AV384" s="17"/>
      <c r="AW384" s="17">
        <f>VLOOKUP(I384,ABNT5101!$I$3:$J$9,2)</f>
        <v>30</v>
      </c>
      <c r="AX384" s="17">
        <f>VLOOKUP(I384,ABNT5101!$I$3:$M$9,5)</f>
        <v>0.38</v>
      </c>
      <c r="AY384" s="131" t="str">
        <f>_xlfn.XLOOKUP(I384,ABNT5101!$I:$I,ABNT5101!$L:$L)</f>
        <v>-</v>
      </c>
      <c r="AZ384" s="131">
        <f>_xlfn.XLOOKUP(I384,ABNT5101!$I:$I,ABNT5101!M:M)</f>
        <v>0.38</v>
      </c>
      <c r="BA384" s="131" t="str">
        <f>_xlfn.XLOOKUP(I384,ABNT5101!$I:$I,ABNT5101!N:N)</f>
        <v>-</v>
      </c>
      <c r="BB384" s="131">
        <f>_xlfn.XLOOKUP(I384,ABNT5101!$I:$I,ABNT5101!O:O)</f>
        <v>14</v>
      </c>
      <c r="BC384" s="18" t="str">
        <f t="shared" si="186"/>
        <v>ATENDE</v>
      </c>
      <c r="BD384" s="19">
        <f t="shared" si="187"/>
        <v>3.2666666666666622E-2</v>
      </c>
      <c r="BE384" s="19">
        <f t="shared" si="188"/>
        <v>0.89473684210526305</v>
      </c>
      <c r="BF384" s="19" t="str">
        <f t="shared" si="189"/>
        <v>-</v>
      </c>
      <c r="BG384" s="20">
        <v>30.98</v>
      </c>
      <c r="BH384" s="20">
        <v>0.72</v>
      </c>
      <c r="BI384" s="20"/>
      <c r="BJ384" s="20"/>
      <c r="BK384" s="21"/>
      <c r="BL384" s="20"/>
      <c r="BM384" s="18" t="str">
        <f t="shared" si="190"/>
        <v>ATENDE</v>
      </c>
      <c r="BN384" s="18" t="str">
        <f t="shared" si="191"/>
        <v>ATENDE</v>
      </c>
      <c r="BO384" s="18" t="str">
        <f t="shared" si="192"/>
        <v>ATENDE</v>
      </c>
      <c r="BP384" s="18" t="str">
        <f t="shared" si="193"/>
        <v>ATENDE</v>
      </c>
      <c r="BQ384" s="22" t="str">
        <f t="shared" si="194"/>
        <v>C1</v>
      </c>
      <c r="BR384" s="22" t="str">
        <f t="shared" si="212"/>
        <v>P6</v>
      </c>
      <c r="BS384" s="23">
        <f t="shared" si="195"/>
        <v>12.363333333333335</v>
      </c>
      <c r="BT384" s="20">
        <v>40.090000000000003</v>
      </c>
      <c r="BU384" s="20">
        <v>31.21</v>
      </c>
      <c r="BV384" s="132">
        <f>IF(BR384="-","-",_xlfn.XLOOKUP(BR384,ABNT5101!$B$4:$B$9,ABNT5101!$C$4:$C$9))</f>
        <v>3</v>
      </c>
      <c r="BW384" s="132">
        <f>IF(BR384="-","-",_xlfn.XLOOKUP(BR384,ABNT5101!$B$4:$B$9,ABNT5101!$D$4:$D$9))</f>
        <v>0.6</v>
      </c>
      <c r="BX384" s="18" t="str">
        <f t="shared" si="196"/>
        <v>ATENDE</v>
      </c>
      <c r="BY384" s="18" t="str">
        <f t="shared" si="197"/>
        <v>ATENDE</v>
      </c>
      <c r="BZ384" s="18" t="str">
        <f t="shared" si="198"/>
        <v>ATENDE</v>
      </c>
      <c r="CA384" s="22" t="str">
        <f t="shared" si="213"/>
        <v>P6</v>
      </c>
      <c r="CB384" s="23" t="e">
        <f t="shared" si="199"/>
        <v>#VALUE!</v>
      </c>
      <c r="CC384" s="22" t="s">
        <v>994</v>
      </c>
      <c r="CD384" s="22" t="s">
        <v>994</v>
      </c>
      <c r="CE384" s="130">
        <f>IF(CA384="-","-",_xlfn.XLOOKUP(CA384,ABNT5101!$B$4:$B$9,ABNT5101!$C$4:$C$9))</f>
        <v>3</v>
      </c>
      <c r="CF384" s="130">
        <f>IF(CA384="-","-",_xlfn.XLOOKUP(CA384,ABNT5101!$B$4:$B$9,ABNT5101!$D$4:$D$9))</f>
        <v>0.6</v>
      </c>
      <c r="CG384" s="18" t="str">
        <f t="shared" si="200"/>
        <v>ATENDE</v>
      </c>
      <c r="CH384" s="18" t="str">
        <f t="shared" si="201"/>
        <v>ATENDE</v>
      </c>
      <c r="CI384" s="18" t="str">
        <f t="shared" si="202"/>
        <v>ATENDE</v>
      </c>
      <c r="CJ384" s="133" t="str">
        <f>_xlfn.XLOOKUP(CK384,'Banco de dados'!$B:$B,'Banco de dados'!$D:$D)</f>
        <v>SX LIGHTING</v>
      </c>
      <c r="CK384" s="145" t="str">
        <f>'Banco de dados'!B60</f>
        <v>SX-INLPP070HF</v>
      </c>
      <c r="CL384" s="24" t="str">
        <f>_xlfn.XLOOKUP(CK384,'Banco de dados'!$B:$B,'Banco de dados'!$E:$E)</f>
        <v>SXINLPP070K40L12CZF7PHF</v>
      </c>
      <c r="CM384" s="24"/>
      <c r="CN384" s="24">
        <f>IF(CM384="-","-",_xlfn.XLOOKUP(CM384,'Banco de dados'!$B:$B,'Banco de dados'!$E:$E))</f>
        <v>0</v>
      </c>
      <c r="CO384" s="26">
        <f t="shared" si="203"/>
        <v>1</v>
      </c>
      <c r="CP384" s="24">
        <f>_xlfn.XLOOKUP(CK384,'Banco de dados'!$B:$B,'Banco de dados'!$H:$H)</f>
        <v>70</v>
      </c>
      <c r="CQ384" s="24">
        <f>_xlfn.XLOOKUP(CM384,'Banco de dados'!$B:$B,'Banco de dados'!$H:$H)</f>
        <v>0</v>
      </c>
      <c r="CR384" s="24">
        <f>_xlfn.XLOOKUP(CK384,'Banco de dados'!$B:$B,'Banco de dados'!$F:$F)</f>
        <v>11970</v>
      </c>
      <c r="CS384" s="24">
        <f>_xlfn.XLOOKUP(CM384,'Banco de dados'!$B:$B,'Banco de dados'!$F:$F)</f>
        <v>0</v>
      </c>
      <c r="CT384" s="25">
        <v>0</v>
      </c>
      <c r="CU384" s="25"/>
      <c r="CV384" s="24" t="str">
        <f>IF(AI384&lt;=0.5,"Curto I",IF(AND(AI384&gt;='Braços de IP'!$B$9,AI384&lt;='Braços de IP'!$D$9),'Braços de IP'!$E$9,IF(AND(AI384&gt;='Braços de IP'!$B$10,AI384&lt;='Braços de IP'!$D$10),'Braços de IP'!$E$10,IF(AND(AI384&gt;='Braços de IP'!$B$11,AI384&lt;='Braços de IP'!$D$11),'Braços de IP'!$E$11,IF(AND(AI384&gt;='Braços de IP'!$B$12,AI384&lt;='Braços de IP'!$D$12),'Braços de IP'!$E$12,IF(AND(AI384&gt;='Braços de IP'!$B$13,AI384&lt;='Braços de IP'!$D$13),'Braços de IP'!$E$13,IF(AND(AI384&gt;='Braços de IP'!$B$14,AI384&lt;='Braços de IP'!$D$14),'Braços de IP'!$E$14,"ERRO")))))))</f>
        <v>Curto II</v>
      </c>
      <c r="CW384" s="25"/>
      <c r="CX384" s="24"/>
      <c r="CY384" s="27"/>
      <c r="CZ384" s="24" t="s">
        <v>646</v>
      </c>
      <c r="DA384" s="24">
        <v>1</v>
      </c>
      <c r="DB384" s="24"/>
      <c r="DC384" s="24" t="s">
        <v>1024</v>
      </c>
      <c r="DD384" s="24"/>
      <c r="DE384" s="24"/>
      <c r="DF384" s="28">
        <f t="shared" si="204"/>
        <v>70</v>
      </c>
      <c r="DG384" s="29">
        <f t="shared" si="205"/>
        <v>150</v>
      </c>
      <c r="DH384" s="28">
        <f t="shared" si="206"/>
        <v>220</v>
      </c>
      <c r="DI384" s="30">
        <f t="shared" si="207"/>
        <v>0.53333333333333333</v>
      </c>
      <c r="DJ384" s="31"/>
      <c r="DK384" s="32"/>
      <c r="DL384" s="15" t="s">
        <v>141</v>
      </c>
      <c r="DM384" s="15"/>
      <c r="DO384" s="33">
        <f t="shared" si="208"/>
        <v>0.59302325581395354</v>
      </c>
      <c r="DU384" t="s">
        <v>141</v>
      </c>
    </row>
    <row r="385" spans="1:125" ht="15.75" hidden="1" customHeight="1" x14ac:dyDescent="0.3">
      <c r="A385" s="156" t="s">
        <v>1015</v>
      </c>
      <c r="B385" s="156"/>
      <c r="C385" t="s">
        <v>991</v>
      </c>
      <c r="D385" s="15">
        <v>128</v>
      </c>
      <c r="E385" s="15" t="s">
        <v>153</v>
      </c>
      <c r="F385" s="15" t="s">
        <v>297</v>
      </c>
      <c r="G385" s="15">
        <v>-30.06966345</v>
      </c>
      <c r="H385" s="15">
        <v>-50.160751869999999</v>
      </c>
      <c r="I385" s="15" t="s">
        <v>199</v>
      </c>
      <c r="J385" s="15" t="s">
        <v>135</v>
      </c>
      <c r="K385" s="15" t="s">
        <v>136</v>
      </c>
      <c r="L385" s="15" t="s">
        <v>148</v>
      </c>
      <c r="M385" s="15">
        <v>150</v>
      </c>
      <c r="N385" s="15">
        <v>22</v>
      </c>
      <c r="O385" s="15">
        <v>0</v>
      </c>
      <c r="P385" s="15">
        <f t="shared" si="182"/>
        <v>300</v>
      </c>
      <c r="Q385" s="20">
        <v>2</v>
      </c>
      <c r="R385" s="16">
        <v>3.5</v>
      </c>
      <c r="S385" s="16">
        <v>6</v>
      </c>
      <c r="T385" s="15"/>
      <c r="U385" s="15"/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 t="s">
        <v>138</v>
      </c>
      <c r="AD385" s="15" t="s">
        <v>139</v>
      </c>
      <c r="AE385" s="15">
        <v>35.700000000000003</v>
      </c>
      <c r="AF385" s="15">
        <v>7.5</v>
      </c>
      <c r="AG385" s="15">
        <v>1</v>
      </c>
      <c r="AH385" s="15">
        <v>0.3</v>
      </c>
      <c r="AI385" s="15">
        <v>1.3</v>
      </c>
      <c r="AJ385" s="16">
        <f t="shared" si="183"/>
        <v>1</v>
      </c>
      <c r="AK385" s="16" t="s">
        <v>135</v>
      </c>
      <c r="AL385" s="16" t="s">
        <v>135</v>
      </c>
      <c r="AM385" s="15" t="s">
        <v>140</v>
      </c>
      <c r="AN385" s="16">
        <f t="shared" si="184"/>
        <v>2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 t="s">
        <v>135</v>
      </c>
      <c r="AU385" s="17">
        <f t="shared" si="185"/>
        <v>0</v>
      </c>
      <c r="AV385" s="17"/>
      <c r="AW385" s="17">
        <f>VLOOKUP(I385,ABNT5101!$I$3:$J$9,2)</f>
        <v>30</v>
      </c>
      <c r="AX385" s="17">
        <f>VLOOKUP(I385,ABNT5101!$I$3:$M$9,5)</f>
        <v>0.38</v>
      </c>
      <c r="AY385" s="131" t="str">
        <f>_xlfn.XLOOKUP(I385,ABNT5101!$I:$I,ABNT5101!$L:$L)</f>
        <v>-</v>
      </c>
      <c r="AZ385" s="131">
        <f>_xlfn.XLOOKUP(I385,ABNT5101!$I:$I,ABNT5101!M:M)</f>
        <v>0.38</v>
      </c>
      <c r="BA385" s="131" t="str">
        <f>_xlfn.XLOOKUP(I385,ABNT5101!$I:$I,ABNT5101!N:N)</f>
        <v>-</v>
      </c>
      <c r="BB385" s="131">
        <f>_xlfn.XLOOKUP(I385,ABNT5101!$I:$I,ABNT5101!O:O)</f>
        <v>14</v>
      </c>
      <c r="BC385" s="18" t="str">
        <f t="shared" si="186"/>
        <v>ATENDE</v>
      </c>
      <c r="BD385" s="19">
        <f t="shared" si="187"/>
        <v>3.499999999999992E-2</v>
      </c>
      <c r="BE385" s="19">
        <f t="shared" si="188"/>
        <v>0.76315789473684226</v>
      </c>
      <c r="BF385" s="19" t="str">
        <f t="shared" si="189"/>
        <v>-</v>
      </c>
      <c r="BG385" s="20">
        <v>31.05</v>
      </c>
      <c r="BH385" s="20">
        <v>0.67</v>
      </c>
      <c r="BI385" s="20"/>
      <c r="BJ385" s="20"/>
      <c r="BK385" s="21"/>
      <c r="BL385" s="20"/>
      <c r="BM385" s="18" t="str">
        <f t="shared" si="190"/>
        <v>ATENDE</v>
      </c>
      <c r="BN385" s="18" t="str">
        <f t="shared" si="191"/>
        <v>ATENDE</v>
      </c>
      <c r="BO385" s="18" t="str">
        <f t="shared" si="192"/>
        <v>ATENDE</v>
      </c>
      <c r="BP385" s="18" t="str">
        <f t="shared" si="193"/>
        <v>ATENDE</v>
      </c>
      <c r="BQ385" s="22" t="str">
        <f t="shared" si="194"/>
        <v>C1</v>
      </c>
      <c r="BR385" s="22" t="str">
        <f t="shared" si="212"/>
        <v>P6</v>
      </c>
      <c r="BS385" s="23">
        <f t="shared" si="195"/>
        <v>14.626666666666667</v>
      </c>
      <c r="BT385" s="20">
        <v>46.88</v>
      </c>
      <c r="BU385" s="20">
        <v>36.26</v>
      </c>
      <c r="BV385" s="132">
        <f>IF(BR385="-","-",_xlfn.XLOOKUP(BR385,ABNT5101!$B$4:$B$9,ABNT5101!$C$4:$C$9))</f>
        <v>3</v>
      </c>
      <c r="BW385" s="132">
        <f>IF(BR385="-","-",_xlfn.XLOOKUP(BR385,ABNT5101!$B$4:$B$9,ABNT5101!$D$4:$D$9))</f>
        <v>0.6</v>
      </c>
      <c r="BX385" s="18" t="str">
        <f t="shared" si="196"/>
        <v>ATENDE</v>
      </c>
      <c r="BY385" s="18" t="str">
        <f t="shared" si="197"/>
        <v>ATENDE</v>
      </c>
      <c r="BZ385" s="18" t="str">
        <f t="shared" si="198"/>
        <v>ATENDE</v>
      </c>
      <c r="CA385" s="22" t="str">
        <f t="shared" si="213"/>
        <v>P6</v>
      </c>
      <c r="CB385" s="23" t="e">
        <f t="shared" si="199"/>
        <v>#VALUE!</v>
      </c>
      <c r="CC385" s="22" t="s">
        <v>994</v>
      </c>
      <c r="CD385" s="22" t="s">
        <v>994</v>
      </c>
      <c r="CE385" s="130">
        <f>IF(CA385="-","-",_xlfn.XLOOKUP(CA385,ABNT5101!$B$4:$B$9,ABNT5101!$C$4:$C$9))</f>
        <v>3</v>
      </c>
      <c r="CF385" s="130">
        <f>IF(CA385="-","-",_xlfn.XLOOKUP(CA385,ABNT5101!$B$4:$B$9,ABNT5101!$D$4:$D$9))</f>
        <v>0.6</v>
      </c>
      <c r="CG385" s="18" t="str">
        <f t="shared" si="200"/>
        <v>ATENDE</v>
      </c>
      <c r="CH385" s="18" t="str">
        <f t="shared" si="201"/>
        <v>ATENDE</v>
      </c>
      <c r="CI385" s="18" t="str">
        <f t="shared" si="202"/>
        <v>ATENDE</v>
      </c>
      <c r="CJ385" s="133" t="str">
        <f>_xlfn.XLOOKUP(CK385,'Banco de dados'!$B:$B,'Banco de dados'!$D:$D)</f>
        <v>TECNOWATT</v>
      </c>
      <c r="CK385" s="145" t="str">
        <f>'Banco de dados'!B74</f>
        <v xml:space="preserve">SIGSAGPTLRRSSNDL_90W112IBBRS
</v>
      </c>
      <c r="CL385" s="24" t="str">
        <f>_xlfn.XLOOKUP(CK385,'Banco de dados'!$B:$B,'Banco de dados'!$E:$E)</f>
        <v>SIGSAGPTLRRSSNDL_90W112IBBRS
1-10C1MUN6.5</v>
      </c>
      <c r="CM385" s="24"/>
      <c r="CN385" s="24">
        <f>IF(CM385="-","-",_xlfn.XLOOKUP(CM385,'Banco de dados'!$B:$B,'Banco de dados'!$E:$E))</f>
        <v>0</v>
      </c>
      <c r="CO385" s="26">
        <f t="shared" si="203"/>
        <v>1</v>
      </c>
      <c r="CP385" s="24">
        <f>_xlfn.XLOOKUP(CK385,'Banco de dados'!$B:$B,'Banco de dados'!$H:$H)</f>
        <v>90</v>
      </c>
      <c r="CQ385" s="24" t="e">
        <f>_xlfn.XLOOKUP(CM385,'Banco de dados'!$B:$B,'Banco de dados'!$H:$H)</f>
        <v>#N/A</v>
      </c>
      <c r="CR385" s="24">
        <f>_xlfn.XLOOKUP(CK385,'Banco de dados'!$B:$B,'Banco de dados'!$F:$F)</f>
        <v>13859</v>
      </c>
      <c r="CS385" s="24">
        <f>_xlfn.XLOOKUP(CM385,'Banco de dados'!$B:$B,'Banco de dados'!$F:$F)</f>
        <v>0</v>
      </c>
      <c r="CT385" s="25">
        <v>0</v>
      </c>
      <c r="CU385" s="25"/>
      <c r="CV385" s="24" t="str">
        <f>IF(AI385&lt;=0.5,"Curto I",IF(AND(AI385&gt;='Braços de IP'!$B$9,AI385&lt;='Braços de IP'!$D$9),'Braços de IP'!$E$9,IF(AND(AI385&gt;='Braços de IP'!$B$10,AI385&lt;='Braços de IP'!$D$10),'Braços de IP'!$E$10,IF(AND(AI385&gt;='Braços de IP'!$B$11,AI385&lt;='Braços de IP'!$D$11),'Braços de IP'!$E$11,IF(AND(AI385&gt;='Braços de IP'!$B$12,AI385&lt;='Braços de IP'!$D$12),'Braços de IP'!$E$12,IF(AND(AI385&gt;='Braços de IP'!$B$13,AI385&lt;='Braços de IP'!$D$13),'Braços de IP'!$E$13,IF(AND(AI385&gt;='Braços de IP'!$B$14,AI385&lt;='Braços de IP'!$D$14),'Braços de IP'!$E$14,"ERRO")))))))</f>
        <v>Curto II</v>
      </c>
      <c r="CW385" s="25"/>
      <c r="CX385" s="24"/>
      <c r="CY385" s="27"/>
      <c r="CZ385" s="24" t="s">
        <v>646</v>
      </c>
      <c r="DA385" s="24">
        <v>1</v>
      </c>
      <c r="DB385" s="24"/>
      <c r="DC385" s="24" t="s">
        <v>1024</v>
      </c>
      <c r="DD385" s="24"/>
      <c r="DE385" s="24"/>
      <c r="DF385" s="28">
        <f t="shared" si="204"/>
        <v>90</v>
      </c>
      <c r="DG385" s="29">
        <f t="shared" si="205"/>
        <v>150</v>
      </c>
      <c r="DH385" s="28">
        <f t="shared" si="206"/>
        <v>240</v>
      </c>
      <c r="DI385" s="30">
        <f t="shared" si="207"/>
        <v>0.4</v>
      </c>
      <c r="DJ385" s="31"/>
      <c r="DK385" s="32"/>
      <c r="DL385" s="15" t="s">
        <v>141</v>
      </c>
      <c r="DM385" s="15"/>
      <c r="DO385" s="33">
        <f t="shared" si="208"/>
        <v>0.47674418604651164</v>
      </c>
      <c r="DU385" t="s">
        <v>141</v>
      </c>
    </row>
    <row r="386" spans="1:125" ht="15.75" hidden="1" customHeight="1" x14ac:dyDescent="0.3">
      <c r="A386" s="156" t="s">
        <v>1015</v>
      </c>
      <c r="B386" s="156"/>
      <c r="C386" t="s">
        <v>991</v>
      </c>
      <c r="D386" s="15">
        <v>129</v>
      </c>
      <c r="E386" s="15" t="s">
        <v>153</v>
      </c>
      <c r="F386" s="15" t="s">
        <v>298</v>
      </c>
      <c r="G386" s="15">
        <v>-30.07239839</v>
      </c>
      <c r="H386" s="15">
        <v>-50.161871669999996</v>
      </c>
      <c r="I386" s="15" t="s">
        <v>199</v>
      </c>
      <c r="J386" s="15" t="s">
        <v>135</v>
      </c>
      <c r="K386" s="15" t="s">
        <v>136</v>
      </c>
      <c r="L386" s="15" t="s">
        <v>148</v>
      </c>
      <c r="M386" s="15">
        <v>150</v>
      </c>
      <c r="N386" s="15">
        <v>22</v>
      </c>
      <c r="O386" s="15">
        <v>0</v>
      </c>
      <c r="P386" s="15">
        <f t="shared" ref="P386:P449" si="214">M386*AG386*2</f>
        <v>600</v>
      </c>
      <c r="Q386" s="20">
        <v>2</v>
      </c>
      <c r="R386" s="16">
        <v>2.8</v>
      </c>
      <c r="S386" s="16">
        <v>6.5</v>
      </c>
      <c r="T386" s="15"/>
      <c r="U386" s="15"/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 t="s">
        <v>138</v>
      </c>
      <c r="AD386" s="15" t="s">
        <v>139</v>
      </c>
      <c r="AE386" s="15">
        <v>35</v>
      </c>
      <c r="AF386" s="15">
        <v>7.5</v>
      </c>
      <c r="AG386" s="15">
        <v>2</v>
      </c>
      <c r="AH386" s="15">
        <v>1</v>
      </c>
      <c r="AI386" s="15">
        <v>1.3</v>
      </c>
      <c r="AJ386" s="16">
        <f t="shared" ref="AJ386:AJ449" si="215">AI386-AH386</f>
        <v>0.30000000000000004</v>
      </c>
      <c r="AK386" s="16" t="s">
        <v>135</v>
      </c>
      <c r="AL386" s="16" t="s">
        <v>135</v>
      </c>
      <c r="AM386" s="15" t="s">
        <v>140</v>
      </c>
      <c r="AN386" s="16">
        <f t="shared" ref="AN386:AN449" si="216">IF(AC386="Unilateral",2*AG386,IF(AC386="Bilateral Alternada",3*AG386,IF(AC386="Bilateral Frontal",4*AG386,IF(AC386="Canteiro Central",2*AG386,"erro"))))</f>
        <v>4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 t="s">
        <v>135</v>
      </c>
      <c r="AU386" s="17">
        <f t="shared" ref="AU386:AU449" si="217">IF(AO386=0,0,IF(AC386="Unilateral",2*AO386,IF(AC386="Bilateral Alternada",3*AO386,IF(AC386="Bilateral Frontal",4*AO386,IF(AC386="Canteiro Central",2*AO386,"erro")))))</f>
        <v>0</v>
      </c>
      <c r="AV386" s="17"/>
      <c r="AW386" s="17">
        <f>VLOOKUP(I386,ABNT5101!$I$3:$J$9,2)</f>
        <v>30</v>
      </c>
      <c r="AX386" s="17">
        <f>VLOOKUP(I386,ABNT5101!$I$3:$M$9,5)</f>
        <v>0.38</v>
      </c>
      <c r="AY386" s="131" t="str">
        <f>_xlfn.XLOOKUP(I386,ABNT5101!$I:$I,ABNT5101!$L:$L)</f>
        <v>-</v>
      </c>
      <c r="AZ386" s="131">
        <f>_xlfn.XLOOKUP(I386,ABNT5101!$I:$I,ABNT5101!M:M)</f>
        <v>0.38</v>
      </c>
      <c r="BA386" s="131" t="str">
        <f>_xlfn.XLOOKUP(I386,ABNT5101!$I:$I,ABNT5101!N:N)</f>
        <v>-</v>
      </c>
      <c r="BB386" s="131">
        <f>_xlfn.XLOOKUP(I386,ABNT5101!$I:$I,ABNT5101!O:O)</f>
        <v>14</v>
      </c>
      <c r="BC386" s="18" t="str">
        <f t="shared" ref="BC386:BC449" si="218">IF(BM386="NÃO ATENDE","NÃO ATENDE",IF(BX386="NÃO ATENDE","NÃO ATENDE",IF(CG386="NÃO ATENDE","NÃO ATENDE","ATENDE")))</f>
        <v>ATENDE</v>
      </c>
      <c r="BD386" s="19">
        <f t="shared" ref="BD386:BD449" si="219">BG386/AW386-1</f>
        <v>0.20900000000000007</v>
      </c>
      <c r="BE386" s="19">
        <f t="shared" ref="BE386:BE449" si="220">BH386/AX386-1</f>
        <v>7.8947368421052655E-2</v>
      </c>
      <c r="BF386" s="19" t="str">
        <f t="shared" ref="BF386:BF449" si="221">IF($I386="M6",BI386/AY386-1,"-")</f>
        <v>-</v>
      </c>
      <c r="BG386" s="20">
        <v>36.270000000000003</v>
      </c>
      <c r="BH386" s="20">
        <v>0.41</v>
      </c>
      <c r="BI386" s="20"/>
      <c r="BJ386" s="20"/>
      <c r="BK386" s="21"/>
      <c r="BL386" s="20"/>
      <c r="BM386" s="18" t="str">
        <f t="shared" ref="BM386:BM449" si="222">IF(OR(BN386="NÃO ATENDE",BO386="NÃO ATENDE",BP386="NÃO ATENDE"),"NÃO ATENDE","ATENDE")</f>
        <v>ATENDE</v>
      </c>
      <c r="BN386" s="18" t="str">
        <f t="shared" ref="BN386:BN449" si="223">IF(BG386&gt;=AW386,"ATENDE",IF(BG386&gt;=0.99*AW386,"ATENDIMENTO LIMIAR","NÃO ATENDE"))</f>
        <v>ATENDE</v>
      </c>
      <c r="BO386" s="18" t="str">
        <f t="shared" ref="BO386:BO449" si="224">IF(BH386&gt;=AX386,"ATENDE",IF(BH386&gt;=(AX386-0.02),"ATENDIMENTO LIMIAR","NÃO ATENDE"))</f>
        <v>ATENDE</v>
      </c>
      <c r="BP386" s="18" t="str">
        <f t="shared" ref="BP386:BP449" si="225">IF(AY386="-","ATENDE",IF(BI386&gt;=AY386,"ATENDE",IF(BI386&gt;=(AY386-0.02),"ATENDIMENTO LIMIAR","NÃO ATENDE")))</f>
        <v>ATENDE</v>
      </c>
      <c r="BQ386" s="22" t="str">
        <f t="shared" ref="BQ386:BQ449" si="226">I386</f>
        <v>C1</v>
      </c>
      <c r="BR386" s="22" t="str">
        <f t="shared" si="212"/>
        <v>P6</v>
      </c>
      <c r="BS386" s="23">
        <f t="shared" ref="BS386:BS449" si="227">IF(BT386="-","-",BT386/BV386-1)</f>
        <v>15.366666666666667</v>
      </c>
      <c r="BT386" s="20">
        <v>49.1</v>
      </c>
      <c r="BU386" s="20">
        <v>19.79</v>
      </c>
      <c r="BV386" s="132">
        <f>IF(BR386="-","-",_xlfn.XLOOKUP(BR386,ABNT5101!$B$4:$B$9,ABNT5101!$C$4:$C$9))</f>
        <v>3</v>
      </c>
      <c r="BW386" s="132">
        <f>IF(BR386="-","-",_xlfn.XLOOKUP(BR386,ABNT5101!$B$4:$B$9,ABNT5101!$D$4:$D$9))</f>
        <v>0.6</v>
      </c>
      <c r="BX386" s="18" t="str">
        <f t="shared" ref="BX386:BX449" si="228">IF(BY386="-","-",IF(BY386="NÃO ATENDE","NÃO ATENDE",IF(BZ386="NÃO ATENDE","NÃO ATENDE","ATENDE")))</f>
        <v>ATENDE</v>
      </c>
      <c r="BY386" s="18" t="str">
        <f t="shared" ref="BY386:BY449" si="229">IF(BR386="-","-",IF(BT386&gt;=BV386,"ATENDE",IF(BT386&gt;=(BV386*0.99),"ATENDIMENTO LIMIAR","NÃO ATENDE")))</f>
        <v>ATENDE</v>
      </c>
      <c r="BZ386" s="18" t="str">
        <f t="shared" ref="BZ386:BZ449" si="230">IF(BR386="-","-",IF(BU386&gt;=BW386,"ATENDE","NÃO ATENDE"))</f>
        <v>ATENDE</v>
      </c>
      <c r="CA386" s="22" t="str">
        <f t="shared" si="213"/>
        <v>P6</v>
      </c>
      <c r="CB386" s="23" t="e">
        <f t="shared" ref="CB386:CB449" si="231">IF(CC386="-","-",CC386/CE386-1)</f>
        <v>#VALUE!</v>
      </c>
      <c r="CC386" s="22" t="s">
        <v>994</v>
      </c>
      <c r="CD386" s="22" t="s">
        <v>994</v>
      </c>
      <c r="CE386" s="130">
        <f>IF(CA386="-","-",_xlfn.XLOOKUP(CA386,ABNT5101!$B$4:$B$9,ABNT5101!$C$4:$C$9))</f>
        <v>3</v>
      </c>
      <c r="CF386" s="130">
        <f>IF(CA386="-","-",_xlfn.XLOOKUP(CA386,ABNT5101!$B$4:$B$9,ABNT5101!$D$4:$D$9))</f>
        <v>0.6</v>
      </c>
      <c r="CG386" s="18" t="str">
        <f t="shared" ref="CG386:CG449" si="232">IF(CH386="-","-",IF(CH386="NÃO ATENDE","NÃO ATENDE",IF(CI386="NÃO ATENDE","NÃO ATENDE","ATENDE")))</f>
        <v>ATENDE</v>
      </c>
      <c r="CH386" s="18" t="str">
        <f t="shared" ref="CH386:CH449" si="233">IF(CA386="-","-",IF(CC386&gt;=(CE386),"ATENDE",IF(CC386&gt;=(0.99*CE386),"ATENDIMENTO LIMIAR","NÃO ATENDE")))</f>
        <v>ATENDE</v>
      </c>
      <c r="CI386" s="18" t="str">
        <f t="shared" ref="CI386:CI449" si="234">IF(CA386="-","-",IF(CD386&gt;=CF386,"ATENDE","NÃO ATENDE"))</f>
        <v>ATENDE</v>
      </c>
      <c r="CJ386" s="133" t="str">
        <f>_xlfn.XLOOKUP(CK386,'Banco de dados'!$B:$B,'Banco de dados'!$D:$D)</f>
        <v>LEDSTAR</v>
      </c>
      <c r="CK386" s="145" t="str">
        <f>'Banco de dados'!B31</f>
        <v xml:space="preserve"> SL VT 9.1 120W</v>
      </c>
      <c r="CL386" s="24" t="str">
        <f>_xlfn.XLOOKUP(CK386,'Banco de dados'!$B:$B,'Banco de dados'!$E:$E)</f>
        <v>LUM LED SL VT 9.1 120W</v>
      </c>
      <c r="CM386" s="24"/>
      <c r="CN386" s="24" t="e">
        <f>IF(CM386="-","-",_xlfn.XLOOKUP(CM386,'Banco de dados'!$B:$B,'Banco de dados'!$E:$E))</f>
        <v>#N/A</v>
      </c>
      <c r="CO386" s="26">
        <f t="shared" ref="CO386:CO449" si="235">AG386</f>
        <v>2</v>
      </c>
      <c r="CP386" s="24">
        <f>_xlfn.XLOOKUP(CK386,'Banco de dados'!$B:$B,'Banco de dados'!$H:$H)</f>
        <v>120</v>
      </c>
      <c r="CQ386" s="24">
        <f>_xlfn.XLOOKUP(CM386,'Banco de dados'!$B:$B,'Banco de dados'!$H:$H)</f>
        <v>0</v>
      </c>
      <c r="CR386" s="24">
        <f>_xlfn.XLOOKUP(CK386,'Banco de dados'!$B:$B,'Banco de dados'!$F:$F)</f>
        <v>18730</v>
      </c>
      <c r="CS386" s="24">
        <f>_xlfn.XLOOKUP(CM386,'Banco de dados'!$B:$B,'Banco de dados'!$F:$F)</f>
        <v>0</v>
      </c>
      <c r="CT386" s="25">
        <v>0</v>
      </c>
      <c r="CU386" s="25">
        <v>10</v>
      </c>
      <c r="CV386" s="24" t="str">
        <f>IF(AI386&lt;=0.5,"Curto I",IF(AND(AI386&gt;='Braços de IP'!$B$9,AI386&lt;='Braços de IP'!$D$9),'Braços de IP'!$E$9,IF(AND(AI386&gt;='Braços de IP'!$B$10,AI386&lt;='Braços de IP'!$D$10),'Braços de IP'!$E$10,IF(AND(AI386&gt;='Braços de IP'!$B$11,AI386&lt;='Braços de IP'!$D$11),'Braços de IP'!$E$11,IF(AND(AI386&gt;='Braços de IP'!$B$12,AI386&lt;='Braços de IP'!$D$12),'Braços de IP'!$E$12,IF(AND(AI386&gt;='Braços de IP'!$B$13,AI386&lt;='Braços de IP'!$D$13),'Braços de IP'!$E$13,IF(AND(AI386&gt;='Braços de IP'!$B$14,AI386&lt;='Braços de IP'!$D$14),'Braços de IP'!$E$14,"ERRO")))))))</f>
        <v>Curto II</v>
      </c>
      <c r="CW386" s="25"/>
      <c r="CX386" s="24"/>
      <c r="CY386" s="27"/>
      <c r="CZ386" s="24"/>
      <c r="DA386" s="24"/>
      <c r="DB386" s="24"/>
      <c r="DC386" s="24"/>
      <c r="DD386" s="24"/>
      <c r="DE386" s="24"/>
      <c r="DF386" s="28">
        <f t="shared" ref="DF386:DF449" si="236">CP386</f>
        <v>120</v>
      </c>
      <c r="DG386" s="29">
        <f t="shared" ref="DG386:DG449" si="237">M386</f>
        <v>150</v>
      </c>
      <c r="DH386" s="28">
        <f t="shared" ref="DH386:DH449" si="238">SUM(DF386:DG386)*CO386</f>
        <v>540</v>
      </c>
      <c r="DI386" s="30">
        <f t="shared" ref="DI386:DI449" si="239">1-DF386/DG386</f>
        <v>0.19999999999999996</v>
      </c>
      <c r="DJ386" s="31"/>
      <c r="DK386" s="32"/>
      <c r="DL386" s="15" t="s">
        <v>141</v>
      </c>
      <c r="DM386" s="15"/>
      <c r="DO386" s="33">
        <f t="shared" ref="DO386:DO449" si="240">((M386+N386)-CP386)/(M386+N386)</f>
        <v>0.30232558139534882</v>
      </c>
    </row>
    <row r="387" spans="1:125" ht="15.75" hidden="1" customHeight="1" x14ac:dyDescent="0.3">
      <c r="A387" s="156" t="s">
        <v>1015</v>
      </c>
      <c r="B387" s="156"/>
      <c r="C387" t="s">
        <v>991</v>
      </c>
      <c r="D387" s="15">
        <v>129</v>
      </c>
      <c r="E387" s="15" t="s">
        <v>153</v>
      </c>
      <c r="F387" s="15" t="s">
        <v>298</v>
      </c>
      <c r="G387" s="15">
        <v>-30.07239839</v>
      </c>
      <c r="H387" s="15">
        <v>-50.161871669999996</v>
      </c>
      <c r="I387" s="15" t="s">
        <v>199</v>
      </c>
      <c r="J387" s="15" t="s">
        <v>135</v>
      </c>
      <c r="K387" s="15" t="s">
        <v>136</v>
      </c>
      <c r="L387" s="15" t="s">
        <v>148</v>
      </c>
      <c r="M387" s="15">
        <v>150</v>
      </c>
      <c r="N387" s="15">
        <v>22</v>
      </c>
      <c r="O387" s="15">
        <v>0</v>
      </c>
      <c r="P387" s="15">
        <f t="shared" si="214"/>
        <v>600</v>
      </c>
      <c r="Q387" s="20">
        <v>2</v>
      </c>
      <c r="R387" s="16">
        <v>2.8</v>
      </c>
      <c r="S387" s="16">
        <v>6.5</v>
      </c>
      <c r="T387" s="15"/>
      <c r="U387" s="15"/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 t="s">
        <v>138</v>
      </c>
      <c r="AD387" s="15" t="s">
        <v>139</v>
      </c>
      <c r="AE387" s="15">
        <v>35</v>
      </c>
      <c r="AF387" s="15">
        <v>7.5</v>
      </c>
      <c r="AG387" s="15">
        <v>2</v>
      </c>
      <c r="AH387" s="15">
        <v>1</v>
      </c>
      <c r="AI387" s="15">
        <v>1.3</v>
      </c>
      <c r="AJ387" s="16">
        <f t="shared" si="215"/>
        <v>0.30000000000000004</v>
      </c>
      <c r="AK387" s="16" t="s">
        <v>135</v>
      </c>
      <c r="AL387" s="16" t="s">
        <v>135</v>
      </c>
      <c r="AM387" s="15" t="s">
        <v>140</v>
      </c>
      <c r="AN387" s="16">
        <f t="shared" si="216"/>
        <v>4</v>
      </c>
      <c r="AO387" s="16">
        <v>0</v>
      </c>
      <c r="AP387" s="16">
        <v>0</v>
      </c>
      <c r="AQ387" s="16">
        <v>0</v>
      </c>
      <c r="AR387" s="16">
        <v>0</v>
      </c>
      <c r="AS387" s="16">
        <v>0</v>
      </c>
      <c r="AT387" s="16" t="s">
        <v>135</v>
      </c>
      <c r="AU387" s="17">
        <f t="shared" si="217"/>
        <v>0</v>
      </c>
      <c r="AV387" s="17"/>
      <c r="AW387" s="17">
        <f>VLOOKUP(I387,ABNT5101!$I$3:$J$9,2)</f>
        <v>30</v>
      </c>
      <c r="AX387" s="17">
        <f>VLOOKUP(I387,ABNT5101!$I$3:$M$9,5)</f>
        <v>0.38</v>
      </c>
      <c r="AY387" s="131" t="str">
        <f>_xlfn.XLOOKUP(I387,ABNT5101!$I:$I,ABNT5101!$L:$L)</f>
        <v>-</v>
      </c>
      <c r="AZ387" s="131">
        <f>_xlfn.XLOOKUP(I387,ABNT5101!$I:$I,ABNT5101!M:M)</f>
        <v>0.38</v>
      </c>
      <c r="BA387" s="131" t="str">
        <f>_xlfn.XLOOKUP(I387,ABNT5101!$I:$I,ABNT5101!N:N)</f>
        <v>-</v>
      </c>
      <c r="BB387" s="131">
        <f>_xlfn.XLOOKUP(I387,ABNT5101!$I:$I,ABNT5101!O:O)</f>
        <v>14</v>
      </c>
      <c r="BC387" s="18" t="str">
        <f t="shared" si="218"/>
        <v>ATENDE</v>
      </c>
      <c r="BD387" s="19">
        <f t="shared" si="219"/>
        <v>-3.6666666666665959E-3</v>
      </c>
      <c r="BE387" s="19">
        <f t="shared" si="220"/>
        <v>2.6315789473684292E-2</v>
      </c>
      <c r="BF387" s="19" t="str">
        <f t="shared" si="221"/>
        <v>-</v>
      </c>
      <c r="BG387" s="20">
        <v>29.89</v>
      </c>
      <c r="BH387" s="20">
        <v>0.39</v>
      </c>
      <c r="BI387" s="20"/>
      <c r="BJ387" s="20"/>
      <c r="BK387" s="21"/>
      <c r="BL387" s="20"/>
      <c r="BM387" s="18" t="str">
        <f t="shared" si="222"/>
        <v>ATENDE</v>
      </c>
      <c r="BN387" s="18" t="str">
        <f t="shared" si="223"/>
        <v>ATENDIMENTO LIMIAR</v>
      </c>
      <c r="BO387" s="18" t="str">
        <f t="shared" si="224"/>
        <v>ATENDE</v>
      </c>
      <c r="BP387" s="18" t="str">
        <f t="shared" si="225"/>
        <v>ATENDE</v>
      </c>
      <c r="BQ387" s="22" t="str">
        <f t="shared" si="226"/>
        <v>C1</v>
      </c>
      <c r="BR387" s="22" t="str">
        <f t="shared" si="212"/>
        <v>P6</v>
      </c>
      <c r="BS387" s="23">
        <f t="shared" si="227"/>
        <v>12.946666666666667</v>
      </c>
      <c r="BT387" s="20">
        <v>41.84</v>
      </c>
      <c r="BU387" s="20">
        <v>18.23</v>
      </c>
      <c r="BV387" s="132">
        <f>IF(BR387="-","-",_xlfn.XLOOKUP(BR387,ABNT5101!$B$4:$B$9,ABNT5101!$C$4:$C$9))</f>
        <v>3</v>
      </c>
      <c r="BW387" s="132">
        <f>IF(BR387="-","-",_xlfn.XLOOKUP(BR387,ABNT5101!$B$4:$B$9,ABNT5101!$D$4:$D$9))</f>
        <v>0.6</v>
      </c>
      <c r="BX387" s="18" t="str">
        <f t="shared" si="228"/>
        <v>ATENDE</v>
      </c>
      <c r="BY387" s="18" t="str">
        <f t="shared" si="229"/>
        <v>ATENDE</v>
      </c>
      <c r="BZ387" s="18" t="str">
        <f t="shared" si="230"/>
        <v>ATENDE</v>
      </c>
      <c r="CA387" s="22" t="str">
        <f t="shared" si="213"/>
        <v>P6</v>
      </c>
      <c r="CB387" s="23" t="e">
        <f t="shared" si="231"/>
        <v>#VALUE!</v>
      </c>
      <c r="CC387" s="22" t="s">
        <v>994</v>
      </c>
      <c r="CD387" s="22" t="s">
        <v>994</v>
      </c>
      <c r="CE387" s="130">
        <f>IF(CA387="-","-",_xlfn.XLOOKUP(CA387,ABNT5101!$B$4:$B$9,ABNT5101!$C$4:$C$9))</f>
        <v>3</v>
      </c>
      <c r="CF387" s="130">
        <f>IF(CA387="-","-",_xlfn.XLOOKUP(CA387,ABNT5101!$B$4:$B$9,ABNT5101!$D$4:$D$9))</f>
        <v>0.6</v>
      </c>
      <c r="CG387" s="18" t="str">
        <f t="shared" si="232"/>
        <v>ATENDE</v>
      </c>
      <c r="CH387" s="18" t="str">
        <f t="shared" si="233"/>
        <v>ATENDE</v>
      </c>
      <c r="CI387" s="18" t="str">
        <f t="shared" si="234"/>
        <v>ATENDE</v>
      </c>
      <c r="CJ387" s="133" t="str">
        <f>_xlfn.XLOOKUP(CK387,'Banco de dados'!$B:$B,'Banco de dados'!$D:$D)</f>
        <v>SX LIGHTING</v>
      </c>
      <c r="CK387" s="145" t="str">
        <f>'Banco de dados'!B61</f>
        <v>SX-INLPP080HF</v>
      </c>
      <c r="CL387" s="24" t="str">
        <f>_xlfn.XLOOKUP(CK387,'Banco de dados'!$B:$B,'Banco de dados'!$E:$E)</f>
        <v>SXINLPP080K40L12CZF7PHF</v>
      </c>
      <c r="CM387" s="24"/>
      <c r="CN387" s="24" t="e">
        <f>IF(CM387="-","-",_xlfn.XLOOKUP(CM387,'Banco de dados'!$B:$B,'Banco de dados'!$E:$E))</f>
        <v>#N/A</v>
      </c>
      <c r="CO387" s="26">
        <f t="shared" si="235"/>
        <v>2</v>
      </c>
      <c r="CP387" s="24">
        <f>_xlfn.XLOOKUP(CK387,'Banco de dados'!$B:$B,'Banco de dados'!$H:$H)</f>
        <v>79</v>
      </c>
      <c r="CQ387" s="24">
        <f>_xlfn.XLOOKUP(CM387,'Banco de dados'!$B:$B,'Banco de dados'!$H:$H)</f>
        <v>0</v>
      </c>
      <c r="CR387" s="24">
        <f>_xlfn.XLOOKUP(CK387,'Banco de dados'!$B:$B,'Banco de dados'!$F:$F)</f>
        <v>13359</v>
      </c>
      <c r="CS387" s="24">
        <f>_xlfn.XLOOKUP(CM387,'Banco de dados'!$B:$B,'Banco de dados'!$F:$F)</f>
        <v>0</v>
      </c>
      <c r="CT387" s="25">
        <v>0</v>
      </c>
      <c r="CU387" s="25"/>
      <c r="CV387" s="24" t="str">
        <f>IF(AI387&lt;=0.5,"Curto I",IF(AND(AI387&gt;='Braços de IP'!$B$9,AI387&lt;='Braços de IP'!$D$9),'Braços de IP'!$E$9,IF(AND(AI387&gt;='Braços de IP'!$B$10,AI387&lt;='Braços de IP'!$D$10),'Braços de IP'!$E$10,IF(AND(AI387&gt;='Braços de IP'!$B$11,AI387&lt;='Braços de IP'!$D$11),'Braços de IP'!$E$11,IF(AND(AI387&gt;='Braços de IP'!$B$12,AI387&lt;='Braços de IP'!$D$12),'Braços de IP'!$E$12,IF(AND(AI387&gt;='Braços de IP'!$B$13,AI387&lt;='Braços de IP'!$D$13),'Braços de IP'!$E$13,IF(AND(AI387&gt;='Braços de IP'!$B$14,AI387&lt;='Braços de IP'!$D$14),'Braços de IP'!$E$14,"ERRO")))))))</f>
        <v>Curto II</v>
      </c>
      <c r="CW387" s="25"/>
      <c r="CX387" s="24"/>
      <c r="CY387" s="27"/>
      <c r="CZ387" s="24"/>
      <c r="DA387" s="24"/>
      <c r="DB387" s="24"/>
      <c r="DC387" s="24"/>
      <c r="DD387" s="24"/>
      <c r="DE387" s="24"/>
      <c r="DF387" s="28">
        <f t="shared" si="236"/>
        <v>79</v>
      </c>
      <c r="DG387" s="29">
        <f t="shared" si="237"/>
        <v>150</v>
      </c>
      <c r="DH387" s="28">
        <f t="shared" si="238"/>
        <v>458</v>
      </c>
      <c r="DI387" s="30">
        <f t="shared" si="239"/>
        <v>0.47333333333333338</v>
      </c>
      <c r="DJ387" s="31"/>
      <c r="DK387" s="32"/>
      <c r="DL387" s="15" t="s">
        <v>141</v>
      </c>
      <c r="DM387" s="15"/>
      <c r="DO387" s="33">
        <f t="shared" si="240"/>
        <v>0.54069767441860461</v>
      </c>
    </row>
    <row r="388" spans="1:125" ht="15.75" hidden="1" customHeight="1" x14ac:dyDescent="0.3">
      <c r="A388" s="156" t="s">
        <v>1015</v>
      </c>
      <c r="B388" s="156"/>
      <c r="C388" t="s">
        <v>991</v>
      </c>
      <c r="D388" s="15">
        <v>129</v>
      </c>
      <c r="E388" s="15" t="s">
        <v>153</v>
      </c>
      <c r="F388" s="15" t="s">
        <v>298</v>
      </c>
      <c r="G388" s="15">
        <v>-30.07239839</v>
      </c>
      <c r="H388" s="15">
        <v>-50.161871669999996</v>
      </c>
      <c r="I388" s="15" t="s">
        <v>199</v>
      </c>
      <c r="J388" s="15" t="s">
        <v>135</v>
      </c>
      <c r="K388" s="15" t="s">
        <v>136</v>
      </c>
      <c r="L388" s="15" t="s">
        <v>148</v>
      </c>
      <c r="M388" s="15">
        <v>150</v>
      </c>
      <c r="N388" s="15">
        <v>22</v>
      </c>
      <c r="O388" s="15">
        <v>0</v>
      </c>
      <c r="P388" s="15">
        <f t="shared" si="214"/>
        <v>600</v>
      </c>
      <c r="Q388" s="20">
        <v>2</v>
      </c>
      <c r="R388" s="16">
        <v>2.8</v>
      </c>
      <c r="S388" s="16">
        <v>6.5</v>
      </c>
      <c r="T388" s="15"/>
      <c r="U388" s="15"/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 t="s">
        <v>138</v>
      </c>
      <c r="AD388" s="15" t="s">
        <v>139</v>
      </c>
      <c r="AE388" s="15">
        <v>35</v>
      </c>
      <c r="AF388" s="15">
        <v>7.5</v>
      </c>
      <c r="AG388" s="15">
        <v>2</v>
      </c>
      <c r="AH388" s="15">
        <v>1</v>
      </c>
      <c r="AI388" s="15">
        <v>1.3</v>
      </c>
      <c r="AJ388" s="16">
        <f t="shared" si="215"/>
        <v>0.30000000000000004</v>
      </c>
      <c r="AK388" s="16" t="s">
        <v>135</v>
      </c>
      <c r="AL388" s="16" t="s">
        <v>135</v>
      </c>
      <c r="AM388" s="15" t="s">
        <v>140</v>
      </c>
      <c r="AN388" s="16">
        <f t="shared" si="216"/>
        <v>4</v>
      </c>
      <c r="AO388" s="16">
        <v>0</v>
      </c>
      <c r="AP388" s="16">
        <v>0</v>
      </c>
      <c r="AQ388" s="16">
        <v>0</v>
      </c>
      <c r="AR388" s="16">
        <v>0</v>
      </c>
      <c r="AS388" s="16">
        <v>0</v>
      </c>
      <c r="AT388" s="16" t="s">
        <v>135</v>
      </c>
      <c r="AU388" s="17">
        <f t="shared" si="217"/>
        <v>0</v>
      </c>
      <c r="AV388" s="17"/>
      <c r="AW388" s="17">
        <f>VLOOKUP(I388,ABNT5101!$I$3:$J$9,2)</f>
        <v>30</v>
      </c>
      <c r="AX388" s="17">
        <f>VLOOKUP(I388,ABNT5101!$I$3:$M$9,5)</f>
        <v>0.38</v>
      </c>
      <c r="AY388" s="131" t="str">
        <f>_xlfn.XLOOKUP(I388,ABNT5101!$I:$I,ABNT5101!$L:$L)</f>
        <v>-</v>
      </c>
      <c r="AZ388" s="131">
        <f>_xlfn.XLOOKUP(I388,ABNT5101!$I:$I,ABNT5101!M:M)</f>
        <v>0.38</v>
      </c>
      <c r="BA388" s="131" t="str">
        <f>_xlfn.XLOOKUP(I388,ABNT5101!$I:$I,ABNT5101!N:N)</f>
        <v>-</v>
      </c>
      <c r="BB388" s="131">
        <f>_xlfn.XLOOKUP(I388,ABNT5101!$I:$I,ABNT5101!O:O)</f>
        <v>14</v>
      </c>
      <c r="BC388" s="18" t="str">
        <f t="shared" si="218"/>
        <v>ATENDE</v>
      </c>
      <c r="BD388" s="19">
        <f t="shared" si="219"/>
        <v>-3.6666666666665959E-3</v>
      </c>
      <c r="BE388" s="19">
        <f t="shared" si="220"/>
        <v>0.26315789473684204</v>
      </c>
      <c r="BF388" s="19" t="str">
        <f t="shared" si="221"/>
        <v>-</v>
      </c>
      <c r="BG388" s="20">
        <v>29.89</v>
      </c>
      <c r="BH388" s="20">
        <v>0.48</v>
      </c>
      <c r="BI388" s="20"/>
      <c r="BJ388" s="20"/>
      <c r="BK388" s="21"/>
      <c r="BL388" s="20"/>
      <c r="BM388" s="18" t="str">
        <f t="shared" si="222"/>
        <v>ATENDE</v>
      </c>
      <c r="BN388" s="18" t="str">
        <f t="shared" si="223"/>
        <v>ATENDIMENTO LIMIAR</v>
      </c>
      <c r="BO388" s="18" t="str">
        <f t="shared" si="224"/>
        <v>ATENDE</v>
      </c>
      <c r="BP388" s="18" t="str">
        <f t="shared" si="225"/>
        <v>ATENDE</v>
      </c>
      <c r="BQ388" s="22" t="str">
        <f t="shared" si="226"/>
        <v>C1</v>
      </c>
      <c r="BR388" s="22" t="str">
        <f t="shared" si="212"/>
        <v>P6</v>
      </c>
      <c r="BS388" s="23">
        <f t="shared" si="227"/>
        <v>11.223333333333334</v>
      </c>
      <c r="BT388" s="20">
        <v>36.67</v>
      </c>
      <c r="BU388" s="20">
        <v>16.079999999999998</v>
      </c>
      <c r="BV388" s="132">
        <f>IF(BR388="-","-",_xlfn.XLOOKUP(BR388,ABNT5101!$B$4:$B$9,ABNT5101!$C$4:$C$9))</f>
        <v>3</v>
      </c>
      <c r="BW388" s="132">
        <f>IF(BR388="-","-",_xlfn.XLOOKUP(BR388,ABNT5101!$B$4:$B$9,ABNT5101!$D$4:$D$9))</f>
        <v>0.6</v>
      </c>
      <c r="BX388" s="18" t="str">
        <f t="shared" si="228"/>
        <v>ATENDE</v>
      </c>
      <c r="BY388" s="18" t="str">
        <f t="shared" si="229"/>
        <v>ATENDE</v>
      </c>
      <c r="BZ388" s="18" t="str">
        <f t="shared" si="230"/>
        <v>ATENDE</v>
      </c>
      <c r="CA388" s="22" t="str">
        <f t="shared" si="213"/>
        <v>P6</v>
      </c>
      <c r="CB388" s="23" t="e">
        <f t="shared" si="231"/>
        <v>#VALUE!</v>
      </c>
      <c r="CC388" s="22" t="s">
        <v>994</v>
      </c>
      <c r="CD388" s="22" t="s">
        <v>994</v>
      </c>
      <c r="CE388" s="130">
        <f>IF(CA388="-","-",_xlfn.XLOOKUP(CA388,ABNT5101!$B$4:$B$9,ABNT5101!$C$4:$C$9))</f>
        <v>3</v>
      </c>
      <c r="CF388" s="130">
        <f>IF(CA388="-","-",_xlfn.XLOOKUP(CA388,ABNT5101!$B$4:$B$9,ABNT5101!$D$4:$D$9))</f>
        <v>0.6</v>
      </c>
      <c r="CG388" s="18" t="str">
        <f t="shared" si="232"/>
        <v>ATENDE</v>
      </c>
      <c r="CH388" s="18" t="str">
        <f t="shared" si="233"/>
        <v>ATENDE</v>
      </c>
      <c r="CI388" s="18" t="str">
        <f t="shared" si="234"/>
        <v>ATENDE</v>
      </c>
      <c r="CJ388" s="133" t="str">
        <f>_xlfn.XLOOKUP(CK388,'Banco de dados'!$B:$B,'Banco de dados'!$D:$D)</f>
        <v>TECNOWATT</v>
      </c>
      <c r="CK388" s="145" t="str">
        <f>'Banco de dados'!B75</f>
        <v xml:space="preserve">SIGSAGPTLRRSSNDL100W125IBBRS
</v>
      </c>
      <c r="CL388" s="24" t="str">
        <f>_xlfn.XLOOKUP(CK388,'Banco de dados'!$B:$B,'Banco de dados'!$E:$E)</f>
        <v>SIGSAGPTLRRSSNDL100W125IBBRS
1-10C1MUN6.5</v>
      </c>
      <c r="CM388" s="24"/>
      <c r="CN388" s="24" t="e">
        <f>IF(CM388="-","-",_xlfn.XLOOKUP(CM388,'Banco de dados'!$B:$B,'Banco de dados'!$E:$E))</f>
        <v>#N/A</v>
      </c>
      <c r="CO388" s="26">
        <f t="shared" si="235"/>
        <v>2</v>
      </c>
      <c r="CP388" s="24">
        <f>_xlfn.XLOOKUP(CK388,'Banco de dados'!$B:$B,'Banco de dados'!$H:$H)</f>
        <v>100</v>
      </c>
      <c r="CQ388" s="24">
        <f>_xlfn.XLOOKUP(CM388,'Banco de dados'!$B:$B,'Banco de dados'!$H:$H)</f>
        <v>0</v>
      </c>
      <c r="CR388" s="24">
        <f>_xlfn.XLOOKUP(CK388,'Banco de dados'!$B:$B,'Banco de dados'!$F:$F)</f>
        <v>15162</v>
      </c>
      <c r="CS388" s="24">
        <f>_xlfn.XLOOKUP(CM388,'Banco de dados'!$B:$B,'Banco de dados'!$F:$F)</f>
        <v>0</v>
      </c>
      <c r="CT388" s="25">
        <v>0</v>
      </c>
      <c r="CU388" s="25">
        <v>10</v>
      </c>
      <c r="CV388" s="24" t="str">
        <f>IF(AI388&lt;=0.5,"Curto I",IF(AND(AI388&gt;='Braços de IP'!$B$9,AI388&lt;='Braços de IP'!$D$9),'Braços de IP'!$E$9,IF(AND(AI388&gt;='Braços de IP'!$B$10,AI388&lt;='Braços de IP'!$D$10),'Braços de IP'!$E$10,IF(AND(AI388&gt;='Braços de IP'!$B$11,AI388&lt;='Braços de IP'!$D$11),'Braços de IP'!$E$11,IF(AND(AI388&gt;='Braços de IP'!$B$12,AI388&lt;='Braços de IP'!$D$12),'Braços de IP'!$E$12,IF(AND(AI388&gt;='Braços de IP'!$B$13,AI388&lt;='Braços de IP'!$D$13),'Braços de IP'!$E$13,IF(AND(AI388&gt;='Braços de IP'!$B$14,AI388&lt;='Braços de IP'!$D$14),'Braços de IP'!$E$14,"ERRO")))))))</f>
        <v>Curto II</v>
      </c>
      <c r="CW388" s="25"/>
      <c r="CX388" s="24"/>
      <c r="CY388" s="27"/>
      <c r="CZ388" s="24"/>
      <c r="DA388" s="24"/>
      <c r="DB388" s="24"/>
      <c r="DC388" s="24"/>
      <c r="DD388" s="24"/>
      <c r="DE388" s="24"/>
      <c r="DF388" s="28">
        <f t="shared" si="236"/>
        <v>100</v>
      </c>
      <c r="DG388" s="29">
        <f t="shared" si="237"/>
        <v>150</v>
      </c>
      <c r="DH388" s="28">
        <f t="shared" si="238"/>
        <v>500</v>
      </c>
      <c r="DI388" s="30">
        <f t="shared" si="239"/>
        <v>0.33333333333333337</v>
      </c>
      <c r="DJ388" s="31"/>
      <c r="DK388" s="32"/>
      <c r="DL388" s="15" t="s">
        <v>141</v>
      </c>
      <c r="DM388" s="15"/>
      <c r="DO388" s="33">
        <f t="shared" si="240"/>
        <v>0.41860465116279072</v>
      </c>
    </row>
    <row r="389" spans="1:125" ht="15.75" hidden="1" customHeight="1" x14ac:dyDescent="0.3">
      <c r="C389" t="s">
        <v>991</v>
      </c>
      <c r="D389" s="15">
        <v>130</v>
      </c>
      <c r="E389" s="15" t="s">
        <v>132</v>
      </c>
      <c r="F389" s="15" t="s">
        <v>299</v>
      </c>
      <c r="G389" s="15">
        <v>-30.073477369999999</v>
      </c>
      <c r="H389" s="15">
        <v>-50.163653850000003</v>
      </c>
      <c r="I389" s="15" t="s">
        <v>154</v>
      </c>
      <c r="J389" s="15" t="s">
        <v>135</v>
      </c>
      <c r="K389" s="15" t="s">
        <v>136</v>
      </c>
      <c r="L389" s="15" t="s">
        <v>148</v>
      </c>
      <c r="M389" s="15">
        <v>100</v>
      </c>
      <c r="N389" s="15">
        <v>17</v>
      </c>
      <c r="O389" s="15">
        <v>0</v>
      </c>
      <c r="P389" s="15">
        <f t="shared" si="214"/>
        <v>200</v>
      </c>
      <c r="Q389" s="20">
        <v>2</v>
      </c>
      <c r="R389" s="16">
        <v>2.5</v>
      </c>
      <c r="S389" s="16">
        <v>6.5</v>
      </c>
      <c r="T389" s="15"/>
      <c r="U389" s="15"/>
      <c r="V389" s="15">
        <v>0</v>
      </c>
      <c r="W389" s="15">
        <v>2.5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 t="s">
        <v>138</v>
      </c>
      <c r="AD389" s="15" t="s">
        <v>139</v>
      </c>
      <c r="AE389" s="15">
        <v>38.5</v>
      </c>
      <c r="AF389" s="15">
        <v>7.5</v>
      </c>
      <c r="AG389" s="15">
        <v>1</v>
      </c>
      <c r="AH389" s="15">
        <v>0.3</v>
      </c>
      <c r="AI389" s="15">
        <v>1.3</v>
      </c>
      <c r="AJ389" s="16">
        <f t="shared" si="215"/>
        <v>1</v>
      </c>
      <c r="AK389" s="16" t="s">
        <v>135</v>
      </c>
      <c r="AL389" s="16" t="s">
        <v>135</v>
      </c>
      <c r="AM389" s="15" t="s">
        <v>140</v>
      </c>
      <c r="AN389" s="16">
        <f t="shared" si="216"/>
        <v>2</v>
      </c>
      <c r="AO389" s="16">
        <v>0</v>
      </c>
      <c r="AP389" s="16">
        <v>0</v>
      </c>
      <c r="AQ389" s="16">
        <v>0</v>
      </c>
      <c r="AR389" s="16">
        <v>0</v>
      </c>
      <c r="AS389" s="16">
        <v>0</v>
      </c>
      <c r="AT389" s="16" t="s">
        <v>135</v>
      </c>
      <c r="AU389" s="17">
        <f t="shared" si="217"/>
        <v>0</v>
      </c>
      <c r="AV389" s="17"/>
      <c r="AW389" s="17">
        <f>VLOOKUP(I389,ABNT5101!$I$3:$J$9,2)</f>
        <v>10</v>
      </c>
      <c r="AX389" s="17">
        <f>VLOOKUP(I389,ABNT5101!$I$3:$M$9,5)</f>
        <v>0.18</v>
      </c>
      <c r="AY389" s="131" t="str">
        <f>_xlfn.XLOOKUP(I389,ABNT5101!$I:$I,ABNT5101!$L:$L)</f>
        <v>-</v>
      </c>
      <c r="AZ389" s="131">
        <f>_xlfn.XLOOKUP(I389,ABNT5101!$I:$I,ABNT5101!M:M)</f>
        <v>0.18</v>
      </c>
      <c r="BA389" s="131" t="str">
        <f>_xlfn.XLOOKUP(I389,ABNT5101!$I:$I,ABNT5101!N:N)</f>
        <v>-</v>
      </c>
      <c r="BB389" s="131">
        <f>_xlfn.XLOOKUP(I389,ABNT5101!$I:$I,ABNT5101!O:O)</f>
        <v>16</v>
      </c>
      <c r="BC389" s="18" t="str">
        <f t="shared" si="218"/>
        <v>ATENDE</v>
      </c>
      <c r="BD389" s="19">
        <f t="shared" si="219"/>
        <v>9.000000000000008E-2</v>
      </c>
      <c r="BE389" s="19">
        <f t="shared" si="220"/>
        <v>0.83333333333333348</v>
      </c>
      <c r="BF389" s="19" t="str">
        <f t="shared" si="221"/>
        <v>-</v>
      </c>
      <c r="BG389" s="20">
        <v>10.9</v>
      </c>
      <c r="BH389" s="20">
        <v>0.33</v>
      </c>
      <c r="BI389" s="20"/>
      <c r="BJ389" s="20"/>
      <c r="BK389" s="21"/>
      <c r="BL389" s="20"/>
      <c r="BM389" s="18" t="str">
        <f t="shared" si="222"/>
        <v>ATENDE</v>
      </c>
      <c r="BN389" s="18" t="str">
        <f t="shared" si="223"/>
        <v>ATENDE</v>
      </c>
      <c r="BO389" s="18" t="str">
        <f t="shared" si="224"/>
        <v>ATENDE</v>
      </c>
      <c r="BP389" s="18" t="str">
        <f t="shared" si="225"/>
        <v>ATENDE</v>
      </c>
      <c r="BQ389" s="22" t="str">
        <f t="shared" si="226"/>
        <v>C4</v>
      </c>
      <c r="BR389" s="22" t="str">
        <f t="shared" si="212"/>
        <v>P6</v>
      </c>
      <c r="BS389" s="23">
        <f t="shared" si="227"/>
        <v>1.5066666666666664</v>
      </c>
      <c r="BT389" s="20">
        <v>7.52</v>
      </c>
      <c r="BU389" s="20">
        <v>3.11</v>
      </c>
      <c r="BV389" s="132">
        <f>IF(BR389="-","-",_xlfn.XLOOKUP(BR389,ABNT5101!$B$4:$B$9,ABNT5101!$C$4:$C$9))</f>
        <v>3</v>
      </c>
      <c r="BW389" s="132">
        <f>IF(BR389="-","-",_xlfn.XLOOKUP(BR389,ABNT5101!$B$4:$B$9,ABNT5101!$D$4:$D$9))</f>
        <v>0.6</v>
      </c>
      <c r="BX389" s="18" t="str">
        <f t="shared" si="228"/>
        <v>ATENDE</v>
      </c>
      <c r="BY389" s="18" t="str">
        <f t="shared" si="229"/>
        <v>ATENDE</v>
      </c>
      <c r="BZ389" s="18" t="str">
        <f t="shared" si="230"/>
        <v>ATENDE</v>
      </c>
      <c r="CA389" s="22" t="str">
        <f t="shared" si="213"/>
        <v>P6</v>
      </c>
      <c r="CB389" s="23">
        <f t="shared" si="231"/>
        <v>1.9633333333333334</v>
      </c>
      <c r="CC389" s="22">
        <v>8.89</v>
      </c>
      <c r="CD389" s="22">
        <v>2.81</v>
      </c>
      <c r="CE389" s="130">
        <f>IF(CA389="-","-",_xlfn.XLOOKUP(CA389,ABNT5101!$B$4:$B$9,ABNT5101!$C$4:$C$9))</f>
        <v>3</v>
      </c>
      <c r="CF389" s="130">
        <f>IF(CA389="-","-",_xlfn.XLOOKUP(CA389,ABNT5101!$B$4:$B$9,ABNT5101!$D$4:$D$9))</f>
        <v>0.6</v>
      </c>
      <c r="CG389" s="18" t="str">
        <f t="shared" si="232"/>
        <v>ATENDE</v>
      </c>
      <c r="CH389" s="18" t="str">
        <f t="shared" si="233"/>
        <v>ATENDE</v>
      </c>
      <c r="CI389" s="18" t="str">
        <f t="shared" si="234"/>
        <v>ATENDE</v>
      </c>
      <c r="CJ389" s="133" t="str">
        <f>_xlfn.XLOOKUP(CK389,'Banco de dados'!$B:$B,'Banco de dados'!$D:$D)</f>
        <v>LEDSTAR</v>
      </c>
      <c r="CK389" s="145" t="s">
        <v>713</v>
      </c>
      <c r="CL389" s="24" t="str">
        <f>_xlfn.XLOOKUP(CK389,'Banco de dados'!$B:$B,'Banco de dados'!$E:$E)</f>
        <v>LUM LED SL VT 9.1 52W</v>
      </c>
      <c r="CM389" s="24"/>
      <c r="CN389" s="24">
        <f>IF(CM389="-","-",_xlfn.XLOOKUP(CM389,'Banco de dados'!$B:$B,'Banco de dados'!$E:$E))</f>
        <v>0</v>
      </c>
      <c r="CO389" s="26">
        <f t="shared" si="235"/>
        <v>1</v>
      </c>
      <c r="CP389" s="24">
        <f>_xlfn.XLOOKUP(CK389,'Banco de dados'!$B:$B,'Banco de dados'!$H:$H)</f>
        <v>52</v>
      </c>
      <c r="CQ389" s="24" t="e">
        <f>_xlfn.XLOOKUP(CM389,'Banco de dados'!$B:$B,'Banco de dados'!$H:$H)</f>
        <v>#N/A</v>
      </c>
      <c r="CR389" s="24">
        <f>_xlfn.XLOOKUP(CK389,'Banco de dados'!$B:$B,'Banco de dados'!$F:$F)</f>
        <v>8960.18</v>
      </c>
      <c r="CS389" s="24">
        <f>_xlfn.XLOOKUP(CM389,'Banco de dados'!$B:$B,'Banco de dados'!$F:$F)</f>
        <v>0</v>
      </c>
      <c r="CT389" s="25">
        <v>0</v>
      </c>
      <c r="CU389" s="25"/>
      <c r="CV389" s="24" t="str">
        <f>IF(AI389&lt;=0.5,"Curto I",IF(AND(AI389&gt;='Braços de IP'!$B$9,AI389&lt;='Braços de IP'!$D$9),'Braços de IP'!$E$9,IF(AND(AI389&gt;='Braços de IP'!$B$10,AI389&lt;='Braços de IP'!$D$10),'Braços de IP'!$E$10,IF(AND(AI389&gt;='Braços de IP'!$B$11,AI389&lt;='Braços de IP'!$D$11),'Braços de IP'!$E$11,IF(AND(AI389&gt;='Braços de IP'!$B$12,AI389&lt;='Braços de IP'!$D$12),'Braços de IP'!$E$12,IF(AND(AI389&gt;='Braços de IP'!$B$13,AI389&lt;='Braços de IP'!$D$13),'Braços de IP'!$E$13,IF(AND(AI389&gt;='Braços de IP'!$B$14,AI389&lt;='Braços de IP'!$D$14),'Braços de IP'!$E$14,"ERRO")))))))</f>
        <v>Curto II</v>
      </c>
      <c r="CW389" s="25"/>
      <c r="CX389" s="24"/>
      <c r="CY389" s="27"/>
      <c r="CZ389" s="24"/>
      <c r="DA389" s="24"/>
      <c r="DB389" s="24"/>
      <c r="DC389" s="24"/>
      <c r="DD389" s="24"/>
      <c r="DE389" s="24"/>
      <c r="DF389" s="28">
        <f t="shared" si="236"/>
        <v>52</v>
      </c>
      <c r="DG389" s="29">
        <f t="shared" si="237"/>
        <v>100</v>
      </c>
      <c r="DH389" s="28">
        <f t="shared" si="238"/>
        <v>152</v>
      </c>
      <c r="DI389" s="30">
        <f t="shared" si="239"/>
        <v>0.48</v>
      </c>
      <c r="DJ389" s="31"/>
      <c r="DK389" s="32"/>
      <c r="DL389" s="15" t="s">
        <v>141</v>
      </c>
      <c r="DM389" s="15"/>
      <c r="DO389" s="33">
        <f t="shared" si="240"/>
        <v>0.55555555555555558</v>
      </c>
    </row>
    <row r="390" spans="1:125" ht="15.75" hidden="1" customHeight="1" x14ac:dyDescent="0.3">
      <c r="C390" t="s">
        <v>991</v>
      </c>
      <c r="D390" s="15">
        <v>130</v>
      </c>
      <c r="E390" s="15" t="s">
        <v>132</v>
      </c>
      <c r="F390" s="15" t="s">
        <v>299</v>
      </c>
      <c r="G390" s="15">
        <v>-30.073477369999999</v>
      </c>
      <c r="H390" s="15">
        <v>-50.163653850000003</v>
      </c>
      <c r="I390" s="15" t="s">
        <v>154</v>
      </c>
      <c r="J390" s="15" t="s">
        <v>135</v>
      </c>
      <c r="K390" s="15" t="s">
        <v>136</v>
      </c>
      <c r="L390" s="15" t="s">
        <v>148</v>
      </c>
      <c r="M390" s="15">
        <v>100</v>
      </c>
      <c r="N390" s="15">
        <v>17</v>
      </c>
      <c r="O390" s="15">
        <v>0</v>
      </c>
      <c r="P390" s="15">
        <f t="shared" si="214"/>
        <v>200</v>
      </c>
      <c r="Q390" s="20">
        <v>2</v>
      </c>
      <c r="R390" s="16">
        <v>2.5</v>
      </c>
      <c r="S390" s="16">
        <v>6.5</v>
      </c>
      <c r="T390" s="15"/>
      <c r="U390" s="15"/>
      <c r="V390" s="15">
        <v>0</v>
      </c>
      <c r="W390" s="15">
        <v>2.5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 t="s">
        <v>138</v>
      </c>
      <c r="AD390" s="15" t="s">
        <v>139</v>
      </c>
      <c r="AE390" s="15">
        <v>38.5</v>
      </c>
      <c r="AF390" s="15">
        <v>7.5</v>
      </c>
      <c r="AG390" s="15">
        <v>1</v>
      </c>
      <c r="AH390" s="15">
        <v>0.3</v>
      </c>
      <c r="AI390" s="15">
        <v>1.3</v>
      </c>
      <c r="AJ390" s="16">
        <f t="shared" si="215"/>
        <v>1</v>
      </c>
      <c r="AK390" s="16" t="s">
        <v>135</v>
      </c>
      <c r="AL390" s="16" t="s">
        <v>135</v>
      </c>
      <c r="AM390" s="15" t="s">
        <v>140</v>
      </c>
      <c r="AN390" s="16">
        <f t="shared" si="216"/>
        <v>2</v>
      </c>
      <c r="AO390" s="16">
        <v>0</v>
      </c>
      <c r="AP390" s="16">
        <v>0</v>
      </c>
      <c r="AQ390" s="16">
        <v>0</v>
      </c>
      <c r="AR390" s="16">
        <v>0</v>
      </c>
      <c r="AS390" s="16">
        <v>0</v>
      </c>
      <c r="AT390" s="16" t="s">
        <v>135</v>
      </c>
      <c r="AU390" s="17">
        <f t="shared" si="217"/>
        <v>0</v>
      </c>
      <c r="AV390" s="17"/>
      <c r="AW390" s="17">
        <f>VLOOKUP(I390,ABNT5101!$I$3:$J$9,2)</f>
        <v>10</v>
      </c>
      <c r="AX390" s="17">
        <f>VLOOKUP(I390,ABNT5101!$I$3:$M$9,5)</f>
        <v>0.18</v>
      </c>
      <c r="AY390" s="131" t="str">
        <f>_xlfn.XLOOKUP(I390,ABNT5101!$I:$I,ABNT5101!$L:$L)</f>
        <v>-</v>
      </c>
      <c r="AZ390" s="131">
        <f>_xlfn.XLOOKUP(I390,ABNT5101!$I:$I,ABNT5101!M:M)</f>
        <v>0.18</v>
      </c>
      <c r="BA390" s="131" t="str">
        <f>_xlfn.XLOOKUP(I390,ABNT5101!$I:$I,ABNT5101!N:N)</f>
        <v>-</v>
      </c>
      <c r="BB390" s="131">
        <f>_xlfn.XLOOKUP(I390,ABNT5101!$I:$I,ABNT5101!O:O)</f>
        <v>16</v>
      </c>
      <c r="BC390" s="18" t="str">
        <f t="shared" si="218"/>
        <v>ATENDE</v>
      </c>
      <c r="BD390" s="19">
        <f t="shared" si="219"/>
        <v>0.28900000000000015</v>
      </c>
      <c r="BE390" s="19">
        <f t="shared" si="220"/>
        <v>1</v>
      </c>
      <c r="BF390" s="19" t="str">
        <f t="shared" si="221"/>
        <v>-</v>
      </c>
      <c r="BG390" s="20">
        <v>12.89</v>
      </c>
      <c r="BH390" s="20">
        <v>0.36</v>
      </c>
      <c r="BI390" s="20"/>
      <c r="BJ390" s="20"/>
      <c r="BK390" s="21"/>
      <c r="BL390" s="20"/>
      <c r="BM390" s="18" t="str">
        <f t="shared" si="222"/>
        <v>ATENDE</v>
      </c>
      <c r="BN390" s="18" t="str">
        <f t="shared" si="223"/>
        <v>ATENDE</v>
      </c>
      <c r="BO390" s="18" t="str">
        <f t="shared" si="224"/>
        <v>ATENDE</v>
      </c>
      <c r="BP390" s="18" t="str">
        <f t="shared" si="225"/>
        <v>ATENDE</v>
      </c>
      <c r="BQ390" s="22" t="str">
        <f t="shared" si="226"/>
        <v>C4</v>
      </c>
      <c r="BR390" s="22" t="str">
        <f t="shared" si="212"/>
        <v>P6</v>
      </c>
      <c r="BS390" s="23">
        <f t="shared" si="227"/>
        <v>1.9666666666666668</v>
      </c>
      <c r="BT390" s="20">
        <v>8.9</v>
      </c>
      <c r="BU390" s="20">
        <v>5.51</v>
      </c>
      <c r="BV390" s="132">
        <f>IF(BR390="-","-",_xlfn.XLOOKUP(BR390,ABNT5101!$B$4:$B$9,ABNT5101!$C$4:$C$9))</f>
        <v>3</v>
      </c>
      <c r="BW390" s="132">
        <f>IF(BR390="-","-",_xlfn.XLOOKUP(BR390,ABNT5101!$B$4:$B$9,ABNT5101!$D$4:$D$9))</f>
        <v>0.6</v>
      </c>
      <c r="BX390" s="18" t="str">
        <f t="shared" si="228"/>
        <v>ATENDE</v>
      </c>
      <c r="BY390" s="18" t="str">
        <f t="shared" si="229"/>
        <v>ATENDE</v>
      </c>
      <c r="BZ390" s="18" t="str">
        <f t="shared" si="230"/>
        <v>ATENDE</v>
      </c>
      <c r="CA390" s="22" t="str">
        <f t="shared" si="213"/>
        <v>P6</v>
      </c>
      <c r="CB390" s="23">
        <f t="shared" si="231"/>
        <v>2.34</v>
      </c>
      <c r="CC390" s="22">
        <v>10.02</v>
      </c>
      <c r="CD390" s="22">
        <v>2.4</v>
      </c>
      <c r="CE390" s="130">
        <f>IF(CA390="-","-",_xlfn.XLOOKUP(CA390,ABNT5101!$B$4:$B$9,ABNT5101!$C$4:$C$9))</f>
        <v>3</v>
      </c>
      <c r="CF390" s="130">
        <f>IF(CA390="-","-",_xlfn.XLOOKUP(CA390,ABNT5101!$B$4:$B$9,ABNT5101!$D$4:$D$9))</f>
        <v>0.6</v>
      </c>
      <c r="CG390" s="18" t="str">
        <f t="shared" si="232"/>
        <v>ATENDE</v>
      </c>
      <c r="CH390" s="18" t="str">
        <f t="shared" si="233"/>
        <v>ATENDE</v>
      </c>
      <c r="CI390" s="18" t="str">
        <f t="shared" si="234"/>
        <v>ATENDE</v>
      </c>
      <c r="CJ390" s="133" t="str">
        <f>_xlfn.XLOOKUP(CK390,'Banco de dados'!$B:$B,'Banco de dados'!$D:$D)</f>
        <v>SX LIGHTING</v>
      </c>
      <c r="CK390" s="145" t="s">
        <v>805</v>
      </c>
      <c r="CL390" s="24" t="str">
        <f>_xlfn.XLOOKUP(CK390,'Banco de dados'!$B:$B,'Banco de dados'!$E:$E)</f>
        <v>SXINEVO050K40L12CZF7PHF</v>
      </c>
      <c r="CM390" s="24"/>
      <c r="CN390" s="24" t="e">
        <f>IF(CM390="-","-",_xlfn.XLOOKUP(CM390,'Banco de dados'!$B:$B,'Banco de dados'!$E:$E))</f>
        <v>#N/A</v>
      </c>
      <c r="CO390" s="26">
        <f t="shared" si="235"/>
        <v>1</v>
      </c>
      <c r="CP390" s="24">
        <f>_xlfn.XLOOKUP(CK390,'Banco de dados'!$B:$B,'Banco de dados'!$H:$H)</f>
        <v>50</v>
      </c>
      <c r="CQ390" s="24" t="e">
        <f>_xlfn.XLOOKUP(CM390,'Banco de dados'!$B:$B,'Banco de dados'!$H:$H)</f>
        <v>#N/A</v>
      </c>
      <c r="CR390" s="24">
        <f>_xlfn.XLOOKUP(CK390,'Banco de dados'!$B:$B,'Banco de dados'!$F:$F)</f>
        <v>8650</v>
      </c>
      <c r="CS390" s="24">
        <f>_xlfn.XLOOKUP(CM390,'Banco de dados'!$B:$B,'Banco de dados'!$F:$F)</f>
        <v>0</v>
      </c>
      <c r="CT390" s="25">
        <v>0</v>
      </c>
      <c r="CU390" s="25"/>
      <c r="CV390" s="24" t="str">
        <f>IF(AI390&lt;=0.5,"Curto I",IF(AND(AI390&gt;='Braços de IP'!$B$9,AI390&lt;='Braços de IP'!$D$9),'Braços de IP'!$E$9,IF(AND(AI390&gt;='Braços de IP'!$B$10,AI390&lt;='Braços de IP'!$D$10),'Braços de IP'!$E$10,IF(AND(AI390&gt;='Braços de IP'!$B$11,AI390&lt;='Braços de IP'!$D$11),'Braços de IP'!$E$11,IF(AND(AI390&gt;='Braços de IP'!$B$12,AI390&lt;='Braços de IP'!$D$12),'Braços de IP'!$E$12,IF(AND(AI390&gt;='Braços de IP'!$B$13,AI390&lt;='Braços de IP'!$D$13),'Braços de IP'!$E$13,IF(AND(AI390&gt;='Braços de IP'!$B$14,AI390&lt;='Braços de IP'!$D$14),'Braços de IP'!$E$14,"ERRO")))))))</f>
        <v>Curto II</v>
      </c>
      <c r="CW390" s="25"/>
      <c r="CX390" s="24"/>
      <c r="CY390" s="27"/>
      <c r="CZ390" s="24"/>
      <c r="DA390" s="24"/>
      <c r="DB390" s="24"/>
      <c r="DC390" s="24"/>
      <c r="DD390" s="24"/>
      <c r="DE390" s="24"/>
      <c r="DF390" s="28">
        <f t="shared" si="236"/>
        <v>50</v>
      </c>
      <c r="DG390" s="29">
        <f t="shared" si="237"/>
        <v>100</v>
      </c>
      <c r="DH390" s="28">
        <f t="shared" si="238"/>
        <v>150</v>
      </c>
      <c r="DI390" s="30">
        <f t="shared" si="239"/>
        <v>0.5</v>
      </c>
      <c r="DJ390" s="31"/>
      <c r="DK390" s="32"/>
      <c r="DL390" s="15" t="s">
        <v>141</v>
      </c>
      <c r="DM390" s="15"/>
      <c r="DO390" s="33">
        <f t="shared" si="240"/>
        <v>0.57264957264957261</v>
      </c>
    </row>
    <row r="391" spans="1:125" ht="15.75" hidden="1" customHeight="1" x14ac:dyDescent="0.3">
      <c r="C391" t="s">
        <v>991</v>
      </c>
      <c r="D391" s="15">
        <v>130</v>
      </c>
      <c r="E391" s="15" t="s">
        <v>132</v>
      </c>
      <c r="F391" s="15" t="s">
        <v>299</v>
      </c>
      <c r="G391" s="15">
        <v>-30.073477369999999</v>
      </c>
      <c r="H391" s="15">
        <v>-50.163653850000003</v>
      </c>
      <c r="I391" s="15" t="s">
        <v>154</v>
      </c>
      <c r="J391" s="15" t="s">
        <v>135</v>
      </c>
      <c r="K391" s="15" t="s">
        <v>136</v>
      </c>
      <c r="L391" s="15" t="s">
        <v>148</v>
      </c>
      <c r="M391" s="15">
        <v>100</v>
      </c>
      <c r="N391" s="15">
        <v>17</v>
      </c>
      <c r="O391" s="15">
        <v>0</v>
      </c>
      <c r="P391" s="15">
        <f t="shared" si="214"/>
        <v>200</v>
      </c>
      <c r="Q391" s="20">
        <v>2</v>
      </c>
      <c r="R391" s="16">
        <v>2.5</v>
      </c>
      <c r="S391" s="16">
        <v>6.5</v>
      </c>
      <c r="T391" s="15"/>
      <c r="U391" s="15"/>
      <c r="V391" s="15">
        <v>0</v>
      </c>
      <c r="W391" s="15">
        <v>2.5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 t="s">
        <v>138</v>
      </c>
      <c r="AD391" s="15" t="s">
        <v>139</v>
      </c>
      <c r="AE391" s="15">
        <v>38.5</v>
      </c>
      <c r="AF391" s="15">
        <v>7.5</v>
      </c>
      <c r="AG391" s="15">
        <v>1</v>
      </c>
      <c r="AH391" s="15">
        <v>0.3</v>
      </c>
      <c r="AI391" s="15">
        <v>1.3</v>
      </c>
      <c r="AJ391" s="16">
        <f t="shared" si="215"/>
        <v>1</v>
      </c>
      <c r="AK391" s="16" t="s">
        <v>135</v>
      </c>
      <c r="AL391" s="16" t="s">
        <v>135</v>
      </c>
      <c r="AM391" s="15" t="s">
        <v>140</v>
      </c>
      <c r="AN391" s="16">
        <f t="shared" si="216"/>
        <v>2</v>
      </c>
      <c r="AO391" s="16">
        <v>0</v>
      </c>
      <c r="AP391" s="16">
        <v>0</v>
      </c>
      <c r="AQ391" s="16">
        <v>0</v>
      </c>
      <c r="AR391" s="16">
        <v>0</v>
      </c>
      <c r="AS391" s="16">
        <v>0</v>
      </c>
      <c r="AT391" s="16" t="s">
        <v>135</v>
      </c>
      <c r="AU391" s="17">
        <f t="shared" si="217"/>
        <v>0</v>
      </c>
      <c r="AV391" s="17"/>
      <c r="AW391" s="17">
        <f>VLOOKUP(I391,ABNT5101!$I$3:$J$9,2)</f>
        <v>10</v>
      </c>
      <c r="AX391" s="17">
        <f>VLOOKUP(I391,ABNT5101!$I$3:$M$9,5)</f>
        <v>0.18</v>
      </c>
      <c r="AY391" s="131" t="str">
        <f>_xlfn.XLOOKUP(I391,ABNT5101!$I:$I,ABNT5101!$L:$L)</f>
        <v>-</v>
      </c>
      <c r="AZ391" s="131">
        <f>_xlfn.XLOOKUP(I391,ABNT5101!$I:$I,ABNT5101!M:M)</f>
        <v>0.18</v>
      </c>
      <c r="BA391" s="131" t="str">
        <f>_xlfn.XLOOKUP(I391,ABNT5101!$I:$I,ABNT5101!N:N)</f>
        <v>-</v>
      </c>
      <c r="BB391" s="131">
        <f>_xlfn.XLOOKUP(I391,ABNT5101!$I:$I,ABNT5101!O:O)</f>
        <v>16</v>
      </c>
      <c r="BC391" s="18" t="str">
        <f t="shared" si="218"/>
        <v>ATENDE</v>
      </c>
      <c r="BD391" s="19">
        <f t="shared" si="219"/>
        <v>1.4000000000000012E-2</v>
      </c>
      <c r="BE391" s="19">
        <f t="shared" si="220"/>
        <v>0.72222222222222232</v>
      </c>
      <c r="BF391" s="19" t="str">
        <f t="shared" si="221"/>
        <v>-</v>
      </c>
      <c r="BG391" s="20">
        <v>10.14</v>
      </c>
      <c r="BH391" s="20">
        <v>0.31</v>
      </c>
      <c r="BI391" s="20"/>
      <c r="BJ391" s="20"/>
      <c r="BK391" s="21"/>
      <c r="BL391" s="20"/>
      <c r="BM391" s="18" t="str">
        <f t="shared" si="222"/>
        <v>ATENDE</v>
      </c>
      <c r="BN391" s="18" t="str">
        <f t="shared" si="223"/>
        <v>ATENDE</v>
      </c>
      <c r="BO391" s="18" t="str">
        <f t="shared" si="224"/>
        <v>ATENDE</v>
      </c>
      <c r="BP391" s="18" t="str">
        <f t="shared" si="225"/>
        <v>ATENDE</v>
      </c>
      <c r="BQ391" s="22" t="str">
        <f t="shared" si="226"/>
        <v>C4</v>
      </c>
      <c r="BR391" s="22" t="str">
        <f t="shared" si="212"/>
        <v>P6</v>
      </c>
      <c r="BS391" s="23">
        <f t="shared" si="227"/>
        <v>0.74666666666666681</v>
      </c>
      <c r="BT391" s="20">
        <v>5.24</v>
      </c>
      <c r="BU391" s="20">
        <v>2.11</v>
      </c>
      <c r="BV391" s="132">
        <f>IF(BR391="-","-",_xlfn.XLOOKUP(BR391,ABNT5101!$B$4:$B$9,ABNT5101!$C$4:$C$9))</f>
        <v>3</v>
      </c>
      <c r="BW391" s="132">
        <f>IF(BR391="-","-",_xlfn.XLOOKUP(BR391,ABNT5101!$B$4:$B$9,ABNT5101!$D$4:$D$9))</f>
        <v>0.6</v>
      </c>
      <c r="BX391" s="18" t="str">
        <f t="shared" si="228"/>
        <v>ATENDE</v>
      </c>
      <c r="BY391" s="18" t="str">
        <f t="shared" si="229"/>
        <v>ATENDE</v>
      </c>
      <c r="BZ391" s="18" t="str">
        <f t="shared" si="230"/>
        <v>ATENDE</v>
      </c>
      <c r="CA391" s="22" t="str">
        <f t="shared" si="213"/>
        <v>P6</v>
      </c>
      <c r="CB391" s="23">
        <f t="shared" si="231"/>
        <v>1.5433333333333334</v>
      </c>
      <c r="CC391" s="22">
        <v>7.63</v>
      </c>
      <c r="CD391" s="22">
        <v>2.2200000000000002</v>
      </c>
      <c r="CE391" s="130">
        <f>IF(CA391="-","-",_xlfn.XLOOKUP(CA391,ABNT5101!$B$4:$B$9,ABNT5101!$C$4:$C$9))</f>
        <v>3</v>
      </c>
      <c r="CF391" s="130">
        <f>IF(CA391="-","-",_xlfn.XLOOKUP(CA391,ABNT5101!$B$4:$B$9,ABNT5101!$D$4:$D$9))</f>
        <v>0.6</v>
      </c>
      <c r="CG391" s="18" t="str">
        <f t="shared" si="232"/>
        <v>ATENDE</v>
      </c>
      <c r="CH391" s="18" t="str">
        <f t="shared" si="233"/>
        <v>ATENDE</v>
      </c>
      <c r="CI391" s="18" t="str">
        <f t="shared" si="234"/>
        <v>ATENDE</v>
      </c>
      <c r="CJ391" s="133" t="str">
        <f>_xlfn.XLOOKUP(CK391,'Banco de dados'!$B:$B,'Banco de dados'!$D:$D)</f>
        <v>TECNOWATT</v>
      </c>
      <c r="CK391" s="145" t="s">
        <v>826</v>
      </c>
      <c r="CL391" s="24" t="str">
        <f>_xlfn.XLOOKUP(CK391,'Banco de dados'!$B:$B,'Banco de dados'!$E:$E)</f>
        <v>SIGSAGPTLRRSSNDL_40W_50IBBRS
1-10C1MUN6.5</v>
      </c>
      <c r="CM391" s="24"/>
      <c r="CN391" s="24" t="e">
        <f>IF(CM391="-","-",_xlfn.XLOOKUP(CM391,'Banco de dados'!$B:$B,'Banco de dados'!$E:$E))</f>
        <v>#N/A</v>
      </c>
      <c r="CO391" s="26">
        <f t="shared" si="235"/>
        <v>1</v>
      </c>
      <c r="CP391" s="24">
        <f>_xlfn.XLOOKUP(CK391,'Banco de dados'!$B:$B,'Banco de dados'!$H:$H)</f>
        <v>40</v>
      </c>
      <c r="CQ391" s="24" t="e">
        <f>_xlfn.XLOOKUP(CM391,'Banco de dados'!$B:$B,'Banco de dados'!$H:$H)</f>
        <v>#N/A</v>
      </c>
      <c r="CR391" s="24">
        <f>_xlfn.XLOOKUP(CK391,'Banco de dados'!$B:$B,'Banco de dados'!$F:$F)</f>
        <v>6641</v>
      </c>
      <c r="CS391" s="24">
        <f>_xlfn.XLOOKUP(CM391,'Banco de dados'!$B:$B,'Banco de dados'!$F:$F)</f>
        <v>0</v>
      </c>
      <c r="CT391" s="25">
        <v>0</v>
      </c>
      <c r="CU391" s="25"/>
      <c r="CV391" s="24" t="str">
        <f>IF(AI391&lt;=0.5,"Curto I",IF(AND(AI391&gt;='Braços de IP'!$B$9,AI391&lt;='Braços de IP'!$D$9),'Braços de IP'!$E$9,IF(AND(AI391&gt;='Braços de IP'!$B$10,AI391&lt;='Braços de IP'!$D$10),'Braços de IP'!$E$10,IF(AND(AI391&gt;='Braços de IP'!$B$11,AI391&lt;='Braços de IP'!$D$11),'Braços de IP'!$E$11,IF(AND(AI391&gt;='Braços de IP'!$B$12,AI391&lt;='Braços de IP'!$D$12),'Braços de IP'!$E$12,IF(AND(AI391&gt;='Braços de IP'!$B$13,AI391&lt;='Braços de IP'!$D$13),'Braços de IP'!$E$13,IF(AND(AI391&gt;='Braços de IP'!$B$14,AI391&lt;='Braços de IP'!$D$14),'Braços de IP'!$E$14,"ERRO")))))))</f>
        <v>Curto II</v>
      </c>
      <c r="CW391" s="25"/>
      <c r="CX391" s="24"/>
      <c r="CY391" s="27"/>
      <c r="CZ391" s="24"/>
      <c r="DA391" s="24"/>
      <c r="DB391" s="24"/>
      <c r="DC391" s="24"/>
      <c r="DD391" s="24"/>
      <c r="DE391" s="24"/>
      <c r="DF391" s="28">
        <f t="shared" si="236"/>
        <v>40</v>
      </c>
      <c r="DG391" s="29">
        <f t="shared" si="237"/>
        <v>100</v>
      </c>
      <c r="DH391" s="28">
        <f t="shared" si="238"/>
        <v>140</v>
      </c>
      <c r="DI391" s="30">
        <f t="shared" si="239"/>
        <v>0.6</v>
      </c>
      <c r="DJ391" s="31"/>
      <c r="DK391" s="32"/>
      <c r="DL391" s="15" t="s">
        <v>141</v>
      </c>
      <c r="DM391" s="15"/>
      <c r="DO391" s="33">
        <f t="shared" si="240"/>
        <v>0.65811965811965811</v>
      </c>
    </row>
    <row r="392" spans="1:125" ht="15.75" hidden="1" customHeight="1" x14ac:dyDescent="0.3">
      <c r="C392" t="s">
        <v>991</v>
      </c>
      <c r="D392" s="15">
        <v>131</v>
      </c>
      <c r="E392" s="15" t="s">
        <v>132</v>
      </c>
      <c r="F392" s="15" t="s">
        <v>300</v>
      </c>
      <c r="G392" s="15">
        <v>-30.078163350000001</v>
      </c>
      <c r="H392" s="15">
        <v>-50.164971940000001</v>
      </c>
      <c r="I392" s="15" t="s">
        <v>154</v>
      </c>
      <c r="J392" s="15" t="s">
        <v>135</v>
      </c>
      <c r="K392" s="15" t="s">
        <v>136</v>
      </c>
      <c r="L392" s="15" t="s">
        <v>148</v>
      </c>
      <c r="M392" s="15">
        <v>100</v>
      </c>
      <c r="N392" s="15">
        <v>17</v>
      </c>
      <c r="O392" s="15">
        <v>0</v>
      </c>
      <c r="P392" s="15">
        <f t="shared" si="214"/>
        <v>200</v>
      </c>
      <c r="Q392" s="20">
        <v>1</v>
      </c>
      <c r="R392" s="16">
        <v>2.5</v>
      </c>
      <c r="S392" s="16">
        <v>7</v>
      </c>
      <c r="T392" s="15"/>
      <c r="U392" s="15"/>
      <c r="V392" s="15">
        <v>0</v>
      </c>
      <c r="W392" s="15">
        <v>2.5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 t="s">
        <v>138</v>
      </c>
      <c r="AD392" s="15" t="s">
        <v>139</v>
      </c>
      <c r="AE392" s="15">
        <v>37</v>
      </c>
      <c r="AF392" s="15">
        <v>7.5</v>
      </c>
      <c r="AG392" s="15">
        <v>1</v>
      </c>
      <c r="AH392" s="15">
        <v>0.5</v>
      </c>
      <c r="AI392" s="15">
        <v>1.3</v>
      </c>
      <c r="AJ392" s="16">
        <f t="shared" si="215"/>
        <v>0.8</v>
      </c>
      <c r="AK392" s="16" t="s">
        <v>135</v>
      </c>
      <c r="AL392" s="16" t="s">
        <v>135</v>
      </c>
      <c r="AM392" s="15" t="s">
        <v>140</v>
      </c>
      <c r="AN392" s="16">
        <f t="shared" si="216"/>
        <v>2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 t="s">
        <v>135</v>
      </c>
      <c r="AU392" s="17">
        <f t="shared" si="217"/>
        <v>0</v>
      </c>
      <c r="AV392" s="17"/>
      <c r="AW392" s="17">
        <f>VLOOKUP(I392,ABNT5101!$I$3:$J$9,2)</f>
        <v>10</v>
      </c>
      <c r="AX392" s="17">
        <f>VLOOKUP(I392,ABNT5101!$I$3:$M$9,5)</f>
        <v>0.18</v>
      </c>
      <c r="AY392" s="131" t="str">
        <f>_xlfn.XLOOKUP(I392,ABNT5101!$I:$I,ABNT5101!$L:$L)</f>
        <v>-</v>
      </c>
      <c r="AZ392" s="131">
        <f>_xlfn.XLOOKUP(I392,ABNT5101!$I:$I,ABNT5101!M:M)</f>
        <v>0.18</v>
      </c>
      <c r="BA392" s="131" t="str">
        <f>_xlfn.XLOOKUP(I392,ABNT5101!$I:$I,ABNT5101!N:N)</f>
        <v>-</v>
      </c>
      <c r="BB392" s="131">
        <f>_xlfn.XLOOKUP(I392,ABNT5101!$I:$I,ABNT5101!O:O)</f>
        <v>16</v>
      </c>
      <c r="BC392" s="18" t="str">
        <f t="shared" si="218"/>
        <v>ATENDE</v>
      </c>
      <c r="BD392" s="19">
        <f t="shared" si="219"/>
        <v>0.10999999999999988</v>
      </c>
      <c r="BE392" s="19">
        <f t="shared" si="220"/>
        <v>1.0555555555555558</v>
      </c>
      <c r="BF392" s="19" t="str">
        <f t="shared" si="221"/>
        <v>-</v>
      </c>
      <c r="BG392" s="20">
        <v>11.1</v>
      </c>
      <c r="BH392" s="20">
        <v>0.37</v>
      </c>
      <c r="BI392" s="20"/>
      <c r="BJ392" s="20"/>
      <c r="BK392" s="21"/>
      <c r="BL392" s="20"/>
      <c r="BM392" s="18" t="str">
        <f t="shared" si="222"/>
        <v>ATENDE</v>
      </c>
      <c r="BN392" s="18" t="str">
        <f t="shared" si="223"/>
        <v>ATENDE</v>
      </c>
      <c r="BO392" s="18" t="str">
        <f t="shared" si="224"/>
        <v>ATENDE</v>
      </c>
      <c r="BP392" s="18" t="str">
        <f t="shared" si="225"/>
        <v>ATENDE</v>
      </c>
      <c r="BQ392" s="22" t="str">
        <f t="shared" si="226"/>
        <v>C4</v>
      </c>
      <c r="BR392" s="22" t="str">
        <f t="shared" si="212"/>
        <v>P6</v>
      </c>
      <c r="BS392" s="23">
        <f t="shared" si="227"/>
        <v>1.3233333333333333</v>
      </c>
      <c r="BT392" s="20">
        <v>6.97</v>
      </c>
      <c r="BU392" s="20">
        <v>3.17</v>
      </c>
      <c r="BV392" s="132">
        <f>IF(BR392="-","-",_xlfn.XLOOKUP(BR392,ABNT5101!$B$4:$B$9,ABNT5101!$C$4:$C$9))</f>
        <v>3</v>
      </c>
      <c r="BW392" s="132">
        <f>IF(BR392="-","-",_xlfn.XLOOKUP(BR392,ABNT5101!$B$4:$B$9,ABNT5101!$D$4:$D$9))</f>
        <v>0.6</v>
      </c>
      <c r="BX392" s="18" t="str">
        <f t="shared" si="228"/>
        <v>ATENDE</v>
      </c>
      <c r="BY392" s="18" t="str">
        <f t="shared" si="229"/>
        <v>ATENDE</v>
      </c>
      <c r="BZ392" s="18" t="str">
        <f t="shared" si="230"/>
        <v>ATENDE</v>
      </c>
      <c r="CA392" s="22" t="str">
        <f t="shared" si="213"/>
        <v>P6</v>
      </c>
      <c r="CB392" s="23">
        <f t="shared" si="231"/>
        <v>2.1799999999999997</v>
      </c>
      <c r="CC392" s="22">
        <v>9.5399999999999991</v>
      </c>
      <c r="CD392" s="22">
        <v>3.24</v>
      </c>
      <c r="CE392" s="130">
        <f>IF(CA392="-","-",_xlfn.XLOOKUP(CA392,ABNT5101!$B$4:$B$9,ABNT5101!$C$4:$C$9))</f>
        <v>3</v>
      </c>
      <c r="CF392" s="130">
        <f>IF(CA392="-","-",_xlfn.XLOOKUP(CA392,ABNT5101!$B$4:$B$9,ABNT5101!$D$4:$D$9))</f>
        <v>0.6</v>
      </c>
      <c r="CG392" s="18" t="str">
        <f t="shared" si="232"/>
        <v>ATENDE</v>
      </c>
      <c r="CH392" s="18" t="str">
        <f t="shared" si="233"/>
        <v>ATENDE</v>
      </c>
      <c r="CI392" s="18" t="str">
        <f t="shared" si="234"/>
        <v>ATENDE</v>
      </c>
      <c r="CJ392" s="133" t="str">
        <f>_xlfn.XLOOKUP(CK392,'Banco de dados'!$B:$B,'Banco de dados'!$D:$D)</f>
        <v>LEDSTAR</v>
      </c>
      <c r="CK392" s="145" t="s">
        <v>713</v>
      </c>
      <c r="CL392" s="24" t="str">
        <f>_xlfn.XLOOKUP(CK392,'Banco de dados'!$B:$B,'Banco de dados'!$E:$E)</f>
        <v>LUM LED SL VT 9.1 52W</v>
      </c>
      <c r="CM392" s="24"/>
      <c r="CN392" s="24" t="e">
        <f>IF(CM392="-","-",_xlfn.XLOOKUP(CM392,'Banco de dados'!$B:$B,'Banco de dados'!$E:$E))</f>
        <v>#N/A</v>
      </c>
      <c r="CO392" s="26">
        <f t="shared" si="235"/>
        <v>1</v>
      </c>
      <c r="CP392" s="24">
        <f>_xlfn.XLOOKUP(CK392,'Banco de dados'!$B:$B,'Banco de dados'!$H:$H)</f>
        <v>52</v>
      </c>
      <c r="CQ392" s="24">
        <f>_xlfn.XLOOKUP(CM392,'Banco de dados'!$B:$B,'Banco de dados'!$H:$H)</f>
        <v>0</v>
      </c>
      <c r="CR392" s="24">
        <f>_xlfn.XLOOKUP(CK392,'Banco de dados'!$B:$B,'Banco de dados'!$F:$F)</f>
        <v>8960.18</v>
      </c>
      <c r="CS392" s="24">
        <f>_xlfn.XLOOKUP(CM392,'Banco de dados'!$B:$B,'Banco de dados'!$F:$F)</f>
        <v>0</v>
      </c>
      <c r="CT392" s="25">
        <v>0</v>
      </c>
      <c r="CU392" s="25"/>
      <c r="CV392" s="24" t="str">
        <f>IF(AI392&lt;=0.5,"Curto I",IF(AND(AI392&gt;='Braços de IP'!$B$9,AI392&lt;='Braços de IP'!$D$9),'Braços de IP'!$E$9,IF(AND(AI392&gt;='Braços de IP'!$B$10,AI392&lt;='Braços de IP'!$D$10),'Braços de IP'!$E$10,IF(AND(AI392&gt;='Braços de IP'!$B$11,AI392&lt;='Braços de IP'!$D$11),'Braços de IP'!$E$11,IF(AND(AI392&gt;='Braços de IP'!$B$12,AI392&lt;='Braços de IP'!$D$12),'Braços de IP'!$E$12,IF(AND(AI392&gt;='Braços de IP'!$B$13,AI392&lt;='Braços de IP'!$D$13),'Braços de IP'!$E$13,IF(AND(AI392&gt;='Braços de IP'!$B$14,AI392&lt;='Braços de IP'!$D$14),'Braços de IP'!$E$14,"ERRO")))))))</f>
        <v>Curto II</v>
      </c>
      <c r="CW392" s="25"/>
      <c r="CX392" s="24"/>
      <c r="CY392" s="27"/>
      <c r="CZ392" s="24"/>
      <c r="DA392" s="24"/>
      <c r="DB392" s="24"/>
      <c r="DC392" s="24"/>
      <c r="DD392" s="24"/>
      <c r="DE392" s="24"/>
      <c r="DF392" s="28">
        <f t="shared" si="236"/>
        <v>52</v>
      </c>
      <c r="DG392" s="29">
        <f t="shared" si="237"/>
        <v>100</v>
      </c>
      <c r="DH392" s="28">
        <f t="shared" si="238"/>
        <v>152</v>
      </c>
      <c r="DI392" s="30">
        <f t="shared" si="239"/>
        <v>0.48</v>
      </c>
      <c r="DJ392" s="31"/>
      <c r="DK392" s="32"/>
      <c r="DL392" s="15" t="s">
        <v>141</v>
      </c>
      <c r="DM392" s="15"/>
      <c r="DO392" s="33">
        <f t="shared" si="240"/>
        <v>0.55555555555555558</v>
      </c>
    </row>
    <row r="393" spans="1:125" ht="15.75" hidden="1" customHeight="1" x14ac:dyDescent="0.3">
      <c r="C393" t="s">
        <v>991</v>
      </c>
      <c r="D393" s="15">
        <v>131</v>
      </c>
      <c r="E393" s="15" t="s">
        <v>132</v>
      </c>
      <c r="F393" s="15" t="s">
        <v>300</v>
      </c>
      <c r="G393" s="15">
        <v>-30.078163350000001</v>
      </c>
      <c r="H393" s="15">
        <v>-50.164971940000001</v>
      </c>
      <c r="I393" s="15" t="s">
        <v>154</v>
      </c>
      <c r="J393" s="15" t="s">
        <v>135</v>
      </c>
      <c r="K393" s="15" t="s">
        <v>136</v>
      </c>
      <c r="L393" s="15" t="s">
        <v>148</v>
      </c>
      <c r="M393" s="15">
        <v>100</v>
      </c>
      <c r="N393" s="15">
        <v>17</v>
      </c>
      <c r="O393" s="15">
        <v>0</v>
      </c>
      <c r="P393" s="15">
        <f t="shared" si="214"/>
        <v>200</v>
      </c>
      <c r="Q393" s="20">
        <v>1</v>
      </c>
      <c r="R393" s="16">
        <v>2.5</v>
      </c>
      <c r="S393" s="16">
        <v>7</v>
      </c>
      <c r="T393" s="15"/>
      <c r="U393" s="15"/>
      <c r="V393" s="15">
        <v>0</v>
      </c>
      <c r="W393" s="15">
        <v>2.5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 t="s">
        <v>138</v>
      </c>
      <c r="AD393" s="15" t="s">
        <v>139</v>
      </c>
      <c r="AE393" s="15">
        <v>37</v>
      </c>
      <c r="AF393" s="15">
        <v>7.5</v>
      </c>
      <c r="AG393" s="15">
        <v>1</v>
      </c>
      <c r="AH393" s="15">
        <v>0.5</v>
      </c>
      <c r="AI393" s="15">
        <v>1.3</v>
      </c>
      <c r="AJ393" s="16">
        <f t="shared" si="215"/>
        <v>0.8</v>
      </c>
      <c r="AK393" s="16" t="s">
        <v>135</v>
      </c>
      <c r="AL393" s="16" t="s">
        <v>135</v>
      </c>
      <c r="AM393" s="15" t="s">
        <v>140</v>
      </c>
      <c r="AN393" s="16">
        <f t="shared" si="216"/>
        <v>2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 t="s">
        <v>135</v>
      </c>
      <c r="AU393" s="17">
        <f t="shared" si="217"/>
        <v>0</v>
      </c>
      <c r="AV393" s="17"/>
      <c r="AW393" s="17">
        <f>VLOOKUP(I393,ABNT5101!$I$3:$J$9,2)</f>
        <v>10</v>
      </c>
      <c r="AX393" s="17">
        <f>VLOOKUP(I393,ABNT5101!$I$3:$M$9,5)</f>
        <v>0.18</v>
      </c>
      <c r="AY393" s="131" t="str">
        <f>_xlfn.XLOOKUP(I393,ABNT5101!$I:$I,ABNT5101!$L:$L)</f>
        <v>-</v>
      </c>
      <c r="AZ393" s="131">
        <f>_xlfn.XLOOKUP(I393,ABNT5101!$I:$I,ABNT5101!M:M)</f>
        <v>0.18</v>
      </c>
      <c r="BA393" s="131" t="str">
        <f>_xlfn.XLOOKUP(I393,ABNT5101!$I:$I,ABNT5101!N:N)</f>
        <v>-</v>
      </c>
      <c r="BB393" s="131">
        <f>_xlfn.XLOOKUP(I393,ABNT5101!$I:$I,ABNT5101!O:O)</f>
        <v>16</v>
      </c>
      <c r="BC393" s="18" t="str">
        <f t="shared" si="218"/>
        <v>ATENDE</v>
      </c>
      <c r="BD393" s="19">
        <f t="shared" si="219"/>
        <v>0.30600000000000005</v>
      </c>
      <c r="BE393" s="19">
        <f t="shared" si="220"/>
        <v>1.4444444444444446</v>
      </c>
      <c r="BF393" s="19" t="str">
        <f t="shared" si="221"/>
        <v>-</v>
      </c>
      <c r="BG393" s="20">
        <v>13.06</v>
      </c>
      <c r="BH393" s="20">
        <v>0.44</v>
      </c>
      <c r="BI393" s="20"/>
      <c r="BJ393" s="20"/>
      <c r="BK393" s="21"/>
      <c r="BL393" s="20"/>
      <c r="BM393" s="18" t="str">
        <f t="shared" si="222"/>
        <v>ATENDE</v>
      </c>
      <c r="BN393" s="18" t="str">
        <f t="shared" si="223"/>
        <v>ATENDE</v>
      </c>
      <c r="BO393" s="18" t="str">
        <f t="shared" si="224"/>
        <v>ATENDE</v>
      </c>
      <c r="BP393" s="18" t="str">
        <f t="shared" si="225"/>
        <v>ATENDE</v>
      </c>
      <c r="BQ393" s="22" t="str">
        <f t="shared" si="226"/>
        <v>C4</v>
      </c>
      <c r="BR393" s="22" t="str">
        <f t="shared" si="212"/>
        <v>P6</v>
      </c>
      <c r="BS393" s="23">
        <f t="shared" si="227"/>
        <v>1.69</v>
      </c>
      <c r="BT393" s="20">
        <v>8.07</v>
      </c>
      <c r="BU393" s="20">
        <v>5.56</v>
      </c>
      <c r="BV393" s="132">
        <f>IF(BR393="-","-",_xlfn.XLOOKUP(BR393,ABNT5101!$B$4:$B$9,ABNT5101!$C$4:$C$9))</f>
        <v>3</v>
      </c>
      <c r="BW393" s="132">
        <f>IF(BR393="-","-",_xlfn.XLOOKUP(BR393,ABNT5101!$B$4:$B$9,ABNT5101!$D$4:$D$9))</f>
        <v>0.6</v>
      </c>
      <c r="BX393" s="18" t="str">
        <f t="shared" si="228"/>
        <v>ATENDE</v>
      </c>
      <c r="BY393" s="18" t="str">
        <f t="shared" si="229"/>
        <v>ATENDE</v>
      </c>
      <c r="BZ393" s="18" t="str">
        <f t="shared" si="230"/>
        <v>ATENDE</v>
      </c>
      <c r="CA393" s="22" t="str">
        <f t="shared" si="213"/>
        <v>P6</v>
      </c>
      <c r="CB393" s="23">
        <f t="shared" si="231"/>
        <v>2.6199999999999997</v>
      </c>
      <c r="CC393" s="22">
        <v>10.86</v>
      </c>
      <c r="CD393" s="22">
        <v>3.14</v>
      </c>
      <c r="CE393" s="130">
        <f>IF(CA393="-","-",_xlfn.XLOOKUP(CA393,ABNT5101!$B$4:$B$9,ABNT5101!$C$4:$C$9))</f>
        <v>3</v>
      </c>
      <c r="CF393" s="130">
        <f>IF(CA393="-","-",_xlfn.XLOOKUP(CA393,ABNT5101!$B$4:$B$9,ABNT5101!$D$4:$D$9))</f>
        <v>0.6</v>
      </c>
      <c r="CG393" s="18" t="str">
        <f t="shared" si="232"/>
        <v>ATENDE</v>
      </c>
      <c r="CH393" s="18" t="str">
        <f t="shared" si="233"/>
        <v>ATENDE</v>
      </c>
      <c r="CI393" s="18" t="str">
        <f t="shared" si="234"/>
        <v>ATENDE</v>
      </c>
      <c r="CJ393" s="133" t="str">
        <f>_xlfn.XLOOKUP(CK393,'Banco de dados'!$B:$B,'Banco de dados'!$D:$D)</f>
        <v>SX LIGHTING</v>
      </c>
      <c r="CK393" s="145" t="s">
        <v>805</v>
      </c>
      <c r="CL393" s="24" t="str">
        <f>_xlfn.XLOOKUP(CK393,'Banco de dados'!$B:$B,'Banco de dados'!$E:$E)</f>
        <v>SXINEVO050K40L12CZF7PHF</v>
      </c>
      <c r="CM393" s="24"/>
      <c r="CN393" s="24">
        <f>IF(CM393="-","-",_xlfn.XLOOKUP(CM393,'Banco de dados'!$B:$B,'Banco de dados'!$E:$E))</f>
        <v>0</v>
      </c>
      <c r="CO393" s="26">
        <f t="shared" si="235"/>
        <v>1</v>
      </c>
      <c r="CP393" s="24">
        <f>_xlfn.XLOOKUP(CK393,'Banco de dados'!$B:$B,'Banco de dados'!$H:$H)</f>
        <v>50</v>
      </c>
      <c r="CQ393" s="24">
        <f>_xlfn.XLOOKUP(CM393,'Banco de dados'!$B:$B,'Banco de dados'!$H:$H)</f>
        <v>0</v>
      </c>
      <c r="CR393" s="24">
        <f>_xlfn.XLOOKUP(CK393,'Banco de dados'!$B:$B,'Banco de dados'!$F:$F)</f>
        <v>8650</v>
      </c>
      <c r="CS393" s="24">
        <f>_xlfn.XLOOKUP(CM393,'Banco de dados'!$B:$B,'Banco de dados'!$F:$F)</f>
        <v>0</v>
      </c>
      <c r="CT393" s="25">
        <v>0</v>
      </c>
      <c r="CU393" s="25"/>
      <c r="CV393" s="24" t="str">
        <f>IF(AI393&lt;=0.5,"Curto I",IF(AND(AI393&gt;='Braços de IP'!$B$9,AI393&lt;='Braços de IP'!$D$9),'Braços de IP'!$E$9,IF(AND(AI393&gt;='Braços de IP'!$B$10,AI393&lt;='Braços de IP'!$D$10),'Braços de IP'!$E$10,IF(AND(AI393&gt;='Braços de IP'!$B$11,AI393&lt;='Braços de IP'!$D$11),'Braços de IP'!$E$11,IF(AND(AI393&gt;='Braços de IP'!$B$12,AI393&lt;='Braços de IP'!$D$12),'Braços de IP'!$E$12,IF(AND(AI393&gt;='Braços de IP'!$B$13,AI393&lt;='Braços de IP'!$D$13),'Braços de IP'!$E$13,IF(AND(AI393&gt;='Braços de IP'!$B$14,AI393&lt;='Braços de IP'!$D$14),'Braços de IP'!$E$14,"ERRO")))))))</f>
        <v>Curto II</v>
      </c>
      <c r="CW393" s="25"/>
      <c r="CX393" s="24"/>
      <c r="CY393" s="27"/>
      <c r="CZ393" s="24"/>
      <c r="DA393" s="24"/>
      <c r="DB393" s="24"/>
      <c r="DC393" s="24"/>
      <c r="DD393" s="24"/>
      <c r="DE393" s="24"/>
      <c r="DF393" s="28">
        <f t="shared" si="236"/>
        <v>50</v>
      </c>
      <c r="DG393" s="29">
        <f t="shared" si="237"/>
        <v>100</v>
      </c>
      <c r="DH393" s="28">
        <f t="shared" si="238"/>
        <v>150</v>
      </c>
      <c r="DI393" s="30">
        <f t="shared" si="239"/>
        <v>0.5</v>
      </c>
      <c r="DJ393" s="31"/>
      <c r="DK393" s="32"/>
      <c r="DL393" s="15" t="s">
        <v>141</v>
      </c>
      <c r="DM393" s="15"/>
      <c r="DO393" s="33">
        <f t="shared" si="240"/>
        <v>0.57264957264957261</v>
      </c>
    </row>
    <row r="394" spans="1:125" ht="15.75" hidden="1" customHeight="1" x14ac:dyDescent="0.3">
      <c r="C394" t="s">
        <v>991</v>
      </c>
      <c r="D394" s="15">
        <v>131</v>
      </c>
      <c r="E394" s="15" t="s">
        <v>132</v>
      </c>
      <c r="F394" s="15" t="s">
        <v>300</v>
      </c>
      <c r="G394" s="15">
        <v>-30.078163350000001</v>
      </c>
      <c r="H394" s="15">
        <v>-50.164971940000001</v>
      </c>
      <c r="I394" s="15" t="s">
        <v>154</v>
      </c>
      <c r="J394" s="15" t="s">
        <v>135</v>
      </c>
      <c r="K394" s="15" t="s">
        <v>136</v>
      </c>
      <c r="L394" s="15" t="s">
        <v>148</v>
      </c>
      <c r="M394" s="15">
        <v>100</v>
      </c>
      <c r="N394" s="15">
        <v>17</v>
      </c>
      <c r="O394" s="15">
        <v>0</v>
      </c>
      <c r="P394" s="15">
        <f t="shared" si="214"/>
        <v>200</v>
      </c>
      <c r="Q394" s="20">
        <v>1</v>
      </c>
      <c r="R394" s="16">
        <v>2.5</v>
      </c>
      <c r="S394" s="16">
        <v>7</v>
      </c>
      <c r="T394" s="15"/>
      <c r="U394" s="15"/>
      <c r="V394" s="15">
        <v>0</v>
      </c>
      <c r="W394" s="15">
        <v>2.5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 t="s">
        <v>138</v>
      </c>
      <c r="AD394" s="15" t="s">
        <v>139</v>
      </c>
      <c r="AE394" s="15">
        <v>37</v>
      </c>
      <c r="AF394" s="15">
        <v>7.5</v>
      </c>
      <c r="AG394" s="15">
        <v>1</v>
      </c>
      <c r="AH394" s="15">
        <v>0.5</v>
      </c>
      <c r="AI394" s="15">
        <v>1.3</v>
      </c>
      <c r="AJ394" s="16">
        <f t="shared" si="215"/>
        <v>0.8</v>
      </c>
      <c r="AK394" s="16" t="s">
        <v>135</v>
      </c>
      <c r="AL394" s="16" t="s">
        <v>135</v>
      </c>
      <c r="AM394" s="15" t="s">
        <v>140</v>
      </c>
      <c r="AN394" s="16">
        <f t="shared" si="216"/>
        <v>2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 t="s">
        <v>135</v>
      </c>
      <c r="AU394" s="17">
        <f t="shared" si="217"/>
        <v>0</v>
      </c>
      <c r="AV394" s="17"/>
      <c r="AW394" s="17">
        <f>VLOOKUP(I394,ABNT5101!$I$3:$J$9,2)</f>
        <v>10</v>
      </c>
      <c r="AX394" s="17">
        <f>VLOOKUP(I394,ABNT5101!$I$3:$M$9,5)</f>
        <v>0.18</v>
      </c>
      <c r="AY394" s="131" t="str">
        <f>_xlfn.XLOOKUP(I394,ABNT5101!$I:$I,ABNT5101!$L:$L)</f>
        <v>-</v>
      </c>
      <c r="AZ394" s="131">
        <f>_xlfn.XLOOKUP(I394,ABNT5101!$I:$I,ABNT5101!M:M)</f>
        <v>0.18</v>
      </c>
      <c r="BA394" s="131" t="str">
        <f>_xlfn.XLOOKUP(I394,ABNT5101!$I:$I,ABNT5101!N:N)</f>
        <v>-</v>
      </c>
      <c r="BB394" s="131">
        <f>_xlfn.XLOOKUP(I394,ABNT5101!$I:$I,ABNT5101!O:O)</f>
        <v>16</v>
      </c>
      <c r="BC394" s="18" t="str">
        <f t="shared" si="218"/>
        <v>ATENDE</v>
      </c>
      <c r="BD394" s="19">
        <f t="shared" si="219"/>
        <v>1.8999999999999906E-2</v>
      </c>
      <c r="BE394" s="19">
        <f t="shared" si="220"/>
        <v>1.1111111111111112</v>
      </c>
      <c r="BF394" s="19" t="str">
        <f t="shared" si="221"/>
        <v>-</v>
      </c>
      <c r="BG394" s="20">
        <v>10.19</v>
      </c>
      <c r="BH394" s="20">
        <v>0.38</v>
      </c>
      <c r="BI394" s="20"/>
      <c r="BJ394" s="20"/>
      <c r="BK394" s="21"/>
      <c r="BL394" s="20"/>
      <c r="BM394" s="18" t="str">
        <f t="shared" si="222"/>
        <v>ATENDE</v>
      </c>
      <c r="BN394" s="18" t="str">
        <f t="shared" si="223"/>
        <v>ATENDE</v>
      </c>
      <c r="BO394" s="18" t="str">
        <f t="shared" si="224"/>
        <v>ATENDE</v>
      </c>
      <c r="BP394" s="18" t="str">
        <f t="shared" si="225"/>
        <v>ATENDE</v>
      </c>
      <c r="BQ394" s="22" t="str">
        <f t="shared" si="226"/>
        <v>C4</v>
      </c>
      <c r="BR394" s="22" t="str">
        <f t="shared" si="212"/>
        <v>P6</v>
      </c>
      <c r="BS394" s="23">
        <f t="shared" si="227"/>
        <v>0.4800000000000002</v>
      </c>
      <c r="BT394" s="20">
        <v>4.4400000000000004</v>
      </c>
      <c r="BU394" s="20">
        <v>2.14</v>
      </c>
      <c r="BV394" s="132">
        <f>IF(BR394="-","-",_xlfn.XLOOKUP(BR394,ABNT5101!$B$4:$B$9,ABNT5101!$C$4:$C$9))</f>
        <v>3</v>
      </c>
      <c r="BW394" s="132">
        <f>IF(BR394="-","-",_xlfn.XLOOKUP(BR394,ABNT5101!$B$4:$B$9,ABNT5101!$D$4:$D$9))</f>
        <v>0.6</v>
      </c>
      <c r="BX394" s="18" t="str">
        <f t="shared" si="228"/>
        <v>ATENDE</v>
      </c>
      <c r="BY394" s="18" t="str">
        <f t="shared" si="229"/>
        <v>ATENDE</v>
      </c>
      <c r="BZ394" s="18" t="str">
        <f t="shared" si="230"/>
        <v>ATENDE</v>
      </c>
      <c r="CA394" s="22" t="str">
        <f t="shared" si="213"/>
        <v>P6</v>
      </c>
      <c r="CB394" s="23">
        <f t="shared" si="231"/>
        <v>1.7566666666666664</v>
      </c>
      <c r="CC394" s="22">
        <v>8.27</v>
      </c>
      <c r="CD394" s="22">
        <v>2.84</v>
      </c>
      <c r="CE394" s="130">
        <f>IF(CA394="-","-",_xlfn.XLOOKUP(CA394,ABNT5101!$B$4:$B$9,ABNT5101!$C$4:$C$9))</f>
        <v>3</v>
      </c>
      <c r="CF394" s="130">
        <f>IF(CA394="-","-",_xlfn.XLOOKUP(CA394,ABNT5101!$B$4:$B$9,ABNT5101!$D$4:$D$9))</f>
        <v>0.6</v>
      </c>
      <c r="CG394" s="18" t="str">
        <f t="shared" si="232"/>
        <v>ATENDE</v>
      </c>
      <c r="CH394" s="18" t="str">
        <f t="shared" si="233"/>
        <v>ATENDE</v>
      </c>
      <c r="CI394" s="18" t="str">
        <f t="shared" si="234"/>
        <v>ATENDE</v>
      </c>
      <c r="CJ394" s="133" t="str">
        <f>_xlfn.XLOOKUP(CK394,'Banco de dados'!$B:$B,'Banco de dados'!$D:$D)</f>
        <v>TECNOWATT</v>
      </c>
      <c r="CK394" s="145" t="s">
        <v>826</v>
      </c>
      <c r="CL394" s="24" t="str">
        <f>_xlfn.XLOOKUP(CK394,'Banco de dados'!$B:$B,'Banco de dados'!$E:$E)</f>
        <v>SIGSAGPTLRRSSNDL_40W_50IBBRS
1-10C1MUN6.5</v>
      </c>
      <c r="CM394" s="24"/>
      <c r="CN394" s="24">
        <f>IF(CM394="-","-",_xlfn.XLOOKUP(CM394,'Banco de dados'!$B:$B,'Banco de dados'!$E:$E))</f>
        <v>0</v>
      </c>
      <c r="CO394" s="26">
        <f t="shared" si="235"/>
        <v>1</v>
      </c>
      <c r="CP394" s="24">
        <f>_xlfn.XLOOKUP(CK394,'Banco de dados'!$B:$B,'Banco de dados'!$H:$H)</f>
        <v>40</v>
      </c>
      <c r="CQ394" s="24">
        <f>_xlfn.XLOOKUP(CM394,'Banco de dados'!$B:$B,'Banco de dados'!$H:$H)</f>
        <v>0</v>
      </c>
      <c r="CR394" s="24">
        <f>_xlfn.XLOOKUP(CK394,'Banco de dados'!$B:$B,'Banco de dados'!$F:$F)</f>
        <v>6641</v>
      </c>
      <c r="CS394" s="24">
        <f>_xlfn.XLOOKUP(CM394,'Banco de dados'!$B:$B,'Banco de dados'!$F:$F)</f>
        <v>0</v>
      </c>
      <c r="CT394" s="25">
        <v>0</v>
      </c>
      <c r="CU394" s="25"/>
      <c r="CV394" s="24" t="str">
        <f>IF(AI394&lt;=0.5,"Curto I",IF(AND(AI394&gt;='Braços de IP'!$B$9,AI394&lt;='Braços de IP'!$D$9),'Braços de IP'!$E$9,IF(AND(AI394&gt;='Braços de IP'!$B$10,AI394&lt;='Braços de IP'!$D$10),'Braços de IP'!$E$10,IF(AND(AI394&gt;='Braços de IP'!$B$11,AI394&lt;='Braços de IP'!$D$11),'Braços de IP'!$E$11,IF(AND(AI394&gt;='Braços de IP'!$B$12,AI394&lt;='Braços de IP'!$D$12),'Braços de IP'!$E$12,IF(AND(AI394&gt;='Braços de IP'!$B$13,AI394&lt;='Braços de IP'!$D$13),'Braços de IP'!$E$13,IF(AND(AI394&gt;='Braços de IP'!$B$14,AI394&lt;='Braços de IP'!$D$14),'Braços de IP'!$E$14,"ERRO")))))))</f>
        <v>Curto II</v>
      </c>
      <c r="CW394" s="25"/>
      <c r="CX394" s="24"/>
      <c r="CY394" s="27"/>
      <c r="CZ394" s="24"/>
      <c r="DA394" s="24"/>
      <c r="DB394" s="24"/>
      <c r="DC394" s="24"/>
      <c r="DD394" s="24"/>
      <c r="DE394" s="24"/>
      <c r="DF394" s="28">
        <f t="shared" si="236"/>
        <v>40</v>
      </c>
      <c r="DG394" s="29">
        <f t="shared" si="237"/>
        <v>100</v>
      </c>
      <c r="DH394" s="28">
        <f t="shared" si="238"/>
        <v>140</v>
      </c>
      <c r="DI394" s="30">
        <f t="shared" si="239"/>
        <v>0.6</v>
      </c>
      <c r="DJ394" s="31"/>
      <c r="DK394" s="32"/>
      <c r="DL394" s="15" t="s">
        <v>141</v>
      </c>
      <c r="DM394" s="15"/>
      <c r="DO394" s="33">
        <f t="shared" si="240"/>
        <v>0.65811965811965811</v>
      </c>
    </row>
    <row r="395" spans="1:125" ht="15.75" hidden="1" customHeight="1" x14ac:dyDescent="0.3">
      <c r="C395" t="s">
        <v>991</v>
      </c>
      <c r="D395" s="15">
        <v>132</v>
      </c>
      <c r="E395" s="15" t="s">
        <v>132</v>
      </c>
      <c r="F395" s="15" t="s">
        <v>301</v>
      </c>
      <c r="G395" s="15">
        <v>-30.080141390000001</v>
      </c>
      <c r="H395" s="15">
        <v>-50.167203170000001</v>
      </c>
      <c r="I395" s="15" t="s">
        <v>154</v>
      </c>
      <c r="J395" s="15" t="s">
        <v>135</v>
      </c>
      <c r="K395" s="15" t="s">
        <v>136</v>
      </c>
      <c r="L395" s="15" t="s">
        <v>148</v>
      </c>
      <c r="M395" s="15">
        <v>100</v>
      </c>
      <c r="N395" s="15">
        <v>17</v>
      </c>
      <c r="O395" s="15">
        <v>0</v>
      </c>
      <c r="P395" s="15">
        <f t="shared" si="214"/>
        <v>200</v>
      </c>
      <c r="Q395" s="20">
        <v>2</v>
      </c>
      <c r="R395" s="16">
        <v>3</v>
      </c>
      <c r="S395" s="16">
        <v>6</v>
      </c>
      <c r="T395" s="15"/>
      <c r="U395" s="15"/>
      <c r="V395" s="15">
        <v>0</v>
      </c>
      <c r="W395" s="15">
        <v>3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 t="s">
        <v>138</v>
      </c>
      <c r="AD395" s="15" t="s">
        <v>139</v>
      </c>
      <c r="AE395" s="15">
        <v>26.5</v>
      </c>
      <c r="AF395" s="15">
        <v>7.5</v>
      </c>
      <c r="AG395" s="15">
        <v>1</v>
      </c>
      <c r="AH395" s="15">
        <v>0.3</v>
      </c>
      <c r="AI395" s="15">
        <v>1.3</v>
      </c>
      <c r="AJ395" s="16">
        <f t="shared" si="215"/>
        <v>1</v>
      </c>
      <c r="AK395" s="16" t="s">
        <v>135</v>
      </c>
      <c r="AL395" s="16" t="s">
        <v>135</v>
      </c>
      <c r="AM395" s="15" t="s">
        <v>140</v>
      </c>
      <c r="AN395" s="16">
        <f t="shared" si="216"/>
        <v>2</v>
      </c>
      <c r="AO395" s="16">
        <v>0</v>
      </c>
      <c r="AP395" s="16">
        <v>0</v>
      </c>
      <c r="AQ395" s="16">
        <v>0</v>
      </c>
      <c r="AR395" s="16">
        <v>0</v>
      </c>
      <c r="AS395" s="16">
        <v>0</v>
      </c>
      <c r="AT395" s="16" t="s">
        <v>135</v>
      </c>
      <c r="AU395" s="17">
        <f t="shared" si="217"/>
        <v>0</v>
      </c>
      <c r="AV395" s="17"/>
      <c r="AW395" s="17">
        <f>VLOOKUP(I395,ABNT5101!$I$3:$J$9,2)</f>
        <v>10</v>
      </c>
      <c r="AX395" s="17">
        <f>VLOOKUP(I395,ABNT5101!$I$3:$M$9,5)</f>
        <v>0.18</v>
      </c>
      <c r="AY395" s="131" t="str">
        <f>_xlfn.XLOOKUP(I395,ABNT5101!$I:$I,ABNT5101!$L:$L)</f>
        <v>-</v>
      </c>
      <c r="AZ395" s="131">
        <f>_xlfn.XLOOKUP(I395,ABNT5101!$I:$I,ABNT5101!M:M)</f>
        <v>0.18</v>
      </c>
      <c r="BA395" s="131" t="str">
        <f>_xlfn.XLOOKUP(I395,ABNT5101!$I:$I,ABNT5101!N:N)</f>
        <v>-</v>
      </c>
      <c r="BB395" s="131">
        <f>_xlfn.XLOOKUP(I395,ABNT5101!$I:$I,ABNT5101!O:O)</f>
        <v>16</v>
      </c>
      <c r="BC395" s="18" t="str">
        <f t="shared" si="218"/>
        <v>ATENDE</v>
      </c>
      <c r="BD395" s="19">
        <f t="shared" si="219"/>
        <v>0.14600000000000013</v>
      </c>
      <c r="BE395" s="19">
        <f t="shared" si="220"/>
        <v>2.3888888888888888</v>
      </c>
      <c r="BF395" s="19" t="str">
        <f t="shared" si="221"/>
        <v>-</v>
      </c>
      <c r="BG395" s="20">
        <v>11.46</v>
      </c>
      <c r="BH395" s="20">
        <v>0.61</v>
      </c>
      <c r="BI395" s="20"/>
      <c r="BJ395" s="20"/>
      <c r="BK395" s="21"/>
      <c r="BL395" s="20"/>
      <c r="BM395" s="18" t="str">
        <f t="shared" si="222"/>
        <v>ATENDE</v>
      </c>
      <c r="BN395" s="18" t="str">
        <f t="shared" si="223"/>
        <v>ATENDE</v>
      </c>
      <c r="BO395" s="18" t="str">
        <f t="shared" si="224"/>
        <v>ATENDE</v>
      </c>
      <c r="BP395" s="18" t="str">
        <f t="shared" si="225"/>
        <v>ATENDE</v>
      </c>
      <c r="BQ395" s="22" t="str">
        <f t="shared" si="226"/>
        <v>C4</v>
      </c>
      <c r="BR395" s="22" t="str">
        <f t="shared" si="212"/>
        <v>P6</v>
      </c>
      <c r="BS395" s="23">
        <f t="shared" si="227"/>
        <v>1.7100000000000004</v>
      </c>
      <c r="BT395" s="20">
        <v>8.1300000000000008</v>
      </c>
      <c r="BU395" s="20">
        <v>5.15</v>
      </c>
      <c r="BV395" s="132">
        <f>IF(BR395="-","-",_xlfn.XLOOKUP(BR395,ABNT5101!$B$4:$B$9,ABNT5101!$C$4:$C$9))</f>
        <v>3</v>
      </c>
      <c r="BW395" s="132">
        <f>IF(BR395="-","-",_xlfn.XLOOKUP(BR395,ABNT5101!$B$4:$B$9,ABNT5101!$D$4:$D$9))</f>
        <v>0.6</v>
      </c>
      <c r="BX395" s="18" t="str">
        <f t="shared" si="228"/>
        <v>ATENDE</v>
      </c>
      <c r="BY395" s="18" t="str">
        <f t="shared" si="229"/>
        <v>ATENDE</v>
      </c>
      <c r="BZ395" s="18" t="str">
        <f t="shared" si="230"/>
        <v>ATENDE</v>
      </c>
      <c r="CA395" s="22" t="str">
        <f t="shared" si="213"/>
        <v>P6</v>
      </c>
      <c r="CB395" s="23">
        <f t="shared" si="231"/>
        <v>1.8699999999999997</v>
      </c>
      <c r="CC395" s="22">
        <v>8.61</v>
      </c>
      <c r="CD395" s="22">
        <v>5.0199999999999996</v>
      </c>
      <c r="CE395" s="130">
        <f>IF(CA395="-","-",_xlfn.XLOOKUP(CA395,ABNT5101!$B$4:$B$9,ABNT5101!$C$4:$C$9))</f>
        <v>3</v>
      </c>
      <c r="CF395" s="130">
        <f>IF(CA395="-","-",_xlfn.XLOOKUP(CA395,ABNT5101!$B$4:$B$9,ABNT5101!$D$4:$D$9))</f>
        <v>0.6</v>
      </c>
      <c r="CG395" s="18" t="str">
        <f t="shared" si="232"/>
        <v>ATENDE</v>
      </c>
      <c r="CH395" s="18" t="str">
        <f t="shared" si="233"/>
        <v>ATENDE</v>
      </c>
      <c r="CI395" s="18" t="str">
        <f t="shared" si="234"/>
        <v>ATENDE</v>
      </c>
      <c r="CJ395" s="133" t="str">
        <f>_xlfn.XLOOKUP(CK395,'Banco de dados'!$B:$B,'Banco de dados'!$D:$D)</f>
        <v>LEDSTAR</v>
      </c>
      <c r="CK395" s="145" t="s">
        <v>709</v>
      </c>
      <c r="CL395" s="24" t="str">
        <f>_xlfn.XLOOKUP(CK395,'Banco de dados'!$B:$B,'Banco de dados'!$E:$E)</f>
        <v>LUM LED SL VT 9.1 35W</v>
      </c>
      <c r="CM395" s="24"/>
      <c r="CN395" s="24">
        <f>IF(CM395="-","-",_xlfn.XLOOKUP(CM395,'Banco de dados'!$B:$B,'Banco de dados'!$E:$E))</f>
        <v>0</v>
      </c>
      <c r="CO395" s="26">
        <f t="shared" si="235"/>
        <v>1</v>
      </c>
      <c r="CP395" s="24">
        <f>_xlfn.XLOOKUP(CK395,'Banco de dados'!$B:$B,'Banco de dados'!$H:$H)</f>
        <v>35</v>
      </c>
      <c r="CQ395" s="24">
        <f>_xlfn.XLOOKUP(CM395,'Banco de dados'!$B:$B,'Banco de dados'!$H:$H)</f>
        <v>0</v>
      </c>
      <c r="CR395" s="24">
        <f>_xlfn.XLOOKUP(CK395,'Banco de dados'!$B:$B,'Banco de dados'!$F:$F)</f>
        <v>5955.62</v>
      </c>
      <c r="CS395" s="24" t="e">
        <f>_xlfn.XLOOKUP(CM395,'Banco de dados'!$B:$B,'Banco de dados'!$F:$F)</f>
        <v>#N/A</v>
      </c>
      <c r="CT395" s="25">
        <v>0</v>
      </c>
      <c r="CU395" s="25"/>
      <c r="CV395" s="24" t="str">
        <f>IF(AI395&lt;=0.5,"Curto I",IF(AND(AI395&gt;='Braços de IP'!$B$9,AI395&lt;='Braços de IP'!$D$9),'Braços de IP'!$E$9,IF(AND(AI395&gt;='Braços de IP'!$B$10,AI395&lt;='Braços de IP'!$D$10),'Braços de IP'!$E$10,IF(AND(AI395&gt;='Braços de IP'!$B$11,AI395&lt;='Braços de IP'!$D$11),'Braços de IP'!$E$11,IF(AND(AI395&gt;='Braços de IP'!$B$12,AI395&lt;='Braços de IP'!$D$12),'Braços de IP'!$E$12,IF(AND(AI395&gt;='Braços de IP'!$B$13,AI395&lt;='Braços de IP'!$D$13),'Braços de IP'!$E$13,IF(AND(AI395&gt;='Braços de IP'!$B$14,AI395&lt;='Braços de IP'!$D$14),'Braços de IP'!$E$14,"ERRO")))))))</f>
        <v>Curto II</v>
      </c>
      <c r="CW395" s="25"/>
      <c r="CX395" s="24" t="str">
        <f>IF($CW395="","",VLOOKUP($CW395,'Braços de IP'!$E$9:$I$15,2,0))</f>
        <v/>
      </c>
      <c r="CY395" s="27" t="str">
        <f>IF($CW395="","",VLOOKUP($CW395,'Braços de IP'!$E$9:$I$15,5,0))</f>
        <v/>
      </c>
      <c r="CZ395" s="24"/>
      <c r="DA395" s="24"/>
      <c r="DB395" s="24"/>
      <c r="DC395" s="24"/>
      <c r="DD395" s="24"/>
      <c r="DE395" s="24"/>
      <c r="DF395" s="28">
        <f t="shared" si="236"/>
        <v>35</v>
      </c>
      <c r="DG395" s="29">
        <f t="shared" si="237"/>
        <v>100</v>
      </c>
      <c r="DH395" s="28">
        <f t="shared" si="238"/>
        <v>135</v>
      </c>
      <c r="DI395" s="30">
        <f t="shared" si="239"/>
        <v>0.65</v>
      </c>
      <c r="DJ395" s="31"/>
      <c r="DK395" s="32"/>
      <c r="DL395" s="15" t="s">
        <v>141</v>
      </c>
      <c r="DM395" s="15"/>
      <c r="DO395" s="33">
        <f t="shared" si="240"/>
        <v>0.70085470085470081</v>
      </c>
    </row>
    <row r="396" spans="1:125" ht="15.75" hidden="1" customHeight="1" x14ac:dyDescent="0.3">
      <c r="C396" t="s">
        <v>991</v>
      </c>
      <c r="D396" s="15">
        <v>132</v>
      </c>
      <c r="E396" s="15" t="s">
        <v>132</v>
      </c>
      <c r="F396" s="15" t="s">
        <v>301</v>
      </c>
      <c r="G396" s="15">
        <v>-30.080141390000001</v>
      </c>
      <c r="H396" s="15">
        <v>-50.167203170000001</v>
      </c>
      <c r="I396" s="15" t="s">
        <v>154</v>
      </c>
      <c r="J396" s="15" t="s">
        <v>135</v>
      </c>
      <c r="K396" s="15" t="s">
        <v>136</v>
      </c>
      <c r="L396" s="15" t="s">
        <v>148</v>
      </c>
      <c r="M396" s="15">
        <v>100</v>
      </c>
      <c r="N396" s="15">
        <v>17</v>
      </c>
      <c r="O396" s="15">
        <v>0</v>
      </c>
      <c r="P396" s="15">
        <f t="shared" si="214"/>
        <v>200</v>
      </c>
      <c r="Q396" s="20">
        <v>2</v>
      </c>
      <c r="R396" s="16">
        <v>3</v>
      </c>
      <c r="S396" s="16">
        <v>6</v>
      </c>
      <c r="T396" s="15"/>
      <c r="U396" s="15"/>
      <c r="V396" s="15">
        <v>0</v>
      </c>
      <c r="W396" s="15">
        <v>3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 t="s">
        <v>138</v>
      </c>
      <c r="AD396" s="15" t="s">
        <v>139</v>
      </c>
      <c r="AE396" s="15">
        <v>26.5</v>
      </c>
      <c r="AF396" s="15">
        <v>7.5</v>
      </c>
      <c r="AG396" s="15">
        <v>1</v>
      </c>
      <c r="AH396" s="15">
        <v>0.3</v>
      </c>
      <c r="AI396" s="15">
        <v>1.3</v>
      </c>
      <c r="AJ396" s="16">
        <f t="shared" si="215"/>
        <v>1</v>
      </c>
      <c r="AK396" s="16" t="s">
        <v>135</v>
      </c>
      <c r="AL396" s="16" t="s">
        <v>135</v>
      </c>
      <c r="AM396" s="15" t="s">
        <v>140</v>
      </c>
      <c r="AN396" s="16">
        <f t="shared" si="216"/>
        <v>2</v>
      </c>
      <c r="AO396" s="16">
        <v>0</v>
      </c>
      <c r="AP396" s="16">
        <v>0</v>
      </c>
      <c r="AQ396" s="16">
        <v>0</v>
      </c>
      <c r="AR396" s="16">
        <v>0</v>
      </c>
      <c r="AS396" s="16">
        <v>0</v>
      </c>
      <c r="AT396" s="16" t="s">
        <v>135</v>
      </c>
      <c r="AU396" s="17">
        <f t="shared" si="217"/>
        <v>0</v>
      </c>
      <c r="AV396" s="17"/>
      <c r="AW396" s="17">
        <f>VLOOKUP(I396,ABNT5101!$I$3:$J$9,2)</f>
        <v>10</v>
      </c>
      <c r="AX396" s="17">
        <f>VLOOKUP(I396,ABNT5101!$I$3:$M$9,5)</f>
        <v>0.18</v>
      </c>
      <c r="AY396" s="131" t="str">
        <f>_xlfn.XLOOKUP(I396,ABNT5101!$I:$I,ABNT5101!$L:$L)</f>
        <v>-</v>
      </c>
      <c r="AZ396" s="131">
        <f>_xlfn.XLOOKUP(I396,ABNT5101!$I:$I,ABNT5101!M:M)</f>
        <v>0.18</v>
      </c>
      <c r="BA396" s="131" t="str">
        <f>_xlfn.XLOOKUP(I396,ABNT5101!$I:$I,ABNT5101!N:N)</f>
        <v>-</v>
      </c>
      <c r="BB396" s="131">
        <f>_xlfn.XLOOKUP(I396,ABNT5101!$I:$I,ABNT5101!O:O)</f>
        <v>16</v>
      </c>
      <c r="BC396" s="18" t="str">
        <f t="shared" si="218"/>
        <v>ATENDE</v>
      </c>
      <c r="BD396" s="19">
        <f t="shared" si="219"/>
        <v>0.10999999999999988</v>
      </c>
      <c r="BE396" s="19">
        <f t="shared" si="220"/>
        <v>3.166666666666667</v>
      </c>
      <c r="BF396" s="19" t="str">
        <f t="shared" si="221"/>
        <v>-</v>
      </c>
      <c r="BG396" s="20">
        <v>11.1</v>
      </c>
      <c r="BH396" s="20">
        <v>0.75</v>
      </c>
      <c r="BI396" s="20"/>
      <c r="BJ396" s="20"/>
      <c r="BK396" s="21"/>
      <c r="BL396" s="20"/>
      <c r="BM396" s="18" t="str">
        <f t="shared" si="222"/>
        <v>ATENDE</v>
      </c>
      <c r="BN396" s="18" t="str">
        <f t="shared" si="223"/>
        <v>ATENDE</v>
      </c>
      <c r="BO396" s="18" t="str">
        <f t="shared" si="224"/>
        <v>ATENDE</v>
      </c>
      <c r="BP396" s="18" t="str">
        <f t="shared" si="225"/>
        <v>ATENDE</v>
      </c>
      <c r="BQ396" s="22" t="str">
        <f t="shared" si="226"/>
        <v>C4</v>
      </c>
      <c r="BR396" s="22" t="str">
        <f t="shared" si="212"/>
        <v>P6</v>
      </c>
      <c r="BS396" s="23">
        <f t="shared" si="227"/>
        <v>1.4433333333333334</v>
      </c>
      <c r="BT396" s="20">
        <v>7.33</v>
      </c>
      <c r="BU396" s="20">
        <v>5.08</v>
      </c>
      <c r="BV396" s="132">
        <f>IF(BR396="-","-",_xlfn.XLOOKUP(BR396,ABNT5101!$B$4:$B$9,ABNT5101!$C$4:$C$9))</f>
        <v>3</v>
      </c>
      <c r="BW396" s="132">
        <f>IF(BR396="-","-",_xlfn.XLOOKUP(BR396,ABNT5101!$B$4:$B$9,ABNT5101!$D$4:$D$9))</f>
        <v>0.6</v>
      </c>
      <c r="BX396" s="18" t="str">
        <f t="shared" si="228"/>
        <v>ATENDE</v>
      </c>
      <c r="BY396" s="18" t="str">
        <f t="shared" si="229"/>
        <v>ATENDE</v>
      </c>
      <c r="BZ396" s="18" t="str">
        <f t="shared" si="230"/>
        <v>ATENDE</v>
      </c>
      <c r="CA396" s="22" t="str">
        <f t="shared" si="213"/>
        <v>P6</v>
      </c>
      <c r="CB396" s="23">
        <f t="shared" si="231"/>
        <v>1.6099999999999999</v>
      </c>
      <c r="CC396" s="22">
        <v>7.83</v>
      </c>
      <c r="CD396" s="22">
        <v>5</v>
      </c>
      <c r="CE396" s="130">
        <f>IF(CA396="-","-",_xlfn.XLOOKUP(CA396,ABNT5101!$B$4:$B$9,ABNT5101!$C$4:$C$9))</f>
        <v>3</v>
      </c>
      <c r="CF396" s="130">
        <f>IF(CA396="-","-",_xlfn.XLOOKUP(CA396,ABNT5101!$B$4:$B$9,ABNT5101!$D$4:$D$9))</f>
        <v>0.6</v>
      </c>
      <c r="CG396" s="18" t="str">
        <f t="shared" si="232"/>
        <v>ATENDE</v>
      </c>
      <c r="CH396" s="18" t="str">
        <f t="shared" si="233"/>
        <v>ATENDE</v>
      </c>
      <c r="CI396" s="18" t="str">
        <f t="shared" si="234"/>
        <v>ATENDE</v>
      </c>
      <c r="CJ396" s="133" t="str">
        <f>_xlfn.XLOOKUP(CK396,'Banco de dados'!$B:$B,'Banco de dados'!$D:$D)</f>
        <v>SX LIGHTING</v>
      </c>
      <c r="CK396" s="145" t="s">
        <v>801</v>
      </c>
      <c r="CL396" s="24" t="str">
        <f>_xlfn.XLOOKUP(CK396,'Banco de dados'!$B:$B,'Banco de dados'!$E:$E)</f>
        <v>SXINEVO030K40L12CZF7PHF</v>
      </c>
      <c r="CM396" s="24"/>
      <c r="CN396" s="24">
        <f>IF(CM396="-","-",_xlfn.XLOOKUP(CM396,'Banco de dados'!$B:$B,'Banco de dados'!$E:$E))</f>
        <v>0</v>
      </c>
      <c r="CO396" s="26">
        <f t="shared" si="235"/>
        <v>1</v>
      </c>
      <c r="CP396" s="24">
        <f>_xlfn.XLOOKUP(CK396,'Banco de dados'!$B:$B,'Banco de dados'!$H:$H)</f>
        <v>31</v>
      </c>
      <c r="CQ396" s="24">
        <f>_xlfn.XLOOKUP(CM396,'Banco de dados'!$B:$B,'Banco de dados'!$H:$H)</f>
        <v>0</v>
      </c>
      <c r="CR396" s="24">
        <f>_xlfn.XLOOKUP(CK396,'Banco de dados'!$B:$B,'Banco de dados'!$F:$F)</f>
        <v>5270</v>
      </c>
      <c r="CS396" s="24">
        <f>_xlfn.XLOOKUP(CM396,'Banco de dados'!$B:$B,'Banco de dados'!$F:$F)</f>
        <v>0</v>
      </c>
      <c r="CT396" s="25">
        <v>0</v>
      </c>
      <c r="CU396" s="25"/>
      <c r="CV396" s="24" t="str">
        <f>IF(AI396&lt;=0.5,"Curto I",IF(AND(AI396&gt;='Braços de IP'!$B$9,AI396&lt;='Braços de IP'!$D$9),'Braços de IP'!$E$9,IF(AND(AI396&gt;='Braços de IP'!$B$10,AI396&lt;='Braços de IP'!$D$10),'Braços de IP'!$E$10,IF(AND(AI396&gt;='Braços de IP'!$B$11,AI396&lt;='Braços de IP'!$D$11),'Braços de IP'!$E$11,IF(AND(AI396&gt;='Braços de IP'!$B$12,AI396&lt;='Braços de IP'!$D$12),'Braços de IP'!$E$12,IF(AND(AI396&gt;='Braços de IP'!$B$13,AI396&lt;='Braços de IP'!$D$13),'Braços de IP'!$E$13,IF(AND(AI396&gt;='Braços de IP'!$B$14,AI396&lt;='Braços de IP'!$D$14),'Braços de IP'!$E$14,"ERRO")))))))</f>
        <v>Curto II</v>
      </c>
      <c r="CW396" s="25"/>
      <c r="CX396" s="24" t="str">
        <f>IF($CW396="","",VLOOKUP($CW396,'Braços de IP'!$E$9:$I$15,2,0))</f>
        <v/>
      </c>
      <c r="CY396" s="27" t="str">
        <f>IF($CW396="","",VLOOKUP($CW396,'Braços de IP'!$E$9:$I$15,5,0))</f>
        <v/>
      </c>
      <c r="CZ396" s="24"/>
      <c r="DA396" s="24"/>
      <c r="DB396" s="24"/>
      <c r="DC396" s="24"/>
      <c r="DD396" s="24"/>
      <c r="DE396" s="24"/>
      <c r="DF396" s="28">
        <f t="shared" si="236"/>
        <v>31</v>
      </c>
      <c r="DG396" s="29">
        <f t="shared" si="237"/>
        <v>100</v>
      </c>
      <c r="DH396" s="28">
        <f t="shared" si="238"/>
        <v>131</v>
      </c>
      <c r="DI396" s="30">
        <f t="shared" si="239"/>
        <v>0.69</v>
      </c>
      <c r="DJ396" s="31"/>
      <c r="DK396" s="32"/>
      <c r="DL396" s="15" t="s">
        <v>141</v>
      </c>
      <c r="DM396" s="15"/>
      <c r="DO396" s="33">
        <f t="shared" si="240"/>
        <v>0.7350427350427351</v>
      </c>
    </row>
    <row r="397" spans="1:125" ht="15.75" hidden="1" customHeight="1" x14ac:dyDescent="0.3">
      <c r="C397" t="s">
        <v>991</v>
      </c>
      <c r="D397" s="15">
        <v>132</v>
      </c>
      <c r="E397" s="15" t="s">
        <v>132</v>
      </c>
      <c r="F397" s="15" t="s">
        <v>301</v>
      </c>
      <c r="G397" s="15">
        <v>-30.080141390000001</v>
      </c>
      <c r="H397" s="15">
        <v>-50.167203170000001</v>
      </c>
      <c r="I397" s="15" t="s">
        <v>154</v>
      </c>
      <c r="J397" s="15" t="s">
        <v>135</v>
      </c>
      <c r="K397" s="15" t="s">
        <v>136</v>
      </c>
      <c r="L397" s="15" t="s">
        <v>148</v>
      </c>
      <c r="M397" s="15">
        <v>100</v>
      </c>
      <c r="N397" s="15">
        <v>17</v>
      </c>
      <c r="O397" s="15">
        <v>0</v>
      </c>
      <c r="P397" s="15">
        <f t="shared" si="214"/>
        <v>200</v>
      </c>
      <c r="Q397" s="20">
        <v>2</v>
      </c>
      <c r="R397" s="16">
        <v>3</v>
      </c>
      <c r="S397" s="16">
        <v>6</v>
      </c>
      <c r="T397" s="15"/>
      <c r="U397" s="15"/>
      <c r="V397" s="15">
        <v>0</v>
      </c>
      <c r="W397" s="15">
        <v>3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 t="s">
        <v>138</v>
      </c>
      <c r="AD397" s="15" t="s">
        <v>139</v>
      </c>
      <c r="AE397" s="15">
        <v>26.5</v>
      </c>
      <c r="AF397" s="15">
        <v>7.5</v>
      </c>
      <c r="AG397" s="15">
        <v>1</v>
      </c>
      <c r="AH397" s="15">
        <v>0.3</v>
      </c>
      <c r="AI397" s="15">
        <v>1.3</v>
      </c>
      <c r="AJ397" s="16">
        <f t="shared" si="215"/>
        <v>1</v>
      </c>
      <c r="AK397" s="16" t="s">
        <v>135</v>
      </c>
      <c r="AL397" s="16" t="s">
        <v>135</v>
      </c>
      <c r="AM397" s="15" t="s">
        <v>140</v>
      </c>
      <c r="AN397" s="16">
        <f t="shared" si="216"/>
        <v>2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 t="s">
        <v>135</v>
      </c>
      <c r="AU397" s="17">
        <f t="shared" si="217"/>
        <v>0</v>
      </c>
      <c r="AV397" s="17"/>
      <c r="AW397" s="17">
        <f>VLOOKUP(I397,ABNT5101!$I$3:$J$9,2)</f>
        <v>10</v>
      </c>
      <c r="AX397" s="17">
        <f>VLOOKUP(I397,ABNT5101!$I$3:$M$9,5)</f>
        <v>0.18</v>
      </c>
      <c r="AY397" s="131" t="str">
        <f>_xlfn.XLOOKUP(I397,ABNT5101!$I:$I,ABNT5101!$L:$L)</f>
        <v>-</v>
      </c>
      <c r="AZ397" s="131">
        <f>_xlfn.XLOOKUP(I397,ABNT5101!$I:$I,ABNT5101!M:M)</f>
        <v>0.18</v>
      </c>
      <c r="BA397" s="131" t="str">
        <f>_xlfn.XLOOKUP(I397,ABNT5101!$I:$I,ABNT5101!N:N)</f>
        <v>-</v>
      </c>
      <c r="BB397" s="131">
        <f>_xlfn.XLOOKUP(I397,ABNT5101!$I:$I,ABNT5101!O:O)</f>
        <v>16</v>
      </c>
      <c r="BC397" s="18" t="str">
        <f t="shared" si="218"/>
        <v>ATENDE</v>
      </c>
      <c r="BD397" s="19">
        <f t="shared" si="219"/>
        <v>0.11199999999999988</v>
      </c>
      <c r="BE397" s="19">
        <f t="shared" si="220"/>
        <v>3</v>
      </c>
      <c r="BF397" s="19" t="str">
        <f t="shared" si="221"/>
        <v>-</v>
      </c>
      <c r="BG397" s="20">
        <v>11.12</v>
      </c>
      <c r="BH397" s="20">
        <v>0.72</v>
      </c>
      <c r="BI397" s="20"/>
      <c r="BJ397" s="20"/>
      <c r="BK397" s="21"/>
      <c r="BL397" s="20"/>
      <c r="BM397" s="18" t="str">
        <f t="shared" si="222"/>
        <v>ATENDE</v>
      </c>
      <c r="BN397" s="18" t="str">
        <f t="shared" si="223"/>
        <v>ATENDE</v>
      </c>
      <c r="BO397" s="18" t="str">
        <f t="shared" si="224"/>
        <v>ATENDE</v>
      </c>
      <c r="BP397" s="18" t="str">
        <f t="shared" si="225"/>
        <v>ATENDE</v>
      </c>
      <c r="BQ397" s="22" t="str">
        <f t="shared" si="226"/>
        <v>C4</v>
      </c>
      <c r="BR397" s="22" t="str">
        <f t="shared" si="212"/>
        <v>P6</v>
      </c>
      <c r="BS397" s="23">
        <f t="shared" si="227"/>
        <v>1.2133333333333334</v>
      </c>
      <c r="BT397" s="20">
        <v>6.64</v>
      </c>
      <c r="BU397" s="20">
        <v>4.6900000000000004</v>
      </c>
      <c r="BV397" s="132">
        <f>IF(BR397="-","-",_xlfn.XLOOKUP(BR397,ABNT5101!$B$4:$B$9,ABNT5101!$C$4:$C$9))</f>
        <v>3</v>
      </c>
      <c r="BW397" s="132">
        <f>IF(BR397="-","-",_xlfn.XLOOKUP(BR397,ABNT5101!$B$4:$B$9,ABNT5101!$D$4:$D$9))</f>
        <v>0.6</v>
      </c>
      <c r="BX397" s="18" t="str">
        <f t="shared" si="228"/>
        <v>ATENDE</v>
      </c>
      <c r="BY397" s="18" t="str">
        <f t="shared" si="229"/>
        <v>ATENDE</v>
      </c>
      <c r="BZ397" s="18" t="str">
        <f t="shared" si="230"/>
        <v>ATENDE</v>
      </c>
      <c r="CA397" s="22" t="str">
        <f t="shared" si="213"/>
        <v>P6</v>
      </c>
      <c r="CB397" s="23">
        <f t="shared" si="231"/>
        <v>1.6433333333333331</v>
      </c>
      <c r="CC397" s="22">
        <v>7.93</v>
      </c>
      <c r="CD397" s="22">
        <v>5.19</v>
      </c>
      <c r="CE397" s="130">
        <f>IF(CA397="-","-",_xlfn.XLOOKUP(CA397,ABNT5101!$B$4:$B$9,ABNT5101!$C$4:$C$9))</f>
        <v>3</v>
      </c>
      <c r="CF397" s="130">
        <f>IF(CA397="-","-",_xlfn.XLOOKUP(CA397,ABNT5101!$B$4:$B$9,ABNT5101!$D$4:$D$9))</f>
        <v>0.6</v>
      </c>
      <c r="CG397" s="18" t="str">
        <f t="shared" si="232"/>
        <v>ATENDE</v>
      </c>
      <c r="CH397" s="18" t="str">
        <f t="shared" si="233"/>
        <v>ATENDE</v>
      </c>
      <c r="CI397" s="18" t="str">
        <f t="shared" si="234"/>
        <v>ATENDE</v>
      </c>
      <c r="CJ397" s="133" t="str">
        <f>_xlfn.XLOOKUP(CK397,'Banco de dados'!$B:$B,'Banco de dados'!$D:$D)</f>
        <v>TECNOWATT</v>
      </c>
      <c r="CK397" s="145" t="s">
        <v>824</v>
      </c>
      <c r="CL397" s="24" t="str">
        <f>_xlfn.XLOOKUP(CK397,'Banco de dados'!$B:$B,'Banco de dados'!$E:$E)</f>
        <v>SIGSAGPTLRRSSNDL_30W_38IBBRS
1-10C1MUN6.5</v>
      </c>
      <c r="CM397" s="24"/>
      <c r="CN397" s="24">
        <f>IF(CM397="-","-",_xlfn.XLOOKUP(CM397,'Banco de dados'!$B:$B,'Banco de dados'!$E:$E))</f>
        <v>0</v>
      </c>
      <c r="CO397" s="26">
        <f t="shared" si="235"/>
        <v>1</v>
      </c>
      <c r="CP397" s="24">
        <f>_xlfn.XLOOKUP(CK397,'Banco de dados'!$B:$B,'Banco de dados'!$H:$H)</f>
        <v>30</v>
      </c>
      <c r="CQ397" s="24">
        <f>_xlfn.XLOOKUP(CM397,'Banco de dados'!$B:$B,'Banco de dados'!$H:$H)</f>
        <v>0</v>
      </c>
      <c r="CR397" s="24">
        <f>_xlfn.XLOOKUP(CK397,'Banco de dados'!$B:$B,'Banco de dados'!$F:$F)</f>
        <v>5266</v>
      </c>
      <c r="CS397" s="24">
        <f>_xlfn.XLOOKUP(CM397,'Banco de dados'!$B:$B,'Banco de dados'!$F:$F)</f>
        <v>0</v>
      </c>
      <c r="CT397" s="25">
        <v>0</v>
      </c>
      <c r="CU397" s="25"/>
      <c r="CV397" s="24" t="str">
        <f>IF(AI397&lt;=0.5,"Curto I",IF(AND(AI397&gt;='Braços de IP'!$B$9,AI397&lt;='Braços de IP'!$D$9),'Braços de IP'!$E$9,IF(AND(AI397&gt;='Braços de IP'!$B$10,AI397&lt;='Braços de IP'!$D$10),'Braços de IP'!$E$10,IF(AND(AI397&gt;='Braços de IP'!$B$11,AI397&lt;='Braços de IP'!$D$11),'Braços de IP'!$E$11,IF(AND(AI397&gt;='Braços de IP'!$B$12,AI397&lt;='Braços de IP'!$D$12),'Braços de IP'!$E$12,IF(AND(AI397&gt;='Braços de IP'!$B$13,AI397&lt;='Braços de IP'!$D$13),'Braços de IP'!$E$13,IF(AND(AI397&gt;='Braços de IP'!$B$14,AI397&lt;='Braços de IP'!$D$14),'Braços de IP'!$E$14,"ERRO")))))))</f>
        <v>Curto II</v>
      </c>
      <c r="CW397" s="25"/>
      <c r="CX397" s="24" t="str">
        <f>IF($CW397="","",VLOOKUP($CW397,'Braços de IP'!$E$9:$I$15,2,0))</f>
        <v/>
      </c>
      <c r="CY397" s="27" t="str">
        <f>IF($CW397="","",VLOOKUP($CW397,'Braços de IP'!$E$9:$I$15,5,0))</f>
        <v/>
      </c>
      <c r="CZ397" s="24"/>
      <c r="DA397" s="24"/>
      <c r="DB397" s="24"/>
      <c r="DC397" s="24"/>
      <c r="DD397" s="24"/>
      <c r="DE397" s="24"/>
      <c r="DF397" s="28">
        <f t="shared" si="236"/>
        <v>30</v>
      </c>
      <c r="DG397" s="29">
        <f t="shared" si="237"/>
        <v>100</v>
      </c>
      <c r="DH397" s="28">
        <f t="shared" si="238"/>
        <v>130</v>
      </c>
      <c r="DI397" s="30">
        <f t="shared" si="239"/>
        <v>0.7</v>
      </c>
      <c r="DJ397" s="31"/>
      <c r="DK397" s="32"/>
      <c r="DL397" s="15" t="s">
        <v>141</v>
      </c>
      <c r="DM397" s="15"/>
      <c r="DO397" s="33">
        <f t="shared" si="240"/>
        <v>0.74358974358974361</v>
      </c>
    </row>
    <row r="398" spans="1:125" ht="15.75" hidden="1" customHeight="1" x14ac:dyDescent="0.3">
      <c r="C398" t="s">
        <v>991</v>
      </c>
      <c r="D398" s="159">
        <v>133</v>
      </c>
      <c r="E398" s="159" t="s">
        <v>146</v>
      </c>
      <c r="F398" s="15" t="s">
        <v>302</v>
      </c>
      <c r="G398" s="15">
        <v>-30.071880050000001</v>
      </c>
      <c r="H398" s="15">
        <v>-50.164533329999998</v>
      </c>
      <c r="I398" s="15" t="s">
        <v>154</v>
      </c>
      <c r="J398" s="15" t="s">
        <v>135</v>
      </c>
      <c r="K398" s="15" t="s">
        <v>136</v>
      </c>
      <c r="L398" s="15" t="s">
        <v>148</v>
      </c>
      <c r="M398" s="15">
        <v>100</v>
      </c>
      <c r="N398" s="15">
        <v>17</v>
      </c>
      <c r="O398" s="15">
        <v>0</v>
      </c>
      <c r="P398" s="15">
        <f t="shared" si="214"/>
        <v>200</v>
      </c>
      <c r="Q398" s="20">
        <v>2</v>
      </c>
      <c r="R398" s="16">
        <v>0</v>
      </c>
      <c r="S398" s="16">
        <v>6.5</v>
      </c>
      <c r="T398" s="15"/>
      <c r="U398" s="15"/>
      <c r="V398" s="15">
        <v>0</v>
      </c>
      <c r="W398" s="15">
        <v>3</v>
      </c>
      <c r="X398" s="15">
        <v>3</v>
      </c>
      <c r="Y398" s="15">
        <v>0</v>
      </c>
      <c r="Z398" s="15">
        <v>0</v>
      </c>
      <c r="AA398" s="15">
        <v>0</v>
      </c>
      <c r="AB398" s="15">
        <v>0</v>
      </c>
      <c r="AC398" s="15" t="s">
        <v>149</v>
      </c>
      <c r="AD398" s="15" t="s">
        <v>139</v>
      </c>
      <c r="AE398" s="15">
        <v>40</v>
      </c>
      <c r="AF398" s="15">
        <v>7.5</v>
      </c>
      <c r="AG398" s="15">
        <v>1</v>
      </c>
      <c r="AH398" s="15">
        <v>0.6</v>
      </c>
      <c r="AI398" s="15">
        <v>1.3</v>
      </c>
      <c r="AJ398" s="16">
        <f t="shared" si="215"/>
        <v>0.70000000000000007</v>
      </c>
      <c r="AK398" s="16" t="s">
        <v>135</v>
      </c>
      <c r="AL398" s="16" t="s">
        <v>135</v>
      </c>
      <c r="AM398" s="15" t="s">
        <v>140</v>
      </c>
      <c r="AN398" s="16">
        <f t="shared" si="216"/>
        <v>2</v>
      </c>
      <c r="AO398" s="16">
        <v>0</v>
      </c>
      <c r="AP398" s="16">
        <v>0</v>
      </c>
      <c r="AQ398" s="16">
        <v>0</v>
      </c>
      <c r="AR398" s="16">
        <v>0</v>
      </c>
      <c r="AS398" s="16">
        <v>0</v>
      </c>
      <c r="AT398" s="16" t="s">
        <v>135</v>
      </c>
      <c r="AU398" s="17">
        <f t="shared" si="217"/>
        <v>0</v>
      </c>
      <c r="AV398" s="17"/>
      <c r="AW398" s="17">
        <f>VLOOKUP(I398,ABNT5101!$I$3:$J$9,2)</f>
        <v>10</v>
      </c>
      <c r="AX398" s="17">
        <f>VLOOKUP(I398,ABNT5101!$I$3:$M$9,5)</f>
        <v>0.18</v>
      </c>
      <c r="AY398" s="131" t="str">
        <f>_xlfn.XLOOKUP(I398,ABNT5101!$I:$I,ABNT5101!$L:$L)</f>
        <v>-</v>
      </c>
      <c r="AZ398" s="131">
        <f>_xlfn.XLOOKUP(I398,ABNT5101!$I:$I,ABNT5101!M:M)</f>
        <v>0.18</v>
      </c>
      <c r="BA398" s="131" t="str">
        <f>_xlfn.XLOOKUP(I398,ABNT5101!$I:$I,ABNT5101!N:N)</f>
        <v>-</v>
      </c>
      <c r="BB398" s="131">
        <f>_xlfn.XLOOKUP(I398,ABNT5101!$I:$I,ABNT5101!O:O)</f>
        <v>16</v>
      </c>
      <c r="BC398" s="18" t="str">
        <f t="shared" si="218"/>
        <v>ATENDE</v>
      </c>
      <c r="BD398" s="19">
        <f t="shared" si="219"/>
        <v>4.0000000000000036E-2</v>
      </c>
      <c r="BE398" s="19">
        <f t="shared" si="220"/>
        <v>0.7777777777777779</v>
      </c>
      <c r="BF398" s="19" t="str">
        <f t="shared" si="221"/>
        <v>-</v>
      </c>
      <c r="BG398" s="20">
        <v>10.4</v>
      </c>
      <c r="BH398" s="20">
        <v>0.32</v>
      </c>
      <c r="BI398" s="20"/>
      <c r="BJ398" s="20"/>
      <c r="BK398" s="21"/>
      <c r="BL398" s="20"/>
      <c r="BM398" s="18" t="str">
        <f t="shared" si="222"/>
        <v>ATENDE</v>
      </c>
      <c r="BN398" s="18" t="str">
        <f t="shared" si="223"/>
        <v>ATENDE</v>
      </c>
      <c r="BO398" s="18" t="str">
        <f t="shared" si="224"/>
        <v>ATENDE</v>
      </c>
      <c r="BP398" s="18" t="str">
        <f t="shared" si="225"/>
        <v>ATENDE</v>
      </c>
      <c r="BQ398" s="22" t="str">
        <f t="shared" si="226"/>
        <v>C4</v>
      </c>
      <c r="BR398" s="22" t="str">
        <f t="shared" si="212"/>
        <v>P6</v>
      </c>
      <c r="BS398" s="23" t="e">
        <f t="shared" si="227"/>
        <v>#VALUE!</v>
      </c>
      <c r="BT398" s="20" t="s">
        <v>994</v>
      </c>
      <c r="BU398" s="20" t="s">
        <v>994</v>
      </c>
      <c r="BV398" s="132">
        <f>IF(BR398="-","-",_xlfn.XLOOKUP(BR398,ABNT5101!$B$4:$B$9,ABNT5101!$C$4:$C$9))</f>
        <v>3</v>
      </c>
      <c r="BW398" s="132">
        <f>IF(BR398="-","-",_xlfn.XLOOKUP(BR398,ABNT5101!$B$4:$B$9,ABNT5101!$D$4:$D$9))</f>
        <v>0.6</v>
      </c>
      <c r="BX398" s="18" t="str">
        <f t="shared" si="228"/>
        <v>ATENDE</v>
      </c>
      <c r="BY398" s="18" t="str">
        <f t="shared" si="229"/>
        <v>ATENDE</v>
      </c>
      <c r="BZ398" s="18" t="str">
        <f t="shared" si="230"/>
        <v>ATENDE</v>
      </c>
      <c r="CA398" s="22" t="str">
        <f t="shared" si="213"/>
        <v>P6</v>
      </c>
      <c r="CB398" s="23">
        <f t="shared" si="231"/>
        <v>1.2066666666666666</v>
      </c>
      <c r="CC398" s="22">
        <v>6.62</v>
      </c>
      <c r="CD398" s="22">
        <v>2.63</v>
      </c>
      <c r="CE398" s="130">
        <f>IF(CA398="-","-",_xlfn.XLOOKUP(CA398,ABNT5101!$B$4:$B$9,ABNT5101!$C$4:$C$9))</f>
        <v>3</v>
      </c>
      <c r="CF398" s="130">
        <f>IF(CA398="-","-",_xlfn.XLOOKUP(CA398,ABNT5101!$B$4:$B$9,ABNT5101!$D$4:$D$9))</f>
        <v>0.6</v>
      </c>
      <c r="CG398" s="18" t="str">
        <f t="shared" si="232"/>
        <v>ATENDE</v>
      </c>
      <c r="CH398" s="18" t="str">
        <f t="shared" si="233"/>
        <v>ATENDE</v>
      </c>
      <c r="CI398" s="18" t="str">
        <f t="shared" si="234"/>
        <v>ATENDE</v>
      </c>
      <c r="CJ398" s="133" t="str">
        <f>_xlfn.XLOOKUP(CK398,'Banco de dados'!$B:$B,'Banco de dados'!$D:$D)</f>
        <v>LEDSTAR</v>
      </c>
      <c r="CK398" s="145" t="s">
        <v>713</v>
      </c>
      <c r="CL398" s="24" t="str">
        <f>_xlfn.XLOOKUP(CK398,'Banco de dados'!$B:$B,'Banco de dados'!$E:$E)</f>
        <v>LUM LED SL VT 9.1 52W</v>
      </c>
      <c r="CM398" s="24"/>
      <c r="CN398" s="24" t="e">
        <f>IF(CM398="-","-",_xlfn.XLOOKUP(CM398,'Banco de dados'!$B:$B,'Banco de dados'!$E:$E))</f>
        <v>#N/A</v>
      </c>
      <c r="CO398" s="26">
        <f t="shared" si="235"/>
        <v>1</v>
      </c>
      <c r="CP398" s="24">
        <f>_xlfn.XLOOKUP(CK398,'Banco de dados'!$B:$B,'Banco de dados'!$H:$H)</f>
        <v>52</v>
      </c>
      <c r="CQ398" s="24">
        <f>_xlfn.XLOOKUP(CM398,'Banco de dados'!$B:$B,'Banco de dados'!$H:$H)</f>
        <v>0</v>
      </c>
      <c r="CR398" s="24">
        <f>_xlfn.XLOOKUP(CK398,'Banco de dados'!$B:$B,'Banco de dados'!$F:$F)</f>
        <v>8960.18</v>
      </c>
      <c r="CS398" s="24">
        <f>_xlfn.XLOOKUP(CM398,'Banco de dados'!$B:$B,'Banco de dados'!$F:$F)</f>
        <v>0</v>
      </c>
      <c r="CT398" s="25">
        <v>0</v>
      </c>
      <c r="CU398" s="25"/>
      <c r="CV398" s="24" t="str">
        <f>IF(AI398&lt;=0.5,"Curto I",IF(AND(AI398&gt;='Braços de IP'!$B$9,AI398&lt;='Braços de IP'!$D$9),'Braços de IP'!$E$9,IF(AND(AI398&gt;='Braços de IP'!$B$10,AI398&lt;='Braços de IP'!$D$10),'Braços de IP'!$E$10,IF(AND(AI398&gt;='Braços de IP'!$B$11,AI398&lt;='Braços de IP'!$D$11),'Braços de IP'!$E$11,IF(AND(AI398&gt;='Braços de IP'!$B$12,AI398&lt;='Braços de IP'!$D$12),'Braços de IP'!$E$12,IF(AND(AI398&gt;='Braços de IP'!$B$13,AI398&lt;='Braços de IP'!$D$13),'Braços de IP'!$E$13,IF(AND(AI398&gt;='Braços de IP'!$B$14,AI398&lt;='Braços de IP'!$D$14),'Braços de IP'!$E$14,"ERRO")))))))</f>
        <v>Curto II</v>
      </c>
      <c r="CW398" s="25"/>
      <c r="CX398" s="24" t="str">
        <f>IF($CW398="","",VLOOKUP($CW398,'Braços de IP'!$E$9:$I$15,2,0))</f>
        <v/>
      </c>
      <c r="CY398" s="27" t="str">
        <f>IF($CW398="","",VLOOKUP($CW398,'Braços de IP'!$E$9:$I$15,5,0))</f>
        <v/>
      </c>
      <c r="CZ398" s="24"/>
      <c r="DA398" s="24"/>
      <c r="DB398" s="24"/>
      <c r="DC398" s="24"/>
      <c r="DD398" s="24"/>
      <c r="DE398" s="24"/>
      <c r="DF398" s="28">
        <f t="shared" si="236"/>
        <v>52</v>
      </c>
      <c r="DG398" s="29">
        <f t="shared" si="237"/>
        <v>100</v>
      </c>
      <c r="DH398" s="28">
        <f t="shared" si="238"/>
        <v>152</v>
      </c>
      <c r="DI398" s="30">
        <f t="shared" si="239"/>
        <v>0.48</v>
      </c>
      <c r="DJ398" s="31"/>
      <c r="DK398" s="32"/>
      <c r="DL398" s="15" t="s">
        <v>141</v>
      </c>
      <c r="DM398" s="15"/>
      <c r="DO398" s="33">
        <f t="shared" si="240"/>
        <v>0.55555555555555558</v>
      </c>
    </row>
    <row r="399" spans="1:125" ht="15.75" hidden="1" customHeight="1" x14ac:dyDescent="0.3">
      <c r="C399" t="s">
        <v>991</v>
      </c>
      <c r="D399" s="159">
        <v>133</v>
      </c>
      <c r="E399" s="159" t="s">
        <v>146</v>
      </c>
      <c r="F399" s="15" t="s">
        <v>302</v>
      </c>
      <c r="G399" s="15">
        <v>-30.071880050000001</v>
      </c>
      <c r="H399" s="15">
        <v>-50.164533329999998</v>
      </c>
      <c r="I399" s="15" t="s">
        <v>154</v>
      </c>
      <c r="J399" s="15" t="s">
        <v>135</v>
      </c>
      <c r="K399" s="15" t="s">
        <v>136</v>
      </c>
      <c r="L399" s="15" t="s">
        <v>148</v>
      </c>
      <c r="M399" s="15">
        <v>100</v>
      </c>
      <c r="N399" s="15">
        <v>17</v>
      </c>
      <c r="O399" s="15">
        <v>0</v>
      </c>
      <c r="P399" s="15">
        <f t="shared" si="214"/>
        <v>200</v>
      </c>
      <c r="Q399" s="20">
        <v>2</v>
      </c>
      <c r="R399" s="16">
        <v>0</v>
      </c>
      <c r="S399" s="16">
        <v>6.5</v>
      </c>
      <c r="T399" s="15"/>
      <c r="U399" s="15"/>
      <c r="V399" s="15">
        <v>0</v>
      </c>
      <c r="W399" s="15">
        <v>3</v>
      </c>
      <c r="X399" s="15">
        <v>3</v>
      </c>
      <c r="Y399" s="15">
        <v>0</v>
      </c>
      <c r="Z399" s="15">
        <v>0</v>
      </c>
      <c r="AA399" s="15">
        <v>0</v>
      </c>
      <c r="AB399" s="15">
        <v>0</v>
      </c>
      <c r="AC399" s="15" t="s">
        <v>149</v>
      </c>
      <c r="AD399" s="15" t="s">
        <v>139</v>
      </c>
      <c r="AE399" s="15">
        <v>40</v>
      </c>
      <c r="AF399" s="15">
        <v>7.5</v>
      </c>
      <c r="AG399" s="15">
        <v>1</v>
      </c>
      <c r="AH399" s="15">
        <v>0.6</v>
      </c>
      <c r="AI399" s="15">
        <v>1.3</v>
      </c>
      <c r="AJ399" s="16">
        <f t="shared" si="215"/>
        <v>0.70000000000000007</v>
      </c>
      <c r="AK399" s="16" t="s">
        <v>135</v>
      </c>
      <c r="AL399" s="16" t="s">
        <v>135</v>
      </c>
      <c r="AM399" s="15" t="s">
        <v>140</v>
      </c>
      <c r="AN399" s="16">
        <f t="shared" si="216"/>
        <v>2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 t="s">
        <v>135</v>
      </c>
      <c r="AU399" s="17">
        <f t="shared" si="217"/>
        <v>0</v>
      </c>
      <c r="AV399" s="17"/>
      <c r="AW399" s="17">
        <f>VLOOKUP(I399,ABNT5101!$I$3:$J$9,2)</f>
        <v>10</v>
      </c>
      <c r="AX399" s="17">
        <f>VLOOKUP(I399,ABNT5101!$I$3:$M$9,5)</f>
        <v>0.18</v>
      </c>
      <c r="AY399" s="131" t="str">
        <f>_xlfn.XLOOKUP(I399,ABNT5101!$I:$I,ABNT5101!$L:$L)</f>
        <v>-</v>
      </c>
      <c r="AZ399" s="131">
        <f>_xlfn.XLOOKUP(I399,ABNT5101!$I:$I,ABNT5101!M:M)</f>
        <v>0.18</v>
      </c>
      <c r="BA399" s="131" t="str">
        <f>_xlfn.XLOOKUP(I399,ABNT5101!$I:$I,ABNT5101!N:N)</f>
        <v>-</v>
      </c>
      <c r="BB399" s="131">
        <f>_xlfn.XLOOKUP(I399,ABNT5101!$I:$I,ABNT5101!O:O)</f>
        <v>16</v>
      </c>
      <c r="BC399" s="18" t="str">
        <f t="shared" si="218"/>
        <v>ATENDE</v>
      </c>
      <c r="BD399" s="19">
        <f t="shared" si="219"/>
        <v>0.23100000000000009</v>
      </c>
      <c r="BE399" s="19">
        <f t="shared" si="220"/>
        <v>0.94444444444444442</v>
      </c>
      <c r="BF399" s="19" t="str">
        <f t="shared" si="221"/>
        <v>-</v>
      </c>
      <c r="BG399" s="20">
        <v>12.31</v>
      </c>
      <c r="BH399" s="20">
        <v>0.35</v>
      </c>
      <c r="BI399" s="20"/>
      <c r="BJ399" s="20"/>
      <c r="BK399" s="21"/>
      <c r="BL399" s="20"/>
      <c r="BM399" s="18" t="str">
        <f t="shared" si="222"/>
        <v>ATENDE</v>
      </c>
      <c r="BN399" s="18" t="str">
        <f t="shared" si="223"/>
        <v>ATENDE</v>
      </c>
      <c r="BO399" s="18" t="str">
        <f t="shared" si="224"/>
        <v>ATENDE</v>
      </c>
      <c r="BP399" s="18" t="str">
        <f t="shared" si="225"/>
        <v>ATENDE</v>
      </c>
      <c r="BQ399" s="22" t="str">
        <f t="shared" si="226"/>
        <v>C4</v>
      </c>
      <c r="BR399" s="22" t="str">
        <f t="shared" si="212"/>
        <v>P6</v>
      </c>
      <c r="BS399" s="23" t="e">
        <f t="shared" si="227"/>
        <v>#VALUE!</v>
      </c>
      <c r="BT399" s="20" t="s">
        <v>994</v>
      </c>
      <c r="BU399" s="20" t="s">
        <v>994</v>
      </c>
      <c r="BV399" s="132">
        <f>IF(BR399="-","-",_xlfn.XLOOKUP(BR399,ABNT5101!$B$4:$B$9,ABNT5101!$C$4:$C$9))</f>
        <v>3</v>
      </c>
      <c r="BW399" s="132">
        <f>IF(BR399="-","-",_xlfn.XLOOKUP(BR399,ABNT5101!$B$4:$B$9,ABNT5101!$D$4:$D$9))</f>
        <v>0.6</v>
      </c>
      <c r="BX399" s="18" t="str">
        <f t="shared" si="228"/>
        <v>ATENDE</v>
      </c>
      <c r="BY399" s="18" t="str">
        <f t="shared" si="229"/>
        <v>ATENDE</v>
      </c>
      <c r="BZ399" s="18" t="str">
        <f t="shared" si="230"/>
        <v>ATENDE</v>
      </c>
      <c r="CA399" s="22" t="str">
        <f t="shared" si="213"/>
        <v>P6</v>
      </c>
      <c r="CB399" s="23">
        <f t="shared" si="231"/>
        <v>1.5666666666666669</v>
      </c>
      <c r="CC399" s="22">
        <v>7.7</v>
      </c>
      <c r="CD399" s="22">
        <v>4.3899999999999997</v>
      </c>
      <c r="CE399" s="130">
        <f>IF(CA399="-","-",_xlfn.XLOOKUP(CA399,ABNT5101!$B$4:$B$9,ABNT5101!$C$4:$C$9))</f>
        <v>3</v>
      </c>
      <c r="CF399" s="130">
        <f>IF(CA399="-","-",_xlfn.XLOOKUP(CA399,ABNT5101!$B$4:$B$9,ABNT5101!$D$4:$D$9))</f>
        <v>0.6</v>
      </c>
      <c r="CG399" s="18" t="str">
        <f t="shared" si="232"/>
        <v>ATENDE</v>
      </c>
      <c r="CH399" s="18" t="str">
        <f t="shared" si="233"/>
        <v>ATENDE</v>
      </c>
      <c r="CI399" s="18" t="str">
        <f t="shared" si="234"/>
        <v>ATENDE</v>
      </c>
      <c r="CJ399" s="133" t="str">
        <f>_xlfn.XLOOKUP(CK399,'Banco de dados'!$B:$B,'Banco de dados'!$D:$D)</f>
        <v>SX LIGHTING</v>
      </c>
      <c r="CK399" s="145" t="s">
        <v>805</v>
      </c>
      <c r="CL399" s="24" t="str">
        <f>_xlfn.XLOOKUP(CK399,'Banco de dados'!$B:$B,'Banco de dados'!$E:$E)</f>
        <v>SXINEVO050K40L12CZF7PHF</v>
      </c>
      <c r="CM399" s="24"/>
      <c r="CN399" s="24" t="e">
        <f>IF(CM399="-","-",_xlfn.XLOOKUP(CM399,'Banco de dados'!$B:$B,'Banco de dados'!$E:$E))</f>
        <v>#N/A</v>
      </c>
      <c r="CO399" s="26">
        <f t="shared" si="235"/>
        <v>1</v>
      </c>
      <c r="CP399" s="24">
        <f>_xlfn.XLOOKUP(CK399,'Banco de dados'!$B:$B,'Banco de dados'!$H:$H)</f>
        <v>50</v>
      </c>
      <c r="CQ399" s="24">
        <f>_xlfn.XLOOKUP(CM399,'Banco de dados'!$B:$B,'Banco de dados'!$H:$H)</f>
        <v>0</v>
      </c>
      <c r="CR399" s="24">
        <f>_xlfn.XLOOKUP(CK399,'Banco de dados'!$B:$B,'Banco de dados'!$F:$F)</f>
        <v>8650</v>
      </c>
      <c r="CS399" s="24">
        <f>_xlfn.XLOOKUP(CM399,'Banco de dados'!$B:$B,'Banco de dados'!$F:$F)</f>
        <v>0</v>
      </c>
      <c r="CT399" s="25">
        <v>0</v>
      </c>
      <c r="CU399" s="25"/>
      <c r="CV399" s="24" t="str">
        <f>IF(AI399&lt;=0.5,"Curto I",IF(AND(AI399&gt;='Braços de IP'!$B$9,AI399&lt;='Braços de IP'!$D$9),'Braços de IP'!$E$9,IF(AND(AI399&gt;='Braços de IP'!$B$10,AI399&lt;='Braços de IP'!$D$10),'Braços de IP'!$E$10,IF(AND(AI399&gt;='Braços de IP'!$B$11,AI399&lt;='Braços de IP'!$D$11),'Braços de IP'!$E$11,IF(AND(AI399&gt;='Braços de IP'!$B$12,AI399&lt;='Braços de IP'!$D$12),'Braços de IP'!$E$12,IF(AND(AI399&gt;='Braços de IP'!$B$13,AI399&lt;='Braços de IP'!$D$13),'Braços de IP'!$E$13,IF(AND(AI399&gt;='Braços de IP'!$B$14,AI399&lt;='Braços de IP'!$D$14),'Braços de IP'!$E$14,"ERRO")))))))</f>
        <v>Curto II</v>
      </c>
      <c r="CW399" s="25"/>
      <c r="CX399" s="24" t="str">
        <f>IF($CW399="","",VLOOKUP($CW399,'Braços de IP'!$E$9:$I$15,2,0))</f>
        <v/>
      </c>
      <c r="CY399" s="27" t="str">
        <f>IF($CW399="","",VLOOKUP($CW399,'Braços de IP'!$E$9:$I$15,5,0))</f>
        <v/>
      </c>
      <c r="CZ399" s="24"/>
      <c r="DA399" s="24"/>
      <c r="DB399" s="24"/>
      <c r="DC399" s="24"/>
      <c r="DD399" s="24"/>
      <c r="DE399" s="24"/>
      <c r="DF399" s="28">
        <f t="shared" si="236"/>
        <v>50</v>
      </c>
      <c r="DG399" s="29">
        <f t="shared" si="237"/>
        <v>100</v>
      </c>
      <c r="DH399" s="28">
        <f t="shared" si="238"/>
        <v>150</v>
      </c>
      <c r="DI399" s="30">
        <f t="shared" si="239"/>
        <v>0.5</v>
      </c>
      <c r="DJ399" s="31"/>
      <c r="DK399" s="32"/>
      <c r="DL399" s="15" t="s">
        <v>141</v>
      </c>
      <c r="DM399" s="15"/>
      <c r="DO399" s="33">
        <f t="shared" si="240"/>
        <v>0.57264957264957261</v>
      </c>
    </row>
    <row r="400" spans="1:125" ht="15.75" hidden="1" customHeight="1" x14ac:dyDescent="0.3">
      <c r="C400" t="s">
        <v>991</v>
      </c>
      <c r="D400" s="159">
        <v>133</v>
      </c>
      <c r="E400" s="159" t="s">
        <v>146</v>
      </c>
      <c r="F400" s="15" t="s">
        <v>302</v>
      </c>
      <c r="G400" s="15">
        <v>-30.071880050000001</v>
      </c>
      <c r="H400" s="15">
        <v>-50.164533329999998</v>
      </c>
      <c r="I400" s="15" t="s">
        <v>154</v>
      </c>
      <c r="J400" s="15" t="s">
        <v>135</v>
      </c>
      <c r="K400" s="15" t="s">
        <v>136</v>
      </c>
      <c r="L400" s="15" t="s">
        <v>148</v>
      </c>
      <c r="M400" s="15">
        <v>100</v>
      </c>
      <c r="N400" s="15">
        <v>17</v>
      </c>
      <c r="O400" s="15">
        <v>0</v>
      </c>
      <c r="P400" s="15">
        <f t="shared" si="214"/>
        <v>200</v>
      </c>
      <c r="Q400" s="20">
        <v>2</v>
      </c>
      <c r="R400" s="16">
        <v>0</v>
      </c>
      <c r="S400" s="16">
        <v>6.5</v>
      </c>
      <c r="T400" s="15"/>
      <c r="U400" s="15"/>
      <c r="V400" s="15">
        <v>0</v>
      </c>
      <c r="W400" s="15">
        <v>3</v>
      </c>
      <c r="X400" s="15">
        <v>3</v>
      </c>
      <c r="Y400" s="15">
        <v>0</v>
      </c>
      <c r="Z400" s="15">
        <v>0</v>
      </c>
      <c r="AA400" s="15">
        <v>0</v>
      </c>
      <c r="AB400" s="15">
        <v>0</v>
      </c>
      <c r="AC400" s="15" t="s">
        <v>149</v>
      </c>
      <c r="AD400" s="15" t="s">
        <v>139</v>
      </c>
      <c r="AE400" s="15">
        <v>40</v>
      </c>
      <c r="AF400" s="15">
        <v>7.5</v>
      </c>
      <c r="AG400" s="15">
        <v>1</v>
      </c>
      <c r="AH400" s="15">
        <v>0.6</v>
      </c>
      <c r="AI400" s="15">
        <v>1.3</v>
      </c>
      <c r="AJ400" s="16">
        <f t="shared" si="215"/>
        <v>0.70000000000000007</v>
      </c>
      <c r="AK400" s="16" t="s">
        <v>135</v>
      </c>
      <c r="AL400" s="16" t="s">
        <v>135</v>
      </c>
      <c r="AM400" s="15" t="s">
        <v>140</v>
      </c>
      <c r="AN400" s="16">
        <f t="shared" si="216"/>
        <v>2</v>
      </c>
      <c r="AO400" s="16">
        <v>0</v>
      </c>
      <c r="AP400" s="16">
        <v>0</v>
      </c>
      <c r="AQ400" s="16">
        <v>0</v>
      </c>
      <c r="AR400" s="16">
        <v>0</v>
      </c>
      <c r="AS400" s="16">
        <v>0</v>
      </c>
      <c r="AT400" s="16" t="s">
        <v>135</v>
      </c>
      <c r="AU400" s="17">
        <f t="shared" si="217"/>
        <v>0</v>
      </c>
      <c r="AV400" s="17"/>
      <c r="AW400" s="17">
        <f>VLOOKUP(I400,ABNT5101!$I$3:$J$9,2)</f>
        <v>10</v>
      </c>
      <c r="AX400" s="17">
        <f>VLOOKUP(I400,ABNT5101!$I$3:$M$9,5)</f>
        <v>0.18</v>
      </c>
      <c r="AY400" s="131" t="str">
        <f>_xlfn.XLOOKUP(I400,ABNT5101!$I:$I,ABNT5101!$L:$L)</f>
        <v>-</v>
      </c>
      <c r="AZ400" s="131">
        <f>_xlfn.XLOOKUP(I400,ABNT5101!$I:$I,ABNT5101!M:M)</f>
        <v>0.18</v>
      </c>
      <c r="BA400" s="131" t="str">
        <f>_xlfn.XLOOKUP(I400,ABNT5101!$I:$I,ABNT5101!N:N)</f>
        <v>-</v>
      </c>
      <c r="BB400" s="131">
        <f>_xlfn.XLOOKUP(I400,ABNT5101!$I:$I,ABNT5101!O:O)</f>
        <v>16</v>
      </c>
      <c r="BC400" s="18" t="str">
        <f t="shared" si="218"/>
        <v>ATENDE</v>
      </c>
      <c r="BD400" s="19">
        <f t="shared" si="219"/>
        <v>0.14100000000000001</v>
      </c>
      <c r="BE400" s="19">
        <f t="shared" si="220"/>
        <v>0.50000000000000022</v>
      </c>
      <c r="BF400" s="19" t="str">
        <f t="shared" si="221"/>
        <v>-</v>
      </c>
      <c r="BG400" s="20">
        <v>11.41</v>
      </c>
      <c r="BH400" s="20">
        <v>0.27</v>
      </c>
      <c r="BI400" s="20"/>
      <c r="BJ400" s="20"/>
      <c r="BK400" s="21"/>
      <c r="BL400" s="20"/>
      <c r="BM400" s="18" t="str">
        <f t="shared" si="222"/>
        <v>ATENDE</v>
      </c>
      <c r="BN400" s="18" t="str">
        <f t="shared" si="223"/>
        <v>ATENDE</v>
      </c>
      <c r="BO400" s="18" t="str">
        <f t="shared" si="224"/>
        <v>ATENDE</v>
      </c>
      <c r="BP400" s="18" t="str">
        <f t="shared" si="225"/>
        <v>ATENDE</v>
      </c>
      <c r="BQ400" s="22" t="str">
        <f t="shared" si="226"/>
        <v>C4</v>
      </c>
      <c r="BR400" s="22" t="str">
        <f t="shared" si="212"/>
        <v>P6</v>
      </c>
      <c r="BS400" s="23" t="e">
        <f t="shared" si="227"/>
        <v>#VALUE!</v>
      </c>
      <c r="BT400" s="20" t="s">
        <v>994</v>
      </c>
      <c r="BU400" s="20" t="s">
        <v>994</v>
      </c>
      <c r="BV400" s="132">
        <f>IF(BR400="-","-",_xlfn.XLOOKUP(BR400,ABNT5101!$B$4:$B$9,ABNT5101!$C$4:$C$9))</f>
        <v>3</v>
      </c>
      <c r="BW400" s="132">
        <f>IF(BR400="-","-",_xlfn.XLOOKUP(BR400,ABNT5101!$B$4:$B$9,ABNT5101!$D$4:$D$9))</f>
        <v>0.6</v>
      </c>
      <c r="BX400" s="18" t="str">
        <f t="shared" si="228"/>
        <v>ATENDE</v>
      </c>
      <c r="BY400" s="18" t="str">
        <f t="shared" si="229"/>
        <v>ATENDE</v>
      </c>
      <c r="BZ400" s="18" t="str">
        <f t="shared" si="230"/>
        <v>ATENDE</v>
      </c>
      <c r="CA400" s="22" t="str">
        <f t="shared" si="213"/>
        <v>P6</v>
      </c>
      <c r="CB400" s="23">
        <f t="shared" si="231"/>
        <v>0.58333333333333326</v>
      </c>
      <c r="CC400" s="22">
        <v>4.75</v>
      </c>
      <c r="CD400" s="22">
        <v>1.5</v>
      </c>
      <c r="CE400" s="130">
        <f>IF(CA400="-","-",_xlfn.XLOOKUP(CA400,ABNT5101!$B$4:$B$9,ABNT5101!$C$4:$C$9))</f>
        <v>3</v>
      </c>
      <c r="CF400" s="130">
        <f>IF(CA400="-","-",_xlfn.XLOOKUP(CA400,ABNT5101!$B$4:$B$9,ABNT5101!$D$4:$D$9))</f>
        <v>0.6</v>
      </c>
      <c r="CG400" s="18" t="str">
        <f t="shared" si="232"/>
        <v>ATENDE</v>
      </c>
      <c r="CH400" s="18" t="str">
        <f t="shared" si="233"/>
        <v>ATENDE</v>
      </c>
      <c r="CI400" s="18" t="str">
        <f t="shared" si="234"/>
        <v>ATENDE</v>
      </c>
      <c r="CJ400" s="133" t="str">
        <f>_xlfn.XLOOKUP(CK400,'Banco de dados'!$B:$B,'Banco de dados'!$D:$D)</f>
        <v>TECNOWATT</v>
      </c>
      <c r="CK400" s="145" t="s">
        <v>828</v>
      </c>
      <c r="CL400" s="24" t="str">
        <f>_xlfn.XLOOKUP(CK400,'Banco de dados'!$B:$B,'Banco de dados'!$E:$E)</f>
        <v>SIGSAGPTLRRSSNDL_50W_61IBBRS
1-10C1MUN6.5</v>
      </c>
      <c r="CM400" s="24"/>
      <c r="CN400" s="24" t="e">
        <f>IF(CM400="-","-",_xlfn.XLOOKUP(CM400,'Banco de dados'!$B:$B,'Banco de dados'!$E:$E))</f>
        <v>#N/A</v>
      </c>
      <c r="CO400" s="26">
        <f t="shared" si="235"/>
        <v>1</v>
      </c>
      <c r="CP400" s="24">
        <f>_xlfn.XLOOKUP(CK400,'Banco de dados'!$B:$B,'Banco de dados'!$H:$H)</f>
        <v>50</v>
      </c>
      <c r="CQ400" s="24">
        <f>_xlfn.XLOOKUP(CM400,'Banco de dados'!$B:$B,'Banco de dados'!$H:$H)</f>
        <v>0</v>
      </c>
      <c r="CR400" s="24">
        <f>_xlfn.XLOOKUP(CK400,'Banco de dados'!$B:$B,'Banco de dados'!$F:$F)</f>
        <v>8163</v>
      </c>
      <c r="CS400" s="24">
        <f>_xlfn.XLOOKUP(CM400,'Banco de dados'!$B:$B,'Banco de dados'!$F:$F)</f>
        <v>0</v>
      </c>
      <c r="CT400" s="25">
        <v>0</v>
      </c>
      <c r="CU400" s="25"/>
      <c r="CV400" s="24" t="str">
        <f>IF(AI400&lt;=0.5,"Curto I",IF(AND(AI400&gt;='Braços de IP'!$B$9,AI400&lt;='Braços de IP'!$D$9),'Braços de IP'!$E$9,IF(AND(AI400&gt;='Braços de IP'!$B$10,AI400&lt;='Braços de IP'!$D$10),'Braços de IP'!$E$10,IF(AND(AI400&gt;='Braços de IP'!$B$11,AI400&lt;='Braços de IP'!$D$11),'Braços de IP'!$E$11,IF(AND(AI400&gt;='Braços de IP'!$B$12,AI400&lt;='Braços de IP'!$D$12),'Braços de IP'!$E$12,IF(AND(AI400&gt;='Braços de IP'!$B$13,AI400&lt;='Braços de IP'!$D$13),'Braços de IP'!$E$13,IF(AND(AI400&gt;='Braços de IP'!$B$14,AI400&lt;='Braços de IP'!$D$14),'Braços de IP'!$E$14,"ERRO")))))))</f>
        <v>Curto II</v>
      </c>
      <c r="CW400" s="25"/>
      <c r="CX400" s="24" t="str">
        <f>IF($CW400="","",VLOOKUP($CW400,'Braços de IP'!$E$9:$I$15,2,0))</f>
        <v/>
      </c>
      <c r="CY400" s="27" t="str">
        <f>IF($CW400="","",VLOOKUP($CW400,'Braços de IP'!$E$9:$I$15,5,0))</f>
        <v/>
      </c>
      <c r="CZ400" s="24"/>
      <c r="DA400" s="24"/>
      <c r="DB400" s="24"/>
      <c r="DC400" s="24"/>
      <c r="DD400" s="24"/>
      <c r="DE400" s="24"/>
      <c r="DF400" s="28">
        <f t="shared" si="236"/>
        <v>50</v>
      </c>
      <c r="DG400" s="29">
        <f t="shared" si="237"/>
        <v>100</v>
      </c>
      <c r="DH400" s="28">
        <f t="shared" si="238"/>
        <v>150</v>
      </c>
      <c r="DI400" s="30">
        <f t="shared" si="239"/>
        <v>0.5</v>
      </c>
      <c r="DJ400" s="31"/>
      <c r="DK400" s="32"/>
      <c r="DL400" s="15" t="s">
        <v>141</v>
      </c>
      <c r="DM400" s="15"/>
      <c r="DO400" s="33">
        <f t="shared" si="240"/>
        <v>0.57264957264957261</v>
      </c>
    </row>
    <row r="401" spans="3:119" ht="15.75" hidden="1" customHeight="1" x14ac:dyDescent="0.3">
      <c r="C401" t="s">
        <v>991</v>
      </c>
      <c r="D401" s="15">
        <v>134</v>
      </c>
      <c r="E401" s="15" t="s">
        <v>132</v>
      </c>
      <c r="F401" s="15" t="s">
        <v>303</v>
      </c>
      <c r="G401" s="15">
        <v>-30.071405049999999</v>
      </c>
      <c r="H401" s="15">
        <v>-50.166035000000001</v>
      </c>
      <c r="I401" s="15" t="s">
        <v>154</v>
      </c>
      <c r="J401" s="15" t="s">
        <v>135</v>
      </c>
      <c r="K401" s="15" t="s">
        <v>136</v>
      </c>
      <c r="L401" s="15" t="s">
        <v>148</v>
      </c>
      <c r="M401" s="15">
        <v>100</v>
      </c>
      <c r="N401" s="15">
        <v>17</v>
      </c>
      <c r="O401" s="15">
        <v>0</v>
      </c>
      <c r="P401" s="15">
        <f t="shared" si="214"/>
        <v>200</v>
      </c>
      <c r="Q401" s="20">
        <v>2</v>
      </c>
      <c r="R401" s="16">
        <v>3</v>
      </c>
      <c r="S401" s="16">
        <v>7</v>
      </c>
      <c r="T401" s="15"/>
      <c r="U401" s="15"/>
      <c r="V401" s="15">
        <v>0</v>
      </c>
      <c r="W401" s="15">
        <v>2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 t="s">
        <v>138</v>
      </c>
      <c r="AD401" s="15" t="s">
        <v>139</v>
      </c>
      <c r="AE401" s="15">
        <v>37</v>
      </c>
      <c r="AF401" s="15">
        <v>7.5</v>
      </c>
      <c r="AG401" s="15">
        <v>1</v>
      </c>
      <c r="AH401" s="15">
        <v>0.3</v>
      </c>
      <c r="AI401" s="15">
        <v>1.3</v>
      </c>
      <c r="AJ401" s="16">
        <f t="shared" si="215"/>
        <v>1</v>
      </c>
      <c r="AK401" s="16" t="s">
        <v>135</v>
      </c>
      <c r="AL401" s="16" t="s">
        <v>135</v>
      </c>
      <c r="AM401" s="15" t="s">
        <v>140</v>
      </c>
      <c r="AN401" s="16">
        <f t="shared" si="216"/>
        <v>2</v>
      </c>
      <c r="AO401" s="16">
        <v>0</v>
      </c>
      <c r="AP401" s="16">
        <v>0</v>
      </c>
      <c r="AQ401" s="16">
        <v>0</v>
      </c>
      <c r="AR401" s="16">
        <v>0</v>
      </c>
      <c r="AS401" s="16">
        <v>0</v>
      </c>
      <c r="AT401" s="16" t="s">
        <v>135</v>
      </c>
      <c r="AU401" s="17">
        <f t="shared" si="217"/>
        <v>0</v>
      </c>
      <c r="AV401" s="17"/>
      <c r="AW401" s="17">
        <f>VLOOKUP(I401,ABNT5101!$I$3:$J$9,2)</f>
        <v>10</v>
      </c>
      <c r="AX401" s="17">
        <f>VLOOKUP(I401,ABNT5101!$I$3:$M$9,5)</f>
        <v>0.18</v>
      </c>
      <c r="AY401" s="131" t="str">
        <f>_xlfn.XLOOKUP(I401,ABNT5101!$I:$I,ABNT5101!$L:$L)</f>
        <v>-</v>
      </c>
      <c r="AZ401" s="131">
        <f>_xlfn.XLOOKUP(I401,ABNT5101!$I:$I,ABNT5101!M:M)</f>
        <v>0.18</v>
      </c>
      <c r="BA401" s="131" t="str">
        <f>_xlfn.XLOOKUP(I401,ABNT5101!$I:$I,ABNT5101!N:N)</f>
        <v>-</v>
      </c>
      <c r="BB401" s="131">
        <f>_xlfn.XLOOKUP(I401,ABNT5101!$I:$I,ABNT5101!O:O)</f>
        <v>16</v>
      </c>
      <c r="BC401" s="18" t="str">
        <f t="shared" si="218"/>
        <v>ATENDE</v>
      </c>
      <c r="BD401" s="19">
        <f t="shared" si="219"/>
        <v>0.11699999999999999</v>
      </c>
      <c r="BE401" s="19">
        <f t="shared" si="220"/>
        <v>1</v>
      </c>
      <c r="BF401" s="19" t="str">
        <f t="shared" si="221"/>
        <v>-</v>
      </c>
      <c r="BG401" s="20">
        <v>11.17</v>
      </c>
      <c r="BH401" s="20">
        <v>0.36</v>
      </c>
      <c r="BI401" s="20"/>
      <c r="BJ401" s="20"/>
      <c r="BK401" s="21"/>
      <c r="BL401" s="20"/>
      <c r="BM401" s="18" t="str">
        <f t="shared" si="222"/>
        <v>ATENDE</v>
      </c>
      <c r="BN401" s="18" t="str">
        <f t="shared" si="223"/>
        <v>ATENDE</v>
      </c>
      <c r="BO401" s="18" t="str">
        <f t="shared" si="224"/>
        <v>ATENDE</v>
      </c>
      <c r="BP401" s="18" t="str">
        <f t="shared" si="225"/>
        <v>ATENDE</v>
      </c>
      <c r="BQ401" s="22" t="str">
        <f t="shared" si="226"/>
        <v>C4</v>
      </c>
      <c r="BR401" s="22" t="str">
        <f t="shared" si="212"/>
        <v>P6</v>
      </c>
      <c r="BS401" s="23">
        <f t="shared" si="227"/>
        <v>1.5100000000000002</v>
      </c>
      <c r="BT401" s="20">
        <v>7.53</v>
      </c>
      <c r="BU401" s="20">
        <v>3.41</v>
      </c>
      <c r="BV401" s="132">
        <f>IF(BR401="-","-",_xlfn.XLOOKUP(BR401,ABNT5101!$B$4:$B$9,ABNT5101!$C$4:$C$9))</f>
        <v>3</v>
      </c>
      <c r="BW401" s="132">
        <f>IF(BR401="-","-",_xlfn.XLOOKUP(BR401,ABNT5101!$B$4:$B$9,ABNT5101!$D$4:$D$9))</f>
        <v>0.6</v>
      </c>
      <c r="BX401" s="18" t="str">
        <f t="shared" si="228"/>
        <v>ATENDE</v>
      </c>
      <c r="BY401" s="18" t="str">
        <f t="shared" si="229"/>
        <v>ATENDE</v>
      </c>
      <c r="BZ401" s="18" t="str">
        <f t="shared" si="230"/>
        <v>ATENDE</v>
      </c>
      <c r="CA401" s="22" t="s">
        <v>135</v>
      </c>
      <c r="CB401" s="23" t="e">
        <f t="shared" si="231"/>
        <v>#VALUE!</v>
      </c>
      <c r="CC401" s="22">
        <v>8.85</v>
      </c>
      <c r="CD401" s="22">
        <v>3.02</v>
      </c>
      <c r="CE401" s="130" t="str">
        <f>IF(CA401="-","-",_xlfn.XLOOKUP(CA401,ABNT5101!$B$4:$B$9,ABNT5101!$C$4:$C$9))</f>
        <v>-</v>
      </c>
      <c r="CF401" s="130" t="str">
        <f>IF(CA401="-","-",_xlfn.XLOOKUP(CA401,ABNT5101!$B$4:$B$9,ABNT5101!$D$4:$D$9))</f>
        <v>-</v>
      </c>
      <c r="CG401" s="18" t="str">
        <f t="shared" si="232"/>
        <v>-</v>
      </c>
      <c r="CH401" s="18" t="str">
        <f t="shared" si="233"/>
        <v>-</v>
      </c>
      <c r="CI401" s="18" t="str">
        <f t="shared" si="234"/>
        <v>-</v>
      </c>
      <c r="CJ401" s="133" t="str">
        <f>_xlfn.XLOOKUP(CK401,'Banco de dados'!$B:$B,'Banco de dados'!$D:$D)</f>
        <v>LEDSTAR</v>
      </c>
      <c r="CK401" s="145" t="s">
        <v>713</v>
      </c>
      <c r="CL401" s="24" t="str">
        <f>_xlfn.XLOOKUP(CK401,'Banco de dados'!$B:$B,'Banco de dados'!$E:$E)</f>
        <v>LUM LED SL VT 9.1 52W</v>
      </c>
      <c r="CM401" s="24"/>
      <c r="CN401" s="24" t="e">
        <f>IF(CM401="-","-",_xlfn.XLOOKUP(CM401,'Banco de dados'!$B:$B,'Banco de dados'!$E:$E))</f>
        <v>#N/A</v>
      </c>
      <c r="CO401" s="26">
        <f t="shared" si="235"/>
        <v>1</v>
      </c>
      <c r="CP401" s="24">
        <f>_xlfn.XLOOKUP(CK401,'Banco de dados'!$B:$B,'Banco de dados'!$H:$H)</f>
        <v>52</v>
      </c>
      <c r="CQ401" s="24" t="e">
        <f>_xlfn.XLOOKUP(CM401,'Banco de dados'!$B:$B,'Banco de dados'!$H:$H)</f>
        <v>#N/A</v>
      </c>
      <c r="CR401" s="24">
        <f>_xlfn.XLOOKUP(CK401,'Banco de dados'!$B:$B,'Banco de dados'!$F:$F)</f>
        <v>8960.18</v>
      </c>
      <c r="CS401" s="24">
        <f>_xlfn.XLOOKUP(CM401,'Banco de dados'!$B:$B,'Banco de dados'!$F:$F)</f>
        <v>0</v>
      </c>
      <c r="CT401" s="25">
        <v>0</v>
      </c>
      <c r="CU401" s="25"/>
      <c r="CV401" s="24" t="str">
        <f>IF(AI401&lt;=0.5,"Curto I",IF(AND(AI401&gt;='Braços de IP'!$B$9,AI401&lt;='Braços de IP'!$D$9),'Braços de IP'!$E$9,IF(AND(AI401&gt;='Braços de IP'!$B$10,AI401&lt;='Braços de IP'!$D$10),'Braços de IP'!$E$10,IF(AND(AI401&gt;='Braços de IP'!$B$11,AI401&lt;='Braços de IP'!$D$11),'Braços de IP'!$E$11,IF(AND(AI401&gt;='Braços de IP'!$B$12,AI401&lt;='Braços de IP'!$D$12),'Braços de IP'!$E$12,IF(AND(AI401&gt;='Braços de IP'!$B$13,AI401&lt;='Braços de IP'!$D$13),'Braços de IP'!$E$13,IF(AND(AI401&gt;='Braços de IP'!$B$14,AI401&lt;='Braços de IP'!$D$14),'Braços de IP'!$E$14,"ERRO")))))))</f>
        <v>Curto II</v>
      </c>
      <c r="CW401" s="25"/>
      <c r="CX401" s="24" t="str">
        <f>IF($CW401="","",VLOOKUP($CW401,'Braços de IP'!$E$9:$I$15,2,0))</f>
        <v/>
      </c>
      <c r="CY401" s="27" t="str">
        <f>IF($CW401="","",VLOOKUP($CW401,'Braços de IP'!$E$9:$I$15,5,0))</f>
        <v/>
      </c>
      <c r="CZ401" s="24"/>
      <c r="DA401" s="24"/>
      <c r="DB401" s="24"/>
      <c r="DC401" s="24"/>
      <c r="DD401" s="24"/>
      <c r="DE401" s="24"/>
      <c r="DF401" s="28">
        <f t="shared" si="236"/>
        <v>52</v>
      </c>
      <c r="DG401" s="29">
        <f t="shared" si="237"/>
        <v>100</v>
      </c>
      <c r="DH401" s="28">
        <f t="shared" si="238"/>
        <v>152</v>
      </c>
      <c r="DI401" s="30">
        <f t="shared" si="239"/>
        <v>0.48</v>
      </c>
      <c r="DJ401" s="31"/>
      <c r="DK401" s="32"/>
      <c r="DL401" s="15" t="s">
        <v>141</v>
      </c>
      <c r="DM401" s="15"/>
      <c r="DO401" s="33">
        <f t="shared" si="240"/>
        <v>0.55555555555555558</v>
      </c>
    </row>
    <row r="402" spans="3:119" ht="15.75" hidden="1" customHeight="1" x14ac:dyDescent="0.3">
      <c r="C402" t="s">
        <v>991</v>
      </c>
      <c r="D402" s="15">
        <v>134</v>
      </c>
      <c r="E402" s="15" t="s">
        <v>132</v>
      </c>
      <c r="F402" s="15" t="s">
        <v>303</v>
      </c>
      <c r="G402" s="15">
        <v>-30.071405049999999</v>
      </c>
      <c r="H402" s="15">
        <v>-50.166035000000001</v>
      </c>
      <c r="I402" s="15" t="s">
        <v>154</v>
      </c>
      <c r="J402" s="15" t="s">
        <v>135</v>
      </c>
      <c r="K402" s="15" t="s">
        <v>136</v>
      </c>
      <c r="L402" s="15" t="s">
        <v>148</v>
      </c>
      <c r="M402" s="15">
        <v>100</v>
      </c>
      <c r="N402" s="15">
        <v>17</v>
      </c>
      <c r="O402" s="15">
        <v>0</v>
      </c>
      <c r="P402" s="15">
        <f t="shared" si="214"/>
        <v>200</v>
      </c>
      <c r="Q402" s="20">
        <v>2</v>
      </c>
      <c r="R402" s="16">
        <v>3</v>
      </c>
      <c r="S402" s="16">
        <v>7</v>
      </c>
      <c r="T402" s="15"/>
      <c r="U402" s="15"/>
      <c r="V402" s="15">
        <v>0</v>
      </c>
      <c r="W402" s="15">
        <v>2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 t="s">
        <v>138</v>
      </c>
      <c r="AD402" s="15" t="s">
        <v>139</v>
      </c>
      <c r="AE402" s="15">
        <v>37</v>
      </c>
      <c r="AF402" s="15">
        <v>7.5</v>
      </c>
      <c r="AG402" s="15">
        <v>1</v>
      </c>
      <c r="AH402" s="15">
        <v>0.3</v>
      </c>
      <c r="AI402" s="15">
        <v>1.3</v>
      </c>
      <c r="AJ402" s="16">
        <f t="shared" si="215"/>
        <v>1</v>
      </c>
      <c r="AK402" s="16" t="s">
        <v>135</v>
      </c>
      <c r="AL402" s="16" t="s">
        <v>135</v>
      </c>
      <c r="AM402" s="15" t="s">
        <v>140</v>
      </c>
      <c r="AN402" s="16">
        <f t="shared" si="216"/>
        <v>2</v>
      </c>
      <c r="AO402" s="16">
        <v>0</v>
      </c>
      <c r="AP402" s="16">
        <v>0</v>
      </c>
      <c r="AQ402" s="16">
        <v>0</v>
      </c>
      <c r="AR402" s="16">
        <v>0</v>
      </c>
      <c r="AS402" s="16">
        <v>0</v>
      </c>
      <c r="AT402" s="16" t="s">
        <v>135</v>
      </c>
      <c r="AU402" s="17">
        <f t="shared" si="217"/>
        <v>0</v>
      </c>
      <c r="AV402" s="17"/>
      <c r="AW402" s="17">
        <f>VLOOKUP(I402,ABNT5101!$I$3:$J$9,2)</f>
        <v>10</v>
      </c>
      <c r="AX402" s="17">
        <f>VLOOKUP(I402,ABNT5101!$I$3:$M$9,5)</f>
        <v>0.18</v>
      </c>
      <c r="AY402" s="131" t="str">
        <f>_xlfn.XLOOKUP(I402,ABNT5101!$I:$I,ABNT5101!$L:$L)</f>
        <v>-</v>
      </c>
      <c r="AZ402" s="131">
        <f>_xlfn.XLOOKUP(I402,ABNT5101!$I:$I,ABNT5101!M:M)</f>
        <v>0.18</v>
      </c>
      <c r="BA402" s="131" t="str">
        <f>_xlfn.XLOOKUP(I402,ABNT5101!$I:$I,ABNT5101!N:N)</f>
        <v>-</v>
      </c>
      <c r="BB402" s="131">
        <f>_xlfn.XLOOKUP(I402,ABNT5101!$I:$I,ABNT5101!O:O)</f>
        <v>16</v>
      </c>
      <c r="BC402" s="18" t="str">
        <f t="shared" si="218"/>
        <v>ATENDE</v>
      </c>
      <c r="BD402" s="19">
        <f t="shared" si="219"/>
        <v>0.32299999999999995</v>
      </c>
      <c r="BE402" s="19">
        <f t="shared" si="220"/>
        <v>1.3333333333333335</v>
      </c>
      <c r="BF402" s="19" t="str">
        <f t="shared" si="221"/>
        <v>-</v>
      </c>
      <c r="BG402" s="20">
        <v>13.23</v>
      </c>
      <c r="BH402" s="20">
        <v>0.42</v>
      </c>
      <c r="BI402" s="20"/>
      <c r="BJ402" s="20"/>
      <c r="BK402" s="21"/>
      <c r="BL402" s="20"/>
      <c r="BM402" s="18" t="str">
        <f t="shared" si="222"/>
        <v>ATENDE</v>
      </c>
      <c r="BN402" s="18" t="str">
        <f t="shared" si="223"/>
        <v>ATENDE</v>
      </c>
      <c r="BO402" s="18" t="str">
        <f t="shared" si="224"/>
        <v>ATENDE</v>
      </c>
      <c r="BP402" s="18" t="str">
        <f t="shared" si="225"/>
        <v>ATENDE</v>
      </c>
      <c r="BQ402" s="22" t="str">
        <f t="shared" si="226"/>
        <v>C4</v>
      </c>
      <c r="BR402" s="22" t="str">
        <f t="shared" si="212"/>
        <v>P6</v>
      </c>
      <c r="BS402" s="23">
        <f t="shared" si="227"/>
        <v>1.9499999999999997</v>
      </c>
      <c r="BT402" s="20">
        <v>8.85</v>
      </c>
      <c r="BU402" s="20">
        <v>6.09</v>
      </c>
      <c r="BV402" s="132">
        <f>IF(BR402="-","-",_xlfn.XLOOKUP(BR402,ABNT5101!$B$4:$B$9,ABNT5101!$C$4:$C$9))</f>
        <v>3</v>
      </c>
      <c r="BW402" s="132">
        <f>IF(BR402="-","-",_xlfn.XLOOKUP(BR402,ABNT5101!$B$4:$B$9,ABNT5101!$D$4:$D$9))</f>
        <v>0.6</v>
      </c>
      <c r="BX402" s="18" t="str">
        <f t="shared" si="228"/>
        <v>ATENDE</v>
      </c>
      <c r="BY402" s="18" t="str">
        <f t="shared" si="229"/>
        <v>ATENDE</v>
      </c>
      <c r="BZ402" s="18" t="str">
        <f t="shared" si="230"/>
        <v>ATENDE</v>
      </c>
      <c r="CA402" s="22" t="s">
        <v>135</v>
      </c>
      <c r="CB402" s="23" t="e">
        <f t="shared" si="231"/>
        <v>#VALUE!</v>
      </c>
      <c r="CC402" s="22">
        <v>9.86</v>
      </c>
      <c r="CD402" s="22">
        <v>2.61</v>
      </c>
      <c r="CE402" s="130" t="str">
        <f>IF(CA402="-","-",_xlfn.XLOOKUP(CA402,ABNT5101!$B$4:$B$9,ABNT5101!$C$4:$C$9))</f>
        <v>-</v>
      </c>
      <c r="CF402" s="130" t="str">
        <f>IF(CA402="-","-",_xlfn.XLOOKUP(CA402,ABNT5101!$B$4:$B$9,ABNT5101!$D$4:$D$9))</f>
        <v>-</v>
      </c>
      <c r="CG402" s="18" t="str">
        <f t="shared" si="232"/>
        <v>-</v>
      </c>
      <c r="CH402" s="18" t="str">
        <f t="shared" si="233"/>
        <v>-</v>
      </c>
      <c r="CI402" s="18" t="str">
        <f t="shared" si="234"/>
        <v>-</v>
      </c>
      <c r="CJ402" s="133" t="str">
        <f>_xlfn.XLOOKUP(CK402,'Banco de dados'!$B:$B,'Banco de dados'!$D:$D)</f>
        <v>SX LIGHTING</v>
      </c>
      <c r="CK402" s="145" t="s">
        <v>805</v>
      </c>
      <c r="CL402" s="24" t="str">
        <f>_xlfn.XLOOKUP(CK402,'Banco de dados'!$B:$B,'Banco de dados'!$E:$E)</f>
        <v>SXINEVO050K40L12CZF7PHF</v>
      </c>
      <c r="CM402" s="24"/>
      <c r="CN402" s="24" t="e">
        <f>IF(CM402="-","-",_xlfn.XLOOKUP(CM402,'Banco de dados'!$B:$B,'Banco de dados'!$E:$E))</f>
        <v>#N/A</v>
      </c>
      <c r="CO402" s="26">
        <f t="shared" si="235"/>
        <v>1</v>
      </c>
      <c r="CP402" s="24">
        <f>_xlfn.XLOOKUP(CK402,'Banco de dados'!$B:$B,'Banco de dados'!$H:$H)</f>
        <v>50</v>
      </c>
      <c r="CQ402" s="24">
        <f>_xlfn.XLOOKUP(CM402,'Banco de dados'!$B:$B,'Banco de dados'!$H:$H)</f>
        <v>0</v>
      </c>
      <c r="CR402" s="24">
        <f>_xlfn.XLOOKUP(CK402,'Banco de dados'!$B:$B,'Banco de dados'!$F:$F)</f>
        <v>8650</v>
      </c>
      <c r="CS402" s="24">
        <f>_xlfn.XLOOKUP(CM402,'Banco de dados'!$B:$B,'Banco de dados'!$F:$F)</f>
        <v>0</v>
      </c>
      <c r="CT402" s="25">
        <v>0</v>
      </c>
      <c r="CU402" s="25"/>
      <c r="CV402" s="24" t="str">
        <f>IF(AI402&lt;=0.5,"Curto I",IF(AND(AI402&gt;='Braços de IP'!$B$9,AI402&lt;='Braços de IP'!$D$9),'Braços de IP'!$E$9,IF(AND(AI402&gt;='Braços de IP'!$B$10,AI402&lt;='Braços de IP'!$D$10),'Braços de IP'!$E$10,IF(AND(AI402&gt;='Braços de IP'!$B$11,AI402&lt;='Braços de IP'!$D$11),'Braços de IP'!$E$11,IF(AND(AI402&gt;='Braços de IP'!$B$12,AI402&lt;='Braços de IP'!$D$12),'Braços de IP'!$E$12,IF(AND(AI402&gt;='Braços de IP'!$B$13,AI402&lt;='Braços de IP'!$D$13),'Braços de IP'!$E$13,IF(AND(AI402&gt;='Braços de IP'!$B$14,AI402&lt;='Braços de IP'!$D$14),'Braços de IP'!$E$14,"ERRO")))))))</f>
        <v>Curto II</v>
      </c>
      <c r="CW402" s="25"/>
      <c r="CX402" s="24" t="str">
        <f>IF($CW402="","",VLOOKUP($CW402,'Braços de IP'!$E$9:$I$15,2,0))</f>
        <v/>
      </c>
      <c r="CY402" s="27" t="str">
        <f>IF($CW402="","",VLOOKUP($CW402,'Braços de IP'!$E$9:$I$15,5,0))</f>
        <v/>
      </c>
      <c r="CZ402" s="24"/>
      <c r="DA402" s="24"/>
      <c r="DB402" s="24"/>
      <c r="DC402" s="24"/>
      <c r="DD402" s="24"/>
      <c r="DE402" s="24"/>
      <c r="DF402" s="28">
        <f t="shared" si="236"/>
        <v>50</v>
      </c>
      <c r="DG402" s="29">
        <f t="shared" si="237"/>
        <v>100</v>
      </c>
      <c r="DH402" s="28">
        <f t="shared" si="238"/>
        <v>150</v>
      </c>
      <c r="DI402" s="30">
        <f t="shared" si="239"/>
        <v>0.5</v>
      </c>
      <c r="DJ402" s="31"/>
      <c r="DK402" s="32"/>
      <c r="DL402" s="15" t="s">
        <v>141</v>
      </c>
      <c r="DM402" s="15"/>
      <c r="DO402" s="33">
        <f t="shared" si="240"/>
        <v>0.57264957264957261</v>
      </c>
    </row>
    <row r="403" spans="3:119" ht="15.75" hidden="1" customHeight="1" x14ac:dyDescent="0.3">
      <c r="C403" t="s">
        <v>991</v>
      </c>
      <c r="D403" s="15">
        <v>134</v>
      </c>
      <c r="E403" s="15" t="s">
        <v>132</v>
      </c>
      <c r="F403" s="15" t="s">
        <v>303</v>
      </c>
      <c r="G403" s="15">
        <v>-30.071405049999999</v>
      </c>
      <c r="H403" s="15">
        <v>-50.166035000000001</v>
      </c>
      <c r="I403" s="15" t="s">
        <v>154</v>
      </c>
      <c r="J403" s="15" t="s">
        <v>135</v>
      </c>
      <c r="K403" s="15" t="s">
        <v>136</v>
      </c>
      <c r="L403" s="15" t="s">
        <v>148</v>
      </c>
      <c r="M403" s="15">
        <v>100</v>
      </c>
      <c r="N403" s="15">
        <v>17</v>
      </c>
      <c r="O403" s="15">
        <v>0</v>
      </c>
      <c r="P403" s="15">
        <f t="shared" si="214"/>
        <v>200</v>
      </c>
      <c r="Q403" s="20">
        <v>2</v>
      </c>
      <c r="R403" s="16">
        <v>3</v>
      </c>
      <c r="S403" s="16">
        <v>7</v>
      </c>
      <c r="T403" s="15"/>
      <c r="U403" s="15"/>
      <c r="V403" s="15">
        <v>0</v>
      </c>
      <c r="W403" s="15">
        <v>2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 t="s">
        <v>138</v>
      </c>
      <c r="AD403" s="15" t="s">
        <v>139</v>
      </c>
      <c r="AE403" s="15">
        <v>37</v>
      </c>
      <c r="AF403" s="15">
        <v>7.5</v>
      </c>
      <c r="AG403" s="15">
        <v>1</v>
      </c>
      <c r="AH403" s="15">
        <v>0.3</v>
      </c>
      <c r="AI403" s="15">
        <v>1.3</v>
      </c>
      <c r="AJ403" s="16">
        <f t="shared" si="215"/>
        <v>1</v>
      </c>
      <c r="AK403" s="16" t="s">
        <v>135</v>
      </c>
      <c r="AL403" s="16" t="s">
        <v>135</v>
      </c>
      <c r="AM403" s="15" t="s">
        <v>140</v>
      </c>
      <c r="AN403" s="16">
        <f t="shared" si="216"/>
        <v>2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 t="s">
        <v>135</v>
      </c>
      <c r="AU403" s="17">
        <f t="shared" si="217"/>
        <v>0</v>
      </c>
      <c r="AV403" s="17"/>
      <c r="AW403" s="17">
        <f>VLOOKUP(I403,ABNT5101!$I$3:$J$9,2)</f>
        <v>10</v>
      </c>
      <c r="AX403" s="17">
        <f>VLOOKUP(I403,ABNT5101!$I$3:$M$9,5)</f>
        <v>0.18</v>
      </c>
      <c r="AY403" s="131" t="str">
        <f>_xlfn.XLOOKUP(I403,ABNT5101!$I:$I,ABNT5101!$L:$L)</f>
        <v>-</v>
      </c>
      <c r="AZ403" s="131">
        <f>_xlfn.XLOOKUP(I403,ABNT5101!$I:$I,ABNT5101!M:M)</f>
        <v>0.18</v>
      </c>
      <c r="BA403" s="131" t="str">
        <f>_xlfn.XLOOKUP(I403,ABNT5101!$I:$I,ABNT5101!N:N)</f>
        <v>-</v>
      </c>
      <c r="BB403" s="131">
        <f>_xlfn.XLOOKUP(I403,ABNT5101!$I:$I,ABNT5101!O:O)</f>
        <v>16</v>
      </c>
      <c r="BC403" s="18" t="str">
        <f t="shared" si="218"/>
        <v>ATENDE</v>
      </c>
      <c r="BD403" s="19">
        <f t="shared" si="219"/>
        <v>3.0000000000000027E-2</v>
      </c>
      <c r="BE403" s="19">
        <f t="shared" si="220"/>
        <v>1.1111111111111112</v>
      </c>
      <c r="BF403" s="19" t="str">
        <f t="shared" si="221"/>
        <v>-</v>
      </c>
      <c r="BG403" s="20">
        <v>10.3</v>
      </c>
      <c r="BH403" s="20">
        <v>0.38</v>
      </c>
      <c r="BI403" s="20"/>
      <c r="BJ403" s="20"/>
      <c r="BK403" s="21"/>
      <c r="BL403" s="20"/>
      <c r="BM403" s="18" t="str">
        <f t="shared" si="222"/>
        <v>ATENDE</v>
      </c>
      <c r="BN403" s="18" t="str">
        <f t="shared" si="223"/>
        <v>ATENDE</v>
      </c>
      <c r="BO403" s="18" t="str">
        <f t="shared" si="224"/>
        <v>ATENDE</v>
      </c>
      <c r="BP403" s="18" t="str">
        <f t="shared" si="225"/>
        <v>ATENDE</v>
      </c>
      <c r="BQ403" s="22" t="str">
        <f t="shared" si="226"/>
        <v>C4</v>
      </c>
      <c r="BR403" s="22" t="str">
        <f t="shared" si="212"/>
        <v>P6</v>
      </c>
      <c r="BS403" s="23">
        <f t="shared" si="227"/>
        <v>0.69000000000000017</v>
      </c>
      <c r="BT403" s="20">
        <v>5.07</v>
      </c>
      <c r="BU403" s="20">
        <v>2.5099999999999998</v>
      </c>
      <c r="BV403" s="132">
        <f>IF(BR403="-","-",_xlfn.XLOOKUP(BR403,ABNT5101!$B$4:$B$9,ABNT5101!$C$4:$C$9))</f>
        <v>3</v>
      </c>
      <c r="BW403" s="132">
        <f>IF(BR403="-","-",_xlfn.XLOOKUP(BR403,ABNT5101!$B$4:$B$9,ABNT5101!$D$4:$D$9))</f>
        <v>0.6</v>
      </c>
      <c r="BX403" s="18" t="str">
        <f t="shared" si="228"/>
        <v>ATENDE</v>
      </c>
      <c r="BY403" s="18" t="str">
        <f t="shared" si="229"/>
        <v>ATENDE</v>
      </c>
      <c r="BZ403" s="18" t="str">
        <f t="shared" si="230"/>
        <v>ATENDE</v>
      </c>
      <c r="CA403" s="22" t="s">
        <v>135</v>
      </c>
      <c r="CB403" s="23" t="e">
        <f t="shared" si="231"/>
        <v>#VALUE!</v>
      </c>
      <c r="CC403" s="22">
        <v>7.52</v>
      </c>
      <c r="CD403" s="22">
        <v>2.52</v>
      </c>
      <c r="CE403" s="130" t="str">
        <f>IF(CA403="-","-",_xlfn.XLOOKUP(CA403,ABNT5101!$B$4:$B$9,ABNT5101!$C$4:$C$9))</f>
        <v>-</v>
      </c>
      <c r="CF403" s="130" t="str">
        <f>IF(CA403="-","-",_xlfn.XLOOKUP(CA403,ABNT5101!$B$4:$B$9,ABNT5101!$D$4:$D$9))</f>
        <v>-</v>
      </c>
      <c r="CG403" s="18" t="str">
        <f t="shared" si="232"/>
        <v>-</v>
      </c>
      <c r="CH403" s="18" t="str">
        <f t="shared" si="233"/>
        <v>-</v>
      </c>
      <c r="CI403" s="18" t="str">
        <f t="shared" si="234"/>
        <v>-</v>
      </c>
      <c r="CJ403" s="133" t="str">
        <f>_xlfn.XLOOKUP(CK403,'Banco de dados'!$B:$B,'Banco de dados'!$D:$D)</f>
        <v>TECNOWATT</v>
      </c>
      <c r="CK403" s="145" t="s">
        <v>826</v>
      </c>
      <c r="CL403" s="24" t="str">
        <f>_xlfn.XLOOKUP(CK403,'Banco de dados'!$B:$B,'Banco de dados'!$E:$E)</f>
        <v>SIGSAGPTLRRSSNDL_40W_50IBBRS
1-10C1MUN6.5</v>
      </c>
      <c r="CM403" s="24"/>
      <c r="CN403" s="24" t="e">
        <f>IF(CM403="-","-",_xlfn.XLOOKUP(CM403,'Banco de dados'!$B:$B,'Banco de dados'!$E:$E))</f>
        <v>#N/A</v>
      </c>
      <c r="CO403" s="26">
        <f t="shared" si="235"/>
        <v>1</v>
      </c>
      <c r="CP403" s="24">
        <f>_xlfn.XLOOKUP(CK403,'Banco de dados'!$B:$B,'Banco de dados'!$H:$H)</f>
        <v>40</v>
      </c>
      <c r="CQ403" s="24">
        <f>_xlfn.XLOOKUP(CM403,'Banco de dados'!$B:$B,'Banco de dados'!$H:$H)</f>
        <v>0</v>
      </c>
      <c r="CR403" s="24">
        <f>_xlfn.XLOOKUP(CK403,'Banco de dados'!$B:$B,'Banco de dados'!$F:$F)</f>
        <v>6641</v>
      </c>
      <c r="CS403" s="24">
        <f>_xlfn.XLOOKUP(CM403,'Banco de dados'!$B:$B,'Banco de dados'!$F:$F)</f>
        <v>0</v>
      </c>
      <c r="CT403" s="25">
        <v>0</v>
      </c>
      <c r="CU403" s="25"/>
      <c r="CV403" s="24" t="str">
        <f>IF(AI403&lt;=0.5,"Curto I",IF(AND(AI403&gt;='Braços de IP'!$B$9,AI403&lt;='Braços de IP'!$D$9),'Braços de IP'!$E$9,IF(AND(AI403&gt;='Braços de IP'!$B$10,AI403&lt;='Braços de IP'!$D$10),'Braços de IP'!$E$10,IF(AND(AI403&gt;='Braços de IP'!$B$11,AI403&lt;='Braços de IP'!$D$11),'Braços de IP'!$E$11,IF(AND(AI403&gt;='Braços de IP'!$B$12,AI403&lt;='Braços de IP'!$D$12),'Braços de IP'!$E$12,IF(AND(AI403&gt;='Braços de IP'!$B$13,AI403&lt;='Braços de IP'!$D$13),'Braços de IP'!$E$13,IF(AND(AI403&gt;='Braços de IP'!$B$14,AI403&lt;='Braços de IP'!$D$14),'Braços de IP'!$E$14,"ERRO")))))))</f>
        <v>Curto II</v>
      </c>
      <c r="CW403" s="25"/>
      <c r="CX403" s="24" t="str">
        <f>IF($CW403="","",VLOOKUP($CW403,'Braços de IP'!$E$9:$I$15,2,0))</f>
        <v/>
      </c>
      <c r="CY403" s="27" t="str">
        <f>IF($CW403="","",VLOOKUP($CW403,'Braços de IP'!$E$9:$I$15,5,0))</f>
        <v/>
      </c>
      <c r="CZ403" s="24"/>
      <c r="DA403" s="24"/>
      <c r="DB403" s="24"/>
      <c r="DC403" s="24"/>
      <c r="DD403" s="24"/>
      <c r="DE403" s="24"/>
      <c r="DF403" s="28">
        <f t="shared" si="236"/>
        <v>40</v>
      </c>
      <c r="DG403" s="29">
        <f t="shared" si="237"/>
        <v>100</v>
      </c>
      <c r="DH403" s="28">
        <f t="shared" si="238"/>
        <v>140</v>
      </c>
      <c r="DI403" s="30">
        <f t="shared" si="239"/>
        <v>0.6</v>
      </c>
      <c r="DJ403" s="31"/>
      <c r="DK403" s="32"/>
      <c r="DL403" s="15" t="s">
        <v>141</v>
      </c>
      <c r="DM403" s="15"/>
      <c r="DO403" s="33">
        <f t="shared" si="240"/>
        <v>0.65811965811965811</v>
      </c>
    </row>
    <row r="404" spans="3:119" ht="15.75" hidden="1" customHeight="1" x14ac:dyDescent="0.3">
      <c r="C404" t="s">
        <v>991</v>
      </c>
      <c r="D404" s="15">
        <v>135</v>
      </c>
      <c r="E404" s="15" t="s">
        <v>132</v>
      </c>
      <c r="F404" s="15" t="s">
        <v>304</v>
      </c>
      <c r="G404" s="15">
        <v>-30.064066329999999</v>
      </c>
      <c r="H404" s="15">
        <v>-50.164497599999997</v>
      </c>
      <c r="I404" s="15" t="s">
        <v>154</v>
      </c>
      <c r="J404" s="15" t="s">
        <v>135</v>
      </c>
      <c r="K404" s="15" t="s">
        <v>136</v>
      </c>
      <c r="L404" s="15" t="s">
        <v>148</v>
      </c>
      <c r="M404" s="15">
        <v>70</v>
      </c>
      <c r="N404" s="15">
        <v>14</v>
      </c>
      <c r="O404" s="15">
        <v>0</v>
      </c>
      <c r="P404" s="15">
        <f t="shared" si="214"/>
        <v>140</v>
      </c>
      <c r="Q404" s="20">
        <v>2</v>
      </c>
      <c r="R404" s="16">
        <v>3</v>
      </c>
      <c r="S404" s="16">
        <v>7</v>
      </c>
      <c r="T404" s="15"/>
      <c r="U404" s="15"/>
      <c r="V404" s="15">
        <v>0</v>
      </c>
      <c r="W404" s="15">
        <v>3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 t="s">
        <v>138</v>
      </c>
      <c r="AD404" s="15" t="s">
        <v>139</v>
      </c>
      <c r="AE404" s="15">
        <v>37</v>
      </c>
      <c r="AF404" s="15">
        <v>7.5</v>
      </c>
      <c r="AG404" s="15">
        <v>1</v>
      </c>
      <c r="AH404" s="15">
        <v>0.5</v>
      </c>
      <c r="AI404" s="15">
        <v>1.3</v>
      </c>
      <c r="AJ404" s="16">
        <f t="shared" si="215"/>
        <v>0.8</v>
      </c>
      <c r="AK404" s="16" t="s">
        <v>135</v>
      </c>
      <c r="AL404" s="16" t="s">
        <v>135</v>
      </c>
      <c r="AM404" s="15" t="s">
        <v>140</v>
      </c>
      <c r="AN404" s="16">
        <f t="shared" si="216"/>
        <v>2</v>
      </c>
      <c r="AO404" s="16">
        <v>0</v>
      </c>
      <c r="AP404" s="16">
        <v>0</v>
      </c>
      <c r="AQ404" s="16">
        <v>0</v>
      </c>
      <c r="AR404" s="16">
        <v>0</v>
      </c>
      <c r="AS404" s="16">
        <v>0</v>
      </c>
      <c r="AT404" s="16" t="s">
        <v>135</v>
      </c>
      <c r="AU404" s="17">
        <f t="shared" si="217"/>
        <v>0</v>
      </c>
      <c r="AV404" s="17"/>
      <c r="AW404" s="17">
        <f>VLOOKUP(I404,ABNT5101!$I$3:$J$9,2)</f>
        <v>10</v>
      </c>
      <c r="AX404" s="17">
        <f>VLOOKUP(I404,ABNT5101!$I$3:$M$9,5)</f>
        <v>0.18</v>
      </c>
      <c r="AY404" s="131" t="str">
        <f>_xlfn.XLOOKUP(I404,ABNT5101!$I:$I,ABNT5101!$L:$L)</f>
        <v>-</v>
      </c>
      <c r="AZ404" s="131">
        <f>_xlfn.XLOOKUP(I404,ABNT5101!$I:$I,ABNT5101!M:M)</f>
        <v>0.18</v>
      </c>
      <c r="BA404" s="131" t="str">
        <f>_xlfn.XLOOKUP(I404,ABNT5101!$I:$I,ABNT5101!N:N)</f>
        <v>-</v>
      </c>
      <c r="BB404" s="131">
        <f>_xlfn.XLOOKUP(I404,ABNT5101!$I:$I,ABNT5101!O:O)</f>
        <v>16</v>
      </c>
      <c r="BC404" s="18" t="str">
        <f t="shared" si="218"/>
        <v>ATENDE</v>
      </c>
      <c r="BD404" s="19">
        <f t="shared" si="219"/>
        <v>0.10999999999999988</v>
      </c>
      <c r="BE404" s="19">
        <f t="shared" si="220"/>
        <v>1.0555555555555558</v>
      </c>
      <c r="BF404" s="19" t="str">
        <f t="shared" si="221"/>
        <v>-</v>
      </c>
      <c r="BG404" s="20">
        <v>11.1</v>
      </c>
      <c r="BH404" s="20">
        <v>0.37</v>
      </c>
      <c r="BI404" s="20"/>
      <c r="BJ404" s="20"/>
      <c r="BK404" s="21"/>
      <c r="BL404" s="20"/>
      <c r="BM404" s="18" t="str">
        <f t="shared" si="222"/>
        <v>ATENDE</v>
      </c>
      <c r="BN404" s="18" t="str">
        <f t="shared" si="223"/>
        <v>ATENDE</v>
      </c>
      <c r="BO404" s="18" t="str">
        <f t="shared" si="224"/>
        <v>ATENDE</v>
      </c>
      <c r="BP404" s="18" t="str">
        <f t="shared" si="225"/>
        <v>ATENDE</v>
      </c>
      <c r="BQ404" s="22" t="str">
        <f t="shared" si="226"/>
        <v>C4</v>
      </c>
      <c r="BR404" s="22" t="str">
        <f t="shared" si="212"/>
        <v>P6</v>
      </c>
      <c r="BS404" s="23">
        <f t="shared" si="227"/>
        <v>1.2233333333333332</v>
      </c>
      <c r="BT404" s="20">
        <v>6.67</v>
      </c>
      <c r="BU404" s="20">
        <v>3.01</v>
      </c>
      <c r="BV404" s="132">
        <f>IF(BR404="-","-",_xlfn.XLOOKUP(BR404,ABNT5101!$B$4:$B$9,ABNT5101!$C$4:$C$9))</f>
        <v>3</v>
      </c>
      <c r="BW404" s="132">
        <f>IF(BR404="-","-",_xlfn.XLOOKUP(BR404,ABNT5101!$B$4:$B$9,ABNT5101!$D$4:$D$9))</f>
        <v>0.6</v>
      </c>
      <c r="BX404" s="18" t="str">
        <f t="shared" si="228"/>
        <v>ATENDE</v>
      </c>
      <c r="BY404" s="18" t="str">
        <f t="shared" si="229"/>
        <v>ATENDE</v>
      </c>
      <c r="BZ404" s="18" t="str">
        <f t="shared" si="230"/>
        <v>ATENDE</v>
      </c>
      <c r="CA404" s="22" t="str">
        <f t="shared" ref="CA404:CA435" si="241">BR404</f>
        <v>P6</v>
      </c>
      <c r="CB404" s="23">
        <f t="shared" si="231"/>
        <v>2.0533333333333332</v>
      </c>
      <c r="CC404" s="22">
        <v>9.16</v>
      </c>
      <c r="CD404" s="22">
        <v>3.09</v>
      </c>
      <c r="CE404" s="130">
        <f>IF(CA404="-","-",_xlfn.XLOOKUP(CA404,ABNT5101!$B$4:$B$9,ABNT5101!$C$4:$C$9))</f>
        <v>3</v>
      </c>
      <c r="CF404" s="130">
        <f>IF(CA404="-","-",_xlfn.XLOOKUP(CA404,ABNT5101!$B$4:$B$9,ABNT5101!$D$4:$D$9))</f>
        <v>0.6</v>
      </c>
      <c r="CG404" s="18" t="str">
        <f t="shared" si="232"/>
        <v>ATENDE</v>
      </c>
      <c r="CH404" s="18" t="str">
        <f t="shared" si="233"/>
        <v>ATENDE</v>
      </c>
      <c r="CI404" s="18" t="str">
        <f t="shared" si="234"/>
        <v>ATENDE</v>
      </c>
      <c r="CJ404" s="133" t="str">
        <f>_xlfn.XLOOKUP(CK404,'Banco de dados'!$B:$B,'Banco de dados'!$D:$D)</f>
        <v>LEDSTAR</v>
      </c>
      <c r="CK404" s="145" t="s">
        <v>713</v>
      </c>
      <c r="CL404" s="24" t="str">
        <f>_xlfn.XLOOKUP(CK404,'Banco de dados'!$B:$B,'Banco de dados'!$E:$E)</f>
        <v>LUM LED SL VT 9.1 52W</v>
      </c>
      <c r="CM404" s="24"/>
      <c r="CN404" s="24" t="e">
        <f>IF(CM404="-","-",_xlfn.XLOOKUP(CM404,'Banco de dados'!$B:$B,'Banco de dados'!$E:$E))</f>
        <v>#N/A</v>
      </c>
      <c r="CO404" s="26">
        <f t="shared" si="235"/>
        <v>1</v>
      </c>
      <c r="CP404" s="24">
        <f>_xlfn.XLOOKUP(CK404,'Banco de dados'!$B:$B,'Banco de dados'!$H:$H)</f>
        <v>52</v>
      </c>
      <c r="CQ404" s="24">
        <f>_xlfn.XLOOKUP(CM404,'Banco de dados'!$B:$B,'Banco de dados'!$H:$H)</f>
        <v>0</v>
      </c>
      <c r="CR404" s="24">
        <f>_xlfn.XLOOKUP(CK404,'Banco de dados'!$B:$B,'Banco de dados'!$F:$F)</f>
        <v>8960.18</v>
      </c>
      <c r="CS404" s="24">
        <f>_xlfn.XLOOKUP(CM404,'Banco de dados'!$B:$B,'Banco de dados'!$F:$F)</f>
        <v>0</v>
      </c>
      <c r="CT404" s="25">
        <v>0</v>
      </c>
      <c r="CU404" s="25"/>
      <c r="CV404" s="24" t="str">
        <f>IF(AI404&lt;=0.5,"Curto I",IF(AND(AI404&gt;='Braços de IP'!$B$9,AI404&lt;='Braços de IP'!$D$9),'Braços de IP'!$E$9,IF(AND(AI404&gt;='Braços de IP'!$B$10,AI404&lt;='Braços de IP'!$D$10),'Braços de IP'!$E$10,IF(AND(AI404&gt;='Braços de IP'!$B$11,AI404&lt;='Braços de IP'!$D$11),'Braços de IP'!$E$11,IF(AND(AI404&gt;='Braços de IP'!$B$12,AI404&lt;='Braços de IP'!$D$12),'Braços de IP'!$E$12,IF(AND(AI404&gt;='Braços de IP'!$B$13,AI404&lt;='Braços de IP'!$D$13),'Braços de IP'!$E$13,IF(AND(AI404&gt;='Braços de IP'!$B$14,AI404&lt;='Braços de IP'!$D$14),'Braços de IP'!$E$14,"ERRO")))))))</f>
        <v>Curto II</v>
      </c>
      <c r="CW404" s="25"/>
      <c r="CX404" s="24" t="str">
        <f>IF($CW404="","",VLOOKUP($CW404,'Braços de IP'!$E$9:$I$15,2,0))</f>
        <v/>
      </c>
      <c r="CY404" s="27" t="str">
        <f>IF($CW404="","",VLOOKUP($CW404,'Braços de IP'!$E$9:$I$15,5,0))</f>
        <v/>
      </c>
      <c r="CZ404" s="24"/>
      <c r="DA404" s="24"/>
      <c r="DB404" s="24"/>
      <c r="DC404" s="24"/>
      <c r="DD404" s="24"/>
      <c r="DE404" s="24"/>
      <c r="DF404" s="28">
        <f t="shared" si="236"/>
        <v>52</v>
      </c>
      <c r="DG404" s="29">
        <f t="shared" si="237"/>
        <v>70</v>
      </c>
      <c r="DH404" s="28">
        <f t="shared" si="238"/>
        <v>122</v>
      </c>
      <c r="DI404" s="30">
        <f t="shared" si="239"/>
        <v>0.25714285714285712</v>
      </c>
      <c r="DJ404" s="31"/>
      <c r="DK404" s="32"/>
      <c r="DL404" s="15" t="s">
        <v>141</v>
      </c>
      <c r="DM404" s="15"/>
      <c r="DO404" s="33">
        <f t="shared" si="240"/>
        <v>0.38095238095238093</v>
      </c>
    </row>
    <row r="405" spans="3:119" ht="15.75" hidden="1" customHeight="1" x14ac:dyDescent="0.3">
      <c r="C405" t="s">
        <v>991</v>
      </c>
      <c r="D405" s="15">
        <v>135</v>
      </c>
      <c r="E405" s="15" t="s">
        <v>132</v>
      </c>
      <c r="F405" s="15" t="s">
        <v>304</v>
      </c>
      <c r="G405" s="15">
        <v>-30.064066329999999</v>
      </c>
      <c r="H405" s="15">
        <v>-50.164497599999997</v>
      </c>
      <c r="I405" s="15" t="s">
        <v>154</v>
      </c>
      <c r="J405" s="15" t="s">
        <v>135</v>
      </c>
      <c r="K405" s="15" t="s">
        <v>136</v>
      </c>
      <c r="L405" s="15" t="s">
        <v>148</v>
      </c>
      <c r="M405" s="15">
        <v>70</v>
      </c>
      <c r="N405" s="15">
        <v>14</v>
      </c>
      <c r="O405" s="15">
        <v>0</v>
      </c>
      <c r="P405" s="15">
        <f t="shared" si="214"/>
        <v>140</v>
      </c>
      <c r="Q405" s="20">
        <v>2</v>
      </c>
      <c r="R405" s="16">
        <v>3</v>
      </c>
      <c r="S405" s="16">
        <v>7</v>
      </c>
      <c r="T405" s="15"/>
      <c r="U405" s="15"/>
      <c r="V405" s="15">
        <v>0</v>
      </c>
      <c r="W405" s="15">
        <v>3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 t="s">
        <v>138</v>
      </c>
      <c r="AD405" s="15" t="s">
        <v>139</v>
      </c>
      <c r="AE405" s="15">
        <v>37</v>
      </c>
      <c r="AF405" s="15">
        <v>7.5</v>
      </c>
      <c r="AG405" s="15">
        <v>1</v>
      </c>
      <c r="AH405" s="15">
        <v>0.5</v>
      </c>
      <c r="AI405" s="15">
        <v>1.3</v>
      </c>
      <c r="AJ405" s="16">
        <f t="shared" si="215"/>
        <v>0.8</v>
      </c>
      <c r="AK405" s="16" t="s">
        <v>135</v>
      </c>
      <c r="AL405" s="16" t="s">
        <v>135</v>
      </c>
      <c r="AM405" s="15" t="s">
        <v>140</v>
      </c>
      <c r="AN405" s="16">
        <f t="shared" si="216"/>
        <v>2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 t="s">
        <v>135</v>
      </c>
      <c r="AU405" s="17">
        <f t="shared" si="217"/>
        <v>0</v>
      </c>
      <c r="AV405" s="17"/>
      <c r="AW405" s="17">
        <f>VLOOKUP(I405,ABNT5101!$I$3:$J$9,2)</f>
        <v>10</v>
      </c>
      <c r="AX405" s="17">
        <f>VLOOKUP(I405,ABNT5101!$I$3:$M$9,5)</f>
        <v>0.18</v>
      </c>
      <c r="AY405" s="131" t="str">
        <f>_xlfn.XLOOKUP(I405,ABNT5101!$I:$I,ABNT5101!$L:$L)</f>
        <v>-</v>
      </c>
      <c r="AZ405" s="131">
        <f>_xlfn.XLOOKUP(I405,ABNT5101!$I:$I,ABNT5101!M:M)</f>
        <v>0.18</v>
      </c>
      <c r="BA405" s="131" t="str">
        <f>_xlfn.XLOOKUP(I405,ABNT5101!$I:$I,ABNT5101!N:N)</f>
        <v>-</v>
      </c>
      <c r="BB405" s="131">
        <f>_xlfn.XLOOKUP(I405,ABNT5101!$I:$I,ABNT5101!O:O)</f>
        <v>16</v>
      </c>
      <c r="BC405" s="18" t="str">
        <f t="shared" si="218"/>
        <v>ATENDE</v>
      </c>
      <c r="BD405" s="19">
        <f t="shared" si="219"/>
        <v>0.31600000000000006</v>
      </c>
      <c r="BE405" s="19">
        <f t="shared" si="220"/>
        <v>1.4444444444444446</v>
      </c>
      <c r="BF405" s="19" t="str">
        <f t="shared" si="221"/>
        <v>-</v>
      </c>
      <c r="BG405" s="20">
        <v>13.16</v>
      </c>
      <c r="BH405" s="20">
        <v>0.44</v>
      </c>
      <c r="BI405" s="20"/>
      <c r="BJ405" s="20"/>
      <c r="BK405" s="21"/>
      <c r="BL405" s="20"/>
      <c r="BM405" s="18" t="str">
        <f t="shared" si="222"/>
        <v>ATENDE</v>
      </c>
      <c r="BN405" s="18" t="str">
        <f t="shared" si="223"/>
        <v>ATENDE</v>
      </c>
      <c r="BO405" s="18" t="str">
        <f t="shared" si="224"/>
        <v>ATENDE</v>
      </c>
      <c r="BP405" s="18" t="str">
        <f t="shared" si="225"/>
        <v>ATENDE</v>
      </c>
      <c r="BQ405" s="22" t="str">
        <f t="shared" si="226"/>
        <v>C4</v>
      </c>
      <c r="BR405" s="22" t="str">
        <f t="shared" si="212"/>
        <v>P6</v>
      </c>
      <c r="BS405" s="23">
        <f t="shared" si="227"/>
        <v>1.5466666666666664</v>
      </c>
      <c r="BT405" s="20">
        <v>7.64</v>
      </c>
      <c r="BU405" s="20">
        <v>5.18</v>
      </c>
      <c r="BV405" s="132">
        <f>IF(BR405="-","-",_xlfn.XLOOKUP(BR405,ABNT5101!$B$4:$B$9,ABNT5101!$C$4:$C$9))</f>
        <v>3</v>
      </c>
      <c r="BW405" s="132">
        <f>IF(BR405="-","-",_xlfn.XLOOKUP(BR405,ABNT5101!$B$4:$B$9,ABNT5101!$D$4:$D$9))</f>
        <v>0.6</v>
      </c>
      <c r="BX405" s="18" t="str">
        <f t="shared" si="228"/>
        <v>ATENDE</v>
      </c>
      <c r="BY405" s="18" t="str">
        <f t="shared" si="229"/>
        <v>ATENDE</v>
      </c>
      <c r="BZ405" s="18" t="str">
        <f t="shared" si="230"/>
        <v>ATENDE</v>
      </c>
      <c r="CA405" s="22" t="str">
        <f t="shared" si="241"/>
        <v>P6</v>
      </c>
      <c r="CB405" s="23">
        <f t="shared" si="231"/>
        <v>2.4299999999999997</v>
      </c>
      <c r="CC405" s="22">
        <v>10.29</v>
      </c>
      <c r="CD405" s="22">
        <v>2.77</v>
      </c>
      <c r="CE405" s="130">
        <f>IF(CA405="-","-",_xlfn.XLOOKUP(CA405,ABNT5101!$B$4:$B$9,ABNT5101!$C$4:$C$9))</f>
        <v>3</v>
      </c>
      <c r="CF405" s="130">
        <f>IF(CA405="-","-",_xlfn.XLOOKUP(CA405,ABNT5101!$B$4:$B$9,ABNT5101!$D$4:$D$9))</f>
        <v>0.6</v>
      </c>
      <c r="CG405" s="18" t="str">
        <f t="shared" si="232"/>
        <v>ATENDE</v>
      </c>
      <c r="CH405" s="18" t="str">
        <f t="shared" si="233"/>
        <v>ATENDE</v>
      </c>
      <c r="CI405" s="18" t="str">
        <f t="shared" si="234"/>
        <v>ATENDE</v>
      </c>
      <c r="CJ405" s="133" t="str">
        <f>_xlfn.XLOOKUP(CK405,'Banco de dados'!$B:$B,'Banco de dados'!$D:$D)</f>
        <v>SX LIGHTING</v>
      </c>
      <c r="CK405" s="145" t="s">
        <v>805</v>
      </c>
      <c r="CL405" s="24" t="str">
        <f>_xlfn.XLOOKUP(CK405,'Banco de dados'!$B:$B,'Banco de dados'!$E:$E)</f>
        <v>SXINEVO050K40L12CZF7PHF</v>
      </c>
      <c r="CM405" s="24"/>
      <c r="CN405" s="24" t="e">
        <f>IF(CM405="-","-",_xlfn.XLOOKUP(CM405,'Banco de dados'!$B:$B,'Banco de dados'!$E:$E))</f>
        <v>#N/A</v>
      </c>
      <c r="CO405" s="26">
        <f t="shared" si="235"/>
        <v>1</v>
      </c>
      <c r="CP405" s="24">
        <f>_xlfn.XLOOKUP(CK405,'Banco de dados'!$B:$B,'Banco de dados'!$H:$H)</f>
        <v>50</v>
      </c>
      <c r="CQ405" s="24">
        <f>_xlfn.XLOOKUP(CM405,'Banco de dados'!$B:$B,'Banco de dados'!$H:$H)</f>
        <v>0</v>
      </c>
      <c r="CR405" s="24">
        <f>_xlfn.XLOOKUP(CK405,'Banco de dados'!$B:$B,'Banco de dados'!$F:$F)</f>
        <v>8650</v>
      </c>
      <c r="CS405" s="24">
        <f>_xlfn.XLOOKUP(CM405,'Banco de dados'!$B:$B,'Banco de dados'!$F:$F)</f>
        <v>0</v>
      </c>
      <c r="CT405" s="25">
        <v>0</v>
      </c>
      <c r="CU405" s="25"/>
      <c r="CV405" s="24" t="str">
        <f>IF(AI405&lt;=0.5,"Curto I",IF(AND(AI405&gt;='Braços de IP'!$B$9,AI405&lt;='Braços de IP'!$D$9),'Braços de IP'!$E$9,IF(AND(AI405&gt;='Braços de IP'!$B$10,AI405&lt;='Braços de IP'!$D$10),'Braços de IP'!$E$10,IF(AND(AI405&gt;='Braços de IP'!$B$11,AI405&lt;='Braços de IP'!$D$11),'Braços de IP'!$E$11,IF(AND(AI405&gt;='Braços de IP'!$B$12,AI405&lt;='Braços de IP'!$D$12),'Braços de IP'!$E$12,IF(AND(AI405&gt;='Braços de IP'!$B$13,AI405&lt;='Braços de IP'!$D$13),'Braços de IP'!$E$13,IF(AND(AI405&gt;='Braços de IP'!$B$14,AI405&lt;='Braços de IP'!$D$14),'Braços de IP'!$E$14,"ERRO")))))))</f>
        <v>Curto II</v>
      </c>
      <c r="CW405" s="25"/>
      <c r="CX405" s="24" t="str">
        <f>IF($CW405="","",VLOOKUP($CW405,'Braços de IP'!$E$9:$I$15,2,0))</f>
        <v/>
      </c>
      <c r="CY405" s="27" t="str">
        <f>IF($CW405="","",VLOOKUP($CW405,'Braços de IP'!$E$9:$I$15,5,0))</f>
        <v/>
      </c>
      <c r="CZ405" s="24"/>
      <c r="DA405" s="24"/>
      <c r="DB405" s="24"/>
      <c r="DC405" s="24"/>
      <c r="DD405" s="24"/>
      <c r="DE405" s="24"/>
      <c r="DF405" s="28">
        <f t="shared" si="236"/>
        <v>50</v>
      </c>
      <c r="DG405" s="29">
        <f t="shared" si="237"/>
        <v>70</v>
      </c>
      <c r="DH405" s="28">
        <f t="shared" si="238"/>
        <v>120</v>
      </c>
      <c r="DI405" s="30">
        <f t="shared" si="239"/>
        <v>0.2857142857142857</v>
      </c>
      <c r="DJ405" s="31"/>
      <c r="DK405" s="32"/>
      <c r="DL405" s="15" t="s">
        <v>141</v>
      </c>
      <c r="DM405" s="15"/>
      <c r="DO405" s="33">
        <f t="shared" si="240"/>
        <v>0.40476190476190477</v>
      </c>
    </row>
    <row r="406" spans="3:119" ht="15.75" hidden="1" customHeight="1" x14ac:dyDescent="0.3">
      <c r="C406" t="s">
        <v>991</v>
      </c>
      <c r="D406" s="15">
        <v>135</v>
      </c>
      <c r="E406" s="15" t="s">
        <v>132</v>
      </c>
      <c r="F406" s="15" t="s">
        <v>304</v>
      </c>
      <c r="G406" s="15">
        <v>-30.064066329999999</v>
      </c>
      <c r="H406" s="15">
        <v>-50.164497599999997</v>
      </c>
      <c r="I406" s="15" t="s">
        <v>154</v>
      </c>
      <c r="J406" s="15" t="s">
        <v>135</v>
      </c>
      <c r="K406" s="15" t="s">
        <v>136</v>
      </c>
      <c r="L406" s="15" t="s">
        <v>148</v>
      </c>
      <c r="M406" s="15">
        <v>70</v>
      </c>
      <c r="N406" s="15">
        <v>14</v>
      </c>
      <c r="O406" s="15">
        <v>0</v>
      </c>
      <c r="P406" s="15">
        <f t="shared" si="214"/>
        <v>140</v>
      </c>
      <c r="Q406" s="20">
        <v>2</v>
      </c>
      <c r="R406" s="16">
        <v>3</v>
      </c>
      <c r="S406" s="16">
        <v>7</v>
      </c>
      <c r="T406" s="15"/>
      <c r="U406" s="15"/>
      <c r="V406" s="15">
        <v>0</v>
      </c>
      <c r="W406" s="15">
        <v>3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 t="s">
        <v>138</v>
      </c>
      <c r="AD406" s="15" t="s">
        <v>139</v>
      </c>
      <c r="AE406" s="15">
        <v>37</v>
      </c>
      <c r="AF406" s="15">
        <v>7.5</v>
      </c>
      <c r="AG406" s="15">
        <v>1</v>
      </c>
      <c r="AH406" s="15">
        <v>0.5</v>
      </c>
      <c r="AI406" s="15">
        <v>1.3</v>
      </c>
      <c r="AJ406" s="16">
        <f t="shared" si="215"/>
        <v>0.8</v>
      </c>
      <c r="AK406" s="16" t="s">
        <v>135</v>
      </c>
      <c r="AL406" s="16" t="s">
        <v>135</v>
      </c>
      <c r="AM406" s="15" t="s">
        <v>140</v>
      </c>
      <c r="AN406" s="16">
        <f t="shared" si="216"/>
        <v>2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 t="s">
        <v>135</v>
      </c>
      <c r="AU406" s="17">
        <f t="shared" si="217"/>
        <v>0</v>
      </c>
      <c r="AV406" s="17"/>
      <c r="AW406" s="17">
        <f>VLOOKUP(I406,ABNT5101!$I$3:$J$9,2)</f>
        <v>10</v>
      </c>
      <c r="AX406" s="17">
        <f>VLOOKUP(I406,ABNT5101!$I$3:$M$9,5)</f>
        <v>0.18</v>
      </c>
      <c r="AY406" s="131" t="str">
        <f>_xlfn.XLOOKUP(I406,ABNT5101!$I:$I,ABNT5101!$L:$L)</f>
        <v>-</v>
      </c>
      <c r="AZ406" s="131">
        <f>_xlfn.XLOOKUP(I406,ABNT5101!$I:$I,ABNT5101!M:M)</f>
        <v>0.18</v>
      </c>
      <c r="BA406" s="131" t="str">
        <f>_xlfn.XLOOKUP(I406,ABNT5101!$I:$I,ABNT5101!N:N)</f>
        <v>-</v>
      </c>
      <c r="BB406" s="131">
        <f>_xlfn.XLOOKUP(I406,ABNT5101!$I:$I,ABNT5101!O:O)</f>
        <v>16</v>
      </c>
      <c r="BC406" s="18" t="str">
        <f t="shared" si="218"/>
        <v>ATENDE</v>
      </c>
      <c r="BD406" s="19">
        <f t="shared" si="219"/>
        <v>1.8999999999999906E-2</v>
      </c>
      <c r="BE406" s="19">
        <f t="shared" si="220"/>
        <v>1.1111111111111112</v>
      </c>
      <c r="BF406" s="19" t="str">
        <f t="shared" si="221"/>
        <v>-</v>
      </c>
      <c r="BG406" s="20">
        <v>10.19</v>
      </c>
      <c r="BH406" s="20">
        <v>0.38</v>
      </c>
      <c r="BI406" s="20"/>
      <c r="BJ406" s="20"/>
      <c r="BK406" s="21"/>
      <c r="BL406" s="20"/>
      <c r="BM406" s="18" t="str">
        <f t="shared" si="222"/>
        <v>ATENDE</v>
      </c>
      <c r="BN406" s="18" t="str">
        <f t="shared" si="223"/>
        <v>ATENDE</v>
      </c>
      <c r="BO406" s="18" t="str">
        <f t="shared" si="224"/>
        <v>ATENDE</v>
      </c>
      <c r="BP406" s="18" t="str">
        <f t="shared" si="225"/>
        <v>ATENDE</v>
      </c>
      <c r="BQ406" s="22" t="str">
        <f t="shared" si="226"/>
        <v>C4</v>
      </c>
      <c r="BR406" s="22" t="str">
        <f t="shared" si="212"/>
        <v>P6</v>
      </c>
      <c r="BS406" s="23">
        <f t="shared" si="227"/>
        <v>0.37666666666666671</v>
      </c>
      <c r="BT406" s="20">
        <v>4.13</v>
      </c>
      <c r="BU406" s="20">
        <v>1.9</v>
      </c>
      <c r="BV406" s="132">
        <f>IF(BR406="-","-",_xlfn.XLOOKUP(BR406,ABNT5101!$B$4:$B$9,ABNT5101!$C$4:$C$9))</f>
        <v>3</v>
      </c>
      <c r="BW406" s="132">
        <f>IF(BR406="-","-",_xlfn.XLOOKUP(BR406,ABNT5101!$B$4:$B$9,ABNT5101!$D$4:$D$9))</f>
        <v>0.6</v>
      </c>
      <c r="BX406" s="18" t="str">
        <f t="shared" si="228"/>
        <v>ATENDE</v>
      </c>
      <c r="BY406" s="18" t="str">
        <f t="shared" si="229"/>
        <v>ATENDE</v>
      </c>
      <c r="BZ406" s="18" t="str">
        <f t="shared" si="230"/>
        <v>ATENDE</v>
      </c>
      <c r="CA406" s="22" t="str">
        <f t="shared" si="241"/>
        <v>P6</v>
      </c>
      <c r="CB406" s="23">
        <f t="shared" si="231"/>
        <v>1.6166666666666667</v>
      </c>
      <c r="CC406" s="22">
        <v>7.85</v>
      </c>
      <c r="CD406" s="22">
        <v>2.64</v>
      </c>
      <c r="CE406" s="130">
        <f>IF(CA406="-","-",_xlfn.XLOOKUP(CA406,ABNT5101!$B$4:$B$9,ABNT5101!$C$4:$C$9))</f>
        <v>3</v>
      </c>
      <c r="CF406" s="130">
        <f>IF(CA406="-","-",_xlfn.XLOOKUP(CA406,ABNT5101!$B$4:$B$9,ABNT5101!$D$4:$D$9))</f>
        <v>0.6</v>
      </c>
      <c r="CG406" s="18" t="str">
        <f t="shared" si="232"/>
        <v>ATENDE</v>
      </c>
      <c r="CH406" s="18" t="str">
        <f t="shared" si="233"/>
        <v>ATENDE</v>
      </c>
      <c r="CI406" s="18" t="str">
        <f t="shared" si="234"/>
        <v>ATENDE</v>
      </c>
      <c r="CJ406" s="133" t="str">
        <f>_xlfn.XLOOKUP(CK406,'Banco de dados'!$B:$B,'Banco de dados'!$D:$D)</f>
        <v>TECNOWATT</v>
      </c>
      <c r="CK406" s="145" t="s">
        <v>826</v>
      </c>
      <c r="CL406" s="24" t="str">
        <f>_xlfn.XLOOKUP(CK406,'Banco de dados'!$B:$B,'Banco de dados'!$E:$E)</f>
        <v>SIGSAGPTLRRSSNDL_40W_50IBBRS
1-10C1MUN6.5</v>
      </c>
      <c r="CM406" s="24"/>
      <c r="CN406" s="24">
        <f>IF(CM406="-","-",_xlfn.XLOOKUP(CM406,'Banco de dados'!$B:$B,'Banco de dados'!$E:$E))</f>
        <v>0</v>
      </c>
      <c r="CO406" s="26">
        <f t="shared" si="235"/>
        <v>1</v>
      </c>
      <c r="CP406" s="24">
        <f>_xlfn.XLOOKUP(CK406,'Banco de dados'!$B:$B,'Banco de dados'!$H:$H)</f>
        <v>40</v>
      </c>
      <c r="CQ406" s="24">
        <f>_xlfn.XLOOKUP(CM406,'Banco de dados'!$B:$B,'Banco de dados'!$H:$H)</f>
        <v>0</v>
      </c>
      <c r="CR406" s="24">
        <f>_xlfn.XLOOKUP(CK406,'Banco de dados'!$B:$B,'Banco de dados'!$F:$F)</f>
        <v>6641</v>
      </c>
      <c r="CS406" s="24">
        <f>_xlfn.XLOOKUP(CM406,'Banco de dados'!$B:$B,'Banco de dados'!$F:$F)</f>
        <v>0</v>
      </c>
      <c r="CT406" s="25">
        <v>0</v>
      </c>
      <c r="CU406" s="25"/>
      <c r="CV406" s="24" t="str">
        <f>IF(AI406&lt;=0.5,"Curto I",IF(AND(AI406&gt;='Braços de IP'!$B$9,AI406&lt;='Braços de IP'!$D$9),'Braços de IP'!$E$9,IF(AND(AI406&gt;='Braços de IP'!$B$10,AI406&lt;='Braços de IP'!$D$10),'Braços de IP'!$E$10,IF(AND(AI406&gt;='Braços de IP'!$B$11,AI406&lt;='Braços de IP'!$D$11),'Braços de IP'!$E$11,IF(AND(AI406&gt;='Braços de IP'!$B$12,AI406&lt;='Braços de IP'!$D$12),'Braços de IP'!$E$12,IF(AND(AI406&gt;='Braços de IP'!$B$13,AI406&lt;='Braços de IP'!$D$13),'Braços de IP'!$E$13,IF(AND(AI406&gt;='Braços de IP'!$B$14,AI406&lt;='Braços de IP'!$D$14),'Braços de IP'!$E$14,"ERRO")))))))</f>
        <v>Curto II</v>
      </c>
      <c r="CW406" s="25"/>
      <c r="CX406" s="24" t="str">
        <f>IF($CW406="","",VLOOKUP($CW406,'Braços de IP'!$E$9:$I$15,2,0))</f>
        <v/>
      </c>
      <c r="CY406" s="27" t="str">
        <f>IF($CW406="","",VLOOKUP($CW406,'Braços de IP'!$E$9:$I$15,5,0))</f>
        <v/>
      </c>
      <c r="CZ406" s="24"/>
      <c r="DA406" s="24"/>
      <c r="DB406" s="24"/>
      <c r="DC406" s="24"/>
      <c r="DD406" s="24"/>
      <c r="DE406" s="24"/>
      <c r="DF406" s="28">
        <f t="shared" si="236"/>
        <v>40</v>
      </c>
      <c r="DG406" s="29">
        <f t="shared" si="237"/>
        <v>70</v>
      </c>
      <c r="DH406" s="28">
        <f t="shared" si="238"/>
        <v>110</v>
      </c>
      <c r="DI406" s="30">
        <f t="shared" si="239"/>
        <v>0.4285714285714286</v>
      </c>
      <c r="DJ406" s="31"/>
      <c r="DK406" s="32"/>
      <c r="DL406" s="15" t="s">
        <v>141</v>
      </c>
      <c r="DM406" s="15"/>
      <c r="DO406" s="33">
        <f t="shared" si="240"/>
        <v>0.52380952380952384</v>
      </c>
    </row>
    <row r="407" spans="3:119" ht="15.75" hidden="1" customHeight="1" x14ac:dyDescent="0.3">
      <c r="C407" t="s">
        <v>991</v>
      </c>
      <c r="D407" s="15">
        <v>136</v>
      </c>
      <c r="E407" s="15" t="s">
        <v>132</v>
      </c>
      <c r="F407" s="15" t="s">
        <v>305</v>
      </c>
      <c r="G407" s="15">
        <v>-30.06542645</v>
      </c>
      <c r="H407" s="15">
        <v>-50.16582184</v>
      </c>
      <c r="I407" s="15" t="s">
        <v>154</v>
      </c>
      <c r="J407" s="15" t="s">
        <v>135</v>
      </c>
      <c r="K407" s="15" t="s">
        <v>136</v>
      </c>
      <c r="L407" s="15" t="s">
        <v>148</v>
      </c>
      <c r="M407" s="15">
        <v>100</v>
      </c>
      <c r="N407" s="15">
        <v>17</v>
      </c>
      <c r="O407" s="15">
        <v>0</v>
      </c>
      <c r="P407" s="15">
        <f t="shared" si="214"/>
        <v>200</v>
      </c>
      <c r="Q407" s="20">
        <v>2</v>
      </c>
      <c r="R407" s="16">
        <v>2.5</v>
      </c>
      <c r="S407" s="16">
        <v>7</v>
      </c>
      <c r="T407" s="15"/>
      <c r="U407" s="15"/>
      <c r="V407" s="15">
        <v>0</v>
      </c>
      <c r="W407" s="15">
        <v>2.5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 t="s">
        <v>138</v>
      </c>
      <c r="AD407" s="15" t="s">
        <v>139</v>
      </c>
      <c r="AE407" s="15">
        <v>37</v>
      </c>
      <c r="AF407" s="15">
        <v>7.5</v>
      </c>
      <c r="AG407" s="15">
        <v>1</v>
      </c>
      <c r="AH407" s="15">
        <v>0.3</v>
      </c>
      <c r="AI407" s="15">
        <v>1.3</v>
      </c>
      <c r="AJ407" s="16">
        <f t="shared" si="215"/>
        <v>1</v>
      </c>
      <c r="AK407" s="16" t="s">
        <v>135</v>
      </c>
      <c r="AL407" s="16" t="s">
        <v>135</v>
      </c>
      <c r="AM407" s="15" t="s">
        <v>140</v>
      </c>
      <c r="AN407" s="16">
        <f t="shared" si="216"/>
        <v>2</v>
      </c>
      <c r="AO407" s="16">
        <v>0</v>
      </c>
      <c r="AP407" s="16">
        <v>0</v>
      </c>
      <c r="AQ407" s="16">
        <v>0</v>
      </c>
      <c r="AR407" s="16">
        <v>0</v>
      </c>
      <c r="AS407" s="16">
        <v>0</v>
      </c>
      <c r="AT407" s="16" t="s">
        <v>135</v>
      </c>
      <c r="AU407" s="17">
        <f t="shared" si="217"/>
        <v>0</v>
      </c>
      <c r="AV407" s="17"/>
      <c r="AW407" s="17">
        <f>VLOOKUP(I407,ABNT5101!$I$3:$J$9,2)</f>
        <v>10</v>
      </c>
      <c r="AX407" s="17">
        <f>VLOOKUP(I407,ABNT5101!$I$3:$M$9,5)</f>
        <v>0.18</v>
      </c>
      <c r="AY407" s="131" t="str">
        <f>_xlfn.XLOOKUP(I407,ABNT5101!$I:$I,ABNT5101!$L:$L)</f>
        <v>-</v>
      </c>
      <c r="AZ407" s="131">
        <f>_xlfn.XLOOKUP(I407,ABNT5101!$I:$I,ABNT5101!M:M)</f>
        <v>0.18</v>
      </c>
      <c r="BA407" s="131" t="str">
        <f>_xlfn.XLOOKUP(I407,ABNT5101!$I:$I,ABNT5101!N:N)</f>
        <v>-</v>
      </c>
      <c r="BB407" s="131">
        <f>_xlfn.XLOOKUP(I407,ABNT5101!$I:$I,ABNT5101!O:O)</f>
        <v>16</v>
      </c>
      <c r="BC407" s="18" t="str">
        <f t="shared" si="218"/>
        <v>ATENDE</v>
      </c>
      <c r="BD407" s="19">
        <f t="shared" si="219"/>
        <v>0.11699999999999999</v>
      </c>
      <c r="BE407" s="19">
        <f t="shared" si="220"/>
        <v>1</v>
      </c>
      <c r="BF407" s="19" t="str">
        <f t="shared" si="221"/>
        <v>-</v>
      </c>
      <c r="BG407" s="20">
        <v>11.17</v>
      </c>
      <c r="BH407" s="20">
        <v>0.36</v>
      </c>
      <c r="BI407" s="20"/>
      <c r="BJ407" s="20"/>
      <c r="BK407" s="21"/>
      <c r="BL407" s="20"/>
      <c r="BM407" s="18" t="str">
        <f t="shared" si="222"/>
        <v>ATENDE</v>
      </c>
      <c r="BN407" s="18" t="str">
        <f t="shared" si="223"/>
        <v>ATENDE</v>
      </c>
      <c r="BO407" s="18" t="str">
        <f t="shared" si="224"/>
        <v>ATENDE</v>
      </c>
      <c r="BP407" s="18" t="str">
        <f t="shared" si="225"/>
        <v>ATENDE</v>
      </c>
      <c r="BQ407" s="22" t="str">
        <f t="shared" si="226"/>
        <v>C4</v>
      </c>
      <c r="BR407" s="22" t="str">
        <f t="shared" si="212"/>
        <v>P6</v>
      </c>
      <c r="BS407" s="23">
        <f t="shared" si="227"/>
        <v>1.4066666666666667</v>
      </c>
      <c r="BT407" s="20">
        <v>7.22</v>
      </c>
      <c r="BU407" s="20">
        <v>3.25</v>
      </c>
      <c r="BV407" s="132">
        <f>IF(BR407="-","-",_xlfn.XLOOKUP(BR407,ABNT5101!$B$4:$B$9,ABNT5101!$C$4:$C$9))</f>
        <v>3</v>
      </c>
      <c r="BW407" s="132">
        <f>IF(BR407="-","-",_xlfn.XLOOKUP(BR407,ABNT5101!$B$4:$B$9,ABNT5101!$D$4:$D$9))</f>
        <v>0.6</v>
      </c>
      <c r="BX407" s="18" t="str">
        <f t="shared" si="228"/>
        <v>ATENDE</v>
      </c>
      <c r="BY407" s="18" t="str">
        <f t="shared" si="229"/>
        <v>ATENDE</v>
      </c>
      <c r="BZ407" s="18" t="str">
        <f t="shared" si="230"/>
        <v>ATENDE</v>
      </c>
      <c r="CA407" s="22" t="str">
        <f t="shared" si="241"/>
        <v>P6</v>
      </c>
      <c r="CB407" s="23">
        <f t="shared" si="231"/>
        <v>2.0866666666666664</v>
      </c>
      <c r="CC407" s="22">
        <v>9.26</v>
      </c>
      <c r="CD407" s="22">
        <v>31.7</v>
      </c>
      <c r="CE407" s="130">
        <f>IF(CA407="-","-",_xlfn.XLOOKUP(CA407,ABNT5101!$B$4:$B$9,ABNT5101!$C$4:$C$9))</f>
        <v>3</v>
      </c>
      <c r="CF407" s="130">
        <f>IF(CA407="-","-",_xlfn.XLOOKUP(CA407,ABNT5101!$B$4:$B$9,ABNT5101!$D$4:$D$9))</f>
        <v>0.6</v>
      </c>
      <c r="CG407" s="18" t="str">
        <f t="shared" si="232"/>
        <v>ATENDE</v>
      </c>
      <c r="CH407" s="18" t="str">
        <f t="shared" si="233"/>
        <v>ATENDE</v>
      </c>
      <c r="CI407" s="18" t="str">
        <f t="shared" si="234"/>
        <v>ATENDE</v>
      </c>
      <c r="CJ407" s="133" t="str">
        <f>_xlfn.XLOOKUP(CK407,'Banco de dados'!$B:$B,'Banco de dados'!$D:$D)</f>
        <v>LEDSTAR</v>
      </c>
      <c r="CK407" s="145" t="s">
        <v>713</v>
      </c>
      <c r="CL407" s="24" t="str">
        <f>_xlfn.XLOOKUP(CK407,'Banco de dados'!$B:$B,'Banco de dados'!$E:$E)</f>
        <v>LUM LED SL VT 9.1 52W</v>
      </c>
      <c r="CM407" s="24"/>
      <c r="CN407" s="24">
        <f>IF(CM407="-","-",_xlfn.XLOOKUP(CM407,'Banco de dados'!$B:$B,'Banco de dados'!$E:$E))</f>
        <v>0</v>
      </c>
      <c r="CO407" s="26">
        <f t="shared" si="235"/>
        <v>1</v>
      </c>
      <c r="CP407" s="24">
        <f>_xlfn.XLOOKUP(CK407,'Banco de dados'!$B:$B,'Banco de dados'!$H:$H)</f>
        <v>52</v>
      </c>
      <c r="CQ407" s="24">
        <f>_xlfn.XLOOKUP(CM407,'Banco de dados'!$B:$B,'Banco de dados'!$H:$H)</f>
        <v>0</v>
      </c>
      <c r="CR407" s="24">
        <f>_xlfn.XLOOKUP(CK407,'Banco de dados'!$B:$B,'Banco de dados'!$F:$F)</f>
        <v>8960.18</v>
      </c>
      <c r="CS407" s="24">
        <f>_xlfn.XLOOKUP(CM407,'Banco de dados'!$B:$B,'Banco de dados'!$F:$F)</f>
        <v>0</v>
      </c>
      <c r="CT407" s="25">
        <v>0</v>
      </c>
      <c r="CU407" s="25"/>
      <c r="CV407" s="24" t="str">
        <f>IF(AI407&lt;=0.5,"Curto I",IF(AND(AI407&gt;='Braços de IP'!$B$9,AI407&lt;='Braços de IP'!$D$9),'Braços de IP'!$E$9,IF(AND(AI407&gt;='Braços de IP'!$B$10,AI407&lt;='Braços de IP'!$D$10),'Braços de IP'!$E$10,IF(AND(AI407&gt;='Braços de IP'!$B$11,AI407&lt;='Braços de IP'!$D$11),'Braços de IP'!$E$11,IF(AND(AI407&gt;='Braços de IP'!$B$12,AI407&lt;='Braços de IP'!$D$12),'Braços de IP'!$E$12,IF(AND(AI407&gt;='Braços de IP'!$B$13,AI407&lt;='Braços de IP'!$D$13),'Braços de IP'!$E$13,IF(AND(AI407&gt;='Braços de IP'!$B$14,AI407&lt;='Braços de IP'!$D$14),'Braços de IP'!$E$14,"ERRO")))))))</f>
        <v>Curto II</v>
      </c>
      <c r="CW407" s="25"/>
      <c r="CX407" s="24" t="str">
        <f>IF($CW407="","",VLOOKUP($CW407,'Braços de IP'!$E$9:$I$15,2,0))</f>
        <v/>
      </c>
      <c r="CY407" s="27" t="str">
        <f>IF($CW407="","",VLOOKUP($CW407,'Braços de IP'!$E$9:$I$15,5,0))</f>
        <v/>
      </c>
      <c r="CZ407" s="24"/>
      <c r="DA407" s="24"/>
      <c r="DB407" s="24"/>
      <c r="DC407" s="24"/>
      <c r="DD407" s="24"/>
      <c r="DE407" s="24"/>
      <c r="DF407" s="28">
        <f t="shared" si="236"/>
        <v>52</v>
      </c>
      <c r="DG407" s="29">
        <f t="shared" si="237"/>
        <v>100</v>
      </c>
      <c r="DH407" s="28">
        <f t="shared" si="238"/>
        <v>152</v>
      </c>
      <c r="DI407" s="30">
        <f t="shared" si="239"/>
        <v>0.48</v>
      </c>
      <c r="DJ407" s="31"/>
      <c r="DK407" s="32"/>
      <c r="DL407" s="15" t="s">
        <v>141</v>
      </c>
      <c r="DM407" s="15"/>
      <c r="DO407" s="33">
        <f t="shared" si="240"/>
        <v>0.55555555555555558</v>
      </c>
    </row>
    <row r="408" spans="3:119" ht="15.75" hidden="1" customHeight="1" x14ac:dyDescent="0.3">
      <c r="C408" t="s">
        <v>991</v>
      </c>
      <c r="D408" s="15">
        <v>136</v>
      </c>
      <c r="E408" s="15" t="s">
        <v>132</v>
      </c>
      <c r="F408" s="15" t="s">
        <v>305</v>
      </c>
      <c r="G408" s="15">
        <v>-30.06542645</v>
      </c>
      <c r="H408" s="15">
        <v>-50.16582184</v>
      </c>
      <c r="I408" s="15" t="s">
        <v>154</v>
      </c>
      <c r="J408" s="15" t="s">
        <v>135</v>
      </c>
      <c r="K408" s="15" t="s">
        <v>136</v>
      </c>
      <c r="L408" s="15" t="s">
        <v>148</v>
      </c>
      <c r="M408" s="15">
        <v>100</v>
      </c>
      <c r="N408" s="15">
        <v>17</v>
      </c>
      <c r="O408" s="15">
        <v>0</v>
      </c>
      <c r="P408" s="15">
        <f t="shared" si="214"/>
        <v>200</v>
      </c>
      <c r="Q408" s="20">
        <v>2</v>
      </c>
      <c r="R408" s="16">
        <v>2.5</v>
      </c>
      <c r="S408" s="16">
        <v>7</v>
      </c>
      <c r="T408" s="15"/>
      <c r="U408" s="15"/>
      <c r="V408" s="15">
        <v>0</v>
      </c>
      <c r="W408" s="15">
        <v>2.5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 t="s">
        <v>138</v>
      </c>
      <c r="AD408" s="15" t="s">
        <v>139</v>
      </c>
      <c r="AE408" s="15">
        <v>37</v>
      </c>
      <c r="AF408" s="15">
        <v>7.5</v>
      </c>
      <c r="AG408" s="15">
        <v>1</v>
      </c>
      <c r="AH408" s="15">
        <v>0.3</v>
      </c>
      <c r="AI408" s="15">
        <v>1.3</v>
      </c>
      <c r="AJ408" s="16">
        <f t="shared" si="215"/>
        <v>1</v>
      </c>
      <c r="AK408" s="16" t="s">
        <v>135</v>
      </c>
      <c r="AL408" s="16" t="s">
        <v>135</v>
      </c>
      <c r="AM408" s="15" t="s">
        <v>140</v>
      </c>
      <c r="AN408" s="16">
        <f t="shared" si="216"/>
        <v>2</v>
      </c>
      <c r="AO408" s="16">
        <v>0</v>
      </c>
      <c r="AP408" s="16">
        <v>0</v>
      </c>
      <c r="AQ408" s="16">
        <v>0</v>
      </c>
      <c r="AR408" s="16">
        <v>0</v>
      </c>
      <c r="AS408" s="16">
        <v>0</v>
      </c>
      <c r="AT408" s="16" t="s">
        <v>135</v>
      </c>
      <c r="AU408" s="17">
        <f t="shared" si="217"/>
        <v>0</v>
      </c>
      <c r="AV408" s="17"/>
      <c r="AW408" s="17">
        <f>VLOOKUP(I408,ABNT5101!$I$3:$J$9,2)</f>
        <v>10</v>
      </c>
      <c r="AX408" s="17">
        <f>VLOOKUP(I408,ABNT5101!$I$3:$M$9,5)</f>
        <v>0.18</v>
      </c>
      <c r="AY408" s="131" t="str">
        <f>_xlfn.XLOOKUP(I408,ABNT5101!$I:$I,ABNT5101!$L:$L)</f>
        <v>-</v>
      </c>
      <c r="AZ408" s="131">
        <f>_xlfn.XLOOKUP(I408,ABNT5101!$I:$I,ABNT5101!M:M)</f>
        <v>0.18</v>
      </c>
      <c r="BA408" s="131" t="str">
        <f>_xlfn.XLOOKUP(I408,ABNT5101!$I:$I,ABNT5101!N:N)</f>
        <v>-</v>
      </c>
      <c r="BB408" s="131">
        <f>_xlfn.XLOOKUP(I408,ABNT5101!$I:$I,ABNT5101!O:O)</f>
        <v>16</v>
      </c>
      <c r="BC408" s="18" t="str">
        <f t="shared" si="218"/>
        <v>ATENDE</v>
      </c>
      <c r="BD408" s="19">
        <f t="shared" si="219"/>
        <v>0.32299999999999995</v>
      </c>
      <c r="BE408" s="19">
        <f t="shared" si="220"/>
        <v>1.3333333333333335</v>
      </c>
      <c r="BF408" s="19" t="str">
        <f t="shared" si="221"/>
        <v>-</v>
      </c>
      <c r="BG408" s="20">
        <v>13.23</v>
      </c>
      <c r="BH408" s="20">
        <v>0.42</v>
      </c>
      <c r="BI408" s="20"/>
      <c r="BJ408" s="20"/>
      <c r="BK408" s="21"/>
      <c r="BL408" s="20"/>
      <c r="BM408" s="18" t="str">
        <f t="shared" si="222"/>
        <v>ATENDE</v>
      </c>
      <c r="BN408" s="18" t="str">
        <f t="shared" si="223"/>
        <v>ATENDE</v>
      </c>
      <c r="BO408" s="18" t="str">
        <f t="shared" si="224"/>
        <v>ATENDE</v>
      </c>
      <c r="BP408" s="18" t="str">
        <f t="shared" si="225"/>
        <v>ATENDE</v>
      </c>
      <c r="BQ408" s="22" t="str">
        <f t="shared" si="226"/>
        <v>C4</v>
      </c>
      <c r="BR408" s="22" t="str">
        <f t="shared" si="212"/>
        <v>P6</v>
      </c>
      <c r="BS408" s="23">
        <f t="shared" si="227"/>
        <v>1.8033333333333332</v>
      </c>
      <c r="BT408" s="20">
        <v>8.41</v>
      </c>
      <c r="BU408" s="20">
        <v>5.73</v>
      </c>
      <c r="BV408" s="132">
        <f>IF(BR408="-","-",_xlfn.XLOOKUP(BR408,ABNT5101!$B$4:$B$9,ABNT5101!$C$4:$C$9))</f>
        <v>3</v>
      </c>
      <c r="BW408" s="132">
        <f>IF(BR408="-","-",_xlfn.XLOOKUP(BR408,ABNT5101!$B$4:$B$9,ABNT5101!$D$4:$D$9))</f>
        <v>0.6</v>
      </c>
      <c r="BX408" s="18" t="str">
        <f t="shared" si="228"/>
        <v>ATENDE</v>
      </c>
      <c r="BY408" s="18" t="str">
        <f t="shared" si="229"/>
        <v>ATENDE</v>
      </c>
      <c r="BZ408" s="18" t="str">
        <f t="shared" si="230"/>
        <v>ATENDE</v>
      </c>
      <c r="CA408" s="22" t="str">
        <f t="shared" si="241"/>
        <v>P6</v>
      </c>
      <c r="CB408" s="23">
        <f t="shared" si="231"/>
        <v>2.4733333333333332</v>
      </c>
      <c r="CC408" s="22">
        <v>10.42</v>
      </c>
      <c r="CD408" s="22">
        <v>2.96</v>
      </c>
      <c r="CE408" s="130">
        <f>IF(CA408="-","-",_xlfn.XLOOKUP(CA408,ABNT5101!$B$4:$B$9,ABNT5101!$C$4:$C$9))</f>
        <v>3</v>
      </c>
      <c r="CF408" s="130">
        <f>IF(CA408="-","-",_xlfn.XLOOKUP(CA408,ABNT5101!$B$4:$B$9,ABNT5101!$D$4:$D$9))</f>
        <v>0.6</v>
      </c>
      <c r="CG408" s="18" t="str">
        <f t="shared" si="232"/>
        <v>ATENDE</v>
      </c>
      <c r="CH408" s="18" t="str">
        <f t="shared" si="233"/>
        <v>ATENDE</v>
      </c>
      <c r="CI408" s="18" t="str">
        <f t="shared" si="234"/>
        <v>ATENDE</v>
      </c>
      <c r="CJ408" s="133" t="str">
        <f>_xlfn.XLOOKUP(CK408,'Banco de dados'!$B:$B,'Banco de dados'!$D:$D)</f>
        <v>SX LIGHTING</v>
      </c>
      <c r="CK408" s="145" t="s">
        <v>805</v>
      </c>
      <c r="CL408" s="24" t="str">
        <f>_xlfn.XLOOKUP(CK408,'Banco de dados'!$B:$B,'Banco de dados'!$E:$E)</f>
        <v>SXINEVO050K40L12CZF7PHF</v>
      </c>
      <c r="CM408" s="24"/>
      <c r="CN408" s="24">
        <f>IF(CM408="-","-",_xlfn.XLOOKUP(CM408,'Banco de dados'!$B:$B,'Banco de dados'!$E:$E))</f>
        <v>0</v>
      </c>
      <c r="CO408" s="26">
        <f t="shared" si="235"/>
        <v>1</v>
      </c>
      <c r="CP408" s="24">
        <f>_xlfn.XLOOKUP(CK408,'Banco de dados'!$B:$B,'Banco de dados'!$H:$H)</f>
        <v>50</v>
      </c>
      <c r="CQ408" s="24">
        <f>_xlfn.XLOOKUP(CM408,'Banco de dados'!$B:$B,'Banco de dados'!$H:$H)</f>
        <v>0</v>
      </c>
      <c r="CR408" s="24">
        <f>_xlfn.XLOOKUP(CK408,'Banco de dados'!$B:$B,'Banco de dados'!$F:$F)</f>
        <v>8650</v>
      </c>
      <c r="CS408" s="24">
        <f>_xlfn.XLOOKUP(CM408,'Banco de dados'!$B:$B,'Banco de dados'!$F:$F)</f>
        <v>0</v>
      </c>
      <c r="CT408" s="25">
        <v>0</v>
      </c>
      <c r="CU408" s="25"/>
      <c r="CV408" s="24" t="str">
        <f>IF(AI408&lt;=0.5,"Curto I",IF(AND(AI408&gt;='Braços de IP'!$B$9,AI408&lt;='Braços de IP'!$D$9),'Braços de IP'!$E$9,IF(AND(AI408&gt;='Braços de IP'!$B$10,AI408&lt;='Braços de IP'!$D$10),'Braços de IP'!$E$10,IF(AND(AI408&gt;='Braços de IP'!$B$11,AI408&lt;='Braços de IP'!$D$11),'Braços de IP'!$E$11,IF(AND(AI408&gt;='Braços de IP'!$B$12,AI408&lt;='Braços de IP'!$D$12),'Braços de IP'!$E$12,IF(AND(AI408&gt;='Braços de IP'!$B$13,AI408&lt;='Braços de IP'!$D$13),'Braços de IP'!$E$13,IF(AND(AI408&gt;='Braços de IP'!$B$14,AI408&lt;='Braços de IP'!$D$14),'Braços de IP'!$E$14,"ERRO")))))))</f>
        <v>Curto II</v>
      </c>
      <c r="CW408" s="25"/>
      <c r="CX408" s="24" t="str">
        <f>IF($CW408="","",VLOOKUP($CW408,'Braços de IP'!$E$9:$I$15,2,0))</f>
        <v/>
      </c>
      <c r="CY408" s="27" t="str">
        <f>IF($CW408="","",VLOOKUP($CW408,'Braços de IP'!$E$9:$I$15,5,0))</f>
        <v/>
      </c>
      <c r="CZ408" s="24"/>
      <c r="DA408" s="24"/>
      <c r="DB408" s="24"/>
      <c r="DC408" s="24"/>
      <c r="DD408" s="24"/>
      <c r="DE408" s="24"/>
      <c r="DF408" s="28">
        <f t="shared" si="236"/>
        <v>50</v>
      </c>
      <c r="DG408" s="29">
        <f t="shared" si="237"/>
        <v>100</v>
      </c>
      <c r="DH408" s="28">
        <f t="shared" si="238"/>
        <v>150</v>
      </c>
      <c r="DI408" s="30">
        <f t="shared" si="239"/>
        <v>0.5</v>
      </c>
      <c r="DJ408" s="31"/>
      <c r="DK408" s="32"/>
      <c r="DL408" s="15" t="s">
        <v>141</v>
      </c>
      <c r="DM408" s="15"/>
      <c r="DO408" s="33">
        <f t="shared" si="240"/>
        <v>0.57264957264957261</v>
      </c>
    </row>
    <row r="409" spans="3:119" ht="15.75" hidden="1" customHeight="1" x14ac:dyDescent="0.3">
      <c r="C409" t="s">
        <v>991</v>
      </c>
      <c r="D409" s="15">
        <v>136</v>
      </c>
      <c r="E409" s="15" t="s">
        <v>132</v>
      </c>
      <c r="F409" s="15" t="s">
        <v>305</v>
      </c>
      <c r="G409" s="15">
        <v>-30.06542645</v>
      </c>
      <c r="H409" s="15">
        <v>-50.16582184</v>
      </c>
      <c r="I409" s="15" t="s">
        <v>154</v>
      </c>
      <c r="J409" s="15" t="s">
        <v>135</v>
      </c>
      <c r="K409" s="15" t="s">
        <v>136</v>
      </c>
      <c r="L409" s="15" t="s">
        <v>148</v>
      </c>
      <c r="M409" s="15">
        <v>100</v>
      </c>
      <c r="N409" s="15">
        <v>17</v>
      </c>
      <c r="O409" s="15">
        <v>0</v>
      </c>
      <c r="P409" s="15">
        <f t="shared" si="214"/>
        <v>200</v>
      </c>
      <c r="Q409" s="20">
        <v>2</v>
      </c>
      <c r="R409" s="16">
        <v>2.5</v>
      </c>
      <c r="S409" s="16">
        <v>7</v>
      </c>
      <c r="T409" s="15"/>
      <c r="U409" s="15"/>
      <c r="V409" s="15">
        <v>0</v>
      </c>
      <c r="W409" s="15">
        <v>2.5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 t="s">
        <v>138</v>
      </c>
      <c r="AD409" s="15" t="s">
        <v>139</v>
      </c>
      <c r="AE409" s="15">
        <v>37</v>
      </c>
      <c r="AF409" s="15">
        <v>7.5</v>
      </c>
      <c r="AG409" s="15">
        <v>1</v>
      </c>
      <c r="AH409" s="15">
        <v>0.3</v>
      </c>
      <c r="AI409" s="15">
        <v>1.3</v>
      </c>
      <c r="AJ409" s="16">
        <f t="shared" si="215"/>
        <v>1</v>
      </c>
      <c r="AK409" s="16" t="s">
        <v>135</v>
      </c>
      <c r="AL409" s="16" t="s">
        <v>135</v>
      </c>
      <c r="AM409" s="15" t="s">
        <v>140</v>
      </c>
      <c r="AN409" s="16">
        <f t="shared" si="216"/>
        <v>2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6" t="s">
        <v>135</v>
      </c>
      <c r="AU409" s="17">
        <f t="shared" si="217"/>
        <v>0</v>
      </c>
      <c r="AV409" s="17"/>
      <c r="AW409" s="17">
        <f>VLOOKUP(I409,ABNT5101!$I$3:$J$9,2)</f>
        <v>10</v>
      </c>
      <c r="AX409" s="17">
        <f>VLOOKUP(I409,ABNT5101!$I$3:$M$9,5)</f>
        <v>0.18</v>
      </c>
      <c r="AY409" s="131" t="str">
        <f>_xlfn.XLOOKUP(I409,ABNT5101!$I:$I,ABNT5101!$L:$L)</f>
        <v>-</v>
      </c>
      <c r="AZ409" s="131">
        <f>_xlfn.XLOOKUP(I409,ABNT5101!$I:$I,ABNT5101!M:M)</f>
        <v>0.18</v>
      </c>
      <c r="BA409" s="131" t="str">
        <f>_xlfn.XLOOKUP(I409,ABNT5101!$I:$I,ABNT5101!N:N)</f>
        <v>-</v>
      </c>
      <c r="BB409" s="131">
        <f>_xlfn.XLOOKUP(I409,ABNT5101!$I:$I,ABNT5101!O:O)</f>
        <v>16</v>
      </c>
      <c r="BC409" s="18" t="str">
        <f t="shared" si="218"/>
        <v>ATENDE</v>
      </c>
      <c r="BD409" s="19">
        <f t="shared" si="219"/>
        <v>3.0000000000000027E-2</v>
      </c>
      <c r="BE409" s="19">
        <f t="shared" si="220"/>
        <v>1.1111111111111112</v>
      </c>
      <c r="BF409" s="19" t="str">
        <f t="shared" si="221"/>
        <v>-</v>
      </c>
      <c r="BG409" s="20">
        <v>10.3</v>
      </c>
      <c r="BH409" s="20">
        <v>0.38</v>
      </c>
      <c r="BI409" s="20"/>
      <c r="BJ409" s="20"/>
      <c r="BK409" s="21"/>
      <c r="BL409" s="20"/>
      <c r="BM409" s="18" t="str">
        <f t="shared" si="222"/>
        <v>ATENDE</v>
      </c>
      <c r="BN409" s="18" t="str">
        <f t="shared" si="223"/>
        <v>ATENDE</v>
      </c>
      <c r="BO409" s="18" t="str">
        <f t="shared" si="224"/>
        <v>ATENDE</v>
      </c>
      <c r="BP409" s="18" t="str">
        <f t="shared" si="225"/>
        <v>ATENDE</v>
      </c>
      <c r="BQ409" s="22" t="str">
        <f t="shared" si="226"/>
        <v>C4</v>
      </c>
      <c r="BR409" s="22" t="str">
        <f t="shared" si="212"/>
        <v>P6</v>
      </c>
      <c r="BS409" s="23">
        <f t="shared" si="227"/>
        <v>0.57333333333333325</v>
      </c>
      <c r="BT409" s="20">
        <v>4.72</v>
      </c>
      <c r="BU409" s="20">
        <v>2.2599999999999998</v>
      </c>
      <c r="BV409" s="132">
        <f>IF(BR409="-","-",_xlfn.XLOOKUP(BR409,ABNT5101!$B$4:$B$9,ABNT5101!$C$4:$C$9))</f>
        <v>3</v>
      </c>
      <c r="BW409" s="132">
        <f>IF(BR409="-","-",_xlfn.XLOOKUP(BR409,ABNT5101!$B$4:$B$9,ABNT5101!$D$4:$D$9))</f>
        <v>0.6</v>
      </c>
      <c r="BX409" s="18" t="str">
        <f t="shared" si="228"/>
        <v>ATENDE</v>
      </c>
      <c r="BY409" s="18" t="str">
        <f t="shared" si="229"/>
        <v>ATENDE</v>
      </c>
      <c r="BZ409" s="18" t="str">
        <f t="shared" si="230"/>
        <v>ATENDE</v>
      </c>
      <c r="CA409" s="22" t="str">
        <f t="shared" si="241"/>
        <v>P6</v>
      </c>
      <c r="CB409" s="23">
        <f t="shared" si="231"/>
        <v>1.6466666666666669</v>
      </c>
      <c r="CC409" s="22">
        <v>7.94</v>
      </c>
      <c r="CD409" s="22">
        <v>2.75</v>
      </c>
      <c r="CE409" s="130">
        <f>IF(CA409="-","-",_xlfn.XLOOKUP(CA409,ABNT5101!$B$4:$B$9,ABNT5101!$C$4:$C$9))</f>
        <v>3</v>
      </c>
      <c r="CF409" s="130">
        <f>IF(CA409="-","-",_xlfn.XLOOKUP(CA409,ABNT5101!$B$4:$B$9,ABNT5101!$D$4:$D$9))</f>
        <v>0.6</v>
      </c>
      <c r="CG409" s="18" t="str">
        <f t="shared" si="232"/>
        <v>ATENDE</v>
      </c>
      <c r="CH409" s="18" t="str">
        <f t="shared" si="233"/>
        <v>ATENDE</v>
      </c>
      <c r="CI409" s="18" t="str">
        <f t="shared" si="234"/>
        <v>ATENDE</v>
      </c>
      <c r="CJ409" s="133" t="str">
        <f>_xlfn.XLOOKUP(CK409,'Banco de dados'!$B:$B,'Banco de dados'!$D:$D)</f>
        <v>TECNOWATT</v>
      </c>
      <c r="CK409" s="145" t="s">
        <v>826</v>
      </c>
      <c r="CL409" s="24" t="str">
        <f>_xlfn.XLOOKUP(CK409,'Banco de dados'!$B:$B,'Banco de dados'!$E:$E)</f>
        <v>SIGSAGPTLRRSSNDL_40W_50IBBRS
1-10C1MUN6.5</v>
      </c>
      <c r="CM409" s="24"/>
      <c r="CN409" s="24">
        <f>IF(CM409="-","-",_xlfn.XLOOKUP(CM409,'Banco de dados'!$B:$B,'Banco de dados'!$E:$E))</f>
        <v>0</v>
      </c>
      <c r="CO409" s="26">
        <f t="shared" si="235"/>
        <v>1</v>
      </c>
      <c r="CP409" s="24">
        <f>_xlfn.XLOOKUP(CK409,'Banco de dados'!$B:$B,'Banco de dados'!$H:$H)</f>
        <v>40</v>
      </c>
      <c r="CQ409" s="24" t="e">
        <f>_xlfn.XLOOKUP(CM409,'Banco de dados'!$B:$B,'Banco de dados'!$H:$H)</f>
        <v>#N/A</v>
      </c>
      <c r="CR409" s="24">
        <f>_xlfn.XLOOKUP(CK409,'Banco de dados'!$B:$B,'Banco de dados'!$F:$F)</f>
        <v>6641</v>
      </c>
      <c r="CS409" s="24">
        <f>_xlfn.XLOOKUP(CM409,'Banco de dados'!$B:$B,'Banco de dados'!$F:$F)</f>
        <v>0</v>
      </c>
      <c r="CT409" s="25">
        <v>0</v>
      </c>
      <c r="CU409" s="25"/>
      <c r="CV409" s="24" t="str">
        <f>IF(AI409&lt;=0.5,"Curto I",IF(AND(AI409&gt;='Braços de IP'!$B$9,AI409&lt;='Braços de IP'!$D$9),'Braços de IP'!$E$9,IF(AND(AI409&gt;='Braços de IP'!$B$10,AI409&lt;='Braços de IP'!$D$10),'Braços de IP'!$E$10,IF(AND(AI409&gt;='Braços de IP'!$B$11,AI409&lt;='Braços de IP'!$D$11),'Braços de IP'!$E$11,IF(AND(AI409&gt;='Braços de IP'!$B$12,AI409&lt;='Braços de IP'!$D$12),'Braços de IP'!$E$12,IF(AND(AI409&gt;='Braços de IP'!$B$13,AI409&lt;='Braços de IP'!$D$13),'Braços de IP'!$E$13,IF(AND(AI409&gt;='Braços de IP'!$B$14,AI409&lt;='Braços de IP'!$D$14),'Braços de IP'!$E$14,"ERRO")))))))</f>
        <v>Curto II</v>
      </c>
      <c r="CW409" s="25"/>
      <c r="CX409" s="24" t="str">
        <f>IF($CW409="","",VLOOKUP($CW409,'Braços de IP'!$E$9:$I$15,2,0))</f>
        <v/>
      </c>
      <c r="CY409" s="27" t="str">
        <f>IF($CW409="","",VLOOKUP($CW409,'Braços de IP'!$E$9:$I$15,5,0))</f>
        <v/>
      </c>
      <c r="CZ409" s="24"/>
      <c r="DA409" s="24"/>
      <c r="DB409" s="24"/>
      <c r="DC409" s="24"/>
      <c r="DD409" s="24"/>
      <c r="DE409" s="24"/>
      <c r="DF409" s="28">
        <f t="shared" si="236"/>
        <v>40</v>
      </c>
      <c r="DG409" s="29">
        <f t="shared" si="237"/>
        <v>100</v>
      </c>
      <c r="DH409" s="28">
        <f t="shared" si="238"/>
        <v>140</v>
      </c>
      <c r="DI409" s="30">
        <f t="shared" si="239"/>
        <v>0.6</v>
      </c>
      <c r="DJ409" s="31"/>
      <c r="DK409" s="32"/>
      <c r="DL409" s="15" t="s">
        <v>141</v>
      </c>
      <c r="DM409" s="15"/>
      <c r="DO409" s="33">
        <f t="shared" si="240"/>
        <v>0.65811965811965811</v>
      </c>
    </row>
    <row r="410" spans="3:119" ht="15.75" hidden="1" customHeight="1" x14ac:dyDescent="0.3">
      <c r="C410" t="s">
        <v>991</v>
      </c>
      <c r="D410" s="15">
        <v>137</v>
      </c>
      <c r="E410" s="15" t="s">
        <v>132</v>
      </c>
      <c r="F410" s="15" t="s">
        <v>306</v>
      </c>
      <c r="G410" s="15">
        <v>-30.063194800000002</v>
      </c>
      <c r="H410" s="15">
        <v>-50.167924259999999</v>
      </c>
      <c r="I410" s="15" t="s">
        <v>154</v>
      </c>
      <c r="J410" s="15" t="s">
        <v>135</v>
      </c>
      <c r="K410" s="15" t="s">
        <v>136</v>
      </c>
      <c r="L410" s="15" t="s">
        <v>148</v>
      </c>
      <c r="M410" s="15">
        <v>100</v>
      </c>
      <c r="N410" s="15">
        <v>17</v>
      </c>
      <c r="O410" s="15">
        <v>0</v>
      </c>
      <c r="P410" s="15">
        <f t="shared" si="214"/>
        <v>200</v>
      </c>
      <c r="Q410" s="20">
        <v>2</v>
      </c>
      <c r="R410" s="16">
        <v>2.5</v>
      </c>
      <c r="S410" s="16">
        <v>7</v>
      </c>
      <c r="T410" s="15"/>
      <c r="U410" s="15"/>
      <c r="V410" s="15">
        <v>0</v>
      </c>
      <c r="W410" s="15">
        <v>2.5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 t="s">
        <v>138</v>
      </c>
      <c r="AD410" s="15" t="s">
        <v>139</v>
      </c>
      <c r="AE410" s="15">
        <v>38.5</v>
      </c>
      <c r="AF410" s="15">
        <v>7.5</v>
      </c>
      <c r="AG410" s="15">
        <v>1</v>
      </c>
      <c r="AH410" s="15">
        <v>0.3</v>
      </c>
      <c r="AI410" s="15">
        <v>1.3</v>
      </c>
      <c r="AJ410" s="16">
        <f t="shared" si="215"/>
        <v>1</v>
      </c>
      <c r="AK410" s="16" t="s">
        <v>135</v>
      </c>
      <c r="AL410" s="16" t="s">
        <v>135</v>
      </c>
      <c r="AM410" s="15" t="s">
        <v>140</v>
      </c>
      <c r="AN410" s="16">
        <f t="shared" si="216"/>
        <v>2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 t="s">
        <v>135</v>
      </c>
      <c r="AU410" s="17">
        <f t="shared" si="217"/>
        <v>0</v>
      </c>
      <c r="AV410" s="17"/>
      <c r="AW410" s="17">
        <f>VLOOKUP(I410,ABNT5101!$I$3:$J$9,2)</f>
        <v>10</v>
      </c>
      <c r="AX410" s="17">
        <f>VLOOKUP(I410,ABNT5101!$I$3:$M$9,5)</f>
        <v>0.18</v>
      </c>
      <c r="AY410" s="131" t="str">
        <f>_xlfn.XLOOKUP(I410,ABNT5101!$I:$I,ABNT5101!$L:$L)</f>
        <v>-</v>
      </c>
      <c r="AZ410" s="131">
        <f>_xlfn.XLOOKUP(I410,ABNT5101!$I:$I,ABNT5101!M:M)</f>
        <v>0.18</v>
      </c>
      <c r="BA410" s="131" t="str">
        <f>_xlfn.XLOOKUP(I410,ABNT5101!$I:$I,ABNT5101!N:N)</f>
        <v>-</v>
      </c>
      <c r="BB410" s="131">
        <f>_xlfn.XLOOKUP(I410,ABNT5101!$I:$I,ABNT5101!O:O)</f>
        <v>16</v>
      </c>
      <c r="BC410" s="18" t="str">
        <f t="shared" si="218"/>
        <v>ATENDE</v>
      </c>
      <c r="BD410" s="19">
        <f t="shared" si="219"/>
        <v>7.4000000000000066E-2</v>
      </c>
      <c r="BE410" s="19">
        <f t="shared" si="220"/>
        <v>0.88888888888888906</v>
      </c>
      <c r="BF410" s="19" t="str">
        <f t="shared" si="221"/>
        <v>-</v>
      </c>
      <c r="BG410" s="20">
        <v>10.74</v>
      </c>
      <c r="BH410" s="20">
        <v>0.34</v>
      </c>
      <c r="BI410" s="20"/>
      <c r="BJ410" s="20"/>
      <c r="BK410" s="21"/>
      <c r="BL410" s="20"/>
      <c r="BM410" s="18" t="str">
        <f t="shared" si="222"/>
        <v>ATENDE</v>
      </c>
      <c r="BN410" s="18" t="str">
        <f t="shared" si="223"/>
        <v>ATENDE</v>
      </c>
      <c r="BO410" s="18" t="str">
        <f t="shared" si="224"/>
        <v>ATENDE</v>
      </c>
      <c r="BP410" s="18" t="str">
        <f t="shared" si="225"/>
        <v>ATENDE</v>
      </c>
      <c r="BQ410" s="22" t="str">
        <f t="shared" si="226"/>
        <v>C4</v>
      </c>
      <c r="BR410" s="22" t="str">
        <f t="shared" si="212"/>
        <v>P6</v>
      </c>
      <c r="BS410" s="23">
        <f t="shared" si="227"/>
        <v>1.3133333333333335</v>
      </c>
      <c r="BT410" s="20">
        <v>6.94</v>
      </c>
      <c r="BU410" s="20">
        <v>2.93</v>
      </c>
      <c r="BV410" s="132">
        <f>IF(BR410="-","-",_xlfn.XLOOKUP(BR410,ABNT5101!$B$4:$B$9,ABNT5101!$C$4:$C$9))</f>
        <v>3</v>
      </c>
      <c r="BW410" s="132">
        <f>IF(BR410="-","-",_xlfn.XLOOKUP(BR410,ABNT5101!$B$4:$B$9,ABNT5101!$D$4:$D$9))</f>
        <v>0.6</v>
      </c>
      <c r="BX410" s="18" t="str">
        <f t="shared" si="228"/>
        <v>ATENDE</v>
      </c>
      <c r="BY410" s="18" t="str">
        <f t="shared" si="229"/>
        <v>ATENDE</v>
      </c>
      <c r="BZ410" s="18" t="str">
        <f t="shared" si="230"/>
        <v>ATENDE</v>
      </c>
      <c r="CA410" s="22" t="str">
        <f t="shared" si="241"/>
        <v>P6</v>
      </c>
      <c r="CB410" s="23">
        <f t="shared" si="231"/>
        <v>1.9633333333333334</v>
      </c>
      <c r="CC410" s="22">
        <v>8.89</v>
      </c>
      <c r="CD410" s="22">
        <v>2.81</v>
      </c>
      <c r="CE410" s="130">
        <f>IF(CA410="-","-",_xlfn.XLOOKUP(CA410,ABNT5101!$B$4:$B$9,ABNT5101!$C$4:$C$9))</f>
        <v>3</v>
      </c>
      <c r="CF410" s="130">
        <f>IF(CA410="-","-",_xlfn.XLOOKUP(CA410,ABNT5101!$B$4:$B$9,ABNT5101!$D$4:$D$9))</f>
        <v>0.6</v>
      </c>
      <c r="CG410" s="18" t="str">
        <f t="shared" si="232"/>
        <v>ATENDE</v>
      </c>
      <c r="CH410" s="18" t="str">
        <f t="shared" si="233"/>
        <v>ATENDE</v>
      </c>
      <c r="CI410" s="18" t="str">
        <f t="shared" si="234"/>
        <v>ATENDE</v>
      </c>
      <c r="CJ410" s="133" t="str">
        <f>_xlfn.XLOOKUP(CK410,'Banco de dados'!$B:$B,'Banco de dados'!$D:$D)</f>
        <v>LEDSTAR</v>
      </c>
      <c r="CK410" s="145" t="s">
        <v>713</v>
      </c>
      <c r="CL410" s="24" t="str">
        <f>_xlfn.XLOOKUP(CK410,'Banco de dados'!$B:$B,'Banco de dados'!$E:$E)</f>
        <v>LUM LED SL VT 9.1 52W</v>
      </c>
      <c r="CM410" s="24"/>
      <c r="CN410" s="24" t="e">
        <f>IF(CM410="-","-",_xlfn.XLOOKUP(CM410,'Banco de dados'!$B:$B,'Banco de dados'!$E:$E))</f>
        <v>#N/A</v>
      </c>
      <c r="CO410" s="26">
        <f t="shared" si="235"/>
        <v>1</v>
      </c>
      <c r="CP410" s="24">
        <f>_xlfn.XLOOKUP(CK410,'Banco de dados'!$B:$B,'Banco de dados'!$H:$H)</f>
        <v>52</v>
      </c>
      <c r="CQ410" s="24">
        <f>_xlfn.XLOOKUP(CM410,'Banco de dados'!$B:$B,'Banco de dados'!$H:$H)</f>
        <v>0</v>
      </c>
      <c r="CR410" s="24">
        <f>_xlfn.XLOOKUP(CK410,'Banco de dados'!$B:$B,'Banco de dados'!$F:$F)</f>
        <v>8960.18</v>
      </c>
      <c r="CS410" s="24">
        <f>_xlfn.XLOOKUP(CM410,'Banco de dados'!$B:$B,'Banco de dados'!$F:$F)</f>
        <v>0</v>
      </c>
      <c r="CT410" s="25">
        <v>0</v>
      </c>
      <c r="CU410" s="25"/>
      <c r="CV410" s="24" t="str">
        <f>IF(AI410&lt;=0.5,"Curto I",IF(AND(AI410&gt;='Braços de IP'!$B$9,AI410&lt;='Braços de IP'!$D$9),'Braços de IP'!$E$9,IF(AND(AI410&gt;='Braços de IP'!$B$10,AI410&lt;='Braços de IP'!$D$10),'Braços de IP'!$E$10,IF(AND(AI410&gt;='Braços de IP'!$B$11,AI410&lt;='Braços de IP'!$D$11),'Braços de IP'!$E$11,IF(AND(AI410&gt;='Braços de IP'!$B$12,AI410&lt;='Braços de IP'!$D$12),'Braços de IP'!$E$12,IF(AND(AI410&gt;='Braços de IP'!$B$13,AI410&lt;='Braços de IP'!$D$13),'Braços de IP'!$E$13,IF(AND(AI410&gt;='Braços de IP'!$B$14,AI410&lt;='Braços de IP'!$D$14),'Braços de IP'!$E$14,"ERRO")))))))</f>
        <v>Curto II</v>
      </c>
      <c r="CW410" s="25"/>
      <c r="CX410" s="24" t="str">
        <f>IF($CW410="","",VLOOKUP($CW410,'Braços de IP'!$E$9:$I$15,2,0))</f>
        <v/>
      </c>
      <c r="CY410" s="27" t="str">
        <f>IF($CW410="","",VLOOKUP($CW410,'Braços de IP'!$E$9:$I$15,5,0))</f>
        <v/>
      </c>
      <c r="CZ410" s="24"/>
      <c r="DA410" s="24"/>
      <c r="DB410" s="24"/>
      <c r="DC410" s="24"/>
      <c r="DD410" s="24"/>
      <c r="DE410" s="24"/>
      <c r="DF410" s="28">
        <f t="shared" si="236"/>
        <v>52</v>
      </c>
      <c r="DG410" s="29">
        <f t="shared" si="237"/>
        <v>100</v>
      </c>
      <c r="DH410" s="28">
        <f t="shared" si="238"/>
        <v>152</v>
      </c>
      <c r="DI410" s="30">
        <f t="shared" si="239"/>
        <v>0.48</v>
      </c>
      <c r="DJ410" s="31"/>
      <c r="DK410" s="32"/>
      <c r="DL410" s="15" t="s">
        <v>141</v>
      </c>
      <c r="DM410" s="15"/>
      <c r="DO410" s="33">
        <f t="shared" si="240"/>
        <v>0.55555555555555558</v>
      </c>
    </row>
    <row r="411" spans="3:119" ht="15.75" hidden="1" customHeight="1" x14ac:dyDescent="0.3">
      <c r="C411" t="s">
        <v>991</v>
      </c>
      <c r="D411" s="15">
        <v>137</v>
      </c>
      <c r="E411" s="15" t="s">
        <v>132</v>
      </c>
      <c r="F411" s="15" t="s">
        <v>306</v>
      </c>
      <c r="G411" s="15">
        <v>-30.063194800000002</v>
      </c>
      <c r="H411" s="15">
        <v>-50.167924259999999</v>
      </c>
      <c r="I411" s="15" t="s">
        <v>154</v>
      </c>
      <c r="J411" s="15" t="s">
        <v>135</v>
      </c>
      <c r="K411" s="15" t="s">
        <v>136</v>
      </c>
      <c r="L411" s="15" t="s">
        <v>148</v>
      </c>
      <c r="M411" s="15">
        <v>100</v>
      </c>
      <c r="N411" s="15">
        <v>17</v>
      </c>
      <c r="O411" s="15">
        <v>0</v>
      </c>
      <c r="P411" s="15">
        <f t="shared" si="214"/>
        <v>200</v>
      </c>
      <c r="Q411" s="20">
        <v>2</v>
      </c>
      <c r="R411" s="16">
        <v>2.5</v>
      </c>
      <c r="S411" s="16">
        <v>7</v>
      </c>
      <c r="T411" s="15"/>
      <c r="U411" s="15"/>
      <c r="V411" s="15">
        <v>0</v>
      </c>
      <c r="W411" s="15">
        <v>2.5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 t="s">
        <v>138</v>
      </c>
      <c r="AD411" s="15" t="s">
        <v>139</v>
      </c>
      <c r="AE411" s="15">
        <v>38.5</v>
      </c>
      <c r="AF411" s="15">
        <v>7.5</v>
      </c>
      <c r="AG411" s="15">
        <v>1</v>
      </c>
      <c r="AH411" s="15">
        <v>0.3</v>
      </c>
      <c r="AI411" s="15">
        <v>1.3</v>
      </c>
      <c r="AJ411" s="16">
        <f t="shared" si="215"/>
        <v>1</v>
      </c>
      <c r="AK411" s="16" t="s">
        <v>135</v>
      </c>
      <c r="AL411" s="16" t="s">
        <v>135</v>
      </c>
      <c r="AM411" s="15" t="s">
        <v>140</v>
      </c>
      <c r="AN411" s="16">
        <f t="shared" si="216"/>
        <v>2</v>
      </c>
      <c r="AO411" s="16">
        <v>0</v>
      </c>
      <c r="AP411" s="16">
        <v>0</v>
      </c>
      <c r="AQ411" s="16">
        <v>0</v>
      </c>
      <c r="AR411" s="16">
        <v>0</v>
      </c>
      <c r="AS411" s="16">
        <v>0</v>
      </c>
      <c r="AT411" s="16" t="s">
        <v>135</v>
      </c>
      <c r="AU411" s="17">
        <f t="shared" si="217"/>
        <v>0</v>
      </c>
      <c r="AV411" s="17"/>
      <c r="AW411" s="17">
        <f>VLOOKUP(I411,ABNT5101!$I$3:$J$9,2)</f>
        <v>10</v>
      </c>
      <c r="AX411" s="17">
        <f>VLOOKUP(I411,ABNT5101!$I$3:$M$9,5)</f>
        <v>0.18</v>
      </c>
      <c r="AY411" s="131" t="str">
        <f>_xlfn.XLOOKUP(I411,ABNT5101!$I:$I,ABNT5101!$L:$L)</f>
        <v>-</v>
      </c>
      <c r="AZ411" s="131">
        <f>_xlfn.XLOOKUP(I411,ABNT5101!$I:$I,ABNT5101!M:M)</f>
        <v>0.18</v>
      </c>
      <c r="BA411" s="131" t="str">
        <f>_xlfn.XLOOKUP(I411,ABNT5101!$I:$I,ABNT5101!N:N)</f>
        <v>-</v>
      </c>
      <c r="BB411" s="131">
        <f>_xlfn.XLOOKUP(I411,ABNT5101!$I:$I,ABNT5101!O:O)</f>
        <v>16</v>
      </c>
      <c r="BC411" s="18" t="str">
        <f t="shared" si="218"/>
        <v>ATENDE</v>
      </c>
      <c r="BD411" s="19">
        <f t="shared" si="219"/>
        <v>0.27200000000000002</v>
      </c>
      <c r="BE411" s="19">
        <f t="shared" si="220"/>
        <v>1.0555555555555558</v>
      </c>
      <c r="BF411" s="19" t="str">
        <f t="shared" si="221"/>
        <v>-</v>
      </c>
      <c r="BG411" s="20">
        <v>12.72</v>
      </c>
      <c r="BH411" s="20">
        <v>0.37</v>
      </c>
      <c r="BI411" s="20"/>
      <c r="BJ411" s="20"/>
      <c r="BK411" s="21"/>
      <c r="BL411" s="20"/>
      <c r="BM411" s="18" t="str">
        <f t="shared" si="222"/>
        <v>ATENDE</v>
      </c>
      <c r="BN411" s="18" t="str">
        <f t="shared" si="223"/>
        <v>ATENDE</v>
      </c>
      <c r="BO411" s="18" t="str">
        <f t="shared" si="224"/>
        <v>ATENDE</v>
      </c>
      <c r="BP411" s="18" t="str">
        <f t="shared" si="225"/>
        <v>ATENDE</v>
      </c>
      <c r="BQ411" s="22" t="str">
        <f t="shared" si="226"/>
        <v>C4</v>
      </c>
      <c r="BR411" s="22" t="str">
        <f t="shared" si="212"/>
        <v>P6</v>
      </c>
      <c r="BS411" s="23">
        <f t="shared" si="227"/>
        <v>1.6966666666666668</v>
      </c>
      <c r="BT411" s="20">
        <v>8.09</v>
      </c>
      <c r="BU411" s="20">
        <v>5.1100000000000003</v>
      </c>
      <c r="BV411" s="132">
        <f>IF(BR411="-","-",_xlfn.XLOOKUP(BR411,ABNT5101!$B$4:$B$9,ABNT5101!$C$4:$C$9))</f>
        <v>3</v>
      </c>
      <c r="BW411" s="132">
        <f>IF(BR411="-","-",_xlfn.XLOOKUP(BR411,ABNT5101!$B$4:$B$9,ABNT5101!$D$4:$D$9))</f>
        <v>0.6</v>
      </c>
      <c r="BX411" s="18" t="str">
        <f t="shared" si="228"/>
        <v>ATENDE</v>
      </c>
      <c r="BY411" s="18" t="str">
        <f t="shared" si="229"/>
        <v>ATENDE</v>
      </c>
      <c r="BZ411" s="18" t="str">
        <f t="shared" si="230"/>
        <v>ATENDE</v>
      </c>
      <c r="CA411" s="22" t="str">
        <f t="shared" si="241"/>
        <v>P6</v>
      </c>
      <c r="CB411" s="23">
        <f t="shared" si="231"/>
        <v>2.34</v>
      </c>
      <c r="CC411" s="22">
        <v>10.02</v>
      </c>
      <c r="CD411" s="22">
        <v>2.4</v>
      </c>
      <c r="CE411" s="130">
        <f>IF(CA411="-","-",_xlfn.XLOOKUP(CA411,ABNT5101!$B$4:$B$9,ABNT5101!$C$4:$C$9))</f>
        <v>3</v>
      </c>
      <c r="CF411" s="130">
        <f>IF(CA411="-","-",_xlfn.XLOOKUP(CA411,ABNT5101!$B$4:$B$9,ABNT5101!$D$4:$D$9))</f>
        <v>0.6</v>
      </c>
      <c r="CG411" s="18" t="str">
        <f t="shared" si="232"/>
        <v>ATENDE</v>
      </c>
      <c r="CH411" s="18" t="str">
        <f t="shared" si="233"/>
        <v>ATENDE</v>
      </c>
      <c r="CI411" s="18" t="str">
        <f t="shared" si="234"/>
        <v>ATENDE</v>
      </c>
      <c r="CJ411" s="133" t="str">
        <f>_xlfn.XLOOKUP(CK411,'Banco de dados'!$B:$B,'Banco de dados'!$D:$D)</f>
        <v>SX LIGHTING</v>
      </c>
      <c r="CK411" s="145" t="s">
        <v>805</v>
      </c>
      <c r="CL411" s="24" t="str">
        <f>_xlfn.XLOOKUP(CK411,'Banco de dados'!$B:$B,'Banco de dados'!$E:$E)</f>
        <v>SXINEVO050K40L12CZF7PHF</v>
      </c>
      <c r="CM411" s="24"/>
      <c r="CN411" s="24" t="e">
        <f>IF(CM411="-","-",_xlfn.XLOOKUP(CM411,'Banco de dados'!$B:$B,'Banco de dados'!$E:$E))</f>
        <v>#N/A</v>
      </c>
      <c r="CO411" s="26">
        <f t="shared" si="235"/>
        <v>1</v>
      </c>
      <c r="CP411" s="24">
        <f>_xlfn.XLOOKUP(CK411,'Banco de dados'!$B:$B,'Banco de dados'!$H:$H)</f>
        <v>50</v>
      </c>
      <c r="CQ411" s="24">
        <f>_xlfn.XLOOKUP(CM411,'Banco de dados'!$B:$B,'Banco de dados'!$H:$H)</f>
        <v>0</v>
      </c>
      <c r="CR411" s="24">
        <f>_xlfn.XLOOKUP(CK411,'Banco de dados'!$B:$B,'Banco de dados'!$F:$F)</f>
        <v>8650</v>
      </c>
      <c r="CS411" s="24">
        <f>_xlfn.XLOOKUP(CM411,'Banco de dados'!$B:$B,'Banco de dados'!$F:$F)</f>
        <v>0</v>
      </c>
      <c r="CT411" s="25">
        <v>0</v>
      </c>
      <c r="CU411" s="25"/>
      <c r="CV411" s="24" t="str">
        <f>IF(AI411&lt;=0.5,"Curto I",IF(AND(AI411&gt;='Braços de IP'!$B$9,AI411&lt;='Braços de IP'!$D$9),'Braços de IP'!$E$9,IF(AND(AI411&gt;='Braços de IP'!$B$10,AI411&lt;='Braços de IP'!$D$10),'Braços de IP'!$E$10,IF(AND(AI411&gt;='Braços de IP'!$B$11,AI411&lt;='Braços de IP'!$D$11),'Braços de IP'!$E$11,IF(AND(AI411&gt;='Braços de IP'!$B$12,AI411&lt;='Braços de IP'!$D$12),'Braços de IP'!$E$12,IF(AND(AI411&gt;='Braços de IP'!$B$13,AI411&lt;='Braços de IP'!$D$13),'Braços de IP'!$E$13,IF(AND(AI411&gt;='Braços de IP'!$B$14,AI411&lt;='Braços de IP'!$D$14),'Braços de IP'!$E$14,"ERRO")))))))</f>
        <v>Curto II</v>
      </c>
      <c r="CW411" s="25"/>
      <c r="CX411" s="24" t="str">
        <f>IF($CW411="","",VLOOKUP($CW411,'Braços de IP'!$E$9:$I$15,2,0))</f>
        <v/>
      </c>
      <c r="CY411" s="27" t="str">
        <f>IF($CW411="","",VLOOKUP($CW411,'Braços de IP'!$E$9:$I$15,5,0))</f>
        <v/>
      </c>
      <c r="CZ411" s="24"/>
      <c r="DA411" s="24"/>
      <c r="DB411" s="24"/>
      <c r="DC411" s="24"/>
      <c r="DD411" s="24"/>
      <c r="DE411" s="24"/>
      <c r="DF411" s="28">
        <f t="shared" si="236"/>
        <v>50</v>
      </c>
      <c r="DG411" s="29">
        <f t="shared" si="237"/>
        <v>100</v>
      </c>
      <c r="DH411" s="28">
        <f t="shared" si="238"/>
        <v>150</v>
      </c>
      <c r="DI411" s="30">
        <f t="shared" si="239"/>
        <v>0.5</v>
      </c>
      <c r="DJ411" s="31"/>
      <c r="DK411" s="32"/>
      <c r="DL411" s="15" t="s">
        <v>141</v>
      </c>
      <c r="DM411" s="15"/>
      <c r="DO411" s="33">
        <f t="shared" si="240"/>
        <v>0.57264957264957261</v>
      </c>
    </row>
    <row r="412" spans="3:119" ht="15.75" hidden="1" customHeight="1" x14ac:dyDescent="0.3">
      <c r="C412" t="s">
        <v>991</v>
      </c>
      <c r="D412" s="15">
        <v>137</v>
      </c>
      <c r="E412" s="15" t="s">
        <v>132</v>
      </c>
      <c r="F412" s="15" t="s">
        <v>306</v>
      </c>
      <c r="G412" s="15">
        <v>-30.063194800000002</v>
      </c>
      <c r="H412" s="15">
        <v>-50.167924259999999</v>
      </c>
      <c r="I412" s="15" t="s">
        <v>154</v>
      </c>
      <c r="J412" s="15" t="s">
        <v>135</v>
      </c>
      <c r="K412" s="15" t="s">
        <v>136</v>
      </c>
      <c r="L412" s="15" t="s">
        <v>148</v>
      </c>
      <c r="M412" s="15">
        <v>100</v>
      </c>
      <c r="N412" s="15">
        <v>17</v>
      </c>
      <c r="O412" s="15">
        <v>0</v>
      </c>
      <c r="P412" s="15">
        <f t="shared" si="214"/>
        <v>200</v>
      </c>
      <c r="Q412" s="20">
        <v>2</v>
      </c>
      <c r="R412" s="16">
        <v>2.5</v>
      </c>
      <c r="S412" s="16">
        <v>7</v>
      </c>
      <c r="T412" s="15"/>
      <c r="U412" s="15"/>
      <c r="V412" s="15">
        <v>0</v>
      </c>
      <c r="W412" s="15">
        <v>2.5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 t="s">
        <v>138</v>
      </c>
      <c r="AD412" s="15" t="s">
        <v>139</v>
      </c>
      <c r="AE412" s="15">
        <v>38.5</v>
      </c>
      <c r="AF412" s="15">
        <v>7.5</v>
      </c>
      <c r="AG412" s="15">
        <v>1</v>
      </c>
      <c r="AH412" s="15">
        <v>0.3</v>
      </c>
      <c r="AI412" s="15">
        <v>1.3</v>
      </c>
      <c r="AJ412" s="16">
        <f t="shared" si="215"/>
        <v>1</v>
      </c>
      <c r="AK412" s="16" t="s">
        <v>135</v>
      </c>
      <c r="AL412" s="16" t="s">
        <v>135</v>
      </c>
      <c r="AM412" s="15" t="s">
        <v>140</v>
      </c>
      <c r="AN412" s="16">
        <f t="shared" si="216"/>
        <v>2</v>
      </c>
      <c r="AO412" s="16">
        <v>0</v>
      </c>
      <c r="AP412" s="16">
        <v>0</v>
      </c>
      <c r="AQ412" s="16">
        <v>0</v>
      </c>
      <c r="AR412" s="16">
        <v>0</v>
      </c>
      <c r="AS412" s="16">
        <v>0</v>
      </c>
      <c r="AT412" s="16" t="s">
        <v>135</v>
      </c>
      <c r="AU412" s="17">
        <f t="shared" si="217"/>
        <v>0</v>
      </c>
      <c r="AV412" s="17"/>
      <c r="AW412" s="17">
        <f>VLOOKUP(I412,ABNT5101!$I$3:$J$9,2)</f>
        <v>10</v>
      </c>
      <c r="AX412" s="17">
        <f>VLOOKUP(I412,ABNT5101!$I$3:$M$9,5)</f>
        <v>0.18</v>
      </c>
      <c r="AY412" s="131" t="str">
        <f>_xlfn.XLOOKUP(I412,ABNT5101!$I:$I,ABNT5101!$L:$L)</f>
        <v>-</v>
      </c>
      <c r="AZ412" s="131">
        <f>_xlfn.XLOOKUP(I412,ABNT5101!$I:$I,ABNT5101!M:M)</f>
        <v>0.18</v>
      </c>
      <c r="BA412" s="131" t="str">
        <f>_xlfn.XLOOKUP(I412,ABNT5101!$I:$I,ABNT5101!N:N)</f>
        <v>-</v>
      </c>
      <c r="BB412" s="131">
        <f>_xlfn.XLOOKUP(I412,ABNT5101!$I:$I,ABNT5101!O:O)</f>
        <v>16</v>
      </c>
      <c r="BC412" s="18" t="str">
        <f t="shared" si="218"/>
        <v>ATENDE</v>
      </c>
      <c r="BD412" s="19">
        <f t="shared" si="219"/>
        <v>-1.0000000000000009E-2</v>
      </c>
      <c r="BE412" s="19">
        <f t="shared" si="220"/>
        <v>0.7777777777777779</v>
      </c>
      <c r="BF412" s="19" t="str">
        <f t="shared" si="221"/>
        <v>-</v>
      </c>
      <c r="BG412" s="20">
        <v>9.9</v>
      </c>
      <c r="BH412" s="20">
        <v>0.32</v>
      </c>
      <c r="BI412" s="20"/>
      <c r="BJ412" s="20"/>
      <c r="BK412" s="21"/>
      <c r="BL412" s="20"/>
      <c r="BM412" s="18" t="str">
        <f t="shared" si="222"/>
        <v>ATENDE</v>
      </c>
      <c r="BN412" s="18" t="str">
        <f t="shared" si="223"/>
        <v>ATENDIMENTO LIMIAR</v>
      </c>
      <c r="BO412" s="18" t="str">
        <f t="shared" si="224"/>
        <v>ATENDE</v>
      </c>
      <c r="BP412" s="18" t="str">
        <f t="shared" si="225"/>
        <v>ATENDE</v>
      </c>
      <c r="BQ412" s="22" t="str">
        <f t="shared" si="226"/>
        <v>C4</v>
      </c>
      <c r="BR412" s="22" t="str">
        <f t="shared" ref="BR412:BR443" si="242">K412</f>
        <v>P6</v>
      </c>
      <c r="BS412" s="23">
        <f t="shared" si="227"/>
        <v>0.51333333333333342</v>
      </c>
      <c r="BT412" s="20">
        <v>4.54</v>
      </c>
      <c r="BU412" s="20">
        <v>1.86</v>
      </c>
      <c r="BV412" s="132">
        <f>IF(BR412="-","-",_xlfn.XLOOKUP(BR412,ABNT5101!$B$4:$B$9,ABNT5101!$C$4:$C$9))</f>
        <v>3</v>
      </c>
      <c r="BW412" s="132">
        <f>IF(BR412="-","-",_xlfn.XLOOKUP(BR412,ABNT5101!$B$4:$B$9,ABNT5101!$D$4:$D$9))</f>
        <v>0.6</v>
      </c>
      <c r="BX412" s="18" t="str">
        <f t="shared" si="228"/>
        <v>ATENDE</v>
      </c>
      <c r="BY412" s="18" t="str">
        <f t="shared" si="229"/>
        <v>ATENDE</v>
      </c>
      <c r="BZ412" s="18" t="str">
        <f t="shared" si="230"/>
        <v>ATENDE</v>
      </c>
      <c r="CA412" s="22" t="str">
        <f t="shared" si="241"/>
        <v>P6</v>
      </c>
      <c r="CB412" s="23">
        <f t="shared" si="231"/>
        <v>1.5433333333333334</v>
      </c>
      <c r="CC412" s="22">
        <v>7.63</v>
      </c>
      <c r="CD412" s="22">
        <v>2.2200000000000002</v>
      </c>
      <c r="CE412" s="130">
        <f>IF(CA412="-","-",_xlfn.XLOOKUP(CA412,ABNT5101!$B$4:$B$9,ABNT5101!$C$4:$C$9))</f>
        <v>3</v>
      </c>
      <c r="CF412" s="130">
        <f>IF(CA412="-","-",_xlfn.XLOOKUP(CA412,ABNT5101!$B$4:$B$9,ABNT5101!$D$4:$D$9))</f>
        <v>0.6</v>
      </c>
      <c r="CG412" s="18" t="str">
        <f t="shared" si="232"/>
        <v>ATENDE</v>
      </c>
      <c r="CH412" s="18" t="str">
        <f t="shared" si="233"/>
        <v>ATENDE</v>
      </c>
      <c r="CI412" s="18" t="str">
        <f t="shared" si="234"/>
        <v>ATENDE</v>
      </c>
      <c r="CJ412" s="133" t="str">
        <f>_xlfn.XLOOKUP(CK412,'Banco de dados'!$B:$B,'Banco de dados'!$D:$D)</f>
        <v>TECNOWATT</v>
      </c>
      <c r="CK412" s="145" t="s">
        <v>826</v>
      </c>
      <c r="CL412" s="24" t="str">
        <f>_xlfn.XLOOKUP(CK412,'Banco de dados'!$B:$B,'Banco de dados'!$E:$E)</f>
        <v>SIGSAGPTLRRSSNDL_40W_50IBBRS
1-10C1MUN6.5</v>
      </c>
      <c r="CM412" s="24"/>
      <c r="CN412" s="24" t="e">
        <f>IF(CM412="-","-",_xlfn.XLOOKUP(CM412,'Banco de dados'!$B:$B,'Banco de dados'!$E:$E))</f>
        <v>#N/A</v>
      </c>
      <c r="CO412" s="26">
        <f t="shared" si="235"/>
        <v>1</v>
      </c>
      <c r="CP412" s="24">
        <f>_xlfn.XLOOKUP(CK412,'Banco de dados'!$B:$B,'Banco de dados'!$H:$H)</f>
        <v>40</v>
      </c>
      <c r="CQ412" s="24">
        <f>_xlfn.XLOOKUP(CM412,'Banco de dados'!$B:$B,'Banco de dados'!$H:$H)</f>
        <v>0</v>
      </c>
      <c r="CR412" s="24">
        <f>_xlfn.XLOOKUP(CK412,'Banco de dados'!$B:$B,'Banco de dados'!$F:$F)</f>
        <v>6641</v>
      </c>
      <c r="CS412" s="24">
        <f>_xlfn.XLOOKUP(CM412,'Banco de dados'!$B:$B,'Banco de dados'!$F:$F)</f>
        <v>0</v>
      </c>
      <c r="CT412" s="25">
        <v>0</v>
      </c>
      <c r="CU412" s="25"/>
      <c r="CV412" s="24" t="str">
        <f>IF(AI412&lt;=0.5,"Curto I",IF(AND(AI412&gt;='Braços de IP'!$B$9,AI412&lt;='Braços de IP'!$D$9),'Braços de IP'!$E$9,IF(AND(AI412&gt;='Braços de IP'!$B$10,AI412&lt;='Braços de IP'!$D$10),'Braços de IP'!$E$10,IF(AND(AI412&gt;='Braços de IP'!$B$11,AI412&lt;='Braços de IP'!$D$11),'Braços de IP'!$E$11,IF(AND(AI412&gt;='Braços de IP'!$B$12,AI412&lt;='Braços de IP'!$D$12),'Braços de IP'!$E$12,IF(AND(AI412&gt;='Braços de IP'!$B$13,AI412&lt;='Braços de IP'!$D$13),'Braços de IP'!$E$13,IF(AND(AI412&gt;='Braços de IP'!$B$14,AI412&lt;='Braços de IP'!$D$14),'Braços de IP'!$E$14,"ERRO")))))))</f>
        <v>Curto II</v>
      </c>
      <c r="CW412" s="25"/>
      <c r="CX412" s="24" t="str">
        <f>IF($CW412="","",VLOOKUP($CW412,'Braços de IP'!$E$9:$I$15,2,0))</f>
        <v/>
      </c>
      <c r="CY412" s="27" t="str">
        <f>IF($CW412="","",VLOOKUP($CW412,'Braços de IP'!$E$9:$I$15,5,0))</f>
        <v/>
      </c>
      <c r="CZ412" s="24"/>
      <c r="DA412" s="24"/>
      <c r="DB412" s="24"/>
      <c r="DC412" s="24"/>
      <c r="DD412" s="24"/>
      <c r="DE412" s="24"/>
      <c r="DF412" s="28">
        <f t="shared" si="236"/>
        <v>40</v>
      </c>
      <c r="DG412" s="29">
        <f t="shared" si="237"/>
        <v>100</v>
      </c>
      <c r="DH412" s="28">
        <f t="shared" si="238"/>
        <v>140</v>
      </c>
      <c r="DI412" s="30">
        <f t="shared" si="239"/>
        <v>0.6</v>
      </c>
      <c r="DJ412" s="31"/>
      <c r="DK412" s="32"/>
      <c r="DL412" s="15" t="s">
        <v>141</v>
      </c>
      <c r="DM412" s="15"/>
      <c r="DO412" s="33">
        <f t="shared" si="240"/>
        <v>0.65811965811965811</v>
      </c>
    </row>
    <row r="413" spans="3:119" ht="15.75" hidden="1" customHeight="1" x14ac:dyDescent="0.3">
      <c r="C413" t="s">
        <v>991</v>
      </c>
      <c r="D413" s="15">
        <v>138</v>
      </c>
      <c r="E413" s="15" t="s">
        <v>146</v>
      </c>
      <c r="F413" s="15" t="s">
        <v>307</v>
      </c>
      <c r="G413" s="15">
        <v>-30.061733820000001</v>
      </c>
      <c r="H413" s="15">
        <v>-50.168336490000002</v>
      </c>
      <c r="I413" s="15" t="s">
        <v>154</v>
      </c>
      <c r="J413" s="15" t="s">
        <v>135</v>
      </c>
      <c r="K413" s="15" t="s">
        <v>136</v>
      </c>
      <c r="L413" s="15" t="s">
        <v>148</v>
      </c>
      <c r="M413" s="15">
        <v>150</v>
      </c>
      <c r="N413" s="15">
        <v>22</v>
      </c>
      <c r="O413" s="15">
        <v>0</v>
      </c>
      <c r="P413" s="15">
        <f t="shared" si="214"/>
        <v>300</v>
      </c>
      <c r="Q413" s="20">
        <v>2</v>
      </c>
      <c r="R413" s="16">
        <v>0</v>
      </c>
      <c r="S413" s="16">
        <v>7</v>
      </c>
      <c r="T413" s="15"/>
      <c r="U413" s="15"/>
      <c r="V413" s="15">
        <v>0</v>
      </c>
      <c r="W413" s="15">
        <v>3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 t="s">
        <v>138</v>
      </c>
      <c r="AD413" s="15" t="s">
        <v>139</v>
      </c>
      <c r="AE413" s="15">
        <v>41.6</v>
      </c>
      <c r="AF413" s="15">
        <v>7.5</v>
      </c>
      <c r="AG413" s="15">
        <v>1</v>
      </c>
      <c r="AH413" s="15">
        <v>0.5</v>
      </c>
      <c r="AI413" s="15">
        <v>1.3</v>
      </c>
      <c r="AJ413" s="16">
        <f t="shared" si="215"/>
        <v>0.8</v>
      </c>
      <c r="AK413" s="16" t="s">
        <v>135</v>
      </c>
      <c r="AL413" s="16" t="s">
        <v>135</v>
      </c>
      <c r="AM413" s="15" t="s">
        <v>140</v>
      </c>
      <c r="AN413" s="16">
        <f t="shared" si="216"/>
        <v>2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 t="s">
        <v>135</v>
      </c>
      <c r="AU413" s="17">
        <f t="shared" si="217"/>
        <v>0</v>
      </c>
      <c r="AV413" s="17"/>
      <c r="AW413" s="17">
        <f>VLOOKUP(I413,ABNT5101!$I$3:$J$9,2)</f>
        <v>10</v>
      </c>
      <c r="AX413" s="17">
        <f>VLOOKUP(I413,ABNT5101!$I$3:$M$9,5)</f>
        <v>0.18</v>
      </c>
      <c r="AY413" s="131" t="str">
        <f>_xlfn.XLOOKUP(I413,ABNT5101!$I:$I,ABNT5101!$L:$L)</f>
        <v>-</v>
      </c>
      <c r="AZ413" s="131">
        <f>_xlfn.XLOOKUP(I413,ABNT5101!$I:$I,ABNT5101!M:M)</f>
        <v>0.18</v>
      </c>
      <c r="BA413" s="131" t="str">
        <f>_xlfn.XLOOKUP(I413,ABNT5101!$I:$I,ABNT5101!N:N)</f>
        <v>-</v>
      </c>
      <c r="BB413" s="131">
        <f>_xlfn.XLOOKUP(I413,ABNT5101!$I:$I,ABNT5101!O:O)</f>
        <v>16</v>
      </c>
      <c r="BC413" s="18" t="str">
        <f t="shared" si="218"/>
        <v>ATENDE</v>
      </c>
      <c r="BD413" s="19">
        <f t="shared" si="219"/>
        <v>1.6000000000000014E-2</v>
      </c>
      <c r="BE413" s="19">
        <f t="shared" si="220"/>
        <v>0.2777777777777779</v>
      </c>
      <c r="BF413" s="19" t="str">
        <f t="shared" si="221"/>
        <v>-</v>
      </c>
      <c r="BG413" s="20">
        <v>10.16</v>
      </c>
      <c r="BH413" s="20">
        <v>0.23</v>
      </c>
      <c r="BI413" s="20"/>
      <c r="BJ413" s="20"/>
      <c r="BK413" s="21"/>
      <c r="BL413" s="20"/>
      <c r="BM413" s="18" t="str">
        <f t="shared" si="222"/>
        <v>ATENDE</v>
      </c>
      <c r="BN413" s="18" t="str">
        <f t="shared" si="223"/>
        <v>ATENDE</v>
      </c>
      <c r="BO413" s="18" t="str">
        <f t="shared" si="224"/>
        <v>ATENDE</v>
      </c>
      <c r="BP413" s="18" t="str">
        <f t="shared" si="225"/>
        <v>ATENDE</v>
      </c>
      <c r="BQ413" s="22" t="str">
        <f t="shared" si="226"/>
        <v>C4</v>
      </c>
      <c r="BR413" s="22" t="str">
        <f t="shared" si="242"/>
        <v>P6</v>
      </c>
      <c r="BS413" s="23" t="e">
        <f t="shared" si="227"/>
        <v>#VALUE!</v>
      </c>
      <c r="BT413" s="20" t="s">
        <v>994</v>
      </c>
      <c r="BU413" s="20" t="s">
        <v>994</v>
      </c>
      <c r="BV413" s="132">
        <f>IF(BR413="-","-",_xlfn.XLOOKUP(BR413,ABNT5101!$B$4:$B$9,ABNT5101!$C$4:$C$9))</f>
        <v>3</v>
      </c>
      <c r="BW413" s="132">
        <f>IF(BR413="-","-",_xlfn.XLOOKUP(BR413,ABNT5101!$B$4:$B$9,ABNT5101!$D$4:$D$9))</f>
        <v>0.6</v>
      </c>
      <c r="BX413" s="18" t="str">
        <f t="shared" si="228"/>
        <v>ATENDE</v>
      </c>
      <c r="BY413" s="18" t="str">
        <f t="shared" si="229"/>
        <v>ATENDE</v>
      </c>
      <c r="BZ413" s="18" t="str">
        <f t="shared" si="230"/>
        <v>ATENDE</v>
      </c>
      <c r="CA413" s="22" t="str">
        <f t="shared" si="241"/>
        <v>P6</v>
      </c>
      <c r="CB413" s="23">
        <f t="shared" si="231"/>
        <v>0.62333333333333329</v>
      </c>
      <c r="CC413" s="22">
        <v>4.87</v>
      </c>
      <c r="CD413" s="22">
        <v>1.46</v>
      </c>
      <c r="CE413" s="130">
        <f>IF(CA413="-","-",_xlfn.XLOOKUP(CA413,ABNT5101!$B$4:$B$9,ABNT5101!$C$4:$C$9))</f>
        <v>3</v>
      </c>
      <c r="CF413" s="130">
        <f>IF(CA413="-","-",_xlfn.XLOOKUP(CA413,ABNT5101!$B$4:$B$9,ABNT5101!$D$4:$D$9))</f>
        <v>0.6</v>
      </c>
      <c r="CG413" s="18" t="str">
        <f t="shared" si="232"/>
        <v>ATENDE</v>
      </c>
      <c r="CH413" s="18" t="str">
        <f t="shared" si="233"/>
        <v>ATENDE</v>
      </c>
      <c r="CI413" s="18" t="str">
        <f t="shared" si="234"/>
        <v>ATENDE</v>
      </c>
      <c r="CJ413" s="133" t="str">
        <f>_xlfn.XLOOKUP(CK413,'Banco de dados'!$B:$B,'Banco de dados'!$D:$D)</f>
        <v>LEDSTAR</v>
      </c>
      <c r="CK413" s="145" t="s">
        <v>709</v>
      </c>
      <c r="CL413" s="24" t="str">
        <f>_xlfn.XLOOKUP(CK413,'Banco de dados'!$B:$B,'Banco de dados'!$E:$E)</f>
        <v>LUM LED SL VT 9.1 35W</v>
      </c>
      <c r="CM413" s="24"/>
      <c r="CN413" s="24" t="e">
        <f>IF(CM413="-","-",_xlfn.XLOOKUP(CM413,'Banco de dados'!$B:$B,'Banco de dados'!$E:$E))</f>
        <v>#N/A</v>
      </c>
      <c r="CO413" s="26">
        <f t="shared" si="235"/>
        <v>1</v>
      </c>
      <c r="CP413" s="24">
        <f>_xlfn.XLOOKUP(CK413,'Banco de dados'!$B:$B,'Banco de dados'!$H:$H)</f>
        <v>35</v>
      </c>
      <c r="CQ413" s="24">
        <f>_xlfn.XLOOKUP(CM413,'Banco de dados'!$B:$B,'Banco de dados'!$H:$H)</f>
        <v>0</v>
      </c>
      <c r="CR413" s="24">
        <f>_xlfn.XLOOKUP(CK413,'Banco de dados'!$B:$B,'Banco de dados'!$F:$F)</f>
        <v>5955.62</v>
      </c>
      <c r="CS413" s="24">
        <f>_xlfn.XLOOKUP(CM413,'Banco de dados'!$B:$B,'Banco de dados'!$F:$F)</f>
        <v>0</v>
      </c>
      <c r="CT413" s="25">
        <v>0</v>
      </c>
      <c r="CU413" s="25"/>
      <c r="CV413" s="24" t="str">
        <f>IF(AI413&lt;=0.5,"Curto I",IF(AND(AI413&gt;='Braços de IP'!$B$9,AI413&lt;='Braços de IP'!$D$9),'Braços de IP'!$E$9,IF(AND(AI413&gt;='Braços de IP'!$B$10,AI413&lt;='Braços de IP'!$D$10),'Braços de IP'!$E$10,IF(AND(AI413&gt;='Braços de IP'!$B$11,AI413&lt;='Braços de IP'!$D$11),'Braços de IP'!$E$11,IF(AND(AI413&gt;='Braços de IP'!$B$12,AI413&lt;='Braços de IP'!$D$12),'Braços de IP'!$E$12,IF(AND(AI413&gt;='Braços de IP'!$B$13,AI413&lt;='Braços de IP'!$D$13),'Braços de IP'!$E$13,IF(AND(AI413&gt;='Braços de IP'!$B$14,AI413&lt;='Braços de IP'!$D$14),'Braços de IP'!$E$14,"ERRO")))))))</f>
        <v>Curto II</v>
      </c>
      <c r="CW413" s="25"/>
      <c r="CX413" s="24" t="str">
        <f>IF($CW413="","",VLOOKUP($CW413,'Braços de IP'!$E$9:$I$15,2,0))</f>
        <v/>
      </c>
      <c r="CY413" s="27" t="str">
        <f>IF($CW413="","",VLOOKUP($CW413,'Braços de IP'!$E$9:$I$15,5,0))</f>
        <v/>
      </c>
      <c r="CZ413" s="24"/>
      <c r="DA413" s="24"/>
      <c r="DB413" s="24"/>
      <c r="DC413" s="24"/>
      <c r="DD413" s="24"/>
      <c r="DE413" s="24"/>
      <c r="DF413" s="28">
        <f t="shared" si="236"/>
        <v>35</v>
      </c>
      <c r="DG413" s="29">
        <f t="shared" si="237"/>
        <v>150</v>
      </c>
      <c r="DH413" s="28">
        <f t="shared" si="238"/>
        <v>185</v>
      </c>
      <c r="DI413" s="30">
        <f t="shared" si="239"/>
        <v>0.76666666666666661</v>
      </c>
      <c r="DJ413" s="31"/>
      <c r="DK413" s="32"/>
      <c r="DL413" s="15" t="s">
        <v>141</v>
      </c>
      <c r="DM413" s="15"/>
      <c r="DO413" s="33">
        <f t="shared" si="240"/>
        <v>0.79651162790697672</v>
      </c>
    </row>
    <row r="414" spans="3:119" ht="15.75" hidden="1" customHeight="1" x14ac:dyDescent="0.3">
      <c r="C414" t="s">
        <v>991</v>
      </c>
      <c r="D414" s="15">
        <v>138</v>
      </c>
      <c r="E414" s="15" t="s">
        <v>146</v>
      </c>
      <c r="F414" s="15" t="s">
        <v>307</v>
      </c>
      <c r="G414" s="15">
        <v>-30.061733820000001</v>
      </c>
      <c r="H414" s="15">
        <v>-50.168336490000002</v>
      </c>
      <c r="I414" s="15" t="s">
        <v>154</v>
      </c>
      <c r="J414" s="15" t="s">
        <v>135</v>
      </c>
      <c r="K414" s="15" t="s">
        <v>136</v>
      </c>
      <c r="L414" s="15" t="s">
        <v>148</v>
      </c>
      <c r="M414" s="15">
        <v>150</v>
      </c>
      <c r="N414" s="15">
        <v>22</v>
      </c>
      <c r="O414" s="15">
        <v>0</v>
      </c>
      <c r="P414" s="15">
        <f t="shared" si="214"/>
        <v>300</v>
      </c>
      <c r="Q414" s="20">
        <v>2</v>
      </c>
      <c r="R414" s="16">
        <v>0</v>
      </c>
      <c r="S414" s="16">
        <v>7</v>
      </c>
      <c r="T414" s="15"/>
      <c r="U414" s="15"/>
      <c r="V414" s="15">
        <v>0</v>
      </c>
      <c r="W414" s="15">
        <v>3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 t="s">
        <v>138</v>
      </c>
      <c r="AD414" s="15" t="s">
        <v>139</v>
      </c>
      <c r="AE414" s="15">
        <v>41.6</v>
      </c>
      <c r="AF414" s="15">
        <v>7.5</v>
      </c>
      <c r="AG414" s="15">
        <v>1</v>
      </c>
      <c r="AH414" s="15">
        <v>0.5</v>
      </c>
      <c r="AI414" s="15">
        <v>1.3</v>
      </c>
      <c r="AJ414" s="16">
        <f t="shared" si="215"/>
        <v>0.8</v>
      </c>
      <c r="AK414" s="16" t="s">
        <v>135</v>
      </c>
      <c r="AL414" s="16" t="s">
        <v>135</v>
      </c>
      <c r="AM414" s="15" t="s">
        <v>140</v>
      </c>
      <c r="AN414" s="16">
        <f t="shared" si="216"/>
        <v>2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 t="s">
        <v>135</v>
      </c>
      <c r="AU414" s="17">
        <f t="shared" si="217"/>
        <v>0</v>
      </c>
      <c r="AV414" s="17"/>
      <c r="AW414" s="17">
        <f>VLOOKUP(I414,ABNT5101!$I$3:$J$9,2)</f>
        <v>10</v>
      </c>
      <c r="AX414" s="17">
        <f>VLOOKUP(I414,ABNT5101!$I$3:$M$9,5)</f>
        <v>0.18</v>
      </c>
      <c r="AY414" s="131" t="str">
        <f>_xlfn.XLOOKUP(I414,ABNT5101!$I:$I,ABNT5101!$L:$L)</f>
        <v>-</v>
      </c>
      <c r="AZ414" s="131">
        <f>_xlfn.XLOOKUP(I414,ABNT5101!$I:$I,ABNT5101!M:M)</f>
        <v>0.18</v>
      </c>
      <c r="BA414" s="131" t="str">
        <f>_xlfn.XLOOKUP(I414,ABNT5101!$I:$I,ABNT5101!N:N)</f>
        <v>-</v>
      </c>
      <c r="BB414" s="131">
        <f>_xlfn.XLOOKUP(I414,ABNT5101!$I:$I,ABNT5101!O:O)</f>
        <v>16</v>
      </c>
      <c r="BC414" s="18" t="str">
        <f t="shared" si="218"/>
        <v>ATENDE</v>
      </c>
      <c r="BD414" s="19">
        <f t="shared" si="219"/>
        <v>0.13900000000000001</v>
      </c>
      <c r="BE414" s="19">
        <f t="shared" si="220"/>
        <v>0.83333333333333348</v>
      </c>
      <c r="BF414" s="19" t="str">
        <f t="shared" si="221"/>
        <v>-</v>
      </c>
      <c r="BG414" s="20">
        <v>11.39</v>
      </c>
      <c r="BH414" s="20">
        <v>0.33</v>
      </c>
      <c r="BI414" s="20"/>
      <c r="BJ414" s="20"/>
      <c r="BK414" s="21"/>
      <c r="BL414" s="20"/>
      <c r="BM414" s="18" t="str">
        <f t="shared" si="222"/>
        <v>ATENDE</v>
      </c>
      <c r="BN414" s="18" t="str">
        <f t="shared" si="223"/>
        <v>ATENDE</v>
      </c>
      <c r="BO414" s="18" t="str">
        <f t="shared" si="224"/>
        <v>ATENDE</v>
      </c>
      <c r="BP414" s="18" t="str">
        <f t="shared" si="225"/>
        <v>ATENDE</v>
      </c>
      <c r="BQ414" s="22" t="str">
        <f t="shared" si="226"/>
        <v>C4</v>
      </c>
      <c r="BR414" s="22" t="str">
        <f t="shared" si="242"/>
        <v>P6</v>
      </c>
      <c r="BS414" s="23" t="e">
        <f t="shared" si="227"/>
        <v>#VALUE!</v>
      </c>
      <c r="BT414" s="20" t="s">
        <v>994</v>
      </c>
      <c r="BU414" s="20" t="s">
        <v>994</v>
      </c>
      <c r="BV414" s="132">
        <f>IF(BR414="-","-",_xlfn.XLOOKUP(BR414,ABNT5101!$B$4:$B$9,ABNT5101!$C$4:$C$9))</f>
        <v>3</v>
      </c>
      <c r="BW414" s="132">
        <f>IF(BR414="-","-",_xlfn.XLOOKUP(BR414,ABNT5101!$B$4:$B$9,ABNT5101!$D$4:$D$9))</f>
        <v>0.6</v>
      </c>
      <c r="BX414" s="18" t="str">
        <f t="shared" si="228"/>
        <v>ATENDE</v>
      </c>
      <c r="BY414" s="18" t="str">
        <f t="shared" si="229"/>
        <v>ATENDE</v>
      </c>
      <c r="BZ414" s="18" t="str">
        <f t="shared" si="230"/>
        <v>ATENDE</v>
      </c>
      <c r="CA414" s="22" t="str">
        <f t="shared" si="241"/>
        <v>P6</v>
      </c>
      <c r="CB414" s="23">
        <f t="shared" si="231"/>
        <v>0.67333333333333312</v>
      </c>
      <c r="CC414" s="22">
        <v>5.0199999999999996</v>
      </c>
      <c r="CD414" s="22">
        <v>2.12</v>
      </c>
      <c r="CE414" s="130">
        <f>IF(CA414="-","-",_xlfn.XLOOKUP(CA414,ABNT5101!$B$4:$B$9,ABNT5101!$C$4:$C$9))</f>
        <v>3</v>
      </c>
      <c r="CF414" s="130">
        <f>IF(CA414="-","-",_xlfn.XLOOKUP(CA414,ABNT5101!$B$4:$B$9,ABNT5101!$D$4:$D$9))</f>
        <v>0.6</v>
      </c>
      <c r="CG414" s="18" t="str">
        <f t="shared" si="232"/>
        <v>ATENDE</v>
      </c>
      <c r="CH414" s="18" t="str">
        <f t="shared" si="233"/>
        <v>ATENDE</v>
      </c>
      <c r="CI414" s="18" t="str">
        <f t="shared" si="234"/>
        <v>ATENDE</v>
      </c>
      <c r="CJ414" s="133" t="str">
        <f>_xlfn.XLOOKUP(CK414,'Banco de dados'!$B:$B,'Banco de dados'!$D:$D)</f>
        <v>SX LIGHTING</v>
      </c>
      <c r="CK414" s="145" t="s">
        <v>803</v>
      </c>
      <c r="CL414" s="24" t="str">
        <f>_xlfn.XLOOKUP(CK414,'Banco de dados'!$B:$B,'Banco de dados'!$E:$E)</f>
        <v>SXINEVO040K40L12CZF7PHF</v>
      </c>
      <c r="CM414" s="24"/>
      <c r="CN414" s="24" t="e">
        <f>IF(CM414="-","-",_xlfn.XLOOKUP(CM414,'Banco de dados'!$B:$B,'Banco de dados'!$E:$E))</f>
        <v>#N/A</v>
      </c>
      <c r="CO414" s="26">
        <f t="shared" si="235"/>
        <v>1</v>
      </c>
      <c r="CP414" s="24">
        <f>_xlfn.XLOOKUP(CK414,'Banco de dados'!$B:$B,'Banco de dados'!$H:$H)</f>
        <v>39</v>
      </c>
      <c r="CQ414" s="24">
        <f>_xlfn.XLOOKUP(CM414,'Banco de dados'!$B:$B,'Banco de dados'!$H:$H)</f>
        <v>0</v>
      </c>
      <c r="CR414" s="24">
        <f>_xlfn.XLOOKUP(CK414,'Banco de dados'!$B:$B,'Banco de dados'!$F:$F)</f>
        <v>6552</v>
      </c>
      <c r="CS414" s="24">
        <f>_xlfn.XLOOKUP(CM414,'Banco de dados'!$B:$B,'Banco de dados'!$F:$F)</f>
        <v>0</v>
      </c>
      <c r="CT414" s="25">
        <v>0</v>
      </c>
      <c r="CU414" s="25"/>
      <c r="CV414" s="24" t="str">
        <f>IF(AI414&lt;=0.5,"Curto I",IF(AND(AI414&gt;='Braços de IP'!$B$9,AI414&lt;='Braços de IP'!$D$9),'Braços de IP'!$E$9,IF(AND(AI414&gt;='Braços de IP'!$B$10,AI414&lt;='Braços de IP'!$D$10),'Braços de IP'!$E$10,IF(AND(AI414&gt;='Braços de IP'!$B$11,AI414&lt;='Braços de IP'!$D$11),'Braços de IP'!$E$11,IF(AND(AI414&gt;='Braços de IP'!$B$12,AI414&lt;='Braços de IP'!$D$12),'Braços de IP'!$E$12,IF(AND(AI414&gt;='Braços de IP'!$B$13,AI414&lt;='Braços de IP'!$D$13),'Braços de IP'!$E$13,IF(AND(AI414&gt;='Braços de IP'!$B$14,AI414&lt;='Braços de IP'!$D$14),'Braços de IP'!$E$14,"ERRO")))))))</f>
        <v>Curto II</v>
      </c>
      <c r="CW414" s="25"/>
      <c r="CX414" s="24" t="str">
        <f>IF($CW414="","",VLOOKUP($CW414,'Braços de IP'!$E$9:$I$15,2,0))</f>
        <v/>
      </c>
      <c r="CY414" s="27" t="str">
        <f>IF($CW414="","",VLOOKUP($CW414,'Braços de IP'!$E$9:$I$15,5,0))</f>
        <v/>
      </c>
      <c r="CZ414" s="24"/>
      <c r="DA414" s="24"/>
      <c r="DB414" s="24"/>
      <c r="DC414" s="24"/>
      <c r="DD414" s="24"/>
      <c r="DE414" s="24"/>
      <c r="DF414" s="28">
        <f t="shared" si="236"/>
        <v>39</v>
      </c>
      <c r="DG414" s="29">
        <f t="shared" si="237"/>
        <v>150</v>
      </c>
      <c r="DH414" s="28">
        <f t="shared" si="238"/>
        <v>189</v>
      </c>
      <c r="DI414" s="30">
        <f t="shared" si="239"/>
        <v>0.74</v>
      </c>
      <c r="DJ414" s="31"/>
      <c r="DK414" s="32"/>
      <c r="DL414" s="15" t="s">
        <v>141</v>
      </c>
      <c r="DM414" s="15"/>
      <c r="DO414" s="33">
        <f t="shared" si="240"/>
        <v>0.77325581395348841</v>
      </c>
    </row>
    <row r="415" spans="3:119" ht="15.75" hidden="1" customHeight="1" x14ac:dyDescent="0.3">
      <c r="C415" t="s">
        <v>991</v>
      </c>
      <c r="D415" s="15">
        <v>138</v>
      </c>
      <c r="E415" s="15" t="s">
        <v>146</v>
      </c>
      <c r="F415" s="15" t="s">
        <v>307</v>
      </c>
      <c r="G415" s="15">
        <v>-30.061733820000001</v>
      </c>
      <c r="H415" s="15">
        <v>-50.168336490000002</v>
      </c>
      <c r="I415" s="15" t="s">
        <v>154</v>
      </c>
      <c r="J415" s="15" t="s">
        <v>135</v>
      </c>
      <c r="K415" s="15" t="s">
        <v>136</v>
      </c>
      <c r="L415" s="15" t="s">
        <v>148</v>
      </c>
      <c r="M415" s="15">
        <v>150</v>
      </c>
      <c r="N415" s="15">
        <v>22</v>
      </c>
      <c r="O415" s="15">
        <v>0</v>
      </c>
      <c r="P415" s="15">
        <f t="shared" si="214"/>
        <v>300</v>
      </c>
      <c r="Q415" s="20">
        <v>2</v>
      </c>
      <c r="R415" s="16">
        <v>0</v>
      </c>
      <c r="S415" s="16">
        <v>7</v>
      </c>
      <c r="T415" s="15"/>
      <c r="U415" s="15"/>
      <c r="V415" s="15">
        <v>0</v>
      </c>
      <c r="W415" s="15">
        <v>3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 t="s">
        <v>138</v>
      </c>
      <c r="AD415" s="15" t="s">
        <v>139</v>
      </c>
      <c r="AE415" s="15">
        <v>41.6</v>
      </c>
      <c r="AF415" s="15">
        <v>7.5</v>
      </c>
      <c r="AG415" s="15">
        <v>1</v>
      </c>
      <c r="AH415" s="15">
        <v>0.5</v>
      </c>
      <c r="AI415" s="15">
        <v>1.3</v>
      </c>
      <c r="AJ415" s="16">
        <f t="shared" si="215"/>
        <v>0.8</v>
      </c>
      <c r="AK415" s="16" t="s">
        <v>135</v>
      </c>
      <c r="AL415" s="16" t="s">
        <v>135</v>
      </c>
      <c r="AM415" s="15" t="s">
        <v>140</v>
      </c>
      <c r="AN415" s="16">
        <f t="shared" si="216"/>
        <v>2</v>
      </c>
      <c r="AO415" s="16">
        <v>0</v>
      </c>
      <c r="AP415" s="16">
        <v>0</v>
      </c>
      <c r="AQ415" s="16">
        <v>0</v>
      </c>
      <c r="AR415" s="16">
        <v>0</v>
      </c>
      <c r="AS415" s="16">
        <v>0</v>
      </c>
      <c r="AT415" s="16" t="s">
        <v>135</v>
      </c>
      <c r="AU415" s="17">
        <f t="shared" si="217"/>
        <v>0</v>
      </c>
      <c r="AV415" s="17"/>
      <c r="AW415" s="17">
        <f>VLOOKUP(I415,ABNT5101!$I$3:$J$9,2)</f>
        <v>10</v>
      </c>
      <c r="AX415" s="17">
        <f>VLOOKUP(I415,ABNT5101!$I$3:$M$9,5)</f>
        <v>0.18</v>
      </c>
      <c r="AY415" s="131" t="str">
        <f>_xlfn.XLOOKUP(I415,ABNT5101!$I:$I,ABNT5101!$L:$L)</f>
        <v>-</v>
      </c>
      <c r="AZ415" s="131">
        <f>_xlfn.XLOOKUP(I415,ABNT5101!$I:$I,ABNT5101!M:M)</f>
        <v>0.18</v>
      </c>
      <c r="BA415" s="131" t="str">
        <f>_xlfn.XLOOKUP(I415,ABNT5101!$I:$I,ABNT5101!N:N)</f>
        <v>-</v>
      </c>
      <c r="BB415" s="131">
        <f>_xlfn.XLOOKUP(I415,ABNT5101!$I:$I,ABNT5101!O:O)</f>
        <v>16</v>
      </c>
      <c r="BC415" s="18" t="str">
        <f t="shared" si="218"/>
        <v>ATENDE</v>
      </c>
      <c r="BD415" s="19">
        <f t="shared" si="219"/>
        <v>7.2999999999999954E-2</v>
      </c>
      <c r="BE415" s="19">
        <f t="shared" si="220"/>
        <v>0.22222222222222232</v>
      </c>
      <c r="BF415" s="19" t="str">
        <f t="shared" si="221"/>
        <v>-</v>
      </c>
      <c r="BG415" s="20">
        <v>10.73</v>
      </c>
      <c r="BH415" s="20">
        <v>0.22</v>
      </c>
      <c r="BI415" s="20"/>
      <c r="BJ415" s="20"/>
      <c r="BK415" s="21"/>
      <c r="BL415" s="20"/>
      <c r="BM415" s="18" t="str">
        <f t="shared" si="222"/>
        <v>ATENDE</v>
      </c>
      <c r="BN415" s="18" t="str">
        <f t="shared" si="223"/>
        <v>ATENDE</v>
      </c>
      <c r="BO415" s="18" t="str">
        <f t="shared" si="224"/>
        <v>ATENDE</v>
      </c>
      <c r="BP415" s="18" t="str">
        <f t="shared" si="225"/>
        <v>ATENDE</v>
      </c>
      <c r="BQ415" s="22" t="str">
        <f t="shared" si="226"/>
        <v>C4</v>
      </c>
      <c r="BR415" s="22" t="str">
        <f t="shared" si="242"/>
        <v>P6</v>
      </c>
      <c r="BS415" s="23" t="e">
        <f t="shared" si="227"/>
        <v>#VALUE!</v>
      </c>
      <c r="BT415" s="20" t="s">
        <v>994</v>
      </c>
      <c r="BU415" s="20" t="s">
        <v>994</v>
      </c>
      <c r="BV415" s="132">
        <f>IF(BR415="-","-",_xlfn.XLOOKUP(BR415,ABNT5101!$B$4:$B$9,ABNT5101!$C$4:$C$9))</f>
        <v>3</v>
      </c>
      <c r="BW415" s="132">
        <f>IF(BR415="-","-",_xlfn.XLOOKUP(BR415,ABNT5101!$B$4:$B$9,ABNT5101!$D$4:$D$9))</f>
        <v>0.6</v>
      </c>
      <c r="BX415" s="18" t="str">
        <f t="shared" si="228"/>
        <v>ATENDE</v>
      </c>
      <c r="BY415" s="18" t="str">
        <f t="shared" si="229"/>
        <v>ATENDE</v>
      </c>
      <c r="BZ415" s="18" t="str">
        <f t="shared" si="230"/>
        <v>ATENDE</v>
      </c>
      <c r="CA415" s="22" t="str">
        <f t="shared" si="241"/>
        <v>P6</v>
      </c>
      <c r="CB415" s="23">
        <f t="shared" si="231"/>
        <v>0.34333333333333349</v>
      </c>
      <c r="CC415" s="22">
        <v>4.03</v>
      </c>
      <c r="CD415" s="22">
        <v>1.07</v>
      </c>
      <c r="CE415" s="130">
        <f>IF(CA415="-","-",_xlfn.XLOOKUP(CA415,ABNT5101!$B$4:$B$9,ABNT5101!$C$4:$C$9))</f>
        <v>3</v>
      </c>
      <c r="CF415" s="130">
        <f>IF(CA415="-","-",_xlfn.XLOOKUP(CA415,ABNT5101!$B$4:$B$9,ABNT5101!$D$4:$D$9))</f>
        <v>0.6</v>
      </c>
      <c r="CG415" s="18" t="str">
        <f t="shared" si="232"/>
        <v>ATENDE</v>
      </c>
      <c r="CH415" s="18" t="str">
        <f t="shared" si="233"/>
        <v>ATENDE</v>
      </c>
      <c r="CI415" s="18" t="str">
        <f t="shared" si="234"/>
        <v>ATENDE</v>
      </c>
      <c r="CJ415" s="133" t="str">
        <f>_xlfn.XLOOKUP(CK415,'Banco de dados'!$B:$B,'Banco de dados'!$D:$D)</f>
        <v>TECNOWATT</v>
      </c>
      <c r="CK415" s="145" t="s">
        <v>828</v>
      </c>
      <c r="CL415" s="24" t="str">
        <f>_xlfn.XLOOKUP(CK415,'Banco de dados'!$B:$B,'Banco de dados'!$E:$E)</f>
        <v>SIGSAGPTLRRSSNDL_50W_61IBBRS
1-10C1MUN6.5</v>
      </c>
      <c r="CM415" s="24"/>
      <c r="CN415" s="24" t="e">
        <f>IF(CM415="-","-",_xlfn.XLOOKUP(CM415,'Banco de dados'!$B:$B,'Banco de dados'!$E:$E))</f>
        <v>#N/A</v>
      </c>
      <c r="CO415" s="26">
        <f t="shared" si="235"/>
        <v>1</v>
      </c>
      <c r="CP415" s="24">
        <f>_xlfn.XLOOKUP(CK415,'Banco de dados'!$B:$B,'Banco de dados'!$H:$H)</f>
        <v>50</v>
      </c>
      <c r="CQ415" s="24" t="e">
        <f>_xlfn.XLOOKUP(CM415,'Banco de dados'!$B:$B,'Banco de dados'!$H:$H)</f>
        <v>#N/A</v>
      </c>
      <c r="CR415" s="24">
        <f>_xlfn.XLOOKUP(CK415,'Banco de dados'!$B:$B,'Banco de dados'!$F:$F)</f>
        <v>8163</v>
      </c>
      <c r="CS415" s="24">
        <f>_xlfn.XLOOKUP(CM415,'Banco de dados'!$B:$B,'Banco de dados'!$F:$F)</f>
        <v>0</v>
      </c>
      <c r="CT415" s="25">
        <v>0</v>
      </c>
      <c r="CU415" s="25"/>
      <c r="CV415" s="24" t="str">
        <f>IF(AI415&lt;=0.5,"Curto I",IF(AND(AI415&gt;='Braços de IP'!$B$9,AI415&lt;='Braços de IP'!$D$9),'Braços de IP'!$E$9,IF(AND(AI415&gt;='Braços de IP'!$B$10,AI415&lt;='Braços de IP'!$D$10),'Braços de IP'!$E$10,IF(AND(AI415&gt;='Braços de IP'!$B$11,AI415&lt;='Braços de IP'!$D$11),'Braços de IP'!$E$11,IF(AND(AI415&gt;='Braços de IP'!$B$12,AI415&lt;='Braços de IP'!$D$12),'Braços de IP'!$E$12,IF(AND(AI415&gt;='Braços de IP'!$B$13,AI415&lt;='Braços de IP'!$D$13),'Braços de IP'!$E$13,IF(AND(AI415&gt;='Braços de IP'!$B$14,AI415&lt;='Braços de IP'!$D$14),'Braços de IP'!$E$14,"ERRO")))))))</f>
        <v>Curto II</v>
      </c>
      <c r="CW415" s="25"/>
      <c r="CX415" s="24" t="str">
        <f>IF($CW415="","",VLOOKUP($CW415,'Braços de IP'!$E$9:$I$15,2,0))</f>
        <v/>
      </c>
      <c r="CY415" s="27" t="str">
        <f>IF($CW415="","",VLOOKUP($CW415,'Braços de IP'!$E$9:$I$15,5,0))</f>
        <v/>
      </c>
      <c r="CZ415" s="24"/>
      <c r="DA415" s="24"/>
      <c r="DB415" s="24"/>
      <c r="DC415" s="24"/>
      <c r="DD415" s="24"/>
      <c r="DE415" s="24"/>
      <c r="DF415" s="28">
        <f t="shared" si="236"/>
        <v>50</v>
      </c>
      <c r="DG415" s="29">
        <f t="shared" si="237"/>
        <v>150</v>
      </c>
      <c r="DH415" s="28">
        <f t="shared" si="238"/>
        <v>200</v>
      </c>
      <c r="DI415" s="30">
        <f t="shared" si="239"/>
        <v>0.66666666666666674</v>
      </c>
      <c r="DJ415" s="31"/>
      <c r="DK415" s="32"/>
      <c r="DL415" s="15" t="s">
        <v>141</v>
      </c>
      <c r="DM415" s="15"/>
      <c r="DO415" s="33">
        <f t="shared" si="240"/>
        <v>0.70930232558139539</v>
      </c>
    </row>
    <row r="416" spans="3:119" ht="15.75" hidden="1" customHeight="1" x14ac:dyDescent="0.3">
      <c r="C416" t="s">
        <v>991</v>
      </c>
      <c r="D416" s="15">
        <v>139</v>
      </c>
      <c r="E416" s="15" t="s">
        <v>132</v>
      </c>
      <c r="F416" s="15" t="s">
        <v>308</v>
      </c>
      <c r="G416" s="15">
        <v>-30.06011586</v>
      </c>
      <c r="H416" s="15">
        <v>-50.167653190000003</v>
      </c>
      <c r="I416" s="15" t="s">
        <v>154</v>
      </c>
      <c r="J416" s="15" t="s">
        <v>135</v>
      </c>
      <c r="K416" s="15" t="s">
        <v>136</v>
      </c>
      <c r="L416" s="15" t="s">
        <v>148</v>
      </c>
      <c r="M416" s="15">
        <v>100</v>
      </c>
      <c r="N416" s="15">
        <v>17</v>
      </c>
      <c r="O416" s="15">
        <v>0</v>
      </c>
      <c r="P416" s="15">
        <f t="shared" si="214"/>
        <v>200</v>
      </c>
      <c r="Q416" s="20">
        <v>2</v>
      </c>
      <c r="R416" s="16">
        <v>2.8</v>
      </c>
      <c r="S416" s="16">
        <v>7</v>
      </c>
      <c r="T416" s="15"/>
      <c r="U416" s="15"/>
      <c r="V416" s="15">
        <v>0</v>
      </c>
      <c r="W416" s="15">
        <v>2.8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 t="s">
        <v>138</v>
      </c>
      <c r="AD416" s="15" t="s">
        <v>139</v>
      </c>
      <c r="AE416" s="15">
        <v>27.6</v>
      </c>
      <c r="AF416" s="15">
        <v>7.5</v>
      </c>
      <c r="AG416" s="15">
        <v>1</v>
      </c>
      <c r="AH416" s="15">
        <v>0.5</v>
      </c>
      <c r="AI416" s="15">
        <v>1.3</v>
      </c>
      <c r="AJ416" s="16">
        <f t="shared" si="215"/>
        <v>0.8</v>
      </c>
      <c r="AK416" s="16" t="s">
        <v>135</v>
      </c>
      <c r="AL416" s="16" t="s">
        <v>135</v>
      </c>
      <c r="AM416" s="15" t="s">
        <v>140</v>
      </c>
      <c r="AN416" s="16">
        <f t="shared" si="216"/>
        <v>2</v>
      </c>
      <c r="AO416" s="16">
        <v>0</v>
      </c>
      <c r="AP416" s="16">
        <v>0</v>
      </c>
      <c r="AQ416" s="16">
        <v>0</v>
      </c>
      <c r="AR416" s="16">
        <v>0</v>
      </c>
      <c r="AS416" s="16">
        <v>0</v>
      </c>
      <c r="AT416" s="16" t="s">
        <v>135</v>
      </c>
      <c r="AU416" s="17">
        <f t="shared" si="217"/>
        <v>0</v>
      </c>
      <c r="AV416" s="17"/>
      <c r="AW416" s="17">
        <f>VLOOKUP(I416,ABNT5101!$I$3:$J$9,2)</f>
        <v>10</v>
      </c>
      <c r="AX416" s="17">
        <f>VLOOKUP(I416,ABNT5101!$I$3:$M$9,5)</f>
        <v>0.18</v>
      </c>
      <c r="AY416" s="131" t="str">
        <f>_xlfn.XLOOKUP(I416,ABNT5101!$I:$I,ABNT5101!$L:$L)</f>
        <v>-</v>
      </c>
      <c r="AZ416" s="131">
        <f>_xlfn.XLOOKUP(I416,ABNT5101!$I:$I,ABNT5101!M:M)</f>
        <v>0.18</v>
      </c>
      <c r="BA416" s="131" t="str">
        <f>_xlfn.XLOOKUP(I416,ABNT5101!$I:$I,ABNT5101!N:N)</f>
        <v>-</v>
      </c>
      <c r="BB416" s="131">
        <f>_xlfn.XLOOKUP(I416,ABNT5101!$I:$I,ABNT5101!O:O)</f>
        <v>16</v>
      </c>
      <c r="BC416" s="18" t="str">
        <f t="shared" si="218"/>
        <v>ATENDE</v>
      </c>
      <c r="BD416" s="19">
        <f t="shared" si="219"/>
        <v>0.11899999999999999</v>
      </c>
      <c r="BE416" s="19">
        <f t="shared" si="220"/>
        <v>1.6111111111111112</v>
      </c>
      <c r="BF416" s="19" t="str">
        <f t="shared" si="221"/>
        <v>-</v>
      </c>
      <c r="BG416" s="20">
        <v>11.19</v>
      </c>
      <c r="BH416" s="20">
        <v>0.47</v>
      </c>
      <c r="BI416" s="20"/>
      <c r="BJ416" s="20"/>
      <c r="BK416" s="21"/>
      <c r="BL416" s="20"/>
      <c r="BM416" s="18" t="str">
        <f t="shared" si="222"/>
        <v>ATENDE</v>
      </c>
      <c r="BN416" s="18" t="str">
        <f t="shared" si="223"/>
        <v>ATENDE</v>
      </c>
      <c r="BO416" s="18" t="str">
        <f t="shared" si="224"/>
        <v>ATENDE</v>
      </c>
      <c r="BP416" s="18" t="str">
        <f t="shared" si="225"/>
        <v>ATENDE</v>
      </c>
      <c r="BQ416" s="22" t="str">
        <f t="shared" si="226"/>
        <v>C4</v>
      </c>
      <c r="BR416" s="22" t="str">
        <f t="shared" si="242"/>
        <v>P6</v>
      </c>
      <c r="BS416" s="23">
        <f t="shared" si="227"/>
        <v>0.99666666666666681</v>
      </c>
      <c r="BT416" s="20">
        <v>5.99</v>
      </c>
      <c r="BU416" s="20">
        <v>3.55</v>
      </c>
      <c r="BV416" s="132">
        <f>IF(BR416="-","-",_xlfn.XLOOKUP(BR416,ABNT5101!$B$4:$B$9,ABNT5101!$C$4:$C$9))</f>
        <v>3</v>
      </c>
      <c r="BW416" s="132">
        <f>IF(BR416="-","-",_xlfn.XLOOKUP(BR416,ABNT5101!$B$4:$B$9,ABNT5101!$D$4:$D$9))</f>
        <v>0.6</v>
      </c>
      <c r="BX416" s="18" t="str">
        <f t="shared" si="228"/>
        <v>ATENDE</v>
      </c>
      <c r="BY416" s="18" t="str">
        <f t="shared" si="229"/>
        <v>ATENDE</v>
      </c>
      <c r="BZ416" s="18" t="str">
        <f t="shared" si="230"/>
        <v>ATENDE</v>
      </c>
      <c r="CA416" s="22" t="str">
        <f t="shared" si="241"/>
        <v>P6</v>
      </c>
      <c r="CB416" s="23">
        <f t="shared" si="231"/>
        <v>3.7700000000000005</v>
      </c>
      <c r="CC416" s="22">
        <v>14.31</v>
      </c>
      <c r="CD416" s="22">
        <v>7.82</v>
      </c>
      <c r="CE416" s="130">
        <f>IF(CA416="-","-",_xlfn.XLOOKUP(CA416,ABNT5101!$B$4:$B$9,ABNT5101!$C$4:$C$9))</f>
        <v>3</v>
      </c>
      <c r="CF416" s="130">
        <f>IF(CA416="-","-",_xlfn.XLOOKUP(CA416,ABNT5101!$B$4:$B$9,ABNT5101!$D$4:$D$9))</f>
        <v>0.6</v>
      </c>
      <c r="CG416" s="18" t="str">
        <f t="shared" si="232"/>
        <v>ATENDE</v>
      </c>
      <c r="CH416" s="18" t="str">
        <f t="shared" si="233"/>
        <v>ATENDE</v>
      </c>
      <c r="CI416" s="18" t="str">
        <f t="shared" si="234"/>
        <v>ATENDE</v>
      </c>
      <c r="CJ416" s="133" t="str">
        <f>_xlfn.XLOOKUP(CK416,'Banco de dados'!$B:$B,'Banco de dados'!$D:$D)</f>
        <v>LEDSTAR</v>
      </c>
      <c r="CK416" s="145" t="s">
        <v>707</v>
      </c>
      <c r="CL416" s="24" t="str">
        <f>_xlfn.XLOOKUP(CK416,'Banco de dados'!$B:$B,'Banco de dados'!$E:$E)</f>
        <v>LUM LED SL VT 9.1 28W</v>
      </c>
      <c r="CM416" s="24"/>
      <c r="CN416" s="24" t="e">
        <f>IF(CM416="-","-",_xlfn.XLOOKUP(CM416,'Banco de dados'!$B:$B,'Banco de dados'!$E:$E))</f>
        <v>#N/A</v>
      </c>
      <c r="CO416" s="26">
        <f t="shared" si="235"/>
        <v>1</v>
      </c>
      <c r="CP416" s="24">
        <f>_xlfn.XLOOKUP(CK416,'Banco de dados'!$B:$B,'Banco de dados'!$H:$H)</f>
        <v>28</v>
      </c>
      <c r="CQ416" s="24">
        <f>_xlfn.XLOOKUP(CM416,'Banco de dados'!$B:$B,'Banco de dados'!$H:$H)</f>
        <v>0</v>
      </c>
      <c r="CR416" s="24">
        <f>_xlfn.XLOOKUP(CK416,'Banco de dados'!$B:$B,'Banco de dados'!$F:$F)</f>
        <v>4927.3500000000004</v>
      </c>
      <c r="CS416" s="24">
        <f>_xlfn.XLOOKUP(CM416,'Banco de dados'!$B:$B,'Banco de dados'!$F:$F)</f>
        <v>0</v>
      </c>
      <c r="CT416" s="25">
        <v>0</v>
      </c>
      <c r="CU416" s="25"/>
      <c r="CV416" s="24" t="str">
        <f>IF(AI416&lt;=0.5,"Curto I",IF(AND(AI416&gt;='Braços de IP'!$B$9,AI416&lt;='Braços de IP'!$D$9),'Braços de IP'!$E$9,IF(AND(AI416&gt;='Braços de IP'!$B$10,AI416&lt;='Braços de IP'!$D$10),'Braços de IP'!$E$10,IF(AND(AI416&gt;='Braços de IP'!$B$11,AI416&lt;='Braços de IP'!$D$11),'Braços de IP'!$E$11,IF(AND(AI416&gt;='Braços de IP'!$B$12,AI416&lt;='Braços de IP'!$D$12),'Braços de IP'!$E$12,IF(AND(AI416&gt;='Braços de IP'!$B$13,AI416&lt;='Braços de IP'!$D$13),'Braços de IP'!$E$13,IF(AND(AI416&gt;='Braços de IP'!$B$14,AI416&lt;='Braços de IP'!$D$14),'Braços de IP'!$E$14,"ERRO")))))))</f>
        <v>Curto II</v>
      </c>
      <c r="CW416" s="25"/>
      <c r="CX416" s="24" t="str">
        <f>IF($CW416="","",VLOOKUP($CW416,'Braços de IP'!$E$9:$I$15,2,0))</f>
        <v/>
      </c>
      <c r="CY416" s="27" t="str">
        <f>IF($CW416="","",VLOOKUP($CW416,'Braços de IP'!$E$9:$I$15,5,0))</f>
        <v/>
      </c>
      <c r="CZ416" s="24"/>
      <c r="DA416" s="24"/>
      <c r="DB416" s="24"/>
      <c r="DC416" s="24"/>
      <c r="DD416" s="24"/>
      <c r="DE416" s="24"/>
      <c r="DF416" s="28">
        <f t="shared" si="236"/>
        <v>28</v>
      </c>
      <c r="DG416" s="29">
        <f t="shared" si="237"/>
        <v>100</v>
      </c>
      <c r="DH416" s="28">
        <f t="shared" si="238"/>
        <v>128</v>
      </c>
      <c r="DI416" s="30">
        <f t="shared" si="239"/>
        <v>0.72</v>
      </c>
      <c r="DJ416" s="31"/>
      <c r="DK416" s="32"/>
      <c r="DL416" s="15" t="s">
        <v>141</v>
      </c>
      <c r="DM416" s="15"/>
      <c r="DO416" s="33">
        <f t="shared" si="240"/>
        <v>0.76068376068376065</v>
      </c>
    </row>
    <row r="417" spans="1:125" ht="15.75" hidden="1" customHeight="1" x14ac:dyDescent="0.3">
      <c r="C417" t="s">
        <v>991</v>
      </c>
      <c r="D417" s="15">
        <v>139</v>
      </c>
      <c r="E417" s="15" t="s">
        <v>132</v>
      </c>
      <c r="F417" s="15" t="s">
        <v>308</v>
      </c>
      <c r="G417" s="15">
        <v>-30.06011586</v>
      </c>
      <c r="H417" s="15">
        <v>-50.167653190000003</v>
      </c>
      <c r="I417" s="15" t="s">
        <v>154</v>
      </c>
      <c r="J417" s="15" t="s">
        <v>135</v>
      </c>
      <c r="K417" s="15" t="s">
        <v>136</v>
      </c>
      <c r="L417" s="15" t="s">
        <v>148</v>
      </c>
      <c r="M417" s="15">
        <v>100</v>
      </c>
      <c r="N417" s="15">
        <v>17</v>
      </c>
      <c r="O417" s="15">
        <v>0</v>
      </c>
      <c r="P417" s="15">
        <f t="shared" si="214"/>
        <v>200</v>
      </c>
      <c r="Q417" s="20">
        <v>2</v>
      </c>
      <c r="R417" s="16">
        <v>2.8</v>
      </c>
      <c r="S417" s="16">
        <v>7</v>
      </c>
      <c r="T417" s="15"/>
      <c r="U417" s="15"/>
      <c r="V417" s="15">
        <v>0</v>
      </c>
      <c r="W417" s="15">
        <v>2.8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 t="s">
        <v>138</v>
      </c>
      <c r="AD417" s="15" t="s">
        <v>139</v>
      </c>
      <c r="AE417" s="15">
        <v>27.6</v>
      </c>
      <c r="AF417" s="15">
        <v>7.5</v>
      </c>
      <c r="AG417" s="15">
        <v>1</v>
      </c>
      <c r="AH417" s="15">
        <v>0.5</v>
      </c>
      <c r="AI417" s="15">
        <v>1.3</v>
      </c>
      <c r="AJ417" s="16">
        <f t="shared" si="215"/>
        <v>0.8</v>
      </c>
      <c r="AK417" s="16" t="s">
        <v>135</v>
      </c>
      <c r="AL417" s="16" t="s">
        <v>135</v>
      </c>
      <c r="AM417" s="15" t="s">
        <v>140</v>
      </c>
      <c r="AN417" s="16">
        <f t="shared" si="216"/>
        <v>2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 t="s">
        <v>135</v>
      </c>
      <c r="AU417" s="17">
        <f t="shared" si="217"/>
        <v>0</v>
      </c>
      <c r="AV417" s="17"/>
      <c r="AW417" s="17">
        <f>VLOOKUP(I417,ABNT5101!$I$3:$J$9,2)</f>
        <v>10</v>
      </c>
      <c r="AX417" s="17">
        <f>VLOOKUP(I417,ABNT5101!$I$3:$M$9,5)</f>
        <v>0.18</v>
      </c>
      <c r="AY417" s="131" t="str">
        <f>_xlfn.XLOOKUP(I417,ABNT5101!$I:$I,ABNT5101!$L:$L)</f>
        <v>-</v>
      </c>
      <c r="AZ417" s="131">
        <f>_xlfn.XLOOKUP(I417,ABNT5101!$I:$I,ABNT5101!M:M)</f>
        <v>0.18</v>
      </c>
      <c r="BA417" s="131" t="str">
        <f>_xlfn.XLOOKUP(I417,ABNT5101!$I:$I,ABNT5101!N:N)</f>
        <v>-</v>
      </c>
      <c r="BB417" s="131">
        <f>_xlfn.XLOOKUP(I417,ABNT5101!$I:$I,ABNT5101!O:O)</f>
        <v>16</v>
      </c>
      <c r="BC417" s="18" t="str">
        <f t="shared" si="218"/>
        <v>ATENDE</v>
      </c>
      <c r="BD417" s="19">
        <f t="shared" si="219"/>
        <v>0.11199999999999988</v>
      </c>
      <c r="BE417" s="19">
        <f t="shared" si="220"/>
        <v>2.8888888888888888</v>
      </c>
      <c r="BF417" s="19" t="str">
        <f t="shared" si="221"/>
        <v>-</v>
      </c>
      <c r="BG417" s="20">
        <v>11.12</v>
      </c>
      <c r="BH417" s="20">
        <v>0.7</v>
      </c>
      <c r="BI417" s="20"/>
      <c r="BJ417" s="20"/>
      <c r="BK417" s="21"/>
      <c r="BL417" s="20"/>
      <c r="BM417" s="18" t="str">
        <f t="shared" si="222"/>
        <v>ATENDE</v>
      </c>
      <c r="BN417" s="18" t="str">
        <f t="shared" si="223"/>
        <v>ATENDE</v>
      </c>
      <c r="BO417" s="18" t="str">
        <f t="shared" si="224"/>
        <v>ATENDE</v>
      </c>
      <c r="BP417" s="18" t="str">
        <f t="shared" si="225"/>
        <v>ATENDE</v>
      </c>
      <c r="BQ417" s="22" t="str">
        <f t="shared" si="226"/>
        <v>C4</v>
      </c>
      <c r="BR417" s="22" t="str">
        <f t="shared" si="242"/>
        <v>P6</v>
      </c>
      <c r="BS417" s="23">
        <f t="shared" si="227"/>
        <v>1.2666666666666666</v>
      </c>
      <c r="BT417" s="20">
        <v>6.8</v>
      </c>
      <c r="BU417" s="20">
        <v>4.76</v>
      </c>
      <c r="BV417" s="132">
        <f>IF(BR417="-","-",_xlfn.XLOOKUP(BR417,ABNT5101!$B$4:$B$9,ABNT5101!$C$4:$C$9))</f>
        <v>3</v>
      </c>
      <c r="BW417" s="132">
        <f>IF(BR417="-","-",_xlfn.XLOOKUP(BR417,ABNT5101!$B$4:$B$9,ABNT5101!$D$4:$D$9))</f>
        <v>0.6</v>
      </c>
      <c r="BX417" s="18" t="str">
        <f t="shared" si="228"/>
        <v>ATENDE</v>
      </c>
      <c r="BY417" s="18" t="str">
        <f t="shared" si="229"/>
        <v>ATENDE</v>
      </c>
      <c r="BZ417" s="18" t="str">
        <f t="shared" si="230"/>
        <v>ATENDE</v>
      </c>
      <c r="CA417" s="22" t="str">
        <f t="shared" si="241"/>
        <v>P6</v>
      </c>
      <c r="CB417" s="23">
        <f t="shared" si="231"/>
        <v>2.2266666666666666</v>
      </c>
      <c r="CC417" s="22">
        <v>9.68</v>
      </c>
      <c r="CD417" s="22">
        <v>5.83</v>
      </c>
      <c r="CE417" s="130">
        <f>IF(CA417="-","-",_xlfn.XLOOKUP(CA417,ABNT5101!$B$4:$B$9,ABNT5101!$C$4:$C$9))</f>
        <v>3</v>
      </c>
      <c r="CF417" s="130">
        <f>IF(CA417="-","-",_xlfn.XLOOKUP(CA417,ABNT5101!$B$4:$B$9,ABNT5101!$D$4:$D$9))</f>
        <v>0.6</v>
      </c>
      <c r="CG417" s="18" t="str">
        <f t="shared" si="232"/>
        <v>ATENDE</v>
      </c>
      <c r="CH417" s="18" t="str">
        <f t="shared" si="233"/>
        <v>ATENDE</v>
      </c>
      <c r="CI417" s="18" t="str">
        <f t="shared" si="234"/>
        <v>ATENDE</v>
      </c>
      <c r="CJ417" s="133" t="str">
        <f>_xlfn.XLOOKUP(CK417,'Banco de dados'!$B:$B,'Banco de dados'!$D:$D)</f>
        <v>SX LIGHTING</v>
      </c>
      <c r="CK417" s="145" t="s">
        <v>803</v>
      </c>
      <c r="CL417" s="24" t="str">
        <f>_xlfn.XLOOKUP(CK417,'Banco de dados'!$B:$B,'Banco de dados'!$E:$E)</f>
        <v>SXINEVO040K40L12CZF7PHF</v>
      </c>
      <c r="CM417" s="24"/>
      <c r="CN417" s="24" t="e">
        <f>IF(CM417="-","-",_xlfn.XLOOKUP(CM417,'Banco de dados'!$B:$B,'Banco de dados'!$E:$E))</f>
        <v>#N/A</v>
      </c>
      <c r="CO417" s="26">
        <f t="shared" si="235"/>
        <v>1</v>
      </c>
      <c r="CP417" s="24">
        <f>_xlfn.XLOOKUP(CK417,'Banco de dados'!$B:$B,'Banco de dados'!$H:$H)</f>
        <v>39</v>
      </c>
      <c r="CQ417" s="24">
        <f>_xlfn.XLOOKUP(CM417,'Banco de dados'!$B:$B,'Banco de dados'!$H:$H)</f>
        <v>0</v>
      </c>
      <c r="CR417" s="24">
        <f>_xlfn.XLOOKUP(CK417,'Banco de dados'!$B:$B,'Banco de dados'!$F:$F)</f>
        <v>6552</v>
      </c>
      <c r="CS417" s="24">
        <f>_xlfn.XLOOKUP(CM417,'Banco de dados'!$B:$B,'Banco de dados'!$F:$F)</f>
        <v>0</v>
      </c>
      <c r="CT417" s="25">
        <v>0</v>
      </c>
      <c r="CU417" s="25"/>
      <c r="CV417" s="24" t="str">
        <f>IF(AI417&lt;=0.5,"Curto I",IF(AND(AI417&gt;='Braços de IP'!$B$9,AI417&lt;='Braços de IP'!$D$9),'Braços de IP'!$E$9,IF(AND(AI417&gt;='Braços de IP'!$B$10,AI417&lt;='Braços de IP'!$D$10),'Braços de IP'!$E$10,IF(AND(AI417&gt;='Braços de IP'!$B$11,AI417&lt;='Braços de IP'!$D$11),'Braços de IP'!$E$11,IF(AND(AI417&gt;='Braços de IP'!$B$12,AI417&lt;='Braços de IP'!$D$12),'Braços de IP'!$E$12,IF(AND(AI417&gt;='Braços de IP'!$B$13,AI417&lt;='Braços de IP'!$D$13),'Braços de IP'!$E$13,IF(AND(AI417&gt;='Braços de IP'!$B$14,AI417&lt;='Braços de IP'!$D$14),'Braços de IP'!$E$14,"ERRO")))))))</f>
        <v>Curto II</v>
      </c>
      <c r="CW417" s="25"/>
      <c r="CX417" s="24"/>
      <c r="CY417" s="27"/>
      <c r="CZ417" s="24"/>
      <c r="DA417" s="24"/>
      <c r="DB417" s="24"/>
      <c r="DC417" s="24"/>
      <c r="DD417" s="24"/>
      <c r="DE417" s="24"/>
      <c r="DF417" s="28">
        <f t="shared" si="236"/>
        <v>39</v>
      </c>
      <c r="DG417" s="29">
        <f t="shared" si="237"/>
        <v>100</v>
      </c>
      <c r="DH417" s="28">
        <f t="shared" si="238"/>
        <v>139</v>
      </c>
      <c r="DI417" s="30">
        <f t="shared" si="239"/>
        <v>0.61</v>
      </c>
      <c r="DJ417" s="31"/>
      <c r="DK417" s="32"/>
      <c r="DL417" s="15" t="s">
        <v>141</v>
      </c>
      <c r="DM417" s="15"/>
      <c r="DO417" s="33">
        <f t="shared" si="240"/>
        <v>0.66666666666666663</v>
      </c>
    </row>
    <row r="418" spans="1:125" ht="15.75" hidden="1" customHeight="1" x14ac:dyDescent="0.3">
      <c r="C418" t="s">
        <v>991</v>
      </c>
      <c r="D418" s="15">
        <v>139</v>
      </c>
      <c r="E418" s="15" t="s">
        <v>132</v>
      </c>
      <c r="F418" s="15" t="s">
        <v>308</v>
      </c>
      <c r="G418" s="15">
        <v>-30.06011586</v>
      </c>
      <c r="H418" s="15">
        <v>-50.167653190000003</v>
      </c>
      <c r="I418" s="15" t="s">
        <v>154</v>
      </c>
      <c r="J418" s="15" t="s">
        <v>135</v>
      </c>
      <c r="K418" s="15" t="s">
        <v>136</v>
      </c>
      <c r="L418" s="15" t="s">
        <v>148</v>
      </c>
      <c r="M418" s="15">
        <v>100</v>
      </c>
      <c r="N418" s="15">
        <v>17</v>
      </c>
      <c r="O418" s="15">
        <v>0</v>
      </c>
      <c r="P418" s="15">
        <f t="shared" si="214"/>
        <v>200</v>
      </c>
      <c r="Q418" s="20">
        <v>2</v>
      </c>
      <c r="R418" s="16">
        <v>2.8</v>
      </c>
      <c r="S418" s="16">
        <v>7</v>
      </c>
      <c r="T418" s="15"/>
      <c r="U418" s="15"/>
      <c r="V418" s="15">
        <v>0</v>
      </c>
      <c r="W418" s="15">
        <v>2.8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 t="s">
        <v>138</v>
      </c>
      <c r="AD418" s="15" t="s">
        <v>139</v>
      </c>
      <c r="AE418" s="15">
        <v>27.6</v>
      </c>
      <c r="AF418" s="15">
        <v>7.5</v>
      </c>
      <c r="AG418" s="15">
        <v>1</v>
      </c>
      <c r="AH418" s="15">
        <v>0.5</v>
      </c>
      <c r="AI418" s="15">
        <v>1.3</v>
      </c>
      <c r="AJ418" s="16">
        <f t="shared" si="215"/>
        <v>0.8</v>
      </c>
      <c r="AK418" s="16" t="s">
        <v>135</v>
      </c>
      <c r="AL418" s="16" t="s">
        <v>135</v>
      </c>
      <c r="AM418" s="15" t="s">
        <v>140</v>
      </c>
      <c r="AN418" s="16">
        <f t="shared" si="216"/>
        <v>2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 t="s">
        <v>135</v>
      </c>
      <c r="AU418" s="17">
        <f t="shared" si="217"/>
        <v>0</v>
      </c>
      <c r="AV418" s="17"/>
      <c r="AW418" s="17">
        <f>VLOOKUP(I418,ABNT5101!$I$3:$J$9,2)</f>
        <v>10</v>
      </c>
      <c r="AX418" s="17">
        <f>VLOOKUP(I418,ABNT5101!$I$3:$M$9,5)</f>
        <v>0.18</v>
      </c>
      <c r="AY418" s="131" t="str">
        <f>_xlfn.XLOOKUP(I418,ABNT5101!$I:$I,ABNT5101!$L:$L)</f>
        <v>-</v>
      </c>
      <c r="AZ418" s="131">
        <f>_xlfn.XLOOKUP(I418,ABNT5101!$I:$I,ABNT5101!M:M)</f>
        <v>0.18</v>
      </c>
      <c r="BA418" s="131" t="str">
        <f>_xlfn.XLOOKUP(I418,ABNT5101!$I:$I,ABNT5101!N:N)</f>
        <v>-</v>
      </c>
      <c r="BB418" s="131">
        <f>_xlfn.XLOOKUP(I418,ABNT5101!$I:$I,ABNT5101!O:O)</f>
        <v>16</v>
      </c>
      <c r="BC418" s="18" t="str">
        <f t="shared" si="218"/>
        <v>ATENDE</v>
      </c>
      <c r="BD418" s="19">
        <f t="shared" si="219"/>
        <v>0.35199999999999987</v>
      </c>
      <c r="BE418" s="19">
        <f t="shared" si="220"/>
        <v>2.3333333333333335</v>
      </c>
      <c r="BF418" s="19" t="str">
        <f t="shared" si="221"/>
        <v>-</v>
      </c>
      <c r="BG418" s="20">
        <v>13.52</v>
      </c>
      <c r="BH418" s="20">
        <v>0.6</v>
      </c>
      <c r="BI418" s="20"/>
      <c r="BJ418" s="20"/>
      <c r="BK418" s="21"/>
      <c r="BL418" s="20"/>
      <c r="BM418" s="18" t="str">
        <f t="shared" si="222"/>
        <v>ATENDE</v>
      </c>
      <c r="BN418" s="18" t="str">
        <f t="shared" si="223"/>
        <v>ATENDE</v>
      </c>
      <c r="BO418" s="18" t="str">
        <f t="shared" si="224"/>
        <v>ATENDE</v>
      </c>
      <c r="BP418" s="18" t="str">
        <f t="shared" si="225"/>
        <v>ATENDE</v>
      </c>
      <c r="BQ418" s="22" t="str">
        <f t="shared" si="226"/>
        <v>C4</v>
      </c>
      <c r="BR418" s="22" t="str">
        <f t="shared" si="242"/>
        <v>P6</v>
      </c>
      <c r="BS418" s="23">
        <f t="shared" si="227"/>
        <v>1.0899999999999999</v>
      </c>
      <c r="BT418" s="20">
        <v>6.27</v>
      </c>
      <c r="BU418" s="20">
        <v>4.83</v>
      </c>
      <c r="BV418" s="132">
        <f>IF(BR418="-","-",_xlfn.XLOOKUP(BR418,ABNT5101!$B$4:$B$9,ABNT5101!$C$4:$C$9))</f>
        <v>3</v>
      </c>
      <c r="BW418" s="132">
        <f>IF(BR418="-","-",_xlfn.XLOOKUP(BR418,ABNT5101!$B$4:$B$9,ABNT5101!$D$4:$D$9))</f>
        <v>0.6</v>
      </c>
      <c r="BX418" s="18" t="str">
        <f t="shared" si="228"/>
        <v>ATENDE</v>
      </c>
      <c r="BY418" s="18" t="str">
        <f t="shared" si="229"/>
        <v>ATENDE</v>
      </c>
      <c r="BZ418" s="18" t="str">
        <f t="shared" si="230"/>
        <v>ATENDE</v>
      </c>
      <c r="CA418" s="22" t="str">
        <f t="shared" si="241"/>
        <v>P6</v>
      </c>
      <c r="CB418" s="23">
        <f t="shared" si="231"/>
        <v>4.7733333333333334</v>
      </c>
      <c r="CC418" s="22">
        <v>17.32</v>
      </c>
      <c r="CD418" s="22">
        <v>12.59</v>
      </c>
      <c r="CE418" s="130">
        <f>IF(CA418="-","-",_xlfn.XLOOKUP(CA418,ABNT5101!$B$4:$B$9,ABNT5101!$C$4:$C$9))</f>
        <v>3</v>
      </c>
      <c r="CF418" s="130">
        <f>IF(CA418="-","-",_xlfn.XLOOKUP(CA418,ABNT5101!$B$4:$B$9,ABNT5101!$D$4:$D$9))</f>
        <v>0.6</v>
      </c>
      <c r="CG418" s="18" t="str">
        <f t="shared" si="232"/>
        <v>ATENDE</v>
      </c>
      <c r="CH418" s="18" t="str">
        <f t="shared" si="233"/>
        <v>ATENDE</v>
      </c>
      <c r="CI418" s="18" t="str">
        <f t="shared" si="234"/>
        <v>ATENDE</v>
      </c>
      <c r="CJ418" s="133" t="str">
        <f>_xlfn.XLOOKUP(CK418,'Banco de dados'!$B:$B,'Banco de dados'!$D:$D)</f>
        <v>TECNOWATT</v>
      </c>
      <c r="CK418" s="145" t="s">
        <v>824</v>
      </c>
      <c r="CL418" s="24" t="str">
        <f>_xlfn.XLOOKUP(CK418,'Banco de dados'!$B:$B,'Banco de dados'!$E:$E)</f>
        <v>SIGSAGPTLRRSSNDL_30W_38IBBRS
1-10C1MUN6.5</v>
      </c>
      <c r="CM418" s="24"/>
      <c r="CN418" s="24">
        <f>IF(CM418="-","-",_xlfn.XLOOKUP(CM418,'Banco de dados'!$B:$B,'Banco de dados'!$E:$E))</f>
        <v>0</v>
      </c>
      <c r="CO418" s="26">
        <f t="shared" si="235"/>
        <v>1</v>
      </c>
      <c r="CP418" s="24">
        <f>_xlfn.XLOOKUP(CK418,'Banco de dados'!$B:$B,'Banco de dados'!$H:$H)</f>
        <v>30</v>
      </c>
      <c r="CQ418" s="24">
        <f>_xlfn.XLOOKUP(CM418,'Banco de dados'!$B:$B,'Banco de dados'!$H:$H)</f>
        <v>0</v>
      </c>
      <c r="CR418" s="24">
        <f>_xlfn.XLOOKUP(CK418,'Banco de dados'!$B:$B,'Banco de dados'!$F:$F)</f>
        <v>5266</v>
      </c>
      <c r="CS418" s="24">
        <f>_xlfn.XLOOKUP(CM418,'Banco de dados'!$B:$B,'Banco de dados'!$F:$F)</f>
        <v>0</v>
      </c>
      <c r="CT418" s="25">
        <v>0</v>
      </c>
      <c r="CU418" s="25"/>
      <c r="CV418" s="24" t="str">
        <f>IF(AI418&lt;=0.5,"Curto I",IF(AND(AI418&gt;='Braços de IP'!$B$9,AI418&lt;='Braços de IP'!$D$9),'Braços de IP'!$E$9,IF(AND(AI418&gt;='Braços de IP'!$B$10,AI418&lt;='Braços de IP'!$D$10),'Braços de IP'!$E$10,IF(AND(AI418&gt;='Braços de IP'!$B$11,AI418&lt;='Braços de IP'!$D$11),'Braços de IP'!$E$11,IF(AND(AI418&gt;='Braços de IP'!$B$12,AI418&lt;='Braços de IP'!$D$12),'Braços de IP'!$E$12,IF(AND(AI418&gt;='Braços de IP'!$B$13,AI418&lt;='Braços de IP'!$D$13),'Braços de IP'!$E$13,IF(AND(AI418&gt;='Braços de IP'!$B$14,AI418&lt;='Braços de IP'!$D$14),'Braços de IP'!$E$14,"ERRO")))))))</f>
        <v>Curto II</v>
      </c>
      <c r="CW418" s="25"/>
      <c r="CX418" s="24"/>
      <c r="CY418" s="27"/>
      <c r="CZ418" s="24"/>
      <c r="DA418" s="24"/>
      <c r="DB418" s="24"/>
      <c r="DC418" s="24"/>
      <c r="DD418" s="24"/>
      <c r="DE418" s="24"/>
      <c r="DF418" s="28">
        <f t="shared" si="236"/>
        <v>30</v>
      </c>
      <c r="DG418" s="29">
        <f t="shared" si="237"/>
        <v>100</v>
      </c>
      <c r="DH418" s="28">
        <f t="shared" si="238"/>
        <v>130</v>
      </c>
      <c r="DI418" s="30">
        <f t="shared" si="239"/>
        <v>0.7</v>
      </c>
      <c r="DJ418" s="31"/>
      <c r="DK418" s="32"/>
      <c r="DL418" s="15" t="s">
        <v>141</v>
      </c>
      <c r="DM418" s="15"/>
      <c r="DO418" s="33">
        <f t="shared" si="240"/>
        <v>0.74358974358974361</v>
      </c>
    </row>
    <row r="419" spans="1:125" ht="15.75" hidden="1" customHeight="1" x14ac:dyDescent="0.3">
      <c r="A419" s="156" t="s">
        <v>1018</v>
      </c>
      <c r="B419" s="156"/>
      <c r="C419" t="s">
        <v>991</v>
      </c>
      <c r="D419" s="159">
        <v>140</v>
      </c>
      <c r="E419" s="159" t="s">
        <v>132</v>
      </c>
      <c r="F419" s="15" t="s">
        <v>309</v>
      </c>
      <c r="G419" s="15">
        <v>-30.06193056</v>
      </c>
      <c r="H419" s="15">
        <v>-50.164006309999998</v>
      </c>
      <c r="I419" s="15" t="s">
        <v>319</v>
      </c>
      <c r="J419" s="15" t="s">
        <v>135</v>
      </c>
      <c r="K419" s="15" t="s">
        <v>286</v>
      </c>
      <c r="L419" s="15" t="s">
        <v>137</v>
      </c>
      <c r="M419" s="15">
        <v>50</v>
      </c>
      <c r="N419" s="15">
        <v>0</v>
      </c>
      <c r="O419" s="15">
        <v>0</v>
      </c>
      <c r="P419" s="15">
        <f t="shared" si="214"/>
        <v>100</v>
      </c>
      <c r="Q419" s="20">
        <v>2</v>
      </c>
      <c r="R419" s="16">
        <v>3.5</v>
      </c>
      <c r="S419" s="16">
        <v>7</v>
      </c>
      <c r="T419" s="15"/>
      <c r="U419" s="15"/>
      <c r="V419" s="15">
        <v>0</v>
      </c>
      <c r="W419" s="15">
        <v>3</v>
      </c>
      <c r="X419" s="15">
        <v>0</v>
      </c>
      <c r="Y419" s="15">
        <v>0</v>
      </c>
      <c r="Z419" s="15">
        <v>0</v>
      </c>
      <c r="AA419" s="15">
        <v>3.5</v>
      </c>
      <c r="AB419" s="15">
        <v>3</v>
      </c>
      <c r="AC419" s="15" t="s">
        <v>149</v>
      </c>
      <c r="AD419" s="15" t="s">
        <v>139</v>
      </c>
      <c r="AE419" s="15">
        <v>36.5</v>
      </c>
      <c r="AF419" s="15">
        <v>7.5</v>
      </c>
      <c r="AG419" s="15">
        <v>1</v>
      </c>
      <c r="AH419" s="15">
        <v>5.5</v>
      </c>
      <c r="AI419" s="15">
        <v>1.3</v>
      </c>
      <c r="AJ419" s="16">
        <f t="shared" si="215"/>
        <v>-4.2</v>
      </c>
      <c r="AK419" s="16" t="s">
        <v>135</v>
      </c>
      <c r="AL419" s="16" t="s">
        <v>135</v>
      </c>
      <c r="AM419" s="15" t="s">
        <v>140</v>
      </c>
      <c r="AN419" s="16">
        <f t="shared" si="216"/>
        <v>2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 t="s">
        <v>135</v>
      </c>
      <c r="AU419" s="17">
        <f t="shared" si="217"/>
        <v>0</v>
      </c>
      <c r="AV419" s="17"/>
      <c r="AW419" s="17">
        <f>VLOOKUP(I419,ABNT5101!$I$3:$J$9,2)</f>
        <v>20</v>
      </c>
      <c r="AX419" s="17">
        <f>VLOOKUP(I419,ABNT5101!$I$3:$M$9,5)</f>
        <v>0.28000000000000003</v>
      </c>
      <c r="AY419" s="131" t="str">
        <f>_xlfn.XLOOKUP(I419,ABNT5101!$I:$I,ABNT5101!$L:$L)</f>
        <v>-</v>
      </c>
      <c r="AZ419" s="131">
        <f>_xlfn.XLOOKUP(I419,ABNT5101!$I:$I,ABNT5101!M:M)</f>
        <v>0.28000000000000003</v>
      </c>
      <c r="BA419" s="131" t="str">
        <f>_xlfn.XLOOKUP(I419,ABNT5101!$I:$I,ABNT5101!N:N)</f>
        <v>-</v>
      </c>
      <c r="BB419" s="131">
        <f>_xlfn.XLOOKUP(I419,ABNT5101!$I:$I,ABNT5101!O:O)</f>
        <v>14</v>
      </c>
      <c r="BC419" s="18" t="str">
        <f t="shared" si="218"/>
        <v>ATENDE</v>
      </c>
      <c r="BD419" s="19">
        <f t="shared" si="219"/>
        <v>0.10549999999999993</v>
      </c>
      <c r="BE419" s="19">
        <f t="shared" si="220"/>
        <v>0.53571428571428559</v>
      </c>
      <c r="BF419" s="19" t="str">
        <f t="shared" si="221"/>
        <v>-</v>
      </c>
      <c r="BG419" s="20">
        <v>22.11</v>
      </c>
      <c r="BH419" s="20">
        <v>0.43</v>
      </c>
      <c r="BI419" s="20"/>
      <c r="BJ419" s="20"/>
      <c r="BK419" s="21"/>
      <c r="BL419" s="20"/>
      <c r="BM419" s="18" t="str">
        <f t="shared" si="222"/>
        <v>ATENDE</v>
      </c>
      <c r="BN419" s="18" t="str">
        <f t="shared" si="223"/>
        <v>ATENDE</v>
      </c>
      <c r="BO419" s="18" t="str">
        <f t="shared" si="224"/>
        <v>ATENDE</v>
      </c>
      <c r="BP419" s="18" t="str">
        <f t="shared" si="225"/>
        <v>ATENDE</v>
      </c>
      <c r="BQ419" s="22" t="str">
        <f t="shared" si="226"/>
        <v>C2</v>
      </c>
      <c r="BR419" s="22" t="str">
        <f t="shared" si="242"/>
        <v>P4</v>
      </c>
      <c r="BS419" s="23">
        <f t="shared" si="227"/>
        <v>3.7333333333333441E-2</v>
      </c>
      <c r="BT419" s="20">
        <v>7.78</v>
      </c>
      <c r="BU419" s="20">
        <v>4.67</v>
      </c>
      <c r="BV419" s="132">
        <f>IF(BR419="-","-",_xlfn.XLOOKUP(BR419,ABNT5101!$B$4:$B$9,ABNT5101!$C$4:$C$9))</f>
        <v>7.5</v>
      </c>
      <c r="BW419" s="132">
        <f>IF(BR419="-","-",_xlfn.XLOOKUP(BR419,ABNT5101!$B$4:$B$9,ABNT5101!$D$4:$D$9))</f>
        <v>1.5</v>
      </c>
      <c r="BX419" s="18" t="str">
        <f t="shared" si="228"/>
        <v>ATENDE</v>
      </c>
      <c r="BY419" s="18" t="str">
        <f t="shared" si="229"/>
        <v>ATENDE</v>
      </c>
      <c r="BZ419" s="18" t="str">
        <f t="shared" si="230"/>
        <v>ATENDE</v>
      </c>
      <c r="CA419" s="22" t="str">
        <f t="shared" si="241"/>
        <v>P4</v>
      </c>
      <c r="CB419" s="23">
        <f t="shared" si="231"/>
        <v>4.4213333333333331</v>
      </c>
      <c r="CC419" s="22">
        <v>40.659999999999997</v>
      </c>
      <c r="CD419" s="22">
        <v>19.7</v>
      </c>
      <c r="CE419" s="130">
        <f>IF(CA419="-","-",_xlfn.XLOOKUP(CA419,ABNT5101!$B$4:$B$9,ABNT5101!$C$4:$C$9))</f>
        <v>7.5</v>
      </c>
      <c r="CF419" s="130">
        <f>IF(CA419="-","-",_xlfn.XLOOKUP(CA419,ABNT5101!$B$4:$B$9,ABNT5101!$D$4:$D$9))</f>
        <v>1.5</v>
      </c>
      <c r="CG419" s="18" t="str">
        <f t="shared" si="232"/>
        <v>ATENDE</v>
      </c>
      <c r="CH419" s="18" t="str">
        <f t="shared" si="233"/>
        <v>ATENDE</v>
      </c>
      <c r="CI419" s="18" t="str">
        <f t="shared" si="234"/>
        <v>ATENDE</v>
      </c>
      <c r="CJ419" s="133" t="str">
        <f>_xlfn.XLOOKUP(CK419,'Banco de dados'!$B:$B,'Banco de dados'!$D:$D)</f>
        <v>LEDSTAR</v>
      </c>
      <c r="CK419" s="145" t="str">
        <f>'Banco de dados'!B42</f>
        <v xml:space="preserve"> SL VT 9.1 170W</v>
      </c>
      <c r="CL419" s="24" t="str">
        <f>_xlfn.XLOOKUP(CK419,'Banco de dados'!$B:$B,'Banco de dados'!$E:$E)</f>
        <v>LUM LED SL VT 9.1 170W</v>
      </c>
      <c r="CM419" s="24"/>
      <c r="CN419" s="24">
        <f>IF(CM419="-","-",_xlfn.XLOOKUP(CM419,'Banco de dados'!$B:$B,'Banco de dados'!$E:$E))</f>
        <v>0</v>
      </c>
      <c r="CO419" s="26">
        <f t="shared" si="235"/>
        <v>1</v>
      </c>
      <c r="CP419" s="24">
        <f>_xlfn.XLOOKUP(CK419,'Banco de dados'!$B:$B,'Banco de dados'!$H:$H)</f>
        <v>170</v>
      </c>
      <c r="CQ419" s="24">
        <f>_xlfn.XLOOKUP(CM419,'Banco de dados'!$B:$B,'Banco de dados'!$H:$H)</f>
        <v>0</v>
      </c>
      <c r="CR419" s="24">
        <f>_xlfn.XLOOKUP(CK419,'Banco de dados'!$B:$B,'Banco de dados'!$F:$F)</f>
        <v>26748</v>
      </c>
      <c r="CS419" s="24">
        <f>_xlfn.XLOOKUP(CM419,'Banco de dados'!$B:$B,'Banco de dados'!$F:$F)</f>
        <v>0</v>
      </c>
      <c r="CT419" s="25">
        <v>0</v>
      </c>
      <c r="CU419" s="25">
        <v>10</v>
      </c>
      <c r="CV419" s="24" t="str">
        <f>IF(AI419&lt;=0.5,"Curto I",IF(AND(AI419&gt;='Braços de IP'!$B$9,AI419&lt;='Braços de IP'!$D$9),'Braços de IP'!$E$9,IF(AND(AI419&gt;='Braços de IP'!$B$10,AI419&lt;='Braços de IP'!$D$10),'Braços de IP'!$E$10,IF(AND(AI419&gt;='Braços de IP'!$B$11,AI419&lt;='Braços de IP'!$D$11),'Braços de IP'!$E$11,IF(AND(AI419&gt;='Braços de IP'!$B$12,AI419&lt;='Braços de IP'!$D$12),'Braços de IP'!$E$12,IF(AND(AI419&gt;='Braços de IP'!$B$13,AI419&lt;='Braços de IP'!$D$13),'Braços de IP'!$E$13,IF(AND(AI419&gt;='Braços de IP'!$B$14,AI419&lt;='Braços de IP'!$D$14),'Braços de IP'!$E$14,"ERRO")))))))</f>
        <v>Curto II</v>
      </c>
      <c r="CW419" s="25"/>
      <c r="CX419" s="24" t="str">
        <f>IF($CW419="","",VLOOKUP($CW419,'Braços de IP'!$E$9:$I$15,2,0))</f>
        <v/>
      </c>
      <c r="CY419" s="27" t="str">
        <f>IF($CW419="","",VLOOKUP($CW419,'Braços de IP'!$E$9:$I$15,5,0))</f>
        <v/>
      </c>
      <c r="CZ419" s="24"/>
      <c r="DA419" s="24"/>
      <c r="DB419" s="24"/>
      <c r="DC419" s="24"/>
      <c r="DD419" s="24"/>
      <c r="DE419" s="24"/>
      <c r="DF419" s="28">
        <f t="shared" si="236"/>
        <v>170</v>
      </c>
      <c r="DG419" s="29">
        <f t="shared" si="237"/>
        <v>50</v>
      </c>
      <c r="DH419" s="28">
        <f t="shared" si="238"/>
        <v>220</v>
      </c>
      <c r="DI419" s="30">
        <f t="shared" si="239"/>
        <v>-2.4</v>
      </c>
      <c r="DJ419" s="31"/>
      <c r="DK419" s="32"/>
      <c r="DL419" s="15" t="s">
        <v>141</v>
      </c>
      <c r="DM419" s="15"/>
      <c r="DO419" s="33">
        <f t="shared" si="240"/>
        <v>-2.4</v>
      </c>
    </row>
    <row r="420" spans="1:125" ht="15.75" customHeight="1" x14ac:dyDescent="0.3">
      <c r="A420" s="156" t="s">
        <v>1018</v>
      </c>
      <c r="B420" s="156"/>
      <c r="C420" t="s">
        <v>991</v>
      </c>
      <c r="D420" s="159">
        <v>140</v>
      </c>
      <c r="E420" s="159" t="s">
        <v>132</v>
      </c>
      <c r="F420" s="15" t="s">
        <v>309</v>
      </c>
      <c r="G420" s="15">
        <v>-30.06193056</v>
      </c>
      <c r="H420" s="15">
        <v>-50.164006309999998</v>
      </c>
      <c r="I420" s="15" t="s">
        <v>319</v>
      </c>
      <c r="J420" s="15" t="s">
        <v>135</v>
      </c>
      <c r="K420" s="15" t="s">
        <v>286</v>
      </c>
      <c r="L420" s="15" t="s">
        <v>137</v>
      </c>
      <c r="M420" s="15">
        <v>50</v>
      </c>
      <c r="N420" s="15">
        <v>0</v>
      </c>
      <c r="O420" s="15">
        <v>0</v>
      </c>
      <c r="P420" s="15">
        <f t="shared" si="214"/>
        <v>100</v>
      </c>
      <c r="Q420" s="20">
        <v>2</v>
      </c>
      <c r="R420" s="16">
        <v>3.5</v>
      </c>
      <c r="S420" s="16">
        <v>7</v>
      </c>
      <c r="T420" s="15"/>
      <c r="U420" s="15"/>
      <c r="V420" s="15">
        <v>0</v>
      </c>
      <c r="W420" s="15">
        <v>3</v>
      </c>
      <c r="X420" s="15">
        <v>0</v>
      </c>
      <c r="Y420" s="15">
        <v>0</v>
      </c>
      <c r="Z420" s="15">
        <v>0</v>
      </c>
      <c r="AA420" s="15">
        <v>3.5</v>
      </c>
      <c r="AB420" s="15">
        <v>3</v>
      </c>
      <c r="AC420" s="15" t="s">
        <v>149</v>
      </c>
      <c r="AD420" s="15" t="s">
        <v>139</v>
      </c>
      <c r="AE420" s="15">
        <v>36.5</v>
      </c>
      <c r="AF420" s="15">
        <v>7.5</v>
      </c>
      <c r="AG420" s="15">
        <v>1</v>
      </c>
      <c r="AH420" s="15">
        <v>5.5</v>
      </c>
      <c r="AI420" s="15">
        <v>1.3</v>
      </c>
      <c r="AJ420" s="16">
        <f t="shared" si="215"/>
        <v>-4.2</v>
      </c>
      <c r="AK420" s="16" t="s">
        <v>135</v>
      </c>
      <c r="AL420" s="16" t="s">
        <v>135</v>
      </c>
      <c r="AM420" s="15" t="s">
        <v>140</v>
      </c>
      <c r="AN420" s="16">
        <f t="shared" si="216"/>
        <v>2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 t="s">
        <v>135</v>
      </c>
      <c r="AU420" s="17">
        <f t="shared" si="217"/>
        <v>0</v>
      </c>
      <c r="AV420" s="17"/>
      <c r="AW420" s="17">
        <f>VLOOKUP(I420,ABNT5101!$I$3:$J$9,2)</f>
        <v>20</v>
      </c>
      <c r="AX420" s="17">
        <f>VLOOKUP(I420,ABNT5101!$I$3:$M$9,5)</f>
        <v>0.28000000000000003</v>
      </c>
      <c r="AY420" s="131" t="str">
        <f>_xlfn.XLOOKUP(I420,ABNT5101!$I:$I,ABNT5101!$L:$L)</f>
        <v>-</v>
      </c>
      <c r="AZ420" s="131">
        <f>_xlfn.XLOOKUP(I420,ABNT5101!$I:$I,ABNT5101!M:M)</f>
        <v>0.28000000000000003</v>
      </c>
      <c r="BA420" s="131" t="str">
        <f>_xlfn.XLOOKUP(I420,ABNT5101!$I:$I,ABNT5101!N:N)</f>
        <v>-</v>
      </c>
      <c r="BB420" s="131">
        <f>_xlfn.XLOOKUP(I420,ABNT5101!$I:$I,ABNT5101!O:O)</f>
        <v>14</v>
      </c>
      <c r="BC420" s="18" t="str">
        <f t="shared" si="218"/>
        <v>ATENDE</v>
      </c>
      <c r="BD420" s="19">
        <f t="shared" si="219"/>
        <v>1.4499999999999957E-2</v>
      </c>
      <c r="BE420" s="19">
        <f t="shared" si="220"/>
        <v>1.214285714285714</v>
      </c>
      <c r="BF420" s="19" t="str">
        <f t="shared" si="221"/>
        <v>-</v>
      </c>
      <c r="BG420" s="20">
        <v>20.29</v>
      </c>
      <c r="BH420" s="20">
        <v>0.62</v>
      </c>
      <c r="BI420" s="20"/>
      <c r="BJ420" s="20"/>
      <c r="BK420" s="21"/>
      <c r="BL420" s="20"/>
      <c r="BM420" s="18" t="str">
        <f t="shared" si="222"/>
        <v>ATENDE</v>
      </c>
      <c r="BN420" s="18" t="str">
        <f t="shared" si="223"/>
        <v>ATENDE</v>
      </c>
      <c r="BO420" s="18" t="str">
        <f t="shared" si="224"/>
        <v>ATENDE</v>
      </c>
      <c r="BP420" s="18" t="str">
        <f t="shared" si="225"/>
        <v>ATENDE</v>
      </c>
      <c r="BQ420" s="22" t="str">
        <f t="shared" si="226"/>
        <v>C2</v>
      </c>
      <c r="BR420" s="22" t="str">
        <f t="shared" si="242"/>
        <v>P4</v>
      </c>
      <c r="BS420" s="23">
        <f t="shared" si="227"/>
        <v>0.10666666666666669</v>
      </c>
      <c r="BT420" s="20">
        <v>8.3000000000000007</v>
      </c>
      <c r="BU420" s="20">
        <v>6.23</v>
      </c>
      <c r="BV420" s="132">
        <f>IF(BR420="-","-",_xlfn.XLOOKUP(BR420,ABNT5101!$B$4:$B$9,ABNT5101!$C$4:$C$9))</f>
        <v>7.5</v>
      </c>
      <c r="BW420" s="132">
        <f>IF(BR420="-","-",_xlfn.XLOOKUP(BR420,ABNT5101!$B$4:$B$9,ABNT5101!$D$4:$D$9))</f>
        <v>1.5</v>
      </c>
      <c r="BX420" s="18" t="str">
        <f t="shared" si="228"/>
        <v>ATENDE</v>
      </c>
      <c r="BY420" s="18" t="str">
        <f t="shared" si="229"/>
        <v>ATENDE</v>
      </c>
      <c r="BZ420" s="18" t="str">
        <f t="shared" si="230"/>
        <v>ATENDE</v>
      </c>
      <c r="CA420" s="22" t="str">
        <f t="shared" si="241"/>
        <v>P4</v>
      </c>
      <c r="CB420" s="23">
        <f t="shared" si="231"/>
        <v>3.6213333333333333</v>
      </c>
      <c r="CC420" s="22">
        <v>34.659999999999997</v>
      </c>
      <c r="CD420" s="22">
        <v>27.67</v>
      </c>
      <c r="CE420" s="130">
        <f>IF(CA420="-","-",_xlfn.XLOOKUP(CA420,ABNT5101!$B$4:$B$9,ABNT5101!$C$4:$C$9))</f>
        <v>7.5</v>
      </c>
      <c r="CF420" s="130">
        <f>IF(CA420="-","-",_xlfn.XLOOKUP(CA420,ABNT5101!$B$4:$B$9,ABNT5101!$D$4:$D$9))</f>
        <v>1.5</v>
      </c>
      <c r="CG420" s="18" t="str">
        <f t="shared" si="232"/>
        <v>ATENDE</v>
      </c>
      <c r="CH420" s="18" t="str">
        <f t="shared" si="233"/>
        <v>ATENDE</v>
      </c>
      <c r="CI420" s="18" t="str">
        <f t="shared" si="234"/>
        <v>ATENDE</v>
      </c>
      <c r="CJ420" s="133" t="str">
        <f>_xlfn.XLOOKUP(CK420,'Banco de dados'!$B:$B,'Banco de dados'!$D:$D)</f>
        <v>SX LIGHTING</v>
      </c>
      <c r="CK420" s="145" t="str">
        <f>'Banco de dados'!B59</f>
        <v>SX-INLPP070HF</v>
      </c>
      <c r="CL420" s="24" t="str">
        <f>_xlfn.XLOOKUP(CK420,'Banco de dados'!$B:$B,'Banco de dados'!$E:$E)</f>
        <v>SXINLPP070K40L12CZF7PHF</v>
      </c>
      <c r="CM420" s="24"/>
      <c r="CN420" s="24">
        <f>IF(CM420="-","-",_xlfn.XLOOKUP(CM420,'Banco de dados'!$B:$B,'Banco de dados'!$E:$E))</f>
        <v>0</v>
      </c>
      <c r="CO420" s="26">
        <f t="shared" si="235"/>
        <v>1</v>
      </c>
      <c r="CP420" s="24">
        <f>_xlfn.XLOOKUP(CK420,'Banco de dados'!$B:$B,'Banco de dados'!$H:$H)</f>
        <v>70</v>
      </c>
      <c r="CQ420" s="24">
        <f>_xlfn.XLOOKUP(CM420,'Banco de dados'!$B:$B,'Banco de dados'!$H:$H)</f>
        <v>0</v>
      </c>
      <c r="CR420" s="24">
        <f>_xlfn.XLOOKUP(CK420,'Banco de dados'!$B:$B,'Banco de dados'!$F:$F)</f>
        <v>11970</v>
      </c>
      <c r="CS420" s="24">
        <f>_xlfn.XLOOKUP(CM420,'Banco de dados'!$B:$B,'Banco de dados'!$F:$F)</f>
        <v>0</v>
      </c>
      <c r="CT420" s="25">
        <v>0</v>
      </c>
      <c r="CU420" s="25">
        <v>10</v>
      </c>
      <c r="CV420" s="24" t="str">
        <f>IF(AI420&lt;=0.5,"Curto I",IF(AND(AI420&gt;='Braços de IP'!$B$9,AI420&lt;='Braços de IP'!$D$9),'Braços de IP'!$E$9,IF(AND(AI420&gt;='Braços de IP'!$B$10,AI420&lt;='Braços de IP'!$D$10),'Braços de IP'!$E$10,IF(AND(AI420&gt;='Braços de IP'!$B$11,AI420&lt;='Braços de IP'!$D$11),'Braços de IP'!$E$11,IF(AND(AI420&gt;='Braços de IP'!$B$12,AI420&lt;='Braços de IP'!$D$12),'Braços de IP'!$E$12,IF(AND(AI420&gt;='Braços de IP'!$B$13,AI420&lt;='Braços de IP'!$D$13),'Braços de IP'!$E$13,IF(AND(AI420&gt;='Braços de IP'!$B$14,AI420&lt;='Braços de IP'!$D$14),'Braços de IP'!$E$14,"ERRO")))))))</f>
        <v>Curto II</v>
      </c>
      <c r="CW420" s="25" t="s">
        <v>290</v>
      </c>
      <c r="CX420" s="24">
        <f>IF($CW420="","",VLOOKUP($CW420,'Braços de IP'!$E$9:$I$15,2,0))</f>
        <v>2.8</v>
      </c>
      <c r="CY420" s="27">
        <f>IF($CW420="","",VLOOKUP($CW420,'Braços de IP'!$E$9:$I$15,5,0))</f>
        <v>8</v>
      </c>
      <c r="CZ420" s="24" t="s">
        <v>650</v>
      </c>
      <c r="DA420" s="24">
        <v>1</v>
      </c>
      <c r="DB420" s="24"/>
      <c r="DC420" s="24" t="s">
        <v>1029</v>
      </c>
      <c r="DD420" s="24"/>
      <c r="DE420" s="24"/>
      <c r="DF420" s="28">
        <f t="shared" si="236"/>
        <v>70</v>
      </c>
      <c r="DG420" s="29">
        <f t="shared" si="237"/>
        <v>50</v>
      </c>
      <c r="DH420" s="28">
        <f t="shared" si="238"/>
        <v>120</v>
      </c>
      <c r="DI420" s="30">
        <f t="shared" si="239"/>
        <v>-0.39999999999999991</v>
      </c>
      <c r="DJ420" s="31"/>
      <c r="DK420" s="32"/>
      <c r="DL420" s="15" t="s">
        <v>141</v>
      </c>
      <c r="DM420" s="15"/>
      <c r="DO420" s="33">
        <f t="shared" si="240"/>
        <v>-0.4</v>
      </c>
      <c r="DU420" t="s">
        <v>141</v>
      </c>
    </row>
    <row r="421" spans="1:125" ht="15.75" hidden="1" customHeight="1" x14ac:dyDescent="0.3">
      <c r="A421" s="156" t="s">
        <v>1018</v>
      </c>
      <c r="B421" s="156"/>
      <c r="C421" t="s">
        <v>991</v>
      </c>
      <c r="D421" s="159">
        <v>140</v>
      </c>
      <c r="E421" s="159" t="s">
        <v>132</v>
      </c>
      <c r="F421" s="15" t="s">
        <v>309</v>
      </c>
      <c r="G421" s="15">
        <v>-30.06193056</v>
      </c>
      <c r="H421" s="15">
        <v>-50.164006309999998</v>
      </c>
      <c r="I421" s="15" t="s">
        <v>319</v>
      </c>
      <c r="J421" s="15" t="s">
        <v>135</v>
      </c>
      <c r="K421" s="15" t="s">
        <v>286</v>
      </c>
      <c r="L421" s="15" t="s">
        <v>137</v>
      </c>
      <c r="M421" s="15">
        <v>50</v>
      </c>
      <c r="N421" s="15">
        <v>0</v>
      </c>
      <c r="O421" s="15">
        <v>0</v>
      </c>
      <c r="P421" s="15">
        <f t="shared" si="214"/>
        <v>100</v>
      </c>
      <c r="Q421" s="20">
        <v>2</v>
      </c>
      <c r="R421" s="16">
        <v>3.5</v>
      </c>
      <c r="S421" s="16">
        <v>7</v>
      </c>
      <c r="T421" s="15"/>
      <c r="U421" s="15"/>
      <c r="V421" s="15">
        <v>0</v>
      </c>
      <c r="W421" s="15">
        <v>3</v>
      </c>
      <c r="X421" s="15">
        <v>0</v>
      </c>
      <c r="Y421" s="15">
        <v>0</v>
      </c>
      <c r="Z421" s="15">
        <v>0</v>
      </c>
      <c r="AA421" s="15">
        <v>3.5</v>
      </c>
      <c r="AB421" s="15">
        <v>3</v>
      </c>
      <c r="AC421" s="15" t="s">
        <v>149</v>
      </c>
      <c r="AD421" s="15" t="s">
        <v>139</v>
      </c>
      <c r="AE421" s="15">
        <v>36.5</v>
      </c>
      <c r="AF421" s="15">
        <v>7.5</v>
      </c>
      <c r="AG421" s="15">
        <v>1</v>
      </c>
      <c r="AH421" s="15">
        <v>5.5</v>
      </c>
      <c r="AI421" s="15">
        <v>1.3</v>
      </c>
      <c r="AJ421" s="16">
        <f t="shared" si="215"/>
        <v>-4.2</v>
      </c>
      <c r="AK421" s="16" t="s">
        <v>135</v>
      </c>
      <c r="AL421" s="16" t="s">
        <v>135</v>
      </c>
      <c r="AM421" s="15" t="s">
        <v>140</v>
      </c>
      <c r="AN421" s="16">
        <f t="shared" si="216"/>
        <v>2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 t="s">
        <v>135</v>
      </c>
      <c r="AU421" s="17">
        <f t="shared" si="217"/>
        <v>0</v>
      </c>
      <c r="AV421" s="17"/>
      <c r="AW421" s="17">
        <f>VLOOKUP(I421,ABNT5101!$I$3:$J$9,2)</f>
        <v>20</v>
      </c>
      <c r="AX421" s="17">
        <f>VLOOKUP(I421,ABNT5101!$I$3:$M$9,5)</f>
        <v>0.28000000000000003</v>
      </c>
      <c r="AY421" s="131" t="str">
        <f>_xlfn.XLOOKUP(I421,ABNT5101!$I:$I,ABNT5101!$L:$L)</f>
        <v>-</v>
      </c>
      <c r="AZ421" s="131">
        <f>_xlfn.XLOOKUP(I421,ABNT5101!$I:$I,ABNT5101!M:M)</f>
        <v>0.28000000000000003</v>
      </c>
      <c r="BA421" s="131" t="str">
        <f>_xlfn.XLOOKUP(I421,ABNT5101!$I:$I,ABNT5101!N:N)</f>
        <v>-</v>
      </c>
      <c r="BB421" s="131">
        <f>_xlfn.XLOOKUP(I421,ABNT5101!$I:$I,ABNT5101!O:O)</f>
        <v>14</v>
      </c>
      <c r="BC421" s="18" t="str">
        <f t="shared" si="218"/>
        <v>ATENDE</v>
      </c>
      <c r="BD421" s="19">
        <f t="shared" si="219"/>
        <v>0.4265000000000001</v>
      </c>
      <c r="BE421" s="19">
        <f t="shared" si="220"/>
        <v>0.5714285714285714</v>
      </c>
      <c r="BF421" s="19" t="str">
        <f t="shared" si="221"/>
        <v>-</v>
      </c>
      <c r="BG421" s="20">
        <v>28.53</v>
      </c>
      <c r="BH421" s="20">
        <v>0.44</v>
      </c>
      <c r="BI421" s="20"/>
      <c r="BJ421" s="20"/>
      <c r="BK421" s="21"/>
      <c r="BL421" s="20"/>
      <c r="BM421" s="18" t="str">
        <f t="shared" si="222"/>
        <v>ATENDE</v>
      </c>
      <c r="BN421" s="18" t="str">
        <f t="shared" si="223"/>
        <v>ATENDE</v>
      </c>
      <c r="BO421" s="18" t="str">
        <f t="shared" si="224"/>
        <v>ATENDE</v>
      </c>
      <c r="BP421" s="18" t="str">
        <f t="shared" si="225"/>
        <v>ATENDE</v>
      </c>
      <c r="BQ421" s="22" t="str">
        <f t="shared" si="226"/>
        <v>C2</v>
      </c>
      <c r="BR421" s="22" t="str">
        <f t="shared" si="242"/>
        <v>P4</v>
      </c>
      <c r="BS421" s="23">
        <f t="shared" si="227"/>
        <v>0.15333333333333332</v>
      </c>
      <c r="BT421" s="20">
        <v>8.65</v>
      </c>
      <c r="BU421" s="20">
        <v>6.06</v>
      </c>
      <c r="BV421" s="132">
        <f>IF(BR421="-","-",_xlfn.XLOOKUP(BR421,ABNT5101!$B$4:$B$9,ABNT5101!$C$4:$C$9))</f>
        <v>7.5</v>
      </c>
      <c r="BW421" s="132">
        <f>IF(BR421="-","-",_xlfn.XLOOKUP(BR421,ABNT5101!$B$4:$B$9,ABNT5101!$D$4:$D$9))</f>
        <v>1.5</v>
      </c>
      <c r="BX421" s="18" t="str">
        <f t="shared" si="228"/>
        <v>ATENDE</v>
      </c>
      <c r="BY421" s="18" t="str">
        <f t="shared" si="229"/>
        <v>ATENDE</v>
      </c>
      <c r="BZ421" s="18" t="str">
        <f t="shared" si="230"/>
        <v>ATENDE</v>
      </c>
      <c r="CA421" s="22" t="str">
        <f t="shared" si="241"/>
        <v>P4</v>
      </c>
      <c r="CB421" s="23">
        <f t="shared" si="231"/>
        <v>6.1013333333333328</v>
      </c>
      <c r="CC421" s="22">
        <v>53.26</v>
      </c>
      <c r="CD421" s="22">
        <v>17.97</v>
      </c>
      <c r="CE421" s="130">
        <f>IF(CA421="-","-",_xlfn.XLOOKUP(CA421,ABNT5101!$B$4:$B$9,ABNT5101!$C$4:$C$9))</f>
        <v>7.5</v>
      </c>
      <c r="CF421" s="130">
        <f>IF(CA421="-","-",_xlfn.XLOOKUP(CA421,ABNT5101!$B$4:$B$9,ABNT5101!$D$4:$D$9))</f>
        <v>1.5</v>
      </c>
      <c r="CG421" s="18" t="str">
        <f t="shared" si="232"/>
        <v>ATENDE</v>
      </c>
      <c r="CH421" s="18" t="str">
        <f t="shared" si="233"/>
        <v>ATENDE</v>
      </c>
      <c r="CI421" s="18" t="str">
        <f t="shared" si="234"/>
        <v>ATENDE</v>
      </c>
      <c r="CJ421" s="133" t="str">
        <f>_xlfn.XLOOKUP(CK421,'Banco de dados'!$B:$B,'Banco de dados'!$D:$D)</f>
        <v>TECNOWATT</v>
      </c>
      <c r="CK421" s="145" t="str">
        <f>'Banco de dados'!B78</f>
        <v>TAUMAGPTLRRTMNDL183W_95IBB</v>
      </c>
      <c r="CL421" s="24" t="str">
        <f>_xlfn.XLOOKUP(CK421,'Banco de dados'!$B:$B,'Banco de dados'!$E:$E)</f>
        <v>TAUMAGPTLRRTMNDL183W_95IBB
RS1-10C1MUN6.5</v>
      </c>
      <c r="CM421" s="24"/>
      <c r="CN421" s="24">
        <f>IF(CM421="-","-",_xlfn.XLOOKUP(CM421,'Banco de dados'!$B:$B,'Banco de dados'!$E:$E))</f>
        <v>0</v>
      </c>
      <c r="CO421" s="26">
        <f t="shared" si="235"/>
        <v>1</v>
      </c>
      <c r="CP421" s="24">
        <f>_xlfn.XLOOKUP(CK421,'Banco de dados'!$B:$B,'Banco de dados'!$H:$H)</f>
        <v>183</v>
      </c>
      <c r="CQ421" s="24">
        <f>_xlfn.XLOOKUP(CM421,'Banco de dados'!$B:$B,'Banco de dados'!$H:$H)</f>
        <v>0</v>
      </c>
      <c r="CR421" s="24">
        <f>_xlfn.XLOOKUP(CK421,'Banco de dados'!$B:$B,'Banco de dados'!$F:$F)</f>
        <v>30866</v>
      </c>
      <c r="CS421" s="24">
        <f>_xlfn.XLOOKUP(CM421,'Banco de dados'!$B:$B,'Banco de dados'!$F:$F)</f>
        <v>0</v>
      </c>
      <c r="CT421" s="25">
        <v>0</v>
      </c>
      <c r="CU421" s="25">
        <v>10</v>
      </c>
      <c r="CV421" s="24" t="str">
        <f>IF(AI421&lt;=0.5,"Curto I",IF(AND(AI421&gt;='Braços de IP'!$B$9,AI421&lt;='Braços de IP'!$D$9),'Braços de IP'!$E$9,IF(AND(AI421&gt;='Braços de IP'!$B$10,AI421&lt;='Braços de IP'!$D$10),'Braços de IP'!$E$10,IF(AND(AI421&gt;='Braços de IP'!$B$11,AI421&lt;='Braços de IP'!$D$11),'Braços de IP'!$E$11,IF(AND(AI421&gt;='Braços de IP'!$B$12,AI421&lt;='Braços de IP'!$D$12),'Braços de IP'!$E$12,IF(AND(AI421&gt;='Braços de IP'!$B$13,AI421&lt;='Braços de IP'!$D$13),'Braços de IP'!$E$13,IF(AND(AI421&gt;='Braços de IP'!$B$14,AI421&lt;='Braços de IP'!$D$14),'Braços de IP'!$E$14,"ERRO")))))))</f>
        <v>Curto II</v>
      </c>
      <c r="CW421" s="25"/>
      <c r="CX421" s="24" t="str">
        <f>IF($CW421="","",VLOOKUP($CW421,'Braços de IP'!$E$9:$I$15,2,0))</f>
        <v/>
      </c>
      <c r="CY421" s="27" t="str">
        <f>IF($CW421="","",VLOOKUP($CW421,'Braços de IP'!$E$9:$I$15,5,0))</f>
        <v/>
      </c>
      <c r="CZ421" s="24"/>
      <c r="DA421" s="24"/>
      <c r="DB421" s="24"/>
      <c r="DC421" s="24"/>
      <c r="DD421" s="24"/>
      <c r="DE421" s="24"/>
      <c r="DF421" s="28">
        <f t="shared" si="236"/>
        <v>183</v>
      </c>
      <c r="DG421" s="29">
        <f t="shared" si="237"/>
        <v>50</v>
      </c>
      <c r="DH421" s="28">
        <f t="shared" si="238"/>
        <v>233</v>
      </c>
      <c r="DI421" s="30">
        <f t="shared" si="239"/>
        <v>-2.66</v>
      </c>
      <c r="DJ421" s="31"/>
      <c r="DK421" s="32"/>
      <c r="DL421" s="15" t="s">
        <v>141</v>
      </c>
      <c r="DM421" s="15"/>
      <c r="DO421" s="33">
        <f t="shared" si="240"/>
        <v>-2.66</v>
      </c>
    </row>
    <row r="422" spans="1:125" ht="15.75" hidden="1" customHeight="1" x14ac:dyDescent="0.3">
      <c r="C422" t="s">
        <v>991</v>
      </c>
      <c r="D422" s="15">
        <v>141</v>
      </c>
      <c r="E422" s="15" t="s">
        <v>132</v>
      </c>
      <c r="F422" s="15" t="s">
        <v>310</v>
      </c>
      <c r="G422" s="15">
        <v>-30.06161883</v>
      </c>
      <c r="H422" s="15">
        <v>-50.162760810000002</v>
      </c>
      <c r="I422" s="15" t="s">
        <v>154</v>
      </c>
      <c r="J422" s="15" t="s">
        <v>135</v>
      </c>
      <c r="K422" s="15" t="s">
        <v>136</v>
      </c>
      <c r="L422" s="15" t="s">
        <v>148</v>
      </c>
      <c r="M422" s="15">
        <v>100</v>
      </c>
      <c r="N422" s="15">
        <v>17</v>
      </c>
      <c r="O422" s="15">
        <v>0</v>
      </c>
      <c r="P422" s="15">
        <f t="shared" si="214"/>
        <v>400</v>
      </c>
      <c r="Q422" s="20">
        <v>2</v>
      </c>
      <c r="R422" s="16">
        <v>2.5</v>
      </c>
      <c r="S422" s="16">
        <v>7</v>
      </c>
      <c r="T422" s="15"/>
      <c r="U422" s="15"/>
      <c r="V422" s="15">
        <v>0</v>
      </c>
      <c r="W422" s="15">
        <v>2.5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 t="s">
        <v>138</v>
      </c>
      <c r="AD422" s="15" t="s">
        <v>139</v>
      </c>
      <c r="AE422" s="15">
        <v>29</v>
      </c>
      <c r="AF422" s="15">
        <v>7.8</v>
      </c>
      <c r="AG422" s="15">
        <v>2</v>
      </c>
      <c r="AH422" s="15">
        <v>0.5</v>
      </c>
      <c r="AI422" s="15">
        <v>1.3</v>
      </c>
      <c r="AJ422" s="16">
        <f t="shared" si="215"/>
        <v>0.8</v>
      </c>
      <c r="AK422" s="16" t="s">
        <v>135</v>
      </c>
      <c r="AL422" s="16" t="s">
        <v>135</v>
      </c>
      <c r="AM422" s="15" t="s">
        <v>140</v>
      </c>
      <c r="AN422" s="16">
        <f t="shared" si="216"/>
        <v>4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 t="s">
        <v>135</v>
      </c>
      <c r="AU422" s="17">
        <f t="shared" si="217"/>
        <v>0</v>
      </c>
      <c r="AV422" s="17"/>
      <c r="AW422" s="17">
        <f>VLOOKUP(I422,ABNT5101!$I$3:$J$9,2)</f>
        <v>10</v>
      </c>
      <c r="AX422" s="17">
        <f>VLOOKUP(I422,ABNT5101!$I$3:$M$9,5)</f>
        <v>0.18</v>
      </c>
      <c r="AY422" s="131" t="str">
        <f>_xlfn.XLOOKUP(I422,ABNT5101!$I:$I,ABNT5101!$L:$L)</f>
        <v>-</v>
      </c>
      <c r="AZ422" s="131">
        <f>_xlfn.XLOOKUP(I422,ABNT5101!$I:$I,ABNT5101!M:M)</f>
        <v>0.18</v>
      </c>
      <c r="BA422" s="131" t="str">
        <f>_xlfn.XLOOKUP(I422,ABNT5101!$I:$I,ABNT5101!N:N)</f>
        <v>-</v>
      </c>
      <c r="BB422" s="131">
        <f>_xlfn.XLOOKUP(I422,ABNT5101!$I:$I,ABNT5101!O:O)</f>
        <v>16</v>
      </c>
      <c r="BC422" s="18" t="str">
        <f t="shared" si="218"/>
        <v>ATENDE</v>
      </c>
      <c r="BD422" s="19">
        <f t="shared" si="219"/>
        <v>0.16900000000000004</v>
      </c>
      <c r="BE422" s="19">
        <f t="shared" si="220"/>
        <v>2.0555555555555558</v>
      </c>
      <c r="BF422" s="19" t="str">
        <f t="shared" si="221"/>
        <v>-</v>
      </c>
      <c r="BG422" s="20">
        <v>11.69</v>
      </c>
      <c r="BH422" s="20">
        <v>0.55000000000000004</v>
      </c>
      <c r="BI422" s="20"/>
      <c r="BJ422" s="20"/>
      <c r="BK422" s="21"/>
      <c r="BL422" s="20"/>
      <c r="BM422" s="18" t="str">
        <f t="shared" si="222"/>
        <v>ATENDE</v>
      </c>
      <c r="BN422" s="18" t="str">
        <f t="shared" si="223"/>
        <v>ATENDE</v>
      </c>
      <c r="BO422" s="18" t="str">
        <f t="shared" si="224"/>
        <v>ATENDE</v>
      </c>
      <c r="BP422" s="18" t="str">
        <f t="shared" si="225"/>
        <v>ATENDE</v>
      </c>
      <c r="BQ422" s="22" t="str">
        <f t="shared" si="226"/>
        <v>C4</v>
      </c>
      <c r="BR422" s="22" t="str">
        <f t="shared" si="242"/>
        <v>P6</v>
      </c>
      <c r="BS422" s="23">
        <f t="shared" si="227"/>
        <v>1.5566666666666666</v>
      </c>
      <c r="BT422" s="20">
        <v>7.67</v>
      </c>
      <c r="BU422" s="20">
        <v>4.8</v>
      </c>
      <c r="BV422" s="132">
        <f>IF(BR422="-","-",_xlfn.XLOOKUP(BR422,ABNT5101!$B$4:$B$9,ABNT5101!$C$4:$C$9))</f>
        <v>3</v>
      </c>
      <c r="BW422" s="132">
        <f>IF(BR422="-","-",_xlfn.XLOOKUP(BR422,ABNT5101!$B$4:$B$9,ABNT5101!$D$4:$D$9))</f>
        <v>0.6</v>
      </c>
      <c r="BX422" s="18" t="str">
        <f t="shared" si="228"/>
        <v>ATENDE</v>
      </c>
      <c r="BY422" s="18" t="str">
        <f t="shared" si="229"/>
        <v>ATENDE</v>
      </c>
      <c r="BZ422" s="18" t="str">
        <f t="shared" si="230"/>
        <v>ATENDE</v>
      </c>
      <c r="CA422" s="22" t="str">
        <f t="shared" si="241"/>
        <v>P6</v>
      </c>
      <c r="CB422" s="23">
        <f t="shared" si="231"/>
        <v>2.3766666666666669</v>
      </c>
      <c r="CC422" s="22">
        <v>10.130000000000001</v>
      </c>
      <c r="CD422" s="22">
        <v>5.28</v>
      </c>
      <c r="CE422" s="130">
        <f>IF(CA422="-","-",_xlfn.XLOOKUP(CA422,ABNT5101!$B$4:$B$9,ABNT5101!$C$4:$C$9))</f>
        <v>3</v>
      </c>
      <c r="CF422" s="130">
        <f>IF(CA422="-","-",_xlfn.XLOOKUP(CA422,ABNT5101!$B$4:$B$9,ABNT5101!$D$4:$D$9))</f>
        <v>0.6</v>
      </c>
      <c r="CG422" s="18" t="str">
        <f t="shared" si="232"/>
        <v>ATENDE</v>
      </c>
      <c r="CH422" s="18" t="str">
        <f t="shared" si="233"/>
        <v>ATENDE</v>
      </c>
      <c r="CI422" s="18" t="str">
        <f t="shared" si="234"/>
        <v>ATENDE</v>
      </c>
      <c r="CJ422" s="133" t="str">
        <f>_xlfn.XLOOKUP(CK422,'Banco de dados'!$B:$B,'Banco de dados'!$D:$D)</f>
        <v>LEDSTAR</v>
      </c>
      <c r="CK422" s="145" t="s">
        <v>711</v>
      </c>
      <c r="CL422" s="24" t="str">
        <f>_xlfn.XLOOKUP(CK422,'Banco de dados'!$B:$B,'Banco de dados'!$E:$E)</f>
        <v>LUM LED SL VT 9.1 44W</v>
      </c>
      <c r="CM422" s="24"/>
      <c r="CN422" s="24" t="e">
        <f>IF(CM422="-","-",_xlfn.XLOOKUP(CM422,'Banco de dados'!$B:$B,'Banco de dados'!$E:$E))</f>
        <v>#N/A</v>
      </c>
      <c r="CO422" s="26">
        <f t="shared" si="235"/>
        <v>2</v>
      </c>
      <c r="CP422" s="24">
        <f>_xlfn.XLOOKUP(CK422,'Banco de dados'!$B:$B,'Banco de dados'!$H:$H)</f>
        <v>44</v>
      </c>
      <c r="CQ422" s="24">
        <f>_xlfn.XLOOKUP(CM422,'Banco de dados'!$B:$B,'Banco de dados'!$H:$H)</f>
        <v>0</v>
      </c>
      <c r="CR422" s="24">
        <f>_xlfn.XLOOKUP(CK422,'Banco de dados'!$B:$B,'Banco de dados'!$F:$F)</f>
        <v>7657.99</v>
      </c>
      <c r="CS422" s="24">
        <f>_xlfn.XLOOKUP(CM422,'Banco de dados'!$B:$B,'Banco de dados'!$F:$F)</f>
        <v>0</v>
      </c>
      <c r="CT422" s="25">
        <v>0</v>
      </c>
      <c r="CU422" s="25"/>
      <c r="CV422" s="24" t="str">
        <f>IF(AI422&lt;=0.5,"Curto I",IF(AND(AI422&gt;='Braços de IP'!$B$9,AI422&lt;='Braços de IP'!$D$9),'Braços de IP'!$E$9,IF(AND(AI422&gt;='Braços de IP'!$B$10,AI422&lt;='Braços de IP'!$D$10),'Braços de IP'!$E$10,IF(AND(AI422&gt;='Braços de IP'!$B$11,AI422&lt;='Braços de IP'!$D$11),'Braços de IP'!$E$11,IF(AND(AI422&gt;='Braços de IP'!$B$12,AI422&lt;='Braços de IP'!$D$12),'Braços de IP'!$E$12,IF(AND(AI422&gt;='Braços de IP'!$B$13,AI422&lt;='Braços de IP'!$D$13),'Braços de IP'!$E$13,IF(AND(AI422&gt;='Braços de IP'!$B$14,AI422&lt;='Braços de IP'!$D$14),'Braços de IP'!$E$14,"ERRO")))))))</f>
        <v>Curto II</v>
      </c>
      <c r="CW422" s="25"/>
      <c r="CX422" s="24"/>
      <c r="CY422" s="27"/>
      <c r="CZ422" s="24"/>
      <c r="DA422" s="24"/>
      <c r="DB422" s="24"/>
      <c r="DC422" s="24"/>
      <c r="DD422" s="24"/>
      <c r="DE422" s="24"/>
      <c r="DF422" s="28">
        <f t="shared" si="236"/>
        <v>44</v>
      </c>
      <c r="DG422" s="29">
        <f t="shared" si="237"/>
        <v>100</v>
      </c>
      <c r="DH422" s="28">
        <f t="shared" si="238"/>
        <v>288</v>
      </c>
      <c r="DI422" s="30">
        <f t="shared" si="239"/>
        <v>0.56000000000000005</v>
      </c>
      <c r="DJ422" s="31"/>
      <c r="DK422" s="32"/>
      <c r="DL422" s="15" t="s">
        <v>141</v>
      </c>
      <c r="DM422" s="15"/>
      <c r="DO422" s="33">
        <f t="shared" si="240"/>
        <v>0.62393162393162394</v>
      </c>
    </row>
    <row r="423" spans="1:125" ht="15.75" hidden="1" customHeight="1" x14ac:dyDescent="0.3">
      <c r="C423" t="s">
        <v>991</v>
      </c>
      <c r="D423" s="15">
        <v>141</v>
      </c>
      <c r="E423" s="15" t="s">
        <v>132</v>
      </c>
      <c r="F423" s="15" t="s">
        <v>310</v>
      </c>
      <c r="G423" s="15">
        <v>-30.06161883</v>
      </c>
      <c r="H423" s="15">
        <v>-50.162760810000002</v>
      </c>
      <c r="I423" s="15" t="s">
        <v>154</v>
      </c>
      <c r="J423" s="15" t="s">
        <v>135</v>
      </c>
      <c r="K423" s="15" t="s">
        <v>136</v>
      </c>
      <c r="L423" s="15" t="s">
        <v>148</v>
      </c>
      <c r="M423" s="15">
        <v>100</v>
      </c>
      <c r="N423" s="15">
        <v>17</v>
      </c>
      <c r="O423" s="15">
        <v>0</v>
      </c>
      <c r="P423" s="15">
        <f t="shared" si="214"/>
        <v>400</v>
      </c>
      <c r="Q423" s="20">
        <v>2</v>
      </c>
      <c r="R423" s="16">
        <v>2.5</v>
      </c>
      <c r="S423" s="16">
        <v>7</v>
      </c>
      <c r="T423" s="15"/>
      <c r="U423" s="15"/>
      <c r="V423" s="15">
        <v>0</v>
      </c>
      <c r="W423" s="15">
        <v>2.5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 t="s">
        <v>138</v>
      </c>
      <c r="AD423" s="15" t="s">
        <v>139</v>
      </c>
      <c r="AE423" s="15">
        <v>29</v>
      </c>
      <c r="AF423" s="15">
        <v>7.8</v>
      </c>
      <c r="AG423" s="15">
        <v>2</v>
      </c>
      <c r="AH423" s="15">
        <v>0.5</v>
      </c>
      <c r="AI423" s="15">
        <v>1.3</v>
      </c>
      <c r="AJ423" s="16">
        <f t="shared" si="215"/>
        <v>0.8</v>
      </c>
      <c r="AK423" s="16" t="s">
        <v>135</v>
      </c>
      <c r="AL423" s="16" t="s">
        <v>135</v>
      </c>
      <c r="AM423" s="15" t="s">
        <v>140</v>
      </c>
      <c r="AN423" s="16">
        <f t="shared" si="216"/>
        <v>4</v>
      </c>
      <c r="AO423" s="16">
        <v>0</v>
      </c>
      <c r="AP423" s="16">
        <v>0</v>
      </c>
      <c r="AQ423" s="16">
        <v>0</v>
      </c>
      <c r="AR423" s="16">
        <v>0</v>
      </c>
      <c r="AS423" s="16">
        <v>0</v>
      </c>
      <c r="AT423" s="16" t="s">
        <v>135</v>
      </c>
      <c r="AU423" s="17">
        <f t="shared" si="217"/>
        <v>0</v>
      </c>
      <c r="AV423" s="17"/>
      <c r="AW423" s="17">
        <f>VLOOKUP(I423,ABNT5101!$I$3:$J$9,2)</f>
        <v>10</v>
      </c>
      <c r="AX423" s="17">
        <f>VLOOKUP(I423,ABNT5101!$I$3:$M$9,5)</f>
        <v>0.18</v>
      </c>
      <c r="AY423" s="131" t="str">
        <f>_xlfn.XLOOKUP(I423,ABNT5101!$I:$I,ABNT5101!$L:$L)</f>
        <v>-</v>
      </c>
      <c r="AZ423" s="131">
        <f>_xlfn.XLOOKUP(I423,ABNT5101!$I:$I,ABNT5101!M:M)</f>
        <v>0.18</v>
      </c>
      <c r="BA423" s="131" t="str">
        <f>_xlfn.XLOOKUP(I423,ABNT5101!$I:$I,ABNT5101!N:N)</f>
        <v>-</v>
      </c>
      <c r="BB423" s="131">
        <f>_xlfn.XLOOKUP(I423,ABNT5101!$I:$I,ABNT5101!O:O)</f>
        <v>16</v>
      </c>
      <c r="BC423" s="18" t="str">
        <f t="shared" si="218"/>
        <v>ATENDE</v>
      </c>
      <c r="BD423" s="19">
        <f t="shared" si="219"/>
        <v>0.31400000000000006</v>
      </c>
      <c r="BE423" s="19">
        <f t="shared" si="220"/>
        <v>2.4444444444444446</v>
      </c>
      <c r="BF423" s="19" t="str">
        <f t="shared" si="221"/>
        <v>-</v>
      </c>
      <c r="BG423" s="20">
        <v>13.14</v>
      </c>
      <c r="BH423" s="20">
        <v>0.62</v>
      </c>
      <c r="BI423" s="20"/>
      <c r="BJ423" s="20"/>
      <c r="BK423" s="21"/>
      <c r="BL423" s="20"/>
      <c r="BM423" s="18" t="str">
        <f t="shared" si="222"/>
        <v>ATENDE</v>
      </c>
      <c r="BN423" s="18" t="str">
        <f t="shared" si="223"/>
        <v>ATENDE</v>
      </c>
      <c r="BO423" s="18" t="str">
        <f t="shared" si="224"/>
        <v>ATENDE</v>
      </c>
      <c r="BP423" s="18" t="str">
        <f t="shared" si="225"/>
        <v>ATENDE</v>
      </c>
      <c r="BQ423" s="22" t="str">
        <f t="shared" si="226"/>
        <v>C4</v>
      </c>
      <c r="BR423" s="22" t="str">
        <f t="shared" si="242"/>
        <v>P6</v>
      </c>
      <c r="BS423" s="23">
        <f t="shared" si="227"/>
        <v>1.0966666666666667</v>
      </c>
      <c r="BT423" s="20">
        <v>6.29</v>
      </c>
      <c r="BU423" s="20">
        <v>4.6100000000000003</v>
      </c>
      <c r="BV423" s="132">
        <f>IF(BR423="-","-",_xlfn.XLOOKUP(BR423,ABNT5101!$B$4:$B$9,ABNT5101!$C$4:$C$9))</f>
        <v>3</v>
      </c>
      <c r="BW423" s="132">
        <f>IF(BR423="-","-",_xlfn.XLOOKUP(BR423,ABNT5101!$B$4:$B$9,ABNT5101!$D$4:$D$9))</f>
        <v>0.6</v>
      </c>
      <c r="BX423" s="18" t="str">
        <f t="shared" si="228"/>
        <v>ATENDE</v>
      </c>
      <c r="BY423" s="18" t="str">
        <f t="shared" si="229"/>
        <v>ATENDE</v>
      </c>
      <c r="BZ423" s="18" t="str">
        <f t="shared" si="230"/>
        <v>ATENDE</v>
      </c>
      <c r="CA423" s="22" t="str">
        <f t="shared" si="241"/>
        <v>P6</v>
      </c>
      <c r="CB423" s="23">
        <f t="shared" si="231"/>
        <v>4.7433333333333332</v>
      </c>
      <c r="CC423" s="22">
        <v>17.23</v>
      </c>
      <c r="CD423" s="22">
        <v>12.84</v>
      </c>
      <c r="CE423" s="130">
        <f>IF(CA423="-","-",_xlfn.XLOOKUP(CA423,ABNT5101!$B$4:$B$9,ABNT5101!$C$4:$C$9))</f>
        <v>3</v>
      </c>
      <c r="CF423" s="130">
        <f>IF(CA423="-","-",_xlfn.XLOOKUP(CA423,ABNT5101!$B$4:$B$9,ABNT5101!$D$4:$D$9))</f>
        <v>0.6</v>
      </c>
      <c r="CG423" s="18" t="str">
        <f t="shared" si="232"/>
        <v>ATENDE</v>
      </c>
      <c r="CH423" s="18" t="str">
        <f t="shared" si="233"/>
        <v>ATENDE</v>
      </c>
      <c r="CI423" s="18" t="str">
        <f t="shared" si="234"/>
        <v>ATENDE</v>
      </c>
      <c r="CJ423" s="133" t="str">
        <f>_xlfn.XLOOKUP(CK423,'Banco de dados'!$B:$B,'Banco de dados'!$D:$D)</f>
        <v>SX LIGHTING</v>
      </c>
      <c r="CK423" s="145" t="s">
        <v>801</v>
      </c>
      <c r="CL423" s="24" t="str">
        <f>_xlfn.XLOOKUP(CK423,'Banco de dados'!$B:$B,'Banco de dados'!$E:$E)</f>
        <v>SXINEVO030K40L12CZF7PHF</v>
      </c>
      <c r="CM423" s="24"/>
      <c r="CN423" s="24" t="e">
        <f>IF(CM423="-","-",_xlfn.XLOOKUP(CM423,'Banco de dados'!$B:$B,'Banco de dados'!$E:$E))</f>
        <v>#N/A</v>
      </c>
      <c r="CO423" s="26">
        <f t="shared" si="235"/>
        <v>2</v>
      </c>
      <c r="CP423" s="24">
        <f>_xlfn.XLOOKUP(CK423,'Banco de dados'!$B:$B,'Banco de dados'!$H:$H)</f>
        <v>31</v>
      </c>
      <c r="CQ423" s="24">
        <f>_xlfn.XLOOKUP(CM423,'Banco de dados'!$B:$B,'Banco de dados'!$H:$H)</f>
        <v>0</v>
      </c>
      <c r="CR423" s="24">
        <f>_xlfn.XLOOKUP(CK423,'Banco de dados'!$B:$B,'Banco de dados'!$F:$F)</f>
        <v>5270</v>
      </c>
      <c r="CS423" s="24">
        <f>_xlfn.XLOOKUP(CM423,'Banco de dados'!$B:$B,'Banco de dados'!$F:$F)</f>
        <v>0</v>
      </c>
      <c r="CT423" s="25">
        <v>0</v>
      </c>
      <c r="CU423" s="25"/>
      <c r="CV423" s="24" t="str">
        <f>IF(AI423&lt;=0.5,"Curto I",IF(AND(AI423&gt;='Braços de IP'!$B$9,AI423&lt;='Braços de IP'!$D$9),'Braços de IP'!$E$9,IF(AND(AI423&gt;='Braços de IP'!$B$10,AI423&lt;='Braços de IP'!$D$10),'Braços de IP'!$E$10,IF(AND(AI423&gt;='Braços de IP'!$B$11,AI423&lt;='Braços de IP'!$D$11),'Braços de IP'!$E$11,IF(AND(AI423&gt;='Braços de IP'!$B$12,AI423&lt;='Braços de IP'!$D$12),'Braços de IP'!$E$12,IF(AND(AI423&gt;='Braços de IP'!$B$13,AI423&lt;='Braços de IP'!$D$13),'Braços de IP'!$E$13,IF(AND(AI423&gt;='Braços de IP'!$B$14,AI423&lt;='Braços de IP'!$D$14),'Braços de IP'!$E$14,"ERRO")))))))</f>
        <v>Curto II</v>
      </c>
      <c r="CW423" s="25"/>
      <c r="CX423" s="24"/>
      <c r="CY423" s="27"/>
      <c r="CZ423" s="24"/>
      <c r="DA423" s="24"/>
      <c r="DB423" s="24"/>
      <c r="DC423" s="24"/>
      <c r="DD423" s="24"/>
      <c r="DE423" s="24"/>
      <c r="DF423" s="28">
        <f t="shared" si="236"/>
        <v>31</v>
      </c>
      <c r="DG423" s="29">
        <f t="shared" si="237"/>
        <v>100</v>
      </c>
      <c r="DH423" s="28">
        <f t="shared" si="238"/>
        <v>262</v>
      </c>
      <c r="DI423" s="30">
        <f t="shared" si="239"/>
        <v>0.69</v>
      </c>
      <c r="DJ423" s="31"/>
      <c r="DK423" s="32"/>
      <c r="DL423" s="15" t="s">
        <v>141</v>
      </c>
      <c r="DM423" s="15"/>
      <c r="DO423" s="33">
        <f t="shared" si="240"/>
        <v>0.7350427350427351</v>
      </c>
    </row>
    <row r="424" spans="1:125" ht="15.75" hidden="1" customHeight="1" x14ac:dyDescent="0.3">
      <c r="C424" t="s">
        <v>991</v>
      </c>
      <c r="D424" s="15">
        <v>141</v>
      </c>
      <c r="E424" s="15" t="s">
        <v>132</v>
      </c>
      <c r="F424" s="15" t="s">
        <v>310</v>
      </c>
      <c r="G424" s="15">
        <v>-30.06161883</v>
      </c>
      <c r="H424" s="15">
        <v>-50.162760810000002</v>
      </c>
      <c r="I424" s="15" t="s">
        <v>154</v>
      </c>
      <c r="J424" s="15" t="s">
        <v>135</v>
      </c>
      <c r="K424" s="15" t="s">
        <v>136</v>
      </c>
      <c r="L424" s="15" t="s">
        <v>148</v>
      </c>
      <c r="M424" s="15">
        <v>100</v>
      </c>
      <c r="N424" s="15">
        <v>17</v>
      </c>
      <c r="O424" s="15">
        <v>0</v>
      </c>
      <c r="P424" s="15">
        <f t="shared" si="214"/>
        <v>400</v>
      </c>
      <c r="Q424" s="20">
        <v>2</v>
      </c>
      <c r="R424" s="16">
        <v>2.5</v>
      </c>
      <c r="S424" s="16">
        <v>7</v>
      </c>
      <c r="T424" s="15"/>
      <c r="U424" s="15"/>
      <c r="V424" s="15">
        <v>0</v>
      </c>
      <c r="W424" s="15">
        <v>2.5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 t="s">
        <v>138</v>
      </c>
      <c r="AD424" s="15" t="s">
        <v>139</v>
      </c>
      <c r="AE424" s="15">
        <v>29</v>
      </c>
      <c r="AF424" s="15">
        <v>7.8</v>
      </c>
      <c r="AG424" s="15">
        <v>2</v>
      </c>
      <c r="AH424" s="15">
        <v>0.5</v>
      </c>
      <c r="AI424" s="15">
        <v>1.3</v>
      </c>
      <c r="AJ424" s="16">
        <f t="shared" si="215"/>
        <v>0.8</v>
      </c>
      <c r="AK424" s="16" t="s">
        <v>135</v>
      </c>
      <c r="AL424" s="16" t="s">
        <v>135</v>
      </c>
      <c r="AM424" s="15" t="s">
        <v>140</v>
      </c>
      <c r="AN424" s="16">
        <f t="shared" si="216"/>
        <v>4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 t="s">
        <v>135</v>
      </c>
      <c r="AU424" s="17">
        <f t="shared" si="217"/>
        <v>0</v>
      </c>
      <c r="AV424" s="17"/>
      <c r="AW424" s="17">
        <f>VLOOKUP(I424,ABNT5101!$I$3:$J$9,2)</f>
        <v>10</v>
      </c>
      <c r="AX424" s="17">
        <f>VLOOKUP(I424,ABNT5101!$I$3:$M$9,5)</f>
        <v>0.18</v>
      </c>
      <c r="AY424" s="131" t="str">
        <f>_xlfn.XLOOKUP(I424,ABNT5101!$I:$I,ABNT5101!$L:$L)</f>
        <v>-</v>
      </c>
      <c r="AZ424" s="131">
        <f>_xlfn.XLOOKUP(I424,ABNT5101!$I:$I,ABNT5101!M:M)</f>
        <v>0.18</v>
      </c>
      <c r="BA424" s="131" t="str">
        <f>_xlfn.XLOOKUP(I424,ABNT5101!$I:$I,ABNT5101!N:N)</f>
        <v>-</v>
      </c>
      <c r="BB424" s="131">
        <f>_xlfn.XLOOKUP(I424,ABNT5101!$I:$I,ABNT5101!O:O)</f>
        <v>16</v>
      </c>
      <c r="BC424" s="18" t="str">
        <f t="shared" si="218"/>
        <v>ATENDE</v>
      </c>
      <c r="BD424" s="19">
        <f t="shared" si="219"/>
        <v>0.35199999999999987</v>
      </c>
      <c r="BE424" s="19">
        <f t="shared" si="220"/>
        <v>2.3333333333333335</v>
      </c>
      <c r="BF424" s="19" t="str">
        <f t="shared" si="221"/>
        <v>-</v>
      </c>
      <c r="BG424" s="20">
        <v>13.52</v>
      </c>
      <c r="BH424" s="20">
        <v>0.6</v>
      </c>
      <c r="BI424" s="20"/>
      <c r="BJ424" s="20"/>
      <c r="BK424" s="21"/>
      <c r="BL424" s="20"/>
      <c r="BM424" s="18" t="str">
        <f t="shared" si="222"/>
        <v>ATENDE</v>
      </c>
      <c r="BN424" s="18" t="str">
        <f t="shared" si="223"/>
        <v>ATENDE</v>
      </c>
      <c r="BO424" s="18" t="str">
        <f t="shared" si="224"/>
        <v>ATENDE</v>
      </c>
      <c r="BP424" s="18" t="str">
        <f t="shared" si="225"/>
        <v>ATENDE</v>
      </c>
      <c r="BQ424" s="22" t="str">
        <f t="shared" si="226"/>
        <v>C4</v>
      </c>
      <c r="BR424" s="22" t="str">
        <f t="shared" si="242"/>
        <v>P6</v>
      </c>
      <c r="BS424" s="23">
        <f t="shared" si="227"/>
        <v>1.0899999999999999</v>
      </c>
      <c r="BT424" s="20">
        <v>6.27</v>
      </c>
      <c r="BU424" s="20">
        <v>4.83</v>
      </c>
      <c r="BV424" s="132">
        <f>IF(BR424="-","-",_xlfn.XLOOKUP(BR424,ABNT5101!$B$4:$B$9,ABNT5101!$C$4:$C$9))</f>
        <v>3</v>
      </c>
      <c r="BW424" s="132">
        <f>IF(BR424="-","-",_xlfn.XLOOKUP(BR424,ABNT5101!$B$4:$B$9,ABNT5101!$D$4:$D$9))</f>
        <v>0.6</v>
      </c>
      <c r="BX424" s="18" t="str">
        <f t="shared" si="228"/>
        <v>ATENDE</v>
      </c>
      <c r="BY424" s="18" t="str">
        <f t="shared" si="229"/>
        <v>ATENDE</v>
      </c>
      <c r="BZ424" s="18" t="str">
        <f t="shared" si="230"/>
        <v>ATENDE</v>
      </c>
      <c r="CA424" s="22" t="str">
        <f t="shared" si="241"/>
        <v>P6</v>
      </c>
      <c r="CB424" s="23">
        <f t="shared" si="231"/>
        <v>4.7733333333333334</v>
      </c>
      <c r="CC424" s="22">
        <v>17.32</v>
      </c>
      <c r="CD424" s="22">
        <v>12.59</v>
      </c>
      <c r="CE424" s="130">
        <f>IF(CA424="-","-",_xlfn.XLOOKUP(CA424,ABNT5101!$B$4:$B$9,ABNT5101!$C$4:$C$9))</f>
        <v>3</v>
      </c>
      <c r="CF424" s="130">
        <f>IF(CA424="-","-",_xlfn.XLOOKUP(CA424,ABNT5101!$B$4:$B$9,ABNT5101!$D$4:$D$9))</f>
        <v>0.6</v>
      </c>
      <c r="CG424" s="18" t="str">
        <f t="shared" si="232"/>
        <v>ATENDE</v>
      </c>
      <c r="CH424" s="18" t="str">
        <f t="shared" si="233"/>
        <v>ATENDE</v>
      </c>
      <c r="CI424" s="18" t="str">
        <f t="shared" si="234"/>
        <v>ATENDE</v>
      </c>
      <c r="CJ424" s="133" t="str">
        <f>_xlfn.XLOOKUP(CK424,'Banco de dados'!$B:$B,'Banco de dados'!$D:$D)</f>
        <v>TECNOWATT</v>
      </c>
      <c r="CK424" s="145" t="s">
        <v>824</v>
      </c>
      <c r="CL424" s="24" t="str">
        <f>_xlfn.XLOOKUP(CK424,'Banco de dados'!$B:$B,'Banco de dados'!$E:$E)</f>
        <v>SIGSAGPTLRRSSNDL_30W_38IBBRS
1-10C1MUN6.5</v>
      </c>
      <c r="CM424" s="24"/>
      <c r="CN424" s="24" t="e">
        <f>IF(CM424="-","-",_xlfn.XLOOKUP(CM424,'Banco de dados'!$B:$B,'Banco de dados'!$E:$E))</f>
        <v>#N/A</v>
      </c>
      <c r="CO424" s="26">
        <f t="shared" si="235"/>
        <v>2</v>
      </c>
      <c r="CP424" s="24">
        <f>_xlfn.XLOOKUP(CK424,'Banco de dados'!$B:$B,'Banco de dados'!$H:$H)</f>
        <v>30</v>
      </c>
      <c r="CQ424" s="24" t="e">
        <f>_xlfn.XLOOKUP(CM424,'Banco de dados'!$B:$B,'Banco de dados'!$H:$H)</f>
        <v>#N/A</v>
      </c>
      <c r="CR424" s="24">
        <f>_xlfn.XLOOKUP(CK424,'Banco de dados'!$B:$B,'Banco de dados'!$F:$F)</f>
        <v>5266</v>
      </c>
      <c r="CS424" s="24">
        <f>_xlfn.XLOOKUP(CM424,'Banco de dados'!$B:$B,'Banco de dados'!$F:$F)</f>
        <v>0</v>
      </c>
      <c r="CT424" s="25">
        <v>0</v>
      </c>
      <c r="CU424" s="25"/>
      <c r="CV424" s="24" t="str">
        <f>IF(AI424&lt;=0.5,"Curto I",IF(AND(AI424&gt;='Braços de IP'!$B$9,AI424&lt;='Braços de IP'!$D$9),'Braços de IP'!$E$9,IF(AND(AI424&gt;='Braços de IP'!$B$10,AI424&lt;='Braços de IP'!$D$10),'Braços de IP'!$E$10,IF(AND(AI424&gt;='Braços de IP'!$B$11,AI424&lt;='Braços de IP'!$D$11),'Braços de IP'!$E$11,IF(AND(AI424&gt;='Braços de IP'!$B$12,AI424&lt;='Braços de IP'!$D$12),'Braços de IP'!$E$12,IF(AND(AI424&gt;='Braços de IP'!$B$13,AI424&lt;='Braços de IP'!$D$13),'Braços de IP'!$E$13,IF(AND(AI424&gt;='Braços de IP'!$B$14,AI424&lt;='Braços de IP'!$D$14),'Braços de IP'!$E$14,"ERRO")))))))</f>
        <v>Curto II</v>
      </c>
      <c r="CW424" s="25"/>
      <c r="CX424" s="24"/>
      <c r="CY424" s="27"/>
      <c r="CZ424" s="24"/>
      <c r="DA424" s="24"/>
      <c r="DB424" s="24"/>
      <c r="DC424" s="24"/>
      <c r="DD424" s="24"/>
      <c r="DE424" s="24"/>
      <c r="DF424" s="28">
        <f t="shared" si="236"/>
        <v>30</v>
      </c>
      <c r="DG424" s="29">
        <f t="shared" si="237"/>
        <v>100</v>
      </c>
      <c r="DH424" s="28">
        <f t="shared" si="238"/>
        <v>260</v>
      </c>
      <c r="DI424" s="30">
        <f t="shared" si="239"/>
        <v>0.7</v>
      </c>
      <c r="DJ424" s="31"/>
      <c r="DK424" s="32"/>
      <c r="DL424" s="15" t="s">
        <v>141</v>
      </c>
      <c r="DM424" s="15"/>
      <c r="DO424" s="33">
        <f t="shared" si="240"/>
        <v>0.74358974358974361</v>
      </c>
    </row>
    <row r="425" spans="1:125" ht="15.75" hidden="1" customHeight="1" x14ac:dyDescent="0.3">
      <c r="C425" t="s">
        <v>991</v>
      </c>
      <c r="D425" s="15">
        <v>142</v>
      </c>
      <c r="E425" s="15" t="s">
        <v>132</v>
      </c>
      <c r="F425" s="15" t="s">
        <v>311</v>
      </c>
      <c r="G425" s="15">
        <v>-30.063974089999999</v>
      </c>
      <c r="H425" s="15">
        <v>-50.161727929999998</v>
      </c>
      <c r="I425" s="15" t="s">
        <v>134</v>
      </c>
      <c r="J425" s="15" t="s">
        <v>135</v>
      </c>
      <c r="K425" s="15" t="s">
        <v>136</v>
      </c>
      <c r="L425" s="15" t="s">
        <v>137</v>
      </c>
      <c r="M425" s="15">
        <v>50</v>
      </c>
      <c r="N425" s="15">
        <v>0</v>
      </c>
      <c r="O425" s="15">
        <v>0</v>
      </c>
      <c r="P425" s="15">
        <f t="shared" si="214"/>
        <v>100</v>
      </c>
      <c r="Q425" s="20">
        <v>2</v>
      </c>
      <c r="R425" s="16">
        <v>2.5</v>
      </c>
      <c r="S425" s="16">
        <v>7</v>
      </c>
      <c r="T425" s="15"/>
      <c r="U425" s="15"/>
      <c r="V425" s="15">
        <v>0</v>
      </c>
      <c r="W425" s="15">
        <v>2.5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 t="s">
        <v>138</v>
      </c>
      <c r="AD425" s="15" t="s">
        <v>139</v>
      </c>
      <c r="AE425" s="15">
        <v>20.7</v>
      </c>
      <c r="AF425" s="15">
        <v>7.5</v>
      </c>
      <c r="AG425" s="15">
        <v>1</v>
      </c>
      <c r="AH425" s="15">
        <v>0.3</v>
      </c>
      <c r="AI425" s="15">
        <v>1.3</v>
      </c>
      <c r="AJ425" s="16">
        <f t="shared" si="215"/>
        <v>1</v>
      </c>
      <c r="AK425" s="16" t="s">
        <v>135</v>
      </c>
      <c r="AL425" s="16" t="s">
        <v>135</v>
      </c>
      <c r="AM425" s="15" t="s">
        <v>140</v>
      </c>
      <c r="AN425" s="16">
        <f t="shared" si="216"/>
        <v>2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 t="s">
        <v>135</v>
      </c>
      <c r="AU425" s="17">
        <f t="shared" si="217"/>
        <v>0</v>
      </c>
      <c r="AV425" s="17"/>
      <c r="AW425" s="17">
        <f>VLOOKUP(I425,ABNT5101!$I$3:$J$9,2)</f>
        <v>7.5</v>
      </c>
      <c r="AX425" s="17">
        <f>VLOOKUP(I425,ABNT5101!$I$3:$M$9,5)</f>
        <v>0.18</v>
      </c>
      <c r="AY425" s="131" t="str">
        <f>_xlfn.XLOOKUP(I425,ABNT5101!$I:$I,ABNT5101!$L:$L)</f>
        <v>-</v>
      </c>
      <c r="AZ425" s="131">
        <f>_xlfn.XLOOKUP(I425,ABNT5101!$I:$I,ABNT5101!M:M)</f>
        <v>0.18</v>
      </c>
      <c r="BA425" s="131" t="str">
        <f>_xlfn.XLOOKUP(I425,ABNT5101!$I:$I,ABNT5101!N:N)</f>
        <v>-</v>
      </c>
      <c r="BB425" s="131">
        <f>_xlfn.XLOOKUP(I425,ABNT5101!$I:$I,ABNT5101!O:O)</f>
        <v>16</v>
      </c>
      <c r="BC425" s="18" t="str">
        <f t="shared" si="218"/>
        <v>ATENDE</v>
      </c>
      <c r="BD425" s="19">
        <f t="shared" si="219"/>
        <v>0.48</v>
      </c>
      <c r="BE425" s="19">
        <f t="shared" si="220"/>
        <v>2.7777777777777781</v>
      </c>
      <c r="BF425" s="19" t="str">
        <f t="shared" si="221"/>
        <v>-</v>
      </c>
      <c r="BG425" s="20">
        <v>11.1</v>
      </c>
      <c r="BH425" s="20">
        <v>0.68</v>
      </c>
      <c r="BI425" s="20"/>
      <c r="BJ425" s="20"/>
      <c r="BK425" s="21"/>
      <c r="BL425" s="20"/>
      <c r="BM425" s="18" t="str">
        <f t="shared" si="222"/>
        <v>ATENDE</v>
      </c>
      <c r="BN425" s="18" t="str">
        <f t="shared" si="223"/>
        <v>ATENDE</v>
      </c>
      <c r="BO425" s="18" t="str">
        <f t="shared" si="224"/>
        <v>ATENDE</v>
      </c>
      <c r="BP425" s="18" t="str">
        <f t="shared" si="225"/>
        <v>ATENDE</v>
      </c>
      <c r="BQ425" s="22" t="str">
        <f t="shared" si="226"/>
        <v>C5</v>
      </c>
      <c r="BR425" s="22" t="str">
        <f t="shared" si="242"/>
        <v>P6</v>
      </c>
      <c r="BS425" s="23">
        <f t="shared" si="227"/>
        <v>1.37</v>
      </c>
      <c r="BT425" s="20">
        <v>7.11</v>
      </c>
      <c r="BU425" s="20">
        <v>5.25</v>
      </c>
      <c r="BV425" s="132">
        <f>IF(BR425="-","-",_xlfn.XLOOKUP(BR425,ABNT5101!$B$4:$B$9,ABNT5101!$C$4:$C$9))</f>
        <v>3</v>
      </c>
      <c r="BW425" s="132">
        <f>IF(BR425="-","-",_xlfn.XLOOKUP(BR425,ABNT5101!$B$4:$B$9,ABNT5101!$D$4:$D$9))</f>
        <v>0.6</v>
      </c>
      <c r="BX425" s="18" t="str">
        <f t="shared" si="228"/>
        <v>ATENDE</v>
      </c>
      <c r="BY425" s="18" t="str">
        <f t="shared" si="229"/>
        <v>ATENDE</v>
      </c>
      <c r="BZ425" s="18" t="str">
        <f t="shared" si="230"/>
        <v>ATENDE</v>
      </c>
      <c r="CA425" s="22" t="str">
        <f t="shared" si="241"/>
        <v>P6</v>
      </c>
      <c r="CB425" s="23">
        <f t="shared" si="231"/>
        <v>2.0533333333333332</v>
      </c>
      <c r="CC425" s="22">
        <v>9.16</v>
      </c>
      <c r="CD425" s="22">
        <v>6.4</v>
      </c>
      <c r="CE425" s="130">
        <f>IF(CA425="-","-",_xlfn.XLOOKUP(CA425,ABNT5101!$B$4:$B$9,ABNT5101!$C$4:$C$9))</f>
        <v>3</v>
      </c>
      <c r="CF425" s="130">
        <f>IF(CA425="-","-",_xlfn.XLOOKUP(CA425,ABNT5101!$B$4:$B$9,ABNT5101!$D$4:$D$9))</f>
        <v>0.6</v>
      </c>
      <c r="CG425" s="18" t="str">
        <f t="shared" si="232"/>
        <v>ATENDE</v>
      </c>
      <c r="CH425" s="18" t="str">
        <f t="shared" si="233"/>
        <v>ATENDE</v>
      </c>
      <c r="CI425" s="18" t="str">
        <f t="shared" si="234"/>
        <v>ATENDE</v>
      </c>
      <c r="CJ425" s="133" t="str">
        <f>_xlfn.XLOOKUP(CK425,'Banco de dados'!$B:$B,'Banco de dados'!$D:$D)</f>
        <v>LEDSTAR</v>
      </c>
      <c r="CK425" s="145" t="s">
        <v>707</v>
      </c>
      <c r="CL425" s="24" t="str">
        <f>_xlfn.XLOOKUP(CK425,'Banco de dados'!$B:$B,'Banco de dados'!$E:$E)</f>
        <v>LUM LED SL VT 9.1 28W</v>
      </c>
      <c r="CM425" s="24"/>
      <c r="CN425" s="24" t="e">
        <f>IF(CM425="-","-",_xlfn.XLOOKUP(CM425,'Banco de dados'!$B:$B,'Banco de dados'!$E:$E))</f>
        <v>#N/A</v>
      </c>
      <c r="CO425" s="26">
        <f t="shared" si="235"/>
        <v>1</v>
      </c>
      <c r="CP425" s="24">
        <f>_xlfn.XLOOKUP(CK425,'Banco de dados'!$B:$B,'Banco de dados'!$H:$H)</f>
        <v>28</v>
      </c>
      <c r="CQ425" s="24" t="e">
        <f>_xlfn.XLOOKUP(CM425,'Banco de dados'!$B:$B,'Banco de dados'!$H:$H)</f>
        <v>#N/A</v>
      </c>
      <c r="CR425" s="24">
        <f>_xlfn.XLOOKUP(CK425,'Banco de dados'!$B:$B,'Banco de dados'!$F:$F)</f>
        <v>4927.3500000000004</v>
      </c>
      <c r="CS425" s="24">
        <f>_xlfn.XLOOKUP(CM425,'Banco de dados'!$B:$B,'Banco de dados'!$F:$F)</f>
        <v>0</v>
      </c>
      <c r="CT425" s="25">
        <v>0</v>
      </c>
      <c r="CU425" s="25"/>
      <c r="CV425" s="24" t="str">
        <f>IF(AI425&lt;=0.5,"Curto I",IF(AND(AI425&gt;='Braços de IP'!$B$9,AI425&lt;='Braços de IP'!$D$9),'Braços de IP'!$E$9,IF(AND(AI425&gt;='Braços de IP'!$B$10,AI425&lt;='Braços de IP'!$D$10),'Braços de IP'!$E$10,IF(AND(AI425&gt;='Braços de IP'!$B$11,AI425&lt;='Braços de IP'!$D$11),'Braços de IP'!$E$11,IF(AND(AI425&gt;='Braços de IP'!$B$12,AI425&lt;='Braços de IP'!$D$12),'Braços de IP'!$E$12,IF(AND(AI425&gt;='Braços de IP'!$B$13,AI425&lt;='Braços de IP'!$D$13),'Braços de IP'!$E$13,IF(AND(AI425&gt;='Braços de IP'!$B$14,AI425&lt;='Braços de IP'!$D$14),'Braços de IP'!$E$14,"ERRO")))))))</f>
        <v>Curto II</v>
      </c>
      <c r="CW425" s="25"/>
      <c r="CX425" s="24" t="str">
        <f>IF($CW425="","",VLOOKUP($CW425,'Braços de IP'!$E$9:$I$15,2,0))</f>
        <v/>
      </c>
      <c r="CY425" s="27" t="str">
        <f>IF($CW425="","",VLOOKUP($CW425,'Braços de IP'!$E$9:$I$15,5,0))</f>
        <v/>
      </c>
      <c r="CZ425" s="24"/>
      <c r="DA425" s="24"/>
      <c r="DB425" s="24"/>
      <c r="DC425" s="24"/>
      <c r="DD425" s="24"/>
      <c r="DE425" s="24"/>
      <c r="DF425" s="28">
        <f t="shared" si="236"/>
        <v>28</v>
      </c>
      <c r="DG425" s="29">
        <f t="shared" si="237"/>
        <v>50</v>
      </c>
      <c r="DH425" s="28">
        <f t="shared" si="238"/>
        <v>78</v>
      </c>
      <c r="DI425" s="30">
        <f t="shared" si="239"/>
        <v>0.43999999999999995</v>
      </c>
      <c r="DJ425" s="31"/>
      <c r="DK425" s="32"/>
      <c r="DL425" s="15" t="s">
        <v>141</v>
      </c>
      <c r="DM425" s="15"/>
      <c r="DO425" s="33">
        <f t="shared" si="240"/>
        <v>0.44</v>
      </c>
    </row>
    <row r="426" spans="1:125" ht="15.75" hidden="1" customHeight="1" x14ac:dyDescent="0.3">
      <c r="C426" t="s">
        <v>991</v>
      </c>
      <c r="D426" s="15">
        <v>142</v>
      </c>
      <c r="E426" s="15" t="s">
        <v>132</v>
      </c>
      <c r="F426" s="15" t="s">
        <v>311</v>
      </c>
      <c r="G426" s="15">
        <v>-30.063974089999999</v>
      </c>
      <c r="H426" s="15">
        <v>-50.161727929999998</v>
      </c>
      <c r="I426" s="15" t="s">
        <v>134</v>
      </c>
      <c r="J426" s="15" t="s">
        <v>135</v>
      </c>
      <c r="K426" s="15" t="s">
        <v>136</v>
      </c>
      <c r="L426" s="15" t="s">
        <v>137</v>
      </c>
      <c r="M426" s="15">
        <v>50</v>
      </c>
      <c r="N426" s="15">
        <v>0</v>
      </c>
      <c r="O426" s="15">
        <v>0</v>
      </c>
      <c r="P426" s="15">
        <f t="shared" si="214"/>
        <v>100</v>
      </c>
      <c r="Q426" s="20">
        <v>2</v>
      </c>
      <c r="R426" s="16">
        <v>2.5</v>
      </c>
      <c r="S426" s="16">
        <v>7</v>
      </c>
      <c r="T426" s="15"/>
      <c r="U426" s="15"/>
      <c r="V426" s="15">
        <v>0</v>
      </c>
      <c r="W426" s="15">
        <v>2.5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 t="s">
        <v>138</v>
      </c>
      <c r="AD426" s="15" t="s">
        <v>139</v>
      </c>
      <c r="AE426" s="15">
        <v>20.7</v>
      </c>
      <c r="AF426" s="15">
        <v>7.5</v>
      </c>
      <c r="AG426" s="15">
        <v>1</v>
      </c>
      <c r="AH426" s="15">
        <v>0.3</v>
      </c>
      <c r="AI426" s="15">
        <v>1.3</v>
      </c>
      <c r="AJ426" s="16">
        <f t="shared" si="215"/>
        <v>1</v>
      </c>
      <c r="AK426" s="16" t="s">
        <v>135</v>
      </c>
      <c r="AL426" s="16" t="s">
        <v>135</v>
      </c>
      <c r="AM426" s="15" t="s">
        <v>140</v>
      </c>
      <c r="AN426" s="16">
        <f t="shared" si="216"/>
        <v>2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 t="s">
        <v>135</v>
      </c>
      <c r="AU426" s="17">
        <f t="shared" si="217"/>
        <v>0</v>
      </c>
      <c r="AV426" s="17"/>
      <c r="AW426" s="17">
        <f>VLOOKUP(I426,ABNT5101!$I$3:$J$9,2)</f>
        <v>7.5</v>
      </c>
      <c r="AX426" s="17">
        <f>VLOOKUP(I426,ABNT5101!$I$3:$M$9,5)</f>
        <v>0.18</v>
      </c>
      <c r="AY426" s="131" t="str">
        <f>_xlfn.XLOOKUP(I426,ABNT5101!$I:$I,ABNT5101!$L:$L)</f>
        <v>-</v>
      </c>
      <c r="AZ426" s="131">
        <f>_xlfn.XLOOKUP(I426,ABNT5101!$I:$I,ABNT5101!M:M)</f>
        <v>0.18</v>
      </c>
      <c r="BA426" s="131" t="str">
        <f>_xlfn.XLOOKUP(I426,ABNT5101!$I:$I,ABNT5101!N:N)</f>
        <v>-</v>
      </c>
      <c r="BB426" s="131">
        <f>_xlfn.XLOOKUP(I426,ABNT5101!$I:$I,ABNT5101!O:O)</f>
        <v>16</v>
      </c>
      <c r="BC426" s="18" t="str">
        <f t="shared" si="218"/>
        <v>ATENDE</v>
      </c>
      <c r="BD426" s="19">
        <f t="shared" si="219"/>
        <v>0.23866666666666658</v>
      </c>
      <c r="BE426" s="19">
        <f t="shared" si="220"/>
        <v>3.4444444444444446</v>
      </c>
      <c r="BF426" s="19" t="str">
        <f t="shared" si="221"/>
        <v>-</v>
      </c>
      <c r="BG426" s="20">
        <v>9.2899999999999991</v>
      </c>
      <c r="BH426" s="20">
        <v>0.8</v>
      </c>
      <c r="BI426" s="20"/>
      <c r="BJ426" s="20"/>
      <c r="BK426" s="21"/>
      <c r="BL426" s="20"/>
      <c r="BM426" s="18" t="str">
        <f t="shared" si="222"/>
        <v>ATENDE</v>
      </c>
      <c r="BN426" s="18" t="str">
        <f t="shared" si="223"/>
        <v>ATENDE</v>
      </c>
      <c r="BO426" s="18" t="str">
        <f t="shared" si="224"/>
        <v>ATENDE</v>
      </c>
      <c r="BP426" s="18" t="str">
        <f t="shared" si="225"/>
        <v>ATENDE</v>
      </c>
      <c r="BQ426" s="22" t="str">
        <f t="shared" si="226"/>
        <v>C5</v>
      </c>
      <c r="BR426" s="22" t="str">
        <f t="shared" si="242"/>
        <v>P6</v>
      </c>
      <c r="BS426" s="23">
        <f t="shared" si="227"/>
        <v>0.84666666666666668</v>
      </c>
      <c r="BT426" s="20">
        <v>5.54</v>
      </c>
      <c r="BU426" s="20">
        <v>3.81</v>
      </c>
      <c r="BV426" s="132">
        <f>IF(BR426="-","-",_xlfn.XLOOKUP(BR426,ABNT5101!$B$4:$B$9,ABNT5101!$C$4:$C$9))</f>
        <v>3</v>
      </c>
      <c r="BW426" s="132">
        <f>IF(BR426="-","-",_xlfn.XLOOKUP(BR426,ABNT5101!$B$4:$B$9,ABNT5101!$D$4:$D$9))</f>
        <v>0.6</v>
      </c>
      <c r="BX426" s="18" t="str">
        <f t="shared" si="228"/>
        <v>ATENDE</v>
      </c>
      <c r="BY426" s="18" t="str">
        <f t="shared" si="229"/>
        <v>ATENDE</v>
      </c>
      <c r="BZ426" s="18" t="str">
        <f t="shared" si="230"/>
        <v>ATENDE</v>
      </c>
      <c r="CA426" s="22" t="str">
        <f t="shared" si="241"/>
        <v>P6</v>
      </c>
      <c r="CB426" s="23">
        <f t="shared" si="231"/>
        <v>1.48</v>
      </c>
      <c r="CC426" s="22">
        <v>7.44</v>
      </c>
      <c r="CD426" s="22">
        <v>5.5</v>
      </c>
      <c r="CE426" s="130">
        <f>IF(CA426="-","-",_xlfn.XLOOKUP(CA426,ABNT5101!$B$4:$B$9,ABNT5101!$C$4:$C$9))</f>
        <v>3</v>
      </c>
      <c r="CF426" s="130">
        <f>IF(CA426="-","-",_xlfn.XLOOKUP(CA426,ABNT5101!$B$4:$B$9,ABNT5101!$D$4:$D$9))</f>
        <v>0.6</v>
      </c>
      <c r="CG426" s="18" t="str">
        <f t="shared" si="232"/>
        <v>ATENDE</v>
      </c>
      <c r="CH426" s="18" t="str">
        <f t="shared" si="233"/>
        <v>ATENDE</v>
      </c>
      <c r="CI426" s="18" t="str">
        <f t="shared" si="234"/>
        <v>ATENDE</v>
      </c>
      <c r="CJ426" s="133" t="str">
        <f>_xlfn.XLOOKUP(CK426,'Banco de dados'!$B:$B,'Banco de dados'!$D:$D)</f>
        <v>SX LIGHTING</v>
      </c>
      <c r="CK426" s="145" t="s">
        <v>798</v>
      </c>
      <c r="CL426" s="24" t="str">
        <f>_xlfn.XLOOKUP(CK426,'Banco de dados'!$B:$B,'Banco de dados'!$E:$E)</f>
        <v>SXINEVO020K40L12CZF7PHF</v>
      </c>
      <c r="CM426" s="24"/>
      <c r="CN426" s="24" t="e">
        <f>IF(CM426="-","-",_xlfn.XLOOKUP(CM426,'Banco de dados'!$B:$B,'Banco de dados'!$E:$E))</f>
        <v>#N/A</v>
      </c>
      <c r="CO426" s="26">
        <f t="shared" si="235"/>
        <v>1</v>
      </c>
      <c r="CP426" s="24">
        <f>_xlfn.XLOOKUP(CK426,'Banco de dados'!$B:$B,'Banco de dados'!$H:$H)</f>
        <v>22.5</v>
      </c>
      <c r="CQ426" s="24" t="e">
        <f>_xlfn.XLOOKUP(CM426,'Banco de dados'!$B:$B,'Banco de dados'!$H:$H)</f>
        <v>#N/A</v>
      </c>
      <c r="CR426" s="24">
        <f>_xlfn.XLOOKUP(CK426,'Banco de dados'!$B:$B,'Banco de dados'!$F:$F)</f>
        <v>3825</v>
      </c>
      <c r="CS426" s="24">
        <f>_xlfn.XLOOKUP(CM426,'Banco de dados'!$B:$B,'Banco de dados'!$F:$F)</f>
        <v>0</v>
      </c>
      <c r="CT426" s="25">
        <v>0</v>
      </c>
      <c r="CU426" s="25"/>
      <c r="CV426" s="24" t="str">
        <f>IF(AI426&lt;=0.5,"Curto I",IF(AND(AI426&gt;='Braços de IP'!$B$9,AI426&lt;='Braços de IP'!$D$9),'Braços de IP'!$E$9,IF(AND(AI426&gt;='Braços de IP'!$B$10,AI426&lt;='Braços de IP'!$D$10),'Braços de IP'!$E$10,IF(AND(AI426&gt;='Braços de IP'!$B$11,AI426&lt;='Braços de IP'!$D$11),'Braços de IP'!$E$11,IF(AND(AI426&gt;='Braços de IP'!$B$12,AI426&lt;='Braços de IP'!$D$12),'Braços de IP'!$E$12,IF(AND(AI426&gt;='Braços de IP'!$B$13,AI426&lt;='Braços de IP'!$D$13),'Braços de IP'!$E$13,IF(AND(AI426&gt;='Braços de IP'!$B$14,AI426&lt;='Braços de IP'!$D$14),'Braços de IP'!$E$14,"ERRO")))))))</f>
        <v>Curto II</v>
      </c>
      <c r="CW426" s="25"/>
      <c r="CX426" s="24" t="str">
        <f>IF($CW426="","",VLOOKUP($CW426,'Braços de IP'!$E$9:$I$15,2,0))</f>
        <v/>
      </c>
      <c r="CY426" s="27" t="str">
        <f>IF($CW426="","",VLOOKUP($CW426,'Braços de IP'!$E$9:$I$15,5,0))</f>
        <v/>
      </c>
      <c r="CZ426" s="24"/>
      <c r="DA426" s="24"/>
      <c r="DB426" s="24"/>
      <c r="DC426" s="24"/>
      <c r="DD426" s="24"/>
      <c r="DE426" s="24"/>
      <c r="DF426" s="28">
        <f t="shared" si="236"/>
        <v>22.5</v>
      </c>
      <c r="DG426" s="29">
        <f t="shared" si="237"/>
        <v>50</v>
      </c>
      <c r="DH426" s="28">
        <f t="shared" si="238"/>
        <v>72.5</v>
      </c>
      <c r="DI426" s="30">
        <f t="shared" si="239"/>
        <v>0.55000000000000004</v>
      </c>
      <c r="DJ426" s="31"/>
      <c r="DK426" s="32"/>
      <c r="DL426" s="15" t="s">
        <v>141</v>
      </c>
      <c r="DM426" s="15"/>
      <c r="DO426" s="33">
        <f t="shared" si="240"/>
        <v>0.55000000000000004</v>
      </c>
    </row>
    <row r="427" spans="1:125" ht="15.75" hidden="1" customHeight="1" x14ac:dyDescent="0.3">
      <c r="C427" t="s">
        <v>991</v>
      </c>
      <c r="D427" s="15">
        <v>142</v>
      </c>
      <c r="E427" s="15" t="s">
        <v>132</v>
      </c>
      <c r="F427" s="15" t="s">
        <v>311</v>
      </c>
      <c r="G427" s="15">
        <v>-30.063974089999999</v>
      </c>
      <c r="H427" s="15">
        <v>-50.161727929999998</v>
      </c>
      <c r="I427" s="15" t="s">
        <v>134</v>
      </c>
      <c r="J427" s="15" t="s">
        <v>135</v>
      </c>
      <c r="K427" s="15" t="s">
        <v>136</v>
      </c>
      <c r="L427" s="15" t="s">
        <v>137</v>
      </c>
      <c r="M427" s="15">
        <v>50</v>
      </c>
      <c r="N427" s="15">
        <v>0</v>
      </c>
      <c r="O427" s="15">
        <v>0</v>
      </c>
      <c r="P427" s="15">
        <f t="shared" si="214"/>
        <v>100</v>
      </c>
      <c r="Q427" s="20">
        <v>2</v>
      </c>
      <c r="R427" s="16">
        <v>2.5</v>
      </c>
      <c r="S427" s="16">
        <v>7</v>
      </c>
      <c r="T427" s="15"/>
      <c r="U427" s="15"/>
      <c r="V427" s="15">
        <v>0</v>
      </c>
      <c r="W427" s="15">
        <v>2.5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 t="s">
        <v>138</v>
      </c>
      <c r="AD427" s="15" t="s">
        <v>139</v>
      </c>
      <c r="AE427" s="15">
        <v>20.7</v>
      </c>
      <c r="AF427" s="15">
        <v>7.5</v>
      </c>
      <c r="AG427" s="15">
        <v>1</v>
      </c>
      <c r="AH427" s="15">
        <v>0.3</v>
      </c>
      <c r="AI427" s="15">
        <v>1.3</v>
      </c>
      <c r="AJ427" s="16">
        <f t="shared" si="215"/>
        <v>1</v>
      </c>
      <c r="AK427" s="16" t="s">
        <v>135</v>
      </c>
      <c r="AL427" s="16" t="s">
        <v>135</v>
      </c>
      <c r="AM427" s="15" t="s">
        <v>140</v>
      </c>
      <c r="AN427" s="16">
        <f t="shared" si="216"/>
        <v>2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 t="s">
        <v>135</v>
      </c>
      <c r="AU427" s="17">
        <f t="shared" si="217"/>
        <v>0</v>
      </c>
      <c r="AV427" s="17"/>
      <c r="AW427" s="17">
        <f>VLOOKUP(I427,ABNT5101!$I$3:$J$9,2)</f>
        <v>7.5</v>
      </c>
      <c r="AX427" s="17">
        <f>VLOOKUP(I427,ABNT5101!$I$3:$M$9,5)</f>
        <v>0.18</v>
      </c>
      <c r="AY427" s="131" t="str">
        <f>_xlfn.XLOOKUP(I427,ABNT5101!$I:$I,ABNT5101!$L:$L)</f>
        <v>-</v>
      </c>
      <c r="AZ427" s="131">
        <f>_xlfn.XLOOKUP(I427,ABNT5101!$I:$I,ABNT5101!M:M)</f>
        <v>0.18</v>
      </c>
      <c r="BA427" s="131" t="str">
        <f>_xlfn.XLOOKUP(I427,ABNT5101!$I:$I,ABNT5101!N:N)</f>
        <v>-</v>
      </c>
      <c r="BB427" s="131">
        <f>_xlfn.XLOOKUP(I427,ABNT5101!$I:$I,ABNT5101!O:O)</f>
        <v>16</v>
      </c>
      <c r="BC427" s="18" t="str">
        <f t="shared" si="218"/>
        <v>ATENDE</v>
      </c>
      <c r="BD427" s="19">
        <f t="shared" si="219"/>
        <v>0.82666666666666666</v>
      </c>
      <c r="BE427" s="19">
        <f t="shared" si="220"/>
        <v>3.0555555555555554</v>
      </c>
      <c r="BF427" s="19" t="str">
        <f t="shared" si="221"/>
        <v>-</v>
      </c>
      <c r="BG427" s="20">
        <v>13.7</v>
      </c>
      <c r="BH427" s="20">
        <v>0.73</v>
      </c>
      <c r="BI427" s="20"/>
      <c r="BJ427" s="20"/>
      <c r="BK427" s="21"/>
      <c r="BL427" s="20"/>
      <c r="BM427" s="18" t="str">
        <f t="shared" si="222"/>
        <v>ATENDE</v>
      </c>
      <c r="BN427" s="18" t="str">
        <f t="shared" si="223"/>
        <v>ATENDE</v>
      </c>
      <c r="BO427" s="18" t="str">
        <f t="shared" si="224"/>
        <v>ATENDE</v>
      </c>
      <c r="BP427" s="18" t="str">
        <f t="shared" si="225"/>
        <v>ATENDE</v>
      </c>
      <c r="BQ427" s="22" t="str">
        <f t="shared" si="226"/>
        <v>C5</v>
      </c>
      <c r="BR427" s="22" t="str">
        <f t="shared" si="242"/>
        <v>P6</v>
      </c>
      <c r="BS427" s="23">
        <f t="shared" si="227"/>
        <v>1.3833333333333333</v>
      </c>
      <c r="BT427" s="20">
        <v>7.15</v>
      </c>
      <c r="BU427" s="20">
        <v>5.31</v>
      </c>
      <c r="BV427" s="132">
        <f>IF(BR427="-","-",_xlfn.XLOOKUP(BR427,ABNT5101!$B$4:$B$9,ABNT5101!$C$4:$C$9))</f>
        <v>3</v>
      </c>
      <c r="BW427" s="132">
        <f>IF(BR427="-","-",_xlfn.XLOOKUP(BR427,ABNT5101!$B$4:$B$9,ABNT5101!$D$4:$D$9))</f>
        <v>0.6</v>
      </c>
      <c r="BX427" s="18" t="str">
        <f t="shared" si="228"/>
        <v>ATENDE</v>
      </c>
      <c r="BY427" s="18" t="str">
        <f t="shared" si="229"/>
        <v>ATENDE</v>
      </c>
      <c r="BZ427" s="18" t="str">
        <f t="shared" si="230"/>
        <v>ATENDE</v>
      </c>
      <c r="CA427" s="22" t="str">
        <f t="shared" si="241"/>
        <v>P6</v>
      </c>
      <c r="CB427" s="23">
        <f t="shared" si="231"/>
        <v>2.5666666666666664</v>
      </c>
      <c r="CC427" s="22">
        <v>10.7</v>
      </c>
      <c r="CD427" s="22">
        <v>7.93</v>
      </c>
      <c r="CE427" s="130">
        <f>IF(CA427="-","-",_xlfn.XLOOKUP(CA427,ABNT5101!$B$4:$B$9,ABNT5101!$C$4:$C$9))</f>
        <v>3</v>
      </c>
      <c r="CF427" s="130">
        <f>IF(CA427="-","-",_xlfn.XLOOKUP(CA427,ABNT5101!$B$4:$B$9,ABNT5101!$D$4:$D$9))</f>
        <v>0.6</v>
      </c>
      <c r="CG427" s="18" t="str">
        <f t="shared" si="232"/>
        <v>ATENDE</v>
      </c>
      <c r="CH427" s="18" t="str">
        <f t="shared" si="233"/>
        <v>ATENDE</v>
      </c>
      <c r="CI427" s="18" t="str">
        <f t="shared" si="234"/>
        <v>ATENDE</v>
      </c>
      <c r="CJ427" s="133" t="str">
        <f>_xlfn.XLOOKUP(CK427,'Banco de dados'!$B:$B,'Banco de dados'!$D:$D)</f>
        <v>TECNOWATT</v>
      </c>
      <c r="CK427" s="145" t="s">
        <v>824</v>
      </c>
      <c r="CL427" s="24" t="str">
        <f>_xlfn.XLOOKUP(CK427,'Banco de dados'!$B:$B,'Banco de dados'!$E:$E)</f>
        <v>SIGSAGPTLRRSSNDL_30W_38IBBRS
1-10C1MUN6.5</v>
      </c>
      <c r="CM427" s="24"/>
      <c r="CN427" s="24" t="e">
        <f>IF(CM427="-","-",_xlfn.XLOOKUP(CM427,'Banco de dados'!$B:$B,'Banco de dados'!$E:$E))</f>
        <v>#N/A</v>
      </c>
      <c r="CO427" s="26">
        <f t="shared" si="235"/>
        <v>1</v>
      </c>
      <c r="CP427" s="24">
        <f>_xlfn.XLOOKUP(CK427,'Banco de dados'!$B:$B,'Banco de dados'!$H:$H)</f>
        <v>30</v>
      </c>
      <c r="CQ427" s="24">
        <f>_xlfn.XLOOKUP(CM427,'Banco de dados'!$B:$B,'Banco de dados'!$H:$H)</f>
        <v>0</v>
      </c>
      <c r="CR427" s="24">
        <f>_xlfn.XLOOKUP(CK427,'Banco de dados'!$B:$B,'Banco de dados'!$F:$F)</f>
        <v>5266</v>
      </c>
      <c r="CS427" s="24">
        <f>_xlfn.XLOOKUP(CM427,'Banco de dados'!$B:$B,'Banco de dados'!$F:$F)</f>
        <v>0</v>
      </c>
      <c r="CT427" s="25">
        <v>0</v>
      </c>
      <c r="CU427" s="25"/>
      <c r="CV427" s="24" t="str">
        <f>IF(AI427&lt;=0.5,"Curto I",IF(AND(AI427&gt;='Braços de IP'!$B$9,AI427&lt;='Braços de IP'!$D$9),'Braços de IP'!$E$9,IF(AND(AI427&gt;='Braços de IP'!$B$10,AI427&lt;='Braços de IP'!$D$10),'Braços de IP'!$E$10,IF(AND(AI427&gt;='Braços de IP'!$B$11,AI427&lt;='Braços de IP'!$D$11),'Braços de IP'!$E$11,IF(AND(AI427&gt;='Braços de IP'!$B$12,AI427&lt;='Braços de IP'!$D$12),'Braços de IP'!$E$12,IF(AND(AI427&gt;='Braços de IP'!$B$13,AI427&lt;='Braços de IP'!$D$13),'Braços de IP'!$E$13,IF(AND(AI427&gt;='Braços de IP'!$B$14,AI427&lt;='Braços de IP'!$D$14),'Braços de IP'!$E$14,"ERRO")))))))</f>
        <v>Curto II</v>
      </c>
      <c r="CW427" s="25"/>
      <c r="CX427" s="24" t="str">
        <f>IF($CW427="","",VLOOKUP($CW427,'Braços de IP'!$E$9:$I$15,2,0))</f>
        <v/>
      </c>
      <c r="CY427" s="27" t="str">
        <f>IF($CW427="","",VLOOKUP($CW427,'Braços de IP'!$E$9:$I$15,5,0))</f>
        <v/>
      </c>
      <c r="CZ427" s="24"/>
      <c r="DA427" s="24"/>
      <c r="DB427" s="24"/>
      <c r="DC427" s="24"/>
      <c r="DD427" s="24"/>
      <c r="DE427" s="24"/>
      <c r="DF427" s="28">
        <f t="shared" si="236"/>
        <v>30</v>
      </c>
      <c r="DG427" s="29">
        <f t="shared" si="237"/>
        <v>50</v>
      </c>
      <c r="DH427" s="28">
        <f t="shared" si="238"/>
        <v>80</v>
      </c>
      <c r="DI427" s="30">
        <f t="shared" si="239"/>
        <v>0.4</v>
      </c>
      <c r="DJ427" s="31"/>
      <c r="DK427" s="32"/>
      <c r="DL427" s="15" t="s">
        <v>141</v>
      </c>
      <c r="DM427" s="15"/>
      <c r="DO427" s="33">
        <f t="shared" si="240"/>
        <v>0.4</v>
      </c>
    </row>
    <row r="428" spans="1:125" ht="15.75" hidden="1" customHeight="1" x14ac:dyDescent="0.3">
      <c r="C428" t="s">
        <v>991</v>
      </c>
      <c r="D428" s="15">
        <v>143</v>
      </c>
      <c r="E428" s="15" t="s">
        <v>132</v>
      </c>
      <c r="F428" s="15" t="s">
        <v>312</v>
      </c>
      <c r="G428" s="15">
        <v>-30.065071530000001</v>
      </c>
      <c r="H428" s="15">
        <v>-50.162077719999999</v>
      </c>
      <c r="I428" s="15" t="s">
        <v>134</v>
      </c>
      <c r="J428" s="15" t="s">
        <v>135</v>
      </c>
      <c r="K428" s="15" t="s">
        <v>136</v>
      </c>
      <c r="L428" s="15" t="s">
        <v>148</v>
      </c>
      <c r="M428" s="15">
        <v>100</v>
      </c>
      <c r="N428" s="15">
        <v>17</v>
      </c>
      <c r="O428" s="15">
        <v>0</v>
      </c>
      <c r="P428" s="15">
        <f t="shared" si="214"/>
        <v>200</v>
      </c>
      <c r="Q428" s="20">
        <v>2</v>
      </c>
      <c r="R428" s="16">
        <v>3</v>
      </c>
      <c r="S428" s="16">
        <v>7</v>
      </c>
      <c r="T428" s="15"/>
      <c r="U428" s="15"/>
      <c r="V428" s="15">
        <v>0</v>
      </c>
      <c r="W428" s="15">
        <v>4.5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 t="s">
        <v>138</v>
      </c>
      <c r="AD428" s="15" t="s">
        <v>139</v>
      </c>
      <c r="AE428" s="15">
        <v>33.1</v>
      </c>
      <c r="AF428" s="15">
        <v>6.6</v>
      </c>
      <c r="AG428" s="15">
        <v>1</v>
      </c>
      <c r="AH428" s="15">
        <v>0.3</v>
      </c>
      <c r="AI428" s="15">
        <v>1.3</v>
      </c>
      <c r="AJ428" s="16">
        <f t="shared" si="215"/>
        <v>1</v>
      </c>
      <c r="AK428" s="16" t="s">
        <v>135</v>
      </c>
      <c r="AL428" s="16" t="s">
        <v>135</v>
      </c>
      <c r="AM428" s="15" t="s">
        <v>140</v>
      </c>
      <c r="AN428" s="16">
        <f t="shared" si="216"/>
        <v>2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 t="s">
        <v>135</v>
      </c>
      <c r="AU428" s="17">
        <f t="shared" si="217"/>
        <v>0</v>
      </c>
      <c r="AV428" s="17"/>
      <c r="AW428" s="17">
        <f>VLOOKUP(I428,ABNT5101!$I$3:$J$9,2)</f>
        <v>7.5</v>
      </c>
      <c r="AX428" s="17">
        <f>VLOOKUP(I428,ABNT5101!$I$3:$M$9,5)</f>
        <v>0.18</v>
      </c>
      <c r="AY428" s="131" t="str">
        <f>_xlfn.XLOOKUP(I428,ABNT5101!$I:$I,ABNT5101!$L:$L)</f>
        <v>-</v>
      </c>
      <c r="AZ428" s="131">
        <f>_xlfn.XLOOKUP(I428,ABNT5101!$I:$I,ABNT5101!M:M)</f>
        <v>0.18</v>
      </c>
      <c r="BA428" s="131" t="str">
        <f>_xlfn.XLOOKUP(I428,ABNT5101!$I:$I,ABNT5101!N:N)</f>
        <v>-</v>
      </c>
      <c r="BB428" s="131">
        <f>_xlfn.XLOOKUP(I428,ABNT5101!$I:$I,ABNT5101!O:O)</f>
        <v>16</v>
      </c>
      <c r="BC428" s="18" t="str">
        <f t="shared" si="218"/>
        <v>ATENDE</v>
      </c>
      <c r="BD428" s="19">
        <f t="shared" si="219"/>
        <v>2.2666666666666613E-2</v>
      </c>
      <c r="BE428" s="19">
        <f t="shared" si="220"/>
        <v>1</v>
      </c>
      <c r="BF428" s="19" t="str">
        <f t="shared" si="221"/>
        <v>-</v>
      </c>
      <c r="BG428" s="20">
        <v>7.67</v>
      </c>
      <c r="BH428" s="20">
        <v>0.36</v>
      </c>
      <c r="BI428" s="20"/>
      <c r="BJ428" s="20"/>
      <c r="BK428" s="21"/>
      <c r="BL428" s="20"/>
      <c r="BM428" s="18" t="str">
        <f t="shared" si="222"/>
        <v>ATENDE</v>
      </c>
      <c r="BN428" s="18" t="str">
        <f t="shared" si="223"/>
        <v>ATENDE</v>
      </c>
      <c r="BO428" s="18" t="str">
        <f t="shared" si="224"/>
        <v>ATENDE</v>
      </c>
      <c r="BP428" s="18" t="str">
        <f t="shared" si="225"/>
        <v>ATENDE</v>
      </c>
      <c r="BQ428" s="22" t="str">
        <f t="shared" si="226"/>
        <v>C5</v>
      </c>
      <c r="BR428" s="22" t="str">
        <f t="shared" si="242"/>
        <v>P6</v>
      </c>
      <c r="BS428" s="23">
        <f t="shared" si="227"/>
        <v>9.9999999999999867E-2</v>
      </c>
      <c r="BT428" s="20">
        <v>3.3</v>
      </c>
      <c r="BU428" s="20">
        <v>1.35</v>
      </c>
      <c r="BV428" s="132">
        <f>IF(BR428="-","-",_xlfn.XLOOKUP(BR428,ABNT5101!$B$4:$B$9,ABNT5101!$C$4:$C$9))</f>
        <v>3</v>
      </c>
      <c r="BW428" s="132">
        <f>IF(BR428="-","-",_xlfn.XLOOKUP(BR428,ABNT5101!$B$4:$B$9,ABNT5101!$D$4:$D$9))</f>
        <v>0.6</v>
      </c>
      <c r="BX428" s="18" t="str">
        <f t="shared" si="228"/>
        <v>ATENDE</v>
      </c>
      <c r="BY428" s="18" t="str">
        <f t="shared" si="229"/>
        <v>ATENDE</v>
      </c>
      <c r="BZ428" s="18" t="str">
        <f t="shared" si="230"/>
        <v>ATENDE</v>
      </c>
      <c r="CA428" s="22" t="str">
        <f t="shared" si="241"/>
        <v>P6</v>
      </c>
      <c r="CB428" s="23">
        <f t="shared" si="231"/>
        <v>0.94333333333333336</v>
      </c>
      <c r="CC428" s="22">
        <v>5.83</v>
      </c>
      <c r="CD428" s="22">
        <v>1.96</v>
      </c>
      <c r="CE428" s="130">
        <f>IF(CA428="-","-",_xlfn.XLOOKUP(CA428,ABNT5101!$B$4:$B$9,ABNT5101!$C$4:$C$9))</f>
        <v>3</v>
      </c>
      <c r="CF428" s="130">
        <f>IF(CA428="-","-",_xlfn.XLOOKUP(CA428,ABNT5101!$B$4:$B$9,ABNT5101!$D$4:$D$9))</f>
        <v>0.6</v>
      </c>
      <c r="CG428" s="18" t="str">
        <f t="shared" si="232"/>
        <v>ATENDE</v>
      </c>
      <c r="CH428" s="18" t="str">
        <f t="shared" si="233"/>
        <v>ATENDE</v>
      </c>
      <c r="CI428" s="18" t="str">
        <f t="shared" si="234"/>
        <v>ATENDE</v>
      </c>
      <c r="CJ428" s="133" t="str">
        <f>_xlfn.XLOOKUP(CK428,'Banco de dados'!$B:$B,'Banco de dados'!$D:$D)</f>
        <v>LEDSTAR</v>
      </c>
      <c r="CK428" s="145" t="s">
        <v>707</v>
      </c>
      <c r="CL428" s="24" t="str">
        <f>_xlfn.XLOOKUP(CK428,'Banco de dados'!$B:$B,'Banco de dados'!$E:$E)</f>
        <v>LUM LED SL VT 9.1 28W</v>
      </c>
      <c r="CM428" s="24"/>
      <c r="CN428" s="24" t="e">
        <f>IF(CM428="-","-",_xlfn.XLOOKUP(CM428,'Banco de dados'!$B:$B,'Banco de dados'!$E:$E))</f>
        <v>#N/A</v>
      </c>
      <c r="CO428" s="26">
        <f t="shared" si="235"/>
        <v>1</v>
      </c>
      <c r="CP428" s="24">
        <f>_xlfn.XLOOKUP(CK428,'Banco de dados'!$B:$B,'Banco de dados'!$H:$H)</f>
        <v>28</v>
      </c>
      <c r="CQ428" s="24">
        <f>_xlfn.XLOOKUP(CM428,'Banco de dados'!$B:$B,'Banco de dados'!$H:$H)</f>
        <v>0</v>
      </c>
      <c r="CR428" s="24">
        <f>_xlfn.XLOOKUP(CK428,'Banco de dados'!$B:$B,'Banco de dados'!$F:$F)</f>
        <v>4927.3500000000004</v>
      </c>
      <c r="CS428" s="24">
        <f>_xlfn.XLOOKUP(CM428,'Banco de dados'!$B:$B,'Banco de dados'!$F:$F)</f>
        <v>0</v>
      </c>
      <c r="CT428" s="25">
        <v>0</v>
      </c>
      <c r="CU428" s="25"/>
      <c r="CV428" s="24" t="str">
        <f>IF(AI428&lt;=0.5,"Curto I",IF(AND(AI428&gt;='Braços de IP'!$B$9,AI428&lt;='Braços de IP'!$D$9),'Braços de IP'!$E$9,IF(AND(AI428&gt;='Braços de IP'!$B$10,AI428&lt;='Braços de IP'!$D$10),'Braços de IP'!$E$10,IF(AND(AI428&gt;='Braços de IP'!$B$11,AI428&lt;='Braços de IP'!$D$11),'Braços de IP'!$E$11,IF(AND(AI428&gt;='Braços de IP'!$B$12,AI428&lt;='Braços de IP'!$D$12),'Braços de IP'!$E$12,IF(AND(AI428&gt;='Braços de IP'!$B$13,AI428&lt;='Braços de IP'!$D$13),'Braços de IP'!$E$13,IF(AND(AI428&gt;='Braços de IP'!$B$14,AI428&lt;='Braços de IP'!$D$14),'Braços de IP'!$E$14,"ERRO")))))))</f>
        <v>Curto II</v>
      </c>
      <c r="CW428" s="25"/>
      <c r="CX428" s="24" t="str">
        <f>IF($CW428="","",VLOOKUP($CW428,'Braços de IP'!$E$9:$I$15,2,0))</f>
        <v/>
      </c>
      <c r="CY428" s="27" t="str">
        <f>IF($CW428="","",VLOOKUP($CW428,'Braços de IP'!$E$9:$I$15,5,0))</f>
        <v/>
      </c>
      <c r="CZ428" s="24"/>
      <c r="DA428" s="24"/>
      <c r="DB428" s="24"/>
      <c r="DC428" s="24"/>
      <c r="DD428" s="24"/>
      <c r="DE428" s="24"/>
      <c r="DF428" s="28">
        <f t="shared" si="236"/>
        <v>28</v>
      </c>
      <c r="DG428" s="29">
        <f t="shared" si="237"/>
        <v>100</v>
      </c>
      <c r="DH428" s="28">
        <f t="shared" si="238"/>
        <v>128</v>
      </c>
      <c r="DI428" s="30">
        <f t="shared" si="239"/>
        <v>0.72</v>
      </c>
      <c r="DJ428" s="31"/>
      <c r="DK428" s="32"/>
      <c r="DL428" s="15" t="s">
        <v>141</v>
      </c>
      <c r="DM428" s="15"/>
      <c r="DO428" s="33">
        <f t="shared" si="240"/>
        <v>0.76068376068376065</v>
      </c>
    </row>
    <row r="429" spans="1:125" ht="15.75" hidden="1" customHeight="1" x14ac:dyDescent="0.3">
      <c r="C429" t="s">
        <v>991</v>
      </c>
      <c r="D429" s="15">
        <v>143</v>
      </c>
      <c r="E429" s="15" t="s">
        <v>132</v>
      </c>
      <c r="F429" s="15" t="s">
        <v>312</v>
      </c>
      <c r="G429" s="15">
        <v>-30.065071530000001</v>
      </c>
      <c r="H429" s="15">
        <v>-50.162077719999999</v>
      </c>
      <c r="I429" s="15" t="s">
        <v>134</v>
      </c>
      <c r="J429" s="15" t="s">
        <v>135</v>
      </c>
      <c r="K429" s="15" t="s">
        <v>136</v>
      </c>
      <c r="L429" s="15" t="s">
        <v>148</v>
      </c>
      <c r="M429" s="15">
        <v>100</v>
      </c>
      <c r="N429" s="15">
        <v>17</v>
      </c>
      <c r="O429" s="15">
        <v>0</v>
      </c>
      <c r="P429" s="15">
        <f t="shared" si="214"/>
        <v>200</v>
      </c>
      <c r="Q429" s="20">
        <v>2</v>
      </c>
      <c r="R429" s="16">
        <v>3</v>
      </c>
      <c r="S429" s="16">
        <v>7</v>
      </c>
      <c r="T429" s="15"/>
      <c r="U429" s="15"/>
      <c r="V429" s="15">
        <v>0</v>
      </c>
      <c r="W429" s="15">
        <v>4.5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 t="s">
        <v>138</v>
      </c>
      <c r="AD429" s="15" t="s">
        <v>139</v>
      </c>
      <c r="AE429" s="15">
        <v>33.1</v>
      </c>
      <c r="AF429" s="15">
        <v>6.6</v>
      </c>
      <c r="AG429" s="15">
        <v>1</v>
      </c>
      <c r="AH429" s="15">
        <v>0.3</v>
      </c>
      <c r="AI429" s="15">
        <v>1.3</v>
      </c>
      <c r="AJ429" s="16">
        <f t="shared" si="215"/>
        <v>1</v>
      </c>
      <c r="AK429" s="16" t="s">
        <v>135</v>
      </c>
      <c r="AL429" s="16" t="s">
        <v>135</v>
      </c>
      <c r="AM429" s="15" t="s">
        <v>140</v>
      </c>
      <c r="AN429" s="16">
        <f t="shared" si="216"/>
        <v>2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 t="s">
        <v>135</v>
      </c>
      <c r="AU429" s="17">
        <f t="shared" si="217"/>
        <v>0</v>
      </c>
      <c r="AV429" s="17"/>
      <c r="AW429" s="17">
        <f>VLOOKUP(I429,ABNT5101!$I$3:$J$9,2)</f>
        <v>7.5</v>
      </c>
      <c r="AX429" s="17">
        <f>VLOOKUP(I429,ABNT5101!$I$3:$M$9,5)</f>
        <v>0.18</v>
      </c>
      <c r="AY429" s="131" t="str">
        <f>_xlfn.XLOOKUP(I429,ABNT5101!$I:$I,ABNT5101!$L:$L)</f>
        <v>-</v>
      </c>
      <c r="AZ429" s="131">
        <f>_xlfn.XLOOKUP(I429,ABNT5101!$I:$I,ABNT5101!M:M)</f>
        <v>0.18</v>
      </c>
      <c r="BA429" s="131" t="str">
        <f>_xlfn.XLOOKUP(I429,ABNT5101!$I:$I,ABNT5101!N:N)</f>
        <v>-</v>
      </c>
      <c r="BB429" s="131">
        <f>_xlfn.XLOOKUP(I429,ABNT5101!$I:$I,ABNT5101!O:O)</f>
        <v>16</v>
      </c>
      <c r="BC429" s="18" t="str">
        <f t="shared" si="218"/>
        <v>ATENDE</v>
      </c>
      <c r="BD429" s="19">
        <f t="shared" si="219"/>
        <v>0.23733333333333317</v>
      </c>
      <c r="BE429" s="19">
        <f t="shared" si="220"/>
        <v>0.7777777777777779</v>
      </c>
      <c r="BF429" s="19" t="str">
        <f t="shared" si="221"/>
        <v>-</v>
      </c>
      <c r="BG429" s="20">
        <v>9.2799999999999994</v>
      </c>
      <c r="BH429" s="20">
        <v>0.32</v>
      </c>
      <c r="BI429" s="20"/>
      <c r="BJ429" s="20"/>
      <c r="BK429" s="21"/>
      <c r="BL429" s="20"/>
      <c r="BM429" s="18" t="str">
        <f t="shared" si="222"/>
        <v>ATENDE</v>
      </c>
      <c r="BN429" s="18" t="str">
        <f t="shared" si="223"/>
        <v>ATENDE</v>
      </c>
      <c r="BO429" s="18" t="str">
        <f t="shared" si="224"/>
        <v>ATENDE</v>
      </c>
      <c r="BP429" s="18" t="str">
        <f t="shared" si="225"/>
        <v>ATENDE</v>
      </c>
      <c r="BQ429" s="22" t="str">
        <f t="shared" si="226"/>
        <v>C5</v>
      </c>
      <c r="BR429" s="22" t="str">
        <f t="shared" si="242"/>
        <v>P6</v>
      </c>
      <c r="BS429" s="23">
        <f t="shared" si="227"/>
        <v>0.29666666666666663</v>
      </c>
      <c r="BT429" s="20">
        <v>3.89</v>
      </c>
      <c r="BU429" s="20">
        <v>1.84</v>
      </c>
      <c r="BV429" s="132">
        <f>IF(BR429="-","-",_xlfn.XLOOKUP(BR429,ABNT5101!$B$4:$B$9,ABNT5101!$C$4:$C$9))</f>
        <v>3</v>
      </c>
      <c r="BW429" s="132">
        <f>IF(BR429="-","-",_xlfn.XLOOKUP(BR429,ABNT5101!$B$4:$B$9,ABNT5101!$D$4:$D$9))</f>
        <v>0.6</v>
      </c>
      <c r="BX429" s="18" t="str">
        <f t="shared" si="228"/>
        <v>ATENDE</v>
      </c>
      <c r="BY429" s="18" t="str">
        <f t="shared" si="229"/>
        <v>ATENDE</v>
      </c>
      <c r="BZ429" s="18" t="str">
        <f t="shared" si="230"/>
        <v>ATENDE</v>
      </c>
      <c r="CA429" s="22" t="str">
        <f t="shared" si="241"/>
        <v>P6</v>
      </c>
      <c r="CB429" s="23">
        <f t="shared" si="231"/>
        <v>0.90000000000000013</v>
      </c>
      <c r="CC429" s="22">
        <v>5.7</v>
      </c>
      <c r="CD429" s="22">
        <v>0.6</v>
      </c>
      <c r="CE429" s="130">
        <f>IF(CA429="-","-",_xlfn.XLOOKUP(CA429,ABNT5101!$B$4:$B$9,ABNT5101!$C$4:$C$9))</f>
        <v>3</v>
      </c>
      <c r="CF429" s="130">
        <f>IF(CA429="-","-",_xlfn.XLOOKUP(CA429,ABNT5101!$B$4:$B$9,ABNT5101!$D$4:$D$9))</f>
        <v>0.6</v>
      </c>
      <c r="CG429" s="18" t="str">
        <f t="shared" si="232"/>
        <v>ATENDE</v>
      </c>
      <c r="CH429" s="18" t="str">
        <f t="shared" si="233"/>
        <v>ATENDE</v>
      </c>
      <c r="CI429" s="18" t="str">
        <f t="shared" si="234"/>
        <v>ATENDE</v>
      </c>
      <c r="CJ429" s="133" t="str">
        <f>_xlfn.XLOOKUP(CK429,'Banco de dados'!$B:$B,'Banco de dados'!$D:$D)</f>
        <v>SX LIGHTING</v>
      </c>
      <c r="CK429" s="145" t="s">
        <v>801</v>
      </c>
      <c r="CL429" s="24" t="str">
        <f>_xlfn.XLOOKUP(CK429,'Banco de dados'!$B:$B,'Banco de dados'!$E:$E)</f>
        <v>SXINEVO030K40L12CZF7PHF</v>
      </c>
      <c r="CM429" s="24"/>
      <c r="CN429" s="24">
        <f>IF(CM429="-","-",_xlfn.XLOOKUP(CM429,'Banco de dados'!$B:$B,'Banco de dados'!$E:$E))</f>
        <v>0</v>
      </c>
      <c r="CO429" s="26">
        <f t="shared" si="235"/>
        <v>1</v>
      </c>
      <c r="CP429" s="24">
        <f>_xlfn.XLOOKUP(CK429,'Banco de dados'!$B:$B,'Banco de dados'!$H:$H)</f>
        <v>31</v>
      </c>
      <c r="CQ429" s="24">
        <f>_xlfn.XLOOKUP(CM429,'Banco de dados'!$B:$B,'Banco de dados'!$H:$H)</f>
        <v>0</v>
      </c>
      <c r="CR429" s="24">
        <f>_xlfn.XLOOKUP(CK429,'Banco de dados'!$B:$B,'Banco de dados'!$F:$F)</f>
        <v>5270</v>
      </c>
      <c r="CS429" s="24">
        <f>_xlfn.XLOOKUP(CM429,'Banco de dados'!$B:$B,'Banco de dados'!$F:$F)</f>
        <v>0</v>
      </c>
      <c r="CT429" s="25">
        <v>0</v>
      </c>
      <c r="CU429" s="25"/>
      <c r="CV429" s="24" t="str">
        <f>IF(AI429&lt;=0.5,"Curto I",IF(AND(AI429&gt;='Braços de IP'!$B$9,AI429&lt;='Braços de IP'!$D$9),'Braços de IP'!$E$9,IF(AND(AI429&gt;='Braços de IP'!$B$10,AI429&lt;='Braços de IP'!$D$10),'Braços de IP'!$E$10,IF(AND(AI429&gt;='Braços de IP'!$B$11,AI429&lt;='Braços de IP'!$D$11),'Braços de IP'!$E$11,IF(AND(AI429&gt;='Braços de IP'!$B$12,AI429&lt;='Braços de IP'!$D$12),'Braços de IP'!$E$12,IF(AND(AI429&gt;='Braços de IP'!$B$13,AI429&lt;='Braços de IP'!$D$13),'Braços de IP'!$E$13,IF(AND(AI429&gt;='Braços de IP'!$B$14,AI429&lt;='Braços de IP'!$D$14),'Braços de IP'!$E$14,"ERRO")))))))</f>
        <v>Curto II</v>
      </c>
      <c r="CW429" s="25"/>
      <c r="CX429" s="24" t="str">
        <f>IF($CW429="","",VLOOKUP($CW429,'Braços de IP'!$E$9:$I$15,2,0))</f>
        <v/>
      </c>
      <c r="CY429" s="27" t="str">
        <f>IF($CW429="","",VLOOKUP($CW429,'Braços de IP'!$E$9:$I$15,5,0))</f>
        <v/>
      </c>
      <c r="CZ429" s="24"/>
      <c r="DA429" s="24"/>
      <c r="DB429" s="24"/>
      <c r="DC429" s="24"/>
      <c r="DD429" s="24"/>
      <c r="DE429" s="24"/>
      <c r="DF429" s="28">
        <f t="shared" si="236"/>
        <v>31</v>
      </c>
      <c r="DG429" s="29">
        <f t="shared" si="237"/>
        <v>100</v>
      </c>
      <c r="DH429" s="28">
        <f t="shared" si="238"/>
        <v>131</v>
      </c>
      <c r="DI429" s="30">
        <f t="shared" si="239"/>
        <v>0.69</v>
      </c>
      <c r="DJ429" s="31"/>
      <c r="DK429" s="32"/>
      <c r="DL429" s="15" t="s">
        <v>141</v>
      </c>
      <c r="DM429" s="15"/>
      <c r="DO429" s="33">
        <f t="shared" si="240"/>
        <v>0.7350427350427351</v>
      </c>
    </row>
    <row r="430" spans="1:125" ht="15.75" hidden="1" customHeight="1" x14ac:dyDescent="0.3">
      <c r="C430" t="s">
        <v>991</v>
      </c>
      <c r="D430" s="15">
        <v>143</v>
      </c>
      <c r="E430" s="15" t="s">
        <v>132</v>
      </c>
      <c r="F430" s="15" t="s">
        <v>312</v>
      </c>
      <c r="G430" s="15">
        <v>-30.065071530000001</v>
      </c>
      <c r="H430" s="15">
        <v>-50.162077719999999</v>
      </c>
      <c r="I430" s="15" t="s">
        <v>134</v>
      </c>
      <c r="J430" s="15" t="s">
        <v>135</v>
      </c>
      <c r="K430" s="15" t="s">
        <v>136</v>
      </c>
      <c r="L430" s="15" t="s">
        <v>148</v>
      </c>
      <c r="M430" s="15">
        <v>100</v>
      </c>
      <c r="N430" s="15">
        <v>17</v>
      </c>
      <c r="O430" s="15">
        <v>0</v>
      </c>
      <c r="P430" s="15">
        <f t="shared" si="214"/>
        <v>200</v>
      </c>
      <c r="Q430" s="20">
        <v>2</v>
      </c>
      <c r="R430" s="16">
        <v>3</v>
      </c>
      <c r="S430" s="16">
        <v>7</v>
      </c>
      <c r="T430" s="15"/>
      <c r="U430" s="15"/>
      <c r="V430" s="15">
        <v>0</v>
      </c>
      <c r="W430" s="15">
        <v>4.5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 t="s">
        <v>138</v>
      </c>
      <c r="AD430" s="15" t="s">
        <v>139</v>
      </c>
      <c r="AE430" s="15">
        <v>33.1</v>
      </c>
      <c r="AF430" s="15">
        <v>6.6</v>
      </c>
      <c r="AG430" s="15">
        <v>1</v>
      </c>
      <c r="AH430" s="15">
        <v>0.3</v>
      </c>
      <c r="AI430" s="15">
        <v>1.3</v>
      </c>
      <c r="AJ430" s="16">
        <f t="shared" si="215"/>
        <v>1</v>
      </c>
      <c r="AK430" s="16" t="s">
        <v>135</v>
      </c>
      <c r="AL430" s="16" t="s">
        <v>135</v>
      </c>
      <c r="AM430" s="15" t="s">
        <v>140</v>
      </c>
      <c r="AN430" s="16">
        <f t="shared" si="216"/>
        <v>2</v>
      </c>
      <c r="AO430" s="16">
        <v>0</v>
      </c>
      <c r="AP430" s="16">
        <v>0</v>
      </c>
      <c r="AQ430" s="16">
        <v>0</v>
      </c>
      <c r="AR430" s="16">
        <v>0</v>
      </c>
      <c r="AS430" s="16">
        <v>0</v>
      </c>
      <c r="AT430" s="16" t="s">
        <v>135</v>
      </c>
      <c r="AU430" s="17">
        <f t="shared" si="217"/>
        <v>0</v>
      </c>
      <c r="AV430" s="17"/>
      <c r="AW430" s="17">
        <f>VLOOKUP(I430,ABNT5101!$I$3:$J$9,2)</f>
        <v>7.5</v>
      </c>
      <c r="AX430" s="17">
        <f>VLOOKUP(I430,ABNT5101!$I$3:$M$9,5)</f>
        <v>0.18</v>
      </c>
      <c r="AY430" s="131" t="str">
        <f>_xlfn.XLOOKUP(I430,ABNT5101!$I:$I,ABNT5101!$L:$L)</f>
        <v>-</v>
      </c>
      <c r="AZ430" s="131">
        <f>_xlfn.XLOOKUP(I430,ABNT5101!$I:$I,ABNT5101!M:M)</f>
        <v>0.18</v>
      </c>
      <c r="BA430" s="131" t="str">
        <f>_xlfn.XLOOKUP(I430,ABNT5101!$I:$I,ABNT5101!N:N)</f>
        <v>-</v>
      </c>
      <c r="BB430" s="131">
        <f>_xlfn.XLOOKUP(I430,ABNT5101!$I:$I,ABNT5101!O:O)</f>
        <v>16</v>
      </c>
      <c r="BC430" s="18" t="str">
        <f t="shared" si="218"/>
        <v>ATENDE</v>
      </c>
      <c r="BD430" s="19">
        <f t="shared" si="219"/>
        <v>0.19466666666666677</v>
      </c>
      <c r="BE430" s="19">
        <f t="shared" si="220"/>
        <v>1.2777777777777777</v>
      </c>
      <c r="BF430" s="19" t="str">
        <f t="shared" si="221"/>
        <v>-</v>
      </c>
      <c r="BG430" s="20">
        <v>8.9600000000000009</v>
      </c>
      <c r="BH430" s="20">
        <v>0.41</v>
      </c>
      <c r="BI430" s="20"/>
      <c r="BJ430" s="20"/>
      <c r="BK430" s="21"/>
      <c r="BL430" s="20"/>
      <c r="BM430" s="18" t="str">
        <f t="shared" si="222"/>
        <v>ATENDE</v>
      </c>
      <c r="BN430" s="18" t="str">
        <f t="shared" si="223"/>
        <v>ATENDE</v>
      </c>
      <c r="BO430" s="18" t="str">
        <f t="shared" si="224"/>
        <v>ATENDE</v>
      </c>
      <c r="BP430" s="18" t="str">
        <f t="shared" si="225"/>
        <v>ATENDE</v>
      </c>
      <c r="BQ430" s="22" t="str">
        <f t="shared" si="226"/>
        <v>C5</v>
      </c>
      <c r="BR430" s="22" t="str">
        <f t="shared" si="242"/>
        <v>P6</v>
      </c>
      <c r="BS430" s="23">
        <f t="shared" si="227"/>
        <v>0.38666666666666671</v>
      </c>
      <c r="BT430" s="20">
        <v>4.16</v>
      </c>
      <c r="BU430" s="20">
        <v>2.72</v>
      </c>
      <c r="BV430" s="132">
        <f>IF(BR430="-","-",_xlfn.XLOOKUP(BR430,ABNT5101!$B$4:$B$9,ABNT5101!$C$4:$C$9))</f>
        <v>3</v>
      </c>
      <c r="BW430" s="132">
        <f>IF(BR430="-","-",_xlfn.XLOOKUP(BR430,ABNT5101!$B$4:$B$9,ABNT5101!$D$4:$D$9))</f>
        <v>0.6</v>
      </c>
      <c r="BX430" s="18" t="str">
        <f t="shared" si="228"/>
        <v>ATENDE</v>
      </c>
      <c r="BY430" s="18" t="str">
        <f t="shared" si="229"/>
        <v>ATENDE</v>
      </c>
      <c r="BZ430" s="18" t="str">
        <f t="shared" si="230"/>
        <v>ATENDE</v>
      </c>
      <c r="CA430" s="22" t="str">
        <f t="shared" si="241"/>
        <v>P6</v>
      </c>
      <c r="CB430" s="23">
        <f t="shared" si="231"/>
        <v>0.80333333333333345</v>
      </c>
      <c r="CC430" s="22">
        <v>5.41</v>
      </c>
      <c r="CD430" s="22">
        <v>1.36</v>
      </c>
      <c r="CE430" s="130">
        <f>IF(CA430="-","-",_xlfn.XLOOKUP(CA430,ABNT5101!$B$4:$B$9,ABNT5101!$C$4:$C$9))</f>
        <v>3</v>
      </c>
      <c r="CF430" s="130">
        <f>IF(CA430="-","-",_xlfn.XLOOKUP(CA430,ABNT5101!$B$4:$B$9,ABNT5101!$D$4:$D$9))</f>
        <v>0.6</v>
      </c>
      <c r="CG430" s="18" t="str">
        <f t="shared" si="232"/>
        <v>ATENDE</v>
      </c>
      <c r="CH430" s="18" t="str">
        <f t="shared" si="233"/>
        <v>ATENDE</v>
      </c>
      <c r="CI430" s="18" t="str">
        <f t="shared" si="234"/>
        <v>ATENDE</v>
      </c>
      <c r="CJ430" s="133" t="str">
        <f>_xlfn.XLOOKUP(CK430,'Banco de dados'!$B:$B,'Banco de dados'!$D:$D)</f>
        <v>TECNOWATT</v>
      </c>
      <c r="CK430" s="145" t="s">
        <v>824</v>
      </c>
      <c r="CL430" s="24" t="str">
        <f>_xlfn.XLOOKUP(CK430,'Banco de dados'!$B:$B,'Banco de dados'!$E:$E)</f>
        <v>SIGSAGPTLRRSSNDL_30W_38IBBRS
1-10C1MUN6.5</v>
      </c>
      <c r="CM430" s="24"/>
      <c r="CN430" s="24">
        <f>IF(CM430="-","-",_xlfn.XLOOKUP(CM430,'Banco de dados'!$B:$B,'Banco de dados'!$E:$E))</f>
        <v>0</v>
      </c>
      <c r="CO430" s="26">
        <f t="shared" si="235"/>
        <v>1</v>
      </c>
      <c r="CP430" s="24">
        <f>_xlfn.XLOOKUP(CK430,'Banco de dados'!$B:$B,'Banco de dados'!$H:$H)</f>
        <v>30</v>
      </c>
      <c r="CQ430" s="24">
        <f>_xlfn.XLOOKUP(CM430,'Banco de dados'!$B:$B,'Banco de dados'!$H:$H)</f>
        <v>0</v>
      </c>
      <c r="CR430" s="24">
        <f>_xlfn.XLOOKUP(CK430,'Banco de dados'!$B:$B,'Banco de dados'!$F:$F)</f>
        <v>5266</v>
      </c>
      <c r="CS430" s="24">
        <f>_xlfn.XLOOKUP(CM430,'Banco de dados'!$B:$B,'Banco de dados'!$F:$F)</f>
        <v>0</v>
      </c>
      <c r="CT430" s="25">
        <v>0</v>
      </c>
      <c r="CU430" s="25"/>
      <c r="CV430" s="24" t="str">
        <f>IF(AI430&lt;=0.5,"Curto I",IF(AND(AI430&gt;='Braços de IP'!$B$9,AI430&lt;='Braços de IP'!$D$9),'Braços de IP'!$E$9,IF(AND(AI430&gt;='Braços de IP'!$B$10,AI430&lt;='Braços de IP'!$D$10),'Braços de IP'!$E$10,IF(AND(AI430&gt;='Braços de IP'!$B$11,AI430&lt;='Braços de IP'!$D$11),'Braços de IP'!$E$11,IF(AND(AI430&gt;='Braços de IP'!$B$12,AI430&lt;='Braços de IP'!$D$12),'Braços de IP'!$E$12,IF(AND(AI430&gt;='Braços de IP'!$B$13,AI430&lt;='Braços de IP'!$D$13),'Braços de IP'!$E$13,IF(AND(AI430&gt;='Braços de IP'!$B$14,AI430&lt;='Braços de IP'!$D$14),'Braços de IP'!$E$14,"ERRO")))))))</f>
        <v>Curto II</v>
      </c>
      <c r="CW430" s="25"/>
      <c r="CX430" s="24" t="str">
        <f>IF($CW430="","",VLOOKUP($CW430,'Braços de IP'!$E$9:$I$15,2,0))</f>
        <v/>
      </c>
      <c r="CY430" s="27" t="str">
        <f>IF($CW430="","",VLOOKUP($CW430,'Braços de IP'!$E$9:$I$15,5,0))</f>
        <v/>
      </c>
      <c r="CZ430" s="24"/>
      <c r="DA430" s="24"/>
      <c r="DB430" s="24"/>
      <c r="DC430" s="24"/>
      <c r="DD430" s="24"/>
      <c r="DE430" s="24"/>
      <c r="DF430" s="28">
        <f t="shared" si="236"/>
        <v>30</v>
      </c>
      <c r="DG430" s="29">
        <f t="shared" si="237"/>
        <v>100</v>
      </c>
      <c r="DH430" s="28">
        <f t="shared" si="238"/>
        <v>130</v>
      </c>
      <c r="DI430" s="30">
        <f t="shared" si="239"/>
        <v>0.7</v>
      </c>
      <c r="DJ430" s="31"/>
      <c r="DK430" s="32"/>
      <c r="DL430" s="15" t="s">
        <v>141</v>
      </c>
      <c r="DM430" s="15"/>
      <c r="DO430" s="33">
        <f t="shared" si="240"/>
        <v>0.74358974358974361</v>
      </c>
    </row>
    <row r="431" spans="1:125" ht="15.75" hidden="1" customHeight="1" x14ac:dyDescent="0.3">
      <c r="C431" t="s">
        <v>991</v>
      </c>
      <c r="D431" s="15">
        <v>144</v>
      </c>
      <c r="E431" s="15" t="s">
        <v>132</v>
      </c>
      <c r="F431" s="15" t="s">
        <v>313</v>
      </c>
      <c r="G431" s="15">
        <v>-30.063777380000001</v>
      </c>
      <c r="H431" s="15">
        <v>-50.16233673</v>
      </c>
      <c r="I431" s="15" t="s">
        <v>134</v>
      </c>
      <c r="J431" s="15" t="s">
        <v>135</v>
      </c>
      <c r="K431" s="15" t="s">
        <v>136</v>
      </c>
      <c r="L431" s="15" t="s">
        <v>148</v>
      </c>
      <c r="M431" s="15">
        <v>100</v>
      </c>
      <c r="N431" s="15">
        <v>17</v>
      </c>
      <c r="O431" s="15">
        <v>0</v>
      </c>
      <c r="P431" s="15">
        <f t="shared" si="214"/>
        <v>200</v>
      </c>
      <c r="Q431" s="20">
        <v>2</v>
      </c>
      <c r="R431" s="16">
        <v>2.5</v>
      </c>
      <c r="S431" s="16">
        <v>7</v>
      </c>
      <c r="T431" s="15"/>
      <c r="U431" s="15"/>
      <c r="V431" s="15">
        <v>0</v>
      </c>
      <c r="W431" s="15">
        <v>3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 t="s">
        <v>138</v>
      </c>
      <c r="AD431" s="15" t="s">
        <v>139</v>
      </c>
      <c r="AE431" s="15">
        <v>34.299999999999997</v>
      </c>
      <c r="AF431" s="15">
        <v>7.3</v>
      </c>
      <c r="AG431" s="15">
        <v>1</v>
      </c>
      <c r="AH431" s="15">
        <v>0.3</v>
      </c>
      <c r="AI431" s="15">
        <v>1.6</v>
      </c>
      <c r="AJ431" s="16">
        <f t="shared" si="215"/>
        <v>1.3</v>
      </c>
      <c r="AK431" s="16" t="s">
        <v>135</v>
      </c>
      <c r="AL431" s="16" t="s">
        <v>135</v>
      </c>
      <c r="AM431" s="15" t="s">
        <v>140</v>
      </c>
      <c r="AN431" s="16">
        <f t="shared" si="216"/>
        <v>2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 t="s">
        <v>135</v>
      </c>
      <c r="AU431" s="17">
        <f t="shared" si="217"/>
        <v>0</v>
      </c>
      <c r="AV431" s="17"/>
      <c r="AW431" s="17">
        <f>VLOOKUP(I431,ABNT5101!$I$3:$J$9,2)</f>
        <v>7.5</v>
      </c>
      <c r="AX431" s="17">
        <f>VLOOKUP(I431,ABNT5101!$I$3:$M$9,5)</f>
        <v>0.18</v>
      </c>
      <c r="AY431" s="131" t="str">
        <f>_xlfn.XLOOKUP(I431,ABNT5101!$I:$I,ABNT5101!$L:$L)</f>
        <v>-</v>
      </c>
      <c r="AZ431" s="131">
        <f>_xlfn.XLOOKUP(I431,ABNT5101!$I:$I,ABNT5101!M:M)</f>
        <v>0.18</v>
      </c>
      <c r="BA431" s="131" t="str">
        <f>_xlfn.XLOOKUP(I431,ABNT5101!$I:$I,ABNT5101!N:N)</f>
        <v>-</v>
      </c>
      <c r="BB431" s="131">
        <f>_xlfn.XLOOKUP(I431,ABNT5101!$I:$I,ABNT5101!O:O)</f>
        <v>16</v>
      </c>
      <c r="BC431" s="18" t="str">
        <f t="shared" si="218"/>
        <v>ATENDE</v>
      </c>
      <c r="BD431" s="19">
        <f t="shared" si="219"/>
        <v>0.18400000000000016</v>
      </c>
      <c r="BE431" s="19">
        <f t="shared" si="220"/>
        <v>1.2222222222222223</v>
      </c>
      <c r="BF431" s="19" t="str">
        <f t="shared" si="221"/>
        <v>-</v>
      </c>
      <c r="BG431" s="20">
        <v>8.8800000000000008</v>
      </c>
      <c r="BH431" s="20">
        <v>0.4</v>
      </c>
      <c r="BI431" s="20"/>
      <c r="BJ431" s="20"/>
      <c r="BK431" s="21"/>
      <c r="BL431" s="20"/>
      <c r="BM431" s="18" t="str">
        <f t="shared" si="222"/>
        <v>ATENDE</v>
      </c>
      <c r="BN431" s="18" t="str">
        <f t="shared" si="223"/>
        <v>ATENDE</v>
      </c>
      <c r="BO431" s="18" t="str">
        <f t="shared" si="224"/>
        <v>ATENDE</v>
      </c>
      <c r="BP431" s="18" t="str">
        <f t="shared" si="225"/>
        <v>ATENDE</v>
      </c>
      <c r="BQ431" s="22" t="str">
        <f t="shared" si="226"/>
        <v>C5</v>
      </c>
      <c r="BR431" s="22" t="str">
        <f t="shared" si="242"/>
        <v>P6</v>
      </c>
      <c r="BS431" s="23">
        <f t="shared" si="227"/>
        <v>0.82333333333333325</v>
      </c>
      <c r="BT431" s="20">
        <v>5.47</v>
      </c>
      <c r="BU431" s="20">
        <v>2.54</v>
      </c>
      <c r="BV431" s="132">
        <f>IF(BR431="-","-",_xlfn.XLOOKUP(BR431,ABNT5101!$B$4:$B$9,ABNT5101!$C$4:$C$9))</f>
        <v>3</v>
      </c>
      <c r="BW431" s="132">
        <f>IF(BR431="-","-",_xlfn.XLOOKUP(BR431,ABNT5101!$B$4:$B$9,ABNT5101!$D$4:$D$9))</f>
        <v>0.6</v>
      </c>
      <c r="BX431" s="18" t="str">
        <f t="shared" si="228"/>
        <v>ATENDE</v>
      </c>
      <c r="BY431" s="18" t="str">
        <f t="shared" si="229"/>
        <v>ATENDE</v>
      </c>
      <c r="BZ431" s="18" t="str">
        <f t="shared" si="230"/>
        <v>ATENDE</v>
      </c>
      <c r="CA431" s="22" t="str">
        <f t="shared" si="241"/>
        <v>P6</v>
      </c>
      <c r="CB431" s="23">
        <f t="shared" si="231"/>
        <v>1.2333333333333334</v>
      </c>
      <c r="CC431" s="22">
        <v>6.7</v>
      </c>
      <c r="CD431" s="22">
        <v>2.5299999999999998</v>
      </c>
      <c r="CE431" s="130">
        <f>IF(CA431="-","-",_xlfn.XLOOKUP(CA431,ABNT5101!$B$4:$B$9,ABNT5101!$C$4:$C$9))</f>
        <v>3</v>
      </c>
      <c r="CF431" s="130">
        <f>IF(CA431="-","-",_xlfn.XLOOKUP(CA431,ABNT5101!$B$4:$B$9,ABNT5101!$D$4:$D$9))</f>
        <v>0.6</v>
      </c>
      <c r="CG431" s="18" t="str">
        <f t="shared" si="232"/>
        <v>ATENDE</v>
      </c>
      <c r="CH431" s="18" t="str">
        <f t="shared" si="233"/>
        <v>ATENDE</v>
      </c>
      <c r="CI431" s="18" t="str">
        <f t="shared" si="234"/>
        <v>ATENDE</v>
      </c>
      <c r="CJ431" s="133" t="str">
        <f>_xlfn.XLOOKUP(CK431,'Banco de dados'!$B:$B,'Banco de dados'!$D:$D)</f>
        <v>LEDSTAR</v>
      </c>
      <c r="CK431" s="145" t="s">
        <v>709</v>
      </c>
      <c r="CL431" s="24" t="str">
        <f>_xlfn.XLOOKUP(CK431,'Banco de dados'!$B:$B,'Banco de dados'!$E:$E)</f>
        <v>LUM LED SL VT 9.1 35W</v>
      </c>
      <c r="CM431" s="24"/>
      <c r="CN431" s="24">
        <f>IF(CM431="-","-",_xlfn.XLOOKUP(CM431,'Banco de dados'!$B:$B,'Banco de dados'!$E:$E))</f>
        <v>0</v>
      </c>
      <c r="CO431" s="26">
        <f t="shared" si="235"/>
        <v>1</v>
      </c>
      <c r="CP431" s="24">
        <f>_xlfn.XLOOKUP(CK431,'Banco de dados'!$B:$B,'Banco de dados'!$H:$H)</f>
        <v>35</v>
      </c>
      <c r="CQ431" s="24">
        <f>_xlfn.XLOOKUP(CM431,'Banco de dados'!$B:$B,'Banco de dados'!$H:$H)</f>
        <v>0</v>
      </c>
      <c r="CR431" s="24">
        <f>_xlfn.XLOOKUP(CK431,'Banco de dados'!$B:$B,'Banco de dados'!$F:$F)</f>
        <v>5955.62</v>
      </c>
      <c r="CS431" s="24">
        <f>_xlfn.XLOOKUP(CM431,'Banco de dados'!$B:$B,'Banco de dados'!$F:$F)</f>
        <v>0</v>
      </c>
      <c r="CT431" s="25">
        <v>0</v>
      </c>
      <c r="CU431" s="25"/>
      <c r="CV431" s="24" t="str">
        <f>IF(AI431&lt;=0.5,"Curto I",IF(AND(AI431&gt;='Braços de IP'!$B$9,AI431&lt;='Braços de IP'!$D$9),'Braços de IP'!$E$9,IF(AND(AI431&gt;='Braços de IP'!$B$10,AI431&lt;='Braços de IP'!$D$10),'Braços de IP'!$E$10,IF(AND(AI431&gt;='Braços de IP'!$B$11,AI431&lt;='Braços de IP'!$D$11),'Braços de IP'!$E$11,IF(AND(AI431&gt;='Braços de IP'!$B$12,AI431&lt;='Braços de IP'!$D$12),'Braços de IP'!$E$12,IF(AND(AI431&gt;='Braços de IP'!$B$13,AI431&lt;='Braços de IP'!$D$13),'Braços de IP'!$E$13,IF(AND(AI431&gt;='Braços de IP'!$B$14,AI431&lt;='Braços de IP'!$D$14),'Braços de IP'!$E$14,"ERRO")))))))</f>
        <v>Médio I</v>
      </c>
      <c r="CW431" s="25"/>
      <c r="CX431" s="24" t="str">
        <f>IF($CW431="","",VLOOKUP($CW431,'Braços de IP'!$E$9:$I$15,2,0))</f>
        <v/>
      </c>
      <c r="CY431" s="27" t="str">
        <f>IF($CW431="","",VLOOKUP($CW431,'Braços de IP'!$E$9:$I$15,5,0))</f>
        <v/>
      </c>
      <c r="CZ431" s="24"/>
      <c r="DA431" s="24"/>
      <c r="DB431" s="24"/>
      <c r="DC431" s="24"/>
      <c r="DD431" s="24"/>
      <c r="DE431" s="24"/>
      <c r="DF431" s="28">
        <f t="shared" si="236"/>
        <v>35</v>
      </c>
      <c r="DG431" s="29">
        <f t="shared" si="237"/>
        <v>100</v>
      </c>
      <c r="DH431" s="28">
        <f t="shared" si="238"/>
        <v>135</v>
      </c>
      <c r="DI431" s="30">
        <f t="shared" si="239"/>
        <v>0.65</v>
      </c>
      <c r="DJ431" s="31"/>
      <c r="DK431" s="32"/>
      <c r="DL431" s="15" t="s">
        <v>141</v>
      </c>
      <c r="DM431" s="15"/>
      <c r="DO431" s="33">
        <f t="shared" si="240"/>
        <v>0.70085470085470081</v>
      </c>
    </row>
    <row r="432" spans="1:125" ht="15.75" hidden="1" customHeight="1" x14ac:dyDescent="0.3">
      <c r="C432" t="s">
        <v>991</v>
      </c>
      <c r="D432" s="15">
        <v>144</v>
      </c>
      <c r="E432" s="15" t="s">
        <v>132</v>
      </c>
      <c r="F432" s="15" t="s">
        <v>313</v>
      </c>
      <c r="G432" s="15">
        <v>-30.063777380000001</v>
      </c>
      <c r="H432" s="15">
        <v>-50.16233673</v>
      </c>
      <c r="I432" s="15" t="s">
        <v>134</v>
      </c>
      <c r="J432" s="15" t="s">
        <v>135</v>
      </c>
      <c r="K432" s="15" t="s">
        <v>136</v>
      </c>
      <c r="L432" s="15" t="s">
        <v>148</v>
      </c>
      <c r="M432" s="15">
        <v>100</v>
      </c>
      <c r="N432" s="15">
        <v>17</v>
      </c>
      <c r="O432" s="15">
        <v>0</v>
      </c>
      <c r="P432" s="15">
        <f t="shared" si="214"/>
        <v>200</v>
      </c>
      <c r="Q432" s="20">
        <v>2</v>
      </c>
      <c r="R432" s="16">
        <v>2.5</v>
      </c>
      <c r="S432" s="16">
        <v>7</v>
      </c>
      <c r="T432" s="15"/>
      <c r="U432" s="15"/>
      <c r="V432" s="15">
        <v>0</v>
      </c>
      <c r="W432" s="15">
        <v>3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 t="s">
        <v>138</v>
      </c>
      <c r="AD432" s="15" t="s">
        <v>139</v>
      </c>
      <c r="AE432" s="15">
        <v>34.299999999999997</v>
      </c>
      <c r="AF432" s="15">
        <v>7.3</v>
      </c>
      <c r="AG432" s="15">
        <v>1</v>
      </c>
      <c r="AH432" s="15">
        <v>0.3</v>
      </c>
      <c r="AI432" s="15">
        <v>1.6</v>
      </c>
      <c r="AJ432" s="16">
        <f t="shared" si="215"/>
        <v>1.3</v>
      </c>
      <c r="AK432" s="16" t="s">
        <v>135</v>
      </c>
      <c r="AL432" s="16" t="s">
        <v>135</v>
      </c>
      <c r="AM432" s="15" t="s">
        <v>140</v>
      </c>
      <c r="AN432" s="16">
        <f t="shared" si="216"/>
        <v>2</v>
      </c>
      <c r="AO432" s="16">
        <v>0</v>
      </c>
      <c r="AP432" s="16">
        <v>0</v>
      </c>
      <c r="AQ432" s="16">
        <v>0</v>
      </c>
      <c r="AR432" s="16">
        <v>0</v>
      </c>
      <c r="AS432" s="16">
        <v>0</v>
      </c>
      <c r="AT432" s="16" t="s">
        <v>135</v>
      </c>
      <c r="AU432" s="17">
        <f t="shared" si="217"/>
        <v>0</v>
      </c>
      <c r="AV432" s="17"/>
      <c r="AW432" s="17">
        <f>VLOOKUP(I432,ABNT5101!$I$3:$J$9,2)</f>
        <v>7.5</v>
      </c>
      <c r="AX432" s="17">
        <f>VLOOKUP(I432,ABNT5101!$I$3:$M$9,5)</f>
        <v>0.18</v>
      </c>
      <c r="AY432" s="131" t="str">
        <f>_xlfn.XLOOKUP(I432,ABNT5101!$I:$I,ABNT5101!$L:$L)</f>
        <v>-</v>
      </c>
      <c r="AZ432" s="131">
        <f>_xlfn.XLOOKUP(I432,ABNT5101!$I:$I,ABNT5101!M:M)</f>
        <v>0.18</v>
      </c>
      <c r="BA432" s="131" t="str">
        <f>_xlfn.XLOOKUP(I432,ABNT5101!$I:$I,ABNT5101!N:N)</f>
        <v>-</v>
      </c>
      <c r="BB432" s="131">
        <f>_xlfn.XLOOKUP(I432,ABNT5101!$I:$I,ABNT5101!O:O)</f>
        <v>16</v>
      </c>
      <c r="BC432" s="18" t="str">
        <f t="shared" si="218"/>
        <v>ATENDE</v>
      </c>
      <c r="BD432" s="19">
        <f t="shared" si="219"/>
        <v>0.14399999999999991</v>
      </c>
      <c r="BE432" s="19">
        <f t="shared" si="220"/>
        <v>1.3888888888888888</v>
      </c>
      <c r="BF432" s="19" t="str">
        <f t="shared" si="221"/>
        <v>-</v>
      </c>
      <c r="BG432" s="20">
        <v>8.58</v>
      </c>
      <c r="BH432" s="20">
        <v>0.43</v>
      </c>
      <c r="BI432" s="20"/>
      <c r="BJ432" s="20"/>
      <c r="BK432" s="21"/>
      <c r="BL432" s="20"/>
      <c r="BM432" s="18" t="str">
        <f t="shared" si="222"/>
        <v>ATENDE</v>
      </c>
      <c r="BN432" s="18" t="str">
        <f t="shared" si="223"/>
        <v>ATENDE</v>
      </c>
      <c r="BO432" s="18" t="str">
        <f t="shared" si="224"/>
        <v>ATENDE</v>
      </c>
      <c r="BP432" s="18" t="str">
        <f t="shared" si="225"/>
        <v>ATENDE</v>
      </c>
      <c r="BQ432" s="22" t="str">
        <f t="shared" si="226"/>
        <v>C5</v>
      </c>
      <c r="BR432" s="22" t="str">
        <f t="shared" si="242"/>
        <v>P6</v>
      </c>
      <c r="BS432" s="23">
        <f t="shared" si="227"/>
        <v>0.55333333333333345</v>
      </c>
      <c r="BT432" s="20">
        <v>4.66</v>
      </c>
      <c r="BU432" s="20">
        <v>2.5099999999999998</v>
      </c>
      <c r="BV432" s="132">
        <f>IF(BR432="-","-",_xlfn.XLOOKUP(BR432,ABNT5101!$B$4:$B$9,ABNT5101!$C$4:$C$9))</f>
        <v>3</v>
      </c>
      <c r="BW432" s="132">
        <f>IF(BR432="-","-",_xlfn.XLOOKUP(BR432,ABNT5101!$B$4:$B$9,ABNT5101!$D$4:$D$9))</f>
        <v>0.6</v>
      </c>
      <c r="BX432" s="18" t="str">
        <f t="shared" si="228"/>
        <v>ATENDE</v>
      </c>
      <c r="BY432" s="18" t="str">
        <f t="shared" si="229"/>
        <v>ATENDE</v>
      </c>
      <c r="BZ432" s="18" t="str">
        <f t="shared" si="230"/>
        <v>ATENDE</v>
      </c>
      <c r="CA432" s="22" t="str">
        <f t="shared" si="241"/>
        <v>P6</v>
      </c>
      <c r="CB432" s="23">
        <f t="shared" si="231"/>
        <v>1.0233333333333334</v>
      </c>
      <c r="CC432" s="22">
        <v>6.07</v>
      </c>
      <c r="CD432" s="22">
        <v>1.72</v>
      </c>
      <c r="CE432" s="130">
        <f>IF(CA432="-","-",_xlfn.XLOOKUP(CA432,ABNT5101!$B$4:$B$9,ABNT5101!$C$4:$C$9))</f>
        <v>3</v>
      </c>
      <c r="CF432" s="130">
        <f>IF(CA432="-","-",_xlfn.XLOOKUP(CA432,ABNT5101!$B$4:$B$9,ABNT5101!$D$4:$D$9))</f>
        <v>0.6</v>
      </c>
      <c r="CG432" s="18" t="str">
        <f t="shared" si="232"/>
        <v>ATENDE</v>
      </c>
      <c r="CH432" s="18" t="str">
        <f t="shared" si="233"/>
        <v>ATENDE</v>
      </c>
      <c r="CI432" s="18" t="str">
        <f t="shared" si="234"/>
        <v>ATENDE</v>
      </c>
      <c r="CJ432" s="133" t="str">
        <f>_xlfn.XLOOKUP(CK432,'Banco de dados'!$B:$B,'Banco de dados'!$D:$D)</f>
        <v>SX LIGHTING</v>
      </c>
      <c r="CK432" s="145" t="s">
        <v>801</v>
      </c>
      <c r="CL432" s="24" t="str">
        <f>_xlfn.XLOOKUP(CK432,'Banco de dados'!$B:$B,'Banco de dados'!$E:$E)</f>
        <v>SXINEVO030K40L12CZF7PHF</v>
      </c>
      <c r="CM432" s="24"/>
      <c r="CN432" s="24">
        <f>IF(CM432="-","-",_xlfn.XLOOKUP(CM432,'Banco de dados'!$B:$B,'Banco de dados'!$E:$E))</f>
        <v>0</v>
      </c>
      <c r="CO432" s="26">
        <f t="shared" si="235"/>
        <v>1</v>
      </c>
      <c r="CP432" s="24">
        <f>_xlfn.XLOOKUP(CK432,'Banco de dados'!$B:$B,'Banco de dados'!$H:$H)</f>
        <v>31</v>
      </c>
      <c r="CQ432" s="24">
        <f>_xlfn.XLOOKUP(CM432,'Banco de dados'!$B:$B,'Banco de dados'!$H:$H)</f>
        <v>0</v>
      </c>
      <c r="CR432" s="24">
        <f>_xlfn.XLOOKUP(CK432,'Banco de dados'!$B:$B,'Banco de dados'!$F:$F)</f>
        <v>5270</v>
      </c>
      <c r="CS432" s="24">
        <f>_xlfn.XLOOKUP(CM432,'Banco de dados'!$B:$B,'Banco de dados'!$F:$F)</f>
        <v>0</v>
      </c>
      <c r="CT432" s="25">
        <v>0</v>
      </c>
      <c r="CU432" s="25"/>
      <c r="CV432" s="24" t="str">
        <f>IF(AI432&lt;=0.5,"Curto I",IF(AND(AI432&gt;='Braços de IP'!$B$9,AI432&lt;='Braços de IP'!$D$9),'Braços de IP'!$E$9,IF(AND(AI432&gt;='Braços de IP'!$B$10,AI432&lt;='Braços de IP'!$D$10),'Braços de IP'!$E$10,IF(AND(AI432&gt;='Braços de IP'!$B$11,AI432&lt;='Braços de IP'!$D$11),'Braços de IP'!$E$11,IF(AND(AI432&gt;='Braços de IP'!$B$12,AI432&lt;='Braços de IP'!$D$12),'Braços de IP'!$E$12,IF(AND(AI432&gt;='Braços de IP'!$B$13,AI432&lt;='Braços de IP'!$D$13),'Braços de IP'!$E$13,IF(AND(AI432&gt;='Braços de IP'!$B$14,AI432&lt;='Braços de IP'!$D$14),'Braços de IP'!$E$14,"ERRO")))))))</f>
        <v>Médio I</v>
      </c>
      <c r="CW432" s="25"/>
      <c r="CX432" s="24" t="str">
        <f>IF($CW432="","",VLOOKUP($CW432,'Braços de IP'!$E$9:$I$15,2,0))</f>
        <v/>
      </c>
      <c r="CY432" s="27" t="str">
        <f>IF($CW432="","",VLOOKUP($CW432,'Braços de IP'!$E$9:$I$15,5,0))</f>
        <v/>
      </c>
      <c r="CZ432" s="24"/>
      <c r="DA432" s="24"/>
      <c r="DB432" s="24"/>
      <c r="DC432" s="24"/>
      <c r="DD432" s="24"/>
      <c r="DE432" s="24"/>
      <c r="DF432" s="28">
        <f t="shared" si="236"/>
        <v>31</v>
      </c>
      <c r="DG432" s="29">
        <f t="shared" si="237"/>
        <v>100</v>
      </c>
      <c r="DH432" s="28">
        <f t="shared" si="238"/>
        <v>131</v>
      </c>
      <c r="DI432" s="30">
        <f t="shared" si="239"/>
        <v>0.69</v>
      </c>
      <c r="DJ432" s="31"/>
      <c r="DK432" s="32"/>
      <c r="DL432" s="15" t="s">
        <v>141</v>
      </c>
      <c r="DM432" s="15"/>
      <c r="DO432" s="33">
        <f t="shared" si="240"/>
        <v>0.7350427350427351</v>
      </c>
    </row>
    <row r="433" spans="1:119" ht="15.75" hidden="1" customHeight="1" x14ac:dyDescent="0.3">
      <c r="C433" t="s">
        <v>991</v>
      </c>
      <c r="D433" s="15">
        <v>144</v>
      </c>
      <c r="E433" s="15" t="s">
        <v>132</v>
      </c>
      <c r="F433" s="15" t="s">
        <v>313</v>
      </c>
      <c r="G433" s="15">
        <v>-30.063777380000001</v>
      </c>
      <c r="H433" s="15">
        <v>-50.16233673</v>
      </c>
      <c r="I433" s="15" t="s">
        <v>134</v>
      </c>
      <c r="J433" s="15" t="s">
        <v>135</v>
      </c>
      <c r="K433" s="15" t="s">
        <v>136</v>
      </c>
      <c r="L433" s="15" t="s">
        <v>148</v>
      </c>
      <c r="M433" s="15">
        <v>100</v>
      </c>
      <c r="N433" s="15">
        <v>17</v>
      </c>
      <c r="O433" s="15">
        <v>0</v>
      </c>
      <c r="P433" s="15">
        <f t="shared" si="214"/>
        <v>200</v>
      </c>
      <c r="Q433" s="20">
        <v>2</v>
      </c>
      <c r="R433" s="16">
        <v>2.5</v>
      </c>
      <c r="S433" s="16">
        <v>7</v>
      </c>
      <c r="T433" s="15"/>
      <c r="U433" s="15"/>
      <c r="V433" s="15">
        <v>0</v>
      </c>
      <c r="W433" s="15">
        <v>3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 t="s">
        <v>138</v>
      </c>
      <c r="AD433" s="15" t="s">
        <v>139</v>
      </c>
      <c r="AE433" s="15">
        <v>34.299999999999997</v>
      </c>
      <c r="AF433" s="15">
        <v>7.3</v>
      </c>
      <c r="AG433" s="15">
        <v>1</v>
      </c>
      <c r="AH433" s="15">
        <v>0.3</v>
      </c>
      <c r="AI433" s="15">
        <v>1.6</v>
      </c>
      <c r="AJ433" s="16">
        <f t="shared" si="215"/>
        <v>1.3</v>
      </c>
      <c r="AK433" s="16" t="s">
        <v>135</v>
      </c>
      <c r="AL433" s="16" t="s">
        <v>135</v>
      </c>
      <c r="AM433" s="15" t="s">
        <v>140</v>
      </c>
      <c r="AN433" s="16">
        <f t="shared" si="216"/>
        <v>2</v>
      </c>
      <c r="AO433" s="16">
        <v>0</v>
      </c>
      <c r="AP433" s="16">
        <v>0</v>
      </c>
      <c r="AQ433" s="16">
        <v>0</v>
      </c>
      <c r="AR433" s="16">
        <v>0</v>
      </c>
      <c r="AS433" s="16">
        <v>0</v>
      </c>
      <c r="AT433" s="16" t="s">
        <v>135</v>
      </c>
      <c r="AU433" s="17">
        <f t="shared" si="217"/>
        <v>0</v>
      </c>
      <c r="AV433" s="17"/>
      <c r="AW433" s="17">
        <f>VLOOKUP(I433,ABNT5101!$I$3:$J$9,2)</f>
        <v>7.5</v>
      </c>
      <c r="AX433" s="17">
        <f>VLOOKUP(I433,ABNT5101!$I$3:$M$9,5)</f>
        <v>0.18</v>
      </c>
      <c r="AY433" s="131" t="str">
        <f>_xlfn.XLOOKUP(I433,ABNT5101!$I:$I,ABNT5101!$L:$L)</f>
        <v>-</v>
      </c>
      <c r="AZ433" s="131">
        <f>_xlfn.XLOOKUP(I433,ABNT5101!$I:$I,ABNT5101!M:M)</f>
        <v>0.18</v>
      </c>
      <c r="BA433" s="131" t="str">
        <f>_xlfn.XLOOKUP(I433,ABNT5101!$I:$I,ABNT5101!N:N)</f>
        <v>-</v>
      </c>
      <c r="BB433" s="131">
        <f>_xlfn.XLOOKUP(I433,ABNT5101!$I:$I,ABNT5101!O:O)</f>
        <v>16</v>
      </c>
      <c r="BC433" s="18" t="str">
        <f t="shared" si="218"/>
        <v>ATENDE</v>
      </c>
      <c r="BD433" s="19">
        <f t="shared" si="219"/>
        <v>0.13466666666666671</v>
      </c>
      <c r="BE433" s="19">
        <f t="shared" si="220"/>
        <v>1.8333333333333335</v>
      </c>
      <c r="BF433" s="19" t="str">
        <f t="shared" si="221"/>
        <v>-</v>
      </c>
      <c r="BG433" s="20">
        <v>8.51</v>
      </c>
      <c r="BH433" s="20">
        <v>0.51</v>
      </c>
      <c r="BI433" s="20"/>
      <c r="BJ433" s="20"/>
      <c r="BK433" s="21"/>
      <c r="BL433" s="20"/>
      <c r="BM433" s="18" t="str">
        <f t="shared" si="222"/>
        <v>ATENDE</v>
      </c>
      <c r="BN433" s="18" t="str">
        <f t="shared" si="223"/>
        <v>ATENDE</v>
      </c>
      <c r="BO433" s="18" t="str">
        <f t="shared" si="224"/>
        <v>ATENDE</v>
      </c>
      <c r="BP433" s="18" t="str">
        <f t="shared" si="225"/>
        <v>ATENDE</v>
      </c>
      <c r="BQ433" s="22" t="str">
        <f t="shared" si="226"/>
        <v>C5</v>
      </c>
      <c r="BR433" s="22" t="str">
        <f t="shared" si="242"/>
        <v>P6</v>
      </c>
      <c r="BS433" s="23">
        <f t="shared" si="227"/>
        <v>0.42666666666666675</v>
      </c>
      <c r="BT433" s="20">
        <v>4.28</v>
      </c>
      <c r="BU433" s="20">
        <v>2.86</v>
      </c>
      <c r="BV433" s="132">
        <f>IF(BR433="-","-",_xlfn.XLOOKUP(BR433,ABNT5101!$B$4:$B$9,ABNT5101!$C$4:$C$9))</f>
        <v>3</v>
      </c>
      <c r="BW433" s="132">
        <f>IF(BR433="-","-",_xlfn.XLOOKUP(BR433,ABNT5101!$B$4:$B$9,ABNT5101!$D$4:$D$9))</f>
        <v>0.6</v>
      </c>
      <c r="BX433" s="18" t="str">
        <f t="shared" si="228"/>
        <v>ATENDE</v>
      </c>
      <c r="BY433" s="18" t="str">
        <f t="shared" si="229"/>
        <v>ATENDE</v>
      </c>
      <c r="BZ433" s="18" t="str">
        <f t="shared" si="230"/>
        <v>ATENDE</v>
      </c>
      <c r="CA433" s="22" t="str">
        <f t="shared" si="241"/>
        <v>P6</v>
      </c>
      <c r="CB433" s="23">
        <f t="shared" si="231"/>
        <v>1.0466666666666664</v>
      </c>
      <c r="CC433" s="22">
        <v>6.14</v>
      </c>
      <c r="CD433" s="22">
        <v>2.9</v>
      </c>
      <c r="CE433" s="130">
        <f>IF(CA433="-","-",_xlfn.XLOOKUP(CA433,ABNT5101!$B$4:$B$9,ABNT5101!$C$4:$C$9))</f>
        <v>3</v>
      </c>
      <c r="CF433" s="130">
        <f>IF(CA433="-","-",_xlfn.XLOOKUP(CA433,ABNT5101!$B$4:$B$9,ABNT5101!$D$4:$D$9))</f>
        <v>0.6</v>
      </c>
      <c r="CG433" s="18" t="str">
        <f t="shared" si="232"/>
        <v>ATENDE</v>
      </c>
      <c r="CH433" s="18" t="str">
        <f t="shared" si="233"/>
        <v>ATENDE</v>
      </c>
      <c r="CI433" s="18" t="str">
        <f t="shared" si="234"/>
        <v>ATENDE</v>
      </c>
      <c r="CJ433" s="133" t="str">
        <f>_xlfn.XLOOKUP(CK433,'Banco de dados'!$B:$B,'Banco de dados'!$D:$D)</f>
        <v>TECNOWATT</v>
      </c>
      <c r="CK433" s="145" t="s">
        <v>824</v>
      </c>
      <c r="CL433" s="24" t="str">
        <f>_xlfn.XLOOKUP(CK433,'Banco de dados'!$B:$B,'Banco de dados'!$E:$E)</f>
        <v>SIGSAGPTLRRSSNDL_30W_38IBBRS
1-10C1MUN6.5</v>
      </c>
      <c r="CM433" s="24"/>
      <c r="CN433" s="24">
        <f>IF(CM433="-","-",_xlfn.XLOOKUP(CM433,'Banco de dados'!$B:$B,'Banco de dados'!$E:$E))</f>
        <v>0</v>
      </c>
      <c r="CO433" s="26">
        <f t="shared" si="235"/>
        <v>1</v>
      </c>
      <c r="CP433" s="24">
        <f>_xlfn.XLOOKUP(CK433,'Banco de dados'!$B:$B,'Banco de dados'!$H:$H)</f>
        <v>30</v>
      </c>
      <c r="CQ433" s="24">
        <f>_xlfn.XLOOKUP(CM433,'Banco de dados'!$B:$B,'Banco de dados'!$H:$H)</f>
        <v>0</v>
      </c>
      <c r="CR433" s="24">
        <f>_xlfn.XLOOKUP(CK433,'Banco de dados'!$B:$B,'Banco de dados'!$F:$F)</f>
        <v>5266</v>
      </c>
      <c r="CS433" s="24">
        <f>_xlfn.XLOOKUP(CM433,'Banco de dados'!$B:$B,'Banco de dados'!$F:$F)</f>
        <v>0</v>
      </c>
      <c r="CT433" s="25">
        <v>0</v>
      </c>
      <c r="CU433" s="25"/>
      <c r="CV433" s="24" t="str">
        <f>IF(AI433&lt;=0.5,"Curto I",IF(AND(AI433&gt;='Braços de IP'!$B$9,AI433&lt;='Braços de IP'!$D$9),'Braços de IP'!$E$9,IF(AND(AI433&gt;='Braços de IP'!$B$10,AI433&lt;='Braços de IP'!$D$10),'Braços de IP'!$E$10,IF(AND(AI433&gt;='Braços de IP'!$B$11,AI433&lt;='Braços de IP'!$D$11),'Braços de IP'!$E$11,IF(AND(AI433&gt;='Braços de IP'!$B$12,AI433&lt;='Braços de IP'!$D$12),'Braços de IP'!$E$12,IF(AND(AI433&gt;='Braços de IP'!$B$13,AI433&lt;='Braços de IP'!$D$13),'Braços de IP'!$E$13,IF(AND(AI433&gt;='Braços de IP'!$B$14,AI433&lt;='Braços de IP'!$D$14),'Braços de IP'!$E$14,"ERRO")))))))</f>
        <v>Médio I</v>
      </c>
      <c r="CW433" s="25"/>
      <c r="CX433" s="24" t="str">
        <f>IF($CW433="","",VLOOKUP($CW433,'Braços de IP'!$E$9:$I$15,2,0))</f>
        <v/>
      </c>
      <c r="CY433" s="27" t="str">
        <f>IF($CW433="","",VLOOKUP($CW433,'Braços de IP'!$E$9:$I$15,5,0))</f>
        <v/>
      </c>
      <c r="CZ433" s="24"/>
      <c r="DA433" s="24"/>
      <c r="DB433" s="24"/>
      <c r="DC433" s="24"/>
      <c r="DD433" s="24"/>
      <c r="DE433" s="24"/>
      <c r="DF433" s="28">
        <f t="shared" si="236"/>
        <v>30</v>
      </c>
      <c r="DG433" s="29">
        <f t="shared" si="237"/>
        <v>100</v>
      </c>
      <c r="DH433" s="28">
        <f t="shared" si="238"/>
        <v>130</v>
      </c>
      <c r="DI433" s="30">
        <f t="shared" si="239"/>
        <v>0.7</v>
      </c>
      <c r="DJ433" s="31"/>
      <c r="DK433" s="32"/>
      <c r="DL433" s="15" t="s">
        <v>141</v>
      </c>
      <c r="DM433" s="15"/>
      <c r="DO433" s="33">
        <f t="shared" si="240"/>
        <v>0.74358974358974361</v>
      </c>
    </row>
    <row r="434" spans="1:119" ht="15.75" hidden="1" customHeight="1" x14ac:dyDescent="0.3">
      <c r="C434" t="s">
        <v>991</v>
      </c>
      <c r="D434" s="15">
        <v>145</v>
      </c>
      <c r="E434" s="15" t="s">
        <v>132</v>
      </c>
      <c r="F434" s="15" t="s">
        <v>314</v>
      </c>
      <c r="G434" s="15">
        <v>-30.041405050000002</v>
      </c>
      <c r="H434" s="15">
        <v>-50.163428330000002</v>
      </c>
      <c r="I434" s="15" t="s">
        <v>154</v>
      </c>
      <c r="J434" s="15" t="s">
        <v>135</v>
      </c>
      <c r="K434" s="15" t="s">
        <v>136</v>
      </c>
      <c r="L434" s="15" t="s">
        <v>148</v>
      </c>
      <c r="M434" s="15">
        <v>150</v>
      </c>
      <c r="N434" s="15">
        <v>22</v>
      </c>
      <c r="O434" s="15">
        <v>0</v>
      </c>
      <c r="P434" s="15">
        <f t="shared" si="214"/>
        <v>300</v>
      </c>
      <c r="Q434" s="20">
        <v>2</v>
      </c>
      <c r="R434" s="16">
        <v>2.5</v>
      </c>
      <c r="S434" s="16">
        <v>7</v>
      </c>
      <c r="T434" s="15"/>
      <c r="U434" s="15"/>
      <c r="V434" s="15">
        <v>0</v>
      </c>
      <c r="W434" s="15">
        <v>2.5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 t="s">
        <v>138</v>
      </c>
      <c r="AD434" s="15" t="s">
        <v>139</v>
      </c>
      <c r="AE434" s="15">
        <v>30</v>
      </c>
      <c r="AF434" s="15">
        <v>7.5</v>
      </c>
      <c r="AG434" s="15">
        <v>1</v>
      </c>
      <c r="AH434" s="15">
        <v>0.5</v>
      </c>
      <c r="AI434" s="15">
        <v>2</v>
      </c>
      <c r="AJ434" s="16">
        <f t="shared" si="215"/>
        <v>1.5</v>
      </c>
      <c r="AK434" s="16" t="s">
        <v>135</v>
      </c>
      <c r="AL434" s="16" t="s">
        <v>135</v>
      </c>
      <c r="AM434" s="15" t="s">
        <v>140</v>
      </c>
      <c r="AN434" s="16">
        <f t="shared" si="216"/>
        <v>2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 t="s">
        <v>135</v>
      </c>
      <c r="AU434" s="17">
        <f t="shared" si="217"/>
        <v>0</v>
      </c>
      <c r="AV434" s="17"/>
      <c r="AW434" s="17">
        <f>VLOOKUP(I434,ABNT5101!$I$3:$J$9,2)</f>
        <v>10</v>
      </c>
      <c r="AX434" s="17">
        <f>VLOOKUP(I434,ABNT5101!$I$3:$M$9,5)</f>
        <v>0.18</v>
      </c>
      <c r="AY434" s="131" t="str">
        <f>_xlfn.XLOOKUP(I434,ABNT5101!$I:$I,ABNT5101!$L:$L)</f>
        <v>-</v>
      </c>
      <c r="AZ434" s="131">
        <f>_xlfn.XLOOKUP(I434,ABNT5101!$I:$I,ABNT5101!M:M)</f>
        <v>0.18</v>
      </c>
      <c r="BA434" s="131" t="str">
        <f>_xlfn.XLOOKUP(I434,ABNT5101!$I:$I,ABNT5101!N:N)</f>
        <v>-</v>
      </c>
      <c r="BB434" s="131">
        <f>_xlfn.XLOOKUP(I434,ABNT5101!$I:$I,ABNT5101!O:O)</f>
        <v>16</v>
      </c>
      <c r="BC434" s="18" t="str">
        <f t="shared" si="218"/>
        <v>ATENDE</v>
      </c>
      <c r="BD434" s="19">
        <f t="shared" si="219"/>
        <v>-5.0000000000001155E-3</v>
      </c>
      <c r="BE434" s="19">
        <f t="shared" si="220"/>
        <v>1.8888888888888893</v>
      </c>
      <c r="BF434" s="19" t="str">
        <f t="shared" si="221"/>
        <v>-</v>
      </c>
      <c r="BG434" s="20">
        <v>9.9499999999999993</v>
      </c>
      <c r="BH434" s="20">
        <v>0.52</v>
      </c>
      <c r="BI434" s="20"/>
      <c r="BJ434" s="20"/>
      <c r="BK434" s="21"/>
      <c r="BL434" s="20"/>
      <c r="BM434" s="18" t="str">
        <f t="shared" si="222"/>
        <v>ATENDE</v>
      </c>
      <c r="BN434" s="18" t="str">
        <f t="shared" si="223"/>
        <v>ATENDIMENTO LIMIAR</v>
      </c>
      <c r="BO434" s="18" t="str">
        <f t="shared" si="224"/>
        <v>ATENDE</v>
      </c>
      <c r="BP434" s="18" t="str">
        <f t="shared" si="225"/>
        <v>ATENDE</v>
      </c>
      <c r="BQ434" s="22" t="str">
        <f t="shared" si="226"/>
        <v>C4</v>
      </c>
      <c r="BR434" s="22" t="str">
        <f t="shared" si="242"/>
        <v>P6</v>
      </c>
      <c r="BS434" s="23">
        <f t="shared" si="227"/>
        <v>1.2966666666666664</v>
      </c>
      <c r="BT434" s="20">
        <v>6.89</v>
      </c>
      <c r="BU434" s="20">
        <v>4.0599999999999996</v>
      </c>
      <c r="BV434" s="132">
        <f>IF(BR434="-","-",_xlfn.XLOOKUP(BR434,ABNT5101!$B$4:$B$9,ABNT5101!$C$4:$C$9))</f>
        <v>3</v>
      </c>
      <c r="BW434" s="132">
        <f>IF(BR434="-","-",_xlfn.XLOOKUP(BR434,ABNT5101!$B$4:$B$9,ABNT5101!$D$4:$D$9))</f>
        <v>0.6</v>
      </c>
      <c r="BX434" s="18" t="str">
        <f t="shared" si="228"/>
        <v>ATENDE</v>
      </c>
      <c r="BY434" s="18" t="str">
        <f t="shared" si="229"/>
        <v>ATENDE</v>
      </c>
      <c r="BZ434" s="18" t="str">
        <f t="shared" si="230"/>
        <v>ATENDE</v>
      </c>
      <c r="CA434" s="22" t="str">
        <f t="shared" si="241"/>
        <v>P6</v>
      </c>
      <c r="CB434" s="23">
        <f t="shared" si="231"/>
        <v>1.4233333333333333</v>
      </c>
      <c r="CC434" s="22">
        <v>7.27</v>
      </c>
      <c r="CD434" s="22">
        <v>3.73</v>
      </c>
      <c r="CE434" s="130">
        <f>IF(CA434="-","-",_xlfn.XLOOKUP(CA434,ABNT5101!$B$4:$B$9,ABNT5101!$C$4:$C$9))</f>
        <v>3</v>
      </c>
      <c r="CF434" s="130">
        <f>IF(CA434="-","-",_xlfn.XLOOKUP(CA434,ABNT5101!$B$4:$B$9,ABNT5101!$D$4:$D$9))</f>
        <v>0.6</v>
      </c>
      <c r="CG434" s="18" t="str">
        <f t="shared" si="232"/>
        <v>ATENDE</v>
      </c>
      <c r="CH434" s="18" t="str">
        <f t="shared" si="233"/>
        <v>ATENDE</v>
      </c>
      <c r="CI434" s="18" t="str">
        <f t="shared" si="234"/>
        <v>ATENDE</v>
      </c>
      <c r="CJ434" s="133" t="str">
        <f>_xlfn.XLOOKUP(CK434,'Banco de dados'!$B:$B,'Banco de dados'!$D:$D)</f>
        <v>LEDSTAR</v>
      </c>
      <c r="CK434" s="145" t="s">
        <v>709</v>
      </c>
      <c r="CL434" s="24" t="str">
        <f>_xlfn.XLOOKUP(CK434,'Banco de dados'!$B:$B,'Banco de dados'!$E:$E)</f>
        <v>LUM LED SL VT 9.1 35W</v>
      </c>
      <c r="CM434" s="24"/>
      <c r="CN434" s="24" t="e">
        <f>IF(CM434="-","-",_xlfn.XLOOKUP(CM434,'Banco de dados'!$B:$B,'Banco de dados'!$E:$E))</f>
        <v>#N/A</v>
      </c>
      <c r="CO434" s="26">
        <f t="shared" si="235"/>
        <v>1</v>
      </c>
      <c r="CP434" s="24">
        <f>_xlfn.XLOOKUP(CK434,'Banco de dados'!$B:$B,'Banco de dados'!$H:$H)</f>
        <v>35</v>
      </c>
      <c r="CQ434" s="24">
        <f>_xlfn.XLOOKUP(CM434,'Banco de dados'!$B:$B,'Banco de dados'!$H:$H)</f>
        <v>0</v>
      </c>
      <c r="CR434" s="24">
        <f>_xlfn.XLOOKUP(CK434,'Banco de dados'!$B:$B,'Banco de dados'!$F:$F)</f>
        <v>5955.62</v>
      </c>
      <c r="CS434" s="24">
        <f>_xlfn.XLOOKUP(CM434,'Banco de dados'!$B:$B,'Banco de dados'!$F:$F)</f>
        <v>0</v>
      </c>
      <c r="CT434" s="25">
        <v>0</v>
      </c>
      <c r="CU434" s="25"/>
      <c r="CV434" s="24" t="str">
        <f>IF(AI434&lt;=0.5,"Curto I",IF(AND(AI434&gt;='Braços de IP'!$B$9,AI434&lt;='Braços de IP'!$D$9),'Braços de IP'!$E$9,IF(AND(AI434&gt;='Braços de IP'!$B$10,AI434&lt;='Braços de IP'!$D$10),'Braços de IP'!$E$10,IF(AND(AI434&gt;='Braços de IP'!$B$11,AI434&lt;='Braços de IP'!$D$11),'Braços de IP'!$E$11,IF(AND(AI434&gt;='Braços de IP'!$B$12,AI434&lt;='Braços de IP'!$D$12),'Braços de IP'!$E$12,IF(AND(AI434&gt;='Braços de IP'!$B$13,AI434&lt;='Braços de IP'!$D$13),'Braços de IP'!$E$13,IF(AND(AI434&gt;='Braços de IP'!$B$14,AI434&lt;='Braços de IP'!$D$14),'Braços de IP'!$E$14,"ERRO")))))))</f>
        <v>Médio I</v>
      </c>
      <c r="CW434" s="25"/>
      <c r="CX434" s="24"/>
      <c r="CY434" s="27"/>
      <c r="CZ434" s="24"/>
      <c r="DA434" s="24"/>
      <c r="DB434" s="24"/>
      <c r="DC434" s="24"/>
      <c r="DD434" s="24"/>
      <c r="DE434" s="24"/>
      <c r="DF434" s="28">
        <f t="shared" si="236"/>
        <v>35</v>
      </c>
      <c r="DG434" s="29">
        <f t="shared" si="237"/>
        <v>150</v>
      </c>
      <c r="DH434" s="28">
        <f t="shared" si="238"/>
        <v>185</v>
      </c>
      <c r="DI434" s="30">
        <f t="shared" si="239"/>
        <v>0.76666666666666661</v>
      </c>
      <c r="DJ434" s="31"/>
      <c r="DK434" s="32"/>
      <c r="DL434" s="15" t="s">
        <v>141</v>
      </c>
      <c r="DM434" s="15"/>
      <c r="DO434" s="33">
        <f t="shared" si="240"/>
        <v>0.79651162790697672</v>
      </c>
    </row>
    <row r="435" spans="1:119" ht="15.75" hidden="1" customHeight="1" x14ac:dyDescent="0.3">
      <c r="C435" t="s">
        <v>991</v>
      </c>
      <c r="D435" s="15">
        <v>145</v>
      </c>
      <c r="E435" s="15" t="s">
        <v>132</v>
      </c>
      <c r="F435" s="15" t="s">
        <v>314</v>
      </c>
      <c r="G435" s="15">
        <v>-30.041405050000002</v>
      </c>
      <c r="H435" s="15">
        <v>-50.163428330000002</v>
      </c>
      <c r="I435" s="15" t="s">
        <v>154</v>
      </c>
      <c r="J435" s="15" t="s">
        <v>135</v>
      </c>
      <c r="K435" s="15" t="s">
        <v>136</v>
      </c>
      <c r="L435" s="15" t="s">
        <v>148</v>
      </c>
      <c r="M435" s="15">
        <v>150</v>
      </c>
      <c r="N435" s="15">
        <v>22</v>
      </c>
      <c r="O435" s="15">
        <v>0</v>
      </c>
      <c r="P435" s="15">
        <f t="shared" si="214"/>
        <v>300</v>
      </c>
      <c r="Q435" s="20">
        <v>2</v>
      </c>
      <c r="R435" s="16">
        <v>2.5</v>
      </c>
      <c r="S435" s="16">
        <v>7</v>
      </c>
      <c r="T435" s="15"/>
      <c r="U435" s="15"/>
      <c r="V435" s="15">
        <v>0</v>
      </c>
      <c r="W435" s="15">
        <v>2.5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 t="s">
        <v>138</v>
      </c>
      <c r="AD435" s="15" t="s">
        <v>139</v>
      </c>
      <c r="AE435" s="15">
        <v>30</v>
      </c>
      <c r="AF435" s="15">
        <v>7.5</v>
      </c>
      <c r="AG435" s="15">
        <v>1</v>
      </c>
      <c r="AH435" s="15">
        <v>0.5</v>
      </c>
      <c r="AI435" s="15">
        <v>2</v>
      </c>
      <c r="AJ435" s="16">
        <f t="shared" si="215"/>
        <v>1.5</v>
      </c>
      <c r="AK435" s="16" t="s">
        <v>135</v>
      </c>
      <c r="AL435" s="16" t="s">
        <v>135</v>
      </c>
      <c r="AM435" s="15" t="s">
        <v>140</v>
      </c>
      <c r="AN435" s="16">
        <f t="shared" si="216"/>
        <v>2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 t="s">
        <v>135</v>
      </c>
      <c r="AU435" s="17">
        <f t="shared" si="217"/>
        <v>0</v>
      </c>
      <c r="AV435" s="17"/>
      <c r="AW435" s="17">
        <f>VLOOKUP(I435,ABNT5101!$I$3:$J$9,2)</f>
        <v>10</v>
      </c>
      <c r="AX435" s="17">
        <f>VLOOKUP(I435,ABNT5101!$I$3:$M$9,5)</f>
        <v>0.18</v>
      </c>
      <c r="AY435" s="131" t="str">
        <f>_xlfn.XLOOKUP(I435,ABNT5101!$I:$I,ABNT5101!$L:$L)</f>
        <v>-</v>
      </c>
      <c r="AZ435" s="131">
        <f>_xlfn.XLOOKUP(I435,ABNT5101!$I:$I,ABNT5101!M:M)</f>
        <v>0.18</v>
      </c>
      <c r="BA435" s="131" t="str">
        <f>_xlfn.XLOOKUP(I435,ABNT5101!$I:$I,ABNT5101!N:N)</f>
        <v>-</v>
      </c>
      <c r="BB435" s="131">
        <f>_xlfn.XLOOKUP(I435,ABNT5101!$I:$I,ABNT5101!O:O)</f>
        <v>16</v>
      </c>
      <c r="BC435" s="18" t="str">
        <f t="shared" si="218"/>
        <v>ATENDE</v>
      </c>
      <c r="BD435" s="19">
        <f t="shared" si="219"/>
        <v>0.13100000000000001</v>
      </c>
      <c r="BE435" s="19">
        <f t="shared" si="220"/>
        <v>2.4444444444444446</v>
      </c>
      <c r="BF435" s="19" t="str">
        <f t="shared" si="221"/>
        <v>-</v>
      </c>
      <c r="BG435" s="20">
        <v>11.31</v>
      </c>
      <c r="BH435" s="20">
        <v>0.62</v>
      </c>
      <c r="BI435" s="20"/>
      <c r="BJ435" s="20"/>
      <c r="BK435" s="21"/>
      <c r="BL435" s="20"/>
      <c r="BM435" s="18" t="str">
        <f t="shared" si="222"/>
        <v>ATENDE</v>
      </c>
      <c r="BN435" s="18" t="str">
        <f t="shared" si="223"/>
        <v>ATENDE</v>
      </c>
      <c r="BO435" s="18" t="str">
        <f t="shared" si="224"/>
        <v>ATENDE</v>
      </c>
      <c r="BP435" s="18" t="str">
        <f t="shared" si="225"/>
        <v>ATENDE</v>
      </c>
      <c r="BQ435" s="22" t="str">
        <f t="shared" si="226"/>
        <v>C4</v>
      </c>
      <c r="BR435" s="22" t="str">
        <f t="shared" si="242"/>
        <v>P6</v>
      </c>
      <c r="BS435" s="23">
        <f t="shared" si="227"/>
        <v>1.4966666666666666</v>
      </c>
      <c r="BT435" s="20">
        <v>7.49</v>
      </c>
      <c r="BU435" s="20">
        <v>5.67</v>
      </c>
      <c r="BV435" s="132">
        <f>IF(BR435="-","-",_xlfn.XLOOKUP(BR435,ABNT5101!$B$4:$B$9,ABNT5101!$C$4:$C$9))</f>
        <v>3</v>
      </c>
      <c r="BW435" s="132">
        <f>IF(BR435="-","-",_xlfn.XLOOKUP(BR435,ABNT5101!$B$4:$B$9,ABNT5101!$D$4:$D$9))</f>
        <v>0.6</v>
      </c>
      <c r="BX435" s="18" t="str">
        <f t="shared" si="228"/>
        <v>ATENDE</v>
      </c>
      <c r="BY435" s="18" t="str">
        <f t="shared" si="229"/>
        <v>ATENDE</v>
      </c>
      <c r="BZ435" s="18" t="str">
        <f t="shared" si="230"/>
        <v>ATENDE</v>
      </c>
      <c r="CA435" s="22" t="str">
        <f t="shared" si="241"/>
        <v>P6</v>
      </c>
      <c r="CB435" s="23">
        <f t="shared" si="231"/>
        <v>1.7866666666666666</v>
      </c>
      <c r="CC435" s="22">
        <v>8.36</v>
      </c>
      <c r="CD435" s="22">
        <v>4.6399999999999997</v>
      </c>
      <c r="CE435" s="130">
        <f>IF(CA435="-","-",_xlfn.XLOOKUP(CA435,ABNT5101!$B$4:$B$9,ABNT5101!$C$4:$C$9))</f>
        <v>3</v>
      </c>
      <c r="CF435" s="130">
        <f>IF(CA435="-","-",_xlfn.XLOOKUP(CA435,ABNT5101!$B$4:$B$9,ABNT5101!$D$4:$D$9))</f>
        <v>0.6</v>
      </c>
      <c r="CG435" s="18" t="str">
        <f t="shared" si="232"/>
        <v>ATENDE</v>
      </c>
      <c r="CH435" s="18" t="str">
        <f t="shared" si="233"/>
        <v>ATENDE</v>
      </c>
      <c r="CI435" s="18" t="str">
        <f t="shared" si="234"/>
        <v>ATENDE</v>
      </c>
      <c r="CJ435" s="133" t="str">
        <f>_xlfn.XLOOKUP(CK435,'Banco de dados'!$B:$B,'Banco de dados'!$D:$D)</f>
        <v>SX LIGHTING</v>
      </c>
      <c r="CK435" s="145" t="s">
        <v>803</v>
      </c>
      <c r="CL435" s="24" t="str">
        <f>_xlfn.XLOOKUP(CK435,'Banco de dados'!$B:$B,'Banco de dados'!$E:$E)</f>
        <v>SXINEVO040K40L12CZF7PHF</v>
      </c>
      <c r="CM435" s="24"/>
      <c r="CN435" s="24" t="e">
        <f>IF(CM435="-","-",_xlfn.XLOOKUP(CM435,'Banco de dados'!$B:$B,'Banco de dados'!$E:$E))</f>
        <v>#N/A</v>
      </c>
      <c r="CO435" s="26">
        <f t="shared" si="235"/>
        <v>1</v>
      </c>
      <c r="CP435" s="24">
        <f>_xlfn.XLOOKUP(CK435,'Banco de dados'!$B:$B,'Banco de dados'!$H:$H)</f>
        <v>39</v>
      </c>
      <c r="CQ435" s="24">
        <f>_xlfn.XLOOKUP(CM435,'Banco de dados'!$B:$B,'Banco de dados'!$H:$H)</f>
        <v>0</v>
      </c>
      <c r="CR435" s="24">
        <f>_xlfn.XLOOKUP(CK435,'Banco de dados'!$B:$B,'Banco de dados'!$F:$F)</f>
        <v>6552</v>
      </c>
      <c r="CS435" s="24">
        <f>_xlfn.XLOOKUP(CM435,'Banco de dados'!$B:$B,'Banco de dados'!$F:$F)</f>
        <v>0</v>
      </c>
      <c r="CT435" s="25">
        <v>0</v>
      </c>
      <c r="CU435" s="25"/>
      <c r="CV435" s="24" t="str">
        <f>IF(AI435&lt;=0.5,"Curto I",IF(AND(AI435&gt;='Braços de IP'!$B$9,AI435&lt;='Braços de IP'!$D$9),'Braços de IP'!$E$9,IF(AND(AI435&gt;='Braços de IP'!$B$10,AI435&lt;='Braços de IP'!$D$10),'Braços de IP'!$E$10,IF(AND(AI435&gt;='Braços de IP'!$B$11,AI435&lt;='Braços de IP'!$D$11),'Braços de IP'!$E$11,IF(AND(AI435&gt;='Braços de IP'!$B$12,AI435&lt;='Braços de IP'!$D$12),'Braços de IP'!$E$12,IF(AND(AI435&gt;='Braços de IP'!$B$13,AI435&lt;='Braços de IP'!$D$13),'Braços de IP'!$E$13,IF(AND(AI435&gt;='Braços de IP'!$B$14,AI435&lt;='Braços de IP'!$D$14),'Braços de IP'!$E$14,"ERRO")))))))</f>
        <v>Médio I</v>
      </c>
      <c r="CW435" s="25"/>
      <c r="CX435" s="24"/>
      <c r="CY435" s="27"/>
      <c r="CZ435" s="24"/>
      <c r="DA435" s="24"/>
      <c r="DB435" s="24"/>
      <c r="DC435" s="24"/>
      <c r="DD435" s="24"/>
      <c r="DE435" s="24"/>
      <c r="DF435" s="28">
        <f t="shared" si="236"/>
        <v>39</v>
      </c>
      <c r="DG435" s="29">
        <f t="shared" si="237"/>
        <v>150</v>
      </c>
      <c r="DH435" s="28">
        <f t="shared" si="238"/>
        <v>189</v>
      </c>
      <c r="DI435" s="30">
        <f t="shared" si="239"/>
        <v>0.74</v>
      </c>
      <c r="DJ435" s="31"/>
      <c r="DK435" s="32"/>
      <c r="DL435" s="15" t="s">
        <v>141</v>
      </c>
      <c r="DM435" s="15"/>
      <c r="DO435" s="33">
        <f t="shared" si="240"/>
        <v>0.77325581395348841</v>
      </c>
    </row>
    <row r="436" spans="1:119" ht="15.75" hidden="1" customHeight="1" x14ac:dyDescent="0.3">
      <c r="C436" t="s">
        <v>991</v>
      </c>
      <c r="D436" s="15">
        <v>145</v>
      </c>
      <c r="E436" s="15" t="s">
        <v>132</v>
      </c>
      <c r="F436" s="15" t="s">
        <v>314</v>
      </c>
      <c r="G436" s="15">
        <v>-30.041405050000002</v>
      </c>
      <c r="H436" s="15">
        <v>-50.163428330000002</v>
      </c>
      <c r="I436" s="15" t="s">
        <v>154</v>
      </c>
      <c r="J436" s="15" t="s">
        <v>135</v>
      </c>
      <c r="K436" s="15" t="s">
        <v>136</v>
      </c>
      <c r="L436" s="15" t="s">
        <v>148</v>
      </c>
      <c r="M436" s="15">
        <v>150</v>
      </c>
      <c r="N436" s="15">
        <v>22</v>
      </c>
      <c r="O436" s="15">
        <v>0</v>
      </c>
      <c r="P436" s="15">
        <f t="shared" si="214"/>
        <v>300</v>
      </c>
      <c r="Q436" s="20">
        <v>2</v>
      </c>
      <c r="R436" s="16">
        <v>2.5</v>
      </c>
      <c r="S436" s="16">
        <v>7</v>
      </c>
      <c r="T436" s="15"/>
      <c r="U436" s="15"/>
      <c r="V436" s="15">
        <v>0</v>
      </c>
      <c r="W436" s="15">
        <v>2.5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 t="s">
        <v>138</v>
      </c>
      <c r="AD436" s="15" t="s">
        <v>139</v>
      </c>
      <c r="AE436" s="15">
        <v>30</v>
      </c>
      <c r="AF436" s="15">
        <v>7.5</v>
      </c>
      <c r="AG436" s="15">
        <v>1</v>
      </c>
      <c r="AH436" s="15">
        <v>0.5</v>
      </c>
      <c r="AI436" s="15">
        <v>2</v>
      </c>
      <c r="AJ436" s="16">
        <f t="shared" si="215"/>
        <v>1.5</v>
      </c>
      <c r="AK436" s="16" t="s">
        <v>135</v>
      </c>
      <c r="AL436" s="16" t="s">
        <v>135</v>
      </c>
      <c r="AM436" s="15" t="s">
        <v>140</v>
      </c>
      <c r="AN436" s="16">
        <f t="shared" si="216"/>
        <v>2</v>
      </c>
      <c r="AO436" s="16">
        <v>0</v>
      </c>
      <c r="AP436" s="16">
        <v>0</v>
      </c>
      <c r="AQ436" s="16">
        <v>0</v>
      </c>
      <c r="AR436" s="16">
        <v>0</v>
      </c>
      <c r="AS436" s="16">
        <v>0</v>
      </c>
      <c r="AT436" s="16" t="s">
        <v>135</v>
      </c>
      <c r="AU436" s="17">
        <f t="shared" si="217"/>
        <v>0</v>
      </c>
      <c r="AV436" s="17"/>
      <c r="AW436" s="17">
        <f>VLOOKUP(I436,ABNT5101!$I$3:$J$9,2)</f>
        <v>10</v>
      </c>
      <c r="AX436" s="17">
        <f>VLOOKUP(I436,ABNT5101!$I$3:$M$9,5)</f>
        <v>0.18</v>
      </c>
      <c r="AY436" s="131" t="str">
        <f>_xlfn.XLOOKUP(I436,ABNT5101!$I:$I,ABNT5101!$L:$L)</f>
        <v>-</v>
      </c>
      <c r="AZ436" s="131">
        <f>_xlfn.XLOOKUP(I436,ABNT5101!$I:$I,ABNT5101!M:M)</f>
        <v>0.18</v>
      </c>
      <c r="BA436" s="131" t="str">
        <f>_xlfn.XLOOKUP(I436,ABNT5101!$I:$I,ABNT5101!N:N)</f>
        <v>-</v>
      </c>
      <c r="BB436" s="131">
        <f>_xlfn.XLOOKUP(I436,ABNT5101!$I:$I,ABNT5101!O:O)</f>
        <v>16</v>
      </c>
      <c r="BC436" s="18" t="str">
        <f t="shared" si="218"/>
        <v>ATENDE</v>
      </c>
      <c r="BD436" s="19">
        <f t="shared" si="219"/>
        <v>0.29299999999999993</v>
      </c>
      <c r="BE436" s="19">
        <f t="shared" si="220"/>
        <v>2.5555555555555558</v>
      </c>
      <c r="BF436" s="19" t="str">
        <f t="shared" si="221"/>
        <v>-</v>
      </c>
      <c r="BG436" s="20">
        <v>12.93</v>
      </c>
      <c r="BH436" s="20">
        <v>0.64</v>
      </c>
      <c r="BI436" s="20"/>
      <c r="BJ436" s="20"/>
      <c r="BK436" s="21"/>
      <c r="BL436" s="20"/>
      <c r="BM436" s="18" t="str">
        <f t="shared" si="222"/>
        <v>ATENDE</v>
      </c>
      <c r="BN436" s="18" t="str">
        <f t="shared" si="223"/>
        <v>ATENDE</v>
      </c>
      <c r="BO436" s="18" t="str">
        <f t="shared" si="224"/>
        <v>ATENDE</v>
      </c>
      <c r="BP436" s="18" t="str">
        <f t="shared" si="225"/>
        <v>ATENDE</v>
      </c>
      <c r="BQ436" s="22" t="str">
        <f t="shared" si="226"/>
        <v>C4</v>
      </c>
      <c r="BR436" s="22" t="str">
        <f t="shared" si="242"/>
        <v>P6</v>
      </c>
      <c r="BS436" s="23">
        <f t="shared" si="227"/>
        <v>1.2399999999999998</v>
      </c>
      <c r="BT436" s="20">
        <v>6.72</v>
      </c>
      <c r="BU436" s="20">
        <v>4.5599999999999996</v>
      </c>
      <c r="BV436" s="132">
        <f>IF(BR436="-","-",_xlfn.XLOOKUP(BR436,ABNT5101!$B$4:$B$9,ABNT5101!$C$4:$C$9))</f>
        <v>3</v>
      </c>
      <c r="BW436" s="132">
        <f>IF(BR436="-","-",_xlfn.XLOOKUP(BR436,ABNT5101!$B$4:$B$9,ABNT5101!$D$4:$D$9))</f>
        <v>0.6</v>
      </c>
      <c r="BX436" s="18" t="str">
        <f t="shared" si="228"/>
        <v>ATENDE</v>
      </c>
      <c r="BY436" s="18" t="str">
        <f t="shared" si="229"/>
        <v>ATENDE</v>
      </c>
      <c r="BZ436" s="18" t="str">
        <f t="shared" si="230"/>
        <v>ATENDE</v>
      </c>
      <c r="CA436" s="22" t="str">
        <f t="shared" ref="CA436:CA460" si="243">BR436</f>
        <v>P6</v>
      </c>
      <c r="CB436" s="23">
        <f t="shared" si="231"/>
        <v>1.92</v>
      </c>
      <c r="CC436" s="22">
        <v>8.76</v>
      </c>
      <c r="CD436" s="22">
        <v>5.31</v>
      </c>
      <c r="CE436" s="130">
        <f>IF(CA436="-","-",_xlfn.XLOOKUP(CA436,ABNT5101!$B$4:$B$9,ABNT5101!$C$4:$C$9))</f>
        <v>3</v>
      </c>
      <c r="CF436" s="130">
        <f>IF(CA436="-","-",_xlfn.XLOOKUP(CA436,ABNT5101!$B$4:$B$9,ABNT5101!$D$4:$D$9))</f>
        <v>0.6</v>
      </c>
      <c r="CG436" s="18" t="str">
        <f t="shared" si="232"/>
        <v>ATENDE</v>
      </c>
      <c r="CH436" s="18" t="str">
        <f t="shared" si="233"/>
        <v>ATENDE</v>
      </c>
      <c r="CI436" s="18" t="str">
        <f t="shared" si="234"/>
        <v>ATENDE</v>
      </c>
      <c r="CJ436" s="133" t="str">
        <f>_xlfn.XLOOKUP(CK436,'Banco de dados'!$B:$B,'Banco de dados'!$D:$D)</f>
        <v>TECNOWATT</v>
      </c>
      <c r="CK436" s="145" t="s">
        <v>826</v>
      </c>
      <c r="CL436" s="24" t="str">
        <f>_xlfn.XLOOKUP(CK436,'Banco de dados'!$B:$B,'Banco de dados'!$E:$E)</f>
        <v>SIGSAGPTLRRSSNDL_40W_50IBBRS
1-10C1MUN6.5</v>
      </c>
      <c r="CM436" s="24"/>
      <c r="CN436" s="24" t="e">
        <f>IF(CM436="-","-",_xlfn.XLOOKUP(CM436,'Banco de dados'!$B:$B,'Banco de dados'!$E:$E))</f>
        <v>#N/A</v>
      </c>
      <c r="CO436" s="26">
        <f t="shared" si="235"/>
        <v>1</v>
      </c>
      <c r="CP436" s="24">
        <f>_xlfn.XLOOKUP(CK436,'Banco de dados'!$B:$B,'Banco de dados'!$H:$H)</f>
        <v>40</v>
      </c>
      <c r="CQ436" s="24">
        <f>_xlfn.XLOOKUP(CM436,'Banco de dados'!$B:$B,'Banco de dados'!$H:$H)</f>
        <v>0</v>
      </c>
      <c r="CR436" s="24">
        <f>_xlfn.XLOOKUP(CK436,'Banco de dados'!$B:$B,'Banco de dados'!$F:$F)</f>
        <v>6641</v>
      </c>
      <c r="CS436" s="24">
        <f>_xlfn.XLOOKUP(CM436,'Banco de dados'!$B:$B,'Banco de dados'!$F:$F)</f>
        <v>0</v>
      </c>
      <c r="CT436" s="25">
        <v>0</v>
      </c>
      <c r="CU436" s="25"/>
      <c r="CV436" s="24" t="str">
        <f>IF(AI436&lt;=0.5,"Curto I",IF(AND(AI436&gt;='Braços de IP'!$B$9,AI436&lt;='Braços de IP'!$D$9),'Braços de IP'!$E$9,IF(AND(AI436&gt;='Braços de IP'!$B$10,AI436&lt;='Braços de IP'!$D$10),'Braços de IP'!$E$10,IF(AND(AI436&gt;='Braços de IP'!$B$11,AI436&lt;='Braços de IP'!$D$11),'Braços de IP'!$E$11,IF(AND(AI436&gt;='Braços de IP'!$B$12,AI436&lt;='Braços de IP'!$D$12),'Braços de IP'!$E$12,IF(AND(AI436&gt;='Braços de IP'!$B$13,AI436&lt;='Braços de IP'!$D$13),'Braços de IP'!$E$13,IF(AND(AI436&gt;='Braços de IP'!$B$14,AI436&lt;='Braços de IP'!$D$14),'Braços de IP'!$E$14,"ERRO")))))))</f>
        <v>Médio I</v>
      </c>
      <c r="CW436" s="25"/>
      <c r="CX436" s="24" t="str">
        <f>IF($CW436="","",VLOOKUP($CW436,'Braços de IP'!$E$9:$I$15,2,0))</f>
        <v/>
      </c>
      <c r="CY436" s="27" t="str">
        <f>IF($CW436="","",VLOOKUP($CW436,'Braços de IP'!$E$9:$I$15,5,0))</f>
        <v/>
      </c>
      <c r="CZ436" s="24"/>
      <c r="DA436" s="24"/>
      <c r="DB436" s="24"/>
      <c r="DC436" s="24"/>
      <c r="DD436" s="24"/>
      <c r="DE436" s="24"/>
      <c r="DF436" s="28">
        <f t="shared" si="236"/>
        <v>40</v>
      </c>
      <c r="DG436" s="29">
        <f t="shared" si="237"/>
        <v>150</v>
      </c>
      <c r="DH436" s="28">
        <f t="shared" si="238"/>
        <v>190</v>
      </c>
      <c r="DI436" s="30">
        <f t="shared" si="239"/>
        <v>0.73333333333333339</v>
      </c>
      <c r="DJ436" s="31"/>
      <c r="DK436" s="32"/>
      <c r="DL436" s="15" t="s">
        <v>141</v>
      </c>
      <c r="DM436" s="15"/>
      <c r="DO436" s="33">
        <f t="shared" si="240"/>
        <v>0.76744186046511631</v>
      </c>
    </row>
    <row r="437" spans="1:119" ht="15.75" hidden="1" customHeight="1" x14ac:dyDescent="0.3">
      <c r="C437" t="s">
        <v>991</v>
      </c>
      <c r="D437" s="15">
        <v>146</v>
      </c>
      <c r="E437" s="15" t="s">
        <v>132</v>
      </c>
      <c r="F437" s="15" t="s">
        <v>315</v>
      </c>
      <c r="G437" s="15">
        <v>-30.046407030000001</v>
      </c>
      <c r="H437" s="15">
        <v>-50.154886769999997</v>
      </c>
      <c r="I437" s="15" t="s">
        <v>154</v>
      </c>
      <c r="J437" s="15" t="s">
        <v>135</v>
      </c>
      <c r="K437" s="15" t="s">
        <v>136</v>
      </c>
      <c r="L437" s="15" t="s">
        <v>148</v>
      </c>
      <c r="M437" s="15">
        <v>150</v>
      </c>
      <c r="N437" s="15">
        <v>22</v>
      </c>
      <c r="O437" s="15">
        <v>0</v>
      </c>
      <c r="P437" s="15">
        <f t="shared" si="214"/>
        <v>300</v>
      </c>
      <c r="Q437" s="20">
        <v>2</v>
      </c>
      <c r="R437" s="16">
        <v>2.5</v>
      </c>
      <c r="S437" s="16">
        <v>7</v>
      </c>
      <c r="T437" s="15"/>
      <c r="U437" s="15"/>
      <c r="V437" s="15">
        <v>0</v>
      </c>
      <c r="W437" s="15">
        <v>2.5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 t="s">
        <v>138</v>
      </c>
      <c r="AD437" s="15" t="s">
        <v>139</v>
      </c>
      <c r="AE437" s="15">
        <v>25.3</v>
      </c>
      <c r="AF437" s="15">
        <v>7.5</v>
      </c>
      <c r="AG437" s="15">
        <v>1</v>
      </c>
      <c r="AH437" s="15">
        <v>0.4</v>
      </c>
      <c r="AI437" s="15">
        <v>1.3</v>
      </c>
      <c r="AJ437" s="16">
        <f t="shared" si="215"/>
        <v>0.9</v>
      </c>
      <c r="AK437" s="16" t="s">
        <v>135</v>
      </c>
      <c r="AL437" s="16" t="s">
        <v>135</v>
      </c>
      <c r="AM437" s="15" t="s">
        <v>140</v>
      </c>
      <c r="AN437" s="16">
        <f t="shared" si="216"/>
        <v>2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 t="s">
        <v>135</v>
      </c>
      <c r="AU437" s="17">
        <f t="shared" si="217"/>
        <v>0</v>
      </c>
      <c r="AV437" s="17"/>
      <c r="AW437" s="17">
        <f>VLOOKUP(I437,ABNT5101!$I$3:$J$9,2)</f>
        <v>10</v>
      </c>
      <c r="AX437" s="17">
        <f>VLOOKUP(I437,ABNT5101!$I$3:$M$9,5)</f>
        <v>0.18</v>
      </c>
      <c r="AY437" s="131" t="str">
        <f>_xlfn.XLOOKUP(I437,ABNT5101!$I:$I,ABNT5101!$L:$L)</f>
        <v>-</v>
      </c>
      <c r="AZ437" s="131">
        <f>_xlfn.XLOOKUP(I437,ABNT5101!$I:$I,ABNT5101!M:M)</f>
        <v>0.18</v>
      </c>
      <c r="BA437" s="131" t="str">
        <f>_xlfn.XLOOKUP(I437,ABNT5101!$I:$I,ABNT5101!N:N)</f>
        <v>-</v>
      </c>
      <c r="BB437" s="131">
        <f>_xlfn.XLOOKUP(I437,ABNT5101!$I:$I,ABNT5101!O:O)</f>
        <v>16</v>
      </c>
      <c r="BC437" s="18" t="str">
        <f t="shared" si="218"/>
        <v>ATENDE</v>
      </c>
      <c r="BD437" s="19">
        <f t="shared" si="219"/>
        <v>0.16700000000000004</v>
      </c>
      <c r="BE437" s="19">
        <f t="shared" si="220"/>
        <v>2.5555555555555558</v>
      </c>
      <c r="BF437" s="19" t="str">
        <f t="shared" si="221"/>
        <v>-</v>
      </c>
      <c r="BG437" s="20">
        <v>11.67</v>
      </c>
      <c r="BH437" s="20">
        <v>0.64</v>
      </c>
      <c r="BI437" s="20"/>
      <c r="BJ437" s="20"/>
      <c r="BK437" s="21"/>
      <c r="BL437" s="20"/>
      <c r="BM437" s="18" t="str">
        <f t="shared" si="222"/>
        <v>ATENDE</v>
      </c>
      <c r="BN437" s="18" t="str">
        <f t="shared" si="223"/>
        <v>ATENDE</v>
      </c>
      <c r="BO437" s="18" t="str">
        <f t="shared" si="224"/>
        <v>ATENDE</v>
      </c>
      <c r="BP437" s="18" t="str">
        <f t="shared" si="225"/>
        <v>ATENDE</v>
      </c>
      <c r="BQ437" s="22" t="str">
        <f t="shared" si="226"/>
        <v>C4</v>
      </c>
      <c r="BR437" s="22" t="str">
        <f t="shared" si="242"/>
        <v>P6</v>
      </c>
      <c r="BS437" s="23">
        <f t="shared" si="227"/>
        <v>1.4300000000000002</v>
      </c>
      <c r="BT437" s="20">
        <v>7.29</v>
      </c>
      <c r="BU437" s="20">
        <v>4.8899999999999997</v>
      </c>
      <c r="BV437" s="132">
        <f>IF(BR437="-","-",_xlfn.XLOOKUP(BR437,ABNT5101!$B$4:$B$9,ABNT5101!$C$4:$C$9))</f>
        <v>3</v>
      </c>
      <c r="BW437" s="132">
        <f>IF(BR437="-","-",_xlfn.XLOOKUP(BR437,ABNT5101!$B$4:$B$9,ABNT5101!$D$4:$D$9))</f>
        <v>0.6</v>
      </c>
      <c r="BX437" s="18" t="str">
        <f t="shared" si="228"/>
        <v>ATENDE</v>
      </c>
      <c r="BY437" s="18" t="str">
        <f t="shared" si="229"/>
        <v>ATENDE</v>
      </c>
      <c r="BZ437" s="18" t="str">
        <f t="shared" si="230"/>
        <v>ATENDE</v>
      </c>
      <c r="CA437" s="22" t="str">
        <f t="shared" si="243"/>
        <v>P6</v>
      </c>
      <c r="CB437" s="23">
        <f t="shared" si="231"/>
        <v>2.2066666666666666</v>
      </c>
      <c r="CC437" s="22">
        <v>9.6199999999999992</v>
      </c>
      <c r="CD437" s="22">
        <v>5.97</v>
      </c>
      <c r="CE437" s="130">
        <f>IF(CA437="-","-",_xlfn.XLOOKUP(CA437,ABNT5101!$B$4:$B$9,ABNT5101!$C$4:$C$9))</f>
        <v>3</v>
      </c>
      <c r="CF437" s="130">
        <f>IF(CA437="-","-",_xlfn.XLOOKUP(CA437,ABNT5101!$B$4:$B$9,ABNT5101!$D$4:$D$9))</f>
        <v>0.6</v>
      </c>
      <c r="CG437" s="18" t="str">
        <f t="shared" si="232"/>
        <v>ATENDE</v>
      </c>
      <c r="CH437" s="18" t="str">
        <f t="shared" si="233"/>
        <v>ATENDE</v>
      </c>
      <c r="CI437" s="18" t="str">
        <f t="shared" si="234"/>
        <v>ATENDE</v>
      </c>
      <c r="CJ437" s="133" t="str">
        <f>_xlfn.XLOOKUP(CK437,'Banco de dados'!$B:$B,'Banco de dados'!$D:$D)</f>
        <v>LEDSTAR</v>
      </c>
      <c r="CK437" s="145" t="s">
        <v>709</v>
      </c>
      <c r="CL437" s="24" t="str">
        <f>_xlfn.XLOOKUP(CK437,'Banco de dados'!$B:$B,'Banco de dados'!$E:$E)</f>
        <v>LUM LED SL VT 9.1 35W</v>
      </c>
      <c r="CM437" s="24"/>
      <c r="CN437" s="24">
        <f>IF(CM437="-","-",_xlfn.XLOOKUP(CM437,'Banco de dados'!$B:$B,'Banco de dados'!$E:$E))</f>
        <v>0</v>
      </c>
      <c r="CO437" s="26">
        <f t="shared" si="235"/>
        <v>1</v>
      </c>
      <c r="CP437" s="24">
        <f>_xlfn.XLOOKUP(CK437,'Banco de dados'!$B:$B,'Banco de dados'!$H:$H)</f>
        <v>35</v>
      </c>
      <c r="CQ437" s="24">
        <f>_xlfn.XLOOKUP(CM437,'Banco de dados'!$B:$B,'Banco de dados'!$H:$H)</f>
        <v>0</v>
      </c>
      <c r="CR437" s="24">
        <f>_xlfn.XLOOKUP(CK437,'Banco de dados'!$B:$B,'Banco de dados'!$F:$F)</f>
        <v>5955.62</v>
      </c>
      <c r="CS437" s="24">
        <f>_xlfn.XLOOKUP(CM437,'Banco de dados'!$B:$B,'Banco de dados'!$F:$F)</f>
        <v>0</v>
      </c>
      <c r="CT437" s="25">
        <v>0</v>
      </c>
      <c r="CU437" s="25"/>
      <c r="CV437" s="24" t="str">
        <f>IF(AI437&lt;=0.5,"Curto I",IF(AND(AI437&gt;='Braços de IP'!$B$9,AI437&lt;='Braços de IP'!$D$9),'Braços de IP'!$E$9,IF(AND(AI437&gt;='Braços de IP'!$B$10,AI437&lt;='Braços de IP'!$D$10),'Braços de IP'!$E$10,IF(AND(AI437&gt;='Braços de IP'!$B$11,AI437&lt;='Braços de IP'!$D$11),'Braços de IP'!$E$11,IF(AND(AI437&gt;='Braços de IP'!$B$12,AI437&lt;='Braços de IP'!$D$12),'Braços de IP'!$E$12,IF(AND(AI437&gt;='Braços de IP'!$B$13,AI437&lt;='Braços de IP'!$D$13),'Braços de IP'!$E$13,IF(AND(AI437&gt;='Braços de IP'!$B$14,AI437&lt;='Braços de IP'!$D$14),'Braços de IP'!$E$14,"ERRO")))))))</f>
        <v>Curto II</v>
      </c>
      <c r="CW437" s="25"/>
      <c r="CX437" s="24" t="str">
        <f>IF($CW437="","",VLOOKUP($CW437,'Braços de IP'!$E$9:$I$15,2,0))</f>
        <v/>
      </c>
      <c r="CY437" s="27" t="str">
        <f>IF($CW437="","",VLOOKUP($CW437,'Braços de IP'!$E$9:$I$15,5,0))</f>
        <v/>
      </c>
      <c r="CZ437" s="24"/>
      <c r="DA437" s="24"/>
      <c r="DB437" s="24"/>
      <c r="DC437" s="24"/>
      <c r="DD437" s="24"/>
      <c r="DE437" s="24"/>
      <c r="DF437" s="28">
        <f t="shared" si="236"/>
        <v>35</v>
      </c>
      <c r="DG437" s="29">
        <f t="shared" si="237"/>
        <v>150</v>
      </c>
      <c r="DH437" s="28">
        <f t="shared" si="238"/>
        <v>185</v>
      </c>
      <c r="DI437" s="30">
        <f t="shared" si="239"/>
        <v>0.76666666666666661</v>
      </c>
      <c r="DJ437" s="31"/>
      <c r="DK437" s="32"/>
      <c r="DL437" s="15" t="s">
        <v>141</v>
      </c>
      <c r="DM437" s="15"/>
      <c r="DO437" s="33">
        <f t="shared" si="240"/>
        <v>0.79651162790697672</v>
      </c>
    </row>
    <row r="438" spans="1:119" ht="15.75" hidden="1" customHeight="1" x14ac:dyDescent="0.3">
      <c r="C438" t="s">
        <v>991</v>
      </c>
      <c r="D438" s="15">
        <v>146</v>
      </c>
      <c r="E438" s="15" t="s">
        <v>132</v>
      </c>
      <c r="F438" s="15" t="s">
        <v>315</v>
      </c>
      <c r="G438" s="15">
        <v>-30.046407030000001</v>
      </c>
      <c r="H438" s="15">
        <v>-50.154886769999997</v>
      </c>
      <c r="I438" s="15" t="s">
        <v>154</v>
      </c>
      <c r="J438" s="15" t="s">
        <v>135</v>
      </c>
      <c r="K438" s="15" t="s">
        <v>136</v>
      </c>
      <c r="L438" s="15" t="s">
        <v>148</v>
      </c>
      <c r="M438" s="15">
        <v>150</v>
      </c>
      <c r="N438" s="15">
        <v>22</v>
      </c>
      <c r="O438" s="15">
        <v>0</v>
      </c>
      <c r="P438" s="15">
        <f t="shared" si="214"/>
        <v>300</v>
      </c>
      <c r="Q438" s="20">
        <v>2</v>
      </c>
      <c r="R438" s="16">
        <v>2.5</v>
      </c>
      <c r="S438" s="16">
        <v>7</v>
      </c>
      <c r="T438" s="15"/>
      <c r="U438" s="15"/>
      <c r="V438" s="15">
        <v>0</v>
      </c>
      <c r="W438" s="15">
        <v>2.5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 t="s">
        <v>138</v>
      </c>
      <c r="AD438" s="15" t="s">
        <v>139</v>
      </c>
      <c r="AE438" s="15">
        <v>25.3</v>
      </c>
      <c r="AF438" s="15">
        <v>7.5</v>
      </c>
      <c r="AG438" s="15">
        <v>1</v>
      </c>
      <c r="AH438" s="15">
        <v>0.4</v>
      </c>
      <c r="AI438" s="15">
        <v>1.3</v>
      </c>
      <c r="AJ438" s="16">
        <f t="shared" si="215"/>
        <v>0.9</v>
      </c>
      <c r="AK438" s="16" t="s">
        <v>135</v>
      </c>
      <c r="AL438" s="16" t="s">
        <v>135</v>
      </c>
      <c r="AM438" s="15" t="s">
        <v>140</v>
      </c>
      <c r="AN438" s="16">
        <f t="shared" si="216"/>
        <v>2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 t="s">
        <v>135</v>
      </c>
      <c r="AU438" s="17">
        <f t="shared" si="217"/>
        <v>0</v>
      </c>
      <c r="AV438" s="17"/>
      <c r="AW438" s="17">
        <f>VLOOKUP(I438,ABNT5101!$I$3:$J$9,2)</f>
        <v>10</v>
      </c>
      <c r="AX438" s="17">
        <f>VLOOKUP(I438,ABNT5101!$I$3:$M$9,5)</f>
        <v>0.18</v>
      </c>
      <c r="AY438" s="131" t="str">
        <f>_xlfn.XLOOKUP(I438,ABNT5101!$I:$I,ABNT5101!$L:$L)</f>
        <v>-</v>
      </c>
      <c r="AZ438" s="131">
        <f>_xlfn.XLOOKUP(I438,ABNT5101!$I:$I,ABNT5101!M:M)</f>
        <v>0.18</v>
      </c>
      <c r="BA438" s="131" t="str">
        <f>_xlfn.XLOOKUP(I438,ABNT5101!$I:$I,ABNT5101!N:N)</f>
        <v>-</v>
      </c>
      <c r="BB438" s="131">
        <f>_xlfn.XLOOKUP(I438,ABNT5101!$I:$I,ABNT5101!O:O)</f>
        <v>16</v>
      </c>
      <c r="BC438" s="18" t="str">
        <f t="shared" si="218"/>
        <v>ATENDE</v>
      </c>
      <c r="BD438" s="19">
        <f t="shared" si="219"/>
        <v>0.12799999999999989</v>
      </c>
      <c r="BE438" s="19">
        <f t="shared" si="220"/>
        <v>3.2222222222222223</v>
      </c>
      <c r="BF438" s="19" t="str">
        <f t="shared" si="221"/>
        <v>-</v>
      </c>
      <c r="BG438" s="20">
        <v>11.28</v>
      </c>
      <c r="BH438" s="20">
        <v>0.76</v>
      </c>
      <c r="BI438" s="20"/>
      <c r="BJ438" s="20"/>
      <c r="BK438" s="21"/>
      <c r="BL438" s="20"/>
      <c r="BM438" s="18" t="str">
        <f t="shared" si="222"/>
        <v>ATENDE</v>
      </c>
      <c r="BN438" s="18" t="str">
        <f t="shared" si="223"/>
        <v>ATENDE</v>
      </c>
      <c r="BO438" s="18" t="str">
        <f t="shared" si="224"/>
        <v>ATENDE</v>
      </c>
      <c r="BP438" s="18" t="str">
        <f t="shared" si="225"/>
        <v>ATENDE</v>
      </c>
      <c r="BQ438" s="22" t="str">
        <f t="shared" si="226"/>
        <v>C4</v>
      </c>
      <c r="BR438" s="22" t="str">
        <f t="shared" si="242"/>
        <v>P6</v>
      </c>
      <c r="BS438" s="23">
        <f t="shared" si="227"/>
        <v>1.0766666666666667</v>
      </c>
      <c r="BT438" s="20">
        <v>6.23</v>
      </c>
      <c r="BU438" s="20">
        <v>3.98</v>
      </c>
      <c r="BV438" s="132">
        <f>IF(BR438="-","-",_xlfn.XLOOKUP(BR438,ABNT5101!$B$4:$B$9,ABNT5101!$C$4:$C$9))</f>
        <v>3</v>
      </c>
      <c r="BW438" s="132">
        <f>IF(BR438="-","-",_xlfn.XLOOKUP(BR438,ABNT5101!$B$4:$B$9,ABNT5101!$D$4:$D$9))</f>
        <v>0.6</v>
      </c>
      <c r="BX438" s="18" t="str">
        <f t="shared" si="228"/>
        <v>ATENDE</v>
      </c>
      <c r="BY438" s="18" t="str">
        <f t="shared" si="229"/>
        <v>ATENDE</v>
      </c>
      <c r="BZ438" s="18" t="str">
        <f t="shared" si="230"/>
        <v>ATENDE</v>
      </c>
      <c r="CA438" s="22" t="str">
        <f t="shared" si="243"/>
        <v>P6</v>
      </c>
      <c r="CB438" s="23">
        <f t="shared" si="231"/>
        <v>1.9666666666666668</v>
      </c>
      <c r="CC438" s="22">
        <v>8.9</v>
      </c>
      <c r="CD438" s="22">
        <v>6.12</v>
      </c>
      <c r="CE438" s="130">
        <f>IF(CA438="-","-",_xlfn.XLOOKUP(CA438,ABNT5101!$B$4:$B$9,ABNT5101!$C$4:$C$9))</f>
        <v>3</v>
      </c>
      <c r="CF438" s="130">
        <f>IF(CA438="-","-",_xlfn.XLOOKUP(CA438,ABNT5101!$B$4:$B$9,ABNT5101!$D$4:$D$9))</f>
        <v>0.6</v>
      </c>
      <c r="CG438" s="18" t="str">
        <f t="shared" si="232"/>
        <v>ATENDE</v>
      </c>
      <c r="CH438" s="18" t="str">
        <f t="shared" si="233"/>
        <v>ATENDE</v>
      </c>
      <c r="CI438" s="18" t="str">
        <f t="shared" si="234"/>
        <v>ATENDE</v>
      </c>
      <c r="CJ438" s="133" t="str">
        <f>_xlfn.XLOOKUP(CK438,'Banco de dados'!$B:$B,'Banco de dados'!$D:$D)</f>
        <v>SX LIGHTING</v>
      </c>
      <c r="CK438" s="145" t="s">
        <v>801</v>
      </c>
      <c r="CL438" s="24" t="str">
        <f>_xlfn.XLOOKUP(CK438,'Banco de dados'!$B:$B,'Banco de dados'!$E:$E)</f>
        <v>SXINEVO030K40L12CZF7PHF</v>
      </c>
      <c r="CM438" s="24"/>
      <c r="CN438" s="24" t="e">
        <f>IF(CM438="-","-",_xlfn.XLOOKUP(CM438,'Banco de dados'!$B:$B,'Banco de dados'!$E:$E))</f>
        <v>#N/A</v>
      </c>
      <c r="CO438" s="26">
        <f t="shared" si="235"/>
        <v>1</v>
      </c>
      <c r="CP438" s="24">
        <f>_xlfn.XLOOKUP(CK438,'Banco de dados'!$B:$B,'Banco de dados'!$H:$H)</f>
        <v>31</v>
      </c>
      <c r="CQ438" s="24" t="e">
        <f>_xlfn.XLOOKUP(CM438,'Banco de dados'!$B:$B,'Banco de dados'!$H:$H)</f>
        <v>#N/A</v>
      </c>
      <c r="CR438" s="24">
        <f>_xlfn.XLOOKUP(CK438,'Banco de dados'!$B:$B,'Banco de dados'!$F:$F)</f>
        <v>5270</v>
      </c>
      <c r="CS438" s="24">
        <f>_xlfn.XLOOKUP(CM438,'Banco de dados'!$B:$B,'Banco de dados'!$F:$F)</f>
        <v>0</v>
      </c>
      <c r="CT438" s="25">
        <v>0</v>
      </c>
      <c r="CU438" s="25"/>
      <c r="CV438" s="24" t="str">
        <f>IF(AI438&lt;=0.5,"Curto I",IF(AND(AI438&gt;='Braços de IP'!$B$9,AI438&lt;='Braços de IP'!$D$9),'Braços de IP'!$E$9,IF(AND(AI438&gt;='Braços de IP'!$B$10,AI438&lt;='Braços de IP'!$D$10),'Braços de IP'!$E$10,IF(AND(AI438&gt;='Braços de IP'!$B$11,AI438&lt;='Braços de IP'!$D$11),'Braços de IP'!$E$11,IF(AND(AI438&gt;='Braços de IP'!$B$12,AI438&lt;='Braços de IP'!$D$12),'Braços de IP'!$E$12,IF(AND(AI438&gt;='Braços de IP'!$B$13,AI438&lt;='Braços de IP'!$D$13),'Braços de IP'!$E$13,IF(AND(AI438&gt;='Braços de IP'!$B$14,AI438&lt;='Braços de IP'!$D$14),'Braços de IP'!$E$14,"ERRO")))))))</f>
        <v>Curto II</v>
      </c>
      <c r="CW438" s="25"/>
      <c r="CX438" s="24" t="str">
        <f>IF($CW438="","",VLOOKUP($CW438,'Braços de IP'!$E$9:$I$15,2,0))</f>
        <v/>
      </c>
      <c r="CY438" s="27" t="str">
        <f>IF($CW438="","",VLOOKUP($CW438,'Braços de IP'!$E$9:$I$15,5,0))</f>
        <v/>
      </c>
      <c r="CZ438" s="24"/>
      <c r="DA438" s="24"/>
      <c r="DB438" s="24"/>
      <c r="DC438" s="24"/>
      <c r="DD438" s="24"/>
      <c r="DE438" s="24"/>
      <c r="DF438" s="28">
        <f t="shared" si="236"/>
        <v>31</v>
      </c>
      <c r="DG438" s="29">
        <f t="shared" si="237"/>
        <v>150</v>
      </c>
      <c r="DH438" s="28">
        <f t="shared" si="238"/>
        <v>181</v>
      </c>
      <c r="DI438" s="30">
        <f t="shared" si="239"/>
        <v>0.79333333333333333</v>
      </c>
      <c r="DJ438" s="31"/>
      <c r="DK438" s="32"/>
      <c r="DL438" s="15" t="s">
        <v>141</v>
      </c>
      <c r="DM438" s="15"/>
      <c r="DO438" s="33">
        <f t="shared" si="240"/>
        <v>0.81976744186046513</v>
      </c>
    </row>
    <row r="439" spans="1:119" ht="15.75" hidden="1" customHeight="1" x14ac:dyDescent="0.3">
      <c r="C439" t="s">
        <v>991</v>
      </c>
      <c r="D439" s="15">
        <v>146</v>
      </c>
      <c r="E439" s="15" t="s">
        <v>132</v>
      </c>
      <c r="F439" s="15" t="s">
        <v>315</v>
      </c>
      <c r="G439" s="15">
        <v>-30.046407030000001</v>
      </c>
      <c r="H439" s="15">
        <v>-50.154886769999997</v>
      </c>
      <c r="I439" s="15" t="s">
        <v>154</v>
      </c>
      <c r="J439" s="15" t="s">
        <v>135</v>
      </c>
      <c r="K439" s="15" t="s">
        <v>136</v>
      </c>
      <c r="L439" s="15" t="s">
        <v>148</v>
      </c>
      <c r="M439" s="15">
        <v>150</v>
      </c>
      <c r="N439" s="15">
        <v>22</v>
      </c>
      <c r="O439" s="15">
        <v>0</v>
      </c>
      <c r="P439" s="15">
        <f t="shared" si="214"/>
        <v>300</v>
      </c>
      <c r="Q439" s="20">
        <v>2</v>
      </c>
      <c r="R439" s="16">
        <v>2.5</v>
      </c>
      <c r="S439" s="16">
        <v>7</v>
      </c>
      <c r="T439" s="15"/>
      <c r="U439" s="15"/>
      <c r="V439" s="15">
        <v>0</v>
      </c>
      <c r="W439" s="15">
        <v>2.5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 t="s">
        <v>138</v>
      </c>
      <c r="AD439" s="15" t="s">
        <v>139</v>
      </c>
      <c r="AE439" s="15">
        <v>25.3</v>
      </c>
      <c r="AF439" s="15">
        <v>7.5</v>
      </c>
      <c r="AG439" s="15">
        <v>1</v>
      </c>
      <c r="AH439" s="15">
        <v>0.4</v>
      </c>
      <c r="AI439" s="15">
        <v>1.3</v>
      </c>
      <c r="AJ439" s="16">
        <f t="shared" si="215"/>
        <v>0.9</v>
      </c>
      <c r="AK439" s="16" t="s">
        <v>135</v>
      </c>
      <c r="AL439" s="16" t="s">
        <v>135</v>
      </c>
      <c r="AM439" s="15" t="s">
        <v>140</v>
      </c>
      <c r="AN439" s="16">
        <f t="shared" si="216"/>
        <v>2</v>
      </c>
      <c r="AO439" s="16">
        <v>0</v>
      </c>
      <c r="AP439" s="16">
        <v>0</v>
      </c>
      <c r="AQ439" s="16">
        <v>0</v>
      </c>
      <c r="AR439" s="16">
        <v>0</v>
      </c>
      <c r="AS439" s="16">
        <v>0</v>
      </c>
      <c r="AT439" s="16" t="s">
        <v>135</v>
      </c>
      <c r="AU439" s="17">
        <f t="shared" si="217"/>
        <v>0</v>
      </c>
      <c r="AV439" s="17"/>
      <c r="AW439" s="17">
        <f>VLOOKUP(I439,ABNT5101!$I$3:$J$9,2)</f>
        <v>10</v>
      </c>
      <c r="AX439" s="17">
        <f>VLOOKUP(I439,ABNT5101!$I$3:$M$9,5)</f>
        <v>0.18</v>
      </c>
      <c r="AY439" s="131" t="str">
        <f>_xlfn.XLOOKUP(I439,ABNT5101!$I:$I,ABNT5101!$L:$L)</f>
        <v>-</v>
      </c>
      <c r="AZ439" s="131">
        <f>_xlfn.XLOOKUP(I439,ABNT5101!$I:$I,ABNT5101!M:M)</f>
        <v>0.18</v>
      </c>
      <c r="BA439" s="131" t="str">
        <f>_xlfn.XLOOKUP(I439,ABNT5101!$I:$I,ABNT5101!N:N)</f>
        <v>-</v>
      </c>
      <c r="BB439" s="131">
        <f>_xlfn.XLOOKUP(I439,ABNT5101!$I:$I,ABNT5101!O:O)</f>
        <v>16</v>
      </c>
      <c r="BC439" s="18" t="str">
        <f t="shared" si="218"/>
        <v>ATENDE</v>
      </c>
      <c r="BD439" s="19">
        <f t="shared" si="219"/>
        <v>0.1160000000000001</v>
      </c>
      <c r="BE439" s="19">
        <f t="shared" si="220"/>
        <v>2.9444444444444442</v>
      </c>
      <c r="BF439" s="19" t="str">
        <f t="shared" si="221"/>
        <v>-</v>
      </c>
      <c r="BG439" s="20">
        <v>11.16</v>
      </c>
      <c r="BH439" s="20">
        <v>0.71</v>
      </c>
      <c r="BI439" s="20"/>
      <c r="BJ439" s="20"/>
      <c r="BK439" s="21"/>
      <c r="BL439" s="20"/>
      <c r="BM439" s="18" t="str">
        <f t="shared" si="222"/>
        <v>ATENDE</v>
      </c>
      <c r="BN439" s="18" t="str">
        <f t="shared" si="223"/>
        <v>ATENDE</v>
      </c>
      <c r="BO439" s="18" t="str">
        <f t="shared" si="224"/>
        <v>ATENDE</v>
      </c>
      <c r="BP439" s="18" t="str">
        <f t="shared" si="225"/>
        <v>ATENDE</v>
      </c>
      <c r="BQ439" s="22" t="str">
        <f t="shared" si="226"/>
        <v>C4</v>
      </c>
      <c r="BR439" s="22" t="str">
        <f t="shared" si="242"/>
        <v>P6</v>
      </c>
      <c r="BS439" s="23">
        <f t="shared" si="227"/>
        <v>0.90000000000000013</v>
      </c>
      <c r="BT439" s="20">
        <v>5.7</v>
      </c>
      <c r="BU439" s="20">
        <v>3.87</v>
      </c>
      <c r="BV439" s="132">
        <f>IF(BR439="-","-",_xlfn.XLOOKUP(BR439,ABNT5101!$B$4:$B$9,ABNT5101!$C$4:$C$9))</f>
        <v>3</v>
      </c>
      <c r="BW439" s="132">
        <f>IF(BR439="-","-",_xlfn.XLOOKUP(BR439,ABNT5101!$B$4:$B$9,ABNT5101!$D$4:$D$9))</f>
        <v>0.6</v>
      </c>
      <c r="BX439" s="18" t="str">
        <f t="shared" si="228"/>
        <v>ATENDE</v>
      </c>
      <c r="BY439" s="18" t="str">
        <f t="shared" si="229"/>
        <v>ATENDE</v>
      </c>
      <c r="BZ439" s="18" t="str">
        <f t="shared" si="230"/>
        <v>ATENDE</v>
      </c>
      <c r="CA439" s="22" t="str">
        <f t="shared" si="243"/>
        <v>P6</v>
      </c>
      <c r="CB439" s="23">
        <f t="shared" si="231"/>
        <v>1.9766666666666666</v>
      </c>
      <c r="CC439" s="22">
        <v>8.93</v>
      </c>
      <c r="CD439" s="22">
        <v>6.17</v>
      </c>
      <c r="CE439" s="130">
        <f>IF(CA439="-","-",_xlfn.XLOOKUP(CA439,ABNT5101!$B$4:$B$9,ABNT5101!$C$4:$C$9))</f>
        <v>3</v>
      </c>
      <c r="CF439" s="130">
        <f>IF(CA439="-","-",_xlfn.XLOOKUP(CA439,ABNT5101!$B$4:$B$9,ABNT5101!$D$4:$D$9))</f>
        <v>0.6</v>
      </c>
      <c r="CG439" s="18" t="str">
        <f t="shared" si="232"/>
        <v>ATENDE</v>
      </c>
      <c r="CH439" s="18" t="str">
        <f t="shared" si="233"/>
        <v>ATENDE</v>
      </c>
      <c r="CI439" s="18" t="str">
        <f t="shared" si="234"/>
        <v>ATENDE</v>
      </c>
      <c r="CJ439" s="133" t="str">
        <f>_xlfn.XLOOKUP(CK439,'Banco de dados'!$B:$B,'Banco de dados'!$D:$D)</f>
        <v>TECNOWATT</v>
      </c>
      <c r="CK439" s="145" t="s">
        <v>824</v>
      </c>
      <c r="CL439" s="24" t="str">
        <f>_xlfn.XLOOKUP(CK439,'Banco de dados'!$B:$B,'Banco de dados'!$E:$E)</f>
        <v>SIGSAGPTLRRSSNDL_30W_38IBBRS
1-10C1MUN6.5</v>
      </c>
      <c r="CM439" s="24"/>
      <c r="CN439" s="24" t="e">
        <f>IF(CM439="-","-",_xlfn.XLOOKUP(CM439,'Banco de dados'!$B:$B,'Banco de dados'!$E:$E))</f>
        <v>#N/A</v>
      </c>
      <c r="CO439" s="26">
        <f t="shared" si="235"/>
        <v>1</v>
      </c>
      <c r="CP439" s="24">
        <f>_xlfn.XLOOKUP(CK439,'Banco de dados'!$B:$B,'Banco de dados'!$H:$H)</f>
        <v>30</v>
      </c>
      <c r="CQ439" s="24" t="e">
        <f>_xlfn.XLOOKUP(CM439,'Banco de dados'!$B:$B,'Banco de dados'!$H:$H)</f>
        <v>#N/A</v>
      </c>
      <c r="CR439" s="24">
        <f>_xlfn.XLOOKUP(CK439,'Banco de dados'!$B:$B,'Banco de dados'!$F:$F)</f>
        <v>5266</v>
      </c>
      <c r="CS439" s="24">
        <f>_xlfn.XLOOKUP(CM439,'Banco de dados'!$B:$B,'Banco de dados'!$F:$F)</f>
        <v>0</v>
      </c>
      <c r="CT439" s="25">
        <v>0</v>
      </c>
      <c r="CU439" s="25"/>
      <c r="CV439" s="24" t="str">
        <f>IF(AI439&lt;=0.5,"Curto I",IF(AND(AI439&gt;='Braços de IP'!$B$9,AI439&lt;='Braços de IP'!$D$9),'Braços de IP'!$E$9,IF(AND(AI439&gt;='Braços de IP'!$B$10,AI439&lt;='Braços de IP'!$D$10),'Braços de IP'!$E$10,IF(AND(AI439&gt;='Braços de IP'!$B$11,AI439&lt;='Braços de IP'!$D$11),'Braços de IP'!$E$11,IF(AND(AI439&gt;='Braços de IP'!$B$12,AI439&lt;='Braços de IP'!$D$12),'Braços de IP'!$E$12,IF(AND(AI439&gt;='Braços de IP'!$B$13,AI439&lt;='Braços de IP'!$D$13),'Braços de IP'!$E$13,IF(AND(AI439&gt;='Braços de IP'!$B$14,AI439&lt;='Braços de IP'!$D$14),'Braços de IP'!$E$14,"ERRO")))))))</f>
        <v>Curto II</v>
      </c>
      <c r="CW439" s="25"/>
      <c r="CX439" s="24" t="str">
        <f>IF($CW439="","",VLOOKUP($CW439,'Braços de IP'!$E$9:$I$15,2,0))</f>
        <v/>
      </c>
      <c r="CY439" s="27" t="str">
        <f>IF($CW439="","",VLOOKUP($CW439,'Braços de IP'!$E$9:$I$15,5,0))</f>
        <v/>
      </c>
      <c r="CZ439" s="24"/>
      <c r="DA439" s="24"/>
      <c r="DB439" s="24"/>
      <c r="DC439" s="24"/>
      <c r="DD439" s="24"/>
      <c r="DE439" s="24"/>
      <c r="DF439" s="28">
        <f t="shared" si="236"/>
        <v>30</v>
      </c>
      <c r="DG439" s="29">
        <f t="shared" si="237"/>
        <v>150</v>
      </c>
      <c r="DH439" s="28">
        <f t="shared" si="238"/>
        <v>180</v>
      </c>
      <c r="DI439" s="30">
        <f t="shared" si="239"/>
        <v>0.8</v>
      </c>
      <c r="DJ439" s="31"/>
      <c r="DK439" s="32"/>
      <c r="DL439" s="15" t="s">
        <v>141</v>
      </c>
      <c r="DM439" s="15"/>
      <c r="DO439" s="33">
        <f t="shared" si="240"/>
        <v>0.82558139534883723</v>
      </c>
    </row>
    <row r="440" spans="1:119" ht="15.75" hidden="1" customHeight="1" x14ac:dyDescent="0.3">
      <c r="C440" t="s">
        <v>991</v>
      </c>
      <c r="D440" s="15">
        <v>147</v>
      </c>
      <c r="E440" s="15" t="s">
        <v>146</v>
      </c>
      <c r="F440" s="15" t="s">
        <v>316</v>
      </c>
      <c r="G440" s="15">
        <v>-30.04569167</v>
      </c>
      <c r="H440" s="15">
        <v>-50.155676730000003</v>
      </c>
      <c r="I440" s="15" t="s">
        <v>154</v>
      </c>
      <c r="J440" s="15" t="s">
        <v>135</v>
      </c>
      <c r="K440" s="15" t="s">
        <v>136</v>
      </c>
      <c r="L440" s="15" t="s">
        <v>148</v>
      </c>
      <c r="M440" s="15">
        <v>100</v>
      </c>
      <c r="N440" s="15">
        <v>17</v>
      </c>
      <c r="O440" s="15">
        <v>0</v>
      </c>
      <c r="P440" s="15">
        <f t="shared" si="214"/>
        <v>200</v>
      </c>
      <c r="Q440" s="20">
        <v>2</v>
      </c>
      <c r="R440" s="16">
        <v>0</v>
      </c>
      <c r="S440" s="16">
        <v>7</v>
      </c>
      <c r="T440" s="15"/>
      <c r="U440" s="15"/>
      <c r="V440" s="15">
        <v>0</v>
      </c>
      <c r="W440" s="15">
        <v>2.5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 t="s">
        <v>138</v>
      </c>
      <c r="AD440" s="15" t="s">
        <v>139</v>
      </c>
      <c r="AE440" s="15">
        <v>22.8</v>
      </c>
      <c r="AF440" s="15">
        <v>7</v>
      </c>
      <c r="AG440" s="15">
        <v>1</v>
      </c>
      <c r="AH440" s="15">
        <v>0.6</v>
      </c>
      <c r="AI440" s="15">
        <v>1.3</v>
      </c>
      <c r="AJ440" s="16">
        <f t="shared" si="215"/>
        <v>0.70000000000000007</v>
      </c>
      <c r="AK440" s="16" t="s">
        <v>135</v>
      </c>
      <c r="AL440" s="16" t="s">
        <v>135</v>
      </c>
      <c r="AM440" s="15" t="s">
        <v>140</v>
      </c>
      <c r="AN440" s="16">
        <f t="shared" si="216"/>
        <v>2</v>
      </c>
      <c r="AO440" s="16">
        <v>0</v>
      </c>
      <c r="AP440" s="16">
        <v>0</v>
      </c>
      <c r="AQ440" s="16">
        <v>0</v>
      </c>
      <c r="AR440" s="16">
        <v>0</v>
      </c>
      <c r="AS440" s="16">
        <v>0</v>
      </c>
      <c r="AT440" s="16" t="s">
        <v>135</v>
      </c>
      <c r="AU440" s="17">
        <f t="shared" si="217"/>
        <v>0</v>
      </c>
      <c r="AV440" s="17"/>
      <c r="AW440" s="17">
        <f>VLOOKUP(I440,ABNT5101!$I$3:$J$9,2)</f>
        <v>10</v>
      </c>
      <c r="AX440" s="17">
        <f>VLOOKUP(I440,ABNT5101!$I$3:$M$9,5)</f>
        <v>0.18</v>
      </c>
      <c r="AY440" s="131" t="str">
        <f>_xlfn.XLOOKUP(I440,ABNT5101!$I:$I,ABNT5101!$L:$L)</f>
        <v>-</v>
      </c>
      <c r="AZ440" s="131">
        <f>_xlfn.XLOOKUP(I440,ABNT5101!$I:$I,ABNT5101!M:M)</f>
        <v>0.18</v>
      </c>
      <c r="BA440" s="131" t="str">
        <f>_xlfn.XLOOKUP(I440,ABNT5101!$I:$I,ABNT5101!N:N)</f>
        <v>-</v>
      </c>
      <c r="BB440" s="131">
        <f>_xlfn.XLOOKUP(I440,ABNT5101!$I:$I,ABNT5101!O:O)</f>
        <v>16</v>
      </c>
      <c r="BC440" s="18" t="str">
        <f t="shared" si="218"/>
        <v>ATENDE</v>
      </c>
      <c r="BD440" s="19">
        <f t="shared" si="219"/>
        <v>5.2000000000000046E-2</v>
      </c>
      <c r="BE440" s="19">
        <f t="shared" si="220"/>
        <v>2.2222222222222223</v>
      </c>
      <c r="BF440" s="19" t="str">
        <f t="shared" si="221"/>
        <v>-</v>
      </c>
      <c r="BG440" s="20">
        <v>10.52</v>
      </c>
      <c r="BH440" s="20">
        <v>0.57999999999999996</v>
      </c>
      <c r="BI440" s="20"/>
      <c r="BJ440" s="20"/>
      <c r="BK440" s="21"/>
      <c r="BL440" s="20"/>
      <c r="BM440" s="18" t="str">
        <f t="shared" si="222"/>
        <v>ATENDE</v>
      </c>
      <c r="BN440" s="18" t="str">
        <f t="shared" si="223"/>
        <v>ATENDE</v>
      </c>
      <c r="BO440" s="18" t="str">
        <f t="shared" si="224"/>
        <v>ATENDE</v>
      </c>
      <c r="BP440" s="18" t="str">
        <f t="shared" si="225"/>
        <v>ATENDE</v>
      </c>
      <c r="BQ440" s="22" t="str">
        <f t="shared" si="226"/>
        <v>C4</v>
      </c>
      <c r="BR440" s="22" t="str">
        <f t="shared" si="242"/>
        <v>P6</v>
      </c>
      <c r="BS440" s="23" t="e">
        <f t="shared" si="227"/>
        <v>#VALUE!</v>
      </c>
      <c r="BT440" s="20" t="s">
        <v>994</v>
      </c>
      <c r="BU440" s="20" t="s">
        <v>994</v>
      </c>
      <c r="BV440" s="132">
        <f>IF(BR440="-","-",_xlfn.XLOOKUP(BR440,ABNT5101!$B$4:$B$9,ABNT5101!$C$4:$C$9))</f>
        <v>3</v>
      </c>
      <c r="BW440" s="132">
        <f>IF(BR440="-","-",_xlfn.XLOOKUP(BR440,ABNT5101!$B$4:$B$9,ABNT5101!$D$4:$D$9))</f>
        <v>0.6</v>
      </c>
      <c r="BX440" s="18" t="str">
        <f t="shared" si="228"/>
        <v>ATENDE</v>
      </c>
      <c r="BY440" s="18" t="str">
        <f t="shared" si="229"/>
        <v>ATENDE</v>
      </c>
      <c r="BZ440" s="18" t="str">
        <f t="shared" si="230"/>
        <v>ATENDE</v>
      </c>
      <c r="CA440" s="22" t="str">
        <f t="shared" si="243"/>
        <v>P6</v>
      </c>
      <c r="CB440" s="23">
        <f t="shared" si="231"/>
        <v>0.97333333333333338</v>
      </c>
      <c r="CC440" s="22">
        <v>5.92</v>
      </c>
      <c r="CD440" s="22">
        <v>3.95</v>
      </c>
      <c r="CE440" s="130">
        <f>IF(CA440="-","-",_xlfn.XLOOKUP(CA440,ABNT5101!$B$4:$B$9,ABNT5101!$C$4:$C$9))</f>
        <v>3</v>
      </c>
      <c r="CF440" s="130">
        <f>IF(CA440="-","-",_xlfn.XLOOKUP(CA440,ABNT5101!$B$4:$B$9,ABNT5101!$D$4:$D$9))</f>
        <v>0.6</v>
      </c>
      <c r="CG440" s="18" t="str">
        <f t="shared" si="232"/>
        <v>ATENDE</v>
      </c>
      <c r="CH440" s="18" t="str">
        <f t="shared" si="233"/>
        <v>ATENDE</v>
      </c>
      <c r="CI440" s="18" t="str">
        <f t="shared" si="234"/>
        <v>ATENDE</v>
      </c>
      <c r="CJ440" s="133" t="str">
        <f>_xlfn.XLOOKUP(CK440,'Banco de dados'!$B:$B,'Banco de dados'!$D:$D)</f>
        <v>LEDSTAR</v>
      </c>
      <c r="CK440" s="145" t="s">
        <v>707</v>
      </c>
      <c r="CL440" s="24" t="str">
        <f>_xlfn.XLOOKUP(CK440,'Banco de dados'!$B:$B,'Banco de dados'!$E:$E)</f>
        <v>LUM LED SL VT 9.1 28W</v>
      </c>
      <c r="CM440" s="24"/>
      <c r="CN440" s="24" t="e">
        <f>IF(CM440="-","-",_xlfn.XLOOKUP(CM440,'Banco de dados'!$B:$B,'Banco de dados'!$E:$E))</f>
        <v>#N/A</v>
      </c>
      <c r="CO440" s="26">
        <f t="shared" si="235"/>
        <v>1</v>
      </c>
      <c r="CP440" s="24">
        <f>_xlfn.XLOOKUP(CK440,'Banco de dados'!$B:$B,'Banco de dados'!$H:$H)</f>
        <v>28</v>
      </c>
      <c r="CQ440" s="24">
        <f>_xlfn.XLOOKUP(CM440,'Banco de dados'!$B:$B,'Banco de dados'!$H:$H)</f>
        <v>0</v>
      </c>
      <c r="CR440" s="24">
        <f>_xlfn.XLOOKUP(CK440,'Banco de dados'!$B:$B,'Banco de dados'!$F:$F)</f>
        <v>4927.3500000000004</v>
      </c>
      <c r="CS440" s="24">
        <f>_xlfn.XLOOKUP(CM440,'Banco de dados'!$B:$B,'Banco de dados'!$F:$F)</f>
        <v>0</v>
      </c>
      <c r="CT440" s="25">
        <v>0</v>
      </c>
      <c r="CU440" s="25"/>
      <c r="CV440" s="24" t="str">
        <f>IF(AI440&lt;=0.5,"Curto I",IF(AND(AI440&gt;='Braços de IP'!$B$9,AI440&lt;='Braços de IP'!$D$9),'Braços de IP'!$E$9,IF(AND(AI440&gt;='Braços de IP'!$B$10,AI440&lt;='Braços de IP'!$D$10),'Braços de IP'!$E$10,IF(AND(AI440&gt;='Braços de IP'!$B$11,AI440&lt;='Braços de IP'!$D$11),'Braços de IP'!$E$11,IF(AND(AI440&gt;='Braços de IP'!$B$12,AI440&lt;='Braços de IP'!$D$12),'Braços de IP'!$E$12,IF(AND(AI440&gt;='Braços de IP'!$B$13,AI440&lt;='Braços de IP'!$D$13),'Braços de IP'!$E$13,IF(AND(AI440&gt;='Braços de IP'!$B$14,AI440&lt;='Braços de IP'!$D$14),'Braços de IP'!$E$14,"ERRO")))))))</f>
        <v>Curto II</v>
      </c>
      <c r="CW440" s="25"/>
      <c r="CX440" s="24" t="str">
        <f>IF($CW440="","",VLOOKUP($CW440,'Braços de IP'!$E$9:$I$15,2,0))</f>
        <v/>
      </c>
      <c r="CY440" s="27" t="str">
        <f>IF($CW440="","",VLOOKUP($CW440,'Braços de IP'!$E$9:$I$15,5,0))</f>
        <v/>
      </c>
      <c r="CZ440" s="24"/>
      <c r="DA440" s="24"/>
      <c r="DB440" s="24"/>
      <c r="DC440" s="24"/>
      <c r="DD440" s="24"/>
      <c r="DE440" s="24"/>
      <c r="DF440" s="28">
        <f t="shared" si="236"/>
        <v>28</v>
      </c>
      <c r="DG440" s="29">
        <f t="shared" si="237"/>
        <v>100</v>
      </c>
      <c r="DH440" s="28">
        <f t="shared" si="238"/>
        <v>128</v>
      </c>
      <c r="DI440" s="30">
        <f t="shared" si="239"/>
        <v>0.72</v>
      </c>
      <c r="DJ440" s="31"/>
      <c r="DK440" s="32"/>
      <c r="DL440" s="15" t="s">
        <v>141</v>
      </c>
      <c r="DM440" s="15"/>
      <c r="DO440" s="33">
        <f t="shared" si="240"/>
        <v>0.76068376068376065</v>
      </c>
    </row>
    <row r="441" spans="1:119" ht="15.75" hidden="1" customHeight="1" x14ac:dyDescent="0.3">
      <c r="C441" t="s">
        <v>991</v>
      </c>
      <c r="D441" s="15">
        <v>147</v>
      </c>
      <c r="E441" s="15" t="s">
        <v>146</v>
      </c>
      <c r="F441" s="15" t="s">
        <v>316</v>
      </c>
      <c r="G441" s="15">
        <v>-30.04569167</v>
      </c>
      <c r="H441" s="15">
        <v>-50.155676730000003</v>
      </c>
      <c r="I441" s="15" t="s">
        <v>154</v>
      </c>
      <c r="J441" s="15" t="s">
        <v>135</v>
      </c>
      <c r="K441" s="15" t="s">
        <v>136</v>
      </c>
      <c r="L441" s="15" t="s">
        <v>148</v>
      </c>
      <c r="M441" s="15">
        <v>100</v>
      </c>
      <c r="N441" s="15">
        <v>17</v>
      </c>
      <c r="O441" s="15">
        <v>0</v>
      </c>
      <c r="P441" s="15">
        <f t="shared" si="214"/>
        <v>200</v>
      </c>
      <c r="Q441" s="20">
        <v>2</v>
      </c>
      <c r="R441" s="16">
        <v>0</v>
      </c>
      <c r="S441" s="16">
        <v>7</v>
      </c>
      <c r="T441" s="15"/>
      <c r="U441" s="15"/>
      <c r="V441" s="15">
        <v>0</v>
      </c>
      <c r="W441" s="15">
        <v>2.5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 t="s">
        <v>138</v>
      </c>
      <c r="AD441" s="15" t="s">
        <v>139</v>
      </c>
      <c r="AE441" s="15">
        <v>22.8</v>
      </c>
      <c r="AF441" s="15">
        <v>7</v>
      </c>
      <c r="AG441" s="15">
        <v>1</v>
      </c>
      <c r="AH441" s="15">
        <v>0.6</v>
      </c>
      <c r="AI441" s="15">
        <v>1.3</v>
      </c>
      <c r="AJ441" s="16">
        <f t="shared" si="215"/>
        <v>0.70000000000000007</v>
      </c>
      <c r="AK441" s="16" t="s">
        <v>135</v>
      </c>
      <c r="AL441" s="16" t="s">
        <v>135</v>
      </c>
      <c r="AM441" s="15" t="s">
        <v>140</v>
      </c>
      <c r="AN441" s="16">
        <f t="shared" si="216"/>
        <v>2</v>
      </c>
      <c r="AO441" s="16">
        <v>0</v>
      </c>
      <c r="AP441" s="16">
        <v>0</v>
      </c>
      <c r="AQ441" s="16">
        <v>0</v>
      </c>
      <c r="AR441" s="16">
        <v>0</v>
      </c>
      <c r="AS441" s="16">
        <v>0</v>
      </c>
      <c r="AT441" s="16" t="s">
        <v>135</v>
      </c>
      <c r="AU441" s="17">
        <f t="shared" si="217"/>
        <v>0</v>
      </c>
      <c r="AV441" s="17"/>
      <c r="AW441" s="17">
        <f>VLOOKUP(I441,ABNT5101!$I$3:$J$9,2)</f>
        <v>10</v>
      </c>
      <c r="AX441" s="17">
        <f>VLOOKUP(I441,ABNT5101!$I$3:$M$9,5)</f>
        <v>0.18</v>
      </c>
      <c r="AY441" s="131" t="str">
        <f>_xlfn.XLOOKUP(I441,ABNT5101!$I:$I,ABNT5101!$L:$L)</f>
        <v>-</v>
      </c>
      <c r="AZ441" s="131">
        <f>_xlfn.XLOOKUP(I441,ABNT5101!$I:$I,ABNT5101!M:M)</f>
        <v>0.18</v>
      </c>
      <c r="BA441" s="131" t="str">
        <f>_xlfn.XLOOKUP(I441,ABNT5101!$I:$I,ABNT5101!N:N)</f>
        <v>-</v>
      </c>
      <c r="BB441" s="131">
        <f>_xlfn.XLOOKUP(I441,ABNT5101!$I:$I,ABNT5101!O:O)</f>
        <v>16</v>
      </c>
      <c r="BC441" s="18" t="str">
        <f t="shared" si="218"/>
        <v>ATENDE</v>
      </c>
      <c r="BD441" s="19">
        <f t="shared" si="219"/>
        <v>0.30699999999999994</v>
      </c>
      <c r="BE441" s="19">
        <f t="shared" si="220"/>
        <v>3.0555555555555554</v>
      </c>
      <c r="BF441" s="19" t="str">
        <f t="shared" si="221"/>
        <v>-</v>
      </c>
      <c r="BG441" s="20">
        <v>13.07</v>
      </c>
      <c r="BH441" s="20">
        <v>0.73</v>
      </c>
      <c r="BI441" s="20"/>
      <c r="BJ441" s="20"/>
      <c r="BK441" s="21"/>
      <c r="BL441" s="20"/>
      <c r="BM441" s="18" t="str">
        <f t="shared" si="222"/>
        <v>ATENDE</v>
      </c>
      <c r="BN441" s="18" t="str">
        <f t="shared" si="223"/>
        <v>ATENDE</v>
      </c>
      <c r="BO441" s="18" t="str">
        <f t="shared" si="224"/>
        <v>ATENDE</v>
      </c>
      <c r="BP441" s="18" t="str">
        <f t="shared" si="225"/>
        <v>ATENDE</v>
      </c>
      <c r="BQ441" s="22" t="str">
        <f t="shared" si="226"/>
        <v>C4</v>
      </c>
      <c r="BR441" s="22" t="str">
        <f t="shared" si="242"/>
        <v>P6</v>
      </c>
      <c r="BS441" s="23" t="e">
        <f t="shared" si="227"/>
        <v>#VALUE!</v>
      </c>
      <c r="BT441" s="20" t="s">
        <v>994</v>
      </c>
      <c r="BU441" s="20" t="s">
        <v>994</v>
      </c>
      <c r="BV441" s="132">
        <f>IF(BR441="-","-",_xlfn.XLOOKUP(BR441,ABNT5101!$B$4:$B$9,ABNT5101!$C$4:$C$9))</f>
        <v>3</v>
      </c>
      <c r="BW441" s="132">
        <f>IF(BR441="-","-",_xlfn.XLOOKUP(BR441,ABNT5101!$B$4:$B$9,ABNT5101!$D$4:$D$9))</f>
        <v>0.6</v>
      </c>
      <c r="BX441" s="18" t="str">
        <f t="shared" si="228"/>
        <v>ATENDE</v>
      </c>
      <c r="BY441" s="18" t="str">
        <f t="shared" si="229"/>
        <v>ATENDE</v>
      </c>
      <c r="BZ441" s="18" t="str">
        <f t="shared" si="230"/>
        <v>ATENDE</v>
      </c>
      <c r="CA441" s="22" t="str">
        <f t="shared" si="243"/>
        <v>P6</v>
      </c>
      <c r="CB441" s="23">
        <f t="shared" si="231"/>
        <v>0.97666666666666657</v>
      </c>
      <c r="CC441" s="22">
        <v>5.93</v>
      </c>
      <c r="CD441" s="22">
        <v>3.34</v>
      </c>
      <c r="CE441" s="130">
        <f>IF(CA441="-","-",_xlfn.XLOOKUP(CA441,ABNT5101!$B$4:$B$9,ABNT5101!$C$4:$C$9))</f>
        <v>3</v>
      </c>
      <c r="CF441" s="130">
        <f>IF(CA441="-","-",_xlfn.XLOOKUP(CA441,ABNT5101!$B$4:$B$9,ABNT5101!$D$4:$D$9))</f>
        <v>0.6</v>
      </c>
      <c r="CG441" s="18" t="str">
        <f t="shared" si="232"/>
        <v>ATENDE</v>
      </c>
      <c r="CH441" s="18" t="str">
        <f t="shared" si="233"/>
        <v>ATENDE</v>
      </c>
      <c r="CI441" s="18" t="str">
        <f t="shared" si="234"/>
        <v>ATENDE</v>
      </c>
      <c r="CJ441" s="133" t="str">
        <f>_xlfn.XLOOKUP(CK441,'Banco de dados'!$B:$B,'Banco de dados'!$D:$D)</f>
        <v>SX LIGHTING</v>
      </c>
      <c r="CK441" s="145" t="s">
        <v>801</v>
      </c>
      <c r="CL441" s="24" t="str">
        <f>_xlfn.XLOOKUP(CK441,'Banco de dados'!$B:$B,'Banco de dados'!$E:$E)</f>
        <v>SXINEVO030K40L12CZF7PHF</v>
      </c>
      <c r="CM441" s="24"/>
      <c r="CN441" s="24" t="e">
        <f>IF(CM441="-","-",_xlfn.XLOOKUP(CM441,'Banco de dados'!$B:$B,'Banco de dados'!$E:$E))</f>
        <v>#N/A</v>
      </c>
      <c r="CO441" s="26">
        <f t="shared" si="235"/>
        <v>1</v>
      </c>
      <c r="CP441" s="24">
        <f>_xlfn.XLOOKUP(CK441,'Banco de dados'!$B:$B,'Banco de dados'!$H:$H)</f>
        <v>31</v>
      </c>
      <c r="CQ441" s="24">
        <f>_xlfn.XLOOKUP(CM441,'Banco de dados'!$B:$B,'Banco de dados'!$H:$H)</f>
        <v>0</v>
      </c>
      <c r="CR441" s="24">
        <f>_xlfn.XLOOKUP(CK441,'Banco de dados'!$B:$B,'Banco de dados'!$F:$F)</f>
        <v>5270</v>
      </c>
      <c r="CS441" s="24">
        <f>_xlfn.XLOOKUP(CM441,'Banco de dados'!$B:$B,'Banco de dados'!$F:$F)</f>
        <v>0</v>
      </c>
      <c r="CT441" s="25">
        <v>0</v>
      </c>
      <c r="CU441" s="25"/>
      <c r="CV441" s="24" t="str">
        <f>IF(AI441&lt;=0.5,"Curto I",IF(AND(AI441&gt;='Braços de IP'!$B$9,AI441&lt;='Braços de IP'!$D$9),'Braços de IP'!$E$9,IF(AND(AI441&gt;='Braços de IP'!$B$10,AI441&lt;='Braços de IP'!$D$10),'Braços de IP'!$E$10,IF(AND(AI441&gt;='Braços de IP'!$B$11,AI441&lt;='Braços de IP'!$D$11),'Braços de IP'!$E$11,IF(AND(AI441&gt;='Braços de IP'!$B$12,AI441&lt;='Braços de IP'!$D$12),'Braços de IP'!$E$12,IF(AND(AI441&gt;='Braços de IP'!$B$13,AI441&lt;='Braços de IP'!$D$13),'Braços de IP'!$E$13,IF(AND(AI441&gt;='Braços de IP'!$B$14,AI441&lt;='Braços de IP'!$D$14),'Braços de IP'!$E$14,"ERRO")))))))</f>
        <v>Curto II</v>
      </c>
      <c r="CW441" s="25"/>
      <c r="CX441" s="24" t="str">
        <f>IF($CW441="","",VLOOKUP($CW441,'Braços de IP'!$E$9:$I$15,2,0))</f>
        <v/>
      </c>
      <c r="CY441" s="27" t="str">
        <f>IF($CW441="","",VLOOKUP($CW441,'Braços de IP'!$E$9:$I$15,5,0))</f>
        <v/>
      </c>
      <c r="CZ441" s="24"/>
      <c r="DA441" s="24"/>
      <c r="DB441" s="24"/>
      <c r="DC441" s="24"/>
      <c r="DD441" s="24"/>
      <c r="DE441" s="24"/>
      <c r="DF441" s="28">
        <f t="shared" si="236"/>
        <v>31</v>
      </c>
      <c r="DG441" s="29">
        <f t="shared" si="237"/>
        <v>100</v>
      </c>
      <c r="DH441" s="28">
        <f t="shared" si="238"/>
        <v>131</v>
      </c>
      <c r="DI441" s="30">
        <f t="shared" si="239"/>
        <v>0.69</v>
      </c>
      <c r="DJ441" s="31"/>
      <c r="DK441" s="32"/>
      <c r="DL441" s="15" t="s">
        <v>141</v>
      </c>
      <c r="DM441" s="15"/>
      <c r="DO441" s="33">
        <f t="shared" si="240"/>
        <v>0.7350427350427351</v>
      </c>
    </row>
    <row r="442" spans="1:119" ht="15.75" hidden="1" customHeight="1" x14ac:dyDescent="0.3">
      <c r="C442" t="s">
        <v>991</v>
      </c>
      <c r="D442" s="15">
        <v>147</v>
      </c>
      <c r="E442" s="15" t="s">
        <v>146</v>
      </c>
      <c r="F442" s="15" t="s">
        <v>316</v>
      </c>
      <c r="G442" s="15">
        <v>-30.04569167</v>
      </c>
      <c r="H442" s="15">
        <v>-50.155676730000003</v>
      </c>
      <c r="I442" s="15" t="s">
        <v>154</v>
      </c>
      <c r="J442" s="15" t="s">
        <v>135</v>
      </c>
      <c r="K442" s="15" t="s">
        <v>136</v>
      </c>
      <c r="L442" s="15" t="s">
        <v>148</v>
      </c>
      <c r="M442" s="15">
        <v>100</v>
      </c>
      <c r="N442" s="15">
        <v>17</v>
      </c>
      <c r="O442" s="15">
        <v>0</v>
      </c>
      <c r="P442" s="15">
        <f t="shared" si="214"/>
        <v>200</v>
      </c>
      <c r="Q442" s="20">
        <v>2</v>
      </c>
      <c r="R442" s="16">
        <v>0</v>
      </c>
      <c r="S442" s="16">
        <v>7</v>
      </c>
      <c r="T442" s="15"/>
      <c r="U442" s="15"/>
      <c r="V442" s="15">
        <v>0</v>
      </c>
      <c r="W442" s="15">
        <v>2.5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 t="s">
        <v>138</v>
      </c>
      <c r="AD442" s="15" t="s">
        <v>139</v>
      </c>
      <c r="AE442" s="15">
        <v>22.8</v>
      </c>
      <c r="AF442" s="15">
        <v>7</v>
      </c>
      <c r="AG442" s="15">
        <v>1</v>
      </c>
      <c r="AH442" s="15">
        <v>0.6</v>
      </c>
      <c r="AI442" s="15">
        <v>1.3</v>
      </c>
      <c r="AJ442" s="16">
        <f t="shared" si="215"/>
        <v>0.70000000000000007</v>
      </c>
      <c r="AK442" s="16" t="s">
        <v>135</v>
      </c>
      <c r="AL442" s="16" t="s">
        <v>135</v>
      </c>
      <c r="AM442" s="15" t="s">
        <v>140</v>
      </c>
      <c r="AN442" s="16">
        <f t="shared" si="216"/>
        <v>2</v>
      </c>
      <c r="AO442" s="16">
        <v>0</v>
      </c>
      <c r="AP442" s="16">
        <v>0</v>
      </c>
      <c r="AQ442" s="16">
        <v>0</v>
      </c>
      <c r="AR442" s="16">
        <v>0</v>
      </c>
      <c r="AS442" s="16">
        <v>0</v>
      </c>
      <c r="AT442" s="16" t="s">
        <v>135</v>
      </c>
      <c r="AU442" s="17">
        <f t="shared" si="217"/>
        <v>0</v>
      </c>
      <c r="AV442" s="17"/>
      <c r="AW442" s="17">
        <f>VLOOKUP(I442,ABNT5101!$I$3:$J$9,2)</f>
        <v>10</v>
      </c>
      <c r="AX442" s="17">
        <f>VLOOKUP(I442,ABNT5101!$I$3:$M$9,5)</f>
        <v>0.18</v>
      </c>
      <c r="AY442" s="131" t="str">
        <f>_xlfn.XLOOKUP(I442,ABNT5101!$I:$I,ABNT5101!$L:$L)</f>
        <v>-</v>
      </c>
      <c r="AZ442" s="131">
        <f>_xlfn.XLOOKUP(I442,ABNT5101!$I:$I,ABNT5101!M:M)</f>
        <v>0.18</v>
      </c>
      <c r="BA442" s="131" t="str">
        <f>_xlfn.XLOOKUP(I442,ABNT5101!$I:$I,ABNT5101!N:N)</f>
        <v>-</v>
      </c>
      <c r="BB442" s="131">
        <f>_xlfn.XLOOKUP(I442,ABNT5101!$I:$I,ABNT5101!O:O)</f>
        <v>16</v>
      </c>
      <c r="BC442" s="18" t="str">
        <f t="shared" si="218"/>
        <v>ATENDE</v>
      </c>
      <c r="BD442" s="19">
        <f t="shared" si="219"/>
        <v>0.28600000000000003</v>
      </c>
      <c r="BE442" s="19">
        <f t="shared" si="220"/>
        <v>2.666666666666667</v>
      </c>
      <c r="BF442" s="19" t="str">
        <f t="shared" si="221"/>
        <v>-</v>
      </c>
      <c r="BG442" s="20">
        <v>12.86</v>
      </c>
      <c r="BH442" s="20">
        <v>0.66</v>
      </c>
      <c r="BI442" s="20"/>
      <c r="BJ442" s="20"/>
      <c r="BK442" s="21"/>
      <c r="BL442" s="20"/>
      <c r="BM442" s="18" t="str">
        <f t="shared" si="222"/>
        <v>ATENDE</v>
      </c>
      <c r="BN442" s="18" t="str">
        <f t="shared" si="223"/>
        <v>ATENDE</v>
      </c>
      <c r="BO442" s="18" t="str">
        <f t="shared" si="224"/>
        <v>ATENDE</v>
      </c>
      <c r="BP442" s="18" t="str">
        <f t="shared" si="225"/>
        <v>ATENDE</v>
      </c>
      <c r="BQ442" s="22" t="str">
        <f t="shared" si="226"/>
        <v>C4</v>
      </c>
      <c r="BR442" s="22" t="str">
        <f t="shared" si="242"/>
        <v>P6</v>
      </c>
      <c r="BS442" s="23" t="e">
        <f t="shared" si="227"/>
        <v>#VALUE!</v>
      </c>
      <c r="BT442" s="20" t="s">
        <v>994</v>
      </c>
      <c r="BU442" s="20" t="s">
        <v>994</v>
      </c>
      <c r="BV442" s="132">
        <f>IF(BR442="-","-",_xlfn.XLOOKUP(BR442,ABNT5101!$B$4:$B$9,ABNT5101!$C$4:$C$9))</f>
        <v>3</v>
      </c>
      <c r="BW442" s="132">
        <f>IF(BR442="-","-",_xlfn.XLOOKUP(BR442,ABNT5101!$B$4:$B$9,ABNT5101!$D$4:$D$9))</f>
        <v>0.6</v>
      </c>
      <c r="BX442" s="18" t="str">
        <f t="shared" si="228"/>
        <v>ATENDE</v>
      </c>
      <c r="BY442" s="18" t="str">
        <f t="shared" si="229"/>
        <v>ATENDE</v>
      </c>
      <c r="BZ442" s="18" t="str">
        <f t="shared" si="230"/>
        <v>ATENDE</v>
      </c>
      <c r="CA442" s="22" t="str">
        <f t="shared" si="243"/>
        <v>P6</v>
      </c>
      <c r="CB442" s="23">
        <f t="shared" si="231"/>
        <v>0.86333333333333329</v>
      </c>
      <c r="CC442" s="22">
        <v>5.59</v>
      </c>
      <c r="CD442" s="22">
        <v>3.55</v>
      </c>
      <c r="CE442" s="130">
        <f>IF(CA442="-","-",_xlfn.XLOOKUP(CA442,ABNT5101!$B$4:$B$9,ABNT5101!$C$4:$C$9))</f>
        <v>3</v>
      </c>
      <c r="CF442" s="130">
        <f>IF(CA442="-","-",_xlfn.XLOOKUP(CA442,ABNT5101!$B$4:$B$9,ABNT5101!$D$4:$D$9))</f>
        <v>0.6</v>
      </c>
      <c r="CG442" s="18" t="str">
        <f t="shared" si="232"/>
        <v>ATENDE</v>
      </c>
      <c r="CH442" s="18" t="str">
        <f t="shared" si="233"/>
        <v>ATENDE</v>
      </c>
      <c r="CI442" s="18" t="str">
        <f t="shared" si="234"/>
        <v>ATENDE</v>
      </c>
      <c r="CJ442" s="133" t="str">
        <f>_xlfn.XLOOKUP(CK442,'Banco de dados'!$B:$B,'Banco de dados'!$D:$D)</f>
        <v>TECNOWATT</v>
      </c>
      <c r="CK442" s="145" t="s">
        <v>824</v>
      </c>
      <c r="CL442" s="24" t="str">
        <f>_xlfn.XLOOKUP(CK442,'Banco de dados'!$B:$B,'Banco de dados'!$E:$E)</f>
        <v>SIGSAGPTLRRSSNDL_30W_38IBBRS
1-10C1MUN6.5</v>
      </c>
      <c r="CM442" s="24"/>
      <c r="CN442" s="24">
        <f>IF(CM442="-","-",_xlfn.XLOOKUP(CM442,'Banco de dados'!$B:$B,'Banco de dados'!$E:$E))</f>
        <v>0</v>
      </c>
      <c r="CO442" s="26">
        <f t="shared" si="235"/>
        <v>1</v>
      </c>
      <c r="CP442" s="24">
        <f>_xlfn.XLOOKUP(CK442,'Banco de dados'!$B:$B,'Banco de dados'!$H:$H)</f>
        <v>30</v>
      </c>
      <c r="CQ442" s="24">
        <f>_xlfn.XLOOKUP(CM442,'Banco de dados'!$B:$B,'Banco de dados'!$H:$H)</f>
        <v>0</v>
      </c>
      <c r="CR442" s="24">
        <f>_xlfn.XLOOKUP(CK442,'Banco de dados'!$B:$B,'Banco de dados'!$F:$F)</f>
        <v>5266</v>
      </c>
      <c r="CS442" s="24">
        <f>_xlfn.XLOOKUP(CM442,'Banco de dados'!$B:$B,'Banco de dados'!$F:$F)</f>
        <v>0</v>
      </c>
      <c r="CT442" s="25">
        <v>0</v>
      </c>
      <c r="CU442" s="25"/>
      <c r="CV442" s="24" t="str">
        <f>IF(AI442&lt;=0.5,"Curto I",IF(AND(AI442&gt;='Braços de IP'!$B$9,AI442&lt;='Braços de IP'!$D$9),'Braços de IP'!$E$9,IF(AND(AI442&gt;='Braços de IP'!$B$10,AI442&lt;='Braços de IP'!$D$10),'Braços de IP'!$E$10,IF(AND(AI442&gt;='Braços de IP'!$B$11,AI442&lt;='Braços de IP'!$D$11),'Braços de IP'!$E$11,IF(AND(AI442&gt;='Braços de IP'!$B$12,AI442&lt;='Braços de IP'!$D$12),'Braços de IP'!$E$12,IF(AND(AI442&gt;='Braços de IP'!$B$13,AI442&lt;='Braços de IP'!$D$13),'Braços de IP'!$E$13,IF(AND(AI442&gt;='Braços de IP'!$B$14,AI442&lt;='Braços de IP'!$D$14),'Braços de IP'!$E$14,"ERRO")))))))</f>
        <v>Curto II</v>
      </c>
      <c r="CW442" s="25"/>
      <c r="CX442" s="24"/>
      <c r="CY442" s="27"/>
      <c r="CZ442" s="24"/>
      <c r="DA442" s="24"/>
      <c r="DB442" s="24"/>
      <c r="DC442" s="24"/>
      <c r="DD442" s="24"/>
      <c r="DE442" s="24"/>
      <c r="DF442" s="28">
        <f t="shared" si="236"/>
        <v>30</v>
      </c>
      <c r="DG442" s="29">
        <f t="shared" si="237"/>
        <v>100</v>
      </c>
      <c r="DH442" s="28">
        <f t="shared" si="238"/>
        <v>130</v>
      </c>
      <c r="DI442" s="30">
        <f t="shared" si="239"/>
        <v>0.7</v>
      </c>
      <c r="DJ442" s="31"/>
      <c r="DK442" s="32"/>
      <c r="DL442" s="15" t="s">
        <v>141</v>
      </c>
      <c r="DM442" s="15"/>
      <c r="DO442" s="33">
        <f t="shared" si="240"/>
        <v>0.74358974358974361</v>
      </c>
    </row>
    <row r="443" spans="1:119" ht="15.75" hidden="1" customHeight="1" x14ac:dyDescent="0.3">
      <c r="A443" s="156" t="s">
        <v>1018</v>
      </c>
      <c r="B443" s="156" t="s">
        <v>1034</v>
      </c>
      <c r="C443" t="s">
        <v>991</v>
      </c>
      <c r="D443" s="159">
        <v>148</v>
      </c>
      <c r="E443" s="159" t="s">
        <v>146</v>
      </c>
      <c r="F443" s="15" t="s">
        <v>317</v>
      </c>
      <c r="G443" s="15">
        <v>-30.045915019999999</v>
      </c>
      <c r="H443" s="15">
        <v>-50.155268810000003</v>
      </c>
      <c r="I443" s="15" t="s">
        <v>319</v>
      </c>
      <c r="J443" s="15" t="s">
        <v>135</v>
      </c>
      <c r="K443" s="15" t="s">
        <v>136</v>
      </c>
      <c r="L443" s="15" t="s">
        <v>148</v>
      </c>
      <c r="M443" s="15">
        <v>100</v>
      </c>
      <c r="N443" s="15">
        <v>17</v>
      </c>
      <c r="O443" s="15">
        <v>0</v>
      </c>
      <c r="P443" s="15">
        <f t="shared" si="214"/>
        <v>400</v>
      </c>
      <c r="Q443" s="20">
        <v>2</v>
      </c>
      <c r="R443" s="16">
        <v>0</v>
      </c>
      <c r="S443" s="16">
        <v>6.5</v>
      </c>
      <c r="T443" s="15"/>
      <c r="U443" s="15"/>
      <c r="V443" s="15">
        <v>0</v>
      </c>
      <c r="W443" s="15">
        <v>2.5</v>
      </c>
      <c r="X443" s="15">
        <v>2</v>
      </c>
      <c r="Y443" s="15">
        <v>0</v>
      </c>
      <c r="Z443" s="15">
        <v>0</v>
      </c>
      <c r="AA443" s="15">
        <v>0</v>
      </c>
      <c r="AB443" s="15">
        <v>0</v>
      </c>
      <c r="AC443" s="15" t="s">
        <v>149</v>
      </c>
      <c r="AD443" s="15" t="s">
        <v>139</v>
      </c>
      <c r="AE443" s="15">
        <v>32.5</v>
      </c>
      <c r="AF443" s="15">
        <v>7</v>
      </c>
      <c r="AG443" s="15">
        <v>2</v>
      </c>
      <c r="AH443" s="15">
        <v>1</v>
      </c>
      <c r="AI443" s="15">
        <v>1.3</v>
      </c>
      <c r="AJ443" s="16">
        <f t="shared" si="215"/>
        <v>0.30000000000000004</v>
      </c>
      <c r="AK443" s="16" t="s">
        <v>135</v>
      </c>
      <c r="AL443" s="16" t="s">
        <v>135</v>
      </c>
      <c r="AM443" s="15" t="s">
        <v>140</v>
      </c>
      <c r="AN443" s="16">
        <f t="shared" si="216"/>
        <v>4</v>
      </c>
      <c r="AO443" s="16">
        <v>0</v>
      </c>
      <c r="AP443" s="16">
        <v>0</v>
      </c>
      <c r="AQ443" s="16">
        <v>0</v>
      </c>
      <c r="AR443" s="16">
        <v>0</v>
      </c>
      <c r="AS443" s="16">
        <v>0</v>
      </c>
      <c r="AT443" s="16" t="s">
        <v>135</v>
      </c>
      <c r="AU443" s="17">
        <f t="shared" si="217"/>
        <v>0</v>
      </c>
      <c r="AV443" s="17"/>
      <c r="AW443" s="17">
        <f>VLOOKUP(I443,ABNT5101!$I$3:$J$9,2)</f>
        <v>20</v>
      </c>
      <c r="AX443" s="17">
        <f>VLOOKUP(I443,ABNT5101!$I$3:$M$9,5)</f>
        <v>0.28000000000000003</v>
      </c>
      <c r="AY443" s="131" t="str">
        <f>_xlfn.XLOOKUP(I443,ABNT5101!$I:$I,ABNT5101!$L:$L)</f>
        <v>-</v>
      </c>
      <c r="AZ443" s="131">
        <f>_xlfn.XLOOKUP(I443,ABNT5101!$I:$I,ABNT5101!M:M)</f>
        <v>0.28000000000000003</v>
      </c>
      <c r="BA443" s="131" t="str">
        <f>_xlfn.XLOOKUP(I443,ABNT5101!$I:$I,ABNT5101!N:N)</f>
        <v>-</v>
      </c>
      <c r="BB443" s="131">
        <f>_xlfn.XLOOKUP(I443,ABNT5101!$I:$I,ABNT5101!O:O)</f>
        <v>14</v>
      </c>
      <c r="BC443" s="18" t="str">
        <f t="shared" si="218"/>
        <v>ATENDE</v>
      </c>
      <c r="BD443" s="19">
        <f t="shared" si="219"/>
        <v>4.8499999999999988E-2</v>
      </c>
      <c r="BE443" s="19">
        <f t="shared" si="220"/>
        <v>0.64285714285714279</v>
      </c>
      <c r="BF443" s="19" t="str">
        <f t="shared" si="221"/>
        <v>-</v>
      </c>
      <c r="BG443" s="20">
        <v>20.97</v>
      </c>
      <c r="BH443" s="20">
        <v>0.46</v>
      </c>
      <c r="BI443" s="20"/>
      <c r="BJ443" s="20"/>
      <c r="BK443" s="21"/>
      <c r="BL443" s="20"/>
      <c r="BM443" s="18" t="str">
        <f t="shared" si="222"/>
        <v>ATENDE</v>
      </c>
      <c r="BN443" s="18" t="str">
        <f t="shared" si="223"/>
        <v>ATENDE</v>
      </c>
      <c r="BO443" s="18" t="str">
        <f t="shared" si="224"/>
        <v>ATENDE</v>
      </c>
      <c r="BP443" s="18" t="str">
        <f t="shared" si="225"/>
        <v>ATENDE</v>
      </c>
      <c r="BQ443" s="22" t="str">
        <f t="shared" si="226"/>
        <v>C2</v>
      </c>
      <c r="BR443" s="22" t="str">
        <f t="shared" si="242"/>
        <v>P6</v>
      </c>
      <c r="BS443" s="23" t="e">
        <f t="shared" si="227"/>
        <v>#VALUE!</v>
      </c>
      <c r="BT443" s="20" t="s">
        <v>994</v>
      </c>
      <c r="BU443" s="20" t="s">
        <v>994</v>
      </c>
      <c r="BV443" s="132">
        <f>IF(BR443="-","-",_xlfn.XLOOKUP(BR443,ABNT5101!$B$4:$B$9,ABNT5101!$C$4:$C$9))</f>
        <v>3</v>
      </c>
      <c r="BW443" s="132">
        <f>IF(BR443="-","-",_xlfn.XLOOKUP(BR443,ABNT5101!$B$4:$B$9,ABNT5101!$D$4:$D$9))</f>
        <v>0.6</v>
      </c>
      <c r="BX443" s="18" t="str">
        <f t="shared" si="228"/>
        <v>ATENDE</v>
      </c>
      <c r="BY443" s="18" t="str">
        <f t="shared" si="229"/>
        <v>ATENDE</v>
      </c>
      <c r="BZ443" s="18" t="str">
        <f t="shared" si="230"/>
        <v>ATENDE</v>
      </c>
      <c r="CA443" s="22" t="str">
        <f t="shared" si="243"/>
        <v>P6</v>
      </c>
      <c r="CB443" s="23">
        <f t="shared" si="231"/>
        <v>3.8600000000000003</v>
      </c>
      <c r="CC443" s="22">
        <v>14.58</v>
      </c>
      <c r="CD443" s="22">
        <v>7.04</v>
      </c>
      <c r="CE443" s="130">
        <f>IF(CA443="-","-",_xlfn.XLOOKUP(CA443,ABNT5101!$B$4:$B$9,ABNT5101!$C$4:$C$9))</f>
        <v>3</v>
      </c>
      <c r="CF443" s="130">
        <f>IF(CA443="-","-",_xlfn.XLOOKUP(CA443,ABNT5101!$B$4:$B$9,ABNT5101!$D$4:$D$9))</f>
        <v>0.6</v>
      </c>
      <c r="CG443" s="18" t="str">
        <f t="shared" si="232"/>
        <v>ATENDE</v>
      </c>
      <c r="CH443" s="18" t="str">
        <f t="shared" si="233"/>
        <v>ATENDE</v>
      </c>
      <c r="CI443" s="18" t="str">
        <f t="shared" si="234"/>
        <v>ATENDE</v>
      </c>
      <c r="CJ443" s="133" t="str">
        <f>_xlfn.XLOOKUP(CK443,'Banco de dados'!$B:$B,'Banco de dados'!$D:$D)</f>
        <v>LEDSTAR</v>
      </c>
      <c r="CK443" s="145" t="str">
        <f>'Banco de dados'!B25</f>
        <v xml:space="preserve"> SL VT 9.1 85W</v>
      </c>
      <c r="CL443" s="24" t="str">
        <f>_xlfn.XLOOKUP(CK443,'Banco de dados'!$B:$B,'Banco de dados'!$E:$E)</f>
        <v>LUM LED SL VT 9.1 85W</v>
      </c>
      <c r="CM443" s="24"/>
      <c r="CN443" s="24" t="e">
        <f>IF(CM443="-","-",_xlfn.XLOOKUP(CM443,'Banco de dados'!$B:$B,'Banco de dados'!$E:$E))</f>
        <v>#N/A</v>
      </c>
      <c r="CO443" s="26">
        <f t="shared" si="235"/>
        <v>2</v>
      </c>
      <c r="CP443" s="24">
        <f>_xlfn.XLOOKUP(CK443,'Banco de dados'!$B:$B,'Banco de dados'!$H:$H)</f>
        <v>85</v>
      </c>
      <c r="CQ443" s="24">
        <f>_xlfn.XLOOKUP(CM443,'Banco de dados'!$B:$B,'Banco de dados'!$H:$H)</f>
        <v>0</v>
      </c>
      <c r="CR443" s="24">
        <f>_xlfn.XLOOKUP(CK443,'Banco de dados'!$B:$B,'Banco de dados'!$F:$F)</f>
        <v>14489</v>
      </c>
      <c r="CS443" s="24" t="e">
        <f>_xlfn.XLOOKUP(CM443,'Banco de dados'!$B:$B,'Banco de dados'!$F:$F)</f>
        <v>#N/A</v>
      </c>
      <c r="CT443" s="25">
        <v>0</v>
      </c>
      <c r="CU443" s="25"/>
      <c r="CV443" s="24" t="str">
        <f>IF(AI443&lt;=0.5,"Curto I",IF(AND(AI443&gt;='Braços de IP'!$B$9,AI443&lt;='Braços de IP'!$D$9),'Braços de IP'!$E$9,IF(AND(AI443&gt;='Braços de IP'!$B$10,AI443&lt;='Braços de IP'!$D$10),'Braços de IP'!$E$10,IF(AND(AI443&gt;='Braços de IP'!$B$11,AI443&lt;='Braços de IP'!$D$11),'Braços de IP'!$E$11,IF(AND(AI443&gt;='Braços de IP'!$B$12,AI443&lt;='Braços de IP'!$D$12),'Braços de IP'!$E$12,IF(AND(AI443&gt;='Braços de IP'!$B$13,AI443&lt;='Braços de IP'!$D$13),'Braços de IP'!$E$13,IF(AND(AI443&gt;='Braços de IP'!$B$14,AI443&lt;='Braços de IP'!$D$14),'Braços de IP'!$E$14,"ERRO")))))))</f>
        <v>Curto II</v>
      </c>
      <c r="CW443" s="25"/>
      <c r="CX443" s="24" t="str">
        <f>IF($CW443="","",VLOOKUP($CW443,'Braços de IP'!$E$9:$I$15,2,0))</f>
        <v/>
      </c>
      <c r="CY443" s="27" t="str">
        <f>IF($CW443="","",VLOOKUP($CW443,'Braços de IP'!$E$9:$I$15,5,0))</f>
        <v/>
      </c>
      <c r="CZ443" s="24"/>
      <c r="DA443" s="24"/>
      <c r="DB443" s="24"/>
      <c r="DC443" s="24"/>
      <c r="DD443" s="24"/>
      <c r="DE443" s="24"/>
      <c r="DF443" s="28">
        <f t="shared" si="236"/>
        <v>85</v>
      </c>
      <c r="DG443" s="29">
        <f t="shared" si="237"/>
        <v>100</v>
      </c>
      <c r="DH443" s="28">
        <f t="shared" si="238"/>
        <v>370</v>
      </c>
      <c r="DI443" s="30">
        <f t="shared" si="239"/>
        <v>0.15000000000000002</v>
      </c>
      <c r="DJ443" s="31"/>
      <c r="DK443" s="32"/>
      <c r="DL443" s="15" t="s">
        <v>141</v>
      </c>
      <c r="DM443" s="15"/>
      <c r="DO443" s="33">
        <f t="shared" si="240"/>
        <v>0.27350427350427353</v>
      </c>
    </row>
    <row r="444" spans="1:119" ht="15.75" hidden="1" customHeight="1" x14ac:dyDescent="0.3">
      <c r="A444" s="156" t="s">
        <v>1018</v>
      </c>
      <c r="B444" s="156" t="s">
        <v>1034</v>
      </c>
      <c r="C444" t="s">
        <v>991</v>
      </c>
      <c r="D444" s="159">
        <v>148</v>
      </c>
      <c r="E444" s="159" t="s">
        <v>146</v>
      </c>
      <c r="F444" s="15" t="s">
        <v>317</v>
      </c>
      <c r="G444" s="15">
        <v>-30.045915019999999</v>
      </c>
      <c r="H444" s="15">
        <v>-50.155268810000003</v>
      </c>
      <c r="I444" s="15" t="s">
        <v>319</v>
      </c>
      <c r="J444" s="15" t="s">
        <v>135</v>
      </c>
      <c r="K444" s="15" t="s">
        <v>136</v>
      </c>
      <c r="L444" s="15" t="s">
        <v>148</v>
      </c>
      <c r="M444" s="15">
        <v>100</v>
      </c>
      <c r="N444" s="15">
        <v>17</v>
      </c>
      <c r="O444" s="15">
        <v>0</v>
      </c>
      <c r="P444" s="15">
        <f t="shared" si="214"/>
        <v>400</v>
      </c>
      <c r="Q444" s="20">
        <v>2</v>
      </c>
      <c r="R444" s="16">
        <v>0</v>
      </c>
      <c r="S444" s="16">
        <v>6.5</v>
      </c>
      <c r="T444" s="15"/>
      <c r="U444" s="15"/>
      <c r="V444" s="15">
        <v>0</v>
      </c>
      <c r="W444" s="15">
        <v>2.5</v>
      </c>
      <c r="X444" s="15">
        <v>2</v>
      </c>
      <c r="Y444" s="15">
        <v>0</v>
      </c>
      <c r="Z444" s="15">
        <v>0</v>
      </c>
      <c r="AA444" s="15">
        <v>0</v>
      </c>
      <c r="AB444" s="15">
        <v>0</v>
      </c>
      <c r="AC444" s="15" t="s">
        <v>149</v>
      </c>
      <c r="AD444" s="15" t="s">
        <v>139</v>
      </c>
      <c r="AE444" s="15">
        <v>32.5</v>
      </c>
      <c r="AF444" s="15">
        <v>7</v>
      </c>
      <c r="AG444" s="15">
        <v>2</v>
      </c>
      <c r="AH444" s="15">
        <v>1</v>
      </c>
      <c r="AI444" s="15">
        <v>1.3</v>
      </c>
      <c r="AJ444" s="16">
        <f t="shared" si="215"/>
        <v>0.30000000000000004</v>
      </c>
      <c r="AK444" s="16" t="s">
        <v>135</v>
      </c>
      <c r="AL444" s="16" t="s">
        <v>135</v>
      </c>
      <c r="AM444" s="15" t="s">
        <v>140</v>
      </c>
      <c r="AN444" s="16">
        <f t="shared" si="216"/>
        <v>4</v>
      </c>
      <c r="AO444" s="16">
        <v>0</v>
      </c>
      <c r="AP444" s="16">
        <v>0</v>
      </c>
      <c r="AQ444" s="16">
        <v>0</v>
      </c>
      <c r="AR444" s="16">
        <v>0</v>
      </c>
      <c r="AS444" s="16">
        <v>0</v>
      </c>
      <c r="AT444" s="16" t="s">
        <v>135</v>
      </c>
      <c r="AU444" s="17">
        <f t="shared" si="217"/>
        <v>0</v>
      </c>
      <c r="AV444" s="17"/>
      <c r="AW444" s="17">
        <f>VLOOKUP(I444,ABNT5101!$I$3:$J$9,2)</f>
        <v>20</v>
      </c>
      <c r="AX444" s="17">
        <f>VLOOKUP(I444,ABNT5101!$I$3:$M$9,5)</f>
        <v>0.28000000000000003</v>
      </c>
      <c r="AY444" s="131" t="str">
        <f>_xlfn.XLOOKUP(I444,ABNT5101!$I:$I,ABNT5101!$L:$L)</f>
        <v>-</v>
      </c>
      <c r="AZ444" s="131">
        <f>_xlfn.XLOOKUP(I444,ABNT5101!$I:$I,ABNT5101!M:M)</f>
        <v>0.28000000000000003</v>
      </c>
      <c r="BA444" s="131" t="str">
        <f>_xlfn.XLOOKUP(I444,ABNT5101!$I:$I,ABNT5101!N:N)</f>
        <v>-</v>
      </c>
      <c r="BB444" s="131">
        <f>_xlfn.XLOOKUP(I444,ABNT5101!$I:$I,ABNT5101!O:O)</f>
        <v>14</v>
      </c>
      <c r="BC444" s="18" t="str">
        <f t="shared" si="218"/>
        <v>ATENDE</v>
      </c>
      <c r="BD444" s="19">
        <f t="shared" si="219"/>
        <v>8.1499999999999906E-2</v>
      </c>
      <c r="BE444" s="19">
        <f t="shared" si="220"/>
        <v>0.78571428571428559</v>
      </c>
      <c r="BF444" s="19" t="str">
        <f t="shared" si="221"/>
        <v>-</v>
      </c>
      <c r="BG444" s="20">
        <v>21.63</v>
      </c>
      <c r="BH444" s="20">
        <v>0.5</v>
      </c>
      <c r="BI444" s="20"/>
      <c r="BJ444" s="20"/>
      <c r="BK444" s="21"/>
      <c r="BL444" s="20"/>
      <c r="BM444" s="18" t="str">
        <f t="shared" si="222"/>
        <v>ATENDE</v>
      </c>
      <c r="BN444" s="18" t="str">
        <f t="shared" si="223"/>
        <v>ATENDE</v>
      </c>
      <c r="BO444" s="18" t="str">
        <f t="shared" si="224"/>
        <v>ATENDE</v>
      </c>
      <c r="BP444" s="18" t="str">
        <f t="shared" si="225"/>
        <v>ATENDE</v>
      </c>
      <c r="BQ444" s="22" t="str">
        <f t="shared" si="226"/>
        <v>C2</v>
      </c>
      <c r="BR444" s="22" t="str">
        <f t="shared" ref="BR444:BR460" si="244">K444</f>
        <v>P6</v>
      </c>
      <c r="BS444" s="23" t="e">
        <f t="shared" si="227"/>
        <v>#VALUE!</v>
      </c>
      <c r="BT444" s="20" t="s">
        <v>994</v>
      </c>
      <c r="BU444" s="20" t="s">
        <v>994</v>
      </c>
      <c r="BV444" s="132">
        <f>IF(BR444="-","-",_xlfn.XLOOKUP(BR444,ABNT5101!$B$4:$B$9,ABNT5101!$C$4:$C$9))</f>
        <v>3</v>
      </c>
      <c r="BW444" s="132">
        <f>IF(BR444="-","-",_xlfn.XLOOKUP(BR444,ABNT5101!$B$4:$B$9,ABNT5101!$D$4:$D$9))</f>
        <v>0.6</v>
      </c>
      <c r="BX444" s="18" t="str">
        <f t="shared" si="228"/>
        <v>ATENDE</v>
      </c>
      <c r="BY444" s="18" t="str">
        <f t="shared" si="229"/>
        <v>ATENDE</v>
      </c>
      <c r="BZ444" s="18" t="str">
        <f t="shared" si="230"/>
        <v>ATENDE</v>
      </c>
      <c r="CA444" s="22" t="str">
        <f t="shared" si="243"/>
        <v>P6</v>
      </c>
      <c r="CB444" s="23">
        <f t="shared" si="231"/>
        <v>3.9233333333333329</v>
      </c>
      <c r="CC444" s="22">
        <v>14.77</v>
      </c>
      <c r="CD444" s="22">
        <v>8.9</v>
      </c>
      <c r="CE444" s="130">
        <f>IF(CA444="-","-",_xlfn.XLOOKUP(CA444,ABNT5101!$B$4:$B$9,ABNT5101!$C$4:$C$9))</f>
        <v>3</v>
      </c>
      <c r="CF444" s="130">
        <f>IF(CA444="-","-",_xlfn.XLOOKUP(CA444,ABNT5101!$B$4:$B$9,ABNT5101!$D$4:$D$9))</f>
        <v>0.6</v>
      </c>
      <c r="CG444" s="18" t="str">
        <f t="shared" si="232"/>
        <v>ATENDE</v>
      </c>
      <c r="CH444" s="18" t="str">
        <f t="shared" si="233"/>
        <v>ATENDE</v>
      </c>
      <c r="CI444" s="18" t="str">
        <f t="shared" si="234"/>
        <v>ATENDE</v>
      </c>
      <c r="CJ444" s="133" t="str">
        <f>_xlfn.XLOOKUP(CK444,'Banco de dados'!$B:$B,'Banco de dados'!$D:$D)</f>
        <v>SX LIGHTING</v>
      </c>
      <c r="CK444" s="145" t="str">
        <f>'Banco de dados'!B61</f>
        <v>SX-INLPP080HF</v>
      </c>
      <c r="CL444" s="24" t="str">
        <f>_xlfn.XLOOKUP(CK444,'Banco de dados'!$B:$B,'Banco de dados'!$E:$E)</f>
        <v>SXINLPP080K40L12CZF7PHF</v>
      </c>
      <c r="CM444" s="24"/>
      <c r="CN444" s="24">
        <f>IF(CM444="-","-",_xlfn.XLOOKUP(CM444,'Banco de dados'!$B:$B,'Banco de dados'!$E:$E))</f>
        <v>0</v>
      </c>
      <c r="CO444" s="26">
        <f t="shared" si="235"/>
        <v>2</v>
      </c>
      <c r="CP444" s="24">
        <f>_xlfn.XLOOKUP(CK444,'Banco de dados'!$B:$B,'Banco de dados'!$H:$H)</f>
        <v>79</v>
      </c>
      <c r="CQ444" s="24">
        <f>_xlfn.XLOOKUP(CM444,'Banco de dados'!$B:$B,'Banco de dados'!$H:$H)</f>
        <v>0</v>
      </c>
      <c r="CR444" s="24">
        <f>_xlfn.XLOOKUP(CK444,'Banco de dados'!$B:$B,'Banco de dados'!$F:$F)</f>
        <v>13359</v>
      </c>
      <c r="CS444" s="24">
        <f>_xlfn.XLOOKUP(CM444,'Banco de dados'!$B:$B,'Banco de dados'!$F:$F)</f>
        <v>0</v>
      </c>
      <c r="CT444" s="25">
        <v>0</v>
      </c>
      <c r="CU444" s="25"/>
      <c r="CV444" s="24" t="str">
        <f>IF(AI444&lt;=0.5,"Curto I",IF(AND(AI444&gt;='Braços de IP'!$B$9,AI444&lt;='Braços de IP'!$D$9),'Braços de IP'!$E$9,IF(AND(AI444&gt;='Braços de IP'!$B$10,AI444&lt;='Braços de IP'!$D$10),'Braços de IP'!$E$10,IF(AND(AI444&gt;='Braços de IP'!$B$11,AI444&lt;='Braços de IP'!$D$11),'Braços de IP'!$E$11,IF(AND(AI444&gt;='Braços de IP'!$B$12,AI444&lt;='Braços de IP'!$D$12),'Braços de IP'!$E$12,IF(AND(AI444&gt;='Braços de IP'!$B$13,AI444&lt;='Braços de IP'!$D$13),'Braços de IP'!$E$13,IF(AND(AI444&gt;='Braços de IP'!$B$14,AI444&lt;='Braços de IP'!$D$14),'Braços de IP'!$E$14,"ERRO")))))))</f>
        <v>Curto II</v>
      </c>
      <c r="CW444" s="25"/>
      <c r="CX444" s="24" t="str">
        <f>IF($CW444="","",VLOOKUP($CW444,'Braços de IP'!$E$9:$I$15,2,0))</f>
        <v/>
      </c>
      <c r="CY444" s="27" t="str">
        <f>IF($CW444="","",VLOOKUP($CW444,'Braços de IP'!$E$9:$I$15,5,0))</f>
        <v/>
      </c>
      <c r="CZ444" s="24"/>
      <c r="DA444" s="24"/>
      <c r="DB444" s="24"/>
      <c r="DC444" s="24"/>
      <c r="DD444" s="24"/>
      <c r="DE444" s="24"/>
      <c r="DF444" s="28">
        <f t="shared" si="236"/>
        <v>79</v>
      </c>
      <c r="DG444" s="29">
        <f t="shared" si="237"/>
        <v>100</v>
      </c>
      <c r="DH444" s="28">
        <f t="shared" si="238"/>
        <v>358</v>
      </c>
      <c r="DI444" s="30">
        <f t="shared" si="239"/>
        <v>0.20999999999999996</v>
      </c>
      <c r="DJ444" s="31"/>
      <c r="DK444" s="32"/>
      <c r="DL444" s="15" t="s">
        <v>141</v>
      </c>
      <c r="DM444" s="15"/>
      <c r="DO444" s="33">
        <f t="shared" si="240"/>
        <v>0.3247863247863248</v>
      </c>
    </row>
    <row r="445" spans="1:119" ht="15.75" hidden="1" customHeight="1" x14ac:dyDescent="0.3">
      <c r="A445" s="156" t="s">
        <v>1018</v>
      </c>
      <c r="B445" s="156" t="s">
        <v>1034</v>
      </c>
      <c r="C445" t="s">
        <v>991</v>
      </c>
      <c r="D445" s="159">
        <v>148</v>
      </c>
      <c r="E445" s="159" t="s">
        <v>146</v>
      </c>
      <c r="F445" s="15" t="s">
        <v>317</v>
      </c>
      <c r="G445" s="15">
        <v>-30.045915019999999</v>
      </c>
      <c r="H445" s="15">
        <v>-50.155268810000003</v>
      </c>
      <c r="I445" s="15" t="s">
        <v>319</v>
      </c>
      <c r="J445" s="15" t="s">
        <v>135</v>
      </c>
      <c r="K445" s="15" t="s">
        <v>136</v>
      </c>
      <c r="L445" s="15" t="s">
        <v>148</v>
      </c>
      <c r="M445" s="15">
        <v>100</v>
      </c>
      <c r="N445" s="15">
        <v>17</v>
      </c>
      <c r="O445" s="15">
        <v>0</v>
      </c>
      <c r="P445" s="15">
        <f t="shared" si="214"/>
        <v>400</v>
      </c>
      <c r="Q445" s="20">
        <v>2</v>
      </c>
      <c r="R445" s="16">
        <v>0</v>
      </c>
      <c r="S445" s="16">
        <v>6.5</v>
      </c>
      <c r="T445" s="15"/>
      <c r="U445" s="15"/>
      <c r="V445" s="15">
        <v>0</v>
      </c>
      <c r="W445" s="15">
        <v>2.5</v>
      </c>
      <c r="X445" s="15">
        <v>2</v>
      </c>
      <c r="Y445" s="15">
        <v>0</v>
      </c>
      <c r="Z445" s="15">
        <v>0</v>
      </c>
      <c r="AA445" s="15">
        <v>0</v>
      </c>
      <c r="AB445" s="15">
        <v>0</v>
      </c>
      <c r="AC445" s="15" t="s">
        <v>149</v>
      </c>
      <c r="AD445" s="15" t="s">
        <v>139</v>
      </c>
      <c r="AE445" s="15">
        <v>32.5</v>
      </c>
      <c r="AF445" s="15">
        <v>7</v>
      </c>
      <c r="AG445" s="15">
        <v>2</v>
      </c>
      <c r="AH445" s="15">
        <v>1</v>
      </c>
      <c r="AI445" s="15">
        <v>1.3</v>
      </c>
      <c r="AJ445" s="16">
        <f t="shared" si="215"/>
        <v>0.30000000000000004</v>
      </c>
      <c r="AK445" s="16" t="s">
        <v>135</v>
      </c>
      <c r="AL445" s="16" t="s">
        <v>135</v>
      </c>
      <c r="AM445" s="15" t="s">
        <v>140</v>
      </c>
      <c r="AN445" s="16">
        <f t="shared" si="216"/>
        <v>4</v>
      </c>
      <c r="AO445" s="16">
        <v>0</v>
      </c>
      <c r="AP445" s="16">
        <v>0</v>
      </c>
      <c r="AQ445" s="16">
        <v>0</v>
      </c>
      <c r="AR445" s="16">
        <v>0</v>
      </c>
      <c r="AS445" s="16">
        <v>0</v>
      </c>
      <c r="AT445" s="16" t="s">
        <v>135</v>
      </c>
      <c r="AU445" s="17">
        <f t="shared" si="217"/>
        <v>0</v>
      </c>
      <c r="AV445" s="17"/>
      <c r="AW445" s="17">
        <f>VLOOKUP(I445,ABNT5101!$I$3:$J$9,2)</f>
        <v>20</v>
      </c>
      <c r="AX445" s="17">
        <f>VLOOKUP(I445,ABNT5101!$I$3:$M$9,5)</f>
        <v>0.28000000000000003</v>
      </c>
      <c r="AY445" s="131" t="str">
        <f>_xlfn.XLOOKUP(I445,ABNT5101!$I:$I,ABNT5101!$L:$L)</f>
        <v>-</v>
      </c>
      <c r="AZ445" s="131">
        <f>_xlfn.XLOOKUP(I445,ABNT5101!$I:$I,ABNT5101!M:M)</f>
        <v>0.28000000000000003</v>
      </c>
      <c r="BA445" s="131" t="str">
        <f>_xlfn.XLOOKUP(I445,ABNT5101!$I:$I,ABNT5101!N:N)</f>
        <v>-</v>
      </c>
      <c r="BB445" s="131">
        <f>_xlfn.XLOOKUP(I445,ABNT5101!$I:$I,ABNT5101!O:O)</f>
        <v>14</v>
      </c>
      <c r="BC445" s="18" t="str">
        <f t="shared" si="218"/>
        <v>ATENDE</v>
      </c>
      <c r="BD445" s="19">
        <f t="shared" si="219"/>
        <v>3.9499999999999869E-2</v>
      </c>
      <c r="BE445" s="19">
        <f t="shared" si="220"/>
        <v>1.0714285714285712</v>
      </c>
      <c r="BF445" s="19" t="str">
        <f t="shared" si="221"/>
        <v>-</v>
      </c>
      <c r="BG445" s="20">
        <v>20.79</v>
      </c>
      <c r="BH445" s="20">
        <v>0.57999999999999996</v>
      </c>
      <c r="BI445" s="20"/>
      <c r="BJ445" s="20"/>
      <c r="BK445" s="21"/>
      <c r="BL445" s="20"/>
      <c r="BM445" s="18" t="str">
        <f t="shared" si="222"/>
        <v>ATENDE</v>
      </c>
      <c r="BN445" s="18" t="str">
        <f t="shared" si="223"/>
        <v>ATENDE</v>
      </c>
      <c r="BO445" s="18" t="str">
        <f t="shared" si="224"/>
        <v>ATENDE</v>
      </c>
      <c r="BP445" s="18" t="str">
        <f t="shared" si="225"/>
        <v>ATENDE</v>
      </c>
      <c r="BQ445" s="22" t="str">
        <f t="shared" si="226"/>
        <v>C2</v>
      </c>
      <c r="BR445" s="22" t="str">
        <f t="shared" si="244"/>
        <v>P6</v>
      </c>
      <c r="BS445" s="23" t="e">
        <f t="shared" si="227"/>
        <v>#VALUE!</v>
      </c>
      <c r="BT445" s="20" t="s">
        <v>994</v>
      </c>
      <c r="BU445" s="20" t="s">
        <v>994</v>
      </c>
      <c r="BV445" s="132">
        <f>IF(BR445="-","-",_xlfn.XLOOKUP(BR445,ABNT5101!$B$4:$B$9,ABNT5101!$C$4:$C$9))</f>
        <v>3</v>
      </c>
      <c r="BW445" s="132">
        <f>IF(BR445="-","-",_xlfn.XLOOKUP(BR445,ABNT5101!$B$4:$B$9,ABNT5101!$D$4:$D$9))</f>
        <v>0.6</v>
      </c>
      <c r="BX445" s="18" t="str">
        <f t="shared" si="228"/>
        <v>ATENDE</v>
      </c>
      <c r="BY445" s="18" t="str">
        <f t="shared" si="229"/>
        <v>ATENDE</v>
      </c>
      <c r="BZ445" s="18" t="str">
        <f t="shared" si="230"/>
        <v>ATENDE</v>
      </c>
      <c r="CA445" s="22" t="str">
        <f t="shared" si="243"/>
        <v>P6</v>
      </c>
      <c r="CB445" s="23">
        <f t="shared" si="231"/>
        <v>3.2</v>
      </c>
      <c r="CC445" s="22">
        <v>12.6</v>
      </c>
      <c r="CD445" s="22">
        <v>9.52</v>
      </c>
      <c r="CE445" s="130">
        <f>IF(CA445="-","-",_xlfn.XLOOKUP(CA445,ABNT5101!$B$4:$B$9,ABNT5101!$C$4:$C$9))</f>
        <v>3</v>
      </c>
      <c r="CF445" s="130">
        <f>IF(CA445="-","-",_xlfn.XLOOKUP(CA445,ABNT5101!$B$4:$B$9,ABNT5101!$D$4:$D$9))</f>
        <v>0.6</v>
      </c>
      <c r="CG445" s="18" t="str">
        <f t="shared" si="232"/>
        <v>ATENDE</v>
      </c>
      <c r="CH445" s="18" t="str">
        <f t="shared" si="233"/>
        <v>ATENDE</v>
      </c>
      <c r="CI445" s="18" t="str">
        <f t="shared" si="234"/>
        <v>ATENDE</v>
      </c>
      <c r="CJ445" s="133" t="str">
        <f>_xlfn.XLOOKUP(CK445,'Banco de dados'!$B:$B,'Banco de dados'!$D:$D)</f>
        <v>TECNOWATT</v>
      </c>
      <c r="CK445" s="145" t="str">
        <f>'Banco de dados'!B73</f>
        <v xml:space="preserve">SIGMAGPTLRRSMNDL_80W_56IBBR
</v>
      </c>
      <c r="CL445" s="24" t="str">
        <f>_xlfn.XLOOKUP(CK445,'Banco de dados'!$B:$B,'Banco de dados'!$E:$E)</f>
        <v>SIGMAGPTLRRSMNDL_80W_56IBBR
S1-10C1MUN6.5</v>
      </c>
      <c r="CM445" s="24"/>
      <c r="CN445" s="24">
        <f>IF(CM445="-","-",_xlfn.XLOOKUP(CM445,'Banco de dados'!$B:$B,'Banco de dados'!$E:$E))</f>
        <v>0</v>
      </c>
      <c r="CO445" s="26">
        <f t="shared" si="235"/>
        <v>2</v>
      </c>
      <c r="CP445" s="24">
        <f>_xlfn.XLOOKUP(CK445,'Banco de dados'!$B:$B,'Banco de dados'!$H:$H)</f>
        <v>80</v>
      </c>
      <c r="CQ445" s="24">
        <f>_xlfn.XLOOKUP(CM445,'Banco de dados'!$B:$B,'Banco de dados'!$H:$H)</f>
        <v>0</v>
      </c>
      <c r="CR445" s="24">
        <f>_xlfn.XLOOKUP(CK445,'Banco de dados'!$B:$B,'Banco de dados'!$F:$F)</f>
        <v>13209</v>
      </c>
      <c r="CS445" s="24">
        <f>_xlfn.XLOOKUP(CM445,'Banco de dados'!$B:$B,'Banco de dados'!$F:$F)</f>
        <v>0</v>
      </c>
      <c r="CT445" s="25">
        <v>0</v>
      </c>
      <c r="CU445" s="25"/>
      <c r="CV445" s="24" t="str">
        <f>IF(AI445&lt;=0.5,"Curto I",IF(AND(AI445&gt;='Braços de IP'!$B$9,AI445&lt;='Braços de IP'!$D$9),'Braços de IP'!$E$9,IF(AND(AI445&gt;='Braços de IP'!$B$10,AI445&lt;='Braços de IP'!$D$10),'Braços de IP'!$E$10,IF(AND(AI445&gt;='Braços de IP'!$B$11,AI445&lt;='Braços de IP'!$D$11),'Braços de IP'!$E$11,IF(AND(AI445&gt;='Braços de IP'!$B$12,AI445&lt;='Braços de IP'!$D$12),'Braços de IP'!$E$12,IF(AND(AI445&gt;='Braços de IP'!$B$13,AI445&lt;='Braços de IP'!$D$13),'Braços de IP'!$E$13,IF(AND(AI445&gt;='Braços de IP'!$B$14,AI445&lt;='Braços de IP'!$D$14),'Braços de IP'!$E$14,"ERRO")))))))</f>
        <v>Curto II</v>
      </c>
      <c r="CW445" s="25"/>
      <c r="CX445" s="24" t="str">
        <f>IF($CW445="","",VLOOKUP($CW445,'Braços de IP'!$E$9:$I$15,2,0))</f>
        <v/>
      </c>
      <c r="CY445" s="27" t="str">
        <f>IF($CW445="","",VLOOKUP($CW445,'Braços de IP'!$E$9:$I$15,5,0))</f>
        <v/>
      </c>
      <c r="CZ445" s="24"/>
      <c r="DA445" s="24"/>
      <c r="DB445" s="24"/>
      <c r="DC445" s="24"/>
      <c r="DD445" s="24"/>
      <c r="DE445" s="24"/>
      <c r="DF445" s="28">
        <f t="shared" si="236"/>
        <v>80</v>
      </c>
      <c r="DG445" s="29">
        <f t="shared" si="237"/>
        <v>100</v>
      </c>
      <c r="DH445" s="28">
        <f t="shared" si="238"/>
        <v>360</v>
      </c>
      <c r="DI445" s="30">
        <f t="shared" si="239"/>
        <v>0.19999999999999996</v>
      </c>
      <c r="DJ445" s="31"/>
      <c r="DK445" s="32"/>
      <c r="DL445" s="15" t="s">
        <v>141</v>
      </c>
      <c r="DM445" s="15"/>
      <c r="DO445" s="33">
        <f t="shared" si="240"/>
        <v>0.31623931623931623</v>
      </c>
    </row>
    <row r="446" spans="1:119" ht="15.75" hidden="1" customHeight="1" x14ac:dyDescent="0.3">
      <c r="C446" t="s">
        <v>991</v>
      </c>
      <c r="D446" s="15">
        <v>149</v>
      </c>
      <c r="E446" s="15" t="s">
        <v>132</v>
      </c>
      <c r="F446" s="15" t="s">
        <v>315</v>
      </c>
      <c r="G446" s="15">
        <v>-30.046170879999998</v>
      </c>
      <c r="H446" s="15">
        <v>-50.154762759999997</v>
      </c>
      <c r="I446" s="15" t="s">
        <v>154</v>
      </c>
      <c r="J446" s="15" t="s">
        <v>135</v>
      </c>
      <c r="K446" s="15" t="s">
        <v>136</v>
      </c>
      <c r="L446" s="15" t="s">
        <v>148</v>
      </c>
      <c r="M446" s="15">
        <v>150</v>
      </c>
      <c r="N446" s="15">
        <v>22</v>
      </c>
      <c r="O446" s="15">
        <v>0</v>
      </c>
      <c r="P446" s="15">
        <f t="shared" si="214"/>
        <v>300</v>
      </c>
      <c r="Q446" s="20">
        <v>2</v>
      </c>
      <c r="R446" s="16">
        <v>2.5</v>
      </c>
      <c r="S446" s="16">
        <v>7</v>
      </c>
      <c r="T446" s="15"/>
      <c r="U446" s="15"/>
      <c r="V446" s="15">
        <v>0</v>
      </c>
      <c r="W446" s="15">
        <v>2.5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 t="s">
        <v>138</v>
      </c>
      <c r="AD446" s="15" t="s">
        <v>139</v>
      </c>
      <c r="AE446" s="15">
        <v>29.5</v>
      </c>
      <c r="AF446" s="15">
        <v>7.5</v>
      </c>
      <c r="AG446" s="15">
        <v>1</v>
      </c>
      <c r="AH446" s="15">
        <v>0.4</v>
      </c>
      <c r="AI446" s="15">
        <v>1.3</v>
      </c>
      <c r="AJ446" s="16">
        <f t="shared" si="215"/>
        <v>0.9</v>
      </c>
      <c r="AK446" s="16" t="s">
        <v>135</v>
      </c>
      <c r="AL446" s="16" t="s">
        <v>135</v>
      </c>
      <c r="AM446" s="15" t="s">
        <v>140</v>
      </c>
      <c r="AN446" s="16">
        <f t="shared" si="216"/>
        <v>2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 t="s">
        <v>135</v>
      </c>
      <c r="AU446" s="17">
        <f t="shared" si="217"/>
        <v>0</v>
      </c>
      <c r="AV446" s="17"/>
      <c r="AW446" s="17">
        <f>VLOOKUP(I446,ABNT5101!$I$3:$J$9,2)</f>
        <v>10</v>
      </c>
      <c r="AX446" s="17">
        <f>VLOOKUP(I446,ABNT5101!$I$3:$M$9,5)</f>
        <v>0.18</v>
      </c>
      <c r="AY446" s="131" t="str">
        <f>_xlfn.XLOOKUP(I446,ABNT5101!$I:$I,ABNT5101!$L:$L)</f>
        <v>-</v>
      </c>
      <c r="AZ446" s="131">
        <f>_xlfn.XLOOKUP(I446,ABNT5101!$I:$I,ABNT5101!M:M)</f>
        <v>0.18</v>
      </c>
      <c r="BA446" s="131" t="str">
        <f>_xlfn.XLOOKUP(I446,ABNT5101!$I:$I,ABNT5101!N:N)</f>
        <v>-</v>
      </c>
      <c r="BB446" s="131">
        <f>_xlfn.XLOOKUP(I446,ABNT5101!$I:$I,ABNT5101!O:O)</f>
        <v>16</v>
      </c>
      <c r="BC446" s="18" t="str">
        <f t="shared" si="218"/>
        <v>ATENDE</v>
      </c>
      <c r="BD446" s="19">
        <f t="shared" si="219"/>
        <v>9.9999999999988987E-4</v>
      </c>
      <c r="BE446" s="19">
        <f t="shared" si="220"/>
        <v>2.1111111111111116</v>
      </c>
      <c r="BF446" s="19" t="str">
        <f t="shared" si="221"/>
        <v>-</v>
      </c>
      <c r="BG446" s="20">
        <v>10.01</v>
      </c>
      <c r="BH446" s="20">
        <v>0.56000000000000005</v>
      </c>
      <c r="BI446" s="20"/>
      <c r="BJ446" s="20"/>
      <c r="BK446" s="21"/>
      <c r="BL446" s="20"/>
      <c r="BM446" s="18" t="str">
        <f t="shared" si="222"/>
        <v>ATENDE</v>
      </c>
      <c r="BN446" s="18" t="str">
        <f t="shared" si="223"/>
        <v>ATENDE</v>
      </c>
      <c r="BO446" s="18" t="str">
        <f t="shared" si="224"/>
        <v>ATENDE</v>
      </c>
      <c r="BP446" s="18" t="str">
        <f t="shared" si="225"/>
        <v>ATENDE</v>
      </c>
      <c r="BQ446" s="22" t="str">
        <f t="shared" si="226"/>
        <v>C4</v>
      </c>
      <c r="BR446" s="22" t="str">
        <f t="shared" si="244"/>
        <v>P6</v>
      </c>
      <c r="BS446" s="23">
        <f t="shared" si="227"/>
        <v>1.0833333333333335</v>
      </c>
      <c r="BT446" s="20">
        <v>6.25</v>
      </c>
      <c r="BU446" s="20">
        <v>3.75</v>
      </c>
      <c r="BV446" s="132">
        <f>IF(BR446="-","-",_xlfn.XLOOKUP(BR446,ABNT5101!$B$4:$B$9,ABNT5101!$C$4:$C$9))</f>
        <v>3</v>
      </c>
      <c r="BW446" s="132">
        <f>IF(BR446="-","-",_xlfn.XLOOKUP(BR446,ABNT5101!$B$4:$B$9,ABNT5101!$D$4:$D$9))</f>
        <v>0.6</v>
      </c>
      <c r="BX446" s="18" t="str">
        <f t="shared" si="228"/>
        <v>ATENDE</v>
      </c>
      <c r="BY446" s="18" t="str">
        <f t="shared" si="229"/>
        <v>ATENDE</v>
      </c>
      <c r="BZ446" s="18" t="str">
        <f t="shared" si="230"/>
        <v>ATENDE</v>
      </c>
      <c r="CA446" s="22" t="str">
        <f t="shared" si="243"/>
        <v>P6</v>
      </c>
      <c r="CB446" s="23">
        <f t="shared" si="231"/>
        <v>1.7466666666666666</v>
      </c>
      <c r="CC446" s="22">
        <v>8.24</v>
      </c>
      <c r="CD446" s="22">
        <v>4.2300000000000004</v>
      </c>
      <c r="CE446" s="130">
        <f>IF(CA446="-","-",_xlfn.XLOOKUP(CA446,ABNT5101!$B$4:$B$9,ABNT5101!$C$4:$C$9))</f>
        <v>3</v>
      </c>
      <c r="CF446" s="130">
        <f>IF(CA446="-","-",_xlfn.XLOOKUP(CA446,ABNT5101!$B$4:$B$9,ABNT5101!$D$4:$D$9))</f>
        <v>0.6</v>
      </c>
      <c r="CG446" s="18" t="str">
        <f t="shared" si="232"/>
        <v>ATENDE</v>
      </c>
      <c r="CH446" s="18" t="str">
        <f t="shared" si="233"/>
        <v>ATENDE</v>
      </c>
      <c r="CI446" s="18" t="str">
        <f t="shared" si="234"/>
        <v>ATENDE</v>
      </c>
      <c r="CJ446" s="133" t="str">
        <f>_xlfn.XLOOKUP(CK446,'Banco de dados'!$B:$B,'Banco de dados'!$D:$D)</f>
        <v>LEDSTAR</v>
      </c>
      <c r="CK446" s="145" t="s">
        <v>709</v>
      </c>
      <c r="CL446" s="24" t="str">
        <f>_xlfn.XLOOKUP(CK446,'Banco de dados'!$B:$B,'Banco de dados'!$E:$E)</f>
        <v>LUM LED SL VT 9.1 35W</v>
      </c>
      <c r="CM446" s="24"/>
      <c r="CN446" s="24" t="e">
        <f>IF(CM446="-","-",_xlfn.XLOOKUP(CM446,'Banco de dados'!$B:$B,'Banco de dados'!$E:$E))</f>
        <v>#N/A</v>
      </c>
      <c r="CO446" s="26">
        <f t="shared" si="235"/>
        <v>1</v>
      </c>
      <c r="CP446" s="24">
        <f>_xlfn.XLOOKUP(CK446,'Banco de dados'!$B:$B,'Banco de dados'!$H:$H)</f>
        <v>35</v>
      </c>
      <c r="CQ446" s="24">
        <f>_xlfn.XLOOKUP(CM446,'Banco de dados'!$B:$B,'Banco de dados'!$H:$H)</f>
        <v>0</v>
      </c>
      <c r="CR446" s="24">
        <f>_xlfn.XLOOKUP(CK446,'Banco de dados'!$B:$B,'Banco de dados'!$F:$F)</f>
        <v>5955.62</v>
      </c>
      <c r="CS446" s="24">
        <f>_xlfn.XLOOKUP(CM446,'Banco de dados'!$B:$B,'Banco de dados'!$F:$F)</f>
        <v>0</v>
      </c>
      <c r="CT446" s="25">
        <v>0</v>
      </c>
      <c r="CU446" s="25"/>
      <c r="CV446" s="24" t="str">
        <f>IF(AI446&lt;=0.5,"Curto I",IF(AND(AI446&gt;='Braços de IP'!$B$9,AI446&lt;='Braços de IP'!$D$9),'Braços de IP'!$E$9,IF(AND(AI446&gt;='Braços de IP'!$B$10,AI446&lt;='Braços de IP'!$D$10),'Braços de IP'!$E$10,IF(AND(AI446&gt;='Braços de IP'!$B$11,AI446&lt;='Braços de IP'!$D$11),'Braços de IP'!$E$11,IF(AND(AI446&gt;='Braços de IP'!$B$12,AI446&lt;='Braços de IP'!$D$12),'Braços de IP'!$E$12,IF(AND(AI446&gt;='Braços de IP'!$B$13,AI446&lt;='Braços de IP'!$D$13),'Braços de IP'!$E$13,IF(AND(AI446&gt;='Braços de IP'!$B$14,AI446&lt;='Braços de IP'!$D$14),'Braços de IP'!$E$14,"ERRO")))))))</f>
        <v>Curto II</v>
      </c>
      <c r="CW446" s="25"/>
      <c r="CX446" s="24" t="str">
        <f>IF($CW446="","",VLOOKUP($CW446,'Braços de IP'!$E$9:$I$15,2,0))</f>
        <v/>
      </c>
      <c r="CY446" s="27" t="str">
        <f>IF($CW446="","",VLOOKUP($CW446,'Braços de IP'!$E$9:$I$15,5,0))</f>
        <v/>
      </c>
      <c r="CZ446" s="24"/>
      <c r="DA446" s="24"/>
      <c r="DB446" s="24"/>
      <c r="DC446" s="24"/>
      <c r="DD446" s="24"/>
      <c r="DE446" s="24"/>
      <c r="DF446" s="28">
        <f t="shared" si="236"/>
        <v>35</v>
      </c>
      <c r="DG446" s="29">
        <f t="shared" si="237"/>
        <v>150</v>
      </c>
      <c r="DH446" s="28">
        <f t="shared" si="238"/>
        <v>185</v>
      </c>
      <c r="DI446" s="30">
        <f t="shared" si="239"/>
        <v>0.76666666666666661</v>
      </c>
      <c r="DJ446" s="31"/>
      <c r="DK446" s="32"/>
      <c r="DL446" s="15" t="s">
        <v>141</v>
      </c>
      <c r="DM446" s="15"/>
      <c r="DO446" s="33">
        <f t="shared" si="240"/>
        <v>0.79651162790697672</v>
      </c>
    </row>
    <row r="447" spans="1:119" ht="15.75" hidden="1" customHeight="1" x14ac:dyDescent="0.3">
      <c r="C447" t="s">
        <v>991</v>
      </c>
      <c r="D447" s="15">
        <v>149</v>
      </c>
      <c r="E447" s="15" t="s">
        <v>132</v>
      </c>
      <c r="F447" s="15" t="s">
        <v>315</v>
      </c>
      <c r="G447" s="15">
        <v>-30.046170879999998</v>
      </c>
      <c r="H447" s="15">
        <v>-50.154762759999997</v>
      </c>
      <c r="I447" s="15" t="s">
        <v>154</v>
      </c>
      <c r="J447" s="15" t="s">
        <v>135</v>
      </c>
      <c r="K447" s="15" t="s">
        <v>136</v>
      </c>
      <c r="L447" s="15" t="s">
        <v>148</v>
      </c>
      <c r="M447" s="15">
        <v>150</v>
      </c>
      <c r="N447" s="15">
        <v>22</v>
      </c>
      <c r="O447" s="15">
        <v>0</v>
      </c>
      <c r="P447" s="15">
        <f t="shared" si="214"/>
        <v>300</v>
      </c>
      <c r="Q447" s="20">
        <v>2</v>
      </c>
      <c r="R447" s="16">
        <v>2.5</v>
      </c>
      <c r="S447" s="16">
        <v>7</v>
      </c>
      <c r="T447" s="15"/>
      <c r="U447" s="15"/>
      <c r="V447" s="15">
        <v>0</v>
      </c>
      <c r="W447" s="15">
        <v>2.5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 t="s">
        <v>138</v>
      </c>
      <c r="AD447" s="15" t="s">
        <v>139</v>
      </c>
      <c r="AE447" s="15">
        <v>29.5</v>
      </c>
      <c r="AF447" s="15">
        <v>7.5</v>
      </c>
      <c r="AG447" s="15">
        <v>1</v>
      </c>
      <c r="AH447" s="15">
        <v>0.4</v>
      </c>
      <c r="AI447" s="15">
        <v>1.3</v>
      </c>
      <c r="AJ447" s="16">
        <f t="shared" si="215"/>
        <v>0.9</v>
      </c>
      <c r="AK447" s="16" t="s">
        <v>135</v>
      </c>
      <c r="AL447" s="16" t="s">
        <v>135</v>
      </c>
      <c r="AM447" s="15" t="s">
        <v>140</v>
      </c>
      <c r="AN447" s="16">
        <f t="shared" si="216"/>
        <v>2</v>
      </c>
      <c r="AO447" s="16">
        <v>0</v>
      </c>
      <c r="AP447" s="16">
        <v>0</v>
      </c>
      <c r="AQ447" s="16">
        <v>0</v>
      </c>
      <c r="AR447" s="16">
        <v>0</v>
      </c>
      <c r="AS447" s="16">
        <v>0</v>
      </c>
      <c r="AT447" s="16" t="s">
        <v>135</v>
      </c>
      <c r="AU447" s="17">
        <f t="shared" si="217"/>
        <v>0</v>
      </c>
      <c r="AV447" s="17"/>
      <c r="AW447" s="17">
        <f>VLOOKUP(I447,ABNT5101!$I$3:$J$9,2)</f>
        <v>10</v>
      </c>
      <c r="AX447" s="17">
        <f>VLOOKUP(I447,ABNT5101!$I$3:$M$9,5)</f>
        <v>0.18</v>
      </c>
      <c r="AY447" s="131" t="str">
        <f>_xlfn.XLOOKUP(I447,ABNT5101!$I:$I,ABNT5101!$L:$L)</f>
        <v>-</v>
      </c>
      <c r="AZ447" s="131">
        <f>_xlfn.XLOOKUP(I447,ABNT5101!$I:$I,ABNT5101!M:M)</f>
        <v>0.18</v>
      </c>
      <c r="BA447" s="131" t="str">
        <f>_xlfn.XLOOKUP(I447,ABNT5101!$I:$I,ABNT5101!N:N)</f>
        <v>-</v>
      </c>
      <c r="BB447" s="131">
        <f>_xlfn.XLOOKUP(I447,ABNT5101!$I:$I,ABNT5101!O:O)</f>
        <v>16</v>
      </c>
      <c r="BC447" s="18" t="str">
        <f t="shared" si="218"/>
        <v>ATENDE</v>
      </c>
      <c r="BD447" s="19">
        <f t="shared" si="219"/>
        <v>0.13300000000000001</v>
      </c>
      <c r="BE447" s="19">
        <f t="shared" si="220"/>
        <v>2.666666666666667</v>
      </c>
      <c r="BF447" s="19" t="str">
        <f t="shared" si="221"/>
        <v>-</v>
      </c>
      <c r="BG447" s="20">
        <v>11.33</v>
      </c>
      <c r="BH447" s="20">
        <v>0.66</v>
      </c>
      <c r="BI447" s="20"/>
      <c r="BJ447" s="20"/>
      <c r="BK447" s="21"/>
      <c r="BL447" s="20"/>
      <c r="BM447" s="18" t="str">
        <f t="shared" si="222"/>
        <v>ATENDE</v>
      </c>
      <c r="BN447" s="18" t="str">
        <f t="shared" si="223"/>
        <v>ATENDE</v>
      </c>
      <c r="BO447" s="18" t="str">
        <f t="shared" si="224"/>
        <v>ATENDE</v>
      </c>
      <c r="BP447" s="18" t="str">
        <f t="shared" si="225"/>
        <v>ATENDE</v>
      </c>
      <c r="BQ447" s="22" t="str">
        <f t="shared" si="226"/>
        <v>C4</v>
      </c>
      <c r="BR447" s="22" t="str">
        <f t="shared" si="244"/>
        <v>P6</v>
      </c>
      <c r="BS447" s="23">
        <f t="shared" si="227"/>
        <v>1.2200000000000002</v>
      </c>
      <c r="BT447" s="20">
        <v>6.66</v>
      </c>
      <c r="BU447" s="20">
        <v>4.55</v>
      </c>
      <c r="BV447" s="132">
        <f>IF(BR447="-","-",_xlfn.XLOOKUP(BR447,ABNT5101!$B$4:$B$9,ABNT5101!$C$4:$C$9))</f>
        <v>3</v>
      </c>
      <c r="BW447" s="132">
        <f>IF(BR447="-","-",_xlfn.XLOOKUP(BR447,ABNT5101!$B$4:$B$9,ABNT5101!$D$4:$D$9))</f>
        <v>0.6</v>
      </c>
      <c r="BX447" s="18" t="str">
        <f t="shared" si="228"/>
        <v>ATENDE</v>
      </c>
      <c r="BY447" s="18" t="str">
        <f t="shared" si="229"/>
        <v>ATENDE</v>
      </c>
      <c r="BZ447" s="18" t="str">
        <f t="shared" si="230"/>
        <v>ATENDE</v>
      </c>
      <c r="CA447" s="22" t="str">
        <f t="shared" si="243"/>
        <v>P6</v>
      </c>
      <c r="CB447" s="23">
        <f t="shared" si="231"/>
        <v>2.1966666666666668</v>
      </c>
      <c r="CC447" s="22">
        <v>9.59</v>
      </c>
      <c r="CD447" s="22">
        <v>5.44</v>
      </c>
      <c r="CE447" s="130">
        <f>IF(CA447="-","-",_xlfn.XLOOKUP(CA447,ABNT5101!$B$4:$B$9,ABNT5101!$C$4:$C$9))</f>
        <v>3</v>
      </c>
      <c r="CF447" s="130">
        <f>IF(CA447="-","-",_xlfn.XLOOKUP(CA447,ABNT5101!$B$4:$B$9,ABNT5101!$D$4:$D$9))</f>
        <v>0.6</v>
      </c>
      <c r="CG447" s="18" t="str">
        <f t="shared" si="232"/>
        <v>ATENDE</v>
      </c>
      <c r="CH447" s="18" t="str">
        <f t="shared" si="233"/>
        <v>ATENDE</v>
      </c>
      <c r="CI447" s="18" t="str">
        <f t="shared" si="234"/>
        <v>ATENDE</v>
      </c>
      <c r="CJ447" s="133" t="str">
        <f>_xlfn.XLOOKUP(CK447,'Banco de dados'!$B:$B,'Banco de dados'!$D:$D)</f>
        <v>SX LIGHTING</v>
      </c>
      <c r="CK447" s="145" t="s">
        <v>803</v>
      </c>
      <c r="CL447" s="24" t="str">
        <f>_xlfn.XLOOKUP(CK447,'Banco de dados'!$B:$B,'Banco de dados'!$E:$E)</f>
        <v>SXINEVO040K40L12CZF7PHF</v>
      </c>
      <c r="CM447" s="24"/>
      <c r="CN447" s="24" t="e">
        <f>IF(CM447="-","-",_xlfn.XLOOKUP(CM447,'Banco de dados'!$B:$B,'Banco de dados'!$E:$E))</f>
        <v>#N/A</v>
      </c>
      <c r="CO447" s="26">
        <f t="shared" si="235"/>
        <v>1</v>
      </c>
      <c r="CP447" s="24">
        <f>_xlfn.XLOOKUP(CK447,'Banco de dados'!$B:$B,'Banco de dados'!$H:$H)</f>
        <v>39</v>
      </c>
      <c r="CQ447" s="24">
        <f>_xlfn.XLOOKUP(CM447,'Banco de dados'!$B:$B,'Banco de dados'!$H:$H)</f>
        <v>0</v>
      </c>
      <c r="CR447" s="24">
        <f>_xlfn.XLOOKUP(CK447,'Banco de dados'!$B:$B,'Banco de dados'!$F:$F)</f>
        <v>6552</v>
      </c>
      <c r="CS447" s="24">
        <f>_xlfn.XLOOKUP(CM447,'Banco de dados'!$B:$B,'Banco de dados'!$F:$F)</f>
        <v>0</v>
      </c>
      <c r="CT447" s="25">
        <v>0</v>
      </c>
      <c r="CU447" s="25"/>
      <c r="CV447" s="24" t="str">
        <f>IF(AI447&lt;=0.5,"Curto I",IF(AND(AI447&gt;='Braços de IP'!$B$9,AI447&lt;='Braços de IP'!$D$9),'Braços de IP'!$E$9,IF(AND(AI447&gt;='Braços de IP'!$B$10,AI447&lt;='Braços de IP'!$D$10),'Braços de IP'!$E$10,IF(AND(AI447&gt;='Braços de IP'!$B$11,AI447&lt;='Braços de IP'!$D$11),'Braços de IP'!$E$11,IF(AND(AI447&gt;='Braços de IP'!$B$12,AI447&lt;='Braços de IP'!$D$12),'Braços de IP'!$E$12,IF(AND(AI447&gt;='Braços de IP'!$B$13,AI447&lt;='Braços de IP'!$D$13),'Braços de IP'!$E$13,IF(AND(AI447&gt;='Braços de IP'!$B$14,AI447&lt;='Braços de IP'!$D$14),'Braços de IP'!$E$14,"ERRO")))))))</f>
        <v>Curto II</v>
      </c>
      <c r="CW447" s="25"/>
      <c r="CX447" s="24" t="str">
        <f>IF($CW447="","",VLOOKUP($CW447,'Braços de IP'!$E$9:$I$15,2,0))</f>
        <v/>
      </c>
      <c r="CY447" s="27" t="str">
        <f>IF($CW447="","",VLOOKUP($CW447,'Braços de IP'!$E$9:$I$15,5,0))</f>
        <v/>
      </c>
      <c r="CZ447" s="24"/>
      <c r="DA447" s="24"/>
      <c r="DB447" s="24"/>
      <c r="DC447" s="24"/>
      <c r="DD447" s="24"/>
      <c r="DE447" s="24"/>
      <c r="DF447" s="28">
        <f t="shared" si="236"/>
        <v>39</v>
      </c>
      <c r="DG447" s="29">
        <f t="shared" si="237"/>
        <v>150</v>
      </c>
      <c r="DH447" s="28">
        <f t="shared" si="238"/>
        <v>189</v>
      </c>
      <c r="DI447" s="30">
        <f t="shared" si="239"/>
        <v>0.74</v>
      </c>
      <c r="DJ447" s="31"/>
      <c r="DK447" s="32"/>
      <c r="DL447" s="15" t="s">
        <v>141</v>
      </c>
      <c r="DM447" s="15"/>
      <c r="DO447" s="33">
        <f t="shared" si="240"/>
        <v>0.77325581395348841</v>
      </c>
    </row>
    <row r="448" spans="1:119" ht="15.75" hidden="1" customHeight="1" x14ac:dyDescent="0.3">
      <c r="C448" t="s">
        <v>991</v>
      </c>
      <c r="D448" s="15">
        <v>149</v>
      </c>
      <c r="E448" s="15" t="s">
        <v>132</v>
      </c>
      <c r="F448" s="15" t="s">
        <v>315</v>
      </c>
      <c r="G448" s="15">
        <v>-30.046170879999998</v>
      </c>
      <c r="H448" s="15">
        <v>-50.154762759999997</v>
      </c>
      <c r="I448" s="15" t="s">
        <v>154</v>
      </c>
      <c r="J448" s="15" t="s">
        <v>135</v>
      </c>
      <c r="K448" s="15" t="s">
        <v>136</v>
      </c>
      <c r="L448" s="15" t="s">
        <v>148</v>
      </c>
      <c r="M448" s="15">
        <v>150</v>
      </c>
      <c r="N448" s="15">
        <v>22</v>
      </c>
      <c r="O448" s="15">
        <v>0</v>
      </c>
      <c r="P448" s="15">
        <f t="shared" si="214"/>
        <v>300</v>
      </c>
      <c r="Q448" s="20">
        <v>2</v>
      </c>
      <c r="R448" s="16">
        <v>2.5</v>
      </c>
      <c r="S448" s="16">
        <v>7</v>
      </c>
      <c r="T448" s="15"/>
      <c r="U448" s="15"/>
      <c r="V448" s="15">
        <v>0</v>
      </c>
      <c r="W448" s="15">
        <v>2.5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 t="s">
        <v>138</v>
      </c>
      <c r="AD448" s="15" t="s">
        <v>139</v>
      </c>
      <c r="AE448" s="15">
        <v>29.5</v>
      </c>
      <c r="AF448" s="15">
        <v>7.5</v>
      </c>
      <c r="AG448" s="15">
        <v>1</v>
      </c>
      <c r="AH448" s="15">
        <v>0.4</v>
      </c>
      <c r="AI448" s="15">
        <v>1.3</v>
      </c>
      <c r="AJ448" s="16">
        <f t="shared" si="215"/>
        <v>0.9</v>
      </c>
      <c r="AK448" s="16" t="s">
        <v>135</v>
      </c>
      <c r="AL448" s="16" t="s">
        <v>135</v>
      </c>
      <c r="AM448" s="15" t="s">
        <v>140</v>
      </c>
      <c r="AN448" s="16">
        <f t="shared" si="216"/>
        <v>2</v>
      </c>
      <c r="AO448" s="16">
        <v>0</v>
      </c>
      <c r="AP448" s="16">
        <v>0</v>
      </c>
      <c r="AQ448" s="16">
        <v>0</v>
      </c>
      <c r="AR448" s="16">
        <v>0</v>
      </c>
      <c r="AS448" s="16">
        <v>0</v>
      </c>
      <c r="AT448" s="16" t="s">
        <v>135</v>
      </c>
      <c r="AU448" s="17">
        <f t="shared" si="217"/>
        <v>0</v>
      </c>
      <c r="AV448" s="17"/>
      <c r="AW448" s="17">
        <f>VLOOKUP(I448,ABNT5101!$I$3:$J$9,2)</f>
        <v>10</v>
      </c>
      <c r="AX448" s="17">
        <f>VLOOKUP(I448,ABNT5101!$I$3:$M$9,5)</f>
        <v>0.18</v>
      </c>
      <c r="AY448" s="131" t="str">
        <f>_xlfn.XLOOKUP(I448,ABNT5101!$I:$I,ABNT5101!$L:$L)</f>
        <v>-</v>
      </c>
      <c r="AZ448" s="131">
        <f>_xlfn.XLOOKUP(I448,ABNT5101!$I:$I,ABNT5101!M:M)</f>
        <v>0.18</v>
      </c>
      <c r="BA448" s="131" t="str">
        <f>_xlfn.XLOOKUP(I448,ABNT5101!$I:$I,ABNT5101!N:N)</f>
        <v>-</v>
      </c>
      <c r="BB448" s="131">
        <f>_xlfn.XLOOKUP(I448,ABNT5101!$I:$I,ABNT5101!O:O)</f>
        <v>16</v>
      </c>
      <c r="BC448" s="18" t="str">
        <f t="shared" si="218"/>
        <v>ATENDE</v>
      </c>
      <c r="BD448" s="19">
        <f t="shared" si="219"/>
        <v>0.28499999999999992</v>
      </c>
      <c r="BE448" s="19">
        <f t="shared" si="220"/>
        <v>2.3888888888888888</v>
      </c>
      <c r="BF448" s="19" t="str">
        <f t="shared" si="221"/>
        <v>-</v>
      </c>
      <c r="BG448" s="20">
        <v>12.85</v>
      </c>
      <c r="BH448" s="20">
        <v>0.61</v>
      </c>
      <c r="BI448" s="20"/>
      <c r="BJ448" s="20"/>
      <c r="BK448" s="21"/>
      <c r="BL448" s="20"/>
      <c r="BM448" s="18" t="str">
        <f t="shared" si="222"/>
        <v>ATENDE</v>
      </c>
      <c r="BN448" s="18" t="str">
        <f t="shared" si="223"/>
        <v>ATENDE</v>
      </c>
      <c r="BO448" s="18" t="str">
        <f t="shared" si="224"/>
        <v>ATENDE</v>
      </c>
      <c r="BP448" s="18" t="str">
        <f t="shared" si="225"/>
        <v>ATENDE</v>
      </c>
      <c r="BQ448" s="22" t="str">
        <f t="shared" si="226"/>
        <v>C4</v>
      </c>
      <c r="BR448" s="22" t="str">
        <f t="shared" si="244"/>
        <v>P6</v>
      </c>
      <c r="BS448" s="23">
        <f t="shared" si="227"/>
        <v>0.91666666666666674</v>
      </c>
      <c r="BT448" s="20">
        <v>5.75</v>
      </c>
      <c r="BU448" s="20">
        <v>3.83</v>
      </c>
      <c r="BV448" s="132">
        <f>IF(BR448="-","-",_xlfn.XLOOKUP(BR448,ABNT5101!$B$4:$B$9,ABNT5101!$C$4:$C$9))</f>
        <v>3</v>
      </c>
      <c r="BW448" s="132">
        <f>IF(BR448="-","-",_xlfn.XLOOKUP(BR448,ABNT5101!$B$4:$B$9,ABNT5101!$D$4:$D$9))</f>
        <v>0.6</v>
      </c>
      <c r="BX448" s="18" t="str">
        <f t="shared" si="228"/>
        <v>ATENDE</v>
      </c>
      <c r="BY448" s="18" t="str">
        <f t="shared" si="229"/>
        <v>ATENDE</v>
      </c>
      <c r="BZ448" s="18" t="str">
        <f t="shared" si="230"/>
        <v>ATENDE</v>
      </c>
      <c r="CA448" s="22" t="str">
        <f t="shared" si="243"/>
        <v>P6</v>
      </c>
      <c r="CB448" s="23">
        <f t="shared" si="231"/>
        <v>2.39</v>
      </c>
      <c r="CC448" s="22">
        <v>10.17</v>
      </c>
      <c r="CD448" s="22">
        <v>6.27</v>
      </c>
      <c r="CE448" s="130">
        <f>IF(CA448="-","-",_xlfn.XLOOKUP(CA448,ABNT5101!$B$4:$B$9,ABNT5101!$C$4:$C$9))</f>
        <v>3</v>
      </c>
      <c r="CF448" s="130">
        <f>IF(CA448="-","-",_xlfn.XLOOKUP(CA448,ABNT5101!$B$4:$B$9,ABNT5101!$D$4:$D$9))</f>
        <v>0.6</v>
      </c>
      <c r="CG448" s="18" t="str">
        <f t="shared" si="232"/>
        <v>ATENDE</v>
      </c>
      <c r="CH448" s="18" t="str">
        <f t="shared" si="233"/>
        <v>ATENDE</v>
      </c>
      <c r="CI448" s="18" t="str">
        <f t="shared" si="234"/>
        <v>ATENDE</v>
      </c>
      <c r="CJ448" s="133" t="str">
        <f>_xlfn.XLOOKUP(CK448,'Banco de dados'!$B:$B,'Banco de dados'!$D:$D)</f>
        <v>TECNOWATT</v>
      </c>
      <c r="CK448" s="145" t="s">
        <v>826</v>
      </c>
      <c r="CL448" s="24" t="str">
        <f>_xlfn.XLOOKUP(CK448,'Banco de dados'!$B:$B,'Banco de dados'!$E:$E)</f>
        <v>SIGSAGPTLRRSSNDL_40W_50IBBRS
1-10C1MUN6.5</v>
      </c>
      <c r="CM448" s="24"/>
      <c r="CN448" s="24" t="e">
        <f>IF(CM448="-","-",_xlfn.XLOOKUP(CM448,'Banco de dados'!$B:$B,'Banco de dados'!$E:$E))</f>
        <v>#N/A</v>
      </c>
      <c r="CO448" s="26">
        <f t="shared" si="235"/>
        <v>1</v>
      </c>
      <c r="CP448" s="24">
        <f>_xlfn.XLOOKUP(CK448,'Banco de dados'!$B:$B,'Banco de dados'!$H:$H)</f>
        <v>40</v>
      </c>
      <c r="CQ448" s="24">
        <f>_xlfn.XLOOKUP(CM448,'Banco de dados'!$B:$B,'Banco de dados'!$H:$H)</f>
        <v>0</v>
      </c>
      <c r="CR448" s="24">
        <f>_xlfn.XLOOKUP(CK448,'Banco de dados'!$B:$B,'Banco de dados'!$F:$F)</f>
        <v>6641</v>
      </c>
      <c r="CS448" s="24">
        <f>_xlfn.XLOOKUP(CM448,'Banco de dados'!$B:$B,'Banco de dados'!$F:$F)</f>
        <v>0</v>
      </c>
      <c r="CT448" s="25">
        <v>0</v>
      </c>
      <c r="CU448" s="25"/>
      <c r="CV448" s="24" t="str">
        <f>IF(AI448&lt;=0.5,"Curto I",IF(AND(AI448&gt;='Braços de IP'!$B$9,AI448&lt;='Braços de IP'!$D$9),'Braços de IP'!$E$9,IF(AND(AI448&gt;='Braços de IP'!$B$10,AI448&lt;='Braços de IP'!$D$10),'Braços de IP'!$E$10,IF(AND(AI448&gt;='Braços de IP'!$B$11,AI448&lt;='Braços de IP'!$D$11),'Braços de IP'!$E$11,IF(AND(AI448&gt;='Braços de IP'!$B$12,AI448&lt;='Braços de IP'!$D$12),'Braços de IP'!$E$12,IF(AND(AI448&gt;='Braços de IP'!$B$13,AI448&lt;='Braços de IP'!$D$13),'Braços de IP'!$E$13,IF(AND(AI448&gt;='Braços de IP'!$B$14,AI448&lt;='Braços de IP'!$D$14),'Braços de IP'!$E$14,"ERRO")))))))</f>
        <v>Curto II</v>
      </c>
      <c r="CW448" s="25"/>
      <c r="CX448" s="24" t="str">
        <f>IF($CW448="","",VLOOKUP($CW448,'Braços de IP'!$E$9:$I$15,2,0))</f>
        <v/>
      </c>
      <c r="CY448" s="27" t="str">
        <f>IF($CW448="","",VLOOKUP($CW448,'Braços de IP'!$E$9:$I$15,5,0))</f>
        <v/>
      </c>
      <c r="CZ448" s="24"/>
      <c r="DA448" s="24"/>
      <c r="DB448" s="24"/>
      <c r="DC448" s="24"/>
      <c r="DD448" s="24"/>
      <c r="DE448" s="24"/>
      <c r="DF448" s="28">
        <f t="shared" si="236"/>
        <v>40</v>
      </c>
      <c r="DG448" s="29">
        <f t="shared" si="237"/>
        <v>150</v>
      </c>
      <c r="DH448" s="28">
        <f t="shared" si="238"/>
        <v>190</v>
      </c>
      <c r="DI448" s="30">
        <f t="shared" si="239"/>
        <v>0.73333333333333339</v>
      </c>
      <c r="DJ448" s="31"/>
      <c r="DK448" s="32"/>
      <c r="DL448" s="15" t="s">
        <v>141</v>
      </c>
      <c r="DM448" s="15"/>
      <c r="DO448" s="33">
        <f t="shared" si="240"/>
        <v>0.76744186046511631</v>
      </c>
    </row>
    <row r="449" spans="3:119" ht="15.75" customHeight="1" x14ac:dyDescent="0.3">
      <c r="C449" t="s">
        <v>991</v>
      </c>
      <c r="D449" s="15">
        <v>150</v>
      </c>
      <c r="E449" s="15" t="s">
        <v>132</v>
      </c>
      <c r="F449" s="15" t="s">
        <v>318</v>
      </c>
      <c r="G449" s="15">
        <v>-30.04504665</v>
      </c>
      <c r="H449" s="15">
        <v>-50.150679850000003</v>
      </c>
      <c r="I449" s="15" t="s">
        <v>319</v>
      </c>
      <c r="J449" s="15" t="s">
        <v>135</v>
      </c>
      <c r="K449" s="15" t="s">
        <v>136</v>
      </c>
      <c r="L449" s="15" t="s">
        <v>148</v>
      </c>
      <c r="M449" s="15">
        <v>150</v>
      </c>
      <c r="N449" s="15">
        <v>22</v>
      </c>
      <c r="O449" s="15">
        <v>0</v>
      </c>
      <c r="P449" s="15">
        <f t="shared" si="214"/>
        <v>0</v>
      </c>
      <c r="Q449" s="20">
        <v>2</v>
      </c>
      <c r="R449" s="16">
        <v>2.5</v>
      </c>
      <c r="S449" s="16">
        <v>10</v>
      </c>
      <c r="T449" s="15"/>
      <c r="U449" s="15"/>
      <c r="V449" s="15">
        <v>0</v>
      </c>
      <c r="W449" s="15">
        <v>2.5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 t="s">
        <v>138</v>
      </c>
      <c r="AD449" s="15" t="s">
        <v>139</v>
      </c>
      <c r="AE449" s="15">
        <v>35.1</v>
      </c>
      <c r="AF449" s="15">
        <v>7.5</v>
      </c>
      <c r="AG449" s="15">
        <v>0</v>
      </c>
      <c r="AH449" s="15">
        <v>0.5</v>
      </c>
      <c r="AI449" s="15">
        <v>1.5</v>
      </c>
      <c r="AJ449" s="16">
        <f t="shared" si="215"/>
        <v>1</v>
      </c>
      <c r="AK449" s="16" t="s">
        <v>135</v>
      </c>
      <c r="AL449" s="16" t="s">
        <v>135</v>
      </c>
      <c r="AM449" s="15" t="s">
        <v>140</v>
      </c>
      <c r="AN449" s="16">
        <f t="shared" si="216"/>
        <v>0</v>
      </c>
      <c r="AO449" s="16">
        <v>0</v>
      </c>
      <c r="AP449" s="16">
        <v>0</v>
      </c>
      <c r="AQ449" s="16">
        <v>0</v>
      </c>
      <c r="AR449" s="16">
        <v>0</v>
      </c>
      <c r="AS449" s="16">
        <v>0</v>
      </c>
      <c r="AT449" s="16" t="s">
        <v>135</v>
      </c>
      <c r="AU449" s="17">
        <f t="shared" si="217"/>
        <v>0</v>
      </c>
      <c r="AV449" s="17"/>
      <c r="AW449" s="17">
        <f>VLOOKUP(I449,ABNT5101!$I$3:$J$9,2)</f>
        <v>20</v>
      </c>
      <c r="AX449" s="17">
        <f>VLOOKUP(I449,ABNT5101!$I$3:$M$9,5)</f>
        <v>0.28000000000000003</v>
      </c>
      <c r="AY449" s="131" t="str">
        <f>_xlfn.XLOOKUP(I449,ABNT5101!$I:$I,ABNT5101!$L:$L)</f>
        <v>-</v>
      </c>
      <c r="AZ449" s="131">
        <f>_xlfn.XLOOKUP(I449,ABNT5101!$I:$I,ABNT5101!M:M)</f>
        <v>0.28000000000000003</v>
      </c>
      <c r="BA449" s="131" t="str">
        <f>_xlfn.XLOOKUP(I449,ABNT5101!$I:$I,ABNT5101!N:N)</f>
        <v>-</v>
      </c>
      <c r="BB449" s="131">
        <f>_xlfn.XLOOKUP(I449,ABNT5101!$I:$I,ABNT5101!O:O)</f>
        <v>14</v>
      </c>
      <c r="BC449" s="18" t="str">
        <f t="shared" si="218"/>
        <v>ATENDE</v>
      </c>
      <c r="BD449" s="19">
        <f t="shared" si="219"/>
        <v>7.4000000000000066E-2</v>
      </c>
      <c r="BE449" s="19">
        <f t="shared" si="220"/>
        <v>0.39285714285714279</v>
      </c>
      <c r="BF449" s="19" t="str">
        <f t="shared" si="221"/>
        <v>-</v>
      </c>
      <c r="BG449" s="20">
        <v>21.48</v>
      </c>
      <c r="BH449" s="20">
        <v>0.39</v>
      </c>
      <c r="BI449" s="20"/>
      <c r="BJ449" s="20"/>
      <c r="BK449" s="21"/>
      <c r="BL449" s="20"/>
      <c r="BM449" s="18" t="str">
        <f t="shared" si="222"/>
        <v>ATENDE</v>
      </c>
      <c r="BN449" s="18" t="str">
        <f t="shared" si="223"/>
        <v>ATENDE</v>
      </c>
      <c r="BO449" s="18" t="str">
        <f t="shared" si="224"/>
        <v>ATENDE</v>
      </c>
      <c r="BP449" s="18" t="str">
        <f t="shared" si="225"/>
        <v>ATENDE</v>
      </c>
      <c r="BQ449" s="22" t="str">
        <f t="shared" si="226"/>
        <v>C2</v>
      </c>
      <c r="BR449" s="22" t="str">
        <f t="shared" si="244"/>
        <v>P6</v>
      </c>
      <c r="BS449" s="23">
        <f t="shared" si="227"/>
        <v>3.3433333333333328</v>
      </c>
      <c r="BT449" s="20">
        <v>13.03</v>
      </c>
      <c r="BU449" s="20">
        <v>5.05</v>
      </c>
      <c r="BV449" s="132">
        <f>IF(BR449="-","-",_xlfn.XLOOKUP(BR449,ABNT5101!$B$4:$B$9,ABNT5101!$C$4:$C$9))</f>
        <v>3</v>
      </c>
      <c r="BW449" s="132">
        <f>IF(BR449="-","-",_xlfn.XLOOKUP(BR449,ABNT5101!$B$4:$B$9,ABNT5101!$D$4:$D$9))</f>
        <v>0.6</v>
      </c>
      <c r="BX449" s="18" t="str">
        <f t="shared" si="228"/>
        <v>ATENDE</v>
      </c>
      <c r="BY449" s="18" t="str">
        <f t="shared" si="229"/>
        <v>ATENDE</v>
      </c>
      <c r="BZ449" s="18" t="str">
        <f t="shared" si="230"/>
        <v>ATENDE</v>
      </c>
      <c r="CA449" s="22" t="str">
        <f t="shared" si="243"/>
        <v>P6</v>
      </c>
      <c r="CB449" s="23">
        <f t="shared" si="231"/>
        <v>3.3266666666666671</v>
      </c>
      <c r="CC449" s="22">
        <v>12.98</v>
      </c>
      <c r="CD449" s="22">
        <v>8.77</v>
      </c>
      <c r="CE449" s="130">
        <f>IF(CA449="-","-",_xlfn.XLOOKUP(CA449,ABNT5101!$B$4:$B$9,ABNT5101!$C$4:$C$9))</f>
        <v>3</v>
      </c>
      <c r="CF449" s="130">
        <f>IF(CA449="-","-",_xlfn.XLOOKUP(CA449,ABNT5101!$B$4:$B$9,ABNT5101!$D$4:$D$9))</f>
        <v>0.6</v>
      </c>
      <c r="CG449" s="18" t="str">
        <f t="shared" si="232"/>
        <v>ATENDE</v>
      </c>
      <c r="CH449" s="18" t="str">
        <f t="shared" si="233"/>
        <v>ATENDE</v>
      </c>
      <c r="CI449" s="18" t="str">
        <f t="shared" si="234"/>
        <v>ATENDE</v>
      </c>
      <c r="CJ449" s="133" t="str">
        <f>_xlfn.XLOOKUP(CK449,'Banco de dados'!$B:$B,'Banco de dados'!$D:$D)</f>
        <v>LEDSTAR</v>
      </c>
      <c r="CK449" s="145" t="s">
        <v>721</v>
      </c>
      <c r="CL449" s="24" t="str">
        <f>_xlfn.XLOOKUP(CK449,'Banco de dados'!$B:$B,'Banco de dados'!$E:$E)</f>
        <v>LUM LED SL VT 9.1 100W</v>
      </c>
      <c r="CM449" s="24"/>
      <c r="CN449" s="24" t="e">
        <f>IF(CM449="-","-",_xlfn.XLOOKUP(CM449,'Banco de dados'!$B:$B,'Banco de dados'!$E:$E))</f>
        <v>#N/A</v>
      </c>
      <c r="CO449" s="26">
        <f t="shared" si="235"/>
        <v>0</v>
      </c>
      <c r="CP449" s="24">
        <f>_xlfn.XLOOKUP(CK449,'Banco de dados'!$B:$B,'Banco de dados'!$H:$H)</f>
        <v>100</v>
      </c>
      <c r="CQ449" s="24" t="e">
        <f>_xlfn.XLOOKUP(CM449,'Banco de dados'!$B:$B,'Banco de dados'!$H:$H)</f>
        <v>#N/A</v>
      </c>
      <c r="CR449" s="24">
        <f>_xlfn.XLOOKUP(CK449,'Banco de dados'!$B:$B,'Banco de dados'!$F:$F)</f>
        <v>15900</v>
      </c>
      <c r="CS449" s="24">
        <f>_xlfn.XLOOKUP(CM449,'Banco de dados'!$B:$B,'Banco de dados'!$F:$F)</f>
        <v>0</v>
      </c>
      <c r="CT449" s="25">
        <v>0</v>
      </c>
      <c r="CU449" s="25"/>
      <c r="CV449" s="24" t="str">
        <f>IF(AI449&lt;=0.5,"Curto I",IF(AND(AI449&gt;='Braços de IP'!$B$9,AI449&lt;='Braços de IP'!$D$9),'Braços de IP'!$E$9,IF(AND(AI449&gt;='Braços de IP'!$B$10,AI449&lt;='Braços de IP'!$D$10),'Braços de IP'!$E$10,IF(AND(AI449&gt;='Braços de IP'!$B$11,AI449&lt;='Braços de IP'!$D$11),'Braços de IP'!$E$11,IF(AND(AI449&gt;='Braços de IP'!$B$12,AI449&lt;='Braços de IP'!$D$12),'Braços de IP'!$E$12,IF(AND(AI449&gt;='Braços de IP'!$B$13,AI449&lt;='Braços de IP'!$D$13),'Braços de IP'!$E$13,IF(AND(AI449&gt;='Braços de IP'!$B$14,AI449&lt;='Braços de IP'!$D$14),'Braços de IP'!$E$14,"ERRO")))))))</f>
        <v>Curto II</v>
      </c>
      <c r="CW449" s="25" t="s">
        <v>171</v>
      </c>
      <c r="CX449" s="24"/>
      <c r="CY449" s="27"/>
      <c r="CZ449" s="24"/>
      <c r="DA449" s="24"/>
      <c r="DB449" s="24"/>
      <c r="DC449" s="24"/>
      <c r="DD449" s="24"/>
      <c r="DE449" s="24"/>
      <c r="DF449" s="28">
        <f t="shared" si="236"/>
        <v>100</v>
      </c>
      <c r="DG449" s="29">
        <f t="shared" si="237"/>
        <v>150</v>
      </c>
      <c r="DH449" s="28">
        <f t="shared" si="238"/>
        <v>0</v>
      </c>
      <c r="DI449" s="30">
        <f t="shared" si="239"/>
        <v>0.33333333333333337</v>
      </c>
      <c r="DJ449" s="31"/>
      <c r="DK449" s="32"/>
      <c r="DL449" s="15" t="s">
        <v>141</v>
      </c>
      <c r="DM449" s="15"/>
      <c r="DO449" s="33">
        <f t="shared" si="240"/>
        <v>0.41860465116279072</v>
      </c>
    </row>
    <row r="450" spans="3:119" ht="15.75" hidden="1" customHeight="1" x14ac:dyDescent="0.3">
      <c r="C450" t="s">
        <v>991</v>
      </c>
      <c r="D450" s="15">
        <v>150</v>
      </c>
      <c r="E450" s="15" t="s">
        <v>132</v>
      </c>
      <c r="F450" s="15" t="s">
        <v>318</v>
      </c>
      <c r="G450" s="15">
        <v>-30.04504665</v>
      </c>
      <c r="H450" s="15">
        <v>-50.150679850000003</v>
      </c>
      <c r="I450" s="15" t="s">
        <v>319</v>
      </c>
      <c r="J450" s="15" t="s">
        <v>135</v>
      </c>
      <c r="K450" s="15" t="s">
        <v>136</v>
      </c>
      <c r="L450" s="15" t="s">
        <v>148</v>
      </c>
      <c r="M450" s="15">
        <v>150</v>
      </c>
      <c r="N450" s="15">
        <v>22</v>
      </c>
      <c r="O450" s="15">
        <v>0</v>
      </c>
      <c r="P450" s="15">
        <f t="shared" ref="P450:P513" si="245">M450*AG450*2</f>
        <v>0</v>
      </c>
      <c r="Q450" s="20">
        <v>2</v>
      </c>
      <c r="R450" s="16">
        <v>2.5</v>
      </c>
      <c r="S450" s="16">
        <v>10</v>
      </c>
      <c r="T450" s="15"/>
      <c r="U450" s="15"/>
      <c r="V450" s="15">
        <v>0</v>
      </c>
      <c r="W450" s="15">
        <v>2.5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 t="s">
        <v>138</v>
      </c>
      <c r="AD450" s="15" t="s">
        <v>139</v>
      </c>
      <c r="AE450" s="15">
        <v>35.1</v>
      </c>
      <c r="AF450" s="15">
        <v>7.5</v>
      </c>
      <c r="AG450" s="15">
        <v>0</v>
      </c>
      <c r="AH450" s="15">
        <v>0.5</v>
      </c>
      <c r="AI450" s="15">
        <v>1.5</v>
      </c>
      <c r="AJ450" s="16">
        <f t="shared" ref="AJ450:AJ513" si="246">AI450-AH450</f>
        <v>1</v>
      </c>
      <c r="AK450" s="16" t="s">
        <v>135</v>
      </c>
      <c r="AL450" s="16" t="s">
        <v>135</v>
      </c>
      <c r="AM450" s="15" t="s">
        <v>140</v>
      </c>
      <c r="AN450" s="16">
        <f t="shared" ref="AN450:AN513" si="247">IF(AC450="Unilateral",2*AG450,IF(AC450="Bilateral Alternada",3*AG450,IF(AC450="Bilateral Frontal",4*AG450,IF(AC450="Canteiro Central",2*AG450,"erro"))))</f>
        <v>0</v>
      </c>
      <c r="AO450" s="16">
        <v>0</v>
      </c>
      <c r="AP450" s="16">
        <v>0</v>
      </c>
      <c r="AQ450" s="16">
        <v>0</v>
      </c>
      <c r="AR450" s="16">
        <v>0</v>
      </c>
      <c r="AS450" s="16">
        <v>0</v>
      </c>
      <c r="AT450" s="16" t="s">
        <v>135</v>
      </c>
      <c r="AU450" s="17">
        <f t="shared" ref="AU450:AU513" si="248">IF(AO450=0,0,IF(AC450="Unilateral",2*AO450,IF(AC450="Bilateral Alternada",3*AO450,IF(AC450="Bilateral Frontal",4*AO450,IF(AC450="Canteiro Central",2*AO450,"erro")))))</f>
        <v>0</v>
      </c>
      <c r="AV450" s="17"/>
      <c r="AW450" s="17">
        <f>VLOOKUP(I450,ABNT5101!$I$3:$J$9,2)</f>
        <v>20</v>
      </c>
      <c r="AX450" s="17">
        <f>VLOOKUP(I450,ABNT5101!$I$3:$M$9,5)</f>
        <v>0.28000000000000003</v>
      </c>
      <c r="AY450" s="131" t="str">
        <f>_xlfn.XLOOKUP(I450,ABNT5101!$I:$I,ABNT5101!$L:$L)</f>
        <v>-</v>
      </c>
      <c r="AZ450" s="131">
        <f>_xlfn.XLOOKUP(I450,ABNT5101!$I:$I,ABNT5101!M:M)</f>
        <v>0.28000000000000003</v>
      </c>
      <c r="BA450" s="131" t="str">
        <f>_xlfn.XLOOKUP(I450,ABNT5101!$I:$I,ABNT5101!N:N)</f>
        <v>-</v>
      </c>
      <c r="BB450" s="131">
        <f>_xlfn.XLOOKUP(I450,ABNT5101!$I:$I,ABNT5101!O:O)</f>
        <v>14</v>
      </c>
      <c r="BC450" s="18" t="str">
        <f t="shared" ref="BC450:BC513" si="249">IF(BM450="NÃO ATENDE","NÃO ATENDE",IF(BX450="NÃO ATENDE","NÃO ATENDE",IF(CG450="NÃO ATENDE","NÃO ATENDE","ATENDE")))</f>
        <v>ATENDE</v>
      </c>
      <c r="BD450" s="19">
        <f t="shared" ref="BD450:BD513" si="250">BG450/AW450-1</f>
        <v>0.11199999999999988</v>
      </c>
      <c r="BE450" s="19">
        <f t="shared" ref="BE450:BE513" si="251">BH450/AX450-1</f>
        <v>0.24999999999999978</v>
      </c>
      <c r="BF450" s="19" t="str">
        <f t="shared" ref="BF450:BF513" si="252">IF($I450="M6",BI450/AY450-1,"-")</f>
        <v>-</v>
      </c>
      <c r="BG450" s="20">
        <v>22.24</v>
      </c>
      <c r="BH450" s="20">
        <v>0.35</v>
      </c>
      <c r="BI450" s="20"/>
      <c r="BJ450" s="20"/>
      <c r="BK450" s="21"/>
      <c r="BL450" s="20"/>
      <c r="BM450" s="18" t="str">
        <f t="shared" ref="BM450:BM513" si="253">IF(OR(BN450="NÃO ATENDE",BO450="NÃO ATENDE",BP450="NÃO ATENDE"),"NÃO ATENDE","ATENDE")</f>
        <v>ATENDE</v>
      </c>
      <c r="BN450" s="18" t="str">
        <f t="shared" ref="BN450:BN513" si="254">IF(BG450&gt;=AW450,"ATENDE",IF(BG450&gt;=0.99*AW450,"ATENDIMENTO LIMIAR","NÃO ATENDE"))</f>
        <v>ATENDE</v>
      </c>
      <c r="BO450" s="18" t="str">
        <f t="shared" ref="BO450:BO513" si="255">IF(BH450&gt;=AX450,"ATENDE",IF(BH450&gt;=(AX450-0.02),"ATENDIMENTO LIMIAR","NÃO ATENDE"))</f>
        <v>ATENDE</v>
      </c>
      <c r="BP450" s="18" t="str">
        <f t="shared" ref="BP450:BP513" si="256">IF(AY450="-","ATENDE",IF(BI450&gt;=AY450,"ATENDE",IF(BI450&gt;=(AY450-0.02),"ATENDIMENTO LIMIAR","NÃO ATENDE")))</f>
        <v>ATENDE</v>
      </c>
      <c r="BQ450" s="22" t="str">
        <f t="shared" ref="BQ450:BQ513" si="257">I450</f>
        <v>C2</v>
      </c>
      <c r="BR450" s="22" t="str">
        <f t="shared" si="244"/>
        <v>P6</v>
      </c>
      <c r="BS450" s="23">
        <f t="shared" ref="BS450:BS513" si="258">IF(BT450="-","-",BT450/BV450-1)</f>
        <v>1.2066666666666666</v>
      </c>
      <c r="BT450" s="20">
        <v>6.62</v>
      </c>
      <c r="BU450" s="20">
        <v>2.87</v>
      </c>
      <c r="BV450" s="132">
        <f>IF(BR450="-","-",_xlfn.XLOOKUP(BR450,ABNT5101!$B$4:$B$9,ABNT5101!$C$4:$C$9))</f>
        <v>3</v>
      </c>
      <c r="BW450" s="132">
        <f>IF(BR450="-","-",_xlfn.XLOOKUP(BR450,ABNT5101!$B$4:$B$9,ABNT5101!$D$4:$D$9))</f>
        <v>0.6</v>
      </c>
      <c r="BX450" s="18" t="str">
        <f t="shared" ref="BX450:BX513" si="259">IF(BY450="-","-",IF(BY450="NÃO ATENDE","NÃO ATENDE",IF(BZ450="NÃO ATENDE","NÃO ATENDE","ATENDE")))</f>
        <v>ATENDE</v>
      </c>
      <c r="BY450" s="18" t="str">
        <f t="shared" ref="BY450:BY513" si="260">IF(BR450="-","-",IF(BT450&gt;=BV450,"ATENDE",IF(BT450&gt;=(BV450*0.99),"ATENDIMENTO LIMIAR","NÃO ATENDE")))</f>
        <v>ATENDE</v>
      </c>
      <c r="BZ450" s="18" t="str">
        <f t="shared" ref="BZ450:BZ513" si="261">IF(BR450="-","-",IF(BU450&gt;=BW450,"ATENDE","NÃO ATENDE"))</f>
        <v>ATENDE</v>
      </c>
      <c r="CA450" s="22" t="str">
        <f t="shared" si="243"/>
        <v>P6</v>
      </c>
      <c r="CB450" s="23">
        <f t="shared" ref="CB450:CB513" si="262">IF(CC450="-","-",CC450/CE450-1)</f>
        <v>6.1133333333333333</v>
      </c>
      <c r="CC450" s="22">
        <v>21.34</v>
      </c>
      <c r="CD450" s="22">
        <v>9.4700000000000006</v>
      </c>
      <c r="CE450" s="130">
        <f>IF(CA450="-","-",_xlfn.XLOOKUP(CA450,ABNT5101!$B$4:$B$9,ABNT5101!$C$4:$C$9))</f>
        <v>3</v>
      </c>
      <c r="CF450" s="130">
        <f>IF(CA450="-","-",_xlfn.XLOOKUP(CA450,ABNT5101!$B$4:$B$9,ABNT5101!$D$4:$D$9))</f>
        <v>0.6</v>
      </c>
      <c r="CG450" s="18" t="str">
        <f t="shared" ref="CG450:CG513" si="263">IF(CH450="-","-",IF(CH450="NÃO ATENDE","NÃO ATENDE",IF(CI450="NÃO ATENDE","NÃO ATENDE","ATENDE")))</f>
        <v>ATENDE</v>
      </c>
      <c r="CH450" s="18" t="str">
        <f t="shared" ref="CH450:CH513" si="264">IF(CA450="-","-",IF(CC450&gt;=(CE450),"ATENDE",IF(CC450&gt;=(0.99*CE450),"ATENDIMENTO LIMIAR","NÃO ATENDE")))</f>
        <v>ATENDE</v>
      </c>
      <c r="CI450" s="18" t="str">
        <f t="shared" ref="CI450:CI513" si="265">IF(CA450="-","-",IF(CD450&gt;=CF450,"ATENDE","NÃO ATENDE"))</f>
        <v>ATENDE</v>
      </c>
      <c r="CJ450" s="133" t="str">
        <f>_xlfn.XLOOKUP(CK450,'Banco de dados'!$B:$B,'Banco de dados'!$D:$D)</f>
        <v>SX LIGHTING</v>
      </c>
      <c r="CK450" s="145" t="s">
        <v>813</v>
      </c>
      <c r="CL450" s="24" t="str">
        <f>_xlfn.XLOOKUP(CK450,'Banco de dados'!$B:$B,'Banco de dados'!$E:$E)</f>
        <v>SXINLPP090K40L12CZF7PHF</v>
      </c>
      <c r="CM450" s="24"/>
      <c r="CN450" s="24" t="e">
        <f>IF(CM450="-","-",_xlfn.XLOOKUP(CM450,'Banco de dados'!$B:$B,'Banco de dados'!$E:$E))</f>
        <v>#N/A</v>
      </c>
      <c r="CO450" s="26">
        <f t="shared" ref="CO450:CO513" si="266">AG450</f>
        <v>0</v>
      </c>
      <c r="CP450" s="24">
        <f>_xlfn.XLOOKUP(CK450,'Banco de dados'!$B:$B,'Banco de dados'!$H:$H)</f>
        <v>90</v>
      </c>
      <c r="CQ450" s="24">
        <f>_xlfn.XLOOKUP(CM450,'Banco de dados'!$B:$B,'Banco de dados'!$H:$H)</f>
        <v>0</v>
      </c>
      <c r="CR450" s="24">
        <f>_xlfn.XLOOKUP(CK450,'Banco de dados'!$B:$B,'Banco de dados'!$F:$F)</f>
        <v>15476</v>
      </c>
      <c r="CS450" s="24">
        <f>_xlfn.XLOOKUP(CM450,'Banco de dados'!$B:$B,'Banco de dados'!$F:$F)</f>
        <v>0</v>
      </c>
      <c r="CT450" s="25">
        <v>0</v>
      </c>
      <c r="CU450" s="25"/>
      <c r="CV450" s="24" t="str">
        <f>IF(AI450&lt;=0.5,"Curto I",IF(AND(AI450&gt;='Braços de IP'!$B$9,AI450&lt;='Braços de IP'!$D$9),'Braços de IP'!$E$9,IF(AND(AI450&gt;='Braços de IP'!$B$10,AI450&lt;='Braços de IP'!$D$10),'Braços de IP'!$E$10,IF(AND(AI450&gt;='Braços de IP'!$B$11,AI450&lt;='Braços de IP'!$D$11),'Braços de IP'!$E$11,IF(AND(AI450&gt;='Braços de IP'!$B$12,AI450&lt;='Braços de IP'!$D$12),'Braços de IP'!$E$12,IF(AND(AI450&gt;='Braços de IP'!$B$13,AI450&lt;='Braços de IP'!$D$13),'Braços de IP'!$E$13,IF(AND(AI450&gt;='Braços de IP'!$B$14,AI450&lt;='Braços de IP'!$D$14),'Braços de IP'!$E$14,"ERRO")))))))</f>
        <v>Curto II</v>
      </c>
      <c r="CW450" s="25"/>
      <c r="CX450" s="24"/>
      <c r="CY450" s="27"/>
      <c r="CZ450" s="24"/>
      <c r="DA450" s="24"/>
      <c r="DB450" s="24"/>
      <c r="DC450" s="24"/>
      <c r="DD450" s="24"/>
      <c r="DE450" s="24"/>
      <c r="DF450" s="28">
        <f t="shared" ref="DF450:DF513" si="267">CP450</f>
        <v>90</v>
      </c>
      <c r="DG450" s="29">
        <f t="shared" ref="DG450:DG513" si="268">M450</f>
        <v>150</v>
      </c>
      <c r="DH450" s="28">
        <f t="shared" ref="DH450:DH513" si="269">SUM(DF450:DG450)*CO450</f>
        <v>0</v>
      </c>
      <c r="DI450" s="30">
        <f t="shared" ref="DI450:DI513" si="270">1-DF450/DG450</f>
        <v>0.4</v>
      </c>
      <c r="DJ450" s="31"/>
      <c r="DK450" s="32"/>
      <c r="DL450" s="15" t="s">
        <v>141</v>
      </c>
      <c r="DM450" s="15"/>
      <c r="DO450" s="33">
        <f t="shared" ref="DO450:DO513" si="271">((M450+N450)-CP450)/(M450+N450)</f>
        <v>0.47674418604651164</v>
      </c>
    </row>
    <row r="451" spans="3:119" ht="15.75" hidden="1" customHeight="1" x14ac:dyDescent="0.3">
      <c r="C451" t="s">
        <v>991</v>
      </c>
      <c r="D451" s="15">
        <v>150</v>
      </c>
      <c r="E451" s="15" t="s">
        <v>132</v>
      </c>
      <c r="F451" s="15" t="s">
        <v>318</v>
      </c>
      <c r="G451" s="15">
        <v>-30.04504665</v>
      </c>
      <c r="H451" s="15">
        <v>-50.150679850000003</v>
      </c>
      <c r="I451" s="15" t="s">
        <v>319</v>
      </c>
      <c r="J451" s="15" t="s">
        <v>135</v>
      </c>
      <c r="K451" s="15" t="s">
        <v>136</v>
      </c>
      <c r="L451" s="15" t="s">
        <v>148</v>
      </c>
      <c r="M451" s="15">
        <v>150</v>
      </c>
      <c r="N451" s="15">
        <v>22</v>
      </c>
      <c r="O451" s="15">
        <v>0</v>
      </c>
      <c r="P451" s="15">
        <f t="shared" si="245"/>
        <v>0</v>
      </c>
      <c r="Q451" s="20">
        <v>2</v>
      </c>
      <c r="R451" s="16">
        <v>2.5</v>
      </c>
      <c r="S451" s="16">
        <v>10</v>
      </c>
      <c r="T451" s="15"/>
      <c r="U451" s="15"/>
      <c r="V451" s="15">
        <v>0</v>
      </c>
      <c r="W451" s="15">
        <v>2.5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 t="s">
        <v>138</v>
      </c>
      <c r="AD451" s="15" t="s">
        <v>139</v>
      </c>
      <c r="AE451" s="15">
        <v>35.1</v>
      </c>
      <c r="AF451" s="15">
        <v>7.5</v>
      </c>
      <c r="AG451" s="15">
        <v>0</v>
      </c>
      <c r="AH451" s="15">
        <v>0.5</v>
      </c>
      <c r="AI451" s="15">
        <v>1.5</v>
      </c>
      <c r="AJ451" s="16">
        <f t="shared" si="246"/>
        <v>1</v>
      </c>
      <c r="AK451" s="16" t="s">
        <v>135</v>
      </c>
      <c r="AL451" s="16" t="s">
        <v>135</v>
      </c>
      <c r="AM451" s="15" t="s">
        <v>140</v>
      </c>
      <c r="AN451" s="16">
        <f t="shared" si="247"/>
        <v>0</v>
      </c>
      <c r="AO451" s="16">
        <v>0</v>
      </c>
      <c r="AP451" s="16">
        <v>0</v>
      </c>
      <c r="AQ451" s="16">
        <v>0</v>
      </c>
      <c r="AR451" s="16">
        <v>0</v>
      </c>
      <c r="AS451" s="16">
        <v>0</v>
      </c>
      <c r="AT451" s="16" t="s">
        <v>135</v>
      </c>
      <c r="AU451" s="17">
        <f t="shared" si="248"/>
        <v>0</v>
      </c>
      <c r="AV451" s="17"/>
      <c r="AW451" s="17">
        <f>VLOOKUP(I451,ABNT5101!$I$3:$J$9,2)</f>
        <v>20</v>
      </c>
      <c r="AX451" s="17">
        <f>VLOOKUP(I451,ABNT5101!$I$3:$M$9,5)</f>
        <v>0.28000000000000003</v>
      </c>
      <c r="AY451" s="131" t="str">
        <f>_xlfn.XLOOKUP(I451,ABNT5101!$I:$I,ABNT5101!$L:$L)</f>
        <v>-</v>
      </c>
      <c r="AZ451" s="131">
        <f>_xlfn.XLOOKUP(I451,ABNT5101!$I:$I,ABNT5101!M:M)</f>
        <v>0.28000000000000003</v>
      </c>
      <c r="BA451" s="131" t="str">
        <f>_xlfn.XLOOKUP(I451,ABNT5101!$I:$I,ABNT5101!N:N)</f>
        <v>-</v>
      </c>
      <c r="BB451" s="131">
        <f>_xlfn.XLOOKUP(I451,ABNT5101!$I:$I,ABNT5101!O:O)</f>
        <v>14</v>
      </c>
      <c r="BC451" s="18" t="str">
        <f t="shared" si="249"/>
        <v>ATENDE</v>
      </c>
      <c r="BD451" s="19">
        <f t="shared" si="250"/>
        <v>-2.5000000000000577E-3</v>
      </c>
      <c r="BE451" s="19">
        <f t="shared" si="251"/>
        <v>0.14285714285714279</v>
      </c>
      <c r="BF451" s="19" t="str">
        <f t="shared" si="252"/>
        <v>-</v>
      </c>
      <c r="BG451" s="20">
        <v>19.95</v>
      </c>
      <c r="BH451" s="20">
        <v>0.32</v>
      </c>
      <c r="BI451" s="20"/>
      <c r="BJ451" s="20"/>
      <c r="BK451" s="21"/>
      <c r="BL451" s="20"/>
      <c r="BM451" s="18" t="str">
        <f t="shared" si="253"/>
        <v>ATENDE</v>
      </c>
      <c r="BN451" s="18" t="str">
        <f t="shared" si="254"/>
        <v>ATENDIMENTO LIMIAR</v>
      </c>
      <c r="BO451" s="18" t="str">
        <f t="shared" si="255"/>
        <v>ATENDE</v>
      </c>
      <c r="BP451" s="18" t="str">
        <f t="shared" si="256"/>
        <v>ATENDE</v>
      </c>
      <c r="BQ451" s="22" t="str">
        <f t="shared" si="257"/>
        <v>C2</v>
      </c>
      <c r="BR451" s="22" t="str">
        <f t="shared" si="244"/>
        <v>P6</v>
      </c>
      <c r="BS451" s="23">
        <f t="shared" si="258"/>
        <v>0.28333333333333344</v>
      </c>
      <c r="BT451" s="20">
        <v>3.85</v>
      </c>
      <c r="BU451" s="20">
        <v>1.39</v>
      </c>
      <c r="BV451" s="132">
        <f>IF(BR451="-","-",_xlfn.XLOOKUP(BR451,ABNT5101!$B$4:$B$9,ABNT5101!$C$4:$C$9))</f>
        <v>3</v>
      </c>
      <c r="BW451" s="132">
        <f>IF(BR451="-","-",_xlfn.XLOOKUP(BR451,ABNT5101!$B$4:$B$9,ABNT5101!$D$4:$D$9))</f>
        <v>0.6</v>
      </c>
      <c r="BX451" s="18" t="str">
        <f t="shared" si="259"/>
        <v>ATENDE</v>
      </c>
      <c r="BY451" s="18" t="str">
        <f t="shared" si="260"/>
        <v>ATENDE</v>
      </c>
      <c r="BZ451" s="18" t="str">
        <f t="shared" si="261"/>
        <v>ATENDE</v>
      </c>
      <c r="CA451" s="22" t="str">
        <f t="shared" si="243"/>
        <v>P6</v>
      </c>
      <c r="CB451" s="23">
        <f t="shared" si="262"/>
        <v>5.1733333333333329</v>
      </c>
      <c r="CC451" s="22">
        <v>18.52</v>
      </c>
      <c r="CD451" s="22">
        <v>8.01</v>
      </c>
      <c r="CE451" s="130">
        <f>IF(CA451="-","-",_xlfn.XLOOKUP(CA451,ABNT5101!$B$4:$B$9,ABNT5101!$C$4:$C$9))</f>
        <v>3</v>
      </c>
      <c r="CF451" s="130">
        <f>IF(CA451="-","-",_xlfn.XLOOKUP(CA451,ABNT5101!$B$4:$B$9,ABNT5101!$D$4:$D$9))</f>
        <v>0.6</v>
      </c>
      <c r="CG451" s="18" t="str">
        <f t="shared" si="263"/>
        <v>ATENDE</v>
      </c>
      <c r="CH451" s="18" t="str">
        <f t="shared" si="264"/>
        <v>ATENDE</v>
      </c>
      <c r="CI451" s="18" t="str">
        <f t="shared" si="265"/>
        <v>ATENDE</v>
      </c>
      <c r="CJ451" s="133" t="str">
        <f>_xlfn.XLOOKUP(CK451,'Banco de dados'!$B:$B,'Banco de dados'!$D:$D)</f>
        <v>TECNOWATT</v>
      </c>
      <c r="CK451" s="145" t="s">
        <v>838</v>
      </c>
      <c r="CL451" s="24" t="str">
        <f>_xlfn.XLOOKUP(CK451,'Banco de dados'!$B:$B,'Banco de dados'!$E:$E)</f>
        <v>SIGSAGPTLRRSSNDL100W125IBBRS
1-10C1MUN6.5</v>
      </c>
      <c r="CM451" s="24"/>
      <c r="CN451" s="24" t="e">
        <f>IF(CM451="-","-",_xlfn.XLOOKUP(CM451,'Banco de dados'!$B:$B,'Banco de dados'!$E:$E))</f>
        <v>#N/A</v>
      </c>
      <c r="CO451" s="26">
        <f t="shared" si="266"/>
        <v>0</v>
      </c>
      <c r="CP451" s="24">
        <f>_xlfn.XLOOKUP(CK451,'Banco de dados'!$B:$B,'Banco de dados'!$H:$H)</f>
        <v>100</v>
      </c>
      <c r="CQ451" s="24" t="e">
        <f>_xlfn.XLOOKUP(CM451,'Banco de dados'!$B:$B,'Banco de dados'!$H:$H)</f>
        <v>#N/A</v>
      </c>
      <c r="CR451" s="24">
        <f>_xlfn.XLOOKUP(CK451,'Banco de dados'!$B:$B,'Banco de dados'!$F:$F)</f>
        <v>15162</v>
      </c>
      <c r="CS451" s="24">
        <f>_xlfn.XLOOKUP(CM451,'Banco de dados'!$B:$B,'Banco de dados'!$F:$F)</f>
        <v>0</v>
      </c>
      <c r="CT451" s="25">
        <v>0</v>
      </c>
      <c r="CU451" s="25"/>
      <c r="CV451" s="24" t="str">
        <f>IF(AI451&lt;=0.5,"Curto I",IF(AND(AI451&gt;='Braços de IP'!$B$9,AI451&lt;='Braços de IP'!$D$9),'Braços de IP'!$E$9,IF(AND(AI451&gt;='Braços de IP'!$B$10,AI451&lt;='Braços de IP'!$D$10),'Braços de IP'!$E$10,IF(AND(AI451&gt;='Braços de IP'!$B$11,AI451&lt;='Braços de IP'!$D$11),'Braços de IP'!$E$11,IF(AND(AI451&gt;='Braços de IP'!$B$12,AI451&lt;='Braços de IP'!$D$12),'Braços de IP'!$E$12,IF(AND(AI451&gt;='Braços de IP'!$B$13,AI451&lt;='Braços de IP'!$D$13),'Braços de IP'!$E$13,IF(AND(AI451&gt;='Braços de IP'!$B$14,AI451&lt;='Braços de IP'!$D$14),'Braços de IP'!$E$14,"ERRO")))))))</f>
        <v>Curto II</v>
      </c>
      <c r="CW451" s="25"/>
      <c r="CX451" s="24"/>
      <c r="CY451" s="27"/>
      <c r="CZ451" s="24"/>
      <c r="DA451" s="24"/>
      <c r="DB451" s="24"/>
      <c r="DC451" s="24"/>
      <c r="DD451" s="24"/>
      <c r="DE451" s="24"/>
      <c r="DF451" s="28">
        <f t="shared" si="267"/>
        <v>100</v>
      </c>
      <c r="DG451" s="29">
        <f t="shared" si="268"/>
        <v>150</v>
      </c>
      <c r="DH451" s="28">
        <f t="shared" si="269"/>
        <v>0</v>
      </c>
      <c r="DI451" s="30">
        <f t="shared" si="270"/>
        <v>0.33333333333333337</v>
      </c>
      <c r="DJ451" s="31"/>
      <c r="DK451" s="32"/>
      <c r="DL451" s="15" t="s">
        <v>141</v>
      </c>
      <c r="DM451" s="15"/>
      <c r="DO451" s="33">
        <f t="shared" si="271"/>
        <v>0.41860465116279072</v>
      </c>
    </row>
    <row r="452" spans="3:119" ht="15.75" hidden="1" customHeight="1" x14ac:dyDescent="0.3">
      <c r="C452" t="s">
        <v>991</v>
      </c>
      <c r="D452" s="15">
        <v>151</v>
      </c>
      <c r="E452" s="15" t="s">
        <v>132</v>
      </c>
      <c r="F452" s="15" t="s">
        <v>320</v>
      </c>
      <c r="G452" s="15">
        <v>-30.050441450000001</v>
      </c>
      <c r="H452" s="15">
        <v>-50.153890259999997</v>
      </c>
      <c r="I452" s="15" t="s">
        <v>154</v>
      </c>
      <c r="J452" s="15" t="s">
        <v>135</v>
      </c>
      <c r="K452" s="15" t="s">
        <v>136</v>
      </c>
      <c r="L452" s="15" t="s">
        <v>148</v>
      </c>
      <c r="M452" s="15">
        <v>100</v>
      </c>
      <c r="N452" s="15">
        <v>17</v>
      </c>
      <c r="O452" s="15">
        <v>0</v>
      </c>
      <c r="P452" s="15">
        <f t="shared" si="245"/>
        <v>200</v>
      </c>
      <c r="Q452" s="20">
        <v>2</v>
      </c>
      <c r="R452" s="16">
        <v>2.5</v>
      </c>
      <c r="S452" s="16">
        <v>7</v>
      </c>
      <c r="T452" s="15"/>
      <c r="U452" s="15"/>
      <c r="V452" s="15">
        <v>0</v>
      </c>
      <c r="W452" s="15">
        <v>2.5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 t="s">
        <v>138</v>
      </c>
      <c r="AD452" s="15" t="s">
        <v>139</v>
      </c>
      <c r="AE452" s="15">
        <v>35.6</v>
      </c>
      <c r="AF452" s="15">
        <v>7.5</v>
      </c>
      <c r="AG452" s="15">
        <v>1</v>
      </c>
      <c r="AH452" s="15">
        <v>0.35</v>
      </c>
      <c r="AI452" s="15">
        <v>1.3</v>
      </c>
      <c r="AJ452" s="16">
        <f t="shared" si="246"/>
        <v>0.95000000000000007</v>
      </c>
      <c r="AK452" s="16" t="s">
        <v>135</v>
      </c>
      <c r="AL452" s="16" t="s">
        <v>135</v>
      </c>
      <c r="AM452" s="15" t="s">
        <v>140</v>
      </c>
      <c r="AN452" s="16">
        <f t="shared" si="247"/>
        <v>2</v>
      </c>
      <c r="AO452" s="16">
        <v>0</v>
      </c>
      <c r="AP452" s="16">
        <v>0</v>
      </c>
      <c r="AQ452" s="16">
        <v>0</v>
      </c>
      <c r="AR452" s="16">
        <v>0</v>
      </c>
      <c r="AS452" s="16">
        <v>0</v>
      </c>
      <c r="AT452" s="16" t="s">
        <v>135</v>
      </c>
      <c r="AU452" s="17">
        <f t="shared" si="248"/>
        <v>0</v>
      </c>
      <c r="AV452" s="17"/>
      <c r="AW452" s="17">
        <f>VLOOKUP(I452,ABNT5101!$I$3:$J$9,2)</f>
        <v>10</v>
      </c>
      <c r="AX452" s="17">
        <f>VLOOKUP(I452,ABNT5101!$I$3:$M$9,5)</f>
        <v>0.18</v>
      </c>
      <c r="AY452" s="131" t="str">
        <f>_xlfn.XLOOKUP(I452,ABNT5101!$I:$I,ABNT5101!$L:$L)</f>
        <v>-</v>
      </c>
      <c r="AZ452" s="131">
        <f>_xlfn.XLOOKUP(I452,ABNT5101!$I:$I,ABNT5101!M:M)</f>
        <v>0.18</v>
      </c>
      <c r="BA452" s="131" t="str">
        <f>_xlfn.XLOOKUP(I452,ABNT5101!$I:$I,ABNT5101!N:N)</f>
        <v>-</v>
      </c>
      <c r="BB452" s="131">
        <f>_xlfn.XLOOKUP(I452,ABNT5101!$I:$I,ABNT5101!O:O)</f>
        <v>16</v>
      </c>
      <c r="BC452" s="18" t="str">
        <f t="shared" si="249"/>
        <v>ATENDE</v>
      </c>
      <c r="BD452" s="19">
        <f t="shared" si="250"/>
        <v>0.15900000000000003</v>
      </c>
      <c r="BE452" s="19">
        <f t="shared" si="251"/>
        <v>1.2222222222222223</v>
      </c>
      <c r="BF452" s="19" t="str">
        <f t="shared" si="252"/>
        <v>-</v>
      </c>
      <c r="BG452" s="20">
        <v>11.59</v>
      </c>
      <c r="BH452" s="20">
        <v>0.4</v>
      </c>
      <c r="BI452" s="20"/>
      <c r="BJ452" s="20"/>
      <c r="BK452" s="21"/>
      <c r="BL452" s="20"/>
      <c r="BM452" s="18" t="str">
        <f t="shared" si="253"/>
        <v>ATENDE</v>
      </c>
      <c r="BN452" s="18" t="str">
        <f t="shared" si="254"/>
        <v>ATENDE</v>
      </c>
      <c r="BO452" s="18" t="str">
        <f t="shared" si="255"/>
        <v>ATENDE</v>
      </c>
      <c r="BP452" s="18" t="str">
        <f t="shared" si="256"/>
        <v>ATENDE</v>
      </c>
      <c r="BQ452" s="22" t="str">
        <f t="shared" si="257"/>
        <v>C4</v>
      </c>
      <c r="BR452" s="22" t="str">
        <f t="shared" si="244"/>
        <v>P6</v>
      </c>
      <c r="BS452" s="23">
        <f t="shared" si="258"/>
        <v>1.48</v>
      </c>
      <c r="BT452" s="20">
        <v>7.44</v>
      </c>
      <c r="BU452" s="20">
        <v>3.59</v>
      </c>
      <c r="BV452" s="132">
        <f>IF(BR452="-","-",_xlfn.XLOOKUP(BR452,ABNT5101!$B$4:$B$9,ABNT5101!$C$4:$C$9))</f>
        <v>3</v>
      </c>
      <c r="BW452" s="132">
        <f>IF(BR452="-","-",_xlfn.XLOOKUP(BR452,ABNT5101!$B$4:$B$9,ABNT5101!$D$4:$D$9))</f>
        <v>0.6</v>
      </c>
      <c r="BX452" s="18" t="str">
        <f t="shared" si="259"/>
        <v>ATENDE</v>
      </c>
      <c r="BY452" s="18" t="str">
        <f t="shared" si="260"/>
        <v>ATENDE</v>
      </c>
      <c r="BZ452" s="18" t="str">
        <f t="shared" si="261"/>
        <v>ATENDE</v>
      </c>
      <c r="CA452" s="22" t="str">
        <f t="shared" si="243"/>
        <v>P6</v>
      </c>
      <c r="CB452" s="23">
        <f t="shared" si="262"/>
        <v>2.23</v>
      </c>
      <c r="CC452" s="22">
        <v>9.69</v>
      </c>
      <c r="CD452" s="22">
        <v>3.64</v>
      </c>
      <c r="CE452" s="130">
        <f>IF(CA452="-","-",_xlfn.XLOOKUP(CA452,ABNT5101!$B$4:$B$9,ABNT5101!$C$4:$C$9))</f>
        <v>3</v>
      </c>
      <c r="CF452" s="130">
        <f>IF(CA452="-","-",_xlfn.XLOOKUP(CA452,ABNT5101!$B$4:$B$9,ABNT5101!$D$4:$D$9))</f>
        <v>0.6</v>
      </c>
      <c r="CG452" s="18" t="str">
        <f t="shared" si="263"/>
        <v>ATENDE</v>
      </c>
      <c r="CH452" s="18" t="str">
        <f t="shared" si="264"/>
        <v>ATENDE</v>
      </c>
      <c r="CI452" s="18" t="str">
        <f t="shared" si="265"/>
        <v>ATENDE</v>
      </c>
      <c r="CJ452" s="133" t="str">
        <f>_xlfn.XLOOKUP(CK452,'Banco de dados'!$B:$B,'Banco de dados'!$D:$D)</f>
        <v>LEDSTAR</v>
      </c>
      <c r="CK452" s="145" t="s">
        <v>713</v>
      </c>
      <c r="CL452" s="24" t="str">
        <f>_xlfn.XLOOKUP(CK452,'Banco de dados'!$B:$B,'Banco de dados'!$E:$E)</f>
        <v>LUM LED SL VT 9.1 52W</v>
      </c>
      <c r="CM452" s="24"/>
      <c r="CN452" s="24" t="e">
        <f>IF(CM452="-","-",_xlfn.XLOOKUP(CM452,'Banco de dados'!$B:$B,'Banco de dados'!$E:$E))</f>
        <v>#N/A</v>
      </c>
      <c r="CO452" s="26">
        <f t="shared" si="266"/>
        <v>1</v>
      </c>
      <c r="CP452" s="24">
        <f>_xlfn.XLOOKUP(CK452,'Banco de dados'!$B:$B,'Banco de dados'!$H:$H)</f>
        <v>52</v>
      </c>
      <c r="CQ452" s="24">
        <f>_xlfn.XLOOKUP(CM452,'Banco de dados'!$B:$B,'Banco de dados'!$H:$H)</f>
        <v>0</v>
      </c>
      <c r="CR452" s="24">
        <f>_xlfn.XLOOKUP(CK452,'Banco de dados'!$B:$B,'Banco de dados'!$F:$F)</f>
        <v>8960.18</v>
      </c>
      <c r="CS452" s="24">
        <f>_xlfn.XLOOKUP(CM452,'Banco de dados'!$B:$B,'Banco de dados'!$F:$F)</f>
        <v>0</v>
      </c>
      <c r="CT452" s="25">
        <v>0</v>
      </c>
      <c r="CU452" s="25"/>
      <c r="CV452" s="24" t="str">
        <f>IF(AI452&lt;=0.5,"Curto I",IF(AND(AI452&gt;='Braços de IP'!$B$9,AI452&lt;='Braços de IP'!$D$9),'Braços de IP'!$E$9,IF(AND(AI452&gt;='Braços de IP'!$B$10,AI452&lt;='Braços de IP'!$D$10),'Braços de IP'!$E$10,IF(AND(AI452&gt;='Braços de IP'!$B$11,AI452&lt;='Braços de IP'!$D$11),'Braços de IP'!$E$11,IF(AND(AI452&gt;='Braços de IP'!$B$12,AI452&lt;='Braços de IP'!$D$12),'Braços de IP'!$E$12,IF(AND(AI452&gt;='Braços de IP'!$B$13,AI452&lt;='Braços de IP'!$D$13),'Braços de IP'!$E$13,IF(AND(AI452&gt;='Braços de IP'!$B$14,AI452&lt;='Braços de IP'!$D$14),'Braços de IP'!$E$14,"ERRO")))))))</f>
        <v>Curto II</v>
      </c>
      <c r="CW452" s="25"/>
      <c r="CX452" s="24"/>
      <c r="CY452" s="27"/>
      <c r="CZ452" s="24"/>
      <c r="DA452" s="24"/>
      <c r="DB452" s="24"/>
      <c r="DC452" s="24"/>
      <c r="DD452" s="24"/>
      <c r="DE452" s="24"/>
      <c r="DF452" s="28">
        <f t="shared" si="267"/>
        <v>52</v>
      </c>
      <c r="DG452" s="29">
        <f t="shared" si="268"/>
        <v>100</v>
      </c>
      <c r="DH452" s="28">
        <f t="shared" si="269"/>
        <v>152</v>
      </c>
      <c r="DI452" s="30">
        <f t="shared" si="270"/>
        <v>0.48</v>
      </c>
      <c r="DJ452" s="31"/>
      <c r="DK452" s="32"/>
      <c r="DL452" s="15" t="s">
        <v>141</v>
      </c>
      <c r="DM452" s="15"/>
      <c r="DO452" s="33">
        <f t="shared" si="271"/>
        <v>0.55555555555555558</v>
      </c>
    </row>
    <row r="453" spans="3:119" ht="15.75" hidden="1" customHeight="1" x14ac:dyDescent="0.3">
      <c r="C453" t="s">
        <v>991</v>
      </c>
      <c r="D453" s="15">
        <v>151</v>
      </c>
      <c r="E453" s="15" t="s">
        <v>132</v>
      </c>
      <c r="F453" s="15" t="s">
        <v>320</v>
      </c>
      <c r="G453" s="15">
        <v>-30.050441450000001</v>
      </c>
      <c r="H453" s="15">
        <v>-50.153890259999997</v>
      </c>
      <c r="I453" s="15" t="s">
        <v>154</v>
      </c>
      <c r="J453" s="15" t="s">
        <v>135</v>
      </c>
      <c r="K453" s="15" t="s">
        <v>136</v>
      </c>
      <c r="L453" s="15" t="s">
        <v>148</v>
      </c>
      <c r="M453" s="15">
        <v>100</v>
      </c>
      <c r="N453" s="15">
        <v>17</v>
      </c>
      <c r="O453" s="15">
        <v>0</v>
      </c>
      <c r="P453" s="15">
        <f t="shared" si="245"/>
        <v>200</v>
      </c>
      <c r="Q453" s="20">
        <v>2</v>
      </c>
      <c r="R453" s="16">
        <v>2.5</v>
      </c>
      <c r="S453" s="16">
        <v>7</v>
      </c>
      <c r="T453" s="15"/>
      <c r="U453" s="15"/>
      <c r="V453" s="15">
        <v>0</v>
      </c>
      <c r="W453" s="15">
        <v>2.5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 t="s">
        <v>138</v>
      </c>
      <c r="AD453" s="15" t="s">
        <v>139</v>
      </c>
      <c r="AE453" s="15">
        <v>35.6</v>
      </c>
      <c r="AF453" s="15">
        <v>7.5</v>
      </c>
      <c r="AG453" s="15">
        <v>1</v>
      </c>
      <c r="AH453" s="15">
        <v>0.35</v>
      </c>
      <c r="AI453" s="15">
        <v>1.3</v>
      </c>
      <c r="AJ453" s="16">
        <f t="shared" si="246"/>
        <v>0.95000000000000007</v>
      </c>
      <c r="AK453" s="16" t="s">
        <v>135</v>
      </c>
      <c r="AL453" s="16" t="s">
        <v>135</v>
      </c>
      <c r="AM453" s="15" t="s">
        <v>140</v>
      </c>
      <c r="AN453" s="16">
        <f t="shared" si="247"/>
        <v>2</v>
      </c>
      <c r="AO453" s="16">
        <v>0</v>
      </c>
      <c r="AP453" s="16">
        <v>0</v>
      </c>
      <c r="AQ453" s="16">
        <v>0</v>
      </c>
      <c r="AR453" s="16">
        <v>0</v>
      </c>
      <c r="AS453" s="16">
        <v>0</v>
      </c>
      <c r="AT453" s="16" t="s">
        <v>135</v>
      </c>
      <c r="AU453" s="17">
        <f t="shared" si="248"/>
        <v>0</v>
      </c>
      <c r="AV453" s="17"/>
      <c r="AW453" s="17">
        <f>VLOOKUP(I453,ABNT5101!$I$3:$J$9,2)</f>
        <v>10</v>
      </c>
      <c r="AX453" s="17">
        <f>VLOOKUP(I453,ABNT5101!$I$3:$M$9,5)</f>
        <v>0.18</v>
      </c>
      <c r="AY453" s="131" t="str">
        <f>_xlfn.XLOOKUP(I453,ABNT5101!$I:$I,ABNT5101!$L:$L)</f>
        <v>-</v>
      </c>
      <c r="AZ453" s="131">
        <f>_xlfn.XLOOKUP(I453,ABNT5101!$I:$I,ABNT5101!M:M)</f>
        <v>0.18</v>
      </c>
      <c r="BA453" s="131" t="str">
        <f>_xlfn.XLOOKUP(I453,ABNT5101!$I:$I,ABNT5101!N:N)</f>
        <v>-</v>
      </c>
      <c r="BB453" s="131">
        <f>_xlfn.XLOOKUP(I453,ABNT5101!$I:$I,ABNT5101!O:O)</f>
        <v>16</v>
      </c>
      <c r="BC453" s="18" t="str">
        <f t="shared" si="249"/>
        <v>ATENDE</v>
      </c>
      <c r="BD453" s="19">
        <f t="shared" si="250"/>
        <v>0.379</v>
      </c>
      <c r="BE453" s="19">
        <f t="shared" si="251"/>
        <v>1.6666666666666665</v>
      </c>
      <c r="BF453" s="19" t="str">
        <f t="shared" si="252"/>
        <v>-</v>
      </c>
      <c r="BG453" s="20">
        <v>13.79</v>
      </c>
      <c r="BH453" s="20">
        <v>0.48</v>
      </c>
      <c r="BI453" s="20"/>
      <c r="BJ453" s="20"/>
      <c r="BK453" s="21"/>
      <c r="BL453" s="20"/>
      <c r="BM453" s="18" t="str">
        <f t="shared" si="253"/>
        <v>ATENDE</v>
      </c>
      <c r="BN453" s="18" t="str">
        <f t="shared" si="254"/>
        <v>ATENDE</v>
      </c>
      <c r="BO453" s="18" t="str">
        <f t="shared" si="255"/>
        <v>ATENDE</v>
      </c>
      <c r="BP453" s="18" t="str">
        <f t="shared" si="256"/>
        <v>ATENDE</v>
      </c>
      <c r="BQ453" s="22" t="str">
        <f t="shared" si="257"/>
        <v>C4</v>
      </c>
      <c r="BR453" s="22" t="str">
        <f t="shared" si="244"/>
        <v>P6</v>
      </c>
      <c r="BS453" s="23">
        <f t="shared" si="258"/>
        <v>1.8866666666666667</v>
      </c>
      <c r="BT453" s="20">
        <v>8.66</v>
      </c>
      <c r="BU453" s="20">
        <v>6.26</v>
      </c>
      <c r="BV453" s="132">
        <f>IF(BR453="-","-",_xlfn.XLOOKUP(BR453,ABNT5101!$B$4:$B$9,ABNT5101!$C$4:$C$9))</f>
        <v>3</v>
      </c>
      <c r="BW453" s="132">
        <f>IF(BR453="-","-",_xlfn.XLOOKUP(BR453,ABNT5101!$B$4:$B$9,ABNT5101!$D$4:$D$9))</f>
        <v>0.6</v>
      </c>
      <c r="BX453" s="18" t="str">
        <f t="shared" si="259"/>
        <v>ATENDE</v>
      </c>
      <c r="BY453" s="18" t="str">
        <f t="shared" si="260"/>
        <v>ATENDE</v>
      </c>
      <c r="BZ453" s="18" t="str">
        <f t="shared" si="261"/>
        <v>ATENDE</v>
      </c>
      <c r="CA453" s="22" t="str">
        <f t="shared" si="243"/>
        <v>P6</v>
      </c>
      <c r="CB453" s="23">
        <f t="shared" si="262"/>
        <v>2.65</v>
      </c>
      <c r="CC453" s="22">
        <v>10.95</v>
      </c>
      <c r="CD453" s="22">
        <v>3.86</v>
      </c>
      <c r="CE453" s="130">
        <f>IF(CA453="-","-",_xlfn.XLOOKUP(CA453,ABNT5101!$B$4:$B$9,ABNT5101!$C$4:$C$9))</f>
        <v>3</v>
      </c>
      <c r="CF453" s="130">
        <f>IF(CA453="-","-",_xlfn.XLOOKUP(CA453,ABNT5101!$B$4:$B$9,ABNT5101!$D$4:$D$9))</f>
        <v>0.6</v>
      </c>
      <c r="CG453" s="18" t="str">
        <f t="shared" si="263"/>
        <v>ATENDE</v>
      </c>
      <c r="CH453" s="18" t="str">
        <f t="shared" si="264"/>
        <v>ATENDE</v>
      </c>
      <c r="CI453" s="18" t="str">
        <f t="shared" si="265"/>
        <v>ATENDE</v>
      </c>
      <c r="CJ453" s="133" t="str">
        <f>_xlfn.XLOOKUP(CK453,'Banco de dados'!$B:$B,'Banco de dados'!$D:$D)</f>
        <v>SX LIGHTING</v>
      </c>
      <c r="CK453" s="145" t="s">
        <v>805</v>
      </c>
      <c r="CL453" s="24" t="str">
        <f>_xlfn.XLOOKUP(CK453,'Banco de dados'!$B:$B,'Banco de dados'!$E:$E)</f>
        <v>SXINEVO050K40L12CZF7PHF</v>
      </c>
      <c r="CM453" s="24"/>
      <c r="CN453" s="24" t="e">
        <f>IF(CM453="-","-",_xlfn.XLOOKUP(CM453,'Banco de dados'!$B:$B,'Banco de dados'!$E:$E))</f>
        <v>#N/A</v>
      </c>
      <c r="CO453" s="26">
        <f t="shared" si="266"/>
        <v>1</v>
      </c>
      <c r="CP453" s="24">
        <f>_xlfn.XLOOKUP(CK453,'Banco de dados'!$B:$B,'Banco de dados'!$H:$H)</f>
        <v>50</v>
      </c>
      <c r="CQ453" s="24">
        <f>_xlfn.XLOOKUP(CM453,'Banco de dados'!$B:$B,'Banco de dados'!$H:$H)</f>
        <v>0</v>
      </c>
      <c r="CR453" s="24">
        <f>_xlfn.XLOOKUP(CK453,'Banco de dados'!$B:$B,'Banco de dados'!$F:$F)</f>
        <v>8650</v>
      </c>
      <c r="CS453" s="24">
        <f>_xlfn.XLOOKUP(CM453,'Banco de dados'!$B:$B,'Banco de dados'!$F:$F)</f>
        <v>0</v>
      </c>
      <c r="CT453" s="25">
        <v>0</v>
      </c>
      <c r="CU453" s="25"/>
      <c r="CV453" s="24" t="str">
        <f>IF(AI453&lt;=0.5,"Curto I",IF(AND(AI453&gt;='Braços de IP'!$B$9,AI453&lt;='Braços de IP'!$D$9),'Braços de IP'!$E$9,IF(AND(AI453&gt;='Braços de IP'!$B$10,AI453&lt;='Braços de IP'!$D$10),'Braços de IP'!$E$10,IF(AND(AI453&gt;='Braços de IP'!$B$11,AI453&lt;='Braços de IP'!$D$11),'Braços de IP'!$E$11,IF(AND(AI453&gt;='Braços de IP'!$B$12,AI453&lt;='Braços de IP'!$D$12),'Braços de IP'!$E$12,IF(AND(AI453&gt;='Braços de IP'!$B$13,AI453&lt;='Braços de IP'!$D$13),'Braços de IP'!$E$13,IF(AND(AI453&gt;='Braços de IP'!$B$14,AI453&lt;='Braços de IP'!$D$14),'Braços de IP'!$E$14,"ERRO")))))))</f>
        <v>Curto II</v>
      </c>
      <c r="CW453" s="25"/>
      <c r="CX453" s="24"/>
      <c r="CY453" s="27"/>
      <c r="CZ453" s="24"/>
      <c r="DA453" s="24"/>
      <c r="DB453" s="24"/>
      <c r="DC453" s="24"/>
      <c r="DD453" s="24"/>
      <c r="DE453" s="24"/>
      <c r="DF453" s="28">
        <f t="shared" si="267"/>
        <v>50</v>
      </c>
      <c r="DG453" s="29">
        <f t="shared" si="268"/>
        <v>100</v>
      </c>
      <c r="DH453" s="28">
        <f t="shared" si="269"/>
        <v>150</v>
      </c>
      <c r="DI453" s="30">
        <f t="shared" si="270"/>
        <v>0.5</v>
      </c>
      <c r="DJ453" s="31"/>
      <c r="DK453" s="32"/>
      <c r="DL453" s="15" t="s">
        <v>141</v>
      </c>
      <c r="DM453" s="15"/>
      <c r="DO453" s="33">
        <f t="shared" si="271"/>
        <v>0.57264957264957261</v>
      </c>
    </row>
    <row r="454" spans="3:119" ht="15.75" hidden="1" customHeight="1" x14ac:dyDescent="0.3">
      <c r="C454" t="s">
        <v>991</v>
      </c>
      <c r="D454" s="15">
        <v>151</v>
      </c>
      <c r="E454" s="15" t="s">
        <v>132</v>
      </c>
      <c r="F454" s="15" t="s">
        <v>320</v>
      </c>
      <c r="G454" s="15">
        <v>-30.050441450000001</v>
      </c>
      <c r="H454" s="15">
        <v>-50.153890259999997</v>
      </c>
      <c r="I454" s="15" t="s">
        <v>154</v>
      </c>
      <c r="J454" s="15" t="s">
        <v>135</v>
      </c>
      <c r="K454" s="15" t="s">
        <v>136</v>
      </c>
      <c r="L454" s="15" t="s">
        <v>148</v>
      </c>
      <c r="M454" s="15">
        <v>100</v>
      </c>
      <c r="N454" s="15">
        <v>17</v>
      </c>
      <c r="O454" s="15">
        <v>0</v>
      </c>
      <c r="P454" s="15">
        <f t="shared" si="245"/>
        <v>200</v>
      </c>
      <c r="Q454" s="20">
        <v>2</v>
      </c>
      <c r="R454" s="16">
        <v>2.5</v>
      </c>
      <c r="S454" s="16">
        <v>7</v>
      </c>
      <c r="T454" s="15"/>
      <c r="U454" s="15"/>
      <c r="V454" s="15">
        <v>0</v>
      </c>
      <c r="W454" s="15">
        <v>2.5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 t="s">
        <v>138</v>
      </c>
      <c r="AD454" s="15" t="s">
        <v>139</v>
      </c>
      <c r="AE454" s="15">
        <v>35.6</v>
      </c>
      <c r="AF454" s="15">
        <v>7.5</v>
      </c>
      <c r="AG454" s="15">
        <v>1</v>
      </c>
      <c r="AH454" s="15">
        <v>0.35</v>
      </c>
      <c r="AI454" s="15">
        <v>1.3</v>
      </c>
      <c r="AJ454" s="16">
        <f t="shared" si="246"/>
        <v>0.95000000000000007</v>
      </c>
      <c r="AK454" s="16" t="s">
        <v>135</v>
      </c>
      <c r="AL454" s="16" t="s">
        <v>135</v>
      </c>
      <c r="AM454" s="15" t="s">
        <v>140</v>
      </c>
      <c r="AN454" s="16">
        <f t="shared" si="247"/>
        <v>2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 t="s">
        <v>135</v>
      </c>
      <c r="AU454" s="17">
        <f t="shared" si="248"/>
        <v>0</v>
      </c>
      <c r="AV454" s="17"/>
      <c r="AW454" s="17">
        <f>VLOOKUP(I454,ABNT5101!$I$3:$J$9,2)</f>
        <v>10</v>
      </c>
      <c r="AX454" s="17">
        <f>VLOOKUP(I454,ABNT5101!$I$3:$M$9,5)</f>
        <v>0.18</v>
      </c>
      <c r="AY454" s="131" t="str">
        <f>_xlfn.XLOOKUP(I454,ABNT5101!$I:$I,ABNT5101!$L:$L)</f>
        <v>-</v>
      </c>
      <c r="AZ454" s="131">
        <f>_xlfn.XLOOKUP(I454,ABNT5101!$I:$I,ABNT5101!M:M)</f>
        <v>0.18</v>
      </c>
      <c r="BA454" s="131" t="str">
        <f>_xlfn.XLOOKUP(I454,ABNT5101!$I:$I,ABNT5101!N:N)</f>
        <v>-</v>
      </c>
      <c r="BB454" s="131">
        <f>_xlfn.XLOOKUP(I454,ABNT5101!$I:$I,ABNT5101!O:O)</f>
        <v>16</v>
      </c>
      <c r="BC454" s="18" t="str">
        <f t="shared" si="249"/>
        <v>ATENDE</v>
      </c>
      <c r="BD454" s="19">
        <f t="shared" si="250"/>
        <v>1.3559999999999999</v>
      </c>
      <c r="BE454" s="19">
        <f t="shared" si="251"/>
        <v>1.5</v>
      </c>
      <c r="BF454" s="19" t="str">
        <f t="shared" si="252"/>
        <v>-</v>
      </c>
      <c r="BG454" s="20">
        <v>23.56</v>
      </c>
      <c r="BH454" s="20">
        <v>0.45</v>
      </c>
      <c r="BI454" s="20"/>
      <c r="BJ454" s="20"/>
      <c r="BK454" s="21"/>
      <c r="BL454" s="20"/>
      <c r="BM454" s="18" t="str">
        <f t="shared" si="253"/>
        <v>ATENDE</v>
      </c>
      <c r="BN454" s="18" t="str">
        <f t="shared" si="254"/>
        <v>ATENDE</v>
      </c>
      <c r="BO454" s="18" t="str">
        <f t="shared" si="255"/>
        <v>ATENDE</v>
      </c>
      <c r="BP454" s="18" t="str">
        <f t="shared" si="256"/>
        <v>ATENDE</v>
      </c>
      <c r="BQ454" s="22" t="str">
        <f t="shared" si="257"/>
        <v>C4</v>
      </c>
      <c r="BR454" s="22" t="str">
        <f t="shared" si="244"/>
        <v>P6</v>
      </c>
      <c r="BS454" s="23">
        <f t="shared" si="258"/>
        <v>2.5933333333333333</v>
      </c>
      <c r="BT454" s="20">
        <v>10.78</v>
      </c>
      <c r="BU454" s="20">
        <v>5.9</v>
      </c>
      <c r="BV454" s="132">
        <f>IF(BR454="-","-",_xlfn.XLOOKUP(BR454,ABNT5101!$B$4:$B$9,ABNT5101!$C$4:$C$9))</f>
        <v>3</v>
      </c>
      <c r="BW454" s="132">
        <f>IF(BR454="-","-",_xlfn.XLOOKUP(BR454,ABNT5101!$B$4:$B$9,ABNT5101!$D$4:$D$9))</f>
        <v>0.6</v>
      </c>
      <c r="BX454" s="18" t="str">
        <f t="shared" si="259"/>
        <v>ATENDE</v>
      </c>
      <c r="BY454" s="18" t="str">
        <f t="shared" si="260"/>
        <v>ATENDE</v>
      </c>
      <c r="BZ454" s="18" t="str">
        <f t="shared" si="261"/>
        <v>ATENDE</v>
      </c>
      <c r="CA454" s="22" t="str">
        <f t="shared" si="243"/>
        <v>P6</v>
      </c>
      <c r="CB454" s="23">
        <f t="shared" si="262"/>
        <v>5.1533333333333333</v>
      </c>
      <c r="CC454" s="22">
        <v>18.46</v>
      </c>
      <c r="CD454" s="22">
        <v>7.61</v>
      </c>
      <c r="CE454" s="130">
        <f>IF(CA454="-","-",_xlfn.XLOOKUP(CA454,ABNT5101!$B$4:$B$9,ABNT5101!$C$4:$C$9))</f>
        <v>3</v>
      </c>
      <c r="CF454" s="130">
        <f>IF(CA454="-","-",_xlfn.XLOOKUP(CA454,ABNT5101!$B$4:$B$9,ABNT5101!$D$4:$D$9))</f>
        <v>0.6</v>
      </c>
      <c r="CG454" s="18" t="str">
        <f t="shared" si="263"/>
        <v>ATENDE</v>
      </c>
      <c r="CH454" s="18" t="str">
        <f t="shared" si="264"/>
        <v>ATENDE</v>
      </c>
      <c r="CI454" s="18" t="str">
        <f t="shared" si="265"/>
        <v>ATENDE</v>
      </c>
      <c r="CJ454" s="133" t="str">
        <f>_xlfn.XLOOKUP(CK454,'Banco de dados'!$B:$B,'Banco de dados'!$D:$D)</f>
        <v>TECNOWATT</v>
      </c>
      <c r="CK454" s="145" t="s">
        <v>838</v>
      </c>
      <c r="CL454" s="24" t="str">
        <f>_xlfn.XLOOKUP(CK454,'Banco de dados'!$B:$B,'Banco de dados'!$E:$E)</f>
        <v>SIGSAGPTLRRSSNDL100W125IBBRS
1-10C1MUN6.5</v>
      </c>
      <c r="CM454" s="24"/>
      <c r="CN454" s="24">
        <f>IF(CM454="-","-",_xlfn.XLOOKUP(CM454,'Banco de dados'!$B:$B,'Banco de dados'!$E:$E))</f>
        <v>0</v>
      </c>
      <c r="CO454" s="26">
        <f t="shared" si="266"/>
        <v>1</v>
      </c>
      <c r="CP454" s="24">
        <f>_xlfn.XLOOKUP(CK454,'Banco de dados'!$B:$B,'Banco de dados'!$H:$H)</f>
        <v>100</v>
      </c>
      <c r="CQ454" s="24">
        <f>_xlfn.XLOOKUP(CM454,'Banco de dados'!$B:$B,'Banco de dados'!$H:$H)</f>
        <v>0</v>
      </c>
      <c r="CR454" s="24">
        <f>_xlfn.XLOOKUP(CK454,'Banco de dados'!$B:$B,'Banco de dados'!$F:$F)</f>
        <v>15162</v>
      </c>
      <c r="CS454" s="24">
        <f>_xlfn.XLOOKUP(CM454,'Banco de dados'!$B:$B,'Banco de dados'!$F:$F)</f>
        <v>0</v>
      </c>
      <c r="CT454" s="25">
        <v>0</v>
      </c>
      <c r="CU454" s="25"/>
      <c r="CV454" s="24" t="str">
        <f>IF(AI454&lt;=0.5,"Curto I",IF(AND(AI454&gt;='Braços de IP'!$B$9,AI454&lt;='Braços de IP'!$D$9),'Braços de IP'!$E$9,IF(AND(AI454&gt;='Braços de IP'!$B$10,AI454&lt;='Braços de IP'!$D$10),'Braços de IP'!$E$10,IF(AND(AI454&gt;='Braços de IP'!$B$11,AI454&lt;='Braços de IP'!$D$11),'Braços de IP'!$E$11,IF(AND(AI454&gt;='Braços de IP'!$B$12,AI454&lt;='Braços de IP'!$D$12),'Braços de IP'!$E$12,IF(AND(AI454&gt;='Braços de IP'!$B$13,AI454&lt;='Braços de IP'!$D$13),'Braços de IP'!$E$13,IF(AND(AI454&gt;='Braços de IP'!$B$14,AI454&lt;='Braços de IP'!$D$14),'Braços de IP'!$E$14,"ERRO")))))))</f>
        <v>Curto II</v>
      </c>
      <c r="CW454" s="25"/>
      <c r="CX454" s="24"/>
      <c r="CY454" s="27"/>
      <c r="CZ454" s="24"/>
      <c r="DA454" s="24"/>
      <c r="DB454" s="24"/>
      <c r="DC454" s="24"/>
      <c r="DD454" s="24"/>
      <c r="DE454" s="24"/>
      <c r="DF454" s="28">
        <f t="shared" si="267"/>
        <v>100</v>
      </c>
      <c r="DG454" s="29">
        <f t="shared" si="268"/>
        <v>100</v>
      </c>
      <c r="DH454" s="28">
        <f t="shared" si="269"/>
        <v>200</v>
      </c>
      <c r="DI454" s="30">
        <f t="shared" si="270"/>
        <v>0</v>
      </c>
      <c r="DJ454" s="31"/>
      <c r="DK454" s="32"/>
      <c r="DL454" s="15" t="s">
        <v>141</v>
      </c>
      <c r="DM454" s="15"/>
      <c r="DO454" s="33">
        <f t="shared" si="271"/>
        <v>0.14529914529914531</v>
      </c>
    </row>
    <row r="455" spans="3:119" ht="15.75" hidden="1" customHeight="1" x14ac:dyDescent="0.3">
      <c r="C455" t="s">
        <v>991</v>
      </c>
      <c r="D455" s="15">
        <v>152</v>
      </c>
      <c r="E455" s="15" t="s">
        <v>132</v>
      </c>
      <c r="F455" s="15" t="s">
        <v>321</v>
      </c>
      <c r="G455" s="15">
        <v>-30.054592670000002</v>
      </c>
      <c r="H455" s="15">
        <v>-50.155678109999997</v>
      </c>
      <c r="I455" s="15" t="s">
        <v>154</v>
      </c>
      <c r="J455" s="15" t="s">
        <v>135</v>
      </c>
      <c r="K455" s="15" t="s">
        <v>136</v>
      </c>
      <c r="L455" s="15" t="s">
        <v>148</v>
      </c>
      <c r="M455" s="15">
        <v>150</v>
      </c>
      <c r="N455" s="15">
        <v>22</v>
      </c>
      <c r="O455" s="15">
        <v>0</v>
      </c>
      <c r="P455" s="15">
        <f t="shared" si="245"/>
        <v>300</v>
      </c>
      <c r="Q455" s="20">
        <v>2</v>
      </c>
      <c r="R455" s="16">
        <v>2.5</v>
      </c>
      <c r="S455" s="16">
        <v>6.5</v>
      </c>
      <c r="T455" s="15"/>
      <c r="U455" s="15"/>
      <c r="V455" s="15">
        <v>0</v>
      </c>
      <c r="W455" s="15">
        <v>2.5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 t="s">
        <v>138</v>
      </c>
      <c r="AD455" s="15" t="s">
        <v>139</v>
      </c>
      <c r="AE455" s="15">
        <v>39.200000000000003</v>
      </c>
      <c r="AF455" s="15">
        <v>7.5</v>
      </c>
      <c r="AG455" s="15">
        <v>1</v>
      </c>
      <c r="AH455" s="15">
        <v>0.45</v>
      </c>
      <c r="AI455" s="15">
        <v>1.3</v>
      </c>
      <c r="AJ455" s="16">
        <f t="shared" si="246"/>
        <v>0.85000000000000009</v>
      </c>
      <c r="AK455" s="16" t="s">
        <v>135</v>
      </c>
      <c r="AL455" s="16" t="s">
        <v>135</v>
      </c>
      <c r="AM455" s="15" t="s">
        <v>140</v>
      </c>
      <c r="AN455" s="16">
        <f t="shared" si="247"/>
        <v>2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 t="s">
        <v>135</v>
      </c>
      <c r="AU455" s="17">
        <f t="shared" si="248"/>
        <v>0</v>
      </c>
      <c r="AV455" s="17"/>
      <c r="AW455" s="17">
        <f>VLOOKUP(I455,ABNT5101!$I$3:$J$9,2)</f>
        <v>10</v>
      </c>
      <c r="AX455" s="17">
        <f>VLOOKUP(I455,ABNT5101!$I$3:$M$9,5)</f>
        <v>0.18</v>
      </c>
      <c r="AY455" s="131" t="str">
        <f>_xlfn.XLOOKUP(I455,ABNT5101!$I:$I,ABNT5101!$L:$L)</f>
        <v>-</v>
      </c>
      <c r="AZ455" s="131">
        <f>_xlfn.XLOOKUP(I455,ABNT5101!$I:$I,ABNT5101!M:M)</f>
        <v>0.18</v>
      </c>
      <c r="BA455" s="131" t="str">
        <f>_xlfn.XLOOKUP(I455,ABNT5101!$I:$I,ABNT5101!N:N)</f>
        <v>-</v>
      </c>
      <c r="BB455" s="131">
        <f>_xlfn.XLOOKUP(I455,ABNT5101!$I:$I,ABNT5101!O:O)</f>
        <v>16</v>
      </c>
      <c r="BC455" s="18" t="str">
        <f t="shared" si="249"/>
        <v>ATENDE</v>
      </c>
      <c r="BD455" s="19">
        <f t="shared" si="250"/>
        <v>6.6000000000000059E-2</v>
      </c>
      <c r="BE455" s="19">
        <f t="shared" si="251"/>
        <v>0.83333333333333348</v>
      </c>
      <c r="BF455" s="19" t="str">
        <f t="shared" si="252"/>
        <v>-</v>
      </c>
      <c r="BG455" s="20">
        <v>10.66</v>
      </c>
      <c r="BH455" s="20">
        <v>0.33</v>
      </c>
      <c r="BI455" s="20"/>
      <c r="BJ455" s="20"/>
      <c r="BK455" s="21"/>
      <c r="BL455" s="20"/>
      <c r="BM455" s="18" t="str">
        <f t="shared" si="253"/>
        <v>ATENDE</v>
      </c>
      <c r="BN455" s="18" t="str">
        <f t="shared" si="254"/>
        <v>ATENDE</v>
      </c>
      <c r="BO455" s="18" t="str">
        <f t="shared" si="255"/>
        <v>ATENDE</v>
      </c>
      <c r="BP455" s="18" t="str">
        <f t="shared" si="256"/>
        <v>ATENDE</v>
      </c>
      <c r="BQ455" s="22" t="str">
        <f t="shared" si="257"/>
        <v>C4</v>
      </c>
      <c r="BR455" s="22" t="str">
        <f t="shared" si="244"/>
        <v>P6</v>
      </c>
      <c r="BS455" s="23">
        <f t="shared" si="258"/>
        <v>1.4066666666666667</v>
      </c>
      <c r="BT455" s="20" t="s">
        <v>992</v>
      </c>
      <c r="BU455" s="20">
        <v>2.96</v>
      </c>
      <c r="BV455" s="132">
        <f>IF(BR455="-","-",_xlfn.XLOOKUP(BR455,ABNT5101!$B$4:$B$9,ABNT5101!$C$4:$C$9))</f>
        <v>3</v>
      </c>
      <c r="BW455" s="132">
        <f>IF(BR455="-","-",_xlfn.XLOOKUP(BR455,ABNT5101!$B$4:$B$9,ABNT5101!$D$4:$D$9))</f>
        <v>0.6</v>
      </c>
      <c r="BX455" s="18" t="str">
        <f t="shared" si="259"/>
        <v>ATENDE</v>
      </c>
      <c r="BY455" s="18" t="str">
        <f t="shared" si="260"/>
        <v>ATENDE</v>
      </c>
      <c r="BZ455" s="18" t="str">
        <f t="shared" si="261"/>
        <v>ATENDE</v>
      </c>
      <c r="CA455" s="22" t="str">
        <f t="shared" si="243"/>
        <v>P6</v>
      </c>
      <c r="CB455" s="23">
        <f t="shared" si="262"/>
        <v>1.98</v>
      </c>
      <c r="CC455" s="22">
        <v>8.94</v>
      </c>
      <c r="CD455" s="22">
        <v>2.75</v>
      </c>
      <c r="CE455" s="130">
        <f>IF(CA455="-","-",_xlfn.XLOOKUP(CA455,ABNT5101!$B$4:$B$9,ABNT5101!$C$4:$C$9))</f>
        <v>3</v>
      </c>
      <c r="CF455" s="130">
        <f>IF(CA455="-","-",_xlfn.XLOOKUP(CA455,ABNT5101!$B$4:$B$9,ABNT5101!$D$4:$D$9))</f>
        <v>0.6</v>
      </c>
      <c r="CG455" s="18" t="str">
        <f t="shared" si="263"/>
        <v>ATENDE</v>
      </c>
      <c r="CH455" s="18" t="str">
        <f t="shared" si="264"/>
        <v>ATENDE</v>
      </c>
      <c r="CI455" s="18" t="str">
        <f t="shared" si="265"/>
        <v>ATENDE</v>
      </c>
      <c r="CJ455" s="133" t="str">
        <f>_xlfn.XLOOKUP(CK455,'Banco de dados'!$B:$B,'Banco de dados'!$D:$D)</f>
        <v>LEDSTAR</v>
      </c>
      <c r="CK455" s="145" t="s">
        <v>713</v>
      </c>
      <c r="CL455" s="24" t="str">
        <f>_xlfn.XLOOKUP(CK455,'Banco de dados'!$B:$B,'Banco de dados'!$E:$E)</f>
        <v>LUM LED SL VT 9.1 52W</v>
      </c>
      <c r="CM455" s="24"/>
      <c r="CN455" s="24">
        <f>IF(CM455="-","-",_xlfn.XLOOKUP(CM455,'Banco de dados'!$B:$B,'Banco de dados'!$E:$E))</f>
        <v>0</v>
      </c>
      <c r="CO455" s="26">
        <f t="shared" si="266"/>
        <v>1</v>
      </c>
      <c r="CP455" s="24">
        <f>_xlfn.XLOOKUP(CK455,'Banco de dados'!$B:$B,'Banco de dados'!$H:$H)</f>
        <v>52</v>
      </c>
      <c r="CQ455" s="24">
        <f>_xlfn.XLOOKUP(CM455,'Banco de dados'!$B:$B,'Banco de dados'!$H:$H)</f>
        <v>0</v>
      </c>
      <c r="CR455" s="24">
        <f>_xlfn.XLOOKUP(CK455,'Banco de dados'!$B:$B,'Banco de dados'!$F:$F)</f>
        <v>8960.18</v>
      </c>
      <c r="CS455" s="24" t="e">
        <f>_xlfn.XLOOKUP(CM455,'Banco de dados'!$B:$B,'Banco de dados'!$F:$F)</f>
        <v>#N/A</v>
      </c>
      <c r="CT455" s="25">
        <v>0</v>
      </c>
      <c r="CU455" s="25"/>
      <c r="CV455" s="24" t="str">
        <f>IF(AI455&lt;=0.5,"Curto I",IF(AND(AI455&gt;='Braços de IP'!$B$9,AI455&lt;='Braços de IP'!$D$9),'Braços de IP'!$E$9,IF(AND(AI455&gt;='Braços de IP'!$B$10,AI455&lt;='Braços de IP'!$D$10),'Braços de IP'!$E$10,IF(AND(AI455&gt;='Braços de IP'!$B$11,AI455&lt;='Braços de IP'!$D$11),'Braços de IP'!$E$11,IF(AND(AI455&gt;='Braços de IP'!$B$12,AI455&lt;='Braços de IP'!$D$12),'Braços de IP'!$E$12,IF(AND(AI455&gt;='Braços de IP'!$B$13,AI455&lt;='Braços de IP'!$D$13),'Braços de IP'!$E$13,IF(AND(AI455&gt;='Braços de IP'!$B$14,AI455&lt;='Braços de IP'!$D$14),'Braços de IP'!$E$14,"ERRO")))))))</f>
        <v>Curto II</v>
      </c>
      <c r="CW455" s="25"/>
      <c r="CX455" s="24"/>
      <c r="CY455" s="27"/>
      <c r="CZ455" s="24"/>
      <c r="DA455" s="24"/>
      <c r="DB455" s="24"/>
      <c r="DC455" s="24"/>
      <c r="DD455" s="24"/>
      <c r="DE455" s="24"/>
      <c r="DF455" s="28">
        <f t="shared" si="267"/>
        <v>52</v>
      </c>
      <c r="DG455" s="29">
        <f t="shared" si="268"/>
        <v>150</v>
      </c>
      <c r="DH455" s="28">
        <f t="shared" si="269"/>
        <v>202</v>
      </c>
      <c r="DI455" s="30">
        <f t="shared" si="270"/>
        <v>0.65333333333333332</v>
      </c>
      <c r="DJ455" s="31"/>
      <c r="DK455" s="32"/>
      <c r="DL455" s="15" t="s">
        <v>141</v>
      </c>
      <c r="DM455" s="15"/>
      <c r="DO455" s="33">
        <f t="shared" si="271"/>
        <v>0.69767441860465118</v>
      </c>
    </row>
    <row r="456" spans="3:119" ht="15.75" hidden="1" customHeight="1" x14ac:dyDescent="0.3">
      <c r="C456" t="s">
        <v>991</v>
      </c>
      <c r="D456" s="15">
        <v>152</v>
      </c>
      <c r="E456" s="15" t="s">
        <v>132</v>
      </c>
      <c r="F456" s="15" t="s">
        <v>321</v>
      </c>
      <c r="G456" s="15">
        <v>-30.054592670000002</v>
      </c>
      <c r="H456" s="15">
        <v>-50.155678109999997</v>
      </c>
      <c r="I456" s="15" t="s">
        <v>154</v>
      </c>
      <c r="J456" s="15" t="s">
        <v>135</v>
      </c>
      <c r="K456" s="15" t="s">
        <v>136</v>
      </c>
      <c r="L456" s="15" t="s">
        <v>148</v>
      </c>
      <c r="M456" s="15">
        <v>150</v>
      </c>
      <c r="N456" s="15">
        <v>22</v>
      </c>
      <c r="O456" s="15">
        <v>0</v>
      </c>
      <c r="P456" s="15">
        <f t="shared" si="245"/>
        <v>300</v>
      </c>
      <c r="Q456" s="20">
        <v>2</v>
      </c>
      <c r="R456" s="16">
        <v>2.5</v>
      </c>
      <c r="S456" s="16">
        <v>6.5</v>
      </c>
      <c r="T456" s="15"/>
      <c r="U456" s="15"/>
      <c r="V456" s="15">
        <v>0</v>
      </c>
      <c r="W456" s="15">
        <v>2.5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 t="s">
        <v>138</v>
      </c>
      <c r="AD456" s="15" t="s">
        <v>139</v>
      </c>
      <c r="AE456" s="15">
        <v>39.200000000000003</v>
      </c>
      <c r="AF456" s="15">
        <v>7.5</v>
      </c>
      <c r="AG456" s="15">
        <v>1</v>
      </c>
      <c r="AH456" s="15">
        <v>0.45</v>
      </c>
      <c r="AI456" s="15">
        <v>1.3</v>
      </c>
      <c r="AJ456" s="16">
        <f t="shared" si="246"/>
        <v>0.85000000000000009</v>
      </c>
      <c r="AK456" s="16" t="s">
        <v>135</v>
      </c>
      <c r="AL456" s="16" t="s">
        <v>135</v>
      </c>
      <c r="AM456" s="15" t="s">
        <v>140</v>
      </c>
      <c r="AN456" s="16">
        <f t="shared" si="247"/>
        <v>2</v>
      </c>
      <c r="AO456" s="16">
        <v>0</v>
      </c>
      <c r="AP456" s="16">
        <v>0</v>
      </c>
      <c r="AQ456" s="16">
        <v>0</v>
      </c>
      <c r="AR456" s="16">
        <v>0</v>
      </c>
      <c r="AS456" s="16">
        <v>0</v>
      </c>
      <c r="AT456" s="16" t="s">
        <v>135</v>
      </c>
      <c r="AU456" s="17">
        <f t="shared" si="248"/>
        <v>0</v>
      </c>
      <c r="AV456" s="17"/>
      <c r="AW456" s="17">
        <f>VLOOKUP(I456,ABNT5101!$I$3:$J$9,2)</f>
        <v>10</v>
      </c>
      <c r="AX456" s="17">
        <f>VLOOKUP(I456,ABNT5101!$I$3:$M$9,5)</f>
        <v>0.18</v>
      </c>
      <c r="AY456" s="131" t="str">
        <f>_xlfn.XLOOKUP(I456,ABNT5101!$I:$I,ABNT5101!$L:$L)</f>
        <v>-</v>
      </c>
      <c r="AZ456" s="131">
        <f>_xlfn.XLOOKUP(I456,ABNT5101!$I:$I,ABNT5101!M:M)</f>
        <v>0.18</v>
      </c>
      <c r="BA456" s="131" t="str">
        <f>_xlfn.XLOOKUP(I456,ABNT5101!$I:$I,ABNT5101!N:N)</f>
        <v>-</v>
      </c>
      <c r="BB456" s="131">
        <f>_xlfn.XLOOKUP(I456,ABNT5101!$I:$I,ABNT5101!O:O)</f>
        <v>16</v>
      </c>
      <c r="BC456" s="18" t="str">
        <f t="shared" si="249"/>
        <v>ATENDE</v>
      </c>
      <c r="BD456" s="19">
        <f t="shared" si="250"/>
        <v>0.2609999999999999</v>
      </c>
      <c r="BE456" s="19">
        <f t="shared" si="251"/>
        <v>1</v>
      </c>
      <c r="BF456" s="19" t="str">
        <f t="shared" si="252"/>
        <v>-</v>
      </c>
      <c r="BG456" s="20">
        <v>12.61</v>
      </c>
      <c r="BH456" s="20">
        <v>0.36</v>
      </c>
      <c r="BI456" s="20"/>
      <c r="BJ456" s="20"/>
      <c r="BK456" s="21"/>
      <c r="BL456" s="20"/>
      <c r="BM456" s="18" t="str">
        <f t="shared" si="253"/>
        <v>ATENDE</v>
      </c>
      <c r="BN456" s="18" t="str">
        <f t="shared" si="254"/>
        <v>ATENDE</v>
      </c>
      <c r="BO456" s="18" t="str">
        <f t="shared" si="255"/>
        <v>ATENDE</v>
      </c>
      <c r="BP456" s="18" t="str">
        <f t="shared" si="256"/>
        <v>ATENDE</v>
      </c>
      <c r="BQ456" s="22" t="str">
        <f t="shared" si="257"/>
        <v>C4</v>
      </c>
      <c r="BR456" s="22" t="str">
        <f t="shared" si="244"/>
        <v>P6</v>
      </c>
      <c r="BS456" s="23">
        <f t="shared" si="258"/>
        <v>1.8333333333333335</v>
      </c>
      <c r="BT456" s="20" t="s">
        <v>993</v>
      </c>
      <c r="BU456" s="20">
        <v>5.13</v>
      </c>
      <c r="BV456" s="132">
        <f>IF(BR456="-","-",_xlfn.XLOOKUP(BR456,ABNT5101!$B$4:$B$9,ABNT5101!$C$4:$C$9))</f>
        <v>3</v>
      </c>
      <c r="BW456" s="132">
        <f>IF(BR456="-","-",_xlfn.XLOOKUP(BR456,ABNT5101!$B$4:$B$9,ABNT5101!$D$4:$D$9))</f>
        <v>0.6</v>
      </c>
      <c r="BX456" s="18" t="str">
        <f t="shared" si="259"/>
        <v>ATENDE</v>
      </c>
      <c r="BY456" s="18" t="str">
        <f t="shared" si="260"/>
        <v>ATENDE</v>
      </c>
      <c r="BZ456" s="18" t="str">
        <f t="shared" si="261"/>
        <v>ATENDE</v>
      </c>
      <c r="CA456" s="22" t="str">
        <f t="shared" si="243"/>
        <v>P6</v>
      </c>
      <c r="CB456" s="23">
        <f t="shared" si="262"/>
        <v>2.3833333333333333</v>
      </c>
      <c r="CC456" s="22">
        <v>10.15</v>
      </c>
      <c r="CD456" s="22">
        <v>2.39</v>
      </c>
      <c r="CE456" s="130">
        <f>IF(CA456="-","-",_xlfn.XLOOKUP(CA456,ABNT5101!$B$4:$B$9,ABNT5101!$C$4:$C$9))</f>
        <v>3</v>
      </c>
      <c r="CF456" s="130">
        <f>IF(CA456="-","-",_xlfn.XLOOKUP(CA456,ABNT5101!$B$4:$B$9,ABNT5101!$D$4:$D$9))</f>
        <v>0.6</v>
      </c>
      <c r="CG456" s="18" t="str">
        <f t="shared" si="263"/>
        <v>ATENDE</v>
      </c>
      <c r="CH456" s="18" t="str">
        <f t="shared" si="264"/>
        <v>ATENDE</v>
      </c>
      <c r="CI456" s="18" t="str">
        <f t="shared" si="265"/>
        <v>ATENDE</v>
      </c>
      <c r="CJ456" s="133" t="str">
        <f>_xlfn.XLOOKUP(CK456,'Banco de dados'!$B:$B,'Banco de dados'!$D:$D)</f>
        <v>SX LIGHTING</v>
      </c>
      <c r="CK456" s="145" t="s">
        <v>805</v>
      </c>
      <c r="CL456" s="24" t="str">
        <f>_xlfn.XLOOKUP(CK456,'Banco de dados'!$B:$B,'Banco de dados'!$E:$E)</f>
        <v>SXINEVO050K40L12CZF7PHF</v>
      </c>
      <c r="CM456" s="24"/>
      <c r="CN456" s="24">
        <f>IF(CM456="-","-",_xlfn.XLOOKUP(CM456,'Banco de dados'!$B:$B,'Banco de dados'!$E:$E))</f>
        <v>0</v>
      </c>
      <c r="CO456" s="26">
        <f t="shared" si="266"/>
        <v>1</v>
      </c>
      <c r="CP456" s="24">
        <f>_xlfn.XLOOKUP(CK456,'Banco de dados'!$B:$B,'Banco de dados'!$H:$H)</f>
        <v>50</v>
      </c>
      <c r="CQ456" s="24">
        <f>_xlfn.XLOOKUP(CM456,'Banco de dados'!$B:$B,'Banco de dados'!$H:$H)</f>
        <v>0</v>
      </c>
      <c r="CR456" s="24">
        <f>_xlfn.XLOOKUP(CK456,'Banco de dados'!$B:$B,'Banco de dados'!$F:$F)</f>
        <v>8650</v>
      </c>
      <c r="CS456" s="24">
        <f>_xlfn.XLOOKUP(CM456,'Banco de dados'!$B:$B,'Banco de dados'!$F:$F)</f>
        <v>0</v>
      </c>
      <c r="CT456" s="25">
        <v>0</v>
      </c>
      <c r="CU456" s="25"/>
      <c r="CV456" s="24" t="str">
        <f>IF(AI456&lt;=0.5,"Curto I",IF(AND(AI456&gt;='Braços de IP'!$B$9,AI456&lt;='Braços de IP'!$D$9),'Braços de IP'!$E$9,IF(AND(AI456&gt;='Braços de IP'!$B$10,AI456&lt;='Braços de IP'!$D$10),'Braços de IP'!$E$10,IF(AND(AI456&gt;='Braços de IP'!$B$11,AI456&lt;='Braços de IP'!$D$11),'Braços de IP'!$E$11,IF(AND(AI456&gt;='Braços de IP'!$B$12,AI456&lt;='Braços de IP'!$D$12),'Braços de IP'!$E$12,IF(AND(AI456&gt;='Braços de IP'!$B$13,AI456&lt;='Braços de IP'!$D$13),'Braços de IP'!$E$13,IF(AND(AI456&gt;='Braços de IP'!$B$14,AI456&lt;='Braços de IP'!$D$14),'Braços de IP'!$E$14,"ERRO")))))))</f>
        <v>Curto II</v>
      </c>
      <c r="CW456" s="25"/>
      <c r="CX456" s="24"/>
      <c r="CY456" s="27"/>
      <c r="CZ456" s="24"/>
      <c r="DA456" s="24"/>
      <c r="DB456" s="24"/>
      <c r="DC456" s="24"/>
      <c r="DD456" s="24"/>
      <c r="DE456" s="24"/>
      <c r="DF456" s="28">
        <f t="shared" si="267"/>
        <v>50</v>
      </c>
      <c r="DG456" s="29">
        <f t="shared" si="268"/>
        <v>150</v>
      </c>
      <c r="DH456" s="28">
        <f t="shared" si="269"/>
        <v>200</v>
      </c>
      <c r="DI456" s="30">
        <f t="shared" si="270"/>
        <v>0.66666666666666674</v>
      </c>
      <c r="DJ456" s="31"/>
      <c r="DK456" s="32"/>
      <c r="DL456" s="15" t="s">
        <v>141</v>
      </c>
      <c r="DM456" s="15"/>
      <c r="DO456" s="33">
        <f t="shared" si="271"/>
        <v>0.70930232558139539</v>
      </c>
    </row>
    <row r="457" spans="3:119" ht="15.75" hidden="1" customHeight="1" x14ac:dyDescent="0.3">
      <c r="C457" t="s">
        <v>991</v>
      </c>
      <c r="D457" s="15">
        <v>152</v>
      </c>
      <c r="E457" s="15" t="s">
        <v>132</v>
      </c>
      <c r="F457" s="15" t="s">
        <v>321</v>
      </c>
      <c r="G457" s="15">
        <v>-30.054592670000002</v>
      </c>
      <c r="H457" s="15">
        <v>-50.155678109999997</v>
      </c>
      <c r="I457" s="15" t="s">
        <v>154</v>
      </c>
      <c r="J457" s="15" t="s">
        <v>135</v>
      </c>
      <c r="K457" s="15" t="s">
        <v>136</v>
      </c>
      <c r="L457" s="15" t="s">
        <v>148</v>
      </c>
      <c r="M457" s="15">
        <v>150</v>
      </c>
      <c r="N457" s="15">
        <v>22</v>
      </c>
      <c r="O457" s="15">
        <v>0</v>
      </c>
      <c r="P457" s="15">
        <f t="shared" si="245"/>
        <v>300</v>
      </c>
      <c r="Q457" s="20">
        <v>2</v>
      </c>
      <c r="R457" s="16">
        <v>2.5</v>
      </c>
      <c r="S457" s="16">
        <v>6.5</v>
      </c>
      <c r="T457" s="15"/>
      <c r="U457" s="15"/>
      <c r="V457" s="15">
        <v>0</v>
      </c>
      <c r="W457" s="15">
        <v>2.5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 t="s">
        <v>138</v>
      </c>
      <c r="AD457" s="15" t="s">
        <v>139</v>
      </c>
      <c r="AE457" s="15">
        <v>39.200000000000003</v>
      </c>
      <c r="AF457" s="15">
        <v>7.5</v>
      </c>
      <c r="AG457" s="15">
        <v>1</v>
      </c>
      <c r="AH457" s="15">
        <v>0.45</v>
      </c>
      <c r="AI457" s="15">
        <v>1.3</v>
      </c>
      <c r="AJ457" s="16">
        <f t="shared" si="246"/>
        <v>0.85000000000000009</v>
      </c>
      <c r="AK457" s="16" t="s">
        <v>135</v>
      </c>
      <c r="AL457" s="16" t="s">
        <v>135</v>
      </c>
      <c r="AM457" s="15" t="s">
        <v>140</v>
      </c>
      <c r="AN457" s="16">
        <f t="shared" si="247"/>
        <v>2</v>
      </c>
      <c r="AO457" s="16">
        <v>0</v>
      </c>
      <c r="AP457" s="16">
        <v>0</v>
      </c>
      <c r="AQ457" s="16">
        <v>0</v>
      </c>
      <c r="AR457" s="16">
        <v>0</v>
      </c>
      <c r="AS457" s="16">
        <v>0</v>
      </c>
      <c r="AT457" s="16" t="s">
        <v>135</v>
      </c>
      <c r="AU457" s="17">
        <f t="shared" si="248"/>
        <v>0</v>
      </c>
      <c r="AV457" s="17"/>
      <c r="AW457" s="17">
        <f>VLOOKUP(I457,ABNT5101!$I$3:$J$9,2)</f>
        <v>10</v>
      </c>
      <c r="AX457" s="17">
        <f>VLOOKUP(I457,ABNT5101!$I$3:$M$9,5)</f>
        <v>0.18</v>
      </c>
      <c r="AY457" s="131" t="str">
        <f>_xlfn.XLOOKUP(I457,ABNT5101!$I:$I,ABNT5101!$L:$L)</f>
        <v>-</v>
      </c>
      <c r="AZ457" s="131">
        <f>_xlfn.XLOOKUP(I457,ABNT5101!$I:$I,ABNT5101!M:M)</f>
        <v>0.18</v>
      </c>
      <c r="BA457" s="131" t="str">
        <f>_xlfn.XLOOKUP(I457,ABNT5101!$I:$I,ABNT5101!N:N)</f>
        <v>-</v>
      </c>
      <c r="BB457" s="131">
        <f>_xlfn.XLOOKUP(I457,ABNT5101!$I:$I,ABNT5101!O:O)</f>
        <v>16</v>
      </c>
      <c r="BC457" s="18" t="str">
        <f t="shared" si="249"/>
        <v>ATENDE</v>
      </c>
      <c r="BD457" s="19">
        <f t="shared" si="250"/>
        <v>1.1840000000000002</v>
      </c>
      <c r="BE457" s="19">
        <f t="shared" si="251"/>
        <v>0.72222222222222232</v>
      </c>
      <c r="BF457" s="19" t="str">
        <f t="shared" si="252"/>
        <v>-</v>
      </c>
      <c r="BG457" s="20">
        <v>21.84</v>
      </c>
      <c r="BH457" s="20">
        <v>0.31</v>
      </c>
      <c r="BI457" s="20"/>
      <c r="BJ457" s="20"/>
      <c r="BK457" s="21"/>
      <c r="BL457" s="20"/>
      <c r="BM457" s="18" t="str">
        <f t="shared" si="253"/>
        <v>ATENDE</v>
      </c>
      <c r="BN457" s="18" t="str">
        <f t="shared" si="254"/>
        <v>ATENDE</v>
      </c>
      <c r="BO457" s="18" t="str">
        <f t="shared" si="255"/>
        <v>ATENDE</v>
      </c>
      <c r="BP457" s="18" t="str">
        <f t="shared" si="256"/>
        <v>ATENDE</v>
      </c>
      <c r="BQ457" s="22" t="str">
        <f t="shared" si="257"/>
        <v>C4</v>
      </c>
      <c r="BR457" s="22" t="str">
        <f t="shared" si="244"/>
        <v>P6</v>
      </c>
      <c r="BS457" s="23">
        <f t="shared" si="258"/>
        <v>2.6566666666666667</v>
      </c>
      <c r="BT457" s="20">
        <v>10.97</v>
      </c>
      <c r="BU457" s="20">
        <v>4.3099999999999996</v>
      </c>
      <c r="BV457" s="132">
        <f>IF(BR457="-","-",_xlfn.XLOOKUP(BR457,ABNT5101!$B$4:$B$9,ABNT5101!$C$4:$C$9))</f>
        <v>3</v>
      </c>
      <c r="BW457" s="132">
        <f>IF(BR457="-","-",_xlfn.XLOOKUP(BR457,ABNT5101!$B$4:$B$9,ABNT5101!$D$4:$D$9))</f>
        <v>0.6</v>
      </c>
      <c r="BX457" s="18" t="str">
        <f t="shared" si="259"/>
        <v>ATENDE</v>
      </c>
      <c r="BY457" s="18" t="str">
        <f t="shared" si="260"/>
        <v>ATENDE</v>
      </c>
      <c r="BZ457" s="18" t="str">
        <f t="shared" si="261"/>
        <v>ATENDE</v>
      </c>
      <c r="CA457" s="22" t="str">
        <f t="shared" si="243"/>
        <v>P6</v>
      </c>
      <c r="CB457" s="23">
        <f t="shared" si="262"/>
        <v>4.7033333333333331</v>
      </c>
      <c r="CC457" s="22">
        <v>17.11</v>
      </c>
      <c r="CD457" s="22">
        <v>4.78</v>
      </c>
      <c r="CE457" s="130">
        <f>IF(CA457="-","-",_xlfn.XLOOKUP(CA457,ABNT5101!$B$4:$B$9,ABNT5101!$C$4:$C$9))</f>
        <v>3</v>
      </c>
      <c r="CF457" s="130">
        <f>IF(CA457="-","-",_xlfn.XLOOKUP(CA457,ABNT5101!$B$4:$B$9,ABNT5101!$D$4:$D$9))</f>
        <v>0.6</v>
      </c>
      <c r="CG457" s="18" t="str">
        <f t="shared" si="263"/>
        <v>ATENDE</v>
      </c>
      <c r="CH457" s="18" t="str">
        <f t="shared" si="264"/>
        <v>ATENDE</v>
      </c>
      <c r="CI457" s="18" t="str">
        <f t="shared" si="265"/>
        <v>ATENDE</v>
      </c>
      <c r="CJ457" s="133" t="str">
        <f>_xlfn.XLOOKUP(CK457,'Banco de dados'!$B:$B,'Banco de dados'!$D:$D)</f>
        <v>TECNOWATT</v>
      </c>
      <c r="CK457" s="145" t="s">
        <v>838</v>
      </c>
      <c r="CL457" s="24" t="str">
        <f>_xlfn.XLOOKUP(CK457,'Banco de dados'!$B:$B,'Banco de dados'!$E:$E)</f>
        <v>SIGSAGPTLRRSSNDL100W125IBBRS
1-10C1MUN6.5</v>
      </c>
      <c r="CM457" s="24"/>
      <c r="CN457" s="24">
        <f>IF(CM457="-","-",_xlfn.XLOOKUP(CM457,'Banco de dados'!$B:$B,'Banco de dados'!$E:$E))</f>
        <v>0</v>
      </c>
      <c r="CO457" s="26">
        <f t="shared" si="266"/>
        <v>1</v>
      </c>
      <c r="CP457" s="24">
        <f>_xlfn.XLOOKUP(CK457,'Banco de dados'!$B:$B,'Banco de dados'!$H:$H)</f>
        <v>100</v>
      </c>
      <c r="CQ457" s="24" t="e">
        <f>_xlfn.XLOOKUP(CM457,'Banco de dados'!$B:$B,'Banco de dados'!$H:$H)</f>
        <v>#N/A</v>
      </c>
      <c r="CR457" s="24">
        <f>_xlfn.XLOOKUP(CK457,'Banco de dados'!$B:$B,'Banco de dados'!$F:$F)</f>
        <v>15162</v>
      </c>
      <c r="CS457" s="24">
        <f>_xlfn.XLOOKUP(CM457,'Banco de dados'!$B:$B,'Banco de dados'!$F:$F)</f>
        <v>0</v>
      </c>
      <c r="CT457" s="25">
        <v>0</v>
      </c>
      <c r="CU457" s="25"/>
      <c r="CV457" s="24" t="str">
        <f>IF(AI457&lt;=0.5,"Curto I",IF(AND(AI457&gt;='Braços de IP'!$B$9,AI457&lt;='Braços de IP'!$D$9),'Braços de IP'!$E$9,IF(AND(AI457&gt;='Braços de IP'!$B$10,AI457&lt;='Braços de IP'!$D$10),'Braços de IP'!$E$10,IF(AND(AI457&gt;='Braços de IP'!$B$11,AI457&lt;='Braços de IP'!$D$11),'Braços de IP'!$E$11,IF(AND(AI457&gt;='Braços de IP'!$B$12,AI457&lt;='Braços de IP'!$D$12),'Braços de IP'!$E$12,IF(AND(AI457&gt;='Braços de IP'!$B$13,AI457&lt;='Braços de IP'!$D$13),'Braços de IP'!$E$13,IF(AND(AI457&gt;='Braços de IP'!$B$14,AI457&lt;='Braços de IP'!$D$14),'Braços de IP'!$E$14,"ERRO")))))))</f>
        <v>Curto II</v>
      </c>
      <c r="CW457" s="25"/>
      <c r="CX457" s="24"/>
      <c r="CY457" s="27"/>
      <c r="CZ457" s="24"/>
      <c r="DA457" s="24"/>
      <c r="DB457" s="24"/>
      <c r="DC457" s="24"/>
      <c r="DD457" s="24"/>
      <c r="DE457" s="24"/>
      <c r="DF457" s="28">
        <f t="shared" si="267"/>
        <v>100</v>
      </c>
      <c r="DG457" s="29">
        <f t="shared" si="268"/>
        <v>150</v>
      </c>
      <c r="DH457" s="28">
        <f t="shared" si="269"/>
        <v>250</v>
      </c>
      <c r="DI457" s="30">
        <f t="shared" si="270"/>
        <v>0.33333333333333337</v>
      </c>
      <c r="DJ457" s="31"/>
      <c r="DK457" s="32"/>
      <c r="DL457" s="15" t="s">
        <v>141</v>
      </c>
      <c r="DM457" s="15"/>
      <c r="DO457" s="33">
        <f t="shared" si="271"/>
        <v>0.41860465116279072</v>
      </c>
    </row>
    <row r="458" spans="3:119" ht="15.75" hidden="1" customHeight="1" x14ac:dyDescent="0.3">
      <c r="C458" t="s">
        <v>991</v>
      </c>
      <c r="D458" s="15">
        <v>153</v>
      </c>
      <c r="E458" s="15" t="s">
        <v>132</v>
      </c>
      <c r="F458" s="15" t="s">
        <v>322</v>
      </c>
      <c r="G458" s="15">
        <v>-30.0534766</v>
      </c>
      <c r="H458" s="15">
        <v>-50.156580300000002</v>
      </c>
      <c r="I458" s="15" t="s">
        <v>134</v>
      </c>
      <c r="J458" s="15" t="s">
        <v>135</v>
      </c>
      <c r="K458" s="15" t="s">
        <v>136</v>
      </c>
      <c r="L458" s="15" t="s">
        <v>148</v>
      </c>
      <c r="M458" s="15">
        <v>100</v>
      </c>
      <c r="N458" s="15">
        <v>17</v>
      </c>
      <c r="O458" s="15">
        <v>0</v>
      </c>
      <c r="P458" s="15">
        <f t="shared" si="245"/>
        <v>200</v>
      </c>
      <c r="Q458" s="20">
        <v>2</v>
      </c>
      <c r="R458" s="16">
        <v>3</v>
      </c>
      <c r="S458" s="16">
        <v>7.2</v>
      </c>
      <c r="T458" s="15"/>
      <c r="U458" s="15"/>
      <c r="V458" s="15">
        <v>0</v>
      </c>
      <c r="W458" s="15">
        <v>3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 t="s">
        <v>138</v>
      </c>
      <c r="AD458" s="15" t="s">
        <v>139</v>
      </c>
      <c r="AE458" s="15">
        <v>38.299999999999997</v>
      </c>
      <c r="AF458" s="15">
        <v>7.5</v>
      </c>
      <c r="AG458" s="15">
        <v>1</v>
      </c>
      <c r="AH458" s="15">
        <v>0.4</v>
      </c>
      <c r="AI458" s="15">
        <v>1.3</v>
      </c>
      <c r="AJ458" s="16">
        <f t="shared" si="246"/>
        <v>0.9</v>
      </c>
      <c r="AK458" s="16" t="s">
        <v>135</v>
      </c>
      <c r="AL458" s="16" t="s">
        <v>135</v>
      </c>
      <c r="AM458" s="15" t="s">
        <v>140</v>
      </c>
      <c r="AN458" s="16">
        <f t="shared" si="247"/>
        <v>2</v>
      </c>
      <c r="AO458" s="16">
        <v>0</v>
      </c>
      <c r="AP458" s="16">
        <v>0</v>
      </c>
      <c r="AQ458" s="16">
        <v>0</v>
      </c>
      <c r="AR458" s="16">
        <v>0</v>
      </c>
      <c r="AS458" s="16">
        <v>0</v>
      </c>
      <c r="AT458" s="16" t="s">
        <v>135</v>
      </c>
      <c r="AU458" s="17">
        <f t="shared" si="248"/>
        <v>0</v>
      </c>
      <c r="AV458" s="17"/>
      <c r="AW458" s="17">
        <f>VLOOKUP(I458,ABNT5101!$I$3:$J$9,2)</f>
        <v>7.5</v>
      </c>
      <c r="AX458" s="17">
        <f>VLOOKUP(I458,ABNT5101!$I$3:$M$9,5)</f>
        <v>0.18</v>
      </c>
      <c r="AY458" s="131" t="str">
        <f>_xlfn.XLOOKUP(I458,ABNT5101!$I:$I,ABNT5101!$L:$L)</f>
        <v>-</v>
      </c>
      <c r="AZ458" s="131">
        <f>_xlfn.XLOOKUP(I458,ABNT5101!$I:$I,ABNT5101!M:M)</f>
        <v>0.18</v>
      </c>
      <c r="BA458" s="131" t="str">
        <f>_xlfn.XLOOKUP(I458,ABNT5101!$I:$I,ABNT5101!N:N)</f>
        <v>-</v>
      </c>
      <c r="BB458" s="131">
        <f>_xlfn.XLOOKUP(I458,ABNT5101!$I:$I,ABNT5101!O:O)</f>
        <v>16</v>
      </c>
      <c r="BC458" s="18" t="str">
        <f t="shared" si="249"/>
        <v>ATENDE</v>
      </c>
      <c r="BD458" s="19">
        <f t="shared" si="250"/>
        <v>2.1333333333333426E-2</v>
      </c>
      <c r="BE458" s="19">
        <f t="shared" si="251"/>
        <v>0.94444444444444442</v>
      </c>
      <c r="BF458" s="19" t="str">
        <f t="shared" si="252"/>
        <v>-</v>
      </c>
      <c r="BG458" s="20">
        <v>7.66</v>
      </c>
      <c r="BH458" s="20">
        <v>0.35</v>
      </c>
      <c r="BI458" s="20"/>
      <c r="BJ458" s="20"/>
      <c r="BK458" s="21"/>
      <c r="BL458" s="20"/>
      <c r="BM458" s="18" t="str">
        <f t="shared" si="253"/>
        <v>ATENDE</v>
      </c>
      <c r="BN458" s="18" t="str">
        <f t="shared" si="254"/>
        <v>ATENDE</v>
      </c>
      <c r="BO458" s="18" t="str">
        <f t="shared" si="255"/>
        <v>ATENDE</v>
      </c>
      <c r="BP458" s="18" t="str">
        <f t="shared" si="256"/>
        <v>ATENDE</v>
      </c>
      <c r="BQ458" s="22" t="str">
        <f t="shared" si="257"/>
        <v>C5</v>
      </c>
      <c r="BR458" s="22" t="str">
        <f t="shared" si="244"/>
        <v>P6</v>
      </c>
      <c r="BS458" s="23">
        <f t="shared" si="258"/>
        <v>0.45999999999999996</v>
      </c>
      <c r="BT458" s="20">
        <v>4.38</v>
      </c>
      <c r="BU458" s="20">
        <v>1.72</v>
      </c>
      <c r="BV458" s="132">
        <f>IF(BR458="-","-",_xlfn.XLOOKUP(BR458,ABNT5101!$B$4:$B$9,ABNT5101!$C$4:$C$9))</f>
        <v>3</v>
      </c>
      <c r="BW458" s="132">
        <f>IF(BR458="-","-",_xlfn.XLOOKUP(BR458,ABNT5101!$B$4:$B$9,ABNT5101!$D$4:$D$9))</f>
        <v>0.6</v>
      </c>
      <c r="BX458" s="18" t="str">
        <f t="shared" si="259"/>
        <v>ATENDE</v>
      </c>
      <c r="BY458" s="18" t="str">
        <f t="shared" si="260"/>
        <v>ATENDE</v>
      </c>
      <c r="BZ458" s="18" t="str">
        <f t="shared" si="261"/>
        <v>ATENDE</v>
      </c>
      <c r="CA458" s="22" t="str">
        <f t="shared" si="243"/>
        <v>P6</v>
      </c>
      <c r="CB458" s="23">
        <f t="shared" si="262"/>
        <v>1.0233333333333334</v>
      </c>
      <c r="CC458" s="22">
        <v>6.07</v>
      </c>
      <c r="CD458" s="22">
        <v>1.76</v>
      </c>
      <c r="CE458" s="130">
        <f>IF(CA458="-","-",_xlfn.XLOOKUP(CA458,ABNT5101!$B$4:$B$9,ABNT5101!$C$4:$C$9))</f>
        <v>3</v>
      </c>
      <c r="CF458" s="130">
        <f>IF(CA458="-","-",_xlfn.XLOOKUP(CA458,ABNT5101!$B$4:$B$9,ABNT5101!$D$4:$D$9))</f>
        <v>0.6</v>
      </c>
      <c r="CG458" s="18" t="str">
        <f t="shared" si="263"/>
        <v>ATENDE</v>
      </c>
      <c r="CH458" s="18" t="str">
        <f t="shared" si="264"/>
        <v>ATENDE</v>
      </c>
      <c r="CI458" s="18" t="str">
        <f t="shared" si="265"/>
        <v>ATENDE</v>
      </c>
      <c r="CJ458" s="133" t="str">
        <f>_xlfn.XLOOKUP(CK458,'Banco de dados'!$B:$B,'Banco de dados'!$D:$D)</f>
        <v>LEDSTAR</v>
      </c>
      <c r="CK458" s="145" t="s">
        <v>709</v>
      </c>
      <c r="CL458" s="24" t="str">
        <f>_xlfn.XLOOKUP(CK458,'Banco de dados'!$B:$B,'Banco de dados'!$E:$E)</f>
        <v>LUM LED SL VT 9.1 35W</v>
      </c>
      <c r="CM458" s="24"/>
      <c r="CN458" s="24" t="e">
        <f>IF(CM458="-","-",_xlfn.XLOOKUP(CM458,'Banco de dados'!$B:$B,'Banco de dados'!$E:$E))</f>
        <v>#N/A</v>
      </c>
      <c r="CO458" s="26">
        <f t="shared" si="266"/>
        <v>1</v>
      </c>
      <c r="CP458" s="24">
        <f>_xlfn.XLOOKUP(CK458,'Banco de dados'!$B:$B,'Banco de dados'!$H:$H)</f>
        <v>35</v>
      </c>
      <c r="CQ458" s="24">
        <f>_xlfn.XLOOKUP(CM458,'Banco de dados'!$B:$B,'Banco de dados'!$H:$H)</f>
        <v>0</v>
      </c>
      <c r="CR458" s="24">
        <f>_xlfn.XLOOKUP(CK458,'Banco de dados'!$B:$B,'Banco de dados'!$F:$F)</f>
        <v>5955.62</v>
      </c>
      <c r="CS458" s="24">
        <f>_xlfn.XLOOKUP(CM458,'Banco de dados'!$B:$B,'Banco de dados'!$F:$F)</f>
        <v>0</v>
      </c>
      <c r="CT458" s="25">
        <v>0</v>
      </c>
      <c r="CU458" s="25"/>
      <c r="CV458" s="24" t="str">
        <f>IF(AI458&lt;=0.5,"Curto I",IF(AND(AI458&gt;='Braços de IP'!$B$9,AI458&lt;='Braços de IP'!$D$9),'Braços de IP'!$E$9,IF(AND(AI458&gt;='Braços de IP'!$B$10,AI458&lt;='Braços de IP'!$D$10),'Braços de IP'!$E$10,IF(AND(AI458&gt;='Braços de IP'!$B$11,AI458&lt;='Braços de IP'!$D$11),'Braços de IP'!$E$11,IF(AND(AI458&gt;='Braços de IP'!$B$12,AI458&lt;='Braços de IP'!$D$12),'Braços de IP'!$E$12,IF(AND(AI458&gt;='Braços de IP'!$B$13,AI458&lt;='Braços de IP'!$D$13),'Braços de IP'!$E$13,IF(AND(AI458&gt;='Braços de IP'!$B$14,AI458&lt;='Braços de IP'!$D$14),'Braços de IP'!$E$14,"ERRO")))))))</f>
        <v>Curto II</v>
      </c>
      <c r="CW458" s="25"/>
      <c r="CX458" s="24"/>
      <c r="CY458" s="27"/>
      <c r="CZ458" s="24"/>
      <c r="DA458" s="24"/>
      <c r="DB458" s="24"/>
      <c r="DC458" s="24"/>
      <c r="DD458" s="24"/>
      <c r="DE458" s="24"/>
      <c r="DF458" s="28">
        <f t="shared" si="267"/>
        <v>35</v>
      </c>
      <c r="DG458" s="29">
        <f t="shared" si="268"/>
        <v>100</v>
      </c>
      <c r="DH458" s="28">
        <f t="shared" si="269"/>
        <v>135</v>
      </c>
      <c r="DI458" s="30">
        <f t="shared" si="270"/>
        <v>0.65</v>
      </c>
      <c r="DJ458" s="31"/>
      <c r="DK458" s="32"/>
      <c r="DL458" s="15" t="s">
        <v>141</v>
      </c>
      <c r="DM458" s="15"/>
      <c r="DO458" s="33">
        <f t="shared" si="271"/>
        <v>0.70085470085470081</v>
      </c>
    </row>
    <row r="459" spans="3:119" ht="15.75" hidden="1" customHeight="1" x14ac:dyDescent="0.3">
      <c r="C459" t="s">
        <v>991</v>
      </c>
      <c r="D459" s="15">
        <v>153</v>
      </c>
      <c r="E459" s="15" t="s">
        <v>132</v>
      </c>
      <c r="F459" s="15" t="s">
        <v>322</v>
      </c>
      <c r="G459" s="15">
        <v>-30.0534766</v>
      </c>
      <c r="H459" s="15">
        <v>-50.156580300000002</v>
      </c>
      <c r="I459" s="15" t="s">
        <v>134</v>
      </c>
      <c r="J459" s="15" t="s">
        <v>135</v>
      </c>
      <c r="K459" s="15" t="s">
        <v>136</v>
      </c>
      <c r="L459" s="15" t="s">
        <v>148</v>
      </c>
      <c r="M459" s="15">
        <v>100</v>
      </c>
      <c r="N459" s="15">
        <v>17</v>
      </c>
      <c r="O459" s="15">
        <v>0</v>
      </c>
      <c r="P459" s="15">
        <f t="shared" si="245"/>
        <v>200</v>
      </c>
      <c r="Q459" s="20">
        <v>2</v>
      </c>
      <c r="R459" s="16">
        <v>3</v>
      </c>
      <c r="S459" s="16">
        <v>7.2</v>
      </c>
      <c r="T459" s="15"/>
      <c r="U459" s="15"/>
      <c r="V459" s="15">
        <v>0</v>
      </c>
      <c r="W459" s="15">
        <v>3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 t="s">
        <v>138</v>
      </c>
      <c r="AD459" s="15" t="s">
        <v>139</v>
      </c>
      <c r="AE459" s="15">
        <v>38.299999999999997</v>
      </c>
      <c r="AF459" s="15">
        <v>7.5</v>
      </c>
      <c r="AG459" s="15">
        <v>1</v>
      </c>
      <c r="AH459" s="15">
        <v>0.4</v>
      </c>
      <c r="AI459" s="15">
        <v>1.3</v>
      </c>
      <c r="AJ459" s="16">
        <f t="shared" si="246"/>
        <v>0.9</v>
      </c>
      <c r="AK459" s="16" t="s">
        <v>135</v>
      </c>
      <c r="AL459" s="16" t="s">
        <v>135</v>
      </c>
      <c r="AM459" s="15" t="s">
        <v>140</v>
      </c>
      <c r="AN459" s="16">
        <f t="shared" si="247"/>
        <v>2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 t="s">
        <v>135</v>
      </c>
      <c r="AU459" s="17">
        <f t="shared" si="248"/>
        <v>0</v>
      </c>
      <c r="AV459" s="17"/>
      <c r="AW459" s="17">
        <f>VLOOKUP(I459,ABNT5101!$I$3:$J$9,2)</f>
        <v>7.5</v>
      </c>
      <c r="AX459" s="17">
        <f>VLOOKUP(I459,ABNT5101!$I$3:$M$9,5)</f>
        <v>0.18</v>
      </c>
      <c r="AY459" s="131" t="str">
        <f>_xlfn.XLOOKUP(I459,ABNT5101!$I:$I,ABNT5101!$L:$L)</f>
        <v>-</v>
      </c>
      <c r="AZ459" s="131">
        <f>_xlfn.XLOOKUP(I459,ABNT5101!$I:$I,ABNT5101!M:M)</f>
        <v>0.18</v>
      </c>
      <c r="BA459" s="131" t="str">
        <f>_xlfn.XLOOKUP(I459,ABNT5101!$I:$I,ABNT5101!N:N)</f>
        <v>-</v>
      </c>
      <c r="BB459" s="131">
        <f>_xlfn.XLOOKUP(I459,ABNT5101!$I:$I,ABNT5101!O:O)</f>
        <v>16</v>
      </c>
      <c r="BC459" s="18" t="str">
        <f t="shared" si="249"/>
        <v>ATENDE</v>
      </c>
      <c r="BD459" s="19">
        <f t="shared" si="250"/>
        <v>0.15599999999999992</v>
      </c>
      <c r="BE459" s="19">
        <f t="shared" si="251"/>
        <v>1.3888888888888888</v>
      </c>
      <c r="BF459" s="19" t="str">
        <f t="shared" si="252"/>
        <v>-</v>
      </c>
      <c r="BG459" s="20">
        <v>8.67</v>
      </c>
      <c r="BH459" s="20">
        <v>0.43</v>
      </c>
      <c r="BI459" s="20"/>
      <c r="BJ459" s="20"/>
      <c r="BK459" s="21"/>
      <c r="BL459" s="20"/>
      <c r="BM459" s="18" t="str">
        <f t="shared" si="253"/>
        <v>ATENDE</v>
      </c>
      <c r="BN459" s="18" t="str">
        <f t="shared" si="254"/>
        <v>ATENDE</v>
      </c>
      <c r="BO459" s="18" t="str">
        <f t="shared" si="255"/>
        <v>ATENDE</v>
      </c>
      <c r="BP459" s="18" t="str">
        <f t="shared" si="256"/>
        <v>ATENDE</v>
      </c>
      <c r="BQ459" s="22" t="str">
        <f t="shared" si="257"/>
        <v>C5</v>
      </c>
      <c r="BR459" s="22" t="str">
        <f t="shared" si="244"/>
        <v>P6</v>
      </c>
      <c r="BS459" s="23">
        <f t="shared" si="258"/>
        <v>0.5199999999999998</v>
      </c>
      <c r="BT459" s="20">
        <v>4.5599999999999996</v>
      </c>
      <c r="BU459" s="20">
        <v>2.62</v>
      </c>
      <c r="BV459" s="132">
        <f>IF(BR459="-","-",_xlfn.XLOOKUP(BR459,ABNT5101!$B$4:$B$9,ABNT5101!$C$4:$C$9))</f>
        <v>3</v>
      </c>
      <c r="BW459" s="132">
        <f>IF(BR459="-","-",_xlfn.XLOOKUP(BR459,ABNT5101!$B$4:$B$9,ABNT5101!$D$4:$D$9))</f>
        <v>0.6</v>
      </c>
      <c r="BX459" s="18" t="str">
        <f t="shared" si="259"/>
        <v>ATENDE</v>
      </c>
      <c r="BY459" s="18" t="str">
        <f t="shared" si="260"/>
        <v>ATENDE</v>
      </c>
      <c r="BZ459" s="18" t="str">
        <f t="shared" si="261"/>
        <v>ATENDE</v>
      </c>
      <c r="CA459" s="22" t="str">
        <f t="shared" si="243"/>
        <v>P6</v>
      </c>
      <c r="CB459" s="23">
        <f t="shared" si="262"/>
        <v>1.3399999999999999</v>
      </c>
      <c r="CC459" s="22">
        <v>7.02</v>
      </c>
      <c r="CD459" s="22">
        <v>2.02</v>
      </c>
      <c r="CE459" s="130">
        <f>IF(CA459="-","-",_xlfn.XLOOKUP(CA459,ABNT5101!$B$4:$B$9,ABNT5101!$C$4:$C$9))</f>
        <v>3</v>
      </c>
      <c r="CF459" s="130">
        <f>IF(CA459="-","-",_xlfn.XLOOKUP(CA459,ABNT5101!$B$4:$B$9,ABNT5101!$D$4:$D$9))</f>
        <v>0.6</v>
      </c>
      <c r="CG459" s="18" t="str">
        <f t="shared" si="263"/>
        <v>ATENDE</v>
      </c>
      <c r="CH459" s="18" t="str">
        <f t="shared" si="264"/>
        <v>ATENDE</v>
      </c>
      <c r="CI459" s="18" t="str">
        <f t="shared" si="265"/>
        <v>ATENDE</v>
      </c>
      <c r="CJ459" s="133" t="str">
        <f>_xlfn.XLOOKUP(CK459,'Banco de dados'!$B:$B,'Banco de dados'!$D:$D)</f>
        <v>SX LIGHTING</v>
      </c>
      <c r="CK459" s="145" t="s">
        <v>803</v>
      </c>
      <c r="CL459" s="24" t="str">
        <f>_xlfn.XLOOKUP(CK459,'Banco de dados'!$B:$B,'Banco de dados'!$E:$E)</f>
        <v>SXINEVO040K40L12CZF7PHF</v>
      </c>
      <c r="CM459" s="24"/>
      <c r="CN459" s="24" t="e">
        <f>IF(CM459="-","-",_xlfn.XLOOKUP(CM459,'Banco de dados'!$B:$B,'Banco de dados'!$E:$E))</f>
        <v>#N/A</v>
      </c>
      <c r="CO459" s="26">
        <f t="shared" si="266"/>
        <v>1</v>
      </c>
      <c r="CP459" s="24">
        <f>_xlfn.XLOOKUP(CK459,'Banco de dados'!$B:$B,'Banco de dados'!$H:$H)</f>
        <v>39</v>
      </c>
      <c r="CQ459" s="24">
        <f>_xlfn.XLOOKUP(CM459,'Banco de dados'!$B:$B,'Banco de dados'!$H:$H)</f>
        <v>0</v>
      </c>
      <c r="CR459" s="24">
        <f>_xlfn.XLOOKUP(CK459,'Banco de dados'!$B:$B,'Banco de dados'!$F:$F)</f>
        <v>6552</v>
      </c>
      <c r="CS459" s="24">
        <f>_xlfn.XLOOKUP(CM459,'Banco de dados'!$B:$B,'Banco de dados'!$F:$F)</f>
        <v>0</v>
      </c>
      <c r="CT459" s="25">
        <v>0</v>
      </c>
      <c r="CU459" s="25"/>
      <c r="CV459" s="24" t="str">
        <f>IF(AI459&lt;=0.5,"Curto I",IF(AND(AI459&gt;='Braços de IP'!$B$9,AI459&lt;='Braços de IP'!$D$9),'Braços de IP'!$E$9,IF(AND(AI459&gt;='Braços de IP'!$B$10,AI459&lt;='Braços de IP'!$D$10),'Braços de IP'!$E$10,IF(AND(AI459&gt;='Braços de IP'!$B$11,AI459&lt;='Braços de IP'!$D$11),'Braços de IP'!$E$11,IF(AND(AI459&gt;='Braços de IP'!$B$12,AI459&lt;='Braços de IP'!$D$12),'Braços de IP'!$E$12,IF(AND(AI459&gt;='Braços de IP'!$B$13,AI459&lt;='Braços de IP'!$D$13),'Braços de IP'!$E$13,IF(AND(AI459&gt;='Braços de IP'!$B$14,AI459&lt;='Braços de IP'!$D$14),'Braços de IP'!$E$14,"ERRO")))))))</f>
        <v>Curto II</v>
      </c>
      <c r="CW459" s="25"/>
      <c r="CX459" s="24"/>
      <c r="CY459" s="27"/>
      <c r="CZ459" s="24"/>
      <c r="DA459" s="24"/>
      <c r="DB459" s="24"/>
      <c r="DC459" s="24"/>
      <c r="DD459" s="24"/>
      <c r="DE459" s="24"/>
      <c r="DF459" s="28">
        <f t="shared" si="267"/>
        <v>39</v>
      </c>
      <c r="DG459" s="29">
        <f t="shared" si="268"/>
        <v>100</v>
      </c>
      <c r="DH459" s="28">
        <f t="shared" si="269"/>
        <v>139</v>
      </c>
      <c r="DI459" s="30">
        <f t="shared" si="270"/>
        <v>0.61</v>
      </c>
      <c r="DJ459" s="31"/>
      <c r="DK459" s="32"/>
      <c r="DL459" s="15" t="s">
        <v>141</v>
      </c>
      <c r="DM459" s="15"/>
      <c r="DO459" s="33">
        <f t="shared" si="271"/>
        <v>0.66666666666666663</v>
      </c>
    </row>
    <row r="460" spans="3:119" ht="15.75" hidden="1" customHeight="1" x14ac:dyDescent="0.3">
      <c r="C460" t="s">
        <v>991</v>
      </c>
      <c r="D460" s="15">
        <v>153</v>
      </c>
      <c r="E460" s="15" t="s">
        <v>132</v>
      </c>
      <c r="F460" s="15" t="s">
        <v>322</v>
      </c>
      <c r="G460" s="15">
        <v>-30.0534766</v>
      </c>
      <c r="H460" s="15">
        <v>-50.156580300000002</v>
      </c>
      <c r="I460" s="15" t="s">
        <v>134</v>
      </c>
      <c r="J460" s="15" t="s">
        <v>135</v>
      </c>
      <c r="K460" s="15" t="s">
        <v>136</v>
      </c>
      <c r="L460" s="15" t="s">
        <v>148</v>
      </c>
      <c r="M460" s="15">
        <v>100</v>
      </c>
      <c r="N460" s="15">
        <v>17</v>
      </c>
      <c r="O460" s="15">
        <v>0</v>
      </c>
      <c r="P460" s="15">
        <f t="shared" si="245"/>
        <v>200</v>
      </c>
      <c r="Q460" s="20">
        <v>2</v>
      </c>
      <c r="R460" s="16">
        <v>3</v>
      </c>
      <c r="S460" s="16">
        <v>7.2</v>
      </c>
      <c r="T460" s="15"/>
      <c r="U460" s="15"/>
      <c r="V460" s="15">
        <v>0</v>
      </c>
      <c r="W460" s="15">
        <v>3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 t="s">
        <v>138</v>
      </c>
      <c r="AD460" s="15" t="s">
        <v>139</v>
      </c>
      <c r="AE460" s="15">
        <v>38.299999999999997</v>
      </c>
      <c r="AF460" s="15">
        <v>7.5</v>
      </c>
      <c r="AG460" s="15">
        <v>1</v>
      </c>
      <c r="AH460" s="15">
        <v>0.4</v>
      </c>
      <c r="AI460" s="15">
        <v>1.3</v>
      </c>
      <c r="AJ460" s="16">
        <f t="shared" si="246"/>
        <v>0.9</v>
      </c>
      <c r="AK460" s="16" t="s">
        <v>135</v>
      </c>
      <c r="AL460" s="16" t="s">
        <v>135</v>
      </c>
      <c r="AM460" s="15" t="s">
        <v>140</v>
      </c>
      <c r="AN460" s="16">
        <f t="shared" si="247"/>
        <v>2</v>
      </c>
      <c r="AO460" s="16">
        <v>0</v>
      </c>
      <c r="AP460" s="16">
        <v>0</v>
      </c>
      <c r="AQ460" s="16">
        <v>0</v>
      </c>
      <c r="AR460" s="16">
        <v>0</v>
      </c>
      <c r="AS460" s="16">
        <v>0</v>
      </c>
      <c r="AT460" s="16" t="s">
        <v>135</v>
      </c>
      <c r="AU460" s="17">
        <f t="shared" si="248"/>
        <v>0</v>
      </c>
      <c r="AV460" s="17"/>
      <c r="AW460" s="17">
        <f>VLOOKUP(I460,ABNT5101!$I$3:$J$9,2)</f>
        <v>7.5</v>
      </c>
      <c r="AX460" s="17">
        <f>VLOOKUP(I460,ABNT5101!$I$3:$M$9,5)</f>
        <v>0.18</v>
      </c>
      <c r="AY460" s="131" t="str">
        <f>_xlfn.XLOOKUP(I460,ABNT5101!$I:$I,ABNT5101!$L:$L)</f>
        <v>-</v>
      </c>
      <c r="AZ460" s="131">
        <f>_xlfn.XLOOKUP(I460,ABNT5101!$I:$I,ABNT5101!M:M)</f>
        <v>0.18</v>
      </c>
      <c r="BA460" s="131" t="str">
        <f>_xlfn.XLOOKUP(I460,ABNT5101!$I:$I,ABNT5101!N:N)</f>
        <v>-</v>
      </c>
      <c r="BB460" s="131">
        <f>_xlfn.XLOOKUP(I460,ABNT5101!$I:$I,ABNT5101!O:O)</f>
        <v>16</v>
      </c>
      <c r="BC460" s="18" t="str">
        <f t="shared" si="249"/>
        <v>ATENDE</v>
      </c>
      <c r="BD460" s="19">
        <f t="shared" si="250"/>
        <v>0.30666666666666687</v>
      </c>
      <c r="BE460" s="19">
        <f t="shared" si="251"/>
        <v>0.7777777777777779</v>
      </c>
      <c r="BF460" s="19" t="str">
        <f t="shared" si="252"/>
        <v>-</v>
      </c>
      <c r="BG460" s="20">
        <v>9.8000000000000007</v>
      </c>
      <c r="BH460" s="20">
        <v>0.32</v>
      </c>
      <c r="BI460" s="20"/>
      <c r="BJ460" s="20"/>
      <c r="BK460" s="21"/>
      <c r="BL460" s="20"/>
      <c r="BM460" s="18" t="str">
        <f t="shared" si="253"/>
        <v>ATENDE</v>
      </c>
      <c r="BN460" s="18" t="str">
        <f t="shared" si="254"/>
        <v>ATENDE</v>
      </c>
      <c r="BO460" s="18" t="str">
        <f t="shared" si="255"/>
        <v>ATENDE</v>
      </c>
      <c r="BP460" s="18" t="str">
        <f t="shared" si="256"/>
        <v>ATENDE</v>
      </c>
      <c r="BQ460" s="22" t="str">
        <f t="shared" si="257"/>
        <v>C5</v>
      </c>
      <c r="BR460" s="22" t="str">
        <f t="shared" si="244"/>
        <v>P6</v>
      </c>
      <c r="BS460" s="23">
        <f t="shared" si="258"/>
        <v>0.29000000000000004</v>
      </c>
      <c r="BT460" s="20">
        <v>3.87</v>
      </c>
      <c r="BU460" s="20">
        <v>1.57</v>
      </c>
      <c r="BV460" s="132">
        <f>IF(BR460="-","-",_xlfn.XLOOKUP(BR460,ABNT5101!$B$4:$B$9,ABNT5101!$C$4:$C$9))</f>
        <v>3</v>
      </c>
      <c r="BW460" s="132">
        <f>IF(BR460="-","-",_xlfn.XLOOKUP(BR460,ABNT5101!$B$4:$B$9,ABNT5101!$D$4:$D$9))</f>
        <v>0.6</v>
      </c>
      <c r="BX460" s="18" t="str">
        <f t="shared" si="259"/>
        <v>ATENDE</v>
      </c>
      <c r="BY460" s="18" t="str">
        <f t="shared" si="260"/>
        <v>ATENDE</v>
      </c>
      <c r="BZ460" s="18" t="str">
        <f t="shared" si="261"/>
        <v>ATENDE</v>
      </c>
      <c r="CA460" s="22" t="str">
        <f t="shared" si="243"/>
        <v>P6</v>
      </c>
      <c r="CB460" s="23">
        <f t="shared" si="262"/>
        <v>1.4766666666666666</v>
      </c>
      <c r="CC460" s="22">
        <v>7.43</v>
      </c>
      <c r="CD460" s="22">
        <v>2.16</v>
      </c>
      <c r="CE460" s="130">
        <f>IF(CA460="-","-",_xlfn.XLOOKUP(CA460,ABNT5101!$B$4:$B$9,ABNT5101!$C$4:$C$9))</f>
        <v>3</v>
      </c>
      <c r="CF460" s="130">
        <f>IF(CA460="-","-",_xlfn.XLOOKUP(CA460,ABNT5101!$B$4:$B$9,ABNT5101!$D$4:$D$9))</f>
        <v>0.6</v>
      </c>
      <c r="CG460" s="18" t="str">
        <f t="shared" si="263"/>
        <v>ATENDE</v>
      </c>
      <c r="CH460" s="18" t="str">
        <f t="shared" si="264"/>
        <v>ATENDE</v>
      </c>
      <c r="CI460" s="18" t="str">
        <f t="shared" si="265"/>
        <v>ATENDE</v>
      </c>
      <c r="CJ460" s="133" t="str">
        <f>_xlfn.XLOOKUP(CK460,'Banco de dados'!$B:$B,'Banco de dados'!$D:$D)</f>
        <v>TECNOWATT</v>
      </c>
      <c r="CK460" s="145" t="s">
        <v>826</v>
      </c>
      <c r="CL460" s="24" t="str">
        <f>_xlfn.XLOOKUP(CK460,'Banco de dados'!$B:$B,'Banco de dados'!$E:$E)</f>
        <v>SIGSAGPTLRRSSNDL_40W_50IBBRS
1-10C1MUN6.5</v>
      </c>
      <c r="CM460" s="24"/>
      <c r="CN460" s="24" t="e">
        <f>IF(CM460="-","-",_xlfn.XLOOKUP(CM460,'Banco de dados'!$B:$B,'Banco de dados'!$E:$E))</f>
        <v>#N/A</v>
      </c>
      <c r="CO460" s="26">
        <f t="shared" si="266"/>
        <v>1</v>
      </c>
      <c r="CP460" s="24">
        <f>_xlfn.XLOOKUP(CK460,'Banco de dados'!$B:$B,'Banco de dados'!$H:$H)</f>
        <v>40</v>
      </c>
      <c r="CQ460" s="24">
        <f>_xlfn.XLOOKUP(CM460,'Banco de dados'!$B:$B,'Banco de dados'!$H:$H)</f>
        <v>0</v>
      </c>
      <c r="CR460" s="24">
        <f>_xlfn.XLOOKUP(CK460,'Banco de dados'!$B:$B,'Banco de dados'!$F:$F)</f>
        <v>6641</v>
      </c>
      <c r="CS460" s="24">
        <f>_xlfn.XLOOKUP(CM460,'Banco de dados'!$B:$B,'Banco de dados'!$F:$F)</f>
        <v>0</v>
      </c>
      <c r="CT460" s="25">
        <v>0</v>
      </c>
      <c r="CU460" s="25"/>
      <c r="CV460" s="24" t="str">
        <f>IF(AI460&lt;=0.5,"Curto I",IF(AND(AI460&gt;='Braços de IP'!$B$9,AI460&lt;='Braços de IP'!$D$9),'Braços de IP'!$E$9,IF(AND(AI460&gt;='Braços de IP'!$B$10,AI460&lt;='Braços de IP'!$D$10),'Braços de IP'!$E$10,IF(AND(AI460&gt;='Braços de IP'!$B$11,AI460&lt;='Braços de IP'!$D$11),'Braços de IP'!$E$11,IF(AND(AI460&gt;='Braços de IP'!$B$12,AI460&lt;='Braços de IP'!$D$12),'Braços de IP'!$E$12,IF(AND(AI460&gt;='Braços de IP'!$B$13,AI460&lt;='Braços de IP'!$D$13),'Braços de IP'!$E$13,IF(AND(AI460&gt;='Braços de IP'!$B$14,AI460&lt;='Braços de IP'!$D$14),'Braços de IP'!$E$14,"ERRO")))))))</f>
        <v>Curto II</v>
      </c>
      <c r="CW460" s="25"/>
      <c r="CX460" s="24"/>
      <c r="CY460" s="27"/>
      <c r="CZ460" s="24"/>
      <c r="DA460" s="24"/>
      <c r="DB460" s="24"/>
      <c r="DC460" s="24"/>
      <c r="DD460" s="24"/>
      <c r="DE460" s="24"/>
      <c r="DF460" s="28">
        <f t="shared" si="267"/>
        <v>40</v>
      </c>
      <c r="DG460" s="29">
        <f t="shared" si="268"/>
        <v>100</v>
      </c>
      <c r="DH460" s="28">
        <f t="shared" si="269"/>
        <v>140</v>
      </c>
      <c r="DI460" s="30">
        <f t="shared" si="270"/>
        <v>0.6</v>
      </c>
      <c r="DJ460" s="31"/>
      <c r="DK460" s="32"/>
      <c r="DL460" s="15" t="s">
        <v>141</v>
      </c>
      <c r="DM460" s="15"/>
      <c r="DO460" s="33">
        <f t="shared" si="271"/>
        <v>0.65811965811965811</v>
      </c>
    </row>
    <row r="461" spans="3:119" ht="15.75" hidden="1" customHeight="1" x14ac:dyDescent="0.3">
      <c r="C461" t="s">
        <v>991</v>
      </c>
      <c r="D461" s="15">
        <v>154</v>
      </c>
      <c r="E461" s="15" t="s">
        <v>132</v>
      </c>
      <c r="F461" s="15" t="s">
        <v>323</v>
      </c>
      <c r="G461" s="15">
        <v>-30.053164769999999</v>
      </c>
      <c r="H461" s="15">
        <v>-50.158508840000003</v>
      </c>
      <c r="I461" s="15" t="s">
        <v>154</v>
      </c>
      <c r="J461" s="15" t="s">
        <v>135</v>
      </c>
      <c r="K461" s="15" t="s">
        <v>136</v>
      </c>
      <c r="L461" s="15" t="s">
        <v>148</v>
      </c>
      <c r="M461" s="15">
        <v>100</v>
      </c>
      <c r="N461" s="15">
        <v>17</v>
      </c>
      <c r="O461" s="15">
        <v>0</v>
      </c>
      <c r="P461" s="15">
        <f t="shared" si="245"/>
        <v>200</v>
      </c>
      <c r="Q461" s="20">
        <v>2</v>
      </c>
      <c r="R461" s="16">
        <v>2</v>
      </c>
      <c r="S461" s="16">
        <v>7</v>
      </c>
      <c r="T461" s="15"/>
      <c r="U461" s="15"/>
      <c r="V461" s="15">
        <v>0</v>
      </c>
      <c r="W461" s="15">
        <v>3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 t="s">
        <v>138</v>
      </c>
      <c r="AD461" s="15" t="s">
        <v>139</v>
      </c>
      <c r="AE461" s="15">
        <v>33.5</v>
      </c>
      <c r="AF461" s="15">
        <v>7.5</v>
      </c>
      <c r="AG461" s="15">
        <v>1</v>
      </c>
      <c r="AH461" s="15">
        <v>2</v>
      </c>
      <c r="AI461" s="15">
        <v>1.3</v>
      </c>
      <c r="AJ461" s="16">
        <f t="shared" si="246"/>
        <v>-0.7</v>
      </c>
      <c r="AK461" s="16" t="s">
        <v>135</v>
      </c>
      <c r="AL461" s="16" t="s">
        <v>135</v>
      </c>
      <c r="AM461" s="15" t="s">
        <v>140</v>
      </c>
      <c r="AN461" s="16">
        <f t="shared" si="247"/>
        <v>2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 t="s">
        <v>135</v>
      </c>
      <c r="AU461" s="17">
        <f t="shared" si="248"/>
        <v>0</v>
      </c>
      <c r="AV461" s="17"/>
      <c r="AW461" s="17">
        <f>VLOOKUP(I461,ABNT5101!$I$3:$J$9,2)</f>
        <v>10</v>
      </c>
      <c r="AX461" s="17">
        <f>VLOOKUP(I461,ABNT5101!$I$3:$M$9,5)</f>
        <v>0.18</v>
      </c>
      <c r="AY461" s="131" t="str">
        <f>_xlfn.XLOOKUP(I461,ABNT5101!$I:$I,ABNT5101!$L:$L)</f>
        <v>-</v>
      </c>
      <c r="AZ461" s="131">
        <f>_xlfn.XLOOKUP(I461,ABNT5101!$I:$I,ABNT5101!M:M)</f>
        <v>0.18</v>
      </c>
      <c r="BA461" s="131" t="str">
        <f>_xlfn.XLOOKUP(I461,ABNT5101!$I:$I,ABNT5101!N:N)</f>
        <v>-</v>
      </c>
      <c r="BB461" s="131">
        <f>_xlfn.XLOOKUP(I461,ABNT5101!$I:$I,ABNT5101!O:O)</f>
        <v>16</v>
      </c>
      <c r="BC461" s="18" t="str">
        <f t="shared" si="249"/>
        <v>ATENDE</v>
      </c>
      <c r="BD461" s="19">
        <f t="shared" si="250"/>
        <v>0.13000000000000012</v>
      </c>
      <c r="BE461" s="19">
        <f t="shared" si="251"/>
        <v>1.3333333333333335</v>
      </c>
      <c r="BF461" s="19" t="str">
        <f t="shared" si="252"/>
        <v>-</v>
      </c>
      <c r="BG461" s="20">
        <v>11.3</v>
      </c>
      <c r="BH461" s="20">
        <v>0.42</v>
      </c>
      <c r="BI461" s="20"/>
      <c r="BJ461" s="20"/>
      <c r="BK461" s="21"/>
      <c r="BL461" s="20"/>
      <c r="BM461" s="18" t="str">
        <f t="shared" si="253"/>
        <v>ATENDE</v>
      </c>
      <c r="BN461" s="18" t="str">
        <f t="shared" si="254"/>
        <v>ATENDE</v>
      </c>
      <c r="BO461" s="18" t="str">
        <f t="shared" si="255"/>
        <v>ATENDE</v>
      </c>
      <c r="BP461" s="18" t="str">
        <f t="shared" si="256"/>
        <v>ATENDE</v>
      </c>
      <c r="BQ461" s="22" t="str">
        <f t="shared" si="257"/>
        <v>C4</v>
      </c>
      <c r="BR461" s="22" t="s">
        <v>135</v>
      </c>
      <c r="BS461" s="23" t="e">
        <f t="shared" si="258"/>
        <v>#VALUE!</v>
      </c>
      <c r="BT461" s="20">
        <v>5.4</v>
      </c>
      <c r="BU461" s="20">
        <v>2.97</v>
      </c>
      <c r="BV461" s="132" t="str">
        <f>IF(BR461="-","-",_xlfn.XLOOKUP(BR461,ABNT5101!$B$4:$B$9,ABNT5101!$C$4:$C$9))</f>
        <v>-</v>
      </c>
      <c r="BW461" s="132" t="str">
        <f>IF(BR461="-","-",_xlfn.XLOOKUP(BR461,ABNT5101!$B$4:$B$9,ABNT5101!$D$4:$D$9))</f>
        <v>-</v>
      </c>
      <c r="BX461" s="18" t="str">
        <f t="shared" si="259"/>
        <v>-</v>
      </c>
      <c r="BY461" s="18" t="str">
        <f t="shared" si="260"/>
        <v>-</v>
      </c>
      <c r="BZ461" s="18" t="str">
        <f t="shared" si="261"/>
        <v>-</v>
      </c>
      <c r="CA461" s="22" t="str">
        <f>K461</f>
        <v>P6</v>
      </c>
      <c r="CB461" s="23">
        <f t="shared" si="262"/>
        <v>3.2666666666666666</v>
      </c>
      <c r="CC461" s="22">
        <v>12.8</v>
      </c>
      <c r="CD461" s="22">
        <v>5.16</v>
      </c>
      <c r="CE461" s="130">
        <f>IF(CA461="-","-",_xlfn.XLOOKUP(CA461,ABNT5101!$B$4:$B$9,ABNT5101!$C$4:$C$9))</f>
        <v>3</v>
      </c>
      <c r="CF461" s="130">
        <f>IF(CA461="-","-",_xlfn.XLOOKUP(CA461,ABNT5101!$B$4:$B$9,ABNT5101!$D$4:$D$9))</f>
        <v>0.6</v>
      </c>
      <c r="CG461" s="18" t="str">
        <f t="shared" si="263"/>
        <v>ATENDE</v>
      </c>
      <c r="CH461" s="18" t="str">
        <f t="shared" si="264"/>
        <v>ATENDE</v>
      </c>
      <c r="CI461" s="18" t="str">
        <f t="shared" si="265"/>
        <v>ATENDE</v>
      </c>
      <c r="CJ461" s="133" t="str">
        <f>_xlfn.XLOOKUP(CK461,'Banco de dados'!$B:$B,'Banco de dados'!$D:$D)</f>
        <v>LEDSTAR</v>
      </c>
      <c r="CK461" s="145" t="s">
        <v>713</v>
      </c>
      <c r="CL461" s="24" t="str">
        <f>_xlfn.XLOOKUP(CK461,'Banco de dados'!$B:$B,'Banco de dados'!$E:$E)</f>
        <v>LUM LED SL VT 9.1 52W</v>
      </c>
      <c r="CM461" s="24"/>
      <c r="CN461" s="24" t="e">
        <f>IF(CM461="-","-",_xlfn.XLOOKUP(CM461,'Banco de dados'!$B:$B,'Banco de dados'!$E:$E))</f>
        <v>#N/A</v>
      </c>
      <c r="CO461" s="26">
        <f t="shared" si="266"/>
        <v>1</v>
      </c>
      <c r="CP461" s="24">
        <f>_xlfn.XLOOKUP(CK461,'Banco de dados'!$B:$B,'Banco de dados'!$H:$H)</f>
        <v>52</v>
      </c>
      <c r="CQ461" s="24" t="e">
        <f>_xlfn.XLOOKUP(CM461,'Banco de dados'!$B:$B,'Banco de dados'!$H:$H)</f>
        <v>#N/A</v>
      </c>
      <c r="CR461" s="24">
        <f>_xlfn.XLOOKUP(CK461,'Banco de dados'!$B:$B,'Banco de dados'!$F:$F)</f>
        <v>8960.18</v>
      </c>
      <c r="CS461" s="24">
        <f>_xlfn.XLOOKUP(CM461,'Banco de dados'!$B:$B,'Banco de dados'!$F:$F)</f>
        <v>0</v>
      </c>
      <c r="CT461" s="25">
        <v>0</v>
      </c>
      <c r="CU461" s="25"/>
      <c r="CV461" s="24" t="str">
        <f>IF(AI461&lt;=0.5,"Curto I",IF(AND(AI461&gt;='Braços de IP'!$B$9,AI461&lt;='Braços de IP'!$D$9),'Braços de IP'!$E$9,IF(AND(AI461&gt;='Braços de IP'!$B$10,AI461&lt;='Braços de IP'!$D$10),'Braços de IP'!$E$10,IF(AND(AI461&gt;='Braços de IP'!$B$11,AI461&lt;='Braços de IP'!$D$11),'Braços de IP'!$E$11,IF(AND(AI461&gt;='Braços de IP'!$B$12,AI461&lt;='Braços de IP'!$D$12),'Braços de IP'!$E$12,IF(AND(AI461&gt;='Braços de IP'!$B$13,AI461&lt;='Braços de IP'!$D$13),'Braços de IP'!$E$13,IF(AND(AI461&gt;='Braços de IP'!$B$14,AI461&lt;='Braços de IP'!$D$14),'Braços de IP'!$E$14,"ERRO")))))))</f>
        <v>Curto II</v>
      </c>
      <c r="CW461" s="25"/>
      <c r="CX461" s="24"/>
      <c r="CY461" s="27"/>
      <c r="CZ461" s="24"/>
      <c r="DA461" s="24"/>
      <c r="DB461" s="24"/>
      <c r="DC461" s="24"/>
      <c r="DD461" s="24"/>
      <c r="DE461" s="24"/>
      <c r="DF461" s="28">
        <f t="shared" si="267"/>
        <v>52</v>
      </c>
      <c r="DG461" s="29">
        <f t="shared" si="268"/>
        <v>100</v>
      </c>
      <c r="DH461" s="28">
        <f t="shared" si="269"/>
        <v>152</v>
      </c>
      <c r="DI461" s="30">
        <f t="shared" si="270"/>
        <v>0.48</v>
      </c>
      <c r="DJ461" s="31"/>
      <c r="DK461" s="32"/>
      <c r="DL461" s="15" t="s">
        <v>141</v>
      </c>
      <c r="DM461" s="15"/>
      <c r="DO461" s="33">
        <f t="shared" si="271"/>
        <v>0.55555555555555558</v>
      </c>
    </row>
    <row r="462" spans="3:119" ht="15.75" hidden="1" customHeight="1" x14ac:dyDescent="0.3">
      <c r="C462" t="s">
        <v>991</v>
      </c>
      <c r="D462" s="15">
        <v>154</v>
      </c>
      <c r="E462" s="15" t="s">
        <v>132</v>
      </c>
      <c r="F462" s="15" t="s">
        <v>323</v>
      </c>
      <c r="G462" s="15">
        <v>-30.053164769999999</v>
      </c>
      <c r="H462" s="15">
        <v>-50.158508840000003</v>
      </c>
      <c r="I462" s="15" t="s">
        <v>154</v>
      </c>
      <c r="J462" s="15" t="s">
        <v>135</v>
      </c>
      <c r="K462" s="15" t="s">
        <v>136</v>
      </c>
      <c r="L462" s="15" t="s">
        <v>148</v>
      </c>
      <c r="M462" s="15">
        <v>100</v>
      </c>
      <c r="N462" s="15">
        <v>17</v>
      </c>
      <c r="O462" s="15">
        <v>0</v>
      </c>
      <c r="P462" s="15">
        <f t="shared" si="245"/>
        <v>200</v>
      </c>
      <c r="Q462" s="20">
        <v>2</v>
      </c>
      <c r="R462" s="16">
        <v>2</v>
      </c>
      <c r="S462" s="16">
        <v>7</v>
      </c>
      <c r="T462" s="15"/>
      <c r="U462" s="15"/>
      <c r="V462" s="15">
        <v>0</v>
      </c>
      <c r="W462" s="15">
        <v>3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 t="s">
        <v>138</v>
      </c>
      <c r="AD462" s="15" t="s">
        <v>139</v>
      </c>
      <c r="AE462" s="15">
        <v>33.5</v>
      </c>
      <c r="AF462" s="15">
        <v>7.5</v>
      </c>
      <c r="AG462" s="15">
        <v>1</v>
      </c>
      <c r="AH462" s="15">
        <v>2</v>
      </c>
      <c r="AI462" s="15">
        <v>1.3</v>
      </c>
      <c r="AJ462" s="16">
        <f t="shared" si="246"/>
        <v>-0.7</v>
      </c>
      <c r="AK462" s="16" t="s">
        <v>135</v>
      </c>
      <c r="AL462" s="16" t="s">
        <v>135</v>
      </c>
      <c r="AM462" s="15" t="s">
        <v>140</v>
      </c>
      <c r="AN462" s="16">
        <f t="shared" si="247"/>
        <v>2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 t="s">
        <v>135</v>
      </c>
      <c r="AU462" s="17">
        <f t="shared" si="248"/>
        <v>0</v>
      </c>
      <c r="AV462" s="17"/>
      <c r="AW462" s="17">
        <f>VLOOKUP(I462,ABNT5101!$I$3:$J$9,2)</f>
        <v>10</v>
      </c>
      <c r="AX462" s="17">
        <f>VLOOKUP(I462,ABNT5101!$I$3:$M$9,5)</f>
        <v>0.18</v>
      </c>
      <c r="AY462" s="131" t="str">
        <f>_xlfn.XLOOKUP(I462,ABNT5101!$I:$I,ABNT5101!$L:$L)</f>
        <v>-</v>
      </c>
      <c r="AZ462" s="131">
        <f>_xlfn.XLOOKUP(I462,ABNT5101!$I:$I,ABNT5101!M:M)</f>
        <v>0.18</v>
      </c>
      <c r="BA462" s="131" t="str">
        <f>_xlfn.XLOOKUP(I462,ABNT5101!$I:$I,ABNT5101!N:N)</f>
        <v>-</v>
      </c>
      <c r="BB462" s="131">
        <f>_xlfn.XLOOKUP(I462,ABNT5101!$I:$I,ABNT5101!O:O)</f>
        <v>16</v>
      </c>
      <c r="BC462" s="18" t="str">
        <f t="shared" si="249"/>
        <v>ATENDE</v>
      </c>
      <c r="BD462" s="19">
        <f t="shared" si="250"/>
        <v>0.33899999999999997</v>
      </c>
      <c r="BE462" s="19">
        <f t="shared" si="251"/>
        <v>2.3333333333333335</v>
      </c>
      <c r="BF462" s="19" t="str">
        <f t="shared" si="252"/>
        <v>-</v>
      </c>
      <c r="BG462" s="20">
        <v>13.39</v>
      </c>
      <c r="BH462" s="20">
        <v>0.6</v>
      </c>
      <c r="BI462" s="20"/>
      <c r="BJ462" s="20"/>
      <c r="BK462" s="21"/>
      <c r="BL462" s="20"/>
      <c r="BM462" s="18" t="str">
        <f t="shared" si="253"/>
        <v>ATENDE</v>
      </c>
      <c r="BN462" s="18" t="str">
        <f t="shared" si="254"/>
        <v>ATENDE</v>
      </c>
      <c r="BO462" s="18" t="str">
        <f t="shared" si="255"/>
        <v>ATENDE</v>
      </c>
      <c r="BP462" s="18" t="str">
        <f t="shared" si="256"/>
        <v>ATENDE</v>
      </c>
      <c r="BQ462" s="22" t="str">
        <f t="shared" si="257"/>
        <v>C4</v>
      </c>
      <c r="BR462" s="22" t="s">
        <v>135</v>
      </c>
      <c r="BS462" s="23" t="e">
        <f t="shared" si="258"/>
        <v>#VALUE!</v>
      </c>
      <c r="BT462" s="20">
        <v>5.65</v>
      </c>
      <c r="BU462" s="20">
        <v>3.08</v>
      </c>
      <c r="BV462" s="132" t="str">
        <f>IF(BR462="-","-",_xlfn.XLOOKUP(BR462,ABNT5101!$B$4:$B$9,ABNT5101!$C$4:$C$9))</f>
        <v>-</v>
      </c>
      <c r="BW462" s="132" t="str">
        <f>IF(BR462="-","-",_xlfn.XLOOKUP(BR462,ABNT5101!$B$4:$B$9,ABNT5101!$D$4:$D$9))</f>
        <v>-</v>
      </c>
      <c r="BX462" s="18" t="str">
        <f t="shared" si="259"/>
        <v>-</v>
      </c>
      <c r="BY462" s="18" t="str">
        <f t="shared" si="260"/>
        <v>-</v>
      </c>
      <c r="BZ462" s="18" t="str">
        <f t="shared" si="261"/>
        <v>-</v>
      </c>
      <c r="CA462" s="22" t="str">
        <f>K462</f>
        <v>P6</v>
      </c>
      <c r="CB462" s="23">
        <f t="shared" si="262"/>
        <v>4.0466666666666669</v>
      </c>
      <c r="CC462" s="22">
        <v>15.14</v>
      </c>
      <c r="CD462" s="22">
        <v>7.37</v>
      </c>
      <c r="CE462" s="130">
        <f>IF(CA462="-","-",_xlfn.XLOOKUP(CA462,ABNT5101!$B$4:$B$9,ABNT5101!$C$4:$C$9))</f>
        <v>3</v>
      </c>
      <c r="CF462" s="130">
        <f>IF(CA462="-","-",_xlfn.XLOOKUP(CA462,ABNT5101!$B$4:$B$9,ABNT5101!$D$4:$D$9))</f>
        <v>0.6</v>
      </c>
      <c r="CG462" s="18" t="str">
        <f t="shared" si="263"/>
        <v>ATENDE</v>
      </c>
      <c r="CH462" s="18" t="str">
        <f t="shared" si="264"/>
        <v>ATENDE</v>
      </c>
      <c r="CI462" s="18" t="str">
        <f t="shared" si="265"/>
        <v>ATENDE</v>
      </c>
      <c r="CJ462" s="133" t="str">
        <f>_xlfn.XLOOKUP(CK462,'Banco de dados'!$B:$B,'Banco de dados'!$D:$D)</f>
        <v>SX LIGHTING</v>
      </c>
      <c r="CK462" s="145" t="s">
        <v>805</v>
      </c>
      <c r="CL462" s="24" t="str">
        <f>_xlfn.XLOOKUP(CK462,'Banco de dados'!$B:$B,'Banco de dados'!$E:$E)</f>
        <v>SXINEVO050K40L12CZF7PHF</v>
      </c>
      <c r="CM462" s="24"/>
      <c r="CN462" s="24" t="e">
        <f>IF(CM462="-","-",_xlfn.XLOOKUP(CM462,'Banco de dados'!$B:$B,'Banco de dados'!$E:$E))</f>
        <v>#N/A</v>
      </c>
      <c r="CO462" s="26">
        <f t="shared" si="266"/>
        <v>1</v>
      </c>
      <c r="CP462" s="24">
        <f>_xlfn.XLOOKUP(CK462,'Banco de dados'!$B:$B,'Banco de dados'!$H:$H)</f>
        <v>50</v>
      </c>
      <c r="CQ462" s="24">
        <f>_xlfn.XLOOKUP(CM462,'Banco de dados'!$B:$B,'Banco de dados'!$H:$H)</f>
        <v>0</v>
      </c>
      <c r="CR462" s="24">
        <f>_xlfn.XLOOKUP(CK462,'Banco de dados'!$B:$B,'Banco de dados'!$F:$F)</f>
        <v>8650</v>
      </c>
      <c r="CS462" s="24">
        <f>_xlfn.XLOOKUP(CM462,'Banco de dados'!$B:$B,'Banco de dados'!$F:$F)</f>
        <v>0</v>
      </c>
      <c r="CT462" s="25">
        <v>0</v>
      </c>
      <c r="CU462" s="25"/>
      <c r="CV462" s="24" t="str">
        <f>IF(AI462&lt;=0.5,"Curto I",IF(AND(AI462&gt;='Braços de IP'!$B$9,AI462&lt;='Braços de IP'!$D$9),'Braços de IP'!$E$9,IF(AND(AI462&gt;='Braços de IP'!$B$10,AI462&lt;='Braços de IP'!$D$10),'Braços de IP'!$E$10,IF(AND(AI462&gt;='Braços de IP'!$B$11,AI462&lt;='Braços de IP'!$D$11),'Braços de IP'!$E$11,IF(AND(AI462&gt;='Braços de IP'!$B$12,AI462&lt;='Braços de IP'!$D$12),'Braços de IP'!$E$12,IF(AND(AI462&gt;='Braços de IP'!$B$13,AI462&lt;='Braços de IP'!$D$13),'Braços de IP'!$E$13,IF(AND(AI462&gt;='Braços de IP'!$B$14,AI462&lt;='Braços de IP'!$D$14),'Braços de IP'!$E$14,"ERRO")))))))</f>
        <v>Curto II</v>
      </c>
      <c r="CW462" s="25"/>
      <c r="CX462" s="24"/>
      <c r="CY462" s="27"/>
      <c r="CZ462" s="24"/>
      <c r="DA462" s="24"/>
      <c r="DB462" s="24"/>
      <c r="DC462" s="24"/>
      <c r="DD462" s="24"/>
      <c r="DE462" s="24"/>
      <c r="DF462" s="28">
        <f t="shared" si="267"/>
        <v>50</v>
      </c>
      <c r="DG462" s="29">
        <f t="shared" si="268"/>
        <v>100</v>
      </c>
      <c r="DH462" s="28">
        <f t="shared" si="269"/>
        <v>150</v>
      </c>
      <c r="DI462" s="30">
        <f t="shared" si="270"/>
        <v>0.5</v>
      </c>
      <c r="DJ462" s="31"/>
      <c r="DK462" s="32"/>
      <c r="DL462" s="15" t="s">
        <v>141</v>
      </c>
      <c r="DM462" s="15"/>
      <c r="DO462" s="33">
        <f t="shared" si="271"/>
        <v>0.57264957264957261</v>
      </c>
    </row>
    <row r="463" spans="3:119" ht="15.75" hidden="1" customHeight="1" x14ac:dyDescent="0.3">
      <c r="C463" t="s">
        <v>991</v>
      </c>
      <c r="D463" s="15">
        <v>154</v>
      </c>
      <c r="E463" s="15" t="s">
        <v>132</v>
      </c>
      <c r="F463" s="15" t="s">
        <v>323</v>
      </c>
      <c r="G463" s="15">
        <v>-30.053164769999999</v>
      </c>
      <c r="H463" s="15">
        <v>-50.158508840000003</v>
      </c>
      <c r="I463" s="15" t="s">
        <v>154</v>
      </c>
      <c r="J463" s="15" t="s">
        <v>135</v>
      </c>
      <c r="K463" s="15" t="s">
        <v>136</v>
      </c>
      <c r="L463" s="15" t="s">
        <v>148</v>
      </c>
      <c r="M463" s="15">
        <v>100</v>
      </c>
      <c r="N463" s="15">
        <v>17</v>
      </c>
      <c r="O463" s="15">
        <v>0</v>
      </c>
      <c r="P463" s="15">
        <f t="shared" si="245"/>
        <v>200</v>
      </c>
      <c r="Q463" s="20">
        <v>2</v>
      </c>
      <c r="R463" s="16">
        <v>2</v>
      </c>
      <c r="S463" s="16">
        <v>7</v>
      </c>
      <c r="T463" s="15"/>
      <c r="U463" s="15"/>
      <c r="V463" s="15">
        <v>0</v>
      </c>
      <c r="W463" s="15">
        <v>3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 t="s">
        <v>138</v>
      </c>
      <c r="AD463" s="15" t="s">
        <v>139</v>
      </c>
      <c r="AE463" s="15">
        <v>33.5</v>
      </c>
      <c r="AF463" s="15">
        <v>7.5</v>
      </c>
      <c r="AG463" s="15">
        <v>1</v>
      </c>
      <c r="AH463" s="15">
        <v>2</v>
      </c>
      <c r="AI463" s="15">
        <v>1.3</v>
      </c>
      <c r="AJ463" s="16">
        <f t="shared" si="246"/>
        <v>-0.7</v>
      </c>
      <c r="AK463" s="16" t="s">
        <v>135</v>
      </c>
      <c r="AL463" s="16" t="s">
        <v>135</v>
      </c>
      <c r="AM463" s="15" t="s">
        <v>140</v>
      </c>
      <c r="AN463" s="16">
        <f t="shared" si="247"/>
        <v>2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 t="s">
        <v>135</v>
      </c>
      <c r="AU463" s="17">
        <f t="shared" si="248"/>
        <v>0</v>
      </c>
      <c r="AV463" s="17"/>
      <c r="AW463" s="17">
        <f>VLOOKUP(I463,ABNT5101!$I$3:$J$9,2)</f>
        <v>10</v>
      </c>
      <c r="AX463" s="17">
        <f>VLOOKUP(I463,ABNT5101!$I$3:$M$9,5)</f>
        <v>0.18</v>
      </c>
      <c r="AY463" s="131" t="str">
        <f>_xlfn.XLOOKUP(I463,ABNT5101!$I:$I,ABNT5101!$L:$L)</f>
        <v>-</v>
      </c>
      <c r="AZ463" s="131">
        <f>_xlfn.XLOOKUP(I463,ABNT5101!$I:$I,ABNT5101!M:M)</f>
        <v>0.18</v>
      </c>
      <c r="BA463" s="131" t="str">
        <f>_xlfn.XLOOKUP(I463,ABNT5101!$I:$I,ABNT5101!N:N)</f>
        <v>-</v>
      </c>
      <c r="BB463" s="131">
        <f>_xlfn.XLOOKUP(I463,ABNT5101!$I:$I,ABNT5101!O:O)</f>
        <v>16</v>
      </c>
      <c r="BC463" s="18" t="str">
        <f t="shared" si="249"/>
        <v>ATENDE</v>
      </c>
      <c r="BD463" s="19">
        <f t="shared" si="250"/>
        <v>0.19600000000000017</v>
      </c>
      <c r="BE463" s="19">
        <f t="shared" si="251"/>
        <v>2.0000000000000004</v>
      </c>
      <c r="BF463" s="19" t="str">
        <f t="shared" si="252"/>
        <v>-</v>
      </c>
      <c r="BG463" s="20">
        <v>11.96</v>
      </c>
      <c r="BH463" s="20">
        <v>0.54</v>
      </c>
      <c r="BI463" s="20"/>
      <c r="BJ463" s="20"/>
      <c r="BK463" s="21"/>
      <c r="BL463" s="20"/>
      <c r="BM463" s="18" t="str">
        <f t="shared" si="253"/>
        <v>ATENDE</v>
      </c>
      <c r="BN463" s="18" t="str">
        <f t="shared" si="254"/>
        <v>ATENDE</v>
      </c>
      <c r="BO463" s="18" t="str">
        <f t="shared" si="255"/>
        <v>ATENDE</v>
      </c>
      <c r="BP463" s="18" t="str">
        <f t="shared" si="256"/>
        <v>ATENDE</v>
      </c>
      <c r="BQ463" s="22" t="str">
        <f t="shared" si="257"/>
        <v>C4</v>
      </c>
      <c r="BR463" s="22" t="s">
        <v>135</v>
      </c>
      <c r="BS463" s="23" t="e">
        <f t="shared" si="258"/>
        <v>#VALUE!</v>
      </c>
      <c r="BT463" s="20">
        <v>5.01</v>
      </c>
      <c r="BU463" s="20">
        <v>3.53</v>
      </c>
      <c r="BV463" s="132" t="str">
        <f>IF(BR463="-","-",_xlfn.XLOOKUP(BR463,ABNT5101!$B$4:$B$9,ABNT5101!$C$4:$C$9))</f>
        <v>-</v>
      </c>
      <c r="BW463" s="132" t="str">
        <f>IF(BR463="-","-",_xlfn.XLOOKUP(BR463,ABNT5101!$B$4:$B$9,ABNT5101!$D$4:$D$9))</f>
        <v>-</v>
      </c>
      <c r="BX463" s="18" t="str">
        <f t="shared" si="259"/>
        <v>-</v>
      </c>
      <c r="BY463" s="18" t="str">
        <f t="shared" si="260"/>
        <v>-</v>
      </c>
      <c r="BZ463" s="18" t="str">
        <f t="shared" si="261"/>
        <v>-</v>
      </c>
      <c r="CA463" s="22" t="str">
        <f>K463</f>
        <v>P6</v>
      </c>
      <c r="CB463" s="23">
        <f t="shared" si="262"/>
        <v>1.4566666666666666</v>
      </c>
      <c r="CC463" s="22">
        <v>7.37</v>
      </c>
      <c r="CD463" s="22">
        <v>6.25</v>
      </c>
      <c r="CE463" s="130">
        <f>IF(CA463="-","-",_xlfn.XLOOKUP(CA463,ABNT5101!$B$4:$B$9,ABNT5101!$C$4:$C$9))</f>
        <v>3</v>
      </c>
      <c r="CF463" s="130">
        <f>IF(CA463="-","-",_xlfn.XLOOKUP(CA463,ABNT5101!$B$4:$B$9,ABNT5101!$D$4:$D$9))</f>
        <v>0.6</v>
      </c>
      <c r="CG463" s="18" t="str">
        <f t="shared" si="263"/>
        <v>ATENDE</v>
      </c>
      <c r="CH463" s="18" t="str">
        <f t="shared" si="264"/>
        <v>ATENDE</v>
      </c>
      <c r="CI463" s="18" t="str">
        <f t="shared" si="265"/>
        <v>ATENDE</v>
      </c>
      <c r="CJ463" s="133" t="str">
        <f>_xlfn.XLOOKUP(CK463,'Banco de dados'!$B:$B,'Banco de dados'!$D:$D)</f>
        <v>TECNOWATT</v>
      </c>
      <c r="CK463" s="145" t="s">
        <v>828</v>
      </c>
      <c r="CL463" s="24" t="str">
        <f>_xlfn.XLOOKUP(CK463,'Banco de dados'!$B:$B,'Banco de dados'!$E:$E)</f>
        <v>SIGSAGPTLRRSSNDL_50W_61IBBRS
1-10C1MUN6.5</v>
      </c>
      <c r="CM463" s="24"/>
      <c r="CN463" s="24" t="e">
        <f>IF(CM463="-","-",_xlfn.XLOOKUP(CM463,'Banco de dados'!$B:$B,'Banco de dados'!$E:$E))</f>
        <v>#N/A</v>
      </c>
      <c r="CO463" s="26">
        <f t="shared" si="266"/>
        <v>1</v>
      </c>
      <c r="CP463" s="24">
        <f>_xlfn.XLOOKUP(CK463,'Banco de dados'!$B:$B,'Banco de dados'!$H:$H)</f>
        <v>50</v>
      </c>
      <c r="CQ463" s="24" t="e">
        <f>_xlfn.XLOOKUP(CM463,'Banco de dados'!$B:$B,'Banco de dados'!$H:$H)</f>
        <v>#N/A</v>
      </c>
      <c r="CR463" s="24">
        <f>_xlfn.XLOOKUP(CK463,'Banco de dados'!$B:$B,'Banco de dados'!$F:$F)</f>
        <v>8163</v>
      </c>
      <c r="CS463" s="24">
        <f>_xlfn.XLOOKUP(CM463,'Banco de dados'!$B:$B,'Banco de dados'!$F:$F)</f>
        <v>0</v>
      </c>
      <c r="CT463" s="25">
        <v>0</v>
      </c>
      <c r="CU463" s="25"/>
      <c r="CV463" s="24" t="str">
        <f>IF(AI463&lt;=0.5,"Curto I",IF(AND(AI463&gt;='Braços de IP'!$B$9,AI463&lt;='Braços de IP'!$D$9),'Braços de IP'!$E$9,IF(AND(AI463&gt;='Braços de IP'!$B$10,AI463&lt;='Braços de IP'!$D$10),'Braços de IP'!$E$10,IF(AND(AI463&gt;='Braços de IP'!$B$11,AI463&lt;='Braços de IP'!$D$11),'Braços de IP'!$E$11,IF(AND(AI463&gt;='Braços de IP'!$B$12,AI463&lt;='Braços de IP'!$D$12),'Braços de IP'!$E$12,IF(AND(AI463&gt;='Braços de IP'!$B$13,AI463&lt;='Braços de IP'!$D$13),'Braços de IP'!$E$13,IF(AND(AI463&gt;='Braços de IP'!$B$14,AI463&lt;='Braços de IP'!$D$14),'Braços de IP'!$E$14,"ERRO")))))))</f>
        <v>Curto II</v>
      </c>
      <c r="CW463" s="25"/>
      <c r="CX463" s="24"/>
      <c r="CY463" s="27"/>
      <c r="CZ463" s="24"/>
      <c r="DA463" s="24"/>
      <c r="DB463" s="24"/>
      <c r="DC463" s="24"/>
      <c r="DD463" s="24"/>
      <c r="DE463" s="24"/>
      <c r="DF463" s="28">
        <f t="shared" si="267"/>
        <v>50</v>
      </c>
      <c r="DG463" s="29">
        <f t="shared" si="268"/>
        <v>100</v>
      </c>
      <c r="DH463" s="28">
        <f t="shared" si="269"/>
        <v>150</v>
      </c>
      <c r="DI463" s="30">
        <f t="shared" si="270"/>
        <v>0.5</v>
      </c>
      <c r="DJ463" s="31"/>
      <c r="DK463" s="32"/>
      <c r="DL463" s="15" t="s">
        <v>141</v>
      </c>
      <c r="DM463" s="15"/>
      <c r="DO463" s="33">
        <f t="shared" si="271"/>
        <v>0.57264957264957261</v>
      </c>
    </row>
    <row r="464" spans="3:119" ht="15.75" hidden="1" customHeight="1" x14ac:dyDescent="0.3">
      <c r="C464" t="s">
        <v>991</v>
      </c>
      <c r="D464" s="15">
        <v>155</v>
      </c>
      <c r="E464" s="15" t="s">
        <v>164</v>
      </c>
      <c r="F464" s="15" t="s">
        <v>324</v>
      </c>
      <c r="G464" s="15">
        <v>-30.053901969999998</v>
      </c>
      <c r="H464" s="15">
        <v>-50.158925859999997</v>
      </c>
      <c r="I464" s="15" t="s">
        <v>134</v>
      </c>
      <c r="J464" s="15" t="s">
        <v>135</v>
      </c>
      <c r="K464" s="15">
        <v>0</v>
      </c>
      <c r="L464" s="15" t="s">
        <v>148</v>
      </c>
      <c r="M464" s="15">
        <v>100</v>
      </c>
      <c r="N464" s="15">
        <v>17</v>
      </c>
      <c r="O464" s="15">
        <v>0</v>
      </c>
      <c r="P464" s="15">
        <f t="shared" si="245"/>
        <v>400</v>
      </c>
      <c r="Q464" s="20">
        <v>2</v>
      </c>
      <c r="R464" s="16">
        <v>0</v>
      </c>
      <c r="S464" s="16">
        <v>7</v>
      </c>
      <c r="T464" s="15"/>
      <c r="U464" s="15"/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 t="s">
        <v>138</v>
      </c>
      <c r="AD464" s="15" t="s">
        <v>139</v>
      </c>
      <c r="AE464" s="15">
        <v>34.5</v>
      </c>
      <c r="AF464" s="15">
        <v>7.3</v>
      </c>
      <c r="AG464" s="15">
        <v>2</v>
      </c>
      <c r="AH464" s="15">
        <v>0.3</v>
      </c>
      <c r="AI464" s="15">
        <v>1.3</v>
      </c>
      <c r="AJ464" s="16">
        <f t="shared" si="246"/>
        <v>1</v>
      </c>
      <c r="AK464" s="16" t="s">
        <v>135</v>
      </c>
      <c r="AL464" s="16" t="s">
        <v>135</v>
      </c>
      <c r="AM464" s="15" t="s">
        <v>140</v>
      </c>
      <c r="AN464" s="16">
        <f t="shared" si="247"/>
        <v>4</v>
      </c>
      <c r="AO464" s="16">
        <v>0</v>
      </c>
      <c r="AP464" s="16">
        <v>0</v>
      </c>
      <c r="AQ464" s="16">
        <v>0</v>
      </c>
      <c r="AR464" s="16">
        <v>0</v>
      </c>
      <c r="AS464" s="16">
        <v>0</v>
      </c>
      <c r="AT464" s="16" t="s">
        <v>135</v>
      </c>
      <c r="AU464" s="17">
        <f t="shared" si="248"/>
        <v>0</v>
      </c>
      <c r="AV464" s="17"/>
      <c r="AW464" s="17">
        <f>VLOOKUP(I464,ABNT5101!$I$3:$J$9,2)</f>
        <v>7.5</v>
      </c>
      <c r="AX464" s="17">
        <f>VLOOKUP(I464,ABNT5101!$I$3:$M$9,5)</f>
        <v>0.18</v>
      </c>
      <c r="AY464" s="131" t="str">
        <f>_xlfn.XLOOKUP(I464,ABNT5101!$I:$I,ABNT5101!$L:$L)</f>
        <v>-</v>
      </c>
      <c r="AZ464" s="131">
        <f>_xlfn.XLOOKUP(I464,ABNT5101!$I:$I,ABNT5101!M:M)</f>
        <v>0.18</v>
      </c>
      <c r="BA464" s="131" t="str">
        <f>_xlfn.XLOOKUP(I464,ABNT5101!$I:$I,ABNT5101!N:N)</f>
        <v>-</v>
      </c>
      <c r="BB464" s="131">
        <f>_xlfn.XLOOKUP(I464,ABNT5101!$I:$I,ABNT5101!O:O)</f>
        <v>16</v>
      </c>
      <c r="BC464" s="18" t="e">
        <f t="shared" si="249"/>
        <v>#N/A</v>
      </c>
      <c r="BD464" s="19">
        <f t="shared" si="250"/>
        <v>0.16933333333333334</v>
      </c>
      <c r="BE464" s="19">
        <f t="shared" si="251"/>
        <v>1.2777777777777777</v>
      </c>
      <c r="BF464" s="19" t="str">
        <f t="shared" si="252"/>
        <v>-</v>
      </c>
      <c r="BG464" s="20">
        <v>8.77</v>
      </c>
      <c r="BH464" s="20">
        <v>0.41</v>
      </c>
      <c r="BI464" s="20"/>
      <c r="BJ464" s="20"/>
      <c r="BK464" s="21"/>
      <c r="BL464" s="20"/>
      <c r="BM464" s="18" t="str">
        <f t="shared" si="253"/>
        <v>ATENDE</v>
      </c>
      <c r="BN464" s="18" t="str">
        <f t="shared" si="254"/>
        <v>ATENDE</v>
      </c>
      <c r="BO464" s="18" t="str">
        <f t="shared" si="255"/>
        <v>ATENDE</v>
      </c>
      <c r="BP464" s="18" t="str">
        <f t="shared" si="256"/>
        <v>ATENDE</v>
      </c>
      <c r="BQ464" s="22" t="str">
        <f t="shared" si="257"/>
        <v>C5</v>
      </c>
      <c r="BR464" s="22">
        <f t="shared" ref="BR464:BR511" si="272">K464</f>
        <v>0</v>
      </c>
      <c r="BS464" s="23" t="e">
        <f t="shared" si="258"/>
        <v>#VALUE!</v>
      </c>
      <c r="BT464" s="20" t="s">
        <v>994</v>
      </c>
      <c r="BU464" s="20" t="s">
        <v>994</v>
      </c>
      <c r="BV464" s="132" t="e">
        <f>IF(BR464="-","-",_xlfn.XLOOKUP(BR464,ABNT5101!$B$4:$B$9,ABNT5101!$C$4:$C$9))</f>
        <v>#N/A</v>
      </c>
      <c r="BW464" s="132" t="e">
        <f>IF(BR464="-","-",_xlfn.XLOOKUP(BR464,ABNT5101!$B$4:$B$9,ABNT5101!$D$4:$D$9))</f>
        <v>#N/A</v>
      </c>
      <c r="BX464" s="18" t="e">
        <f t="shared" si="259"/>
        <v>#N/A</v>
      </c>
      <c r="BY464" s="18" t="e">
        <f t="shared" si="260"/>
        <v>#N/A</v>
      </c>
      <c r="BZ464" s="18" t="e">
        <f t="shared" si="261"/>
        <v>#N/A</v>
      </c>
      <c r="CA464" s="22">
        <f t="shared" ref="CA464:CA475" si="273">BR464</f>
        <v>0</v>
      </c>
      <c r="CB464" s="23" t="e">
        <f t="shared" si="262"/>
        <v>#VALUE!</v>
      </c>
      <c r="CC464" s="22" t="s">
        <v>994</v>
      </c>
      <c r="CD464" s="22" t="s">
        <v>994</v>
      </c>
      <c r="CE464" s="130" t="e">
        <f>IF(CA464="-","-",_xlfn.XLOOKUP(CA464,ABNT5101!$B$4:$B$9,ABNT5101!$C$4:$C$9))</f>
        <v>#N/A</v>
      </c>
      <c r="CF464" s="130" t="e">
        <f>IF(CA464="-","-",_xlfn.XLOOKUP(CA464,ABNT5101!$B$4:$B$9,ABNT5101!$D$4:$D$9))</f>
        <v>#N/A</v>
      </c>
      <c r="CG464" s="18" t="e">
        <f t="shared" si="263"/>
        <v>#N/A</v>
      </c>
      <c r="CH464" s="18" t="e">
        <f t="shared" si="264"/>
        <v>#N/A</v>
      </c>
      <c r="CI464" s="18" t="e">
        <f t="shared" si="265"/>
        <v>#N/A</v>
      </c>
      <c r="CJ464" s="133" t="str">
        <f>_xlfn.XLOOKUP(CK464,'Banco de dados'!$B:$B,'Banco de dados'!$D:$D)</f>
        <v>LEDSTAR</v>
      </c>
      <c r="CK464" s="145" t="s">
        <v>709</v>
      </c>
      <c r="CL464" s="24" t="str">
        <f>_xlfn.XLOOKUP(CK464,'Banco de dados'!$B:$B,'Banco de dados'!$E:$E)</f>
        <v>LUM LED SL VT 9.1 35W</v>
      </c>
      <c r="CM464" s="24" t="s">
        <v>175</v>
      </c>
      <c r="CN464" s="24" t="e">
        <f>IF(CM464="-","-",_xlfn.XLOOKUP(CM464,'Banco de dados'!$B:$B,'Banco de dados'!$E:$E))</f>
        <v>#N/A</v>
      </c>
      <c r="CO464" s="26">
        <f t="shared" si="266"/>
        <v>2</v>
      </c>
      <c r="CP464" s="24">
        <f>_xlfn.XLOOKUP(CK464,'Banco de dados'!$B:$B,'Banco de dados'!$H:$H)</f>
        <v>35</v>
      </c>
      <c r="CQ464" s="24" t="e">
        <f>_xlfn.XLOOKUP(CM464,'Banco de dados'!$B:$B,'Banco de dados'!$H:$H)</f>
        <v>#N/A</v>
      </c>
      <c r="CR464" s="24">
        <f>_xlfn.XLOOKUP(CK464,'Banco de dados'!$B:$B,'Banco de dados'!$F:$F)</f>
        <v>5955.62</v>
      </c>
      <c r="CS464" s="24" t="e">
        <f>_xlfn.XLOOKUP(CM464,'Banco de dados'!$B:$B,'Banco de dados'!$F:$F)</f>
        <v>#N/A</v>
      </c>
      <c r="CT464" s="25">
        <v>0</v>
      </c>
      <c r="CU464" s="25"/>
      <c r="CV464" s="24" t="str">
        <f>IF(AI464&lt;=0.5,"Curto I",IF(AND(AI464&gt;='Braços de IP'!$B$9,AI464&lt;='Braços de IP'!$D$9),'Braços de IP'!$E$9,IF(AND(AI464&gt;='Braços de IP'!$B$10,AI464&lt;='Braços de IP'!$D$10),'Braços de IP'!$E$10,IF(AND(AI464&gt;='Braços de IP'!$B$11,AI464&lt;='Braços de IP'!$D$11),'Braços de IP'!$E$11,IF(AND(AI464&gt;='Braços de IP'!$B$12,AI464&lt;='Braços de IP'!$D$12),'Braços de IP'!$E$12,IF(AND(AI464&gt;='Braços de IP'!$B$13,AI464&lt;='Braços de IP'!$D$13),'Braços de IP'!$E$13,IF(AND(AI464&gt;='Braços de IP'!$B$14,AI464&lt;='Braços de IP'!$D$14),'Braços de IP'!$E$14,"ERRO")))))))</f>
        <v>Curto II</v>
      </c>
      <c r="CW464" s="25"/>
      <c r="CX464" s="24"/>
      <c r="CY464" s="27"/>
      <c r="CZ464" s="24"/>
      <c r="DA464" s="24"/>
      <c r="DB464" s="24"/>
      <c r="DC464" s="24"/>
      <c r="DD464" s="24"/>
      <c r="DE464" s="24"/>
      <c r="DF464" s="28">
        <f t="shared" si="267"/>
        <v>35</v>
      </c>
      <c r="DG464" s="29">
        <f t="shared" si="268"/>
        <v>100</v>
      </c>
      <c r="DH464" s="28">
        <f t="shared" si="269"/>
        <v>270</v>
      </c>
      <c r="DI464" s="30">
        <f t="shared" si="270"/>
        <v>0.65</v>
      </c>
      <c r="DJ464" s="31"/>
      <c r="DK464" s="32"/>
      <c r="DL464" s="15" t="s">
        <v>141</v>
      </c>
      <c r="DM464" s="15"/>
      <c r="DO464" s="33">
        <f t="shared" si="271"/>
        <v>0.70085470085470081</v>
      </c>
    </row>
    <row r="465" spans="3:119" ht="15.75" hidden="1" customHeight="1" x14ac:dyDescent="0.3">
      <c r="C465" t="s">
        <v>991</v>
      </c>
      <c r="D465" s="15">
        <v>155</v>
      </c>
      <c r="E465" s="15" t="s">
        <v>164</v>
      </c>
      <c r="F465" s="15" t="s">
        <v>324</v>
      </c>
      <c r="G465" s="15">
        <v>-30.053901969999998</v>
      </c>
      <c r="H465" s="15">
        <v>-50.158925859999997</v>
      </c>
      <c r="I465" s="15" t="s">
        <v>134</v>
      </c>
      <c r="J465" s="15" t="s">
        <v>135</v>
      </c>
      <c r="K465" s="15">
        <v>0</v>
      </c>
      <c r="L465" s="15" t="s">
        <v>148</v>
      </c>
      <c r="M465" s="15">
        <v>100</v>
      </c>
      <c r="N465" s="15">
        <v>17</v>
      </c>
      <c r="O465" s="15">
        <v>0</v>
      </c>
      <c r="P465" s="15">
        <f t="shared" si="245"/>
        <v>400</v>
      </c>
      <c r="Q465" s="20">
        <v>2</v>
      </c>
      <c r="R465" s="16">
        <v>0</v>
      </c>
      <c r="S465" s="16">
        <v>7</v>
      </c>
      <c r="T465" s="15"/>
      <c r="U465" s="15"/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 t="s">
        <v>138</v>
      </c>
      <c r="AD465" s="15" t="s">
        <v>139</v>
      </c>
      <c r="AE465" s="15">
        <v>34.5</v>
      </c>
      <c r="AF465" s="15">
        <v>7.3</v>
      </c>
      <c r="AG465" s="15">
        <v>2</v>
      </c>
      <c r="AH465" s="15">
        <v>0.3</v>
      </c>
      <c r="AI465" s="15">
        <v>1.3</v>
      </c>
      <c r="AJ465" s="16">
        <f t="shared" si="246"/>
        <v>1</v>
      </c>
      <c r="AK465" s="16" t="s">
        <v>135</v>
      </c>
      <c r="AL465" s="16" t="s">
        <v>135</v>
      </c>
      <c r="AM465" s="15" t="s">
        <v>140</v>
      </c>
      <c r="AN465" s="16">
        <f t="shared" si="247"/>
        <v>4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 t="s">
        <v>135</v>
      </c>
      <c r="AU465" s="17">
        <f t="shared" si="248"/>
        <v>0</v>
      </c>
      <c r="AV465" s="17"/>
      <c r="AW465" s="17">
        <f>VLOOKUP(I465,ABNT5101!$I$3:$J$9,2)</f>
        <v>7.5</v>
      </c>
      <c r="AX465" s="17">
        <f>VLOOKUP(I465,ABNT5101!$I$3:$M$9,5)</f>
        <v>0.18</v>
      </c>
      <c r="AY465" s="131" t="str">
        <f>_xlfn.XLOOKUP(I465,ABNT5101!$I:$I,ABNT5101!$L:$L)</f>
        <v>-</v>
      </c>
      <c r="AZ465" s="131">
        <f>_xlfn.XLOOKUP(I465,ABNT5101!$I:$I,ABNT5101!M:M)</f>
        <v>0.18</v>
      </c>
      <c r="BA465" s="131" t="str">
        <f>_xlfn.XLOOKUP(I465,ABNT5101!$I:$I,ABNT5101!N:N)</f>
        <v>-</v>
      </c>
      <c r="BB465" s="131">
        <f>_xlfn.XLOOKUP(I465,ABNT5101!$I:$I,ABNT5101!O:O)</f>
        <v>16</v>
      </c>
      <c r="BC465" s="18" t="e">
        <f t="shared" si="249"/>
        <v>#N/A</v>
      </c>
      <c r="BD465" s="19">
        <f t="shared" si="250"/>
        <v>0.12800000000000011</v>
      </c>
      <c r="BE465" s="19">
        <f t="shared" si="251"/>
        <v>1.5</v>
      </c>
      <c r="BF465" s="19" t="str">
        <f t="shared" si="252"/>
        <v>-</v>
      </c>
      <c r="BG465" s="20">
        <v>8.4600000000000009</v>
      </c>
      <c r="BH465" s="20">
        <v>0.45</v>
      </c>
      <c r="BI465" s="20"/>
      <c r="BJ465" s="20"/>
      <c r="BK465" s="21"/>
      <c r="BL465" s="20"/>
      <c r="BM465" s="18" t="str">
        <f t="shared" si="253"/>
        <v>ATENDE</v>
      </c>
      <c r="BN465" s="18" t="str">
        <f t="shared" si="254"/>
        <v>ATENDE</v>
      </c>
      <c r="BO465" s="18" t="str">
        <f t="shared" si="255"/>
        <v>ATENDE</v>
      </c>
      <c r="BP465" s="18" t="str">
        <f t="shared" si="256"/>
        <v>ATENDE</v>
      </c>
      <c r="BQ465" s="22" t="str">
        <f t="shared" si="257"/>
        <v>C5</v>
      </c>
      <c r="BR465" s="22">
        <f t="shared" si="272"/>
        <v>0</v>
      </c>
      <c r="BS465" s="23" t="e">
        <f t="shared" si="258"/>
        <v>#VALUE!</v>
      </c>
      <c r="BT465" s="20" t="s">
        <v>994</v>
      </c>
      <c r="BU465" s="20" t="s">
        <v>994</v>
      </c>
      <c r="BV465" s="132" t="e">
        <f>IF(BR465="-","-",_xlfn.XLOOKUP(BR465,ABNT5101!$B$4:$B$9,ABNT5101!$C$4:$C$9))</f>
        <v>#N/A</v>
      </c>
      <c r="BW465" s="132" t="e">
        <f>IF(BR465="-","-",_xlfn.XLOOKUP(BR465,ABNT5101!$B$4:$B$9,ABNT5101!$D$4:$D$9))</f>
        <v>#N/A</v>
      </c>
      <c r="BX465" s="18" t="e">
        <f t="shared" si="259"/>
        <v>#N/A</v>
      </c>
      <c r="BY465" s="18" t="e">
        <f t="shared" si="260"/>
        <v>#N/A</v>
      </c>
      <c r="BZ465" s="18" t="e">
        <f t="shared" si="261"/>
        <v>#N/A</v>
      </c>
      <c r="CA465" s="22">
        <f t="shared" si="273"/>
        <v>0</v>
      </c>
      <c r="CB465" s="23" t="e">
        <f t="shared" si="262"/>
        <v>#VALUE!</v>
      </c>
      <c r="CC465" s="22" t="s">
        <v>994</v>
      </c>
      <c r="CD465" s="22" t="s">
        <v>994</v>
      </c>
      <c r="CE465" s="130" t="e">
        <f>IF(CA465="-","-",_xlfn.XLOOKUP(CA465,ABNT5101!$B$4:$B$9,ABNT5101!$C$4:$C$9))</f>
        <v>#N/A</v>
      </c>
      <c r="CF465" s="130" t="e">
        <f>IF(CA465="-","-",_xlfn.XLOOKUP(CA465,ABNT5101!$B$4:$B$9,ABNT5101!$D$4:$D$9))</f>
        <v>#N/A</v>
      </c>
      <c r="CG465" s="18" t="e">
        <f t="shared" si="263"/>
        <v>#N/A</v>
      </c>
      <c r="CH465" s="18" t="e">
        <f t="shared" si="264"/>
        <v>#N/A</v>
      </c>
      <c r="CI465" s="18" t="e">
        <f t="shared" si="265"/>
        <v>#N/A</v>
      </c>
      <c r="CJ465" s="133" t="str">
        <f>_xlfn.XLOOKUP(CK465,'Banco de dados'!$B:$B,'Banco de dados'!$D:$D)</f>
        <v>SX LIGHTING</v>
      </c>
      <c r="CK465" s="145" t="s">
        <v>801</v>
      </c>
      <c r="CL465" s="24" t="str">
        <f>_xlfn.XLOOKUP(CK465,'Banco de dados'!$B:$B,'Banco de dados'!$E:$E)</f>
        <v>SXINEVO030K40L12CZF7PHF</v>
      </c>
      <c r="CM465" s="24" t="s">
        <v>168</v>
      </c>
      <c r="CN465" s="24" t="e">
        <f>IF(CM465="-","-",_xlfn.XLOOKUP(CM465,'Banco de dados'!$B:$B,'Banco de dados'!$E:$E))</f>
        <v>#N/A</v>
      </c>
      <c r="CO465" s="26">
        <f t="shared" si="266"/>
        <v>2</v>
      </c>
      <c r="CP465" s="24">
        <f>_xlfn.XLOOKUP(CK465,'Banco de dados'!$B:$B,'Banco de dados'!$H:$H)</f>
        <v>31</v>
      </c>
      <c r="CQ465" s="24" t="e">
        <f>_xlfn.XLOOKUP(CM465,'Banco de dados'!$B:$B,'Banco de dados'!$H:$H)</f>
        <v>#N/A</v>
      </c>
      <c r="CR465" s="24">
        <f>_xlfn.XLOOKUP(CK465,'Banco de dados'!$B:$B,'Banco de dados'!$F:$F)</f>
        <v>5270</v>
      </c>
      <c r="CS465" s="24" t="e">
        <f>_xlfn.XLOOKUP(CM465,'Banco de dados'!$B:$B,'Banco de dados'!$F:$F)</f>
        <v>#N/A</v>
      </c>
      <c r="CT465" s="25">
        <v>0</v>
      </c>
      <c r="CU465" s="25"/>
      <c r="CV465" s="24" t="str">
        <f>IF(AI465&lt;=0.5,"Curto I",IF(AND(AI465&gt;='Braços de IP'!$B$9,AI465&lt;='Braços de IP'!$D$9),'Braços de IP'!$E$9,IF(AND(AI465&gt;='Braços de IP'!$B$10,AI465&lt;='Braços de IP'!$D$10),'Braços de IP'!$E$10,IF(AND(AI465&gt;='Braços de IP'!$B$11,AI465&lt;='Braços de IP'!$D$11),'Braços de IP'!$E$11,IF(AND(AI465&gt;='Braços de IP'!$B$12,AI465&lt;='Braços de IP'!$D$12),'Braços de IP'!$E$12,IF(AND(AI465&gt;='Braços de IP'!$B$13,AI465&lt;='Braços de IP'!$D$13),'Braços de IP'!$E$13,IF(AND(AI465&gt;='Braços de IP'!$B$14,AI465&lt;='Braços de IP'!$D$14),'Braços de IP'!$E$14,"ERRO")))))))</f>
        <v>Curto II</v>
      </c>
      <c r="CW465" s="25"/>
      <c r="CX465" s="24"/>
      <c r="CY465" s="27"/>
      <c r="CZ465" s="24"/>
      <c r="DA465" s="24"/>
      <c r="DB465" s="24"/>
      <c r="DC465" s="24"/>
      <c r="DD465" s="24"/>
      <c r="DE465" s="24"/>
      <c r="DF465" s="28">
        <f t="shared" si="267"/>
        <v>31</v>
      </c>
      <c r="DG465" s="29">
        <f t="shared" si="268"/>
        <v>100</v>
      </c>
      <c r="DH465" s="28">
        <f t="shared" si="269"/>
        <v>262</v>
      </c>
      <c r="DI465" s="30">
        <f t="shared" si="270"/>
        <v>0.69</v>
      </c>
      <c r="DJ465" s="31"/>
      <c r="DK465" s="32"/>
      <c r="DL465" s="15" t="s">
        <v>141</v>
      </c>
      <c r="DM465" s="15"/>
      <c r="DO465" s="33">
        <f t="shared" si="271"/>
        <v>0.7350427350427351</v>
      </c>
    </row>
    <row r="466" spans="3:119" ht="15.75" hidden="1" customHeight="1" x14ac:dyDescent="0.3">
      <c r="C466" t="s">
        <v>991</v>
      </c>
      <c r="D466" s="15">
        <v>155</v>
      </c>
      <c r="E466" s="15" t="s">
        <v>164</v>
      </c>
      <c r="F466" s="15" t="s">
        <v>324</v>
      </c>
      <c r="G466" s="15">
        <v>-30.053901969999998</v>
      </c>
      <c r="H466" s="15">
        <v>-50.158925859999997</v>
      </c>
      <c r="I466" s="15" t="s">
        <v>134</v>
      </c>
      <c r="J466" s="15" t="s">
        <v>135</v>
      </c>
      <c r="K466" s="15">
        <v>0</v>
      </c>
      <c r="L466" s="15" t="s">
        <v>148</v>
      </c>
      <c r="M466" s="15">
        <v>100</v>
      </c>
      <c r="N466" s="15">
        <v>17</v>
      </c>
      <c r="O466" s="15">
        <v>0</v>
      </c>
      <c r="P466" s="15">
        <f t="shared" si="245"/>
        <v>400</v>
      </c>
      <c r="Q466" s="20">
        <v>2</v>
      </c>
      <c r="R466" s="16">
        <v>0</v>
      </c>
      <c r="S466" s="16">
        <v>7</v>
      </c>
      <c r="T466" s="15"/>
      <c r="U466" s="15"/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 t="s">
        <v>138</v>
      </c>
      <c r="AD466" s="15" t="s">
        <v>139</v>
      </c>
      <c r="AE466" s="15">
        <v>34.5</v>
      </c>
      <c r="AF466" s="15">
        <v>7.3</v>
      </c>
      <c r="AG466" s="15">
        <v>2</v>
      </c>
      <c r="AH466" s="15">
        <v>0.3</v>
      </c>
      <c r="AI466" s="15">
        <v>1.3</v>
      </c>
      <c r="AJ466" s="16">
        <f t="shared" si="246"/>
        <v>1</v>
      </c>
      <c r="AK466" s="16" t="s">
        <v>135</v>
      </c>
      <c r="AL466" s="16" t="s">
        <v>135</v>
      </c>
      <c r="AM466" s="15" t="s">
        <v>140</v>
      </c>
      <c r="AN466" s="16">
        <f t="shared" si="247"/>
        <v>4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 t="s">
        <v>135</v>
      </c>
      <c r="AU466" s="17">
        <f t="shared" si="248"/>
        <v>0</v>
      </c>
      <c r="AV466" s="17"/>
      <c r="AW466" s="17">
        <f>VLOOKUP(I466,ABNT5101!$I$3:$J$9,2)</f>
        <v>7.5</v>
      </c>
      <c r="AX466" s="17">
        <f>VLOOKUP(I466,ABNT5101!$I$3:$M$9,5)</f>
        <v>0.18</v>
      </c>
      <c r="AY466" s="131" t="str">
        <f>_xlfn.XLOOKUP(I466,ABNT5101!$I:$I,ABNT5101!$L:$L)</f>
        <v>-</v>
      </c>
      <c r="AZ466" s="131">
        <f>_xlfn.XLOOKUP(I466,ABNT5101!$I:$I,ABNT5101!M:M)</f>
        <v>0.18</v>
      </c>
      <c r="BA466" s="131" t="str">
        <f>_xlfn.XLOOKUP(I466,ABNT5101!$I:$I,ABNT5101!N:N)</f>
        <v>-</v>
      </c>
      <c r="BB466" s="131">
        <f>_xlfn.XLOOKUP(I466,ABNT5101!$I:$I,ABNT5101!O:O)</f>
        <v>16</v>
      </c>
      <c r="BC466" s="18" t="e">
        <f t="shared" si="249"/>
        <v>#N/A</v>
      </c>
      <c r="BD466" s="19">
        <f t="shared" si="250"/>
        <v>0.11733333333333351</v>
      </c>
      <c r="BE466" s="19">
        <f t="shared" si="251"/>
        <v>1.8888888888888893</v>
      </c>
      <c r="BF466" s="19" t="str">
        <f t="shared" si="252"/>
        <v>-</v>
      </c>
      <c r="BG466" s="20">
        <v>8.3800000000000008</v>
      </c>
      <c r="BH466" s="20">
        <v>0.52</v>
      </c>
      <c r="BI466" s="20"/>
      <c r="BJ466" s="20"/>
      <c r="BK466" s="21"/>
      <c r="BL466" s="20"/>
      <c r="BM466" s="18" t="str">
        <f t="shared" si="253"/>
        <v>ATENDE</v>
      </c>
      <c r="BN466" s="18" t="str">
        <f t="shared" si="254"/>
        <v>ATENDE</v>
      </c>
      <c r="BO466" s="18" t="str">
        <f t="shared" si="255"/>
        <v>ATENDE</v>
      </c>
      <c r="BP466" s="18" t="str">
        <f t="shared" si="256"/>
        <v>ATENDE</v>
      </c>
      <c r="BQ466" s="22" t="str">
        <f t="shared" si="257"/>
        <v>C5</v>
      </c>
      <c r="BR466" s="22">
        <f t="shared" si="272"/>
        <v>0</v>
      </c>
      <c r="BS466" s="23" t="e">
        <f t="shared" si="258"/>
        <v>#VALUE!</v>
      </c>
      <c r="BT466" s="20" t="s">
        <v>994</v>
      </c>
      <c r="BU466" s="20" t="s">
        <v>994</v>
      </c>
      <c r="BV466" s="132" t="e">
        <f>IF(BR466="-","-",_xlfn.XLOOKUP(BR466,ABNT5101!$B$4:$B$9,ABNT5101!$C$4:$C$9))</f>
        <v>#N/A</v>
      </c>
      <c r="BW466" s="132" t="e">
        <f>IF(BR466="-","-",_xlfn.XLOOKUP(BR466,ABNT5101!$B$4:$B$9,ABNT5101!$D$4:$D$9))</f>
        <v>#N/A</v>
      </c>
      <c r="BX466" s="18" t="e">
        <f t="shared" si="259"/>
        <v>#N/A</v>
      </c>
      <c r="BY466" s="18" t="e">
        <f t="shared" si="260"/>
        <v>#N/A</v>
      </c>
      <c r="BZ466" s="18" t="e">
        <f t="shared" si="261"/>
        <v>#N/A</v>
      </c>
      <c r="CA466" s="22">
        <f t="shared" si="273"/>
        <v>0</v>
      </c>
      <c r="CB466" s="23" t="e">
        <f t="shared" si="262"/>
        <v>#VALUE!</v>
      </c>
      <c r="CC466" s="22" t="s">
        <v>994</v>
      </c>
      <c r="CD466" s="22" t="s">
        <v>994</v>
      </c>
      <c r="CE466" s="130" t="e">
        <f>IF(CA466="-","-",_xlfn.XLOOKUP(CA466,ABNT5101!$B$4:$B$9,ABNT5101!$C$4:$C$9))</f>
        <v>#N/A</v>
      </c>
      <c r="CF466" s="130" t="e">
        <f>IF(CA466="-","-",_xlfn.XLOOKUP(CA466,ABNT5101!$B$4:$B$9,ABNT5101!$D$4:$D$9))</f>
        <v>#N/A</v>
      </c>
      <c r="CG466" s="18" t="e">
        <f t="shared" si="263"/>
        <v>#N/A</v>
      </c>
      <c r="CH466" s="18" t="e">
        <f t="shared" si="264"/>
        <v>#N/A</v>
      </c>
      <c r="CI466" s="18" t="e">
        <f t="shared" si="265"/>
        <v>#N/A</v>
      </c>
      <c r="CJ466" s="133" t="str">
        <f>_xlfn.XLOOKUP(CK466,'Banco de dados'!$B:$B,'Banco de dados'!$D:$D)</f>
        <v>TECNOWATT</v>
      </c>
      <c r="CK466" s="145" t="s">
        <v>824</v>
      </c>
      <c r="CL466" s="24" t="str">
        <f>_xlfn.XLOOKUP(CK466,'Banco de dados'!$B:$B,'Banco de dados'!$E:$E)</f>
        <v>SIGSAGPTLRRSSNDL_30W_38IBBRS
1-10C1MUN6.5</v>
      </c>
      <c r="CM466" s="24" t="s">
        <v>212</v>
      </c>
      <c r="CN466" s="24" t="e">
        <f>IF(CM466="-","-",_xlfn.XLOOKUP(CM466,'Banco de dados'!$B:$B,'Banco de dados'!$E:$E))</f>
        <v>#N/A</v>
      </c>
      <c r="CO466" s="26">
        <f t="shared" si="266"/>
        <v>2</v>
      </c>
      <c r="CP466" s="24">
        <f>_xlfn.XLOOKUP(CK466,'Banco de dados'!$B:$B,'Banco de dados'!$H:$H)</f>
        <v>30</v>
      </c>
      <c r="CQ466" s="24" t="e">
        <f>_xlfn.XLOOKUP(CM466,'Banco de dados'!$B:$B,'Banco de dados'!$H:$H)</f>
        <v>#N/A</v>
      </c>
      <c r="CR466" s="24">
        <f>_xlfn.XLOOKUP(CK466,'Banco de dados'!$B:$B,'Banco de dados'!$F:$F)</f>
        <v>5266</v>
      </c>
      <c r="CS466" s="24" t="e">
        <f>_xlfn.XLOOKUP(CM466,'Banco de dados'!$B:$B,'Banco de dados'!$F:$F)</f>
        <v>#N/A</v>
      </c>
      <c r="CT466" s="25">
        <v>0</v>
      </c>
      <c r="CU466" s="25"/>
      <c r="CV466" s="24" t="str">
        <f>IF(AI466&lt;=0.5,"Curto I",IF(AND(AI466&gt;='Braços de IP'!$B$9,AI466&lt;='Braços de IP'!$D$9),'Braços de IP'!$E$9,IF(AND(AI466&gt;='Braços de IP'!$B$10,AI466&lt;='Braços de IP'!$D$10),'Braços de IP'!$E$10,IF(AND(AI466&gt;='Braços de IP'!$B$11,AI466&lt;='Braços de IP'!$D$11),'Braços de IP'!$E$11,IF(AND(AI466&gt;='Braços de IP'!$B$12,AI466&lt;='Braços de IP'!$D$12),'Braços de IP'!$E$12,IF(AND(AI466&gt;='Braços de IP'!$B$13,AI466&lt;='Braços de IP'!$D$13),'Braços de IP'!$E$13,IF(AND(AI466&gt;='Braços de IP'!$B$14,AI466&lt;='Braços de IP'!$D$14),'Braços de IP'!$E$14,"ERRO")))))))</f>
        <v>Curto II</v>
      </c>
      <c r="CW466" s="25"/>
      <c r="CX466" s="24"/>
      <c r="CY466" s="27"/>
      <c r="CZ466" s="24"/>
      <c r="DA466" s="24"/>
      <c r="DB466" s="24"/>
      <c r="DC466" s="24"/>
      <c r="DD466" s="24"/>
      <c r="DE466" s="24"/>
      <c r="DF466" s="28">
        <f t="shared" si="267"/>
        <v>30</v>
      </c>
      <c r="DG466" s="29">
        <f t="shared" si="268"/>
        <v>100</v>
      </c>
      <c r="DH466" s="28">
        <f t="shared" si="269"/>
        <v>260</v>
      </c>
      <c r="DI466" s="30">
        <f t="shared" si="270"/>
        <v>0.7</v>
      </c>
      <c r="DJ466" s="31"/>
      <c r="DK466" s="32"/>
      <c r="DL466" s="15" t="s">
        <v>141</v>
      </c>
      <c r="DM466" s="15"/>
      <c r="DO466" s="33">
        <f t="shared" si="271"/>
        <v>0.74358974358974361</v>
      </c>
    </row>
    <row r="467" spans="3:119" ht="15.75" hidden="1" customHeight="1" x14ac:dyDescent="0.3">
      <c r="C467" t="s">
        <v>991</v>
      </c>
      <c r="D467" s="15">
        <v>156</v>
      </c>
      <c r="E467" s="15" t="s">
        <v>132</v>
      </c>
      <c r="F467" s="15" t="s">
        <v>325</v>
      </c>
      <c r="G467" s="15">
        <v>-30.052250180000001</v>
      </c>
      <c r="H467" s="15">
        <v>-50.158622909999998</v>
      </c>
      <c r="I467" s="15" t="s">
        <v>154</v>
      </c>
      <c r="J467" s="15" t="s">
        <v>135</v>
      </c>
      <c r="K467" s="15" t="s">
        <v>136</v>
      </c>
      <c r="L467" s="15" t="s">
        <v>148</v>
      </c>
      <c r="M467" s="15">
        <v>100</v>
      </c>
      <c r="N467" s="15">
        <v>17</v>
      </c>
      <c r="O467" s="15">
        <v>0</v>
      </c>
      <c r="P467" s="15">
        <f t="shared" si="245"/>
        <v>200</v>
      </c>
      <c r="Q467" s="20">
        <v>2</v>
      </c>
      <c r="R467" s="16">
        <v>2.5</v>
      </c>
      <c r="S467" s="16">
        <v>7</v>
      </c>
      <c r="T467" s="15"/>
      <c r="U467" s="15"/>
      <c r="V467" s="15">
        <v>0</v>
      </c>
      <c r="W467" s="15">
        <v>2.5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 t="s">
        <v>138</v>
      </c>
      <c r="AD467" s="15" t="s">
        <v>139</v>
      </c>
      <c r="AE467" s="15">
        <v>40.4</v>
      </c>
      <c r="AF467" s="15">
        <v>7.5</v>
      </c>
      <c r="AG467" s="15">
        <v>1</v>
      </c>
      <c r="AH467" s="15">
        <v>0.2</v>
      </c>
      <c r="AI467" s="15">
        <v>1.3</v>
      </c>
      <c r="AJ467" s="16">
        <f t="shared" si="246"/>
        <v>1.1000000000000001</v>
      </c>
      <c r="AK467" s="16" t="s">
        <v>135</v>
      </c>
      <c r="AL467" s="16" t="s">
        <v>135</v>
      </c>
      <c r="AM467" s="15" t="s">
        <v>140</v>
      </c>
      <c r="AN467" s="16">
        <f t="shared" si="247"/>
        <v>2</v>
      </c>
      <c r="AO467" s="16">
        <v>0</v>
      </c>
      <c r="AP467" s="16">
        <v>0</v>
      </c>
      <c r="AQ467" s="16">
        <v>0</v>
      </c>
      <c r="AR467" s="16">
        <v>0</v>
      </c>
      <c r="AS467" s="16">
        <v>0</v>
      </c>
      <c r="AT467" s="16" t="s">
        <v>135</v>
      </c>
      <c r="AU467" s="17">
        <f t="shared" si="248"/>
        <v>0</v>
      </c>
      <c r="AV467" s="17"/>
      <c r="AW467" s="17">
        <f>VLOOKUP(I467,ABNT5101!$I$3:$J$9,2)</f>
        <v>10</v>
      </c>
      <c r="AX467" s="17">
        <f>VLOOKUP(I467,ABNT5101!$I$3:$M$9,5)</f>
        <v>0.18</v>
      </c>
      <c r="AY467" s="131" t="str">
        <f>_xlfn.XLOOKUP(I467,ABNT5101!$I:$I,ABNT5101!$L:$L)</f>
        <v>-</v>
      </c>
      <c r="AZ467" s="131">
        <f>_xlfn.XLOOKUP(I467,ABNT5101!$I:$I,ABNT5101!M:M)</f>
        <v>0.18</v>
      </c>
      <c r="BA467" s="131" t="str">
        <f>_xlfn.XLOOKUP(I467,ABNT5101!$I:$I,ABNT5101!N:N)</f>
        <v>-</v>
      </c>
      <c r="BB467" s="131">
        <f>_xlfn.XLOOKUP(I467,ABNT5101!$I:$I,ABNT5101!O:O)</f>
        <v>16</v>
      </c>
      <c r="BC467" s="18" t="str">
        <f t="shared" si="249"/>
        <v>ATENDE</v>
      </c>
      <c r="BD467" s="19">
        <f t="shared" si="250"/>
        <v>2.6000000000000023E-2</v>
      </c>
      <c r="BE467" s="19">
        <f t="shared" si="251"/>
        <v>0.72222222222222232</v>
      </c>
      <c r="BF467" s="19" t="str">
        <f t="shared" si="252"/>
        <v>-</v>
      </c>
      <c r="BG467" s="20">
        <v>10.26</v>
      </c>
      <c r="BH467" s="20">
        <v>0.31</v>
      </c>
      <c r="BI467" s="20"/>
      <c r="BJ467" s="20"/>
      <c r="BK467" s="21"/>
      <c r="BL467" s="20"/>
      <c r="BM467" s="18" t="str">
        <f t="shared" si="253"/>
        <v>ATENDE</v>
      </c>
      <c r="BN467" s="18" t="str">
        <f t="shared" si="254"/>
        <v>ATENDE</v>
      </c>
      <c r="BO467" s="18" t="str">
        <f t="shared" si="255"/>
        <v>ATENDE</v>
      </c>
      <c r="BP467" s="18" t="str">
        <f t="shared" si="256"/>
        <v>ATENDE</v>
      </c>
      <c r="BQ467" s="22" t="str">
        <f t="shared" si="257"/>
        <v>C4</v>
      </c>
      <c r="BR467" s="22" t="str">
        <f t="shared" si="272"/>
        <v>P6</v>
      </c>
      <c r="BS467" s="23">
        <f t="shared" si="258"/>
        <v>1.2399999999999998</v>
      </c>
      <c r="BT467" s="20">
        <v>6.72</v>
      </c>
      <c r="BU467" s="20">
        <v>2.66</v>
      </c>
      <c r="BV467" s="132">
        <f>IF(BR467="-","-",_xlfn.XLOOKUP(BR467,ABNT5101!$B$4:$B$9,ABNT5101!$C$4:$C$9))</f>
        <v>3</v>
      </c>
      <c r="BW467" s="132">
        <f>IF(BR467="-","-",_xlfn.XLOOKUP(BR467,ABNT5101!$B$4:$B$9,ABNT5101!$D$4:$D$9))</f>
        <v>0.6</v>
      </c>
      <c r="BX467" s="18" t="str">
        <f t="shared" si="259"/>
        <v>ATENDE</v>
      </c>
      <c r="BY467" s="18" t="str">
        <f t="shared" si="260"/>
        <v>ATENDE</v>
      </c>
      <c r="BZ467" s="18" t="str">
        <f t="shared" si="261"/>
        <v>ATENDE</v>
      </c>
      <c r="CA467" s="22" t="str">
        <f t="shared" si="273"/>
        <v>P6</v>
      </c>
      <c r="CB467" s="23">
        <f t="shared" si="262"/>
        <v>1.7799999999999998</v>
      </c>
      <c r="CC467" s="22">
        <v>8.34</v>
      </c>
      <c r="CD467" s="22">
        <v>2.4300000000000002</v>
      </c>
      <c r="CE467" s="130">
        <f>IF(CA467="-","-",_xlfn.XLOOKUP(CA467,ABNT5101!$B$4:$B$9,ABNT5101!$C$4:$C$9))</f>
        <v>3</v>
      </c>
      <c r="CF467" s="130">
        <f>IF(CA467="-","-",_xlfn.XLOOKUP(CA467,ABNT5101!$B$4:$B$9,ABNT5101!$D$4:$D$9))</f>
        <v>0.6</v>
      </c>
      <c r="CG467" s="18" t="str">
        <f t="shared" si="263"/>
        <v>ATENDE</v>
      </c>
      <c r="CH467" s="18" t="str">
        <f t="shared" si="264"/>
        <v>ATENDE</v>
      </c>
      <c r="CI467" s="18" t="str">
        <f t="shared" si="265"/>
        <v>ATENDE</v>
      </c>
      <c r="CJ467" s="133" t="str">
        <f>_xlfn.XLOOKUP(CK467,'Banco de dados'!$B:$B,'Banco de dados'!$D:$D)</f>
        <v>LEDSTAR</v>
      </c>
      <c r="CK467" s="145" t="s">
        <v>713</v>
      </c>
      <c r="CL467" s="24" t="str">
        <f>_xlfn.XLOOKUP(CK467,'Banco de dados'!$B:$B,'Banco de dados'!$E:$E)</f>
        <v>LUM LED SL VT 9.1 52W</v>
      </c>
      <c r="CM467" s="24"/>
      <c r="CN467" s="24">
        <f>IF(CM467="-","-",_xlfn.XLOOKUP(CM467,'Banco de dados'!$B:$B,'Banco de dados'!$E:$E))</f>
        <v>0</v>
      </c>
      <c r="CO467" s="26">
        <f t="shared" si="266"/>
        <v>1</v>
      </c>
      <c r="CP467" s="24">
        <f>_xlfn.XLOOKUP(CK467,'Banco de dados'!$B:$B,'Banco de dados'!$H:$H)</f>
        <v>52</v>
      </c>
      <c r="CQ467" s="24">
        <f>_xlfn.XLOOKUP(CM467,'Banco de dados'!$B:$B,'Banco de dados'!$H:$H)</f>
        <v>0</v>
      </c>
      <c r="CR467" s="24">
        <f>_xlfn.XLOOKUP(CK467,'Banco de dados'!$B:$B,'Banco de dados'!$F:$F)</f>
        <v>8960.18</v>
      </c>
      <c r="CS467" s="24">
        <f>_xlfn.XLOOKUP(CM467,'Banco de dados'!$B:$B,'Banco de dados'!$F:$F)</f>
        <v>0</v>
      </c>
      <c r="CT467" s="25">
        <v>0</v>
      </c>
      <c r="CU467" s="25"/>
      <c r="CV467" s="24" t="str">
        <f>IF(AI467&lt;=0.5,"Curto I",IF(AND(AI467&gt;='Braços de IP'!$B$9,AI467&lt;='Braços de IP'!$D$9),'Braços de IP'!$E$9,IF(AND(AI467&gt;='Braços de IP'!$B$10,AI467&lt;='Braços de IP'!$D$10),'Braços de IP'!$E$10,IF(AND(AI467&gt;='Braços de IP'!$B$11,AI467&lt;='Braços de IP'!$D$11),'Braços de IP'!$E$11,IF(AND(AI467&gt;='Braços de IP'!$B$12,AI467&lt;='Braços de IP'!$D$12),'Braços de IP'!$E$12,IF(AND(AI467&gt;='Braços de IP'!$B$13,AI467&lt;='Braços de IP'!$D$13),'Braços de IP'!$E$13,IF(AND(AI467&gt;='Braços de IP'!$B$14,AI467&lt;='Braços de IP'!$D$14),'Braços de IP'!$E$14,"ERRO")))))))</f>
        <v>Curto II</v>
      </c>
      <c r="CW467" s="25"/>
      <c r="CX467" s="24"/>
      <c r="CY467" s="27"/>
      <c r="CZ467" s="24"/>
      <c r="DA467" s="24"/>
      <c r="DB467" s="24"/>
      <c r="DC467" s="24"/>
      <c r="DD467" s="24"/>
      <c r="DE467" s="24"/>
      <c r="DF467" s="28">
        <f t="shared" si="267"/>
        <v>52</v>
      </c>
      <c r="DG467" s="29">
        <f t="shared" si="268"/>
        <v>100</v>
      </c>
      <c r="DH467" s="28">
        <f t="shared" si="269"/>
        <v>152</v>
      </c>
      <c r="DI467" s="30">
        <f t="shared" si="270"/>
        <v>0.48</v>
      </c>
      <c r="DJ467" s="31"/>
      <c r="DK467" s="32"/>
      <c r="DL467" s="15" t="s">
        <v>141</v>
      </c>
      <c r="DM467" s="15"/>
      <c r="DO467" s="33">
        <f t="shared" si="271"/>
        <v>0.55555555555555558</v>
      </c>
    </row>
    <row r="468" spans="3:119" ht="15.75" hidden="1" customHeight="1" x14ac:dyDescent="0.3">
      <c r="C468" t="s">
        <v>991</v>
      </c>
      <c r="D468" s="15">
        <v>156</v>
      </c>
      <c r="E468" s="15" t="s">
        <v>132</v>
      </c>
      <c r="F468" s="15" t="s">
        <v>325</v>
      </c>
      <c r="G468" s="15">
        <v>-30.052250180000001</v>
      </c>
      <c r="H468" s="15">
        <v>-50.158622909999998</v>
      </c>
      <c r="I468" s="15" t="s">
        <v>154</v>
      </c>
      <c r="J468" s="15" t="s">
        <v>135</v>
      </c>
      <c r="K468" s="15" t="s">
        <v>136</v>
      </c>
      <c r="L468" s="15" t="s">
        <v>148</v>
      </c>
      <c r="M468" s="15">
        <v>100</v>
      </c>
      <c r="N468" s="15">
        <v>17</v>
      </c>
      <c r="O468" s="15">
        <v>0</v>
      </c>
      <c r="P468" s="15">
        <f t="shared" si="245"/>
        <v>200</v>
      </c>
      <c r="Q468" s="20">
        <v>2</v>
      </c>
      <c r="R468" s="16">
        <v>2.5</v>
      </c>
      <c r="S468" s="16">
        <v>7</v>
      </c>
      <c r="T468" s="15"/>
      <c r="U468" s="15"/>
      <c r="V468" s="15">
        <v>0</v>
      </c>
      <c r="W468" s="15">
        <v>2.5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 t="s">
        <v>138</v>
      </c>
      <c r="AD468" s="15" t="s">
        <v>139</v>
      </c>
      <c r="AE468" s="15">
        <v>40.4</v>
      </c>
      <c r="AF468" s="15">
        <v>7.5</v>
      </c>
      <c r="AG468" s="15">
        <v>1</v>
      </c>
      <c r="AH468" s="15">
        <v>0.2</v>
      </c>
      <c r="AI468" s="15">
        <v>1.3</v>
      </c>
      <c r="AJ468" s="16">
        <f t="shared" si="246"/>
        <v>1.1000000000000001</v>
      </c>
      <c r="AK468" s="16" t="s">
        <v>135</v>
      </c>
      <c r="AL468" s="16" t="s">
        <v>135</v>
      </c>
      <c r="AM468" s="15" t="s">
        <v>140</v>
      </c>
      <c r="AN468" s="16">
        <f t="shared" si="247"/>
        <v>2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 t="s">
        <v>135</v>
      </c>
      <c r="AU468" s="17">
        <f t="shared" si="248"/>
        <v>0</v>
      </c>
      <c r="AV468" s="17"/>
      <c r="AW468" s="17">
        <f>VLOOKUP(I468,ABNT5101!$I$3:$J$9,2)</f>
        <v>10</v>
      </c>
      <c r="AX468" s="17">
        <f>VLOOKUP(I468,ABNT5101!$I$3:$M$9,5)</f>
        <v>0.18</v>
      </c>
      <c r="AY468" s="131" t="str">
        <f>_xlfn.XLOOKUP(I468,ABNT5101!$I:$I,ABNT5101!$L:$L)</f>
        <v>-</v>
      </c>
      <c r="AZ468" s="131">
        <f>_xlfn.XLOOKUP(I468,ABNT5101!$I:$I,ABNT5101!M:M)</f>
        <v>0.18</v>
      </c>
      <c r="BA468" s="131" t="str">
        <f>_xlfn.XLOOKUP(I468,ABNT5101!$I:$I,ABNT5101!N:N)</f>
        <v>-</v>
      </c>
      <c r="BB468" s="131">
        <f>_xlfn.XLOOKUP(I468,ABNT5101!$I:$I,ABNT5101!O:O)</f>
        <v>16</v>
      </c>
      <c r="BC468" s="18" t="str">
        <f t="shared" si="249"/>
        <v>ATENDE</v>
      </c>
      <c r="BD468" s="19">
        <f t="shared" si="250"/>
        <v>0.22500000000000009</v>
      </c>
      <c r="BE468" s="19">
        <f t="shared" si="251"/>
        <v>0.7777777777777779</v>
      </c>
      <c r="BF468" s="19" t="str">
        <f t="shared" si="252"/>
        <v>-</v>
      </c>
      <c r="BG468" s="20">
        <v>12.25</v>
      </c>
      <c r="BH468" s="20">
        <v>0.32</v>
      </c>
      <c r="BI468" s="20"/>
      <c r="BJ468" s="20"/>
      <c r="BK468" s="21"/>
      <c r="BL468" s="20"/>
      <c r="BM468" s="18" t="str">
        <f t="shared" si="253"/>
        <v>ATENDE</v>
      </c>
      <c r="BN468" s="18" t="str">
        <f t="shared" si="254"/>
        <v>ATENDE</v>
      </c>
      <c r="BO468" s="18" t="str">
        <f t="shared" si="255"/>
        <v>ATENDE</v>
      </c>
      <c r="BP468" s="18" t="str">
        <f t="shared" si="256"/>
        <v>ATENDE</v>
      </c>
      <c r="BQ468" s="22" t="str">
        <f t="shared" si="257"/>
        <v>C4</v>
      </c>
      <c r="BR468" s="22" t="str">
        <f t="shared" si="272"/>
        <v>P6</v>
      </c>
      <c r="BS468" s="23">
        <f t="shared" si="258"/>
        <v>1.62</v>
      </c>
      <c r="BT468" s="20">
        <v>7.86</v>
      </c>
      <c r="BU468" s="20" t="s">
        <v>995</v>
      </c>
      <c r="BV468" s="132">
        <f>IF(BR468="-","-",_xlfn.XLOOKUP(BR468,ABNT5101!$B$4:$B$9,ABNT5101!$C$4:$C$9))</f>
        <v>3</v>
      </c>
      <c r="BW468" s="132">
        <f>IF(BR468="-","-",_xlfn.XLOOKUP(BR468,ABNT5101!$B$4:$B$9,ABNT5101!$D$4:$D$9))</f>
        <v>0.6</v>
      </c>
      <c r="BX468" s="18" t="str">
        <f t="shared" si="259"/>
        <v>ATENDE</v>
      </c>
      <c r="BY468" s="18" t="str">
        <f t="shared" si="260"/>
        <v>ATENDE</v>
      </c>
      <c r="BZ468" s="18" t="str">
        <f t="shared" si="261"/>
        <v>ATENDE</v>
      </c>
      <c r="CA468" s="22" t="str">
        <f t="shared" si="273"/>
        <v>P6</v>
      </c>
      <c r="CB468" s="23">
        <f t="shared" si="262"/>
        <v>2.1166666666666667</v>
      </c>
      <c r="CC468" s="22">
        <v>9.35</v>
      </c>
      <c r="CD468" s="22">
        <v>1.86</v>
      </c>
      <c r="CE468" s="130">
        <f>IF(CA468="-","-",_xlfn.XLOOKUP(CA468,ABNT5101!$B$4:$B$9,ABNT5101!$C$4:$C$9))</f>
        <v>3</v>
      </c>
      <c r="CF468" s="130">
        <f>IF(CA468="-","-",_xlfn.XLOOKUP(CA468,ABNT5101!$B$4:$B$9,ABNT5101!$D$4:$D$9))</f>
        <v>0.6</v>
      </c>
      <c r="CG468" s="18" t="str">
        <f t="shared" si="263"/>
        <v>ATENDE</v>
      </c>
      <c r="CH468" s="18" t="str">
        <f t="shared" si="264"/>
        <v>ATENDE</v>
      </c>
      <c r="CI468" s="18" t="str">
        <f t="shared" si="265"/>
        <v>ATENDE</v>
      </c>
      <c r="CJ468" s="133" t="str">
        <f>_xlfn.XLOOKUP(CK468,'Banco de dados'!$B:$B,'Banco de dados'!$D:$D)</f>
        <v>SX LIGHTING</v>
      </c>
      <c r="CK468" s="145" t="s">
        <v>805</v>
      </c>
      <c r="CL468" s="24" t="str">
        <f>_xlfn.XLOOKUP(CK468,'Banco de dados'!$B:$B,'Banco de dados'!$E:$E)</f>
        <v>SXINEVO050K40L12CZF7PHF</v>
      </c>
      <c r="CM468" s="24"/>
      <c r="CN468" s="24">
        <f>IF(CM468="-","-",_xlfn.XLOOKUP(CM468,'Banco de dados'!$B:$B,'Banco de dados'!$E:$E))</f>
        <v>0</v>
      </c>
      <c r="CO468" s="26">
        <f t="shared" si="266"/>
        <v>1</v>
      </c>
      <c r="CP468" s="24">
        <f>_xlfn.XLOOKUP(CK468,'Banco de dados'!$B:$B,'Banco de dados'!$H:$H)</f>
        <v>50</v>
      </c>
      <c r="CQ468" s="24">
        <f>_xlfn.XLOOKUP(CM468,'Banco de dados'!$B:$B,'Banco de dados'!$H:$H)</f>
        <v>0</v>
      </c>
      <c r="CR468" s="24">
        <f>_xlfn.XLOOKUP(CK468,'Banco de dados'!$B:$B,'Banco de dados'!$F:$F)</f>
        <v>8650</v>
      </c>
      <c r="CS468" s="24">
        <f>_xlfn.XLOOKUP(CM468,'Banco de dados'!$B:$B,'Banco de dados'!$F:$F)</f>
        <v>0</v>
      </c>
      <c r="CT468" s="25">
        <v>0</v>
      </c>
      <c r="CU468" s="25"/>
      <c r="CV468" s="24" t="str">
        <f>IF(AI468&lt;=0.5,"Curto I",IF(AND(AI468&gt;='Braços de IP'!$B$9,AI468&lt;='Braços de IP'!$D$9),'Braços de IP'!$E$9,IF(AND(AI468&gt;='Braços de IP'!$B$10,AI468&lt;='Braços de IP'!$D$10),'Braços de IP'!$E$10,IF(AND(AI468&gt;='Braços de IP'!$B$11,AI468&lt;='Braços de IP'!$D$11),'Braços de IP'!$E$11,IF(AND(AI468&gt;='Braços de IP'!$B$12,AI468&lt;='Braços de IP'!$D$12),'Braços de IP'!$E$12,IF(AND(AI468&gt;='Braços de IP'!$B$13,AI468&lt;='Braços de IP'!$D$13),'Braços de IP'!$E$13,IF(AND(AI468&gt;='Braços de IP'!$B$14,AI468&lt;='Braços de IP'!$D$14),'Braços de IP'!$E$14,"ERRO")))))))</f>
        <v>Curto II</v>
      </c>
      <c r="CW468" s="25"/>
      <c r="CX468" s="24"/>
      <c r="CY468" s="27"/>
      <c r="CZ468" s="24"/>
      <c r="DA468" s="24"/>
      <c r="DB468" s="24"/>
      <c r="DC468" s="24"/>
      <c r="DD468" s="24"/>
      <c r="DE468" s="24"/>
      <c r="DF468" s="28">
        <f t="shared" si="267"/>
        <v>50</v>
      </c>
      <c r="DG468" s="29">
        <f t="shared" si="268"/>
        <v>100</v>
      </c>
      <c r="DH468" s="28">
        <f t="shared" si="269"/>
        <v>150</v>
      </c>
      <c r="DI468" s="30">
        <f t="shared" si="270"/>
        <v>0.5</v>
      </c>
      <c r="DJ468" s="31"/>
      <c r="DK468" s="32"/>
      <c r="DL468" s="15" t="s">
        <v>141</v>
      </c>
      <c r="DM468" s="15"/>
      <c r="DO468" s="33">
        <f t="shared" si="271"/>
        <v>0.57264957264957261</v>
      </c>
    </row>
    <row r="469" spans="3:119" ht="15.75" hidden="1" customHeight="1" x14ac:dyDescent="0.3">
      <c r="C469" t="s">
        <v>991</v>
      </c>
      <c r="D469" s="15">
        <v>156</v>
      </c>
      <c r="E469" s="15" t="s">
        <v>132</v>
      </c>
      <c r="F469" s="15" t="s">
        <v>325</v>
      </c>
      <c r="G469" s="15">
        <v>-30.052250180000001</v>
      </c>
      <c r="H469" s="15">
        <v>-50.158622909999998</v>
      </c>
      <c r="I469" s="15" t="s">
        <v>154</v>
      </c>
      <c r="J469" s="15" t="s">
        <v>135</v>
      </c>
      <c r="K469" s="15" t="s">
        <v>136</v>
      </c>
      <c r="L469" s="15" t="s">
        <v>148</v>
      </c>
      <c r="M469" s="15">
        <v>100</v>
      </c>
      <c r="N469" s="15">
        <v>17</v>
      </c>
      <c r="O469" s="15">
        <v>0</v>
      </c>
      <c r="P469" s="15">
        <f t="shared" si="245"/>
        <v>200</v>
      </c>
      <c r="Q469" s="20">
        <v>2</v>
      </c>
      <c r="R469" s="16">
        <v>2.5</v>
      </c>
      <c r="S469" s="16">
        <v>7</v>
      </c>
      <c r="T469" s="15"/>
      <c r="U469" s="15"/>
      <c r="V469" s="15">
        <v>0</v>
      </c>
      <c r="W469" s="15">
        <v>2.5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 t="s">
        <v>138</v>
      </c>
      <c r="AD469" s="15" t="s">
        <v>139</v>
      </c>
      <c r="AE469" s="15">
        <v>40.4</v>
      </c>
      <c r="AF469" s="15">
        <v>7.5</v>
      </c>
      <c r="AG469" s="15">
        <v>1</v>
      </c>
      <c r="AH469" s="15">
        <v>0.2</v>
      </c>
      <c r="AI469" s="15">
        <v>1.3</v>
      </c>
      <c r="AJ469" s="16">
        <f t="shared" si="246"/>
        <v>1.1000000000000001</v>
      </c>
      <c r="AK469" s="16" t="s">
        <v>135</v>
      </c>
      <c r="AL469" s="16" t="s">
        <v>135</v>
      </c>
      <c r="AM469" s="15" t="s">
        <v>140</v>
      </c>
      <c r="AN469" s="16">
        <f t="shared" si="247"/>
        <v>2</v>
      </c>
      <c r="AO469" s="16">
        <v>0</v>
      </c>
      <c r="AP469" s="16">
        <v>0</v>
      </c>
      <c r="AQ469" s="16">
        <v>0</v>
      </c>
      <c r="AR469" s="16">
        <v>0</v>
      </c>
      <c r="AS469" s="16">
        <v>0</v>
      </c>
      <c r="AT469" s="16" t="s">
        <v>135</v>
      </c>
      <c r="AU469" s="17">
        <f t="shared" si="248"/>
        <v>0</v>
      </c>
      <c r="AV469" s="17"/>
      <c r="AW469" s="17">
        <f>VLOOKUP(I469,ABNT5101!$I$3:$J$9,2)</f>
        <v>10</v>
      </c>
      <c r="AX469" s="17">
        <f>VLOOKUP(I469,ABNT5101!$I$3:$M$9,5)</f>
        <v>0.18</v>
      </c>
      <c r="AY469" s="131" t="str">
        <f>_xlfn.XLOOKUP(I469,ABNT5101!$I:$I,ABNT5101!$L:$L)</f>
        <v>-</v>
      </c>
      <c r="AZ469" s="131">
        <f>_xlfn.XLOOKUP(I469,ABNT5101!$I:$I,ABNT5101!M:M)</f>
        <v>0.18</v>
      </c>
      <c r="BA469" s="131" t="str">
        <f>_xlfn.XLOOKUP(I469,ABNT5101!$I:$I,ABNT5101!N:N)</f>
        <v>-</v>
      </c>
      <c r="BB469" s="131">
        <f>_xlfn.XLOOKUP(I469,ABNT5101!$I:$I,ABNT5101!O:O)</f>
        <v>16</v>
      </c>
      <c r="BC469" s="18" t="str">
        <f t="shared" si="249"/>
        <v>ATENDE</v>
      </c>
      <c r="BD469" s="19">
        <f t="shared" si="250"/>
        <v>0.12400000000000011</v>
      </c>
      <c r="BE469" s="19">
        <f t="shared" si="251"/>
        <v>0.44444444444444464</v>
      </c>
      <c r="BF469" s="19" t="str">
        <f t="shared" si="252"/>
        <v>-</v>
      </c>
      <c r="BG469" s="20">
        <v>11.24</v>
      </c>
      <c r="BH469" s="20">
        <v>0.26</v>
      </c>
      <c r="BI469" s="20"/>
      <c r="BJ469" s="20"/>
      <c r="BK469" s="21"/>
      <c r="BL469" s="20"/>
      <c r="BM469" s="18" t="str">
        <f t="shared" si="253"/>
        <v>ATENDE</v>
      </c>
      <c r="BN469" s="18" t="str">
        <f t="shared" si="254"/>
        <v>ATENDE</v>
      </c>
      <c r="BO469" s="18" t="str">
        <f t="shared" si="255"/>
        <v>ATENDE</v>
      </c>
      <c r="BP469" s="18" t="str">
        <f t="shared" si="256"/>
        <v>ATENDE</v>
      </c>
      <c r="BQ469" s="22" t="str">
        <f t="shared" si="257"/>
        <v>C4</v>
      </c>
      <c r="BR469" s="22" t="str">
        <f t="shared" si="272"/>
        <v>P6</v>
      </c>
      <c r="BS469" s="23">
        <f t="shared" si="258"/>
        <v>0.63333333333333353</v>
      </c>
      <c r="BT469" s="20">
        <v>4.9000000000000004</v>
      </c>
      <c r="BU469" s="20">
        <v>1.55</v>
      </c>
      <c r="BV469" s="132">
        <f>IF(BR469="-","-",_xlfn.XLOOKUP(BR469,ABNT5101!$B$4:$B$9,ABNT5101!$C$4:$C$9))</f>
        <v>3</v>
      </c>
      <c r="BW469" s="132">
        <f>IF(BR469="-","-",_xlfn.XLOOKUP(BR469,ABNT5101!$B$4:$B$9,ABNT5101!$D$4:$D$9))</f>
        <v>0.6</v>
      </c>
      <c r="BX469" s="18" t="str">
        <f t="shared" si="259"/>
        <v>ATENDE</v>
      </c>
      <c r="BY469" s="18" t="str">
        <f t="shared" si="260"/>
        <v>ATENDE</v>
      </c>
      <c r="BZ469" s="18" t="str">
        <f t="shared" si="261"/>
        <v>ATENDE</v>
      </c>
      <c r="CA469" s="22" t="str">
        <f t="shared" si="273"/>
        <v>P6</v>
      </c>
      <c r="CB469" s="23">
        <f t="shared" si="262"/>
        <v>1.9333333333333336</v>
      </c>
      <c r="CC469" s="22">
        <v>8.8000000000000007</v>
      </c>
      <c r="CD469" s="22">
        <v>2.4300000000000002</v>
      </c>
      <c r="CE469" s="130">
        <f>IF(CA469="-","-",_xlfn.XLOOKUP(CA469,ABNT5101!$B$4:$B$9,ABNT5101!$C$4:$C$9))</f>
        <v>3</v>
      </c>
      <c r="CF469" s="130">
        <f>IF(CA469="-","-",_xlfn.XLOOKUP(CA469,ABNT5101!$B$4:$B$9,ABNT5101!$D$4:$D$9))</f>
        <v>0.6</v>
      </c>
      <c r="CG469" s="18" t="str">
        <f t="shared" si="263"/>
        <v>ATENDE</v>
      </c>
      <c r="CH469" s="18" t="str">
        <f t="shared" si="264"/>
        <v>ATENDE</v>
      </c>
      <c r="CI469" s="18" t="str">
        <f t="shared" si="265"/>
        <v>ATENDE</v>
      </c>
      <c r="CJ469" s="133" t="str">
        <f>_xlfn.XLOOKUP(CK469,'Banco de dados'!$B:$B,'Banco de dados'!$D:$D)</f>
        <v>TECNOWATT</v>
      </c>
      <c r="CK469" s="145" t="s">
        <v>828</v>
      </c>
      <c r="CL469" s="24" t="str">
        <f>_xlfn.XLOOKUP(CK469,'Banco de dados'!$B:$B,'Banco de dados'!$E:$E)</f>
        <v>SIGSAGPTLRRSSNDL_50W_61IBBRS
1-10C1MUN6.5</v>
      </c>
      <c r="CM469" s="24"/>
      <c r="CN469" s="24">
        <f>IF(CM469="-","-",_xlfn.XLOOKUP(CM469,'Banco de dados'!$B:$B,'Banco de dados'!$E:$E))</f>
        <v>0</v>
      </c>
      <c r="CO469" s="26">
        <f t="shared" si="266"/>
        <v>1</v>
      </c>
      <c r="CP469" s="24">
        <f>_xlfn.XLOOKUP(CK469,'Banco de dados'!$B:$B,'Banco de dados'!$H:$H)</f>
        <v>50</v>
      </c>
      <c r="CQ469" s="24" t="e">
        <f>_xlfn.XLOOKUP(CM469,'Banco de dados'!$B:$B,'Banco de dados'!$H:$H)</f>
        <v>#N/A</v>
      </c>
      <c r="CR469" s="24">
        <f>_xlfn.XLOOKUP(CK469,'Banco de dados'!$B:$B,'Banco de dados'!$F:$F)</f>
        <v>8163</v>
      </c>
      <c r="CS469" s="24">
        <f>_xlfn.XLOOKUP(CM469,'Banco de dados'!$B:$B,'Banco de dados'!$F:$F)</f>
        <v>0</v>
      </c>
      <c r="CT469" s="25">
        <v>0</v>
      </c>
      <c r="CU469" s="25"/>
      <c r="CV469" s="24" t="str">
        <f>IF(AI469&lt;=0.5,"Curto I",IF(AND(AI469&gt;='Braços de IP'!$B$9,AI469&lt;='Braços de IP'!$D$9),'Braços de IP'!$E$9,IF(AND(AI469&gt;='Braços de IP'!$B$10,AI469&lt;='Braços de IP'!$D$10),'Braços de IP'!$E$10,IF(AND(AI469&gt;='Braços de IP'!$B$11,AI469&lt;='Braços de IP'!$D$11),'Braços de IP'!$E$11,IF(AND(AI469&gt;='Braços de IP'!$B$12,AI469&lt;='Braços de IP'!$D$12),'Braços de IP'!$E$12,IF(AND(AI469&gt;='Braços de IP'!$B$13,AI469&lt;='Braços de IP'!$D$13),'Braços de IP'!$E$13,IF(AND(AI469&gt;='Braços de IP'!$B$14,AI469&lt;='Braços de IP'!$D$14),'Braços de IP'!$E$14,"ERRO")))))))</f>
        <v>Curto II</v>
      </c>
      <c r="CW469" s="25"/>
      <c r="CX469" s="24"/>
      <c r="CY469" s="27"/>
      <c r="CZ469" s="24"/>
      <c r="DA469" s="24"/>
      <c r="DB469" s="24"/>
      <c r="DC469" s="24"/>
      <c r="DD469" s="24"/>
      <c r="DE469" s="24"/>
      <c r="DF469" s="28">
        <f t="shared" si="267"/>
        <v>50</v>
      </c>
      <c r="DG469" s="29">
        <f t="shared" si="268"/>
        <v>100</v>
      </c>
      <c r="DH469" s="28">
        <f t="shared" si="269"/>
        <v>150</v>
      </c>
      <c r="DI469" s="30">
        <f t="shared" si="270"/>
        <v>0.5</v>
      </c>
      <c r="DJ469" s="31"/>
      <c r="DK469" s="32"/>
      <c r="DL469" s="15" t="s">
        <v>141</v>
      </c>
      <c r="DM469" s="15"/>
      <c r="DO469" s="33">
        <f t="shared" si="271"/>
        <v>0.57264957264957261</v>
      </c>
    </row>
    <row r="470" spans="3:119" ht="15.75" hidden="1" customHeight="1" x14ac:dyDescent="0.3">
      <c r="C470" t="s">
        <v>991</v>
      </c>
      <c r="D470" s="15">
        <v>157</v>
      </c>
      <c r="E470" s="15" t="s">
        <v>132</v>
      </c>
      <c r="F470" s="15" t="s">
        <v>326</v>
      </c>
      <c r="G470" s="15">
        <v>-30.053380310000001</v>
      </c>
      <c r="H470" s="15">
        <v>-50.159849970000003</v>
      </c>
      <c r="I470" s="15" t="s">
        <v>154</v>
      </c>
      <c r="J470" s="15" t="s">
        <v>135</v>
      </c>
      <c r="K470" s="15" t="s">
        <v>136</v>
      </c>
      <c r="L470" s="15" t="s">
        <v>148</v>
      </c>
      <c r="M470" s="15">
        <v>100</v>
      </c>
      <c r="N470" s="15">
        <v>17</v>
      </c>
      <c r="O470" s="15">
        <v>0</v>
      </c>
      <c r="P470" s="15">
        <f t="shared" si="245"/>
        <v>200</v>
      </c>
      <c r="Q470" s="20">
        <v>2</v>
      </c>
      <c r="R470" s="16">
        <v>2.5</v>
      </c>
      <c r="S470" s="16">
        <v>7</v>
      </c>
      <c r="T470" s="15"/>
      <c r="U470" s="15"/>
      <c r="V470" s="15">
        <v>0</v>
      </c>
      <c r="W470" s="15">
        <v>2.5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 t="s">
        <v>138</v>
      </c>
      <c r="AD470" s="15" t="s">
        <v>139</v>
      </c>
      <c r="AE470" s="15">
        <v>28.3</v>
      </c>
      <c r="AF470" s="15">
        <v>7.5</v>
      </c>
      <c r="AG470" s="15">
        <v>1</v>
      </c>
      <c r="AH470" s="15">
        <v>0.5</v>
      </c>
      <c r="AI470" s="15">
        <v>1.3</v>
      </c>
      <c r="AJ470" s="16">
        <f t="shared" si="246"/>
        <v>0.8</v>
      </c>
      <c r="AK470" s="16" t="s">
        <v>135</v>
      </c>
      <c r="AL470" s="16" t="s">
        <v>135</v>
      </c>
      <c r="AM470" s="15" t="s">
        <v>140</v>
      </c>
      <c r="AN470" s="16">
        <f t="shared" si="247"/>
        <v>2</v>
      </c>
      <c r="AO470" s="16">
        <v>0</v>
      </c>
      <c r="AP470" s="16">
        <v>0</v>
      </c>
      <c r="AQ470" s="16">
        <v>0</v>
      </c>
      <c r="AR470" s="16">
        <v>0</v>
      </c>
      <c r="AS470" s="16">
        <v>0</v>
      </c>
      <c r="AT470" s="16" t="s">
        <v>135</v>
      </c>
      <c r="AU470" s="17">
        <f t="shared" si="248"/>
        <v>0</v>
      </c>
      <c r="AV470" s="17"/>
      <c r="AW470" s="17">
        <f>VLOOKUP(I470,ABNT5101!$I$3:$J$9,2)</f>
        <v>10</v>
      </c>
      <c r="AX470" s="17">
        <f>VLOOKUP(I470,ABNT5101!$I$3:$M$9,5)</f>
        <v>0.18</v>
      </c>
      <c r="AY470" s="131" t="str">
        <f>_xlfn.XLOOKUP(I470,ABNT5101!$I:$I,ABNT5101!$L:$L)</f>
        <v>-</v>
      </c>
      <c r="AZ470" s="131">
        <f>_xlfn.XLOOKUP(I470,ABNT5101!$I:$I,ABNT5101!M:M)</f>
        <v>0.18</v>
      </c>
      <c r="BA470" s="131" t="str">
        <f>_xlfn.XLOOKUP(I470,ABNT5101!$I:$I,ABNT5101!N:N)</f>
        <v>-</v>
      </c>
      <c r="BB470" s="131">
        <f>_xlfn.XLOOKUP(I470,ABNT5101!$I:$I,ABNT5101!O:O)</f>
        <v>16</v>
      </c>
      <c r="BC470" s="18" t="str">
        <f t="shared" si="249"/>
        <v>ATENDE</v>
      </c>
      <c r="BD470" s="19">
        <f t="shared" si="250"/>
        <v>4.0999999999999925E-2</v>
      </c>
      <c r="BE470" s="19">
        <f t="shared" si="251"/>
        <v>2.2222222222222223</v>
      </c>
      <c r="BF470" s="19" t="str">
        <f t="shared" si="252"/>
        <v>-</v>
      </c>
      <c r="BG470" s="20">
        <v>10.41</v>
      </c>
      <c r="BH470" s="20">
        <v>0.57999999999999996</v>
      </c>
      <c r="BI470" s="20"/>
      <c r="BJ470" s="20"/>
      <c r="BK470" s="21"/>
      <c r="BL470" s="20"/>
      <c r="BM470" s="18" t="str">
        <f t="shared" si="253"/>
        <v>ATENDE</v>
      </c>
      <c r="BN470" s="18" t="str">
        <f t="shared" si="254"/>
        <v>ATENDE</v>
      </c>
      <c r="BO470" s="18" t="str">
        <f t="shared" si="255"/>
        <v>ATENDE</v>
      </c>
      <c r="BP470" s="18" t="str">
        <f t="shared" si="256"/>
        <v>ATENDE</v>
      </c>
      <c r="BQ470" s="22" t="str">
        <f t="shared" si="257"/>
        <v>C4</v>
      </c>
      <c r="BR470" s="22" t="str">
        <f t="shared" si="272"/>
        <v>P6</v>
      </c>
      <c r="BS470" s="23">
        <f t="shared" si="258"/>
        <v>1.1299999999999999</v>
      </c>
      <c r="BT470" s="20">
        <v>6.39</v>
      </c>
      <c r="BU470" s="20">
        <v>3.97</v>
      </c>
      <c r="BV470" s="132">
        <f>IF(BR470="-","-",_xlfn.XLOOKUP(BR470,ABNT5101!$B$4:$B$9,ABNT5101!$C$4:$C$9))</f>
        <v>3</v>
      </c>
      <c r="BW470" s="132">
        <f>IF(BR470="-","-",_xlfn.XLOOKUP(BR470,ABNT5101!$B$4:$B$9,ABNT5101!$D$4:$D$9))</f>
        <v>0.6</v>
      </c>
      <c r="BX470" s="18" t="str">
        <f t="shared" si="259"/>
        <v>ATENDE</v>
      </c>
      <c r="BY470" s="18" t="str">
        <f t="shared" si="260"/>
        <v>ATENDE</v>
      </c>
      <c r="BZ470" s="18" t="str">
        <f t="shared" si="261"/>
        <v>ATENDE</v>
      </c>
      <c r="CA470" s="22" t="str">
        <f t="shared" si="273"/>
        <v>P6</v>
      </c>
      <c r="CB470" s="23">
        <f t="shared" si="262"/>
        <v>1.9100000000000001</v>
      </c>
      <c r="CC470" s="22">
        <v>8.73</v>
      </c>
      <c r="CD470" s="22">
        <v>4.7300000000000004</v>
      </c>
      <c r="CE470" s="130">
        <f>IF(CA470="-","-",_xlfn.XLOOKUP(CA470,ABNT5101!$B$4:$B$9,ABNT5101!$C$4:$C$9))</f>
        <v>3</v>
      </c>
      <c r="CF470" s="130">
        <f>IF(CA470="-","-",_xlfn.XLOOKUP(CA470,ABNT5101!$B$4:$B$9,ABNT5101!$D$4:$D$9))</f>
        <v>0.6</v>
      </c>
      <c r="CG470" s="18" t="str">
        <f t="shared" si="263"/>
        <v>ATENDE</v>
      </c>
      <c r="CH470" s="18" t="str">
        <f t="shared" si="264"/>
        <v>ATENDE</v>
      </c>
      <c r="CI470" s="18" t="str">
        <f t="shared" si="265"/>
        <v>ATENDE</v>
      </c>
      <c r="CJ470" s="133" t="str">
        <f>_xlfn.XLOOKUP(CK470,'Banco de dados'!$B:$B,'Banco de dados'!$D:$D)</f>
        <v>LEDSTAR</v>
      </c>
      <c r="CK470" s="145" t="s">
        <v>709</v>
      </c>
      <c r="CL470" s="24" t="str">
        <f>_xlfn.XLOOKUP(CK470,'Banco de dados'!$B:$B,'Banco de dados'!$E:$E)</f>
        <v>LUM LED SL VT 9.1 35W</v>
      </c>
      <c r="CM470" s="24"/>
      <c r="CN470" s="24" t="e">
        <f>IF(CM470="-","-",_xlfn.XLOOKUP(CM470,'Banco de dados'!$B:$B,'Banco de dados'!$E:$E))</f>
        <v>#N/A</v>
      </c>
      <c r="CO470" s="26">
        <f t="shared" si="266"/>
        <v>1</v>
      </c>
      <c r="CP470" s="24">
        <f>_xlfn.XLOOKUP(CK470,'Banco de dados'!$B:$B,'Banco de dados'!$H:$H)</f>
        <v>35</v>
      </c>
      <c r="CQ470" s="24">
        <f>_xlfn.XLOOKUP(CM470,'Banco de dados'!$B:$B,'Banco de dados'!$H:$H)</f>
        <v>0</v>
      </c>
      <c r="CR470" s="24">
        <f>_xlfn.XLOOKUP(CK470,'Banco de dados'!$B:$B,'Banco de dados'!$F:$F)</f>
        <v>5955.62</v>
      </c>
      <c r="CS470" s="24">
        <f>_xlfn.XLOOKUP(CM470,'Banco de dados'!$B:$B,'Banco de dados'!$F:$F)</f>
        <v>0</v>
      </c>
      <c r="CT470" s="25">
        <v>0</v>
      </c>
      <c r="CU470" s="25"/>
      <c r="CV470" s="24" t="str">
        <f>IF(AI470&lt;=0.5,"Curto I",IF(AND(AI470&gt;='Braços de IP'!$B$9,AI470&lt;='Braços de IP'!$D$9),'Braços de IP'!$E$9,IF(AND(AI470&gt;='Braços de IP'!$B$10,AI470&lt;='Braços de IP'!$D$10),'Braços de IP'!$E$10,IF(AND(AI470&gt;='Braços de IP'!$B$11,AI470&lt;='Braços de IP'!$D$11),'Braços de IP'!$E$11,IF(AND(AI470&gt;='Braços de IP'!$B$12,AI470&lt;='Braços de IP'!$D$12),'Braços de IP'!$E$12,IF(AND(AI470&gt;='Braços de IP'!$B$13,AI470&lt;='Braços de IP'!$D$13),'Braços de IP'!$E$13,IF(AND(AI470&gt;='Braços de IP'!$B$14,AI470&lt;='Braços de IP'!$D$14),'Braços de IP'!$E$14,"ERRO")))))))</f>
        <v>Curto II</v>
      </c>
      <c r="CW470" s="25"/>
      <c r="CX470" s="24"/>
      <c r="CY470" s="27"/>
      <c r="CZ470" s="24"/>
      <c r="DA470" s="24"/>
      <c r="DB470" s="24"/>
      <c r="DC470" s="24"/>
      <c r="DD470" s="24"/>
      <c r="DE470" s="24"/>
      <c r="DF470" s="28">
        <f t="shared" si="267"/>
        <v>35</v>
      </c>
      <c r="DG470" s="29">
        <f t="shared" si="268"/>
        <v>100</v>
      </c>
      <c r="DH470" s="28">
        <f t="shared" si="269"/>
        <v>135</v>
      </c>
      <c r="DI470" s="30">
        <f t="shared" si="270"/>
        <v>0.65</v>
      </c>
      <c r="DJ470" s="31"/>
      <c r="DK470" s="32"/>
      <c r="DL470" s="15" t="s">
        <v>141</v>
      </c>
      <c r="DM470" s="15"/>
      <c r="DO470" s="33">
        <f t="shared" si="271"/>
        <v>0.70085470085470081</v>
      </c>
    </row>
    <row r="471" spans="3:119" ht="15.75" hidden="1" customHeight="1" x14ac:dyDescent="0.3">
      <c r="C471" t="s">
        <v>991</v>
      </c>
      <c r="D471" s="15">
        <v>157</v>
      </c>
      <c r="E471" s="15" t="s">
        <v>132</v>
      </c>
      <c r="F471" s="15" t="s">
        <v>326</v>
      </c>
      <c r="G471" s="15">
        <v>-30.053380310000001</v>
      </c>
      <c r="H471" s="15">
        <v>-50.159849970000003</v>
      </c>
      <c r="I471" s="15" t="s">
        <v>154</v>
      </c>
      <c r="J471" s="15" t="s">
        <v>135</v>
      </c>
      <c r="K471" s="15" t="s">
        <v>136</v>
      </c>
      <c r="L471" s="15" t="s">
        <v>148</v>
      </c>
      <c r="M471" s="15">
        <v>100</v>
      </c>
      <c r="N471" s="15">
        <v>17</v>
      </c>
      <c r="O471" s="15">
        <v>0</v>
      </c>
      <c r="P471" s="15">
        <f t="shared" si="245"/>
        <v>200</v>
      </c>
      <c r="Q471" s="20">
        <v>2</v>
      </c>
      <c r="R471" s="16">
        <v>2.5</v>
      </c>
      <c r="S471" s="16">
        <v>7</v>
      </c>
      <c r="T471" s="15"/>
      <c r="U471" s="15"/>
      <c r="V471" s="15">
        <v>0</v>
      </c>
      <c r="W471" s="15">
        <v>2.5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 t="s">
        <v>138</v>
      </c>
      <c r="AD471" s="15" t="s">
        <v>139</v>
      </c>
      <c r="AE471" s="15">
        <v>28.3</v>
      </c>
      <c r="AF471" s="15">
        <v>7.5</v>
      </c>
      <c r="AG471" s="15">
        <v>1</v>
      </c>
      <c r="AH471" s="15">
        <v>0.5</v>
      </c>
      <c r="AI471" s="15">
        <v>1.3</v>
      </c>
      <c r="AJ471" s="16">
        <f t="shared" si="246"/>
        <v>0.8</v>
      </c>
      <c r="AK471" s="16" t="s">
        <v>135</v>
      </c>
      <c r="AL471" s="16" t="s">
        <v>135</v>
      </c>
      <c r="AM471" s="15" t="s">
        <v>140</v>
      </c>
      <c r="AN471" s="16">
        <f t="shared" si="247"/>
        <v>2</v>
      </c>
      <c r="AO471" s="16">
        <v>0</v>
      </c>
      <c r="AP471" s="16">
        <v>0</v>
      </c>
      <c r="AQ471" s="16">
        <v>0</v>
      </c>
      <c r="AR471" s="16">
        <v>0</v>
      </c>
      <c r="AS471" s="16">
        <v>0</v>
      </c>
      <c r="AT471" s="16" t="s">
        <v>135</v>
      </c>
      <c r="AU471" s="17">
        <f t="shared" si="248"/>
        <v>0</v>
      </c>
      <c r="AV471" s="17"/>
      <c r="AW471" s="17">
        <f>VLOOKUP(I471,ABNT5101!$I$3:$J$9,2)</f>
        <v>10</v>
      </c>
      <c r="AX471" s="17">
        <f>VLOOKUP(I471,ABNT5101!$I$3:$M$9,5)</f>
        <v>0.18</v>
      </c>
      <c r="AY471" s="131" t="str">
        <f>_xlfn.XLOOKUP(I471,ABNT5101!$I:$I,ABNT5101!$L:$L)</f>
        <v>-</v>
      </c>
      <c r="AZ471" s="131">
        <f>_xlfn.XLOOKUP(I471,ABNT5101!$I:$I,ABNT5101!M:M)</f>
        <v>0.18</v>
      </c>
      <c r="BA471" s="131" t="str">
        <f>_xlfn.XLOOKUP(I471,ABNT5101!$I:$I,ABNT5101!N:N)</f>
        <v>-</v>
      </c>
      <c r="BB471" s="131">
        <f>_xlfn.XLOOKUP(I471,ABNT5101!$I:$I,ABNT5101!O:O)</f>
        <v>16</v>
      </c>
      <c r="BC471" s="18" t="str">
        <f t="shared" si="249"/>
        <v>ATENDE</v>
      </c>
      <c r="BD471" s="19">
        <f t="shared" si="250"/>
        <v>2.9999999999998916E-3</v>
      </c>
      <c r="BE471" s="19">
        <f t="shared" si="251"/>
        <v>3.0555555555555554</v>
      </c>
      <c r="BF471" s="19" t="str">
        <f t="shared" si="252"/>
        <v>-</v>
      </c>
      <c r="BG471" s="20">
        <v>10.029999999999999</v>
      </c>
      <c r="BH471" s="20">
        <v>0.73</v>
      </c>
      <c r="BI471" s="20"/>
      <c r="BJ471" s="20"/>
      <c r="BK471" s="21"/>
      <c r="BL471" s="20"/>
      <c r="BM471" s="18" t="str">
        <f t="shared" si="253"/>
        <v>ATENDE</v>
      </c>
      <c r="BN471" s="18" t="str">
        <f t="shared" si="254"/>
        <v>ATENDE</v>
      </c>
      <c r="BO471" s="18" t="str">
        <f t="shared" si="255"/>
        <v>ATENDE</v>
      </c>
      <c r="BP471" s="18" t="str">
        <f t="shared" si="256"/>
        <v>ATENDE</v>
      </c>
      <c r="BQ471" s="22" t="str">
        <f t="shared" si="257"/>
        <v>C4</v>
      </c>
      <c r="BR471" s="22" t="str">
        <f t="shared" si="272"/>
        <v>P6</v>
      </c>
      <c r="BS471" s="23">
        <f t="shared" si="258"/>
        <v>0.80333333333333345</v>
      </c>
      <c r="BT471" s="20">
        <v>5.41</v>
      </c>
      <c r="BU471" s="20">
        <v>3.57</v>
      </c>
      <c r="BV471" s="132">
        <f>IF(BR471="-","-",_xlfn.XLOOKUP(BR471,ABNT5101!$B$4:$B$9,ABNT5101!$C$4:$C$9))</f>
        <v>3</v>
      </c>
      <c r="BW471" s="132">
        <f>IF(BR471="-","-",_xlfn.XLOOKUP(BR471,ABNT5101!$B$4:$B$9,ABNT5101!$D$4:$D$9))</f>
        <v>0.6</v>
      </c>
      <c r="BX471" s="18" t="str">
        <f t="shared" si="259"/>
        <v>ATENDE</v>
      </c>
      <c r="BY471" s="18" t="str">
        <f t="shared" si="260"/>
        <v>ATENDE</v>
      </c>
      <c r="BZ471" s="18" t="str">
        <f t="shared" si="261"/>
        <v>ATENDE</v>
      </c>
      <c r="CA471" s="22" t="str">
        <f t="shared" si="273"/>
        <v>P6</v>
      </c>
      <c r="CB471" s="23">
        <f t="shared" si="262"/>
        <v>1.7100000000000004</v>
      </c>
      <c r="CC471" s="22">
        <v>8.1300000000000008</v>
      </c>
      <c r="CD471" s="22">
        <v>4.9400000000000004</v>
      </c>
      <c r="CE471" s="130">
        <f>IF(CA471="-","-",_xlfn.XLOOKUP(CA471,ABNT5101!$B$4:$B$9,ABNT5101!$C$4:$C$9))</f>
        <v>3</v>
      </c>
      <c r="CF471" s="130">
        <f>IF(CA471="-","-",_xlfn.XLOOKUP(CA471,ABNT5101!$B$4:$B$9,ABNT5101!$D$4:$D$9))</f>
        <v>0.6</v>
      </c>
      <c r="CG471" s="18" t="str">
        <f t="shared" si="263"/>
        <v>ATENDE</v>
      </c>
      <c r="CH471" s="18" t="str">
        <f t="shared" si="264"/>
        <v>ATENDE</v>
      </c>
      <c r="CI471" s="18" t="str">
        <f t="shared" si="265"/>
        <v>ATENDE</v>
      </c>
      <c r="CJ471" s="133" t="str">
        <f>_xlfn.XLOOKUP(CK471,'Banco de dados'!$B:$B,'Banco de dados'!$D:$D)</f>
        <v>SX LIGHTING</v>
      </c>
      <c r="CK471" s="145" t="s">
        <v>801</v>
      </c>
      <c r="CL471" s="24" t="str">
        <f>_xlfn.XLOOKUP(CK471,'Banco de dados'!$B:$B,'Banco de dados'!$E:$E)</f>
        <v>SXINEVO030K40L12CZF7PHF</v>
      </c>
      <c r="CM471" s="24"/>
      <c r="CN471" s="24" t="e">
        <f>IF(CM471="-","-",_xlfn.XLOOKUP(CM471,'Banco de dados'!$B:$B,'Banco de dados'!$E:$E))</f>
        <v>#N/A</v>
      </c>
      <c r="CO471" s="26">
        <f t="shared" si="266"/>
        <v>1</v>
      </c>
      <c r="CP471" s="24">
        <f>_xlfn.XLOOKUP(CK471,'Banco de dados'!$B:$B,'Banco de dados'!$H:$H)</f>
        <v>31</v>
      </c>
      <c r="CQ471" s="24">
        <f>_xlfn.XLOOKUP(CM471,'Banco de dados'!$B:$B,'Banco de dados'!$H:$H)</f>
        <v>0</v>
      </c>
      <c r="CR471" s="24">
        <f>_xlfn.XLOOKUP(CK471,'Banco de dados'!$B:$B,'Banco de dados'!$F:$F)</f>
        <v>5270</v>
      </c>
      <c r="CS471" s="24">
        <f>_xlfn.XLOOKUP(CM471,'Banco de dados'!$B:$B,'Banco de dados'!$F:$F)</f>
        <v>0</v>
      </c>
      <c r="CT471" s="25">
        <v>0</v>
      </c>
      <c r="CU471" s="25"/>
      <c r="CV471" s="24" t="str">
        <f>IF(AI471&lt;=0.5,"Curto I",IF(AND(AI471&gt;='Braços de IP'!$B$9,AI471&lt;='Braços de IP'!$D$9),'Braços de IP'!$E$9,IF(AND(AI471&gt;='Braços de IP'!$B$10,AI471&lt;='Braços de IP'!$D$10),'Braços de IP'!$E$10,IF(AND(AI471&gt;='Braços de IP'!$B$11,AI471&lt;='Braços de IP'!$D$11),'Braços de IP'!$E$11,IF(AND(AI471&gt;='Braços de IP'!$B$12,AI471&lt;='Braços de IP'!$D$12),'Braços de IP'!$E$12,IF(AND(AI471&gt;='Braços de IP'!$B$13,AI471&lt;='Braços de IP'!$D$13),'Braços de IP'!$E$13,IF(AND(AI471&gt;='Braços de IP'!$B$14,AI471&lt;='Braços de IP'!$D$14),'Braços de IP'!$E$14,"ERRO")))))))</f>
        <v>Curto II</v>
      </c>
      <c r="CW471" s="25"/>
      <c r="CX471" s="24"/>
      <c r="CY471" s="27"/>
      <c r="CZ471" s="24"/>
      <c r="DA471" s="24"/>
      <c r="DB471" s="24"/>
      <c r="DC471" s="24"/>
      <c r="DD471" s="24"/>
      <c r="DE471" s="24"/>
      <c r="DF471" s="28">
        <f t="shared" si="267"/>
        <v>31</v>
      </c>
      <c r="DG471" s="29">
        <f t="shared" si="268"/>
        <v>100</v>
      </c>
      <c r="DH471" s="28">
        <f t="shared" si="269"/>
        <v>131</v>
      </c>
      <c r="DI471" s="30">
        <f t="shared" si="270"/>
        <v>0.69</v>
      </c>
      <c r="DJ471" s="31"/>
      <c r="DK471" s="32"/>
      <c r="DL471" s="15" t="s">
        <v>141</v>
      </c>
      <c r="DM471" s="15"/>
      <c r="DO471" s="33">
        <f t="shared" si="271"/>
        <v>0.7350427350427351</v>
      </c>
    </row>
    <row r="472" spans="3:119" ht="15.75" hidden="1" customHeight="1" x14ac:dyDescent="0.3">
      <c r="C472" t="s">
        <v>991</v>
      </c>
      <c r="D472" s="15">
        <v>157</v>
      </c>
      <c r="E472" s="15" t="s">
        <v>132</v>
      </c>
      <c r="F472" s="15" t="s">
        <v>326</v>
      </c>
      <c r="G472" s="15">
        <v>-30.053380310000001</v>
      </c>
      <c r="H472" s="15">
        <v>-50.159849970000003</v>
      </c>
      <c r="I472" s="15" t="s">
        <v>154</v>
      </c>
      <c r="J472" s="15" t="s">
        <v>135</v>
      </c>
      <c r="K472" s="15" t="s">
        <v>136</v>
      </c>
      <c r="L472" s="15" t="s">
        <v>148</v>
      </c>
      <c r="M472" s="15">
        <v>100</v>
      </c>
      <c r="N472" s="15">
        <v>17</v>
      </c>
      <c r="O472" s="15">
        <v>0</v>
      </c>
      <c r="P472" s="15">
        <f t="shared" si="245"/>
        <v>200</v>
      </c>
      <c r="Q472" s="20">
        <v>2</v>
      </c>
      <c r="R472" s="16">
        <v>2.5</v>
      </c>
      <c r="S472" s="16">
        <v>7</v>
      </c>
      <c r="T472" s="15"/>
      <c r="U472" s="15"/>
      <c r="V472" s="15">
        <v>0</v>
      </c>
      <c r="W472" s="15">
        <v>2.5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 t="s">
        <v>138</v>
      </c>
      <c r="AD472" s="15" t="s">
        <v>139</v>
      </c>
      <c r="AE472" s="15">
        <v>28.3</v>
      </c>
      <c r="AF472" s="15">
        <v>7.5</v>
      </c>
      <c r="AG472" s="15">
        <v>1</v>
      </c>
      <c r="AH472" s="15">
        <v>0.5</v>
      </c>
      <c r="AI472" s="15">
        <v>1.3</v>
      </c>
      <c r="AJ472" s="16">
        <f t="shared" si="246"/>
        <v>0.8</v>
      </c>
      <c r="AK472" s="16" t="s">
        <v>135</v>
      </c>
      <c r="AL472" s="16" t="s">
        <v>135</v>
      </c>
      <c r="AM472" s="15" t="s">
        <v>140</v>
      </c>
      <c r="AN472" s="16">
        <f t="shared" si="247"/>
        <v>2</v>
      </c>
      <c r="AO472" s="16">
        <v>0</v>
      </c>
      <c r="AP472" s="16">
        <v>0</v>
      </c>
      <c r="AQ472" s="16">
        <v>0</v>
      </c>
      <c r="AR472" s="16">
        <v>0</v>
      </c>
      <c r="AS472" s="16">
        <v>0</v>
      </c>
      <c r="AT472" s="16" t="s">
        <v>135</v>
      </c>
      <c r="AU472" s="17">
        <f t="shared" si="248"/>
        <v>0</v>
      </c>
      <c r="AV472" s="17"/>
      <c r="AW472" s="17">
        <f>VLOOKUP(I472,ABNT5101!$I$3:$J$9,2)</f>
        <v>10</v>
      </c>
      <c r="AX472" s="17">
        <f>VLOOKUP(I472,ABNT5101!$I$3:$M$9,5)</f>
        <v>0.18</v>
      </c>
      <c r="AY472" s="131" t="str">
        <f>_xlfn.XLOOKUP(I472,ABNT5101!$I:$I,ABNT5101!$L:$L)</f>
        <v>-</v>
      </c>
      <c r="AZ472" s="131">
        <f>_xlfn.XLOOKUP(I472,ABNT5101!$I:$I,ABNT5101!M:M)</f>
        <v>0.18</v>
      </c>
      <c r="BA472" s="131" t="str">
        <f>_xlfn.XLOOKUP(I472,ABNT5101!$I:$I,ABNT5101!N:N)</f>
        <v>-</v>
      </c>
      <c r="BB472" s="131">
        <f>_xlfn.XLOOKUP(I472,ABNT5101!$I:$I,ABNT5101!O:O)</f>
        <v>16</v>
      </c>
      <c r="BC472" s="18" t="str">
        <f t="shared" si="249"/>
        <v>ATENDE</v>
      </c>
      <c r="BD472" s="19">
        <f t="shared" si="250"/>
        <v>0.33299999999999996</v>
      </c>
      <c r="BE472" s="19">
        <f t="shared" si="251"/>
        <v>2.4444444444444446</v>
      </c>
      <c r="BF472" s="19" t="str">
        <f t="shared" si="252"/>
        <v>-</v>
      </c>
      <c r="BG472" s="20">
        <v>13.33</v>
      </c>
      <c r="BH472" s="20">
        <v>0.62</v>
      </c>
      <c r="BI472" s="20"/>
      <c r="BJ472" s="20"/>
      <c r="BK472" s="21"/>
      <c r="BL472" s="20"/>
      <c r="BM472" s="18" t="str">
        <f t="shared" si="253"/>
        <v>ATENDE</v>
      </c>
      <c r="BN472" s="18" t="str">
        <f t="shared" si="254"/>
        <v>ATENDE</v>
      </c>
      <c r="BO472" s="18" t="str">
        <f t="shared" si="255"/>
        <v>ATENDE</v>
      </c>
      <c r="BP472" s="18" t="str">
        <f t="shared" si="256"/>
        <v>ATENDE</v>
      </c>
      <c r="BQ472" s="22" t="str">
        <f t="shared" si="257"/>
        <v>C4</v>
      </c>
      <c r="BR472" s="22" t="str">
        <f t="shared" si="272"/>
        <v>P6</v>
      </c>
      <c r="BS472" s="23">
        <f t="shared" si="258"/>
        <v>0.93666666666666654</v>
      </c>
      <c r="BT472" s="20">
        <v>5.81</v>
      </c>
      <c r="BU472" s="20">
        <v>4</v>
      </c>
      <c r="BV472" s="132">
        <f>IF(BR472="-","-",_xlfn.XLOOKUP(BR472,ABNT5101!$B$4:$B$9,ABNT5101!$C$4:$C$9))</f>
        <v>3</v>
      </c>
      <c r="BW472" s="132">
        <f>IF(BR472="-","-",_xlfn.XLOOKUP(BR472,ABNT5101!$B$4:$B$9,ABNT5101!$D$4:$D$9))</f>
        <v>0.6</v>
      </c>
      <c r="BX472" s="18" t="str">
        <f t="shared" si="259"/>
        <v>ATENDE</v>
      </c>
      <c r="BY472" s="18" t="str">
        <f t="shared" si="260"/>
        <v>ATENDE</v>
      </c>
      <c r="BZ472" s="18" t="str">
        <f t="shared" si="261"/>
        <v>ATENDE</v>
      </c>
      <c r="CA472" s="22" t="str">
        <f t="shared" si="273"/>
        <v>P6</v>
      </c>
      <c r="CB472" s="23">
        <f t="shared" si="262"/>
        <v>2.6033333333333335</v>
      </c>
      <c r="CC472" s="22">
        <v>10.81</v>
      </c>
      <c r="CD472" s="22">
        <v>7.04</v>
      </c>
      <c r="CE472" s="130">
        <f>IF(CA472="-","-",_xlfn.XLOOKUP(CA472,ABNT5101!$B$4:$B$9,ABNT5101!$C$4:$C$9))</f>
        <v>3</v>
      </c>
      <c r="CF472" s="130">
        <f>IF(CA472="-","-",_xlfn.XLOOKUP(CA472,ABNT5101!$B$4:$B$9,ABNT5101!$D$4:$D$9))</f>
        <v>0.6</v>
      </c>
      <c r="CG472" s="18" t="str">
        <f t="shared" si="263"/>
        <v>ATENDE</v>
      </c>
      <c r="CH472" s="18" t="str">
        <f t="shared" si="264"/>
        <v>ATENDE</v>
      </c>
      <c r="CI472" s="18" t="str">
        <f t="shared" si="265"/>
        <v>ATENDE</v>
      </c>
      <c r="CJ472" s="133" t="str">
        <f>_xlfn.XLOOKUP(CK472,'Banco de dados'!$B:$B,'Banco de dados'!$D:$D)</f>
        <v>TECNOWATT</v>
      </c>
      <c r="CK472" s="145" t="s">
        <v>826</v>
      </c>
      <c r="CL472" s="24" t="str">
        <f>_xlfn.XLOOKUP(CK472,'Banco de dados'!$B:$B,'Banco de dados'!$E:$E)</f>
        <v>SIGSAGPTLRRSSNDL_40W_50IBBRS
1-10C1MUN6.5</v>
      </c>
      <c r="CM472" s="24"/>
      <c r="CN472" s="24" t="e">
        <f>IF(CM472="-","-",_xlfn.XLOOKUP(CM472,'Banco de dados'!$B:$B,'Banco de dados'!$E:$E))</f>
        <v>#N/A</v>
      </c>
      <c r="CO472" s="26">
        <f t="shared" si="266"/>
        <v>1</v>
      </c>
      <c r="CP472" s="24">
        <f>_xlfn.XLOOKUP(CK472,'Banco de dados'!$B:$B,'Banco de dados'!$H:$H)</f>
        <v>40</v>
      </c>
      <c r="CQ472" s="24">
        <f>_xlfn.XLOOKUP(CM472,'Banco de dados'!$B:$B,'Banco de dados'!$H:$H)</f>
        <v>0</v>
      </c>
      <c r="CR472" s="24">
        <f>_xlfn.XLOOKUP(CK472,'Banco de dados'!$B:$B,'Banco de dados'!$F:$F)</f>
        <v>6641</v>
      </c>
      <c r="CS472" s="24">
        <f>_xlfn.XLOOKUP(CM472,'Banco de dados'!$B:$B,'Banco de dados'!$F:$F)</f>
        <v>0</v>
      </c>
      <c r="CT472" s="25">
        <v>0</v>
      </c>
      <c r="CU472" s="25"/>
      <c r="CV472" s="24" t="str">
        <f>IF(AI472&lt;=0.5,"Curto I",IF(AND(AI472&gt;='Braços de IP'!$B$9,AI472&lt;='Braços de IP'!$D$9),'Braços de IP'!$E$9,IF(AND(AI472&gt;='Braços de IP'!$B$10,AI472&lt;='Braços de IP'!$D$10),'Braços de IP'!$E$10,IF(AND(AI472&gt;='Braços de IP'!$B$11,AI472&lt;='Braços de IP'!$D$11),'Braços de IP'!$E$11,IF(AND(AI472&gt;='Braços de IP'!$B$12,AI472&lt;='Braços de IP'!$D$12),'Braços de IP'!$E$12,IF(AND(AI472&gt;='Braços de IP'!$B$13,AI472&lt;='Braços de IP'!$D$13),'Braços de IP'!$E$13,IF(AND(AI472&gt;='Braços de IP'!$B$14,AI472&lt;='Braços de IP'!$D$14),'Braços de IP'!$E$14,"ERRO")))))))</f>
        <v>Curto II</v>
      </c>
      <c r="CW472" s="25"/>
      <c r="CX472" s="24"/>
      <c r="CY472" s="27"/>
      <c r="CZ472" s="24"/>
      <c r="DA472" s="24"/>
      <c r="DB472" s="24"/>
      <c r="DC472" s="24"/>
      <c r="DD472" s="24"/>
      <c r="DE472" s="24"/>
      <c r="DF472" s="28">
        <f t="shared" si="267"/>
        <v>40</v>
      </c>
      <c r="DG472" s="29">
        <f t="shared" si="268"/>
        <v>100</v>
      </c>
      <c r="DH472" s="28">
        <f t="shared" si="269"/>
        <v>140</v>
      </c>
      <c r="DI472" s="30">
        <f t="shared" si="270"/>
        <v>0.6</v>
      </c>
      <c r="DJ472" s="31"/>
      <c r="DK472" s="32"/>
      <c r="DL472" s="15" t="s">
        <v>141</v>
      </c>
      <c r="DM472" s="15"/>
      <c r="DO472" s="33">
        <f t="shared" si="271"/>
        <v>0.65811965811965811</v>
      </c>
    </row>
    <row r="473" spans="3:119" ht="15.75" hidden="1" customHeight="1" x14ac:dyDescent="0.3">
      <c r="C473" t="s">
        <v>991</v>
      </c>
      <c r="D473" s="15">
        <v>158</v>
      </c>
      <c r="E473" s="15" t="s">
        <v>132</v>
      </c>
      <c r="F473" s="15" t="s">
        <v>327</v>
      </c>
      <c r="G473" s="15">
        <v>-30.05010532</v>
      </c>
      <c r="H473" s="15">
        <v>-50.160348130000003</v>
      </c>
      <c r="I473" s="15" t="s">
        <v>154</v>
      </c>
      <c r="J473" s="15" t="s">
        <v>135</v>
      </c>
      <c r="K473" s="15" t="s">
        <v>136</v>
      </c>
      <c r="L473" s="15" t="s">
        <v>148</v>
      </c>
      <c r="M473" s="15">
        <v>100</v>
      </c>
      <c r="N473" s="15">
        <v>17</v>
      </c>
      <c r="O473" s="15">
        <v>0</v>
      </c>
      <c r="P473" s="15">
        <f t="shared" si="245"/>
        <v>200</v>
      </c>
      <c r="Q473" s="20">
        <v>2</v>
      </c>
      <c r="R473" s="16">
        <v>2.2999999999999998</v>
      </c>
      <c r="S473" s="16">
        <v>7</v>
      </c>
      <c r="T473" s="15"/>
      <c r="U473" s="15"/>
      <c r="V473" s="15">
        <v>0</v>
      </c>
      <c r="W473" s="15">
        <v>2.5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 t="s">
        <v>138</v>
      </c>
      <c r="AD473" s="15" t="s">
        <v>139</v>
      </c>
      <c r="AE473" s="15">
        <v>35.299999999999997</v>
      </c>
      <c r="AF473" s="15">
        <v>7.3</v>
      </c>
      <c r="AG473" s="15">
        <v>1</v>
      </c>
      <c r="AH473" s="15">
        <v>0.45</v>
      </c>
      <c r="AI473" s="15">
        <v>1.3</v>
      </c>
      <c r="AJ473" s="16">
        <f t="shared" si="246"/>
        <v>0.85000000000000009</v>
      </c>
      <c r="AK473" s="16" t="s">
        <v>135</v>
      </c>
      <c r="AL473" s="16" t="s">
        <v>135</v>
      </c>
      <c r="AM473" s="15" t="s">
        <v>140</v>
      </c>
      <c r="AN473" s="16">
        <f t="shared" si="247"/>
        <v>2</v>
      </c>
      <c r="AO473" s="16">
        <v>0</v>
      </c>
      <c r="AP473" s="16">
        <v>0</v>
      </c>
      <c r="AQ473" s="16">
        <v>0</v>
      </c>
      <c r="AR473" s="16">
        <v>0</v>
      </c>
      <c r="AS473" s="16">
        <v>0</v>
      </c>
      <c r="AT473" s="16" t="s">
        <v>135</v>
      </c>
      <c r="AU473" s="17">
        <f t="shared" si="248"/>
        <v>0</v>
      </c>
      <c r="AV473" s="17"/>
      <c r="AW473" s="17">
        <f>VLOOKUP(I473,ABNT5101!$I$3:$J$9,2)</f>
        <v>10</v>
      </c>
      <c r="AX473" s="17">
        <f>VLOOKUP(I473,ABNT5101!$I$3:$M$9,5)</f>
        <v>0.18</v>
      </c>
      <c r="AY473" s="131" t="str">
        <f>_xlfn.XLOOKUP(I473,ABNT5101!$I:$I,ABNT5101!$L:$L)</f>
        <v>-</v>
      </c>
      <c r="AZ473" s="131">
        <f>_xlfn.XLOOKUP(I473,ABNT5101!$I:$I,ABNT5101!M:M)</f>
        <v>0.18</v>
      </c>
      <c r="BA473" s="131" t="str">
        <f>_xlfn.XLOOKUP(I473,ABNT5101!$I:$I,ABNT5101!N:N)</f>
        <v>-</v>
      </c>
      <c r="BB473" s="131">
        <f>_xlfn.XLOOKUP(I473,ABNT5101!$I:$I,ABNT5101!O:O)</f>
        <v>16</v>
      </c>
      <c r="BC473" s="18" t="str">
        <f t="shared" si="249"/>
        <v>ATENDE</v>
      </c>
      <c r="BD473" s="19">
        <f t="shared" si="250"/>
        <v>6.4999999999999947E-2</v>
      </c>
      <c r="BE473" s="19">
        <f t="shared" si="251"/>
        <v>2.1111111111111116</v>
      </c>
      <c r="BF473" s="19" t="str">
        <f t="shared" si="252"/>
        <v>-</v>
      </c>
      <c r="BG473" s="20">
        <v>10.65</v>
      </c>
      <c r="BH473" s="20">
        <v>0.56000000000000005</v>
      </c>
      <c r="BI473" s="20"/>
      <c r="BJ473" s="20"/>
      <c r="BK473" s="21"/>
      <c r="BL473" s="20"/>
      <c r="BM473" s="18" t="str">
        <f t="shared" si="253"/>
        <v>ATENDE</v>
      </c>
      <c r="BN473" s="18" t="str">
        <f t="shared" si="254"/>
        <v>ATENDE</v>
      </c>
      <c r="BO473" s="18" t="str">
        <f t="shared" si="255"/>
        <v>ATENDE</v>
      </c>
      <c r="BP473" s="18" t="str">
        <f t="shared" si="256"/>
        <v>ATENDE</v>
      </c>
      <c r="BQ473" s="22" t="str">
        <f t="shared" si="257"/>
        <v>C4</v>
      </c>
      <c r="BR473" s="22" t="str">
        <f t="shared" si="272"/>
        <v>P6</v>
      </c>
      <c r="BS473" s="23">
        <f t="shared" si="258"/>
        <v>1.1166666666666667</v>
      </c>
      <c r="BT473" s="20">
        <v>6.35</v>
      </c>
      <c r="BU473" s="20">
        <v>3.82</v>
      </c>
      <c r="BV473" s="132">
        <f>IF(BR473="-","-",_xlfn.XLOOKUP(BR473,ABNT5101!$B$4:$B$9,ABNT5101!$C$4:$C$9))</f>
        <v>3</v>
      </c>
      <c r="BW473" s="132">
        <f>IF(BR473="-","-",_xlfn.XLOOKUP(BR473,ABNT5101!$B$4:$B$9,ABNT5101!$D$4:$D$9))</f>
        <v>0.6</v>
      </c>
      <c r="BX473" s="18" t="str">
        <f t="shared" si="259"/>
        <v>ATENDE</v>
      </c>
      <c r="BY473" s="18" t="str">
        <f t="shared" si="260"/>
        <v>ATENDE</v>
      </c>
      <c r="BZ473" s="18" t="str">
        <f t="shared" si="261"/>
        <v>ATENDE</v>
      </c>
      <c r="CA473" s="22" t="str">
        <f t="shared" si="273"/>
        <v>P6</v>
      </c>
      <c r="CB473" s="23">
        <f t="shared" si="262"/>
        <v>1.9933333333333336</v>
      </c>
      <c r="CC473" s="22">
        <v>8.98</v>
      </c>
      <c r="CD473" s="22">
        <v>4.7</v>
      </c>
      <c r="CE473" s="130">
        <f>IF(CA473="-","-",_xlfn.XLOOKUP(CA473,ABNT5101!$B$4:$B$9,ABNT5101!$C$4:$C$9))</f>
        <v>3</v>
      </c>
      <c r="CF473" s="130">
        <f>IF(CA473="-","-",_xlfn.XLOOKUP(CA473,ABNT5101!$B$4:$B$9,ABNT5101!$D$4:$D$9))</f>
        <v>0.6</v>
      </c>
      <c r="CG473" s="18" t="str">
        <f t="shared" si="263"/>
        <v>ATENDE</v>
      </c>
      <c r="CH473" s="18" t="str">
        <f t="shared" si="264"/>
        <v>ATENDE</v>
      </c>
      <c r="CI473" s="18" t="str">
        <f t="shared" si="265"/>
        <v>ATENDE</v>
      </c>
      <c r="CJ473" s="133" t="str">
        <f>_xlfn.XLOOKUP(CK473,'Banco de dados'!$B:$B,'Banco de dados'!$D:$D)</f>
        <v>LEDSTAR</v>
      </c>
      <c r="CK473" s="145" t="s">
        <v>709</v>
      </c>
      <c r="CL473" s="24" t="str">
        <f>_xlfn.XLOOKUP(CK473,'Banco de dados'!$B:$B,'Banco de dados'!$E:$E)</f>
        <v>LUM LED SL VT 9.1 35W</v>
      </c>
      <c r="CM473" s="24"/>
      <c r="CN473" s="24" t="e">
        <f>IF(CM473="-","-",_xlfn.XLOOKUP(CM473,'Banco de dados'!$B:$B,'Banco de dados'!$E:$E))</f>
        <v>#N/A</v>
      </c>
      <c r="CO473" s="26">
        <f t="shared" si="266"/>
        <v>1</v>
      </c>
      <c r="CP473" s="24">
        <f>_xlfn.XLOOKUP(CK473,'Banco de dados'!$B:$B,'Banco de dados'!$H:$H)</f>
        <v>35</v>
      </c>
      <c r="CQ473" s="24">
        <f>_xlfn.XLOOKUP(CM473,'Banco de dados'!$B:$B,'Banco de dados'!$H:$H)</f>
        <v>0</v>
      </c>
      <c r="CR473" s="24">
        <f>_xlfn.XLOOKUP(CK473,'Banco de dados'!$B:$B,'Banco de dados'!$F:$F)</f>
        <v>5955.62</v>
      </c>
      <c r="CS473" s="24">
        <f>_xlfn.XLOOKUP(CM473,'Banco de dados'!$B:$B,'Banco de dados'!$F:$F)</f>
        <v>0</v>
      </c>
      <c r="CT473" s="25">
        <v>0</v>
      </c>
      <c r="CU473" s="25"/>
      <c r="CV473" s="24" t="str">
        <f>IF(AI473&lt;=0.5,"Curto I",IF(AND(AI473&gt;='Braços de IP'!$B$9,AI473&lt;='Braços de IP'!$D$9),'Braços de IP'!$E$9,IF(AND(AI473&gt;='Braços de IP'!$B$10,AI473&lt;='Braços de IP'!$D$10),'Braços de IP'!$E$10,IF(AND(AI473&gt;='Braços de IP'!$B$11,AI473&lt;='Braços de IP'!$D$11),'Braços de IP'!$E$11,IF(AND(AI473&gt;='Braços de IP'!$B$12,AI473&lt;='Braços de IP'!$D$12),'Braços de IP'!$E$12,IF(AND(AI473&gt;='Braços de IP'!$B$13,AI473&lt;='Braços de IP'!$D$13),'Braços de IP'!$E$13,IF(AND(AI473&gt;='Braços de IP'!$B$14,AI473&lt;='Braços de IP'!$D$14),'Braços de IP'!$E$14,"ERRO")))))))</f>
        <v>Curto II</v>
      </c>
      <c r="CW473" s="25"/>
      <c r="CX473" s="24"/>
      <c r="CY473" s="27"/>
      <c r="CZ473" s="24"/>
      <c r="DA473" s="24"/>
      <c r="DB473" s="24"/>
      <c r="DC473" s="24"/>
      <c r="DD473" s="24"/>
      <c r="DE473" s="24"/>
      <c r="DF473" s="28">
        <f t="shared" si="267"/>
        <v>35</v>
      </c>
      <c r="DG473" s="29">
        <f t="shared" si="268"/>
        <v>100</v>
      </c>
      <c r="DH473" s="28">
        <f t="shared" si="269"/>
        <v>135</v>
      </c>
      <c r="DI473" s="30">
        <f t="shared" si="270"/>
        <v>0.65</v>
      </c>
      <c r="DJ473" s="31"/>
      <c r="DK473" s="32"/>
      <c r="DL473" s="15" t="s">
        <v>141</v>
      </c>
      <c r="DM473" s="15"/>
      <c r="DO473" s="33">
        <f t="shared" si="271"/>
        <v>0.70085470085470081</v>
      </c>
    </row>
    <row r="474" spans="3:119" ht="15.75" hidden="1" customHeight="1" x14ac:dyDescent="0.3">
      <c r="C474" t="s">
        <v>991</v>
      </c>
      <c r="D474" s="15">
        <v>158</v>
      </c>
      <c r="E474" s="15" t="s">
        <v>132</v>
      </c>
      <c r="F474" s="15" t="s">
        <v>327</v>
      </c>
      <c r="G474" s="15">
        <v>-30.05010532</v>
      </c>
      <c r="H474" s="15">
        <v>-50.160348130000003</v>
      </c>
      <c r="I474" s="15" t="s">
        <v>154</v>
      </c>
      <c r="J474" s="15" t="s">
        <v>135</v>
      </c>
      <c r="K474" s="15" t="s">
        <v>136</v>
      </c>
      <c r="L474" s="15" t="s">
        <v>148</v>
      </c>
      <c r="M474" s="15">
        <v>100</v>
      </c>
      <c r="N474" s="15">
        <v>17</v>
      </c>
      <c r="O474" s="15">
        <v>0</v>
      </c>
      <c r="P474" s="15">
        <f t="shared" si="245"/>
        <v>200</v>
      </c>
      <c r="Q474" s="20">
        <v>2</v>
      </c>
      <c r="R474" s="16">
        <v>2.2999999999999998</v>
      </c>
      <c r="S474" s="16">
        <v>7</v>
      </c>
      <c r="T474" s="15"/>
      <c r="U474" s="15"/>
      <c r="V474" s="15">
        <v>0</v>
      </c>
      <c r="W474" s="15">
        <v>2.5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 t="s">
        <v>138</v>
      </c>
      <c r="AD474" s="15" t="s">
        <v>139</v>
      </c>
      <c r="AE474" s="15">
        <v>35.299999999999997</v>
      </c>
      <c r="AF474" s="15">
        <v>7.3</v>
      </c>
      <c r="AG474" s="15">
        <v>1</v>
      </c>
      <c r="AH474" s="15">
        <v>0.45</v>
      </c>
      <c r="AI474" s="15">
        <v>1.3</v>
      </c>
      <c r="AJ474" s="16">
        <f t="shared" si="246"/>
        <v>0.85000000000000009</v>
      </c>
      <c r="AK474" s="16" t="s">
        <v>135</v>
      </c>
      <c r="AL474" s="16" t="s">
        <v>135</v>
      </c>
      <c r="AM474" s="15" t="s">
        <v>140</v>
      </c>
      <c r="AN474" s="16">
        <f t="shared" si="247"/>
        <v>2</v>
      </c>
      <c r="AO474" s="16">
        <v>0</v>
      </c>
      <c r="AP474" s="16">
        <v>0</v>
      </c>
      <c r="AQ474" s="16">
        <v>0</v>
      </c>
      <c r="AR474" s="16">
        <v>0</v>
      </c>
      <c r="AS474" s="16">
        <v>0</v>
      </c>
      <c r="AT474" s="16" t="s">
        <v>135</v>
      </c>
      <c r="AU474" s="17">
        <f t="shared" si="248"/>
        <v>0</v>
      </c>
      <c r="AV474" s="17"/>
      <c r="AW474" s="17">
        <f>VLOOKUP(I474,ABNT5101!$I$3:$J$9,2)</f>
        <v>10</v>
      </c>
      <c r="AX474" s="17">
        <f>VLOOKUP(I474,ABNT5101!$I$3:$M$9,5)</f>
        <v>0.18</v>
      </c>
      <c r="AY474" s="131" t="str">
        <f>_xlfn.XLOOKUP(I474,ABNT5101!$I:$I,ABNT5101!$L:$L)</f>
        <v>-</v>
      </c>
      <c r="AZ474" s="131">
        <f>_xlfn.XLOOKUP(I474,ABNT5101!$I:$I,ABNT5101!M:M)</f>
        <v>0.18</v>
      </c>
      <c r="BA474" s="131" t="str">
        <f>_xlfn.XLOOKUP(I474,ABNT5101!$I:$I,ABNT5101!N:N)</f>
        <v>-</v>
      </c>
      <c r="BB474" s="131">
        <f>_xlfn.XLOOKUP(I474,ABNT5101!$I:$I,ABNT5101!O:O)</f>
        <v>16</v>
      </c>
      <c r="BC474" s="18" t="str">
        <f t="shared" si="249"/>
        <v>ATENDE</v>
      </c>
      <c r="BD474" s="19">
        <f t="shared" si="250"/>
        <v>2.6000000000000023E-2</v>
      </c>
      <c r="BE474" s="19">
        <f t="shared" si="251"/>
        <v>3</v>
      </c>
      <c r="BF474" s="19" t="str">
        <f t="shared" si="252"/>
        <v>-</v>
      </c>
      <c r="BG474" s="20">
        <v>10.26</v>
      </c>
      <c r="BH474" s="20">
        <v>0.72</v>
      </c>
      <c r="BI474" s="20"/>
      <c r="BJ474" s="20"/>
      <c r="BK474" s="21"/>
      <c r="BL474" s="20"/>
      <c r="BM474" s="18" t="str">
        <f t="shared" si="253"/>
        <v>ATENDE</v>
      </c>
      <c r="BN474" s="18" t="str">
        <f t="shared" si="254"/>
        <v>ATENDE</v>
      </c>
      <c r="BO474" s="18" t="str">
        <f t="shared" si="255"/>
        <v>ATENDE</v>
      </c>
      <c r="BP474" s="18" t="str">
        <f t="shared" si="256"/>
        <v>ATENDE</v>
      </c>
      <c r="BQ474" s="22" t="str">
        <f t="shared" si="257"/>
        <v>C4</v>
      </c>
      <c r="BR474" s="22" t="str">
        <f t="shared" si="272"/>
        <v>P6</v>
      </c>
      <c r="BS474" s="23">
        <f t="shared" si="258"/>
        <v>0.77333333333333343</v>
      </c>
      <c r="BT474" s="20">
        <v>5.32</v>
      </c>
      <c r="BU474" s="20">
        <v>3.45</v>
      </c>
      <c r="BV474" s="132">
        <f>IF(BR474="-","-",_xlfn.XLOOKUP(BR474,ABNT5101!$B$4:$B$9,ABNT5101!$C$4:$C$9))</f>
        <v>3</v>
      </c>
      <c r="BW474" s="132">
        <f>IF(BR474="-","-",_xlfn.XLOOKUP(BR474,ABNT5101!$B$4:$B$9,ABNT5101!$D$4:$D$9))</f>
        <v>0.6</v>
      </c>
      <c r="BX474" s="18" t="str">
        <f t="shared" si="259"/>
        <v>ATENDE</v>
      </c>
      <c r="BY474" s="18" t="str">
        <f t="shared" si="260"/>
        <v>ATENDE</v>
      </c>
      <c r="BZ474" s="18" t="str">
        <f t="shared" si="261"/>
        <v>ATENDE</v>
      </c>
      <c r="CA474" s="22" t="str">
        <f t="shared" si="273"/>
        <v>P6</v>
      </c>
      <c r="CB474" s="23">
        <f t="shared" si="262"/>
        <v>1.7899999999999996</v>
      </c>
      <c r="CC474" s="22">
        <v>8.3699999999999992</v>
      </c>
      <c r="CD474" s="22">
        <v>4.8</v>
      </c>
      <c r="CE474" s="130">
        <f>IF(CA474="-","-",_xlfn.XLOOKUP(CA474,ABNT5101!$B$4:$B$9,ABNT5101!$C$4:$C$9))</f>
        <v>3</v>
      </c>
      <c r="CF474" s="130">
        <f>IF(CA474="-","-",_xlfn.XLOOKUP(CA474,ABNT5101!$B$4:$B$9,ABNT5101!$D$4:$D$9))</f>
        <v>0.6</v>
      </c>
      <c r="CG474" s="18" t="str">
        <f t="shared" si="263"/>
        <v>ATENDE</v>
      </c>
      <c r="CH474" s="18" t="str">
        <f t="shared" si="264"/>
        <v>ATENDE</v>
      </c>
      <c r="CI474" s="18" t="str">
        <f t="shared" si="265"/>
        <v>ATENDE</v>
      </c>
      <c r="CJ474" s="133" t="str">
        <f>_xlfn.XLOOKUP(CK474,'Banco de dados'!$B:$B,'Banco de dados'!$D:$D)</f>
        <v>SX LIGHTING</v>
      </c>
      <c r="CK474" s="145" t="s">
        <v>801</v>
      </c>
      <c r="CL474" s="24" t="str">
        <f>_xlfn.XLOOKUP(CK474,'Banco de dados'!$B:$B,'Banco de dados'!$E:$E)</f>
        <v>SXINEVO030K40L12CZF7PHF</v>
      </c>
      <c r="CM474" s="24"/>
      <c r="CN474" s="24" t="e">
        <f>IF(CM474="-","-",_xlfn.XLOOKUP(CM474,'Banco de dados'!$B:$B,'Banco de dados'!$E:$E))</f>
        <v>#N/A</v>
      </c>
      <c r="CO474" s="26">
        <f t="shared" si="266"/>
        <v>1</v>
      </c>
      <c r="CP474" s="24">
        <f>_xlfn.XLOOKUP(CK474,'Banco de dados'!$B:$B,'Banco de dados'!$H:$H)</f>
        <v>31</v>
      </c>
      <c r="CQ474" s="24">
        <f>_xlfn.XLOOKUP(CM474,'Banco de dados'!$B:$B,'Banco de dados'!$H:$H)</f>
        <v>0</v>
      </c>
      <c r="CR474" s="24">
        <f>_xlfn.XLOOKUP(CK474,'Banco de dados'!$B:$B,'Banco de dados'!$F:$F)</f>
        <v>5270</v>
      </c>
      <c r="CS474" s="24">
        <f>_xlfn.XLOOKUP(CM474,'Banco de dados'!$B:$B,'Banco de dados'!$F:$F)</f>
        <v>0</v>
      </c>
      <c r="CT474" s="25">
        <v>0</v>
      </c>
      <c r="CU474" s="25"/>
      <c r="CV474" s="24" t="str">
        <f>IF(AI474&lt;=0.5,"Curto I",IF(AND(AI474&gt;='Braços de IP'!$B$9,AI474&lt;='Braços de IP'!$D$9),'Braços de IP'!$E$9,IF(AND(AI474&gt;='Braços de IP'!$B$10,AI474&lt;='Braços de IP'!$D$10),'Braços de IP'!$E$10,IF(AND(AI474&gt;='Braços de IP'!$B$11,AI474&lt;='Braços de IP'!$D$11),'Braços de IP'!$E$11,IF(AND(AI474&gt;='Braços de IP'!$B$12,AI474&lt;='Braços de IP'!$D$12),'Braços de IP'!$E$12,IF(AND(AI474&gt;='Braços de IP'!$B$13,AI474&lt;='Braços de IP'!$D$13),'Braços de IP'!$E$13,IF(AND(AI474&gt;='Braços de IP'!$B$14,AI474&lt;='Braços de IP'!$D$14),'Braços de IP'!$E$14,"ERRO")))))))</f>
        <v>Curto II</v>
      </c>
      <c r="CW474" s="25"/>
      <c r="CX474" s="24"/>
      <c r="CY474" s="27"/>
      <c r="CZ474" s="24"/>
      <c r="DA474" s="24"/>
      <c r="DB474" s="24"/>
      <c r="DC474" s="24"/>
      <c r="DD474" s="24"/>
      <c r="DE474" s="24"/>
      <c r="DF474" s="28">
        <f t="shared" si="267"/>
        <v>31</v>
      </c>
      <c r="DG474" s="29">
        <f t="shared" si="268"/>
        <v>100</v>
      </c>
      <c r="DH474" s="28">
        <f t="shared" si="269"/>
        <v>131</v>
      </c>
      <c r="DI474" s="30">
        <f t="shared" si="270"/>
        <v>0.69</v>
      </c>
      <c r="DJ474" s="31"/>
      <c r="DK474" s="32"/>
      <c r="DL474" s="15" t="s">
        <v>141</v>
      </c>
      <c r="DM474" s="15"/>
      <c r="DO474" s="33">
        <f t="shared" si="271"/>
        <v>0.7350427350427351</v>
      </c>
    </row>
    <row r="475" spans="3:119" ht="15.75" hidden="1" customHeight="1" x14ac:dyDescent="0.3">
      <c r="C475" t="s">
        <v>991</v>
      </c>
      <c r="D475" s="15">
        <v>158</v>
      </c>
      <c r="E475" s="15" t="s">
        <v>132</v>
      </c>
      <c r="F475" s="15" t="s">
        <v>327</v>
      </c>
      <c r="G475" s="15">
        <v>-30.05010532</v>
      </c>
      <c r="H475" s="15">
        <v>-50.160348130000003</v>
      </c>
      <c r="I475" s="15" t="s">
        <v>154</v>
      </c>
      <c r="J475" s="15" t="s">
        <v>135</v>
      </c>
      <c r="K475" s="15" t="s">
        <v>136</v>
      </c>
      <c r="L475" s="15" t="s">
        <v>148</v>
      </c>
      <c r="M475" s="15">
        <v>100</v>
      </c>
      <c r="N475" s="15">
        <v>17</v>
      </c>
      <c r="O475" s="15">
        <v>0</v>
      </c>
      <c r="P475" s="15">
        <f t="shared" si="245"/>
        <v>200</v>
      </c>
      <c r="Q475" s="20">
        <v>2</v>
      </c>
      <c r="R475" s="16">
        <v>2.2999999999999998</v>
      </c>
      <c r="S475" s="16">
        <v>7</v>
      </c>
      <c r="T475" s="15"/>
      <c r="U475" s="15"/>
      <c r="V475" s="15">
        <v>0</v>
      </c>
      <c r="W475" s="15">
        <v>2.5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 t="s">
        <v>138</v>
      </c>
      <c r="AD475" s="15" t="s">
        <v>139</v>
      </c>
      <c r="AE475" s="15">
        <v>35.299999999999997</v>
      </c>
      <c r="AF475" s="15">
        <v>7.3</v>
      </c>
      <c r="AG475" s="15">
        <v>1</v>
      </c>
      <c r="AH475" s="15">
        <v>0.45</v>
      </c>
      <c r="AI475" s="15">
        <v>1.3</v>
      </c>
      <c r="AJ475" s="16">
        <f t="shared" si="246"/>
        <v>0.85000000000000009</v>
      </c>
      <c r="AK475" s="16" t="s">
        <v>135</v>
      </c>
      <c r="AL475" s="16" t="s">
        <v>135</v>
      </c>
      <c r="AM475" s="15" t="s">
        <v>140</v>
      </c>
      <c r="AN475" s="16">
        <f t="shared" si="247"/>
        <v>2</v>
      </c>
      <c r="AO475" s="16">
        <v>0</v>
      </c>
      <c r="AP475" s="16">
        <v>0</v>
      </c>
      <c r="AQ475" s="16">
        <v>0</v>
      </c>
      <c r="AR475" s="16">
        <v>0</v>
      </c>
      <c r="AS475" s="16">
        <v>0</v>
      </c>
      <c r="AT475" s="16" t="s">
        <v>135</v>
      </c>
      <c r="AU475" s="17">
        <f t="shared" si="248"/>
        <v>0</v>
      </c>
      <c r="AV475" s="17"/>
      <c r="AW475" s="17">
        <f>VLOOKUP(I475,ABNT5101!$I$3:$J$9,2)</f>
        <v>10</v>
      </c>
      <c r="AX475" s="17">
        <f>VLOOKUP(I475,ABNT5101!$I$3:$M$9,5)</f>
        <v>0.18</v>
      </c>
      <c r="AY475" s="131" t="str">
        <f>_xlfn.XLOOKUP(I475,ABNT5101!$I:$I,ABNT5101!$L:$L)</f>
        <v>-</v>
      </c>
      <c r="AZ475" s="131">
        <f>_xlfn.XLOOKUP(I475,ABNT5101!$I:$I,ABNT5101!M:M)</f>
        <v>0.18</v>
      </c>
      <c r="BA475" s="131" t="str">
        <f>_xlfn.XLOOKUP(I475,ABNT5101!$I:$I,ABNT5101!N:N)</f>
        <v>-</v>
      </c>
      <c r="BB475" s="131">
        <f>_xlfn.XLOOKUP(I475,ABNT5101!$I:$I,ABNT5101!O:O)</f>
        <v>16</v>
      </c>
      <c r="BC475" s="18" t="str">
        <f t="shared" si="249"/>
        <v>ATENDE</v>
      </c>
      <c r="BD475" s="19">
        <f t="shared" si="250"/>
        <v>1.5000000000000124E-2</v>
      </c>
      <c r="BE475" s="19">
        <f t="shared" si="251"/>
        <v>2.666666666666667</v>
      </c>
      <c r="BF475" s="19" t="str">
        <f t="shared" si="252"/>
        <v>-</v>
      </c>
      <c r="BG475" s="20">
        <v>10.15</v>
      </c>
      <c r="BH475" s="20">
        <v>0.66</v>
      </c>
      <c r="BI475" s="20"/>
      <c r="BJ475" s="20"/>
      <c r="BK475" s="21"/>
      <c r="BL475" s="20"/>
      <c r="BM475" s="18" t="str">
        <f t="shared" si="253"/>
        <v>ATENDE</v>
      </c>
      <c r="BN475" s="18" t="str">
        <f t="shared" si="254"/>
        <v>ATENDE</v>
      </c>
      <c r="BO475" s="18" t="str">
        <f t="shared" si="255"/>
        <v>ATENDE</v>
      </c>
      <c r="BP475" s="18" t="str">
        <f t="shared" si="256"/>
        <v>ATENDE</v>
      </c>
      <c r="BQ475" s="22" t="str">
        <f t="shared" si="257"/>
        <v>C4</v>
      </c>
      <c r="BR475" s="22" t="str">
        <f t="shared" si="272"/>
        <v>P6</v>
      </c>
      <c r="BS475" s="23">
        <f t="shared" si="258"/>
        <v>0.6399999999999999</v>
      </c>
      <c r="BT475" s="20">
        <v>4.92</v>
      </c>
      <c r="BU475" s="20">
        <v>3.41</v>
      </c>
      <c r="BV475" s="132">
        <f>IF(BR475="-","-",_xlfn.XLOOKUP(BR475,ABNT5101!$B$4:$B$9,ABNT5101!$C$4:$C$9))</f>
        <v>3</v>
      </c>
      <c r="BW475" s="132">
        <f>IF(BR475="-","-",_xlfn.XLOOKUP(BR475,ABNT5101!$B$4:$B$9,ABNT5101!$D$4:$D$9))</f>
        <v>0.6</v>
      </c>
      <c r="BX475" s="18" t="str">
        <f t="shared" si="259"/>
        <v>ATENDE</v>
      </c>
      <c r="BY475" s="18" t="str">
        <f t="shared" si="260"/>
        <v>ATENDE</v>
      </c>
      <c r="BZ475" s="18" t="str">
        <f t="shared" si="261"/>
        <v>ATENDE</v>
      </c>
      <c r="CA475" s="22" t="str">
        <f t="shared" si="273"/>
        <v>P6</v>
      </c>
      <c r="CB475" s="23">
        <f t="shared" si="262"/>
        <v>1.7833333333333332</v>
      </c>
      <c r="CC475" s="22">
        <v>8.35</v>
      </c>
      <c r="CD475" s="22">
        <v>5.32</v>
      </c>
      <c r="CE475" s="130">
        <f>IF(CA475="-","-",_xlfn.XLOOKUP(CA475,ABNT5101!$B$4:$B$9,ABNT5101!$C$4:$C$9))</f>
        <v>3</v>
      </c>
      <c r="CF475" s="130">
        <f>IF(CA475="-","-",_xlfn.XLOOKUP(CA475,ABNT5101!$B$4:$B$9,ABNT5101!$D$4:$D$9))</f>
        <v>0.6</v>
      </c>
      <c r="CG475" s="18" t="str">
        <f t="shared" si="263"/>
        <v>ATENDE</v>
      </c>
      <c r="CH475" s="18" t="str">
        <f t="shared" si="264"/>
        <v>ATENDE</v>
      </c>
      <c r="CI475" s="18" t="str">
        <f t="shared" si="265"/>
        <v>ATENDE</v>
      </c>
      <c r="CJ475" s="133" t="str">
        <f>_xlfn.XLOOKUP(CK475,'Banco de dados'!$B:$B,'Banco de dados'!$D:$D)</f>
        <v>TECNOWATT</v>
      </c>
      <c r="CK475" s="145" t="s">
        <v>824</v>
      </c>
      <c r="CL475" s="24" t="str">
        <f>_xlfn.XLOOKUP(CK475,'Banco de dados'!$B:$B,'Banco de dados'!$E:$E)</f>
        <v>SIGSAGPTLRRSSNDL_30W_38IBBRS
1-10C1MUN6.5</v>
      </c>
      <c r="CM475" s="24"/>
      <c r="CN475" s="24" t="e">
        <f>IF(CM475="-","-",_xlfn.XLOOKUP(CM475,'Banco de dados'!$B:$B,'Banco de dados'!$E:$E))</f>
        <v>#N/A</v>
      </c>
      <c r="CO475" s="26">
        <f t="shared" si="266"/>
        <v>1</v>
      </c>
      <c r="CP475" s="24">
        <f>_xlfn.XLOOKUP(CK475,'Banco de dados'!$B:$B,'Banco de dados'!$H:$H)</f>
        <v>30</v>
      </c>
      <c r="CQ475" s="24">
        <f>_xlfn.XLOOKUP(CM475,'Banco de dados'!$B:$B,'Banco de dados'!$H:$H)</f>
        <v>0</v>
      </c>
      <c r="CR475" s="24">
        <f>_xlfn.XLOOKUP(CK475,'Banco de dados'!$B:$B,'Banco de dados'!$F:$F)</f>
        <v>5266</v>
      </c>
      <c r="CS475" s="24">
        <f>_xlfn.XLOOKUP(CM475,'Banco de dados'!$B:$B,'Banco de dados'!$F:$F)</f>
        <v>0</v>
      </c>
      <c r="CT475" s="25">
        <v>0</v>
      </c>
      <c r="CU475" s="25"/>
      <c r="CV475" s="24" t="str">
        <f>IF(AI475&lt;=0.5,"Curto I",IF(AND(AI475&gt;='Braços de IP'!$B$9,AI475&lt;='Braços de IP'!$D$9),'Braços de IP'!$E$9,IF(AND(AI475&gt;='Braços de IP'!$B$10,AI475&lt;='Braços de IP'!$D$10),'Braços de IP'!$E$10,IF(AND(AI475&gt;='Braços de IP'!$B$11,AI475&lt;='Braços de IP'!$D$11),'Braços de IP'!$E$11,IF(AND(AI475&gt;='Braços de IP'!$B$12,AI475&lt;='Braços de IP'!$D$12),'Braços de IP'!$E$12,IF(AND(AI475&gt;='Braços de IP'!$B$13,AI475&lt;='Braços de IP'!$D$13),'Braços de IP'!$E$13,IF(AND(AI475&gt;='Braços de IP'!$B$14,AI475&lt;='Braços de IP'!$D$14),'Braços de IP'!$E$14,"ERRO")))))))</f>
        <v>Curto II</v>
      </c>
      <c r="CW475" s="25"/>
      <c r="CX475" s="24"/>
      <c r="CY475" s="27"/>
      <c r="CZ475" s="24"/>
      <c r="DA475" s="24"/>
      <c r="DB475" s="24"/>
      <c r="DC475" s="24"/>
      <c r="DD475" s="24"/>
      <c r="DE475" s="24"/>
      <c r="DF475" s="28">
        <f t="shared" si="267"/>
        <v>30</v>
      </c>
      <c r="DG475" s="29">
        <f t="shared" si="268"/>
        <v>100</v>
      </c>
      <c r="DH475" s="28">
        <f t="shared" si="269"/>
        <v>130</v>
      </c>
      <c r="DI475" s="30">
        <f t="shared" si="270"/>
        <v>0.7</v>
      </c>
      <c r="DJ475" s="31"/>
      <c r="DK475" s="32"/>
      <c r="DL475" s="15" t="s">
        <v>141</v>
      </c>
      <c r="DM475" s="15"/>
      <c r="DO475" s="33">
        <f t="shared" si="271"/>
        <v>0.74358974358974361</v>
      </c>
    </row>
    <row r="476" spans="3:119" ht="15.75" hidden="1" customHeight="1" x14ac:dyDescent="0.3">
      <c r="C476" t="s">
        <v>991</v>
      </c>
      <c r="D476" s="15">
        <v>159</v>
      </c>
      <c r="E476" s="15" t="s">
        <v>132</v>
      </c>
      <c r="F476" s="15" t="s">
        <v>328</v>
      </c>
      <c r="G476" s="15">
        <v>-30.048748509999999</v>
      </c>
      <c r="H476" s="15">
        <v>-50.159768489999998</v>
      </c>
      <c r="I476" s="15" t="s">
        <v>154</v>
      </c>
      <c r="J476" s="15" t="s">
        <v>135</v>
      </c>
      <c r="K476" s="15" t="s">
        <v>136</v>
      </c>
      <c r="L476" s="15" t="s">
        <v>148</v>
      </c>
      <c r="M476" s="15">
        <v>100</v>
      </c>
      <c r="N476" s="15">
        <v>17</v>
      </c>
      <c r="O476" s="15">
        <v>0</v>
      </c>
      <c r="P476" s="15">
        <f t="shared" si="245"/>
        <v>200</v>
      </c>
      <c r="Q476" s="20">
        <v>2</v>
      </c>
      <c r="R476" s="16">
        <v>2.2999999999999998</v>
      </c>
      <c r="S476" s="16">
        <v>7</v>
      </c>
      <c r="T476" s="15"/>
      <c r="U476" s="15"/>
      <c r="V476" s="15">
        <v>0</v>
      </c>
      <c r="W476" s="15">
        <v>2.5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 t="s">
        <v>138</v>
      </c>
      <c r="AD476" s="15" t="s">
        <v>139</v>
      </c>
      <c r="AE476" s="15">
        <v>29.9</v>
      </c>
      <c r="AF476" s="15">
        <v>7.5</v>
      </c>
      <c r="AG476" s="15">
        <v>1</v>
      </c>
      <c r="AH476" s="15">
        <v>0.3</v>
      </c>
      <c r="AI476" s="15">
        <v>1.3</v>
      </c>
      <c r="AJ476" s="16">
        <f t="shared" si="246"/>
        <v>1</v>
      </c>
      <c r="AK476" s="16" t="s">
        <v>135</v>
      </c>
      <c r="AL476" s="16" t="s">
        <v>135</v>
      </c>
      <c r="AM476" s="15" t="s">
        <v>140</v>
      </c>
      <c r="AN476" s="16">
        <f t="shared" si="247"/>
        <v>2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 t="s">
        <v>135</v>
      </c>
      <c r="AU476" s="17">
        <f t="shared" si="248"/>
        <v>0</v>
      </c>
      <c r="AV476" s="17"/>
      <c r="AW476" s="17">
        <f>VLOOKUP(I476,ABNT5101!$I$3:$J$9,2)</f>
        <v>10</v>
      </c>
      <c r="AX476" s="17">
        <f>VLOOKUP(I476,ABNT5101!$I$3:$M$9,5)</f>
        <v>0.18</v>
      </c>
      <c r="AY476" s="131" t="str">
        <f>_xlfn.XLOOKUP(I476,ABNT5101!$I:$I,ABNT5101!$L:$L)</f>
        <v>-</v>
      </c>
      <c r="AZ476" s="131">
        <f>_xlfn.XLOOKUP(I476,ABNT5101!$I:$I,ABNT5101!M:M)</f>
        <v>0.18</v>
      </c>
      <c r="BA476" s="131" t="str">
        <f>_xlfn.XLOOKUP(I476,ABNT5101!$I:$I,ABNT5101!N:N)</f>
        <v>-</v>
      </c>
      <c r="BB476" s="131">
        <f>_xlfn.XLOOKUP(I476,ABNT5101!$I:$I,ABNT5101!O:O)</f>
        <v>16</v>
      </c>
      <c r="BC476" s="18" t="str">
        <f t="shared" si="249"/>
        <v>ATENDE</v>
      </c>
      <c r="BD476" s="19">
        <f t="shared" si="250"/>
        <v>0.17799999999999994</v>
      </c>
      <c r="BE476" s="19">
        <f t="shared" si="251"/>
        <v>1.8333333333333335</v>
      </c>
      <c r="BF476" s="19" t="str">
        <f t="shared" si="252"/>
        <v>-</v>
      </c>
      <c r="BG476" s="20">
        <v>11.78</v>
      </c>
      <c r="BH476" s="20">
        <v>0.51</v>
      </c>
      <c r="BI476" s="20"/>
      <c r="BJ476" s="20"/>
      <c r="BK476" s="21"/>
      <c r="BL476" s="20"/>
      <c r="BM476" s="18" t="str">
        <f t="shared" si="253"/>
        <v>ATENDE</v>
      </c>
      <c r="BN476" s="18" t="str">
        <f t="shared" si="254"/>
        <v>ATENDE</v>
      </c>
      <c r="BO476" s="18" t="str">
        <f t="shared" si="255"/>
        <v>ATENDE</v>
      </c>
      <c r="BP476" s="18" t="str">
        <f t="shared" si="256"/>
        <v>ATENDE</v>
      </c>
      <c r="BQ476" s="22" t="str">
        <f t="shared" si="257"/>
        <v>C4</v>
      </c>
      <c r="BR476" s="22" t="str">
        <f t="shared" si="272"/>
        <v>P6</v>
      </c>
      <c r="BS476" s="23">
        <f t="shared" si="258"/>
        <v>1.54</v>
      </c>
      <c r="BT476" s="20">
        <v>7.62</v>
      </c>
      <c r="BU476" s="20">
        <v>4.5</v>
      </c>
      <c r="BV476" s="132">
        <f>IF(BR476="-","-",_xlfn.XLOOKUP(BR476,ABNT5101!$B$4:$B$9,ABNT5101!$C$4:$C$9))</f>
        <v>3</v>
      </c>
      <c r="BW476" s="132">
        <f>IF(BR476="-","-",_xlfn.XLOOKUP(BR476,ABNT5101!$B$4:$B$9,ABNT5101!$D$4:$D$9))</f>
        <v>0.6</v>
      </c>
      <c r="BX476" s="18" t="str">
        <f t="shared" si="259"/>
        <v>ATENDE</v>
      </c>
      <c r="BY476" s="18" t="str">
        <f t="shared" si="260"/>
        <v>ATENDE</v>
      </c>
      <c r="BZ476" s="18" t="str">
        <f t="shared" si="261"/>
        <v>ATENDE</v>
      </c>
      <c r="CA476" s="22" t="s">
        <v>135</v>
      </c>
      <c r="CB476" s="23" t="e">
        <f t="shared" si="262"/>
        <v>#VALUE!</v>
      </c>
      <c r="CC476" s="22">
        <v>9.9499999999999993</v>
      </c>
      <c r="CD476" s="22">
        <v>4.84</v>
      </c>
      <c r="CE476" s="130" t="str">
        <f>IF(CA476="-","-",_xlfn.XLOOKUP(CA476,ABNT5101!$B$4:$B$9,ABNT5101!$C$4:$C$9))</f>
        <v>-</v>
      </c>
      <c r="CF476" s="130" t="str">
        <f>IF(CA476="-","-",_xlfn.XLOOKUP(CA476,ABNT5101!$B$4:$B$9,ABNT5101!$D$4:$D$9))</f>
        <v>-</v>
      </c>
      <c r="CG476" s="18" t="str">
        <f t="shared" si="263"/>
        <v>-</v>
      </c>
      <c r="CH476" s="18" t="str">
        <f t="shared" si="264"/>
        <v>-</v>
      </c>
      <c r="CI476" s="18" t="str">
        <f t="shared" si="265"/>
        <v>-</v>
      </c>
      <c r="CJ476" s="133" t="str">
        <f>_xlfn.XLOOKUP(CK476,'Banco de dados'!$B:$B,'Banco de dados'!$D:$D)</f>
        <v>LEDSTAR</v>
      </c>
      <c r="CK476" s="145" t="s">
        <v>711</v>
      </c>
      <c r="CL476" s="24" t="str">
        <f>_xlfn.XLOOKUP(CK476,'Banco de dados'!$B:$B,'Banco de dados'!$E:$E)</f>
        <v>LUM LED SL VT 9.1 44W</v>
      </c>
      <c r="CM476" s="24"/>
      <c r="CN476" s="24" t="e">
        <f>IF(CM476="-","-",_xlfn.XLOOKUP(CM476,'Banco de dados'!$B:$B,'Banco de dados'!$E:$E))</f>
        <v>#N/A</v>
      </c>
      <c r="CO476" s="26">
        <f t="shared" si="266"/>
        <v>1</v>
      </c>
      <c r="CP476" s="24">
        <f>_xlfn.XLOOKUP(CK476,'Banco de dados'!$B:$B,'Banco de dados'!$H:$H)</f>
        <v>44</v>
      </c>
      <c r="CQ476" s="24" t="e">
        <f>_xlfn.XLOOKUP(CM476,'Banco de dados'!$B:$B,'Banco de dados'!$H:$H)</f>
        <v>#N/A</v>
      </c>
      <c r="CR476" s="24">
        <f>_xlfn.XLOOKUP(CK476,'Banco de dados'!$B:$B,'Banco de dados'!$F:$F)</f>
        <v>7657.99</v>
      </c>
      <c r="CS476" s="24">
        <f>_xlfn.XLOOKUP(CM476,'Banco de dados'!$B:$B,'Banco de dados'!$F:$F)</f>
        <v>0</v>
      </c>
      <c r="CT476" s="25">
        <v>0</v>
      </c>
      <c r="CU476" s="25"/>
      <c r="CV476" s="24" t="str">
        <f>IF(AI476&lt;=0.5,"Curto I",IF(AND(AI476&gt;='Braços de IP'!$B$9,AI476&lt;='Braços de IP'!$D$9),'Braços de IP'!$E$9,IF(AND(AI476&gt;='Braços de IP'!$B$10,AI476&lt;='Braços de IP'!$D$10),'Braços de IP'!$E$10,IF(AND(AI476&gt;='Braços de IP'!$B$11,AI476&lt;='Braços de IP'!$D$11),'Braços de IP'!$E$11,IF(AND(AI476&gt;='Braços de IP'!$B$12,AI476&lt;='Braços de IP'!$D$12),'Braços de IP'!$E$12,IF(AND(AI476&gt;='Braços de IP'!$B$13,AI476&lt;='Braços de IP'!$D$13),'Braços de IP'!$E$13,IF(AND(AI476&gt;='Braços de IP'!$B$14,AI476&lt;='Braços de IP'!$D$14),'Braços de IP'!$E$14,"ERRO")))))))</f>
        <v>Curto II</v>
      </c>
      <c r="CW476" s="25"/>
      <c r="CX476" s="24"/>
      <c r="CY476" s="27"/>
      <c r="CZ476" s="24"/>
      <c r="DA476" s="24"/>
      <c r="DB476" s="24"/>
      <c r="DC476" s="24"/>
      <c r="DD476" s="24"/>
      <c r="DE476" s="24"/>
      <c r="DF476" s="28">
        <f t="shared" si="267"/>
        <v>44</v>
      </c>
      <c r="DG476" s="29">
        <f t="shared" si="268"/>
        <v>100</v>
      </c>
      <c r="DH476" s="28">
        <f t="shared" si="269"/>
        <v>144</v>
      </c>
      <c r="DI476" s="30">
        <f t="shared" si="270"/>
        <v>0.56000000000000005</v>
      </c>
      <c r="DJ476" s="31"/>
      <c r="DK476" s="32"/>
      <c r="DL476" s="15" t="s">
        <v>141</v>
      </c>
      <c r="DM476" s="15"/>
      <c r="DO476" s="33">
        <f t="shared" si="271"/>
        <v>0.62393162393162394</v>
      </c>
    </row>
    <row r="477" spans="3:119" ht="15.75" hidden="1" customHeight="1" x14ac:dyDescent="0.3">
      <c r="C477" t="s">
        <v>991</v>
      </c>
      <c r="D477" s="15">
        <v>159</v>
      </c>
      <c r="E477" s="15" t="s">
        <v>132</v>
      </c>
      <c r="F477" s="15" t="s">
        <v>328</v>
      </c>
      <c r="G477" s="15">
        <v>-30.048748509999999</v>
      </c>
      <c r="H477" s="15">
        <v>-50.159768489999998</v>
      </c>
      <c r="I477" s="15" t="s">
        <v>154</v>
      </c>
      <c r="J477" s="15" t="s">
        <v>135</v>
      </c>
      <c r="K477" s="15" t="s">
        <v>136</v>
      </c>
      <c r="L477" s="15" t="s">
        <v>148</v>
      </c>
      <c r="M477" s="15">
        <v>100</v>
      </c>
      <c r="N477" s="15">
        <v>17</v>
      </c>
      <c r="O477" s="15">
        <v>0</v>
      </c>
      <c r="P477" s="15">
        <f t="shared" si="245"/>
        <v>200</v>
      </c>
      <c r="Q477" s="20">
        <v>2</v>
      </c>
      <c r="R477" s="16">
        <v>2.2999999999999998</v>
      </c>
      <c r="S477" s="16">
        <v>7</v>
      </c>
      <c r="T477" s="15"/>
      <c r="U477" s="15"/>
      <c r="V477" s="15">
        <v>0</v>
      </c>
      <c r="W477" s="15">
        <v>2.5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 t="s">
        <v>138</v>
      </c>
      <c r="AD477" s="15" t="s">
        <v>139</v>
      </c>
      <c r="AE477" s="15">
        <v>29.9</v>
      </c>
      <c r="AF477" s="15">
        <v>7.5</v>
      </c>
      <c r="AG477" s="15">
        <v>1</v>
      </c>
      <c r="AH477" s="15">
        <v>0.3</v>
      </c>
      <c r="AI477" s="15">
        <v>1.3</v>
      </c>
      <c r="AJ477" s="16">
        <f t="shared" si="246"/>
        <v>1</v>
      </c>
      <c r="AK477" s="16" t="s">
        <v>135</v>
      </c>
      <c r="AL477" s="16" t="s">
        <v>135</v>
      </c>
      <c r="AM477" s="15" t="s">
        <v>140</v>
      </c>
      <c r="AN477" s="16">
        <f t="shared" si="247"/>
        <v>2</v>
      </c>
      <c r="AO477" s="16">
        <v>0</v>
      </c>
      <c r="AP477" s="16">
        <v>0</v>
      </c>
      <c r="AQ477" s="16">
        <v>0</v>
      </c>
      <c r="AR477" s="16">
        <v>0</v>
      </c>
      <c r="AS477" s="16">
        <v>0</v>
      </c>
      <c r="AT477" s="16" t="s">
        <v>135</v>
      </c>
      <c r="AU477" s="17">
        <f t="shared" si="248"/>
        <v>0</v>
      </c>
      <c r="AV477" s="17"/>
      <c r="AW477" s="17">
        <f>VLOOKUP(I477,ABNT5101!$I$3:$J$9,2)</f>
        <v>10</v>
      </c>
      <c r="AX477" s="17">
        <f>VLOOKUP(I477,ABNT5101!$I$3:$M$9,5)</f>
        <v>0.18</v>
      </c>
      <c r="AY477" s="131" t="str">
        <f>_xlfn.XLOOKUP(I477,ABNT5101!$I:$I,ABNT5101!$L:$L)</f>
        <v>-</v>
      </c>
      <c r="AZ477" s="131">
        <f>_xlfn.XLOOKUP(I477,ABNT5101!$I:$I,ABNT5101!M:M)</f>
        <v>0.18</v>
      </c>
      <c r="BA477" s="131" t="str">
        <f>_xlfn.XLOOKUP(I477,ABNT5101!$I:$I,ABNT5101!N:N)</f>
        <v>-</v>
      </c>
      <c r="BB477" s="131">
        <f>_xlfn.XLOOKUP(I477,ABNT5101!$I:$I,ABNT5101!O:O)</f>
        <v>16</v>
      </c>
      <c r="BC477" s="18" t="str">
        <f t="shared" si="249"/>
        <v>ATENDE</v>
      </c>
      <c r="BD477" s="19">
        <f t="shared" si="250"/>
        <v>0.12200000000000011</v>
      </c>
      <c r="BE477" s="19">
        <f t="shared" si="251"/>
        <v>2.6111111111111112</v>
      </c>
      <c r="BF477" s="19" t="str">
        <f t="shared" si="252"/>
        <v>-</v>
      </c>
      <c r="BG477" s="20">
        <v>11.22</v>
      </c>
      <c r="BH477" s="20">
        <v>0.65</v>
      </c>
      <c r="BI477" s="20"/>
      <c r="BJ477" s="20"/>
      <c r="BK477" s="21"/>
      <c r="BL477" s="20"/>
      <c r="BM477" s="18" t="str">
        <f t="shared" si="253"/>
        <v>ATENDE</v>
      </c>
      <c r="BN477" s="18" t="str">
        <f t="shared" si="254"/>
        <v>ATENDE</v>
      </c>
      <c r="BO477" s="18" t="str">
        <f t="shared" si="255"/>
        <v>ATENDE</v>
      </c>
      <c r="BP477" s="18" t="str">
        <f t="shared" si="256"/>
        <v>ATENDE</v>
      </c>
      <c r="BQ477" s="22" t="str">
        <f t="shared" si="257"/>
        <v>C4</v>
      </c>
      <c r="BR477" s="22" t="str">
        <f t="shared" si="272"/>
        <v>P6</v>
      </c>
      <c r="BS477" s="23">
        <f t="shared" si="258"/>
        <v>1.2433333333333336</v>
      </c>
      <c r="BT477" s="20">
        <v>6.73</v>
      </c>
      <c r="BU477" s="20">
        <v>4.75</v>
      </c>
      <c r="BV477" s="132">
        <f>IF(BR477="-","-",_xlfn.XLOOKUP(BR477,ABNT5101!$B$4:$B$9,ABNT5101!$C$4:$C$9))</f>
        <v>3</v>
      </c>
      <c r="BW477" s="132">
        <f>IF(BR477="-","-",_xlfn.XLOOKUP(BR477,ABNT5101!$B$4:$B$9,ABNT5101!$D$4:$D$9))</f>
        <v>0.6</v>
      </c>
      <c r="BX477" s="18" t="str">
        <f t="shared" si="259"/>
        <v>ATENDE</v>
      </c>
      <c r="BY477" s="18" t="str">
        <f t="shared" si="260"/>
        <v>ATENDE</v>
      </c>
      <c r="BZ477" s="18" t="str">
        <f t="shared" si="261"/>
        <v>ATENDE</v>
      </c>
      <c r="CA477" s="22" t="s">
        <v>135</v>
      </c>
      <c r="CB477" s="23" t="e">
        <f t="shared" si="262"/>
        <v>#VALUE!</v>
      </c>
      <c r="CC477" s="22">
        <v>9.4700000000000006</v>
      </c>
      <c r="CD477" s="22">
        <v>5.37</v>
      </c>
      <c r="CE477" s="130" t="str">
        <f>IF(CA477="-","-",_xlfn.XLOOKUP(CA477,ABNT5101!$B$4:$B$9,ABNT5101!$C$4:$C$9))</f>
        <v>-</v>
      </c>
      <c r="CF477" s="130" t="str">
        <f>IF(CA477="-","-",_xlfn.XLOOKUP(CA477,ABNT5101!$B$4:$B$9,ABNT5101!$D$4:$D$9))</f>
        <v>-</v>
      </c>
      <c r="CG477" s="18" t="str">
        <f t="shared" si="263"/>
        <v>-</v>
      </c>
      <c r="CH477" s="18" t="str">
        <f t="shared" si="264"/>
        <v>-</v>
      </c>
      <c r="CI477" s="18" t="str">
        <f t="shared" si="265"/>
        <v>-</v>
      </c>
      <c r="CJ477" s="133" t="str">
        <f>_xlfn.XLOOKUP(CK477,'Banco de dados'!$B:$B,'Banco de dados'!$D:$D)</f>
        <v>SX LIGHTING</v>
      </c>
      <c r="CK477" s="145" t="s">
        <v>803</v>
      </c>
      <c r="CL477" s="24" t="str">
        <f>_xlfn.XLOOKUP(CK477,'Banco de dados'!$B:$B,'Banco de dados'!$E:$E)</f>
        <v>SXINEVO040K40L12CZF7PHF</v>
      </c>
      <c r="CM477" s="24"/>
      <c r="CN477" s="24" t="e">
        <f>IF(CM477="-","-",_xlfn.XLOOKUP(CM477,'Banco de dados'!$B:$B,'Banco de dados'!$E:$E))</f>
        <v>#N/A</v>
      </c>
      <c r="CO477" s="26">
        <f t="shared" si="266"/>
        <v>1</v>
      </c>
      <c r="CP477" s="24">
        <f>_xlfn.XLOOKUP(CK477,'Banco de dados'!$B:$B,'Banco de dados'!$H:$H)</f>
        <v>39</v>
      </c>
      <c r="CQ477" s="24" t="e">
        <f>_xlfn.XLOOKUP(CM477,'Banco de dados'!$B:$B,'Banco de dados'!$H:$H)</f>
        <v>#N/A</v>
      </c>
      <c r="CR477" s="24">
        <f>_xlfn.XLOOKUP(CK477,'Banco de dados'!$B:$B,'Banco de dados'!$F:$F)</f>
        <v>6552</v>
      </c>
      <c r="CS477" s="24" t="e">
        <f>_xlfn.XLOOKUP(CM477,'Banco de dados'!$B:$B,'Banco de dados'!$F:$F)</f>
        <v>#N/A</v>
      </c>
      <c r="CT477" s="25">
        <v>0</v>
      </c>
      <c r="CU477" s="25"/>
      <c r="CV477" s="24" t="str">
        <f>IF(AI477&lt;=0.5,"Curto I",IF(AND(AI477&gt;='Braços de IP'!$B$9,AI477&lt;='Braços de IP'!$D$9),'Braços de IP'!$E$9,IF(AND(AI477&gt;='Braços de IP'!$B$10,AI477&lt;='Braços de IP'!$D$10),'Braços de IP'!$E$10,IF(AND(AI477&gt;='Braços de IP'!$B$11,AI477&lt;='Braços de IP'!$D$11),'Braços de IP'!$E$11,IF(AND(AI477&gt;='Braços de IP'!$B$12,AI477&lt;='Braços de IP'!$D$12),'Braços de IP'!$E$12,IF(AND(AI477&gt;='Braços de IP'!$B$13,AI477&lt;='Braços de IP'!$D$13),'Braços de IP'!$E$13,IF(AND(AI477&gt;='Braços de IP'!$B$14,AI477&lt;='Braços de IP'!$D$14),'Braços de IP'!$E$14,"ERRO")))))))</f>
        <v>Curto II</v>
      </c>
      <c r="CW477" s="25"/>
      <c r="CX477" s="24"/>
      <c r="CY477" s="27"/>
      <c r="CZ477" s="24"/>
      <c r="DA477" s="24"/>
      <c r="DB477" s="24"/>
      <c r="DC477" s="24"/>
      <c r="DD477" s="24"/>
      <c r="DE477" s="24"/>
      <c r="DF477" s="28">
        <f t="shared" si="267"/>
        <v>39</v>
      </c>
      <c r="DG477" s="29">
        <f t="shared" si="268"/>
        <v>100</v>
      </c>
      <c r="DH477" s="28">
        <f t="shared" si="269"/>
        <v>139</v>
      </c>
      <c r="DI477" s="30">
        <f t="shared" si="270"/>
        <v>0.61</v>
      </c>
      <c r="DJ477" s="31"/>
      <c r="DK477" s="32"/>
      <c r="DL477" s="15" t="s">
        <v>141</v>
      </c>
      <c r="DM477" s="15"/>
      <c r="DO477" s="33">
        <f t="shared" si="271"/>
        <v>0.66666666666666663</v>
      </c>
    </row>
    <row r="478" spans="3:119" ht="15.75" hidden="1" customHeight="1" x14ac:dyDescent="0.3">
      <c r="C478" t="s">
        <v>991</v>
      </c>
      <c r="D478" s="15">
        <v>159</v>
      </c>
      <c r="E478" s="15" t="s">
        <v>132</v>
      </c>
      <c r="F478" s="15" t="s">
        <v>328</v>
      </c>
      <c r="G478" s="15">
        <v>-30.048748509999999</v>
      </c>
      <c r="H478" s="15">
        <v>-50.159768489999998</v>
      </c>
      <c r="I478" s="15" t="s">
        <v>154</v>
      </c>
      <c r="J478" s="15" t="s">
        <v>135</v>
      </c>
      <c r="K478" s="15" t="s">
        <v>136</v>
      </c>
      <c r="L478" s="15" t="s">
        <v>148</v>
      </c>
      <c r="M478" s="15">
        <v>100</v>
      </c>
      <c r="N478" s="15">
        <v>17</v>
      </c>
      <c r="O478" s="15">
        <v>0</v>
      </c>
      <c r="P478" s="15">
        <f t="shared" si="245"/>
        <v>200</v>
      </c>
      <c r="Q478" s="20">
        <v>2</v>
      </c>
      <c r="R478" s="16">
        <v>2.2999999999999998</v>
      </c>
      <c r="S478" s="16">
        <v>7</v>
      </c>
      <c r="T478" s="15"/>
      <c r="U478" s="15"/>
      <c r="V478" s="15">
        <v>0</v>
      </c>
      <c r="W478" s="15">
        <v>2.5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 t="s">
        <v>138</v>
      </c>
      <c r="AD478" s="15" t="s">
        <v>139</v>
      </c>
      <c r="AE478" s="15">
        <v>29.9</v>
      </c>
      <c r="AF478" s="15">
        <v>7.5</v>
      </c>
      <c r="AG478" s="15">
        <v>1</v>
      </c>
      <c r="AH478" s="15">
        <v>0.3</v>
      </c>
      <c r="AI478" s="15">
        <v>1.3</v>
      </c>
      <c r="AJ478" s="16">
        <f t="shared" si="246"/>
        <v>1</v>
      </c>
      <c r="AK478" s="16" t="s">
        <v>135</v>
      </c>
      <c r="AL478" s="16" t="s">
        <v>135</v>
      </c>
      <c r="AM478" s="15" t="s">
        <v>140</v>
      </c>
      <c r="AN478" s="16">
        <f t="shared" si="247"/>
        <v>2</v>
      </c>
      <c r="AO478" s="16">
        <v>0</v>
      </c>
      <c r="AP478" s="16">
        <v>0</v>
      </c>
      <c r="AQ478" s="16">
        <v>0</v>
      </c>
      <c r="AR478" s="16">
        <v>0</v>
      </c>
      <c r="AS478" s="16">
        <v>0</v>
      </c>
      <c r="AT478" s="16" t="s">
        <v>135</v>
      </c>
      <c r="AU478" s="17">
        <f t="shared" si="248"/>
        <v>0</v>
      </c>
      <c r="AV478" s="17"/>
      <c r="AW478" s="17">
        <f>VLOOKUP(I478,ABNT5101!$I$3:$J$9,2)</f>
        <v>10</v>
      </c>
      <c r="AX478" s="17">
        <f>VLOOKUP(I478,ABNT5101!$I$3:$M$9,5)</f>
        <v>0.18</v>
      </c>
      <c r="AY478" s="131" t="str">
        <f>_xlfn.XLOOKUP(I478,ABNT5101!$I:$I,ABNT5101!$L:$L)</f>
        <v>-</v>
      </c>
      <c r="AZ478" s="131">
        <f>_xlfn.XLOOKUP(I478,ABNT5101!$I:$I,ABNT5101!M:M)</f>
        <v>0.18</v>
      </c>
      <c r="BA478" s="131" t="str">
        <f>_xlfn.XLOOKUP(I478,ABNT5101!$I:$I,ABNT5101!N:N)</f>
        <v>-</v>
      </c>
      <c r="BB478" s="131">
        <f>_xlfn.XLOOKUP(I478,ABNT5101!$I:$I,ABNT5101!O:O)</f>
        <v>16</v>
      </c>
      <c r="BC478" s="18" t="str">
        <f t="shared" si="249"/>
        <v>ATENDE</v>
      </c>
      <c r="BD478" s="19">
        <f t="shared" si="250"/>
        <v>0.27400000000000002</v>
      </c>
      <c r="BE478" s="19">
        <f t="shared" si="251"/>
        <v>2.3888888888888888</v>
      </c>
      <c r="BF478" s="19" t="str">
        <f t="shared" si="252"/>
        <v>-</v>
      </c>
      <c r="BG478" s="20">
        <v>12.74</v>
      </c>
      <c r="BH478" s="20">
        <v>0.61</v>
      </c>
      <c r="BI478" s="20"/>
      <c r="BJ478" s="20"/>
      <c r="BK478" s="21"/>
      <c r="BL478" s="20"/>
      <c r="BM478" s="18" t="str">
        <f t="shared" si="253"/>
        <v>ATENDE</v>
      </c>
      <c r="BN478" s="18" t="str">
        <f t="shared" si="254"/>
        <v>ATENDE</v>
      </c>
      <c r="BO478" s="18" t="str">
        <f t="shared" si="255"/>
        <v>ATENDE</v>
      </c>
      <c r="BP478" s="18" t="str">
        <f t="shared" si="256"/>
        <v>ATENDE</v>
      </c>
      <c r="BQ478" s="22" t="str">
        <f t="shared" si="257"/>
        <v>C4</v>
      </c>
      <c r="BR478" s="22" t="str">
        <f t="shared" si="272"/>
        <v>P6</v>
      </c>
      <c r="BS478" s="23">
        <f t="shared" si="258"/>
        <v>0.95</v>
      </c>
      <c r="BT478" s="20">
        <v>5.85</v>
      </c>
      <c r="BU478" s="20">
        <v>3.87</v>
      </c>
      <c r="BV478" s="132">
        <f>IF(BR478="-","-",_xlfn.XLOOKUP(BR478,ABNT5101!$B$4:$B$9,ABNT5101!$C$4:$C$9))</f>
        <v>3</v>
      </c>
      <c r="BW478" s="132">
        <f>IF(BR478="-","-",_xlfn.XLOOKUP(BR478,ABNT5101!$B$4:$B$9,ABNT5101!$D$4:$D$9))</f>
        <v>0.6</v>
      </c>
      <c r="BX478" s="18" t="str">
        <f t="shared" si="259"/>
        <v>ATENDE</v>
      </c>
      <c r="BY478" s="18" t="str">
        <f t="shared" si="260"/>
        <v>ATENDE</v>
      </c>
      <c r="BZ478" s="18" t="str">
        <f t="shared" si="261"/>
        <v>ATENDE</v>
      </c>
      <c r="CA478" s="22" t="s">
        <v>135</v>
      </c>
      <c r="CB478" s="23" t="e">
        <f t="shared" si="262"/>
        <v>#VALUE!</v>
      </c>
      <c r="CC478" s="22">
        <v>10.039999999999999</v>
      </c>
      <c r="CD478" s="22">
        <v>6.15</v>
      </c>
      <c r="CE478" s="130" t="str">
        <f>IF(CA478="-","-",_xlfn.XLOOKUP(CA478,ABNT5101!$B$4:$B$9,ABNT5101!$C$4:$C$9))</f>
        <v>-</v>
      </c>
      <c r="CF478" s="130" t="str">
        <f>IF(CA478="-","-",_xlfn.XLOOKUP(CA478,ABNT5101!$B$4:$B$9,ABNT5101!$D$4:$D$9))</f>
        <v>-</v>
      </c>
      <c r="CG478" s="18" t="str">
        <f t="shared" si="263"/>
        <v>-</v>
      </c>
      <c r="CH478" s="18" t="str">
        <f t="shared" si="264"/>
        <v>-</v>
      </c>
      <c r="CI478" s="18" t="str">
        <f t="shared" si="265"/>
        <v>-</v>
      </c>
      <c r="CJ478" s="133" t="str">
        <f>_xlfn.XLOOKUP(CK478,'Banco de dados'!$B:$B,'Banco de dados'!$D:$D)</f>
        <v>TECNOWATT</v>
      </c>
      <c r="CK478" s="145" t="s">
        <v>826</v>
      </c>
      <c r="CL478" s="24" t="str">
        <f>_xlfn.XLOOKUP(CK478,'Banco de dados'!$B:$B,'Banco de dados'!$E:$E)</f>
        <v>SIGSAGPTLRRSSNDL_40W_50IBBRS
1-10C1MUN6.5</v>
      </c>
      <c r="CM478" s="24"/>
      <c r="CN478" s="24" t="e">
        <f>IF(CM478="-","-",_xlfn.XLOOKUP(CM478,'Banco de dados'!$B:$B,'Banco de dados'!$E:$E))</f>
        <v>#N/A</v>
      </c>
      <c r="CO478" s="26">
        <f t="shared" si="266"/>
        <v>1</v>
      </c>
      <c r="CP478" s="24">
        <f>_xlfn.XLOOKUP(CK478,'Banco de dados'!$B:$B,'Banco de dados'!$H:$H)</f>
        <v>40</v>
      </c>
      <c r="CQ478" s="24" t="e">
        <f>_xlfn.XLOOKUP(CM478,'Banco de dados'!$B:$B,'Banco de dados'!$H:$H)</f>
        <v>#N/A</v>
      </c>
      <c r="CR478" s="24">
        <f>_xlfn.XLOOKUP(CK478,'Banco de dados'!$B:$B,'Banco de dados'!$F:$F)</f>
        <v>6641</v>
      </c>
      <c r="CS478" s="24">
        <f>_xlfn.XLOOKUP(CM478,'Banco de dados'!$B:$B,'Banco de dados'!$F:$F)</f>
        <v>0</v>
      </c>
      <c r="CT478" s="25">
        <v>0</v>
      </c>
      <c r="CU478" s="25"/>
      <c r="CV478" s="24" t="str">
        <f>IF(AI478&lt;=0.5,"Curto I",IF(AND(AI478&gt;='Braços de IP'!$B$9,AI478&lt;='Braços de IP'!$D$9),'Braços de IP'!$E$9,IF(AND(AI478&gt;='Braços de IP'!$B$10,AI478&lt;='Braços de IP'!$D$10),'Braços de IP'!$E$10,IF(AND(AI478&gt;='Braços de IP'!$B$11,AI478&lt;='Braços de IP'!$D$11),'Braços de IP'!$E$11,IF(AND(AI478&gt;='Braços de IP'!$B$12,AI478&lt;='Braços de IP'!$D$12),'Braços de IP'!$E$12,IF(AND(AI478&gt;='Braços de IP'!$B$13,AI478&lt;='Braços de IP'!$D$13),'Braços de IP'!$E$13,IF(AND(AI478&gt;='Braços de IP'!$B$14,AI478&lt;='Braços de IP'!$D$14),'Braços de IP'!$E$14,"ERRO")))))))</f>
        <v>Curto II</v>
      </c>
      <c r="CW478" s="25"/>
      <c r="CX478" s="24"/>
      <c r="CY478" s="27"/>
      <c r="CZ478" s="24"/>
      <c r="DA478" s="24"/>
      <c r="DB478" s="24"/>
      <c r="DC478" s="24"/>
      <c r="DD478" s="24"/>
      <c r="DE478" s="24"/>
      <c r="DF478" s="28">
        <f t="shared" si="267"/>
        <v>40</v>
      </c>
      <c r="DG478" s="29">
        <f t="shared" si="268"/>
        <v>100</v>
      </c>
      <c r="DH478" s="28">
        <f t="shared" si="269"/>
        <v>140</v>
      </c>
      <c r="DI478" s="30">
        <f t="shared" si="270"/>
        <v>0.6</v>
      </c>
      <c r="DJ478" s="31"/>
      <c r="DK478" s="32"/>
      <c r="DL478" s="15" t="s">
        <v>141</v>
      </c>
      <c r="DM478" s="15"/>
      <c r="DO478" s="33">
        <f t="shared" si="271"/>
        <v>0.65811965811965811</v>
      </c>
    </row>
    <row r="479" spans="3:119" ht="15.75" hidden="1" customHeight="1" x14ac:dyDescent="0.3">
      <c r="C479" t="s">
        <v>991</v>
      </c>
      <c r="D479" s="15">
        <v>160</v>
      </c>
      <c r="E479" s="15" t="s">
        <v>132</v>
      </c>
      <c r="F479" s="15" t="s">
        <v>329</v>
      </c>
      <c r="G479" s="15">
        <v>-30.050013799999999</v>
      </c>
      <c r="H479" s="15">
        <v>-50.164016490000002</v>
      </c>
      <c r="I479" s="15" t="s">
        <v>154</v>
      </c>
      <c r="J479" s="15" t="s">
        <v>135</v>
      </c>
      <c r="K479" s="15" t="s">
        <v>136</v>
      </c>
      <c r="L479" s="15" t="s">
        <v>148</v>
      </c>
      <c r="M479" s="15">
        <v>100</v>
      </c>
      <c r="N479" s="15">
        <v>17</v>
      </c>
      <c r="O479" s="15">
        <v>0</v>
      </c>
      <c r="P479" s="15">
        <f t="shared" si="245"/>
        <v>200</v>
      </c>
      <c r="Q479" s="20">
        <v>2</v>
      </c>
      <c r="R479" s="16">
        <v>2.5</v>
      </c>
      <c r="S479" s="16">
        <v>7</v>
      </c>
      <c r="T479" s="15"/>
      <c r="U479" s="15"/>
      <c r="V479" s="15">
        <v>0</v>
      </c>
      <c r="W479" s="15">
        <v>2.5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 t="s">
        <v>138</v>
      </c>
      <c r="AD479" s="15" t="s">
        <v>139</v>
      </c>
      <c r="AE479" s="15">
        <v>32</v>
      </c>
      <c r="AF479" s="15">
        <v>7.5</v>
      </c>
      <c r="AG479" s="15">
        <v>1</v>
      </c>
      <c r="AH479" s="15">
        <v>0.5</v>
      </c>
      <c r="AI479" s="15">
        <v>1.3</v>
      </c>
      <c r="AJ479" s="16">
        <f t="shared" si="246"/>
        <v>0.8</v>
      </c>
      <c r="AK479" s="16" t="s">
        <v>135</v>
      </c>
      <c r="AL479" s="16" t="s">
        <v>135</v>
      </c>
      <c r="AM479" s="15" t="s">
        <v>140</v>
      </c>
      <c r="AN479" s="16">
        <f t="shared" si="247"/>
        <v>2</v>
      </c>
      <c r="AO479" s="16">
        <v>0</v>
      </c>
      <c r="AP479" s="16">
        <v>0</v>
      </c>
      <c r="AQ479" s="16">
        <v>0</v>
      </c>
      <c r="AR479" s="16">
        <v>0</v>
      </c>
      <c r="AS479" s="16">
        <v>0</v>
      </c>
      <c r="AT479" s="16" t="s">
        <v>135</v>
      </c>
      <c r="AU479" s="17">
        <f t="shared" si="248"/>
        <v>0</v>
      </c>
      <c r="AV479" s="17"/>
      <c r="AW479" s="17">
        <f>VLOOKUP(I479,ABNT5101!$I$3:$J$9,2)</f>
        <v>10</v>
      </c>
      <c r="AX479" s="17">
        <f>VLOOKUP(I479,ABNT5101!$I$3:$M$9,5)</f>
        <v>0.18</v>
      </c>
      <c r="AY479" s="131" t="str">
        <f>_xlfn.XLOOKUP(I479,ABNT5101!$I:$I,ABNT5101!$L:$L)</f>
        <v>-</v>
      </c>
      <c r="AZ479" s="131">
        <f>_xlfn.XLOOKUP(I479,ABNT5101!$I:$I,ABNT5101!M:M)</f>
        <v>0.18</v>
      </c>
      <c r="BA479" s="131" t="str">
        <f>_xlfn.XLOOKUP(I479,ABNT5101!$I:$I,ABNT5101!N:N)</f>
        <v>-</v>
      </c>
      <c r="BB479" s="131">
        <f>_xlfn.XLOOKUP(I479,ABNT5101!$I:$I,ABNT5101!O:O)</f>
        <v>16</v>
      </c>
      <c r="BC479" s="18" t="str">
        <f t="shared" si="249"/>
        <v>ATENDE</v>
      </c>
      <c r="BD479" s="19">
        <f t="shared" si="250"/>
        <v>9.3999999999999861E-2</v>
      </c>
      <c r="BE479" s="19">
        <f t="shared" si="251"/>
        <v>1.6111111111111112</v>
      </c>
      <c r="BF479" s="19" t="str">
        <f t="shared" si="252"/>
        <v>-</v>
      </c>
      <c r="BG479" s="20">
        <v>10.94</v>
      </c>
      <c r="BH479" s="20">
        <v>0.47</v>
      </c>
      <c r="BI479" s="20"/>
      <c r="BJ479" s="20"/>
      <c r="BK479" s="21"/>
      <c r="BL479" s="20"/>
      <c r="BM479" s="18" t="str">
        <f t="shared" si="253"/>
        <v>ATENDE</v>
      </c>
      <c r="BN479" s="18" t="str">
        <f t="shared" si="254"/>
        <v>ATENDE</v>
      </c>
      <c r="BO479" s="18" t="str">
        <f t="shared" si="255"/>
        <v>ATENDE</v>
      </c>
      <c r="BP479" s="18" t="str">
        <f t="shared" si="256"/>
        <v>ATENDE</v>
      </c>
      <c r="BQ479" s="22" t="str">
        <f t="shared" si="257"/>
        <v>C4</v>
      </c>
      <c r="BR479" s="22" t="str">
        <f t="shared" si="272"/>
        <v>P6</v>
      </c>
      <c r="BS479" s="23">
        <f t="shared" si="258"/>
        <v>1.2933333333333334</v>
      </c>
      <c r="BT479" s="20">
        <v>6.88</v>
      </c>
      <c r="BU479" s="20">
        <v>3.81</v>
      </c>
      <c r="BV479" s="132">
        <f>IF(BR479="-","-",_xlfn.XLOOKUP(BR479,ABNT5101!$B$4:$B$9,ABNT5101!$C$4:$C$9))</f>
        <v>3</v>
      </c>
      <c r="BW479" s="132">
        <f>IF(BR479="-","-",_xlfn.XLOOKUP(BR479,ABNT5101!$B$4:$B$9,ABNT5101!$D$4:$D$9))</f>
        <v>0.6</v>
      </c>
      <c r="BX479" s="18" t="str">
        <f t="shared" si="259"/>
        <v>ATENDE</v>
      </c>
      <c r="BY479" s="18" t="str">
        <f t="shared" si="260"/>
        <v>ATENDE</v>
      </c>
      <c r="BZ479" s="18" t="str">
        <f t="shared" si="261"/>
        <v>ATENDE</v>
      </c>
      <c r="CA479" s="22" t="str">
        <f>BR479</f>
        <v>P6</v>
      </c>
      <c r="CB479" s="23">
        <f t="shared" si="262"/>
        <v>2.1433333333333331</v>
      </c>
      <c r="CC479" s="22">
        <v>9.43</v>
      </c>
      <c r="CD479" s="22">
        <v>4.0599999999999996</v>
      </c>
      <c r="CE479" s="130">
        <f>IF(CA479="-","-",_xlfn.XLOOKUP(CA479,ABNT5101!$B$4:$B$9,ABNT5101!$C$4:$C$9))</f>
        <v>3</v>
      </c>
      <c r="CF479" s="130">
        <f>IF(CA479="-","-",_xlfn.XLOOKUP(CA479,ABNT5101!$B$4:$B$9,ABNT5101!$D$4:$D$9))</f>
        <v>0.6</v>
      </c>
      <c r="CG479" s="18" t="str">
        <f t="shared" si="263"/>
        <v>ATENDE</v>
      </c>
      <c r="CH479" s="18" t="str">
        <f t="shared" si="264"/>
        <v>ATENDE</v>
      </c>
      <c r="CI479" s="18" t="str">
        <f t="shared" si="265"/>
        <v>ATENDE</v>
      </c>
      <c r="CJ479" s="133" t="str">
        <f>_xlfn.XLOOKUP(CK479,'Banco de dados'!$B:$B,'Banco de dados'!$D:$D)</f>
        <v>LEDSTAR</v>
      </c>
      <c r="CK479" s="145" t="s">
        <v>711</v>
      </c>
      <c r="CL479" s="24" t="str">
        <f>_xlfn.XLOOKUP(CK479,'Banco de dados'!$B:$B,'Banco de dados'!$E:$E)</f>
        <v>LUM LED SL VT 9.1 44W</v>
      </c>
      <c r="CM479" s="24"/>
      <c r="CN479" s="24" t="e">
        <f>IF(CM479="-","-",_xlfn.XLOOKUP(CM479,'Banco de dados'!$B:$B,'Banco de dados'!$E:$E))</f>
        <v>#N/A</v>
      </c>
      <c r="CO479" s="26">
        <f t="shared" si="266"/>
        <v>1</v>
      </c>
      <c r="CP479" s="24">
        <f>_xlfn.XLOOKUP(CK479,'Banco de dados'!$B:$B,'Banco de dados'!$H:$H)</f>
        <v>44</v>
      </c>
      <c r="CQ479" s="24">
        <f>_xlfn.XLOOKUP(CM479,'Banco de dados'!$B:$B,'Banco de dados'!$H:$H)</f>
        <v>0</v>
      </c>
      <c r="CR479" s="24">
        <f>_xlfn.XLOOKUP(CK479,'Banco de dados'!$B:$B,'Banco de dados'!$F:$F)</f>
        <v>7657.99</v>
      </c>
      <c r="CS479" s="24">
        <f>_xlfn.XLOOKUP(CM479,'Banco de dados'!$B:$B,'Banco de dados'!$F:$F)</f>
        <v>0</v>
      </c>
      <c r="CT479" s="25">
        <v>0</v>
      </c>
      <c r="CU479" s="25"/>
      <c r="CV479" s="24" t="str">
        <f>IF(AI479&lt;=0.5,"Curto I",IF(AND(AI479&gt;='Braços de IP'!$B$9,AI479&lt;='Braços de IP'!$D$9),'Braços de IP'!$E$9,IF(AND(AI479&gt;='Braços de IP'!$B$10,AI479&lt;='Braços de IP'!$D$10),'Braços de IP'!$E$10,IF(AND(AI479&gt;='Braços de IP'!$B$11,AI479&lt;='Braços de IP'!$D$11),'Braços de IP'!$E$11,IF(AND(AI479&gt;='Braços de IP'!$B$12,AI479&lt;='Braços de IP'!$D$12),'Braços de IP'!$E$12,IF(AND(AI479&gt;='Braços de IP'!$B$13,AI479&lt;='Braços de IP'!$D$13),'Braços de IP'!$E$13,IF(AND(AI479&gt;='Braços de IP'!$B$14,AI479&lt;='Braços de IP'!$D$14),'Braços de IP'!$E$14,"ERRO")))))))</f>
        <v>Curto II</v>
      </c>
      <c r="CW479" s="25"/>
      <c r="CX479" s="24"/>
      <c r="CY479" s="27"/>
      <c r="CZ479" s="24"/>
      <c r="DA479" s="24"/>
      <c r="DB479" s="24"/>
      <c r="DC479" s="24"/>
      <c r="DD479" s="24"/>
      <c r="DE479" s="24"/>
      <c r="DF479" s="28">
        <f t="shared" si="267"/>
        <v>44</v>
      </c>
      <c r="DG479" s="29">
        <f t="shared" si="268"/>
        <v>100</v>
      </c>
      <c r="DH479" s="28">
        <f t="shared" si="269"/>
        <v>144</v>
      </c>
      <c r="DI479" s="30">
        <f t="shared" si="270"/>
        <v>0.56000000000000005</v>
      </c>
      <c r="DJ479" s="31"/>
      <c r="DK479" s="32"/>
      <c r="DL479" s="15" t="s">
        <v>141</v>
      </c>
      <c r="DM479" s="15"/>
      <c r="DO479" s="33">
        <f t="shared" si="271"/>
        <v>0.62393162393162394</v>
      </c>
    </row>
    <row r="480" spans="3:119" ht="15.75" hidden="1" customHeight="1" x14ac:dyDescent="0.3">
      <c r="C480" t="s">
        <v>991</v>
      </c>
      <c r="D480" s="15">
        <v>160</v>
      </c>
      <c r="E480" s="15" t="s">
        <v>132</v>
      </c>
      <c r="F480" s="15" t="s">
        <v>329</v>
      </c>
      <c r="G480" s="15">
        <v>-30.050013799999999</v>
      </c>
      <c r="H480" s="15">
        <v>-50.164016490000002</v>
      </c>
      <c r="I480" s="15" t="s">
        <v>154</v>
      </c>
      <c r="J480" s="15" t="s">
        <v>135</v>
      </c>
      <c r="K480" s="15" t="s">
        <v>136</v>
      </c>
      <c r="L480" s="15" t="s">
        <v>148</v>
      </c>
      <c r="M480" s="15">
        <v>100</v>
      </c>
      <c r="N480" s="15">
        <v>17</v>
      </c>
      <c r="O480" s="15">
        <v>0</v>
      </c>
      <c r="P480" s="15">
        <f t="shared" si="245"/>
        <v>200</v>
      </c>
      <c r="Q480" s="20">
        <v>2</v>
      </c>
      <c r="R480" s="16">
        <v>2.5</v>
      </c>
      <c r="S480" s="16">
        <v>7</v>
      </c>
      <c r="T480" s="15"/>
      <c r="U480" s="15"/>
      <c r="V480" s="15">
        <v>0</v>
      </c>
      <c r="W480" s="15">
        <v>2.5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 t="s">
        <v>138</v>
      </c>
      <c r="AD480" s="15" t="s">
        <v>139</v>
      </c>
      <c r="AE480" s="15">
        <v>32</v>
      </c>
      <c r="AF480" s="15">
        <v>7.5</v>
      </c>
      <c r="AG480" s="15">
        <v>1</v>
      </c>
      <c r="AH480" s="15">
        <v>0.5</v>
      </c>
      <c r="AI480" s="15">
        <v>1.3</v>
      </c>
      <c r="AJ480" s="16">
        <f t="shared" si="246"/>
        <v>0.8</v>
      </c>
      <c r="AK480" s="16" t="s">
        <v>135</v>
      </c>
      <c r="AL480" s="16" t="s">
        <v>135</v>
      </c>
      <c r="AM480" s="15" t="s">
        <v>140</v>
      </c>
      <c r="AN480" s="16">
        <f t="shared" si="247"/>
        <v>2</v>
      </c>
      <c r="AO480" s="16">
        <v>0</v>
      </c>
      <c r="AP480" s="16">
        <v>0</v>
      </c>
      <c r="AQ480" s="16">
        <v>0</v>
      </c>
      <c r="AR480" s="16">
        <v>0</v>
      </c>
      <c r="AS480" s="16">
        <v>0</v>
      </c>
      <c r="AT480" s="16" t="s">
        <v>135</v>
      </c>
      <c r="AU480" s="17">
        <f t="shared" si="248"/>
        <v>0</v>
      </c>
      <c r="AV480" s="17"/>
      <c r="AW480" s="17">
        <f>VLOOKUP(I480,ABNT5101!$I$3:$J$9,2)</f>
        <v>10</v>
      </c>
      <c r="AX480" s="17">
        <f>VLOOKUP(I480,ABNT5101!$I$3:$M$9,5)</f>
        <v>0.18</v>
      </c>
      <c r="AY480" s="131" t="str">
        <f>_xlfn.XLOOKUP(I480,ABNT5101!$I:$I,ABNT5101!$L:$L)</f>
        <v>-</v>
      </c>
      <c r="AZ480" s="131">
        <f>_xlfn.XLOOKUP(I480,ABNT5101!$I:$I,ABNT5101!M:M)</f>
        <v>0.18</v>
      </c>
      <c r="BA480" s="131" t="str">
        <f>_xlfn.XLOOKUP(I480,ABNT5101!$I:$I,ABNT5101!N:N)</f>
        <v>-</v>
      </c>
      <c r="BB480" s="131">
        <f>_xlfn.XLOOKUP(I480,ABNT5101!$I:$I,ABNT5101!O:O)</f>
        <v>16</v>
      </c>
      <c r="BC480" s="18" t="str">
        <f t="shared" si="249"/>
        <v>ATENDE</v>
      </c>
      <c r="BD480" s="19">
        <f t="shared" si="250"/>
        <v>4.0000000000000036E-2</v>
      </c>
      <c r="BE480" s="19">
        <f t="shared" si="251"/>
        <v>2.5</v>
      </c>
      <c r="BF480" s="19" t="str">
        <f t="shared" si="252"/>
        <v>-</v>
      </c>
      <c r="BG480" s="20">
        <v>10.4</v>
      </c>
      <c r="BH480" s="20">
        <v>0.63</v>
      </c>
      <c r="BI480" s="20"/>
      <c r="BJ480" s="20"/>
      <c r="BK480" s="21"/>
      <c r="BL480" s="20"/>
      <c r="BM480" s="18" t="str">
        <f t="shared" si="253"/>
        <v>ATENDE</v>
      </c>
      <c r="BN480" s="18" t="str">
        <f t="shared" si="254"/>
        <v>ATENDE</v>
      </c>
      <c r="BO480" s="18" t="str">
        <f t="shared" si="255"/>
        <v>ATENDE</v>
      </c>
      <c r="BP480" s="18" t="str">
        <f t="shared" si="256"/>
        <v>ATENDE</v>
      </c>
      <c r="BQ480" s="22" t="str">
        <f t="shared" si="257"/>
        <v>C4</v>
      </c>
      <c r="BR480" s="22" t="str">
        <f t="shared" si="272"/>
        <v>P6</v>
      </c>
      <c r="BS480" s="23">
        <f t="shared" si="258"/>
        <v>0.9933333333333334</v>
      </c>
      <c r="BT480" s="20">
        <v>5.98</v>
      </c>
      <c r="BU480" s="20">
        <v>4.2229999999999999</v>
      </c>
      <c r="BV480" s="132">
        <f>IF(BR480="-","-",_xlfn.XLOOKUP(BR480,ABNT5101!$B$4:$B$9,ABNT5101!$C$4:$C$9))</f>
        <v>3</v>
      </c>
      <c r="BW480" s="132">
        <f>IF(BR480="-","-",_xlfn.XLOOKUP(BR480,ABNT5101!$B$4:$B$9,ABNT5101!$D$4:$D$9))</f>
        <v>0.6</v>
      </c>
      <c r="BX480" s="18" t="str">
        <f t="shared" si="259"/>
        <v>ATENDE</v>
      </c>
      <c r="BY480" s="18" t="str">
        <f t="shared" si="260"/>
        <v>ATENDE</v>
      </c>
      <c r="BZ480" s="18" t="str">
        <f t="shared" si="261"/>
        <v>ATENDE</v>
      </c>
      <c r="CA480" s="22" t="str">
        <f>BR480</f>
        <v>P6</v>
      </c>
      <c r="CB480" s="23">
        <f t="shared" si="262"/>
        <v>2</v>
      </c>
      <c r="CC480" s="22">
        <v>9</v>
      </c>
      <c r="CD480" s="22">
        <v>4.7300000000000004</v>
      </c>
      <c r="CE480" s="130">
        <f>IF(CA480="-","-",_xlfn.XLOOKUP(CA480,ABNT5101!$B$4:$B$9,ABNT5101!$C$4:$C$9))</f>
        <v>3</v>
      </c>
      <c r="CF480" s="130">
        <f>IF(CA480="-","-",_xlfn.XLOOKUP(CA480,ABNT5101!$B$4:$B$9,ABNT5101!$D$4:$D$9))</f>
        <v>0.6</v>
      </c>
      <c r="CG480" s="18" t="str">
        <f t="shared" si="263"/>
        <v>ATENDE</v>
      </c>
      <c r="CH480" s="18" t="str">
        <f t="shared" si="264"/>
        <v>ATENDE</v>
      </c>
      <c r="CI480" s="18" t="str">
        <f t="shared" si="265"/>
        <v>ATENDE</v>
      </c>
      <c r="CJ480" s="133" t="str">
        <f>_xlfn.XLOOKUP(CK480,'Banco de dados'!$B:$B,'Banco de dados'!$D:$D)</f>
        <v>SX LIGHTING</v>
      </c>
      <c r="CK480" s="145" t="s">
        <v>803</v>
      </c>
      <c r="CL480" s="24" t="str">
        <f>_xlfn.XLOOKUP(CK480,'Banco de dados'!$B:$B,'Banco de dados'!$E:$E)</f>
        <v>SXINEVO040K40L12CZF7PHF</v>
      </c>
      <c r="CM480" s="24"/>
      <c r="CN480" s="24">
        <f>IF(CM480="-","-",_xlfn.XLOOKUP(CM480,'Banco de dados'!$B:$B,'Banco de dados'!$E:$E))</f>
        <v>0</v>
      </c>
      <c r="CO480" s="26">
        <f t="shared" si="266"/>
        <v>1</v>
      </c>
      <c r="CP480" s="24">
        <f>_xlfn.XLOOKUP(CK480,'Banco de dados'!$B:$B,'Banco de dados'!$H:$H)</f>
        <v>39</v>
      </c>
      <c r="CQ480" s="24">
        <f>_xlfn.XLOOKUP(CM480,'Banco de dados'!$B:$B,'Banco de dados'!$H:$H)</f>
        <v>0</v>
      </c>
      <c r="CR480" s="24">
        <f>_xlfn.XLOOKUP(CK480,'Banco de dados'!$B:$B,'Banco de dados'!$F:$F)</f>
        <v>6552</v>
      </c>
      <c r="CS480" s="24">
        <f>_xlfn.XLOOKUP(CM480,'Banco de dados'!$B:$B,'Banco de dados'!$F:$F)</f>
        <v>0</v>
      </c>
      <c r="CT480" s="25">
        <v>0</v>
      </c>
      <c r="CU480" s="25"/>
      <c r="CV480" s="24" t="str">
        <f>IF(AI480&lt;=0.5,"Curto I",IF(AND(AI480&gt;='Braços de IP'!$B$9,AI480&lt;='Braços de IP'!$D$9),'Braços de IP'!$E$9,IF(AND(AI480&gt;='Braços de IP'!$B$10,AI480&lt;='Braços de IP'!$D$10),'Braços de IP'!$E$10,IF(AND(AI480&gt;='Braços de IP'!$B$11,AI480&lt;='Braços de IP'!$D$11),'Braços de IP'!$E$11,IF(AND(AI480&gt;='Braços de IP'!$B$12,AI480&lt;='Braços de IP'!$D$12),'Braços de IP'!$E$12,IF(AND(AI480&gt;='Braços de IP'!$B$13,AI480&lt;='Braços de IP'!$D$13),'Braços de IP'!$E$13,IF(AND(AI480&gt;='Braços de IP'!$B$14,AI480&lt;='Braços de IP'!$D$14),'Braços de IP'!$E$14,"ERRO")))))))</f>
        <v>Curto II</v>
      </c>
      <c r="CW480" s="25"/>
      <c r="CX480" s="24"/>
      <c r="CY480" s="27"/>
      <c r="CZ480" s="24"/>
      <c r="DA480" s="24"/>
      <c r="DB480" s="24"/>
      <c r="DC480" s="24"/>
      <c r="DD480" s="24"/>
      <c r="DE480" s="24"/>
      <c r="DF480" s="28">
        <f t="shared" si="267"/>
        <v>39</v>
      </c>
      <c r="DG480" s="29">
        <f t="shared" si="268"/>
        <v>100</v>
      </c>
      <c r="DH480" s="28">
        <f t="shared" si="269"/>
        <v>139</v>
      </c>
      <c r="DI480" s="30">
        <f t="shared" si="270"/>
        <v>0.61</v>
      </c>
      <c r="DJ480" s="31"/>
      <c r="DK480" s="32"/>
      <c r="DL480" s="15" t="s">
        <v>141</v>
      </c>
      <c r="DM480" s="15"/>
      <c r="DO480" s="33">
        <f t="shared" si="271"/>
        <v>0.66666666666666663</v>
      </c>
    </row>
    <row r="481" spans="3:125" ht="15.75" hidden="1" customHeight="1" x14ac:dyDescent="0.3">
      <c r="C481" t="s">
        <v>991</v>
      </c>
      <c r="D481" s="15">
        <v>160</v>
      </c>
      <c r="E481" s="15" t="s">
        <v>132</v>
      </c>
      <c r="F481" s="15" t="s">
        <v>329</v>
      </c>
      <c r="G481" s="15">
        <v>-30.050013799999999</v>
      </c>
      <c r="H481" s="15">
        <v>-50.164016490000002</v>
      </c>
      <c r="I481" s="15" t="s">
        <v>154</v>
      </c>
      <c r="J481" s="15" t="s">
        <v>135</v>
      </c>
      <c r="K481" s="15" t="s">
        <v>136</v>
      </c>
      <c r="L481" s="15" t="s">
        <v>148</v>
      </c>
      <c r="M481" s="15">
        <v>100</v>
      </c>
      <c r="N481" s="15">
        <v>17</v>
      </c>
      <c r="O481" s="15">
        <v>0</v>
      </c>
      <c r="P481" s="15">
        <f t="shared" si="245"/>
        <v>200</v>
      </c>
      <c r="Q481" s="20">
        <v>2</v>
      </c>
      <c r="R481" s="16">
        <v>2.5</v>
      </c>
      <c r="S481" s="16">
        <v>7</v>
      </c>
      <c r="T481" s="15"/>
      <c r="U481" s="15"/>
      <c r="V481" s="15">
        <v>0</v>
      </c>
      <c r="W481" s="15">
        <v>2.5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 t="s">
        <v>138</v>
      </c>
      <c r="AD481" s="15" t="s">
        <v>139</v>
      </c>
      <c r="AE481" s="15">
        <v>32</v>
      </c>
      <c r="AF481" s="15">
        <v>7.5</v>
      </c>
      <c r="AG481" s="15">
        <v>1</v>
      </c>
      <c r="AH481" s="15">
        <v>0.5</v>
      </c>
      <c r="AI481" s="15">
        <v>1.3</v>
      </c>
      <c r="AJ481" s="16">
        <f t="shared" si="246"/>
        <v>0.8</v>
      </c>
      <c r="AK481" s="16" t="s">
        <v>135</v>
      </c>
      <c r="AL481" s="16" t="s">
        <v>135</v>
      </c>
      <c r="AM481" s="15" t="s">
        <v>140</v>
      </c>
      <c r="AN481" s="16">
        <f t="shared" si="247"/>
        <v>2</v>
      </c>
      <c r="AO481" s="16">
        <v>0</v>
      </c>
      <c r="AP481" s="16">
        <v>0</v>
      </c>
      <c r="AQ481" s="16">
        <v>0</v>
      </c>
      <c r="AR481" s="16">
        <v>0</v>
      </c>
      <c r="AS481" s="16">
        <v>0</v>
      </c>
      <c r="AT481" s="16" t="s">
        <v>135</v>
      </c>
      <c r="AU481" s="17">
        <f t="shared" si="248"/>
        <v>0</v>
      </c>
      <c r="AV481" s="17"/>
      <c r="AW481" s="17">
        <f>VLOOKUP(I481,ABNT5101!$I$3:$J$9,2)</f>
        <v>10</v>
      </c>
      <c r="AX481" s="17">
        <f>VLOOKUP(I481,ABNT5101!$I$3:$M$9,5)</f>
        <v>0.18</v>
      </c>
      <c r="AY481" s="131" t="str">
        <f>_xlfn.XLOOKUP(I481,ABNT5101!$I:$I,ABNT5101!$L:$L)</f>
        <v>-</v>
      </c>
      <c r="AZ481" s="131">
        <f>_xlfn.XLOOKUP(I481,ABNT5101!$I:$I,ABNT5101!M:M)</f>
        <v>0.18</v>
      </c>
      <c r="BA481" s="131" t="str">
        <f>_xlfn.XLOOKUP(I481,ABNT5101!$I:$I,ABNT5101!N:N)</f>
        <v>-</v>
      </c>
      <c r="BB481" s="131">
        <f>_xlfn.XLOOKUP(I481,ABNT5101!$I:$I,ABNT5101!O:O)</f>
        <v>16</v>
      </c>
      <c r="BC481" s="18" t="str">
        <f t="shared" si="249"/>
        <v>ATENDE</v>
      </c>
      <c r="BD481" s="19">
        <f t="shared" si="250"/>
        <v>0.17899999999999983</v>
      </c>
      <c r="BE481" s="19">
        <f t="shared" si="251"/>
        <v>2.1111111111111116</v>
      </c>
      <c r="BF481" s="19" t="str">
        <f t="shared" si="252"/>
        <v>-</v>
      </c>
      <c r="BG481" s="20" t="s">
        <v>996</v>
      </c>
      <c r="BH481" s="20">
        <v>0.56000000000000005</v>
      </c>
      <c r="BI481" s="20"/>
      <c r="BJ481" s="20"/>
      <c r="BK481" s="21"/>
      <c r="BL481" s="20"/>
      <c r="BM481" s="18" t="str">
        <f t="shared" si="253"/>
        <v>ATENDE</v>
      </c>
      <c r="BN481" s="18" t="str">
        <f t="shared" si="254"/>
        <v>ATENDE</v>
      </c>
      <c r="BO481" s="18" t="str">
        <f t="shared" si="255"/>
        <v>ATENDE</v>
      </c>
      <c r="BP481" s="18" t="str">
        <f t="shared" si="256"/>
        <v>ATENDE</v>
      </c>
      <c r="BQ481" s="22" t="str">
        <f t="shared" si="257"/>
        <v>C4</v>
      </c>
      <c r="BR481" s="22" t="str">
        <f t="shared" si="272"/>
        <v>P6</v>
      </c>
      <c r="BS481" s="23">
        <f t="shared" si="258"/>
        <v>0.71333333333333315</v>
      </c>
      <c r="BT481" s="20">
        <v>5.14</v>
      </c>
      <c r="BU481" s="20">
        <v>3.2</v>
      </c>
      <c r="BV481" s="132">
        <f>IF(BR481="-","-",_xlfn.XLOOKUP(BR481,ABNT5101!$B$4:$B$9,ABNT5101!$C$4:$C$9))</f>
        <v>3</v>
      </c>
      <c r="BW481" s="132">
        <f>IF(BR481="-","-",_xlfn.XLOOKUP(BR481,ABNT5101!$B$4:$B$9,ABNT5101!$D$4:$D$9))</f>
        <v>0.6</v>
      </c>
      <c r="BX481" s="18" t="str">
        <f t="shared" si="259"/>
        <v>ATENDE</v>
      </c>
      <c r="BY481" s="18" t="str">
        <f t="shared" si="260"/>
        <v>ATENDE</v>
      </c>
      <c r="BZ481" s="18" t="str">
        <f t="shared" si="261"/>
        <v>ATENDE</v>
      </c>
      <c r="CA481" s="22" t="str">
        <f>BR481</f>
        <v>P6</v>
      </c>
      <c r="CB481" s="23">
        <f t="shared" si="262"/>
        <v>2.186666666666667</v>
      </c>
      <c r="CC481" s="22" t="s">
        <v>997</v>
      </c>
      <c r="CD481" s="22">
        <v>5.1100000000000003</v>
      </c>
      <c r="CE481" s="130">
        <f>IF(CA481="-","-",_xlfn.XLOOKUP(CA481,ABNT5101!$B$4:$B$9,ABNT5101!$C$4:$C$9))</f>
        <v>3</v>
      </c>
      <c r="CF481" s="130">
        <f>IF(CA481="-","-",_xlfn.XLOOKUP(CA481,ABNT5101!$B$4:$B$9,ABNT5101!$D$4:$D$9))</f>
        <v>0.6</v>
      </c>
      <c r="CG481" s="18" t="str">
        <f t="shared" si="263"/>
        <v>ATENDE</v>
      </c>
      <c r="CH481" s="18" t="str">
        <f t="shared" si="264"/>
        <v>ATENDE</v>
      </c>
      <c r="CI481" s="18" t="str">
        <f t="shared" si="265"/>
        <v>ATENDE</v>
      </c>
      <c r="CJ481" s="133" t="str">
        <f>_xlfn.XLOOKUP(CK481,'Banco de dados'!$B:$B,'Banco de dados'!$D:$D)</f>
        <v>TECNOWATT</v>
      </c>
      <c r="CK481" s="145" t="s">
        <v>826</v>
      </c>
      <c r="CL481" s="24" t="str">
        <f>_xlfn.XLOOKUP(CK481,'Banco de dados'!$B:$B,'Banco de dados'!$E:$E)</f>
        <v>SIGSAGPTLRRSSNDL_40W_50IBBRS
1-10C1MUN6.5</v>
      </c>
      <c r="CM481" s="24"/>
      <c r="CN481" s="24">
        <f>IF(CM481="-","-",_xlfn.XLOOKUP(CM481,'Banco de dados'!$B:$B,'Banco de dados'!$E:$E))</f>
        <v>0</v>
      </c>
      <c r="CO481" s="26">
        <f t="shared" si="266"/>
        <v>1</v>
      </c>
      <c r="CP481" s="24">
        <f>_xlfn.XLOOKUP(CK481,'Banco de dados'!$B:$B,'Banco de dados'!$H:$H)</f>
        <v>40</v>
      </c>
      <c r="CQ481" s="24">
        <f>_xlfn.XLOOKUP(CM481,'Banco de dados'!$B:$B,'Banco de dados'!$H:$H)</f>
        <v>0</v>
      </c>
      <c r="CR481" s="24">
        <f>_xlfn.XLOOKUP(CK481,'Banco de dados'!$B:$B,'Banco de dados'!$F:$F)</f>
        <v>6641</v>
      </c>
      <c r="CS481" s="24">
        <f>_xlfn.XLOOKUP(CM481,'Banco de dados'!$B:$B,'Banco de dados'!$F:$F)</f>
        <v>0</v>
      </c>
      <c r="CT481" s="25">
        <v>0</v>
      </c>
      <c r="CU481" s="25"/>
      <c r="CV481" s="24" t="str">
        <f>IF(AI481&lt;=0.5,"Curto I",IF(AND(AI481&gt;='Braços de IP'!$B$9,AI481&lt;='Braços de IP'!$D$9),'Braços de IP'!$E$9,IF(AND(AI481&gt;='Braços de IP'!$B$10,AI481&lt;='Braços de IP'!$D$10),'Braços de IP'!$E$10,IF(AND(AI481&gt;='Braços de IP'!$B$11,AI481&lt;='Braços de IP'!$D$11),'Braços de IP'!$E$11,IF(AND(AI481&gt;='Braços de IP'!$B$12,AI481&lt;='Braços de IP'!$D$12),'Braços de IP'!$E$12,IF(AND(AI481&gt;='Braços de IP'!$B$13,AI481&lt;='Braços de IP'!$D$13),'Braços de IP'!$E$13,IF(AND(AI481&gt;='Braços de IP'!$B$14,AI481&lt;='Braços de IP'!$D$14),'Braços de IP'!$E$14,"ERRO")))))))</f>
        <v>Curto II</v>
      </c>
      <c r="CW481" s="25"/>
      <c r="CX481" s="24"/>
      <c r="CY481" s="27"/>
      <c r="CZ481" s="24"/>
      <c r="DA481" s="24"/>
      <c r="DB481" s="24"/>
      <c r="DC481" s="24"/>
      <c r="DD481" s="24"/>
      <c r="DE481" s="24"/>
      <c r="DF481" s="28">
        <f t="shared" si="267"/>
        <v>40</v>
      </c>
      <c r="DG481" s="29">
        <f t="shared" si="268"/>
        <v>100</v>
      </c>
      <c r="DH481" s="28">
        <f t="shared" si="269"/>
        <v>140</v>
      </c>
      <c r="DI481" s="30">
        <f t="shared" si="270"/>
        <v>0.6</v>
      </c>
      <c r="DJ481" s="31"/>
      <c r="DK481" s="32"/>
      <c r="DL481" s="15" t="s">
        <v>141</v>
      </c>
      <c r="DM481" s="15"/>
      <c r="DO481" s="33">
        <f t="shared" si="271"/>
        <v>0.65811965811965811</v>
      </c>
    </row>
    <row r="482" spans="3:125" ht="15.75" hidden="1" customHeight="1" x14ac:dyDescent="0.3">
      <c r="C482" t="s">
        <v>991</v>
      </c>
      <c r="D482" s="15">
        <v>161</v>
      </c>
      <c r="E482" s="15" t="s">
        <v>132</v>
      </c>
      <c r="F482" s="15" t="s">
        <v>330</v>
      </c>
      <c r="G482" s="15">
        <v>-30.050855309999999</v>
      </c>
      <c r="H482" s="15">
        <v>-50.166344860000002</v>
      </c>
      <c r="I482" s="15" t="s">
        <v>154</v>
      </c>
      <c r="J482" s="15" t="s">
        <v>135</v>
      </c>
      <c r="K482" s="15" t="s">
        <v>136</v>
      </c>
      <c r="L482" s="15" t="s">
        <v>148</v>
      </c>
      <c r="M482" s="15">
        <v>100</v>
      </c>
      <c r="N482" s="15">
        <v>17</v>
      </c>
      <c r="O482" s="15">
        <v>0</v>
      </c>
      <c r="P482" s="15">
        <f t="shared" si="245"/>
        <v>200</v>
      </c>
      <c r="Q482" s="20">
        <v>2</v>
      </c>
      <c r="R482" s="16">
        <v>2.5</v>
      </c>
      <c r="S482" s="16">
        <v>7</v>
      </c>
      <c r="T482" s="15"/>
      <c r="U482" s="15"/>
      <c r="V482" s="15">
        <v>0</v>
      </c>
      <c r="W482" s="15">
        <v>2.5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 t="s">
        <v>138</v>
      </c>
      <c r="AD482" s="15" t="s">
        <v>139</v>
      </c>
      <c r="AE482" s="15">
        <v>34.5</v>
      </c>
      <c r="AF482" s="15">
        <v>7.5</v>
      </c>
      <c r="AG482" s="15">
        <v>1</v>
      </c>
      <c r="AH482" s="15">
        <v>0.4</v>
      </c>
      <c r="AI482" s="15">
        <v>1.3</v>
      </c>
      <c r="AJ482" s="16">
        <f t="shared" si="246"/>
        <v>0.9</v>
      </c>
      <c r="AK482" s="16" t="s">
        <v>135</v>
      </c>
      <c r="AL482" s="16" t="s">
        <v>135</v>
      </c>
      <c r="AM482" s="15" t="s">
        <v>140</v>
      </c>
      <c r="AN482" s="16">
        <f t="shared" si="247"/>
        <v>2</v>
      </c>
      <c r="AO482" s="16">
        <v>0</v>
      </c>
      <c r="AP482" s="16">
        <v>0</v>
      </c>
      <c r="AQ482" s="16">
        <v>0</v>
      </c>
      <c r="AR482" s="16">
        <v>0</v>
      </c>
      <c r="AS482" s="16">
        <v>0</v>
      </c>
      <c r="AT482" s="16" t="s">
        <v>135</v>
      </c>
      <c r="AU482" s="17">
        <f t="shared" si="248"/>
        <v>0</v>
      </c>
      <c r="AV482" s="17"/>
      <c r="AW482" s="17">
        <f>VLOOKUP(I482,ABNT5101!$I$3:$J$9,2)</f>
        <v>10</v>
      </c>
      <c r="AX482" s="17">
        <f>VLOOKUP(I482,ABNT5101!$I$3:$M$9,5)</f>
        <v>0.18</v>
      </c>
      <c r="AY482" s="131" t="str">
        <f>_xlfn.XLOOKUP(I482,ABNT5101!$I:$I,ABNT5101!$L:$L)</f>
        <v>-</v>
      </c>
      <c r="AZ482" s="131">
        <f>_xlfn.XLOOKUP(I482,ABNT5101!$I:$I,ABNT5101!M:M)</f>
        <v>0.18</v>
      </c>
      <c r="BA482" s="131" t="str">
        <f>_xlfn.XLOOKUP(I482,ABNT5101!$I:$I,ABNT5101!N:N)</f>
        <v>-</v>
      </c>
      <c r="BB482" s="131">
        <f>_xlfn.XLOOKUP(I482,ABNT5101!$I:$I,ABNT5101!O:O)</f>
        <v>16</v>
      </c>
      <c r="BC482" s="18" t="str">
        <f t="shared" si="249"/>
        <v>ATENDE</v>
      </c>
      <c r="BD482" s="19">
        <f t="shared" si="250"/>
        <v>1.8000000000000016E-2</v>
      </c>
      <c r="BE482" s="19">
        <f t="shared" si="251"/>
        <v>1.3333333333333335</v>
      </c>
      <c r="BF482" s="19" t="str">
        <f t="shared" si="252"/>
        <v>-</v>
      </c>
      <c r="BG482" s="20">
        <v>10.18</v>
      </c>
      <c r="BH482" s="20">
        <v>0.42</v>
      </c>
      <c r="BI482" s="20"/>
      <c r="BJ482" s="20"/>
      <c r="BK482" s="21"/>
      <c r="BL482" s="20"/>
      <c r="BM482" s="18" t="str">
        <f t="shared" si="253"/>
        <v>ATENDE</v>
      </c>
      <c r="BN482" s="18" t="str">
        <f t="shared" si="254"/>
        <v>ATENDE</v>
      </c>
      <c r="BO482" s="18" t="str">
        <f t="shared" si="255"/>
        <v>ATENDE</v>
      </c>
      <c r="BP482" s="18" t="str">
        <f t="shared" si="256"/>
        <v>ATENDE</v>
      </c>
      <c r="BQ482" s="22" t="str">
        <f t="shared" si="257"/>
        <v>C4</v>
      </c>
      <c r="BR482" s="22" t="str">
        <f t="shared" si="272"/>
        <v>P6</v>
      </c>
      <c r="BS482" s="23">
        <f t="shared" si="258"/>
        <v>1.1633333333333336</v>
      </c>
      <c r="BT482" s="20">
        <v>6.49</v>
      </c>
      <c r="BU482" s="20">
        <v>3.34</v>
      </c>
      <c r="BV482" s="132">
        <f>IF(BR482="-","-",_xlfn.XLOOKUP(BR482,ABNT5101!$B$4:$B$9,ABNT5101!$C$4:$C$9))</f>
        <v>3</v>
      </c>
      <c r="BW482" s="132">
        <f>IF(BR482="-","-",_xlfn.XLOOKUP(BR482,ABNT5101!$B$4:$B$9,ABNT5101!$D$4:$D$9))</f>
        <v>0.6</v>
      </c>
      <c r="BX482" s="18" t="str">
        <f t="shared" si="259"/>
        <v>ATENDE</v>
      </c>
      <c r="BY482" s="18" t="str">
        <f t="shared" si="260"/>
        <v>ATENDE</v>
      </c>
      <c r="BZ482" s="18" t="str">
        <f t="shared" si="261"/>
        <v>ATENDE</v>
      </c>
      <c r="CA482" s="22" t="s">
        <v>135</v>
      </c>
      <c r="CB482" s="23" t="e">
        <f t="shared" si="262"/>
        <v>#VALUE!</v>
      </c>
      <c r="CC482" s="22">
        <v>8.6199999999999992</v>
      </c>
      <c r="CD482" s="22">
        <v>3.38</v>
      </c>
      <c r="CE482" s="130" t="str">
        <f>IF(CA482="-","-",_xlfn.XLOOKUP(CA482,ABNT5101!$B$4:$B$9,ABNT5101!$C$4:$C$9))</f>
        <v>-</v>
      </c>
      <c r="CF482" s="130" t="str">
        <f>IF(CA482="-","-",_xlfn.XLOOKUP(CA482,ABNT5101!$B$4:$B$9,ABNT5101!$D$4:$D$9))</f>
        <v>-</v>
      </c>
      <c r="CG482" s="18" t="str">
        <f t="shared" si="263"/>
        <v>-</v>
      </c>
      <c r="CH482" s="18" t="str">
        <f t="shared" si="264"/>
        <v>-</v>
      </c>
      <c r="CI482" s="18" t="str">
        <f t="shared" si="265"/>
        <v>-</v>
      </c>
      <c r="CJ482" s="133" t="str">
        <f>_xlfn.XLOOKUP(CK482,'Banco de dados'!$B:$B,'Banco de dados'!$D:$D)</f>
        <v>LEDSTAR</v>
      </c>
      <c r="CK482" s="145" t="s">
        <v>711</v>
      </c>
      <c r="CL482" s="24" t="str">
        <f>_xlfn.XLOOKUP(CK482,'Banco de dados'!$B:$B,'Banco de dados'!$E:$E)</f>
        <v>LUM LED SL VT 9.1 44W</v>
      </c>
      <c r="CM482" s="24"/>
      <c r="CN482" s="24" t="e">
        <f>IF(CM482="-","-",_xlfn.XLOOKUP(CM482,'Banco de dados'!$B:$B,'Banco de dados'!$E:$E))</f>
        <v>#N/A</v>
      </c>
      <c r="CO482" s="26">
        <f t="shared" si="266"/>
        <v>1</v>
      </c>
      <c r="CP482" s="24">
        <f>_xlfn.XLOOKUP(CK482,'Banco de dados'!$B:$B,'Banco de dados'!$H:$H)</f>
        <v>44</v>
      </c>
      <c r="CQ482" s="24">
        <f>_xlfn.XLOOKUP(CM482,'Banco de dados'!$B:$B,'Banco de dados'!$H:$H)</f>
        <v>0</v>
      </c>
      <c r="CR482" s="24">
        <f>_xlfn.XLOOKUP(CK482,'Banco de dados'!$B:$B,'Banco de dados'!$F:$F)</f>
        <v>7657.99</v>
      </c>
      <c r="CS482" s="24">
        <f>_xlfn.XLOOKUP(CM482,'Banco de dados'!$B:$B,'Banco de dados'!$F:$F)</f>
        <v>0</v>
      </c>
      <c r="CT482" s="25">
        <v>0</v>
      </c>
      <c r="CU482" s="25"/>
      <c r="CV482" s="24" t="str">
        <f>IF(AI482&lt;=0.5,"Curto I",IF(AND(AI482&gt;='Braços de IP'!$B$9,AI482&lt;='Braços de IP'!$D$9),'Braços de IP'!$E$9,IF(AND(AI482&gt;='Braços de IP'!$B$10,AI482&lt;='Braços de IP'!$D$10),'Braços de IP'!$E$10,IF(AND(AI482&gt;='Braços de IP'!$B$11,AI482&lt;='Braços de IP'!$D$11),'Braços de IP'!$E$11,IF(AND(AI482&gt;='Braços de IP'!$B$12,AI482&lt;='Braços de IP'!$D$12),'Braços de IP'!$E$12,IF(AND(AI482&gt;='Braços de IP'!$B$13,AI482&lt;='Braços de IP'!$D$13),'Braços de IP'!$E$13,IF(AND(AI482&gt;='Braços de IP'!$B$14,AI482&lt;='Braços de IP'!$D$14),'Braços de IP'!$E$14,"ERRO")))))))</f>
        <v>Curto II</v>
      </c>
      <c r="CW482" s="25"/>
      <c r="CX482" s="24" t="str">
        <f>IF($CW482="","",VLOOKUP($CW482,'Braços de IP'!$E$9:$I$15,2,0))</f>
        <v/>
      </c>
      <c r="CY482" s="27" t="str">
        <f>IF($CW482="","",VLOOKUP($CW482,'Braços de IP'!$E$9:$I$15,5,0))</f>
        <v/>
      </c>
      <c r="CZ482" s="24"/>
      <c r="DA482" s="24"/>
      <c r="DB482" s="24"/>
      <c r="DC482" s="24"/>
      <c r="DD482" s="24"/>
      <c r="DE482" s="24"/>
      <c r="DF482" s="28">
        <f t="shared" si="267"/>
        <v>44</v>
      </c>
      <c r="DG482" s="29">
        <f t="shared" si="268"/>
        <v>100</v>
      </c>
      <c r="DH482" s="28">
        <f t="shared" si="269"/>
        <v>144</v>
      </c>
      <c r="DI482" s="30">
        <f t="shared" si="270"/>
        <v>0.56000000000000005</v>
      </c>
      <c r="DJ482" s="31"/>
      <c r="DK482" s="32"/>
      <c r="DL482" s="15" t="s">
        <v>141</v>
      </c>
      <c r="DM482" s="15"/>
      <c r="DO482" s="33">
        <f t="shared" si="271"/>
        <v>0.62393162393162394</v>
      </c>
    </row>
    <row r="483" spans="3:125" ht="15.75" hidden="1" customHeight="1" x14ac:dyDescent="0.3">
      <c r="C483" t="s">
        <v>991</v>
      </c>
      <c r="D483" s="15">
        <v>161</v>
      </c>
      <c r="E483" s="15" t="s">
        <v>132</v>
      </c>
      <c r="F483" s="15" t="s">
        <v>330</v>
      </c>
      <c r="G483" s="15">
        <v>-30.050855309999999</v>
      </c>
      <c r="H483" s="15">
        <v>-50.166344860000002</v>
      </c>
      <c r="I483" s="15" t="s">
        <v>154</v>
      </c>
      <c r="J483" s="15" t="s">
        <v>135</v>
      </c>
      <c r="K483" s="15" t="s">
        <v>136</v>
      </c>
      <c r="L483" s="15" t="s">
        <v>148</v>
      </c>
      <c r="M483" s="15">
        <v>100</v>
      </c>
      <c r="N483" s="15">
        <v>17</v>
      </c>
      <c r="O483" s="15">
        <v>0</v>
      </c>
      <c r="P483" s="15">
        <f t="shared" si="245"/>
        <v>200</v>
      </c>
      <c r="Q483" s="20">
        <v>2</v>
      </c>
      <c r="R483" s="16">
        <v>2.5</v>
      </c>
      <c r="S483" s="16">
        <v>7</v>
      </c>
      <c r="T483" s="15"/>
      <c r="U483" s="15"/>
      <c r="V483" s="15">
        <v>0</v>
      </c>
      <c r="W483" s="15">
        <v>2.5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 t="s">
        <v>138</v>
      </c>
      <c r="AD483" s="15" t="s">
        <v>139</v>
      </c>
      <c r="AE483" s="15">
        <v>34.5</v>
      </c>
      <c r="AF483" s="15">
        <v>7.5</v>
      </c>
      <c r="AG483" s="15">
        <v>1</v>
      </c>
      <c r="AH483" s="15">
        <v>0.4</v>
      </c>
      <c r="AI483" s="15">
        <v>1.3</v>
      </c>
      <c r="AJ483" s="16">
        <f t="shared" si="246"/>
        <v>0.9</v>
      </c>
      <c r="AK483" s="16" t="s">
        <v>135</v>
      </c>
      <c r="AL483" s="16" t="s">
        <v>135</v>
      </c>
      <c r="AM483" s="15" t="s">
        <v>140</v>
      </c>
      <c r="AN483" s="16">
        <f t="shared" si="247"/>
        <v>2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 t="s">
        <v>135</v>
      </c>
      <c r="AU483" s="17">
        <f t="shared" si="248"/>
        <v>0</v>
      </c>
      <c r="AV483" s="17"/>
      <c r="AW483" s="17">
        <f>VLOOKUP(I483,ABNT5101!$I$3:$J$9,2)</f>
        <v>10</v>
      </c>
      <c r="AX483" s="17">
        <f>VLOOKUP(I483,ABNT5101!$I$3:$M$9,5)</f>
        <v>0.18</v>
      </c>
      <c r="AY483" s="131" t="str">
        <f>_xlfn.XLOOKUP(I483,ABNT5101!$I:$I,ABNT5101!$L:$L)</f>
        <v>-</v>
      </c>
      <c r="AZ483" s="131">
        <f>_xlfn.XLOOKUP(I483,ABNT5101!$I:$I,ABNT5101!M:M)</f>
        <v>0.18</v>
      </c>
      <c r="BA483" s="131" t="str">
        <f>_xlfn.XLOOKUP(I483,ABNT5101!$I:$I,ABNT5101!N:N)</f>
        <v>-</v>
      </c>
      <c r="BB483" s="131">
        <f>_xlfn.XLOOKUP(I483,ABNT5101!$I:$I,ABNT5101!O:O)</f>
        <v>16</v>
      </c>
      <c r="BC483" s="18" t="str">
        <f t="shared" si="249"/>
        <v>ATENDE</v>
      </c>
      <c r="BD483" s="19">
        <f t="shared" si="250"/>
        <v>7.4000000000000066E-2</v>
      </c>
      <c r="BE483" s="19">
        <f t="shared" si="251"/>
        <v>1.2777777777777777</v>
      </c>
      <c r="BF483" s="19" t="str">
        <f t="shared" si="252"/>
        <v>-</v>
      </c>
      <c r="BG483" s="20">
        <v>10.74</v>
      </c>
      <c r="BH483" s="20">
        <v>0.41</v>
      </c>
      <c r="BI483" s="20"/>
      <c r="BJ483" s="20"/>
      <c r="BK483" s="21"/>
      <c r="BL483" s="20"/>
      <c r="BM483" s="18" t="str">
        <f t="shared" si="253"/>
        <v>ATENDE</v>
      </c>
      <c r="BN483" s="18" t="str">
        <f t="shared" si="254"/>
        <v>ATENDE</v>
      </c>
      <c r="BO483" s="18" t="str">
        <f t="shared" si="255"/>
        <v>ATENDE</v>
      </c>
      <c r="BP483" s="18" t="str">
        <f t="shared" si="256"/>
        <v>ATENDE</v>
      </c>
      <c r="BQ483" s="22" t="str">
        <f t="shared" si="257"/>
        <v>C4</v>
      </c>
      <c r="BR483" s="22" t="str">
        <f t="shared" si="272"/>
        <v>P6</v>
      </c>
      <c r="BS483" s="23">
        <f t="shared" si="258"/>
        <v>0.5199999999999998</v>
      </c>
      <c r="BT483" s="20">
        <v>4.5599999999999996</v>
      </c>
      <c r="BU483" s="20">
        <v>2.38</v>
      </c>
      <c r="BV483" s="132">
        <f>IF(BR483="-","-",_xlfn.XLOOKUP(BR483,ABNT5101!$B$4:$B$9,ABNT5101!$C$4:$C$9))</f>
        <v>3</v>
      </c>
      <c r="BW483" s="132">
        <f>IF(BR483="-","-",_xlfn.XLOOKUP(BR483,ABNT5101!$B$4:$B$9,ABNT5101!$D$4:$D$9))</f>
        <v>0.6</v>
      </c>
      <c r="BX483" s="18" t="str">
        <f t="shared" si="259"/>
        <v>ATENDE</v>
      </c>
      <c r="BY483" s="18" t="str">
        <f t="shared" si="260"/>
        <v>ATENDE</v>
      </c>
      <c r="BZ483" s="18" t="str">
        <f t="shared" si="261"/>
        <v>ATENDE</v>
      </c>
      <c r="CA483" s="22" t="s">
        <v>135</v>
      </c>
      <c r="CB483" s="23" t="e">
        <f t="shared" si="262"/>
        <v>#VALUE!</v>
      </c>
      <c r="CC483" s="22">
        <v>9.07</v>
      </c>
      <c r="CD483" s="22">
        <v>2.4</v>
      </c>
      <c r="CE483" s="130" t="str">
        <f>IF(CA483="-","-",_xlfn.XLOOKUP(CA483,ABNT5101!$B$4:$B$9,ABNT5101!$C$4:$C$9))</f>
        <v>-</v>
      </c>
      <c r="CF483" s="130" t="str">
        <f>IF(CA483="-","-",_xlfn.XLOOKUP(CA483,ABNT5101!$B$4:$B$9,ABNT5101!$D$4:$D$9))</f>
        <v>-</v>
      </c>
      <c r="CG483" s="18" t="str">
        <f t="shared" si="263"/>
        <v>-</v>
      </c>
      <c r="CH483" s="18" t="str">
        <f t="shared" si="264"/>
        <v>-</v>
      </c>
      <c r="CI483" s="18" t="str">
        <f t="shared" si="265"/>
        <v>-</v>
      </c>
      <c r="CJ483" s="133" t="str">
        <f>_xlfn.XLOOKUP(CK483,'Banco de dados'!$B:$B,'Banco de dados'!$D:$D)</f>
        <v>SX LIGHTING</v>
      </c>
      <c r="CK483" s="145" t="s">
        <v>803</v>
      </c>
      <c r="CL483" s="24" t="str">
        <f>_xlfn.XLOOKUP(CK483,'Banco de dados'!$B:$B,'Banco de dados'!$E:$E)</f>
        <v>SXINEVO040K40L12CZF7PHF</v>
      </c>
      <c r="CM483" s="24"/>
      <c r="CN483" s="24" t="e">
        <f>IF(CM483="-","-",_xlfn.XLOOKUP(CM483,'Banco de dados'!$B:$B,'Banco de dados'!$E:$E))</f>
        <v>#N/A</v>
      </c>
      <c r="CO483" s="26">
        <f t="shared" si="266"/>
        <v>1</v>
      </c>
      <c r="CP483" s="24">
        <f>_xlfn.XLOOKUP(CK483,'Banco de dados'!$B:$B,'Banco de dados'!$H:$H)</f>
        <v>39</v>
      </c>
      <c r="CQ483" s="24">
        <f>_xlfn.XLOOKUP(CM483,'Banco de dados'!$B:$B,'Banco de dados'!$H:$H)</f>
        <v>0</v>
      </c>
      <c r="CR483" s="24">
        <f>_xlfn.XLOOKUP(CK483,'Banco de dados'!$B:$B,'Banco de dados'!$F:$F)</f>
        <v>6552</v>
      </c>
      <c r="CS483" s="24">
        <f>_xlfn.XLOOKUP(CM483,'Banco de dados'!$B:$B,'Banco de dados'!$F:$F)</f>
        <v>0</v>
      </c>
      <c r="CT483" s="25">
        <v>0</v>
      </c>
      <c r="CU483" s="25"/>
      <c r="CV483" s="24" t="str">
        <f>IF(AI483&lt;=0.5,"Curto I",IF(AND(AI483&gt;='Braços de IP'!$B$9,AI483&lt;='Braços de IP'!$D$9),'Braços de IP'!$E$9,IF(AND(AI483&gt;='Braços de IP'!$B$10,AI483&lt;='Braços de IP'!$D$10),'Braços de IP'!$E$10,IF(AND(AI483&gt;='Braços de IP'!$B$11,AI483&lt;='Braços de IP'!$D$11),'Braços de IP'!$E$11,IF(AND(AI483&gt;='Braços de IP'!$B$12,AI483&lt;='Braços de IP'!$D$12),'Braços de IP'!$E$12,IF(AND(AI483&gt;='Braços de IP'!$B$13,AI483&lt;='Braços de IP'!$D$13),'Braços de IP'!$E$13,IF(AND(AI483&gt;='Braços de IP'!$B$14,AI483&lt;='Braços de IP'!$D$14),'Braços de IP'!$E$14,"ERRO")))))))</f>
        <v>Curto II</v>
      </c>
      <c r="CW483" s="25"/>
      <c r="CX483" s="24" t="str">
        <f>IF($CW483="","",VLOOKUP($CW483,'Braços de IP'!$E$9:$I$15,2,0))</f>
        <v/>
      </c>
      <c r="CY483" s="27" t="str">
        <f>IF($CW483="","",VLOOKUP($CW483,'Braços de IP'!$E$9:$I$15,5,0))</f>
        <v/>
      </c>
      <c r="CZ483" s="24"/>
      <c r="DA483" s="24"/>
      <c r="DB483" s="24"/>
      <c r="DC483" s="24"/>
      <c r="DD483" s="24"/>
      <c r="DE483" s="24"/>
      <c r="DF483" s="28">
        <f t="shared" si="267"/>
        <v>39</v>
      </c>
      <c r="DG483" s="29">
        <f t="shared" si="268"/>
        <v>100</v>
      </c>
      <c r="DH483" s="28">
        <f t="shared" si="269"/>
        <v>139</v>
      </c>
      <c r="DI483" s="30">
        <f t="shared" si="270"/>
        <v>0.61</v>
      </c>
      <c r="DJ483" s="31"/>
      <c r="DK483" s="32"/>
      <c r="DL483" s="15" t="s">
        <v>141</v>
      </c>
      <c r="DM483" s="15"/>
      <c r="DO483" s="33">
        <f t="shared" si="271"/>
        <v>0.66666666666666663</v>
      </c>
    </row>
    <row r="484" spans="3:125" ht="15.75" customHeight="1" x14ac:dyDescent="0.3">
      <c r="C484" t="s">
        <v>991</v>
      </c>
      <c r="D484" s="15">
        <v>161</v>
      </c>
      <c r="E484" s="15" t="s">
        <v>132</v>
      </c>
      <c r="F484" s="15" t="s">
        <v>330</v>
      </c>
      <c r="G484" s="15">
        <v>-30.050855309999999</v>
      </c>
      <c r="H484" s="15">
        <v>-50.166344860000002</v>
      </c>
      <c r="I484" s="15" t="s">
        <v>154</v>
      </c>
      <c r="J484" s="15" t="s">
        <v>135</v>
      </c>
      <c r="K484" s="15" t="s">
        <v>136</v>
      </c>
      <c r="L484" s="15" t="s">
        <v>148</v>
      </c>
      <c r="M484" s="15">
        <v>100</v>
      </c>
      <c r="N484" s="15">
        <v>17</v>
      </c>
      <c r="O484" s="15">
        <v>0</v>
      </c>
      <c r="P484" s="15">
        <f t="shared" si="245"/>
        <v>200</v>
      </c>
      <c r="Q484" s="20">
        <v>2</v>
      </c>
      <c r="R484" s="16">
        <v>2.5</v>
      </c>
      <c r="S484" s="16">
        <v>7</v>
      </c>
      <c r="T484" s="15"/>
      <c r="U484" s="15"/>
      <c r="V484" s="15">
        <v>0</v>
      </c>
      <c r="W484" s="15">
        <v>2.5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 t="s">
        <v>138</v>
      </c>
      <c r="AD484" s="15" t="s">
        <v>139</v>
      </c>
      <c r="AE484" s="15">
        <v>34.5</v>
      </c>
      <c r="AF484" s="15">
        <v>7.5</v>
      </c>
      <c r="AG484" s="15">
        <v>1</v>
      </c>
      <c r="AH484" s="15">
        <v>0.4</v>
      </c>
      <c r="AI484" s="15">
        <v>1.3</v>
      </c>
      <c r="AJ484" s="16">
        <f t="shared" si="246"/>
        <v>0.9</v>
      </c>
      <c r="AK484" s="16" t="s">
        <v>135</v>
      </c>
      <c r="AL484" s="16" t="s">
        <v>135</v>
      </c>
      <c r="AM484" s="15" t="s">
        <v>140</v>
      </c>
      <c r="AN484" s="16">
        <f t="shared" si="247"/>
        <v>2</v>
      </c>
      <c r="AO484" s="16">
        <v>0</v>
      </c>
      <c r="AP484" s="16">
        <v>0</v>
      </c>
      <c r="AQ484" s="16">
        <v>0</v>
      </c>
      <c r="AR484" s="16">
        <v>0</v>
      </c>
      <c r="AS484" s="16">
        <v>0</v>
      </c>
      <c r="AT484" s="16" t="s">
        <v>135</v>
      </c>
      <c r="AU484" s="17">
        <f t="shared" si="248"/>
        <v>0</v>
      </c>
      <c r="AV484" s="17"/>
      <c r="AW484" s="17">
        <f>VLOOKUP(I484,ABNT5101!$I$3:$J$9,2)</f>
        <v>10</v>
      </c>
      <c r="AX484" s="17">
        <f>VLOOKUP(I484,ABNT5101!$I$3:$M$9,5)</f>
        <v>0.18</v>
      </c>
      <c r="AY484" s="131" t="str">
        <f>_xlfn.XLOOKUP(I484,ABNT5101!$I:$I,ABNT5101!$L:$L)</f>
        <v>-</v>
      </c>
      <c r="AZ484" s="131">
        <f>_xlfn.XLOOKUP(I484,ABNT5101!$I:$I,ABNT5101!M:M)</f>
        <v>0.18</v>
      </c>
      <c r="BA484" s="131" t="str">
        <f>_xlfn.XLOOKUP(I484,ABNT5101!$I:$I,ABNT5101!N:N)</f>
        <v>-</v>
      </c>
      <c r="BB484" s="131">
        <f>_xlfn.XLOOKUP(I484,ABNT5101!$I:$I,ABNT5101!O:O)</f>
        <v>16</v>
      </c>
      <c r="BC484" s="18" t="str">
        <f t="shared" si="249"/>
        <v>ATENDE</v>
      </c>
      <c r="BD484" s="19">
        <f t="shared" si="250"/>
        <v>9.2999999999999972E-2</v>
      </c>
      <c r="BE484" s="19">
        <f t="shared" si="251"/>
        <v>1.6666666666666665</v>
      </c>
      <c r="BF484" s="19" t="str">
        <f t="shared" si="252"/>
        <v>-</v>
      </c>
      <c r="BG484" s="20">
        <v>10.93</v>
      </c>
      <c r="BH484" s="20">
        <v>0.48</v>
      </c>
      <c r="BI484" s="20"/>
      <c r="BJ484" s="20"/>
      <c r="BK484" s="21"/>
      <c r="BL484" s="20"/>
      <c r="BM484" s="18" t="str">
        <f t="shared" si="253"/>
        <v>ATENDE</v>
      </c>
      <c r="BN484" s="18" t="str">
        <f t="shared" si="254"/>
        <v>ATENDE</v>
      </c>
      <c r="BO484" s="18" t="str">
        <f t="shared" si="255"/>
        <v>ATENDE</v>
      </c>
      <c r="BP484" s="18" t="str">
        <f t="shared" si="256"/>
        <v>ATENDE</v>
      </c>
      <c r="BQ484" s="22" t="str">
        <f t="shared" si="257"/>
        <v>C4</v>
      </c>
      <c r="BR484" s="22" t="str">
        <f t="shared" si="272"/>
        <v>P6</v>
      </c>
      <c r="BS484" s="23">
        <f t="shared" si="258"/>
        <v>0.58999999999999986</v>
      </c>
      <c r="BT484" s="20">
        <v>4.7699999999999996</v>
      </c>
      <c r="BU484" s="20">
        <v>2.7</v>
      </c>
      <c r="BV484" s="132">
        <f>IF(BR484="-","-",_xlfn.XLOOKUP(BR484,ABNT5101!$B$4:$B$9,ABNT5101!$C$4:$C$9))</f>
        <v>3</v>
      </c>
      <c r="BW484" s="132">
        <f>IF(BR484="-","-",_xlfn.XLOOKUP(BR484,ABNT5101!$B$4:$B$9,ABNT5101!$D$4:$D$9))</f>
        <v>0.6</v>
      </c>
      <c r="BX484" s="18" t="str">
        <f t="shared" si="259"/>
        <v>ATENDE</v>
      </c>
      <c r="BY484" s="18" t="str">
        <f t="shared" si="260"/>
        <v>ATENDE</v>
      </c>
      <c r="BZ484" s="18" t="str">
        <f t="shared" si="261"/>
        <v>ATENDE</v>
      </c>
      <c r="CA484" s="22" t="s">
        <v>135</v>
      </c>
      <c r="CB484" s="23" t="e">
        <f t="shared" si="262"/>
        <v>#VALUE!</v>
      </c>
      <c r="CC484" s="22">
        <v>8.8699999999999992</v>
      </c>
      <c r="CD484" s="22" t="s">
        <v>998</v>
      </c>
      <c r="CE484" s="130" t="str">
        <f>IF(CA484="-","-",_xlfn.XLOOKUP(CA484,ABNT5101!$B$4:$B$9,ABNT5101!$C$4:$C$9))</f>
        <v>-</v>
      </c>
      <c r="CF484" s="130" t="str">
        <f>IF(CA484="-","-",_xlfn.XLOOKUP(CA484,ABNT5101!$B$4:$B$9,ABNT5101!$D$4:$D$9))</f>
        <v>-</v>
      </c>
      <c r="CG484" s="18" t="str">
        <f t="shared" si="263"/>
        <v>-</v>
      </c>
      <c r="CH484" s="18" t="str">
        <f t="shared" si="264"/>
        <v>-</v>
      </c>
      <c r="CI484" s="18" t="str">
        <f t="shared" si="265"/>
        <v>-</v>
      </c>
      <c r="CJ484" s="133" t="str">
        <f>_xlfn.XLOOKUP(CK484,'Banco de dados'!$B:$B,'Banco de dados'!$D:$D)</f>
        <v>TECNOWATT</v>
      </c>
      <c r="CK484" s="145" t="s">
        <v>826</v>
      </c>
      <c r="CL484" s="24" t="str">
        <f>_xlfn.XLOOKUP(CK484,'Banco de dados'!$B:$B,'Banco de dados'!$E:$E)</f>
        <v>SIGSAGPTLRRSSNDL_40W_50IBBRS
1-10C1MUN6.5</v>
      </c>
      <c r="CM484" s="24"/>
      <c r="CN484" s="24" t="e">
        <f>IF(CM484="-","-",_xlfn.XLOOKUP(CM484,'Banco de dados'!$B:$B,'Banco de dados'!$E:$E))</f>
        <v>#N/A</v>
      </c>
      <c r="CO484" s="26">
        <f t="shared" si="266"/>
        <v>1</v>
      </c>
      <c r="CP484" s="24">
        <f>_xlfn.XLOOKUP(CK484,'Banco de dados'!$B:$B,'Banco de dados'!$H:$H)</f>
        <v>40</v>
      </c>
      <c r="CQ484" s="24">
        <f>_xlfn.XLOOKUP(CM484,'Banco de dados'!$B:$B,'Banco de dados'!$H:$H)</f>
        <v>0</v>
      </c>
      <c r="CR484" s="24">
        <f>_xlfn.XLOOKUP(CK484,'Banco de dados'!$B:$B,'Banco de dados'!$F:$F)</f>
        <v>6641</v>
      </c>
      <c r="CS484" s="24">
        <f>_xlfn.XLOOKUP(CM484,'Banco de dados'!$B:$B,'Banco de dados'!$F:$F)</f>
        <v>0</v>
      </c>
      <c r="CT484" s="25">
        <v>0</v>
      </c>
      <c r="CU484" s="25"/>
      <c r="CV484" s="24" t="str">
        <f>IF(AI484&lt;=0.5,"Curto I",IF(AND(AI484&gt;='Braços de IP'!$B$9,AI484&lt;='Braços de IP'!$D$9),'Braços de IP'!$E$9,IF(AND(AI484&gt;='Braços de IP'!$B$10,AI484&lt;='Braços de IP'!$D$10),'Braços de IP'!$E$10,IF(AND(AI484&gt;='Braços de IP'!$B$11,AI484&lt;='Braços de IP'!$D$11),'Braços de IP'!$E$11,IF(AND(AI484&gt;='Braços de IP'!$B$12,AI484&lt;='Braços de IP'!$D$12),'Braços de IP'!$E$12,IF(AND(AI484&gt;='Braços de IP'!$B$13,AI484&lt;='Braços de IP'!$D$13),'Braços de IP'!$E$13,IF(AND(AI484&gt;='Braços de IP'!$B$14,AI484&lt;='Braços de IP'!$D$14),'Braços de IP'!$E$14,"ERRO")))))))</f>
        <v>Curto II</v>
      </c>
      <c r="CW484" s="25" t="str">
        <f>'Braços de IP'!E9</f>
        <v>Curto I</v>
      </c>
      <c r="CX484" s="24">
        <f>IF($CW484="","",VLOOKUP($CW484,'Braços de IP'!$E$9:$I$15,2,0))</f>
        <v>1.2</v>
      </c>
      <c r="CY484" s="27">
        <f>IF($CW484="","",VLOOKUP($CW484,'Braços de IP'!$E$9:$I$15,5,0))</f>
        <v>6.5</v>
      </c>
      <c r="CZ484" s="24"/>
      <c r="DA484" s="24"/>
      <c r="DB484" s="24"/>
      <c r="DC484" s="24"/>
      <c r="DD484" s="24"/>
      <c r="DE484" s="24"/>
      <c r="DF484" s="28">
        <f t="shared" si="267"/>
        <v>40</v>
      </c>
      <c r="DG484" s="29">
        <f t="shared" si="268"/>
        <v>100</v>
      </c>
      <c r="DH484" s="28">
        <f t="shared" si="269"/>
        <v>140</v>
      </c>
      <c r="DI484" s="30">
        <f t="shared" si="270"/>
        <v>0.6</v>
      </c>
      <c r="DJ484" s="31"/>
      <c r="DK484" s="32"/>
      <c r="DL484" s="15" t="s">
        <v>141</v>
      </c>
      <c r="DM484" s="15"/>
      <c r="DO484" s="33">
        <f t="shared" si="271"/>
        <v>0.65811965811965811</v>
      </c>
    </row>
    <row r="485" spans="3:125" ht="15.75" hidden="1" customHeight="1" x14ac:dyDescent="0.3">
      <c r="C485" t="s">
        <v>991</v>
      </c>
      <c r="D485" s="15">
        <v>162</v>
      </c>
      <c r="E485" s="15" t="s">
        <v>132</v>
      </c>
      <c r="F485" s="15" t="s">
        <v>331</v>
      </c>
      <c r="G485" s="15">
        <v>-30.048725900000001</v>
      </c>
      <c r="H485" s="15">
        <v>-50.164124569999998</v>
      </c>
      <c r="I485" s="15" t="s">
        <v>154</v>
      </c>
      <c r="J485" s="15" t="s">
        <v>135</v>
      </c>
      <c r="K485" s="15" t="s">
        <v>136</v>
      </c>
      <c r="L485" s="15" t="s">
        <v>148</v>
      </c>
      <c r="M485" s="15">
        <v>100</v>
      </c>
      <c r="N485" s="15">
        <v>17</v>
      </c>
      <c r="O485" s="15">
        <v>0</v>
      </c>
      <c r="P485" s="15">
        <f t="shared" si="245"/>
        <v>200</v>
      </c>
      <c r="Q485" s="20">
        <v>2</v>
      </c>
      <c r="R485" s="16">
        <v>2.5</v>
      </c>
      <c r="S485" s="16">
        <v>7</v>
      </c>
      <c r="T485" s="15"/>
      <c r="U485" s="15"/>
      <c r="V485" s="15">
        <v>0</v>
      </c>
      <c r="W485" s="15">
        <v>2.5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 t="s">
        <v>138</v>
      </c>
      <c r="AD485" s="15" t="s">
        <v>139</v>
      </c>
      <c r="AE485" s="15">
        <v>34.5</v>
      </c>
      <c r="AF485" s="15">
        <v>7.5</v>
      </c>
      <c r="AG485" s="15">
        <v>1</v>
      </c>
      <c r="AH485" s="15">
        <v>0.3</v>
      </c>
      <c r="AI485" s="15">
        <v>1.3</v>
      </c>
      <c r="AJ485" s="16">
        <f t="shared" si="246"/>
        <v>1</v>
      </c>
      <c r="AK485" s="16" t="s">
        <v>135</v>
      </c>
      <c r="AL485" s="16" t="s">
        <v>135</v>
      </c>
      <c r="AM485" s="15" t="s">
        <v>140</v>
      </c>
      <c r="AN485" s="16">
        <f t="shared" si="247"/>
        <v>2</v>
      </c>
      <c r="AO485" s="16">
        <v>0</v>
      </c>
      <c r="AP485" s="16">
        <v>0</v>
      </c>
      <c r="AQ485" s="16">
        <v>0</v>
      </c>
      <c r="AR485" s="16">
        <v>0</v>
      </c>
      <c r="AS485" s="16">
        <v>0</v>
      </c>
      <c r="AT485" s="16" t="s">
        <v>135</v>
      </c>
      <c r="AU485" s="17">
        <f t="shared" si="248"/>
        <v>0</v>
      </c>
      <c r="AV485" s="17"/>
      <c r="AW485" s="17">
        <f>VLOOKUP(I485,ABNT5101!$I$3:$J$9,2)</f>
        <v>10</v>
      </c>
      <c r="AX485" s="17">
        <f>VLOOKUP(I485,ABNT5101!$I$3:$M$9,5)</f>
        <v>0.18</v>
      </c>
      <c r="AY485" s="131" t="str">
        <f>_xlfn.XLOOKUP(I485,ABNT5101!$I:$I,ABNT5101!$L:$L)</f>
        <v>-</v>
      </c>
      <c r="AZ485" s="131">
        <f>_xlfn.XLOOKUP(I485,ABNT5101!$I:$I,ABNT5101!M:M)</f>
        <v>0.18</v>
      </c>
      <c r="BA485" s="131" t="str">
        <f>_xlfn.XLOOKUP(I485,ABNT5101!$I:$I,ABNT5101!N:N)</f>
        <v>-</v>
      </c>
      <c r="BB485" s="131">
        <f>_xlfn.XLOOKUP(I485,ABNT5101!$I:$I,ABNT5101!O:O)</f>
        <v>16</v>
      </c>
      <c r="BC485" s="18" t="str">
        <f t="shared" si="249"/>
        <v>ATENDE</v>
      </c>
      <c r="BD485" s="19">
        <f t="shared" si="250"/>
        <v>2.100000000000013E-2</v>
      </c>
      <c r="BE485" s="19">
        <f t="shared" si="251"/>
        <v>1.3333333333333335</v>
      </c>
      <c r="BF485" s="19" t="str">
        <f t="shared" si="252"/>
        <v>-</v>
      </c>
      <c r="BG485" s="20">
        <v>10.210000000000001</v>
      </c>
      <c r="BH485" s="20">
        <v>0.42</v>
      </c>
      <c r="BI485" s="20"/>
      <c r="BJ485" s="20"/>
      <c r="BK485" s="21"/>
      <c r="BL485" s="20"/>
      <c r="BM485" s="18" t="str">
        <f t="shared" si="253"/>
        <v>ATENDE</v>
      </c>
      <c r="BN485" s="18" t="str">
        <f t="shared" si="254"/>
        <v>ATENDE</v>
      </c>
      <c r="BO485" s="18" t="str">
        <f t="shared" si="255"/>
        <v>ATENDE</v>
      </c>
      <c r="BP485" s="18" t="str">
        <f t="shared" si="256"/>
        <v>ATENDE</v>
      </c>
      <c r="BQ485" s="22" t="str">
        <f t="shared" si="257"/>
        <v>C4</v>
      </c>
      <c r="BR485" s="22" t="str">
        <f t="shared" si="272"/>
        <v>P6</v>
      </c>
      <c r="BS485" s="23">
        <f t="shared" si="258"/>
        <v>1.1999999999999997</v>
      </c>
      <c r="BT485" s="20">
        <v>6.6</v>
      </c>
      <c r="BU485" s="20">
        <v>3.38</v>
      </c>
      <c r="BV485" s="132">
        <f>IF(BR485="-","-",_xlfn.XLOOKUP(BR485,ABNT5101!$B$4:$B$9,ABNT5101!$C$4:$C$9))</f>
        <v>3</v>
      </c>
      <c r="BW485" s="132">
        <f>IF(BR485="-","-",_xlfn.XLOOKUP(BR485,ABNT5101!$B$4:$B$9,ABNT5101!$D$4:$D$9))</f>
        <v>0.6</v>
      </c>
      <c r="BX485" s="18" t="str">
        <f t="shared" si="259"/>
        <v>ATENDE</v>
      </c>
      <c r="BY485" s="18" t="str">
        <f t="shared" si="260"/>
        <v>ATENDE</v>
      </c>
      <c r="BZ485" s="18" t="str">
        <f t="shared" si="261"/>
        <v>ATENDE</v>
      </c>
      <c r="CA485" s="22" t="str">
        <f t="shared" ref="CA485:CA496" si="274">BR485</f>
        <v>P6</v>
      </c>
      <c r="CB485" s="23">
        <f t="shared" si="262"/>
        <v>1.8266666666666667</v>
      </c>
      <c r="CC485" s="22">
        <v>8.48</v>
      </c>
      <c r="CD485" s="22">
        <v>3.34</v>
      </c>
      <c r="CE485" s="130">
        <f>IF(CA485="-","-",_xlfn.XLOOKUP(CA485,ABNT5101!$B$4:$B$9,ABNT5101!$C$4:$C$9))</f>
        <v>3</v>
      </c>
      <c r="CF485" s="130">
        <f>IF(CA485="-","-",_xlfn.XLOOKUP(CA485,ABNT5101!$B$4:$B$9,ABNT5101!$D$4:$D$9))</f>
        <v>0.6</v>
      </c>
      <c r="CG485" s="18" t="str">
        <f t="shared" si="263"/>
        <v>ATENDE</v>
      </c>
      <c r="CH485" s="18" t="str">
        <f t="shared" si="264"/>
        <v>ATENDE</v>
      </c>
      <c r="CI485" s="18" t="str">
        <f t="shared" si="265"/>
        <v>ATENDE</v>
      </c>
      <c r="CJ485" s="133" t="str">
        <f>_xlfn.XLOOKUP(CK485,'Banco de dados'!$B:$B,'Banco de dados'!$D:$D)</f>
        <v>LEDSTAR</v>
      </c>
      <c r="CK485" s="145" t="s">
        <v>711</v>
      </c>
      <c r="CL485" s="24" t="str">
        <f>_xlfn.XLOOKUP(CK485,'Banco de dados'!$B:$B,'Banco de dados'!$E:$E)</f>
        <v>LUM LED SL VT 9.1 44W</v>
      </c>
      <c r="CM485" s="24"/>
      <c r="CN485" s="24" t="e">
        <f>IF(CM485="-","-",_xlfn.XLOOKUP(CM485,'Banco de dados'!$B:$B,'Banco de dados'!$E:$E))</f>
        <v>#N/A</v>
      </c>
      <c r="CO485" s="26">
        <f t="shared" si="266"/>
        <v>1</v>
      </c>
      <c r="CP485" s="24">
        <f>_xlfn.XLOOKUP(CK485,'Banco de dados'!$B:$B,'Banco de dados'!$H:$H)</f>
        <v>44</v>
      </c>
      <c r="CQ485" s="24">
        <f>_xlfn.XLOOKUP(CM485,'Banco de dados'!$B:$B,'Banco de dados'!$H:$H)</f>
        <v>0</v>
      </c>
      <c r="CR485" s="24">
        <f>_xlfn.XLOOKUP(CK485,'Banco de dados'!$B:$B,'Banco de dados'!$F:$F)</f>
        <v>7657.99</v>
      </c>
      <c r="CS485" s="24">
        <f>_xlfn.XLOOKUP(CM485,'Banco de dados'!$B:$B,'Banco de dados'!$F:$F)</f>
        <v>0</v>
      </c>
      <c r="CT485" s="25">
        <v>0</v>
      </c>
      <c r="CU485" s="25"/>
      <c r="CV485" s="24" t="str">
        <f>IF(AI485&lt;=0.5,"Curto I",IF(AND(AI485&gt;='Braços de IP'!$B$9,AI485&lt;='Braços de IP'!$D$9),'Braços de IP'!$E$9,IF(AND(AI485&gt;='Braços de IP'!$B$10,AI485&lt;='Braços de IP'!$D$10),'Braços de IP'!$E$10,IF(AND(AI485&gt;='Braços de IP'!$B$11,AI485&lt;='Braços de IP'!$D$11),'Braços de IP'!$E$11,IF(AND(AI485&gt;='Braços de IP'!$B$12,AI485&lt;='Braços de IP'!$D$12),'Braços de IP'!$E$12,IF(AND(AI485&gt;='Braços de IP'!$B$13,AI485&lt;='Braços de IP'!$D$13),'Braços de IP'!$E$13,IF(AND(AI485&gt;='Braços de IP'!$B$14,AI485&lt;='Braços de IP'!$D$14),'Braços de IP'!$E$14,"ERRO")))))))</f>
        <v>Curto II</v>
      </c>
      <c r="CW485" s="25"/>
      <c r="CX485" s="24" t="str">
        <f>IF($CW485="","",VLOOKUP($CW485,'Braços de IP'!$E$9:$I$15,2,0))</f>
        <v/>
      </c>
      <c r="CY485" s="27" t="str">
        <f>IF($CW485="","",VLOOKUP($CW485,'Braços de IP'!$E$9:$I$15,5,0))</f>
        <v/>
      </c>
      <c r="CZ485" s="24"/>
      <c r="DA485" s="24"/>
      <c r="DB485" s="24"/>
      <c r="DC485" s="24"/>
      <c r="DD485" s="24"/>
      <c r="DE485" s="24"/>
      <c r="DF485" s="28">
        <f t="shared" si="267"/>
        <v>44</v>
      </c>
      <c r="DG485" s="29">
        <f t="shared" si="268"/>
        <v>100</v>
      </c>
      <c r="DH485" s="28">
        <f t="shared" si="269"/>
        <v>144</v>
      </c>
      <c r="DI485" s="30">
        <f t="shared" si="270"/>
        <v>0.56000000000000005</v>
      </c>
      <c r="DJ485" s="31"/>
      <c r="DK485" s="32"/>
      <c r="DL485" s="15" t="s">
        <v>141</v>
      </c>
      <c r="DM485" s="15"/>
      <c r="DO485" s="33">
        <f t="shared" si="271"/>
        <v>0.62393162393162394</v>
      </c>
    </row>
    <row r="486" spans="3:125" ht="15.75" hidden="1" customHeight="1" x14ac:dyDescent="0.3">
      <c r="C486" t="s">
        <v>991</v>
      </c>
      <c r="D486" s="15">
        <v>162</v>
      </c>
      <c r="E486" s="15" t="s">
        <v>132</v>
      </c>
      <c r="F486" s="15" t="s">
        <v>331</v>
      </c>
      <c r="G486" s="15">
        <v>-30.048725900000001</v>
      </c>
      <c r="H486" s="15">
        <v>-50.164124569999998</v>
      </c>
      <c r="I486" s="15" t="s">
        <v>154</v>
      </c>
      <c r="J486" s="15" t="s">
        <v>135</v>
      </c>
      <c r="K486" s="15" t="s">
        <v>136</v>
      </c>
      <c r="L486" s="15" t="s">
        <v>148</v>
      </c>
      <c r="M486" s="15">
        <v>100</v>
      </c>
      <c r="N486" s="15">
        <v>17</v>
      </c>
      <c r="O486" s="15">
        <v>0</v>
      </c>
      <c r="P486" s="15">
        <f t="shared" si="245"/>
        <v>200</v>
      </c>
      <c r="Q486" s="20">
        <v>2</v>
      </c>
      <c r="R486" s="16">
        <v>2.5</v>
      </c>
      <c r="S486" s="16">
        <v>7</v>
      </c>
      <c r="T486" s="15"/>
      <c r="U486" s="15"/>
      <c r="V486" s="15">
        <v>0</v>
      </c>
      <c r="W486" s="15">
        <v>2.5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 t="s">
        <v>138</v>
      </c>
      <c r="AD486" s="15" t="s">
        <v>139</v>
      </c>
      <c r="AE486" s="15">
        <v>34.5</v>
      </c>
      <c r="AF486" s="15">
        <v>7.5</v>
      </c>
      <c r="AG486" s="15">
        <v>1</v>
      </c>
      <c r="AH486" s="15">
        <v>0.3</v>
      </c>
      <c r="AI486" s="15">
        <v>1.3</v>
      </c>
      <c r="AJ486" s="16">
        <f t="shared" si="246"/>
        <v>1</v>
      </c>
      <c r="AK486" s="16" t="s">
        <v>135</v>
      </c>
      <c r="AL486" s="16" t="s">
        <v>135</v>
      </c>
      <c r="AM486" s="15" t="s">
        <v>140</v>
      </c>
      <c r="AN486" s="16">
        <f t="shared" si="247"/>
        <v>2</v>
      </c>
      <c r="AO486" s="16">
        <v>0</v>
      </c>
      <c r="AP486" s="16">
        <v>0</v>
      </c>
      <c r="AQ486" s="16">
        <v>0</v>
      </c>
      <c r="AR486" s="16">
        <v>0</v>
      </c>
      <c r="AS486" s="16">
        <v>0</v>
      </c>
      <c r="AT486" s="16" t="s">
        <v>135</v>
      </c>
      <c r="AU486" s="17">
        <f t="shared" si="248"/>
        <v>0</v>
      </c>
      <c r="AV486" s="17"/>
      <c r="AW486" s="17">
        <f>VLOOKUP(I486,ABNT5101!$I$3:$J$9,2)</f>
        <v>10</v>
      </c>
      <c r="AX486" s="17">
        <f>VLOOKUP(I486,ABNT5101!$I$3:$M$9,5)</f>
        <v>0.18</v>
      </c>
      <c r="AY486" s="131" t="str">
        <f>_xlfn.XLOOKUP(I486,ABNT5101!$I:$I,ABNT5101!$L:$L)</f>
        <v>-</v>
      </c>
      <c r="AZ486" s="131">
        <f>_xlfn.XLOOKUP(I486,ABNT5101!$I:$I,ABNT5101!M:M)</f>
        <v>0.18</v>
      </c>
      <c r="BA486" s="131" t="str">
        <f>_xlfn.XLOOKUP(I486,ABNT5101!$I:$I,ABNT5101!N:N)</f>
        <v>-</v>
      </c>
      <c r="BB486" s="131">
        <f>_xlfn.XLOOKUP(I486,ABNT5101!$I:$I,ABNT5101!O:O)</f>
        <v>16</v>
      </c>
      <c r="BC486" s="18" t="str">
        <f t="shared" si="249"/>
        <v>ATENDE</v>
      </c>
      <c r="BD486" s="19">
        <f t="shared" si="250"/>
        <v>0.41900000000000004</v>
      </c>
      <c r="BE486" s="19">
        <f t="shared" si="251"/>
        <v>1.8888888888888893</v>
      </c>
      <c r="BF486" s="19" t="str">
        <f t="shared" si="252"/>
        <v>-</v>
      </c>
      <c r="BG486" s="20">
        <v>14.19</v>
      </c>
      <c r="BH486" s="20">
        <v>0.52</v>
      </c>
      <c r="BI486" s="20"/>
      <c r="BJ486" s="20"/>
      <c r="BK486" s="21"/>
      <c r="BL486" s="20"/>
      <c r="BM486" s="18" t="str">
        <f t="shared" si="253"/>
        <v>ATENDE</v>
      </c>
      <c r="BN486" s="18" t="str">
        <f t="shared" si="254"/>
        <v>ATENDE</v>
      </c>
      <c r="BO486" s="18" t="str">
        <f t="shared" si="255"/>
        <v>ATENDE</v>
      </c>
      <c r="BP486" s="18" t="str">
        <f t="shared" si="256"/>
        <v>ATENDE</v>
      </c>
      <c r="BQ486" s="22" t="str">
        <f t="shared" si="257"/>
        <v>C4</v>
      </c>
      <c r="BR486" s="22" t="str">
        <f t="shared" si="272"/>
        <v>P6</v>
      </c>
      <c r="BS486" s="23">
        <f t="shared" si="258"/>
        <v>2.0066666666666664</v>
      </c>
      <c r="BT486" s="20">
        <v>9.02</v>
      </c>
      <c r="BU486" s="20">
        <v>6.65</v>
      </c>
      <c r="BV486" s="132">
        <f>IF(BR486="-","-",_xlfn.XLOOKUP(BR486,ABNT5101!$B$4:$B$9,ABNT5101!$C$4:$C$9))</f>
        <v>3</v>
      </c>
      <c r="BW486" s="132">
        <f>IF(BR486="-","-",_xlfn.XLOOKUP(BR486,ABNT5101!$B$4:$B$9,ABNT5101!$D$4:$D$9))</f>
        <v>0.6</v>
      </c>
      <c r="BX486" s="18" t="str">
        <f t="shared" si="259"/>
        <v>ATENDE</v>
      </c>
      <c r="BY486" s="18" t="str">
        <f t="shared" si="260"/>
        <v>ATENDE</v>
      </c>
      <c r="BZ486" s="18" t="str">
        <f t="shared" si="261"/>
        <v>ATENDE</v>
      </c>
      <c r="CA486" s="22" t="str">
        <f t="shared" si="274"/>
        <v>P6</v>
      </c>
      <c r="CB486" s="23">
        <f t="shared" si="262"/>
        <v>2.7266666666666666</v>
      </c>
      <c r="CC486" s="22">
        <v>11.18</v>
      </c>
      <c r="CD486" s="22">
        <v>4.37</v>
      </c>
      <c r="CE486" s="130">
        <f>IF(CA486="-","-",_xlfn.XLOOKUP(CA486,ABNT5101!$B$4:$B$9,ABNT5101!$C$4:$C$9))</f>
        <v>3</v>
      </c>
      <c r="CF486" s="130">
        <f>IF(CA486="-","-",_xlfn.XLOOKUP(CA486,ABNT5101!$B$4:$B$9,ABNT5101!$D$4:$D$9))</f>
        <v>0.6</v>
      </c>
      <c r="CG486" s="18" t="str">
        <f t="shared" si="263"/>
        <v>ATENDE</v>
      </c>
      <c r="CH486" s="18" t="str">
        <f t="shared" si="264"/>
        <v>ATENDE</v>
      </c>
      <c r="CI486" s="18" t="str">
        <f t="shared" si="265"/>
        <v>ATENDE</v>
      </c>
      <c r="CJ486" s="133" t="str">
        <f>_xlfn.XLOOKUP(CK486,'Banco de dados'!$B:$B,'Banco de dados'!$D:$D)</f>
        <v>SX LIGHTING</v>
      </c>
      <c r="CK486" s="145" t="s">
        <v>805</v>
      </c>
      <c r="CL486" s="24" t="str">
        <f>_xlfn.XLOOKUP(CK486,'Banco de dados'!$B:$B,'Banco de dados'!$E:$E)</f>
        <v>SXINEVO050K40L12CZF7PHF</v>
      </c>
      <c r="CM486" s="24"/>
      <c r="CN486" s="24" t="e">
        <f>IF(CM486="-","-",_xlfn.XLOOKUP(CM486,'Banco de dados'!$B:$B,'Banco de dados'!$E:$E))</f>
        <v>#N/A</v>
      </c>
      <c r="CO486" s="26">
        <f t="shared" si="266"/>
        <v>1</v>
      </c>
      <c r="CP486" s="24">
        <f>_xlfn.XLOOKUP(CK486,'Banco de dados'!$B:$B,'Banco de dados'!$H:$H)</f>
        <v>50</v>
      </c>
      <c r="CQ486" s="24" t="e">
        <f>_xlfn.XLOOKUP(CM486,'Banco de dados'!$B:$B,'Banco de dados'!$H:$H)</f>
        <v>#N/A</v>
      </c>
      <c r="CR486" s="24">
        <f>_xlfn.XLOOKUP(CK486,'Banco de dados'!$B:$B,'Banco de dados'!$F:$F)</f>
        <v>8650</v>
      </c>
      <c r="CS486" s="24">
        <f>_xlfn.XLOOKUP(CM486,'Banco de dados'!$B:$B,'Banco de dados'!$F:$F)</f>
        <v>0</v>
      </c>
      <c r="CT486" s="25">
        <v>0</v>
      </c>
      <c r="CU486" s="25"/>
      <c r="CV486" s="24" t="str">
        <f>IF(AI486&lt;=0.5,"Curto I",IF(AND(AI486&gt;='Braços de IP'!$B$9,AI486&lt;='Braços de IP'!$D$9),'Braços de IP'!$E$9,IF(AND(AI486&gt;='Braços de IP'!$B$10,AI486&lt;='Braços de IP'!$D$10),'Braços de IP'!$E$10,IF(AND(AI486&gt;='Braços de IP'!$B$11,AI486&lt;='Braços de IP'!$D$11),'Braços de IP'!$E$11,IF(AND(AI486&gt;='Braços de IP'!$B$12,AI486&lt;='Braços de IP'!$D$12),'Braços de IP'!$E$12,IF(AND(AI486&gt;='Braços de IP'!$B$13,AI486&lt;='Braços de IP'!$D$13),'Braços de IP'!$E$13,IF(AND(AI486&gt;='Braços de IP'!$B$14,AI486&lt;='Braços de IP'!$D$14),'Braços de IP'!$E$14,"ERRO")))))))</f>
        <v>Curto II</v>
      </c>
      <c r="CW486" s="25"/>
      <c r="CX486" s="24" t="str">
        <f>IF($CW486="","",VLOOKUP($CW486,'Braços de IP'!$E$9:$I$15,2,0))</f>
        <v/>
      </c>
      <c r="CY486" s="27" t="str">
        <f>IF($CW486="","",VLOOKUP($CW486,'Braços de IP'!$E$9:$I$15,5,0))</f>
        <v/>
      </c>
      <c r="CZ486" s="24"/>
      <c r="DA486" s="24"/>
      <c r="DB486" s="24"/>
      <c r="DC486" s="24"/>
      <c r="DD486" s="24"/>
      <c r="DE486" s="24"/>
      <c r="DF486" s="28">
        <f t="shared" si="267"/>
        <v>50</v>
      </c>
      <c r="DG486" s="29">
        <f t="shared" si="268"/>
        <v>100</v>
      </c>
      <c r="DH486" s="28">
        <f t="shared" si="269"/>
        <v>150</v>
      </c>
      <c r="DI486" s="30">
        <f t="shared" si="270"/>
        <v>0.5</v>
      </c>
      <c r="DJ486" s="31"/>
      <c r="DK486" s="32"/>
      <c r="DL486" s="15" t="s">
        <v>141</v>
      </c>
      <c r="DM486" s="15"/>
      <c r="DO486" s="33">
        <f t="shared" si="271"/>
        <v>0.57264957264957261</v>
      </c>
    </row>
    <row r="487" spans="3:125" ht="15.75" hidden="1" customHeight="1" x14ac:dyDescent="0.3">
      <c r="C487" t="s">
        <v>991</v>
      </c>
      <c r="D487" s="15">
        <v>162</v>
      </c>
      <c r="E487" s="15" t="s">
        <v>132</v>
      </c>
      <c r="F487" s="15" t="s">
        <v>331</v>
      </c>
      <c r="G487" s="15">
        <v>-30.048725900000001</v>
      </c>
      <c r="H487" s="15">
        <v>-50.164124569999998</v>
      </c>
      <c r="I487" s="15" t="s">
        <v>154</v>
      </c>
      <c r="J487" s="15" t="s">
        <v>135</v>
      </c>
      <c r="K487" s="15" t="s">
        <v>136</v>
      </c>
      <c r="L487" s="15" t="s">
        <v>148</v>
      </c>
      <c r="M487" s="15">
        <v>100</v>
      </c>
      <c r="N487" s="15">
        <v>17</v>
      </c>
      <c r="O487" s="15">
        <v>0</v>
      </c>
      <c r="P487" s="15">
        <f t="shared" si="245"/>
        <v>200</v>
      </c>
      <c r="Q487" s="20">
        <v>2</v>
      </c>
      <c r="R487" s="16">
        <v>2.5</v>
      </c>
      <c r="S487" s="16">
        <v>7</v>
      </c>
      <c r="T487" s="15"/>
      <c r="U487" s="15"/>
      <c r="V487" s="15">
        <v>0</v>
      </c>
      <c r="W487" s="15">
        <v>2.5</v>
      </c>
      <c r="X487" s="15">
        <v>0</v>
      </c>
      <c r="Y487" s="15">
        <v>0</v>
      </c>
      <c r="Z487" s="15">
        <v>0</v>
      </c>
      <c r="AA487" s="15">
        <v>0</v>
      </c>
      <c r="AB487" s="15">
        <v>0</v>
      </c>
      <c r="AC487" s="15" t="s">
        <v>138</v>
      </c>
      <c r="AD487" s="15" t="s">
        <v>139</v>
      </c>
      <c r="AE487" s="15">
        <v>34.5</v>
      </c>
      <c r="AF487" s="15">
        <v>7.5</v>
      </c>
      <c r="AG487" s="15">
        <v>1</v>
      </c>
      <c r="AH487" s="15">
        <v>0.3</v>
      </c>
      <c r="AI487" s="15">
        <v>1.3</v>
      </c>
      <c r="AJ487" s="16">
        <f t="shared" si="246"/>
        <v>1</v>
      </c>
      <c r="AK487" s="16" t="s">
        <v>135</v>
      </c>
      <c r="AL487" s="16" t="s">
        <v>135</v>
      </c>
      <c r="AM487" s="15" t="s">
        <v>140</v>
      </c>
      <c r="AN487" s="16">
        <f t="shared" si="247"/>
        <v>2</v>
      </c>
      <c r="AO487" s="16">
        <v>0</v>
      </c>
      <c r="AP487" s="16">
        <v>0</v>
      </c>
      <c r="AQ487" s="16">
        <v>0</v>
      </c>
      <c r="AR487" s="16">
        <v>0</v>
      </c>
      <c r="AS487" s="16">
        <v>0</v>
      </c>
      <c r="AT487" s="16" t="s">
        <v>135</v>
      </c>
      <c r="AU487" s="17">
        <f t="shared" si="248"/>
        <v>0</v>
      </c>
      <c r="AV487" s="17"/>
      <c r="AW487" s="17">
        <f>VLOOKUP(I487,ABNT5101!$I$3:$J$9,2)</f>
        <v>10</v>
      </c>
      <c r="AX487" s="17">
        <f>VLOOKUP(I487,ABNT5101!$I$3:$M$9,5)</f>
        <v>0.18</v>
      </c>
      <c r="AY487" s="131" t="str">
        <f>_xlfn.XLOOKUP(I487,ABNT5101!$I:$I,ABNT5101!$L:$L)</f>
        <v>-</v>
      </c>
      <c r="AZ487" s="131">
        <f>_xlfn.XLOOKUP(I487,ABNT5101!$I:$I,ABNT5101!M:M)</f>
        <v>0.18</v>
      </c>
      <c r="BA487" s="131" t="str">
        <f>_xlfn.XLOOKUP(I487,ABNT5101!$I:$I,ABNT5101!N:N)</f>
        <v>-</v>
      </c>
      <c r="BB487" s="131">
        <f>_xlfn.XLOOKUP(I487,ABNT5101!$I:$I,ABNT5101!O:O)</f>
        <v>16</v>
      </c>
      <c r="BC487" s="18" t="str">
        <f t="shared" si="249"/>
        <v>ATENDE</v>
      </c>
      <c r="BD487" s="19">
        <f t="shared" si="250"/>
        <v>0.10399999999999987</v>
      </c>
      <c r="BE487" s="19">
        <f t="shared" si="251"/>
        <v>1.7222222222222223</v>
      </c>
      <c r="BF487" s="19" t="str">
        <f t="shared" si="252"/>
        <v>-</v>
      </c>
      <c r="BG487" s="20">
        <v>11.04</v>
      </c>
      <c r="BH487" s="20">
        <v>0.49</v>
      </c>
      <c r="BI487" s="20"/>
      <c r="BJ487" s="20"/>
      <c r="BK487" s="21"/>
      <c r="BL487" s="20"/>
      <c r="BM487" s="18" t="str">
        <f t="shared" si="253"/>
        <v>ATENDE</v>
      </c>
      <c r="BN487" s="18" t="str">
        <f t="shared" si="254"/>
        <v>ATENDE</v>
      </c>
      <c r="BO487" s="18" t="str">
        <f t="shared" si="255"/>
        <v>ATENDE</v>
      </c>
      <c r="BP487" s="18" t="str">
        <f t="shared" si="256"/>
        <v>ATENDE</v>
      </c>
      <c r="BQ487" s="22" t="str">
        <f t="shared" si="257"/>
        <v>C4</v>
      </c>
      <c r="BR487" s="22" t="str">
        <f t="shared" si="272"/>
        <v>P6</v>
      </c>
      <c r="BS487" s="23">
        <f t="shared" si="258"/>
        <v>0.68666666666666654</v>
      </c>
      <c r="BT487" s="20">
        <v>5.0599999999999996</v>
      </c>
      <c r="BU487" s="20">
        <v>2.91</v>
      </c>
      <c r="BV487" s="132">
        <f>IF(BR487="-","-",_xlfn.XLOOKUP(BR487,ABNT5101!$B$4:$B$9,ABNT5101!$C$4:$C$9))</f>
        <v>3</v>
      </c>
      <c r="BW487" s="132">
        <f>IF(BR487="-","-",_xlfn.XLOOKUP(BR487,ABNT5101!$B$4:$B$9,ABNT5101!$D$4:$D$9))</f>
        <v>0.6</v>
      </c>
      <c r="BX487" s="18" t="str">
        <f t="shared" si="259"/>
        <v>ATENDE</v>
      </c>
      <c r="BY487" s="18" t="str">
        <f t="shared" si="260"/>
        <v>ATENDE</v>
      </c>
      <c r="BZ487" s="18" t="str">
        <f t="shared" si="261"/>
        <v>ATENDE</v>
      </c>
      <c r="CA487" s="22" t="str">
        <f t="shared" si="274"/>
        <v>P6</v>
      </c>
      <c r="CB487" s="23">
        <f t="shared" si="262"/>
        <v>1.8366666666666664</v>
      </c>
      <c r="CC487" s="22">
        <v>8.51</v>
      </c>
      <c r="CD487" s="22">
        <v>3.84</v>
      </c>
      <c r="CE487" s="130">
        <f>IF(CA487="-","-",_xlfn.XLOOKUP(CA487,ABNT5101!$B$4:$B$9,ABNT5101!$C$4:$C$9))</f>
        <v>3</v>
      </c>
      <c r="CF487" s="130">
        <f>IF(CA487="-","-",_xlfn.XLOOKUP(CA487,ABNT5101!$B$4:$B$9,ABNT5101!$D$4:$D$9))</f>
        <v>0.6</v>
      </c>
      <c r="CG487" s="18" t="str">
        <f t="shared" si="263"/>
        <v>ATENDE</v>
      </c>
      <c r="CH487" s="18" t="str">
        <f t="shared" si="264"/>
        <v>ATENDE</v>
      </c>
      <c r="CI487" s="18" t="str">
        <f t="shared" si="265"/>
        <v>ATENDE</v>
      </c>
      <c r="CJ487" s="133" t="str">
        <f>_xlfn.XLOOKUP(CK487,'Banco de dados'!$B:$B,'Banco de dados'!$D:$D)</f>
        <v>TECNOWATT</v>
      </c>
      <c r="CK487" s="145" t="s">
        <v>826</v>
      </c>
      <c r="CL487" s="24" t="str">
        <f>_xlfn.XLOOKUP(CK487,'Banco de dados'!$B:$B,'Banco de dados'!$E:$E)</f>
        <v>SIGSAGPTLRRSSNDL_40W_50IBBRS
1-10C1MUN6.5</v>
      </c>
      <c r="CM487" s="24"/>
      <c r="CN487" s="24" t="e">
        <f>IF(CM487="-","-",_xlfn.XLOOKUP(CM487,'Banco de dados'!$B:$B,'Banco de dados'!$E:$E))</f>
        <v>#N/A</v>
      </c>
      <c r="CO487" s="26">
        <f t="shared" si="266"/>
        <v>1</v>
      </c>
      <c r="CP487" s="24">
        <f>_xlfn.XLOOKUP(CK487,'Banco de dados'!$B:$B,'Banco de dados'!$H:$H)</f>
        <v>40</v>
      </c>
      <c r="CQ487" s="24">
        <f>_xlfn.XLOOKUP(CM487,'Banco de dados'!$B:$B,'Banco de dados'!$H:$H)</f>
        <v>0</v>
      </c>
      <c r="CR487" s="24">
        <f>_xlfn.XLOOKUP(CK487,'Banco de dados'!$B:$B,'Banco de dados'!$F:$F)</f>
        <v>6641</v>
      </c>
      <c r="CS487" s="24">
        <f>_xlfn.XLOOKUP(CM487,'Banco de dados'!$B:$B,'Banco de dados'!$F:$F)</f>
        <v>0</v>
      </c>
      <c r="CT487" s="25">
        <v>0</v>
      </c>
      <c r="CU487" s="25"/>
      <c r="CV487" s="24" t="str">
        <f>IF(AI487&lt;=0.5,"Curto I",IF(AND(AI487&gt;='Braços de IP'!$B$9,AI487&lt;='Braços de IP'!$D$9),'Braços de IP'!$E$9,IF(AND(AI487&gt;='Braços de IP'!$B$10,AI487&lt;='Braços de IP'!$D$10),'Braços de IP'!$E$10,IF(AND(AI487&gt;='Braços de IP'!$B$11,AI487&lt;='Braços de IP'!$D$11),'Braços de IP'!$E$11,IF(AND(AI487&gt;='Braços de IP'!$B$12,AI487&lt;='Braços de IP'!$D$12),'Braços de IP'!$E$12,IF(AND(AI487&gt;='Braços de IP'!$B$13,AI487&lt;='Braços de IP'!$D$13),'Braços de IP'!$E$13,IF(AND(AI487&gt;='Braços de IP'!$B$14,AI487&lt;='Braços de IP'!$D$14),'Braços de IP'!$E$14,"ERRO")))))))</f>
        <v>Curto II</v>
      </c>
      <c r="CW487" s="25"/>
      <c r="CX487" s="24" t="str">
        <f>IF($CW487="","",VLOOKUP($CW487,'Braços de IP'!$E$9:$I$15,2,0))</f>
        <v/>
      </c>
      <c r="CY487" s="27" t="str">
        <f>IF($CW487="","",VLOOKUP($CW487,'Braços de IP'!$E$9:$I$15,5,0))</f>
        <v/>
      </c>
      <c r="CZ487" s="24"/>
      <c r="DA487" s="24"/>
      <c r="DB487" s="24"/>
      <c r="DC487" s="24"/>
      <c r="DD487" s="24"/>
      <c r="DE487" s="24"/>
      <c r="DF487" s="28">
        <f t="shared" si="267"/>
        <v>40</v>
      </c>
      <c r="DG487" s="29">
        <f t="shared" si="268"/>
        <v>100</v>
      </c>
      <c r="DH487" s="28">
        <f t="shared" si="269"/>
        <v>140</v>
      </c>
      <c r="DI487" s="30">
        <f t="shared" si="270"/>
        <v>0.6</v>
      </c>
      <c r="DJ487" s="31"/>
      <c r="DK487" s="32"/>
      <c r="DL487" s="15" t="s">
        <v>141</v>
      </c>
      <c r="DM487" s="15"/>
      <c r="DO487" s="33">
        <f t="shared" si="271"/>
        <v>0.65811965811965811</v>
      </c>
    </row>
    <row r="488" spans="3:125" ht="15.75" hidden="1" customHeight="1" x14ac:dyDescent="0.3">
      <c r="C488" t="s">
        <v>991</v>
      </c>
      <c r="D488" s="15">
        <v>163</v>
      </c>
      <c r="E488" s="15" t="s">
        <v>153</v>
      </c>
      <c r="F488" s="15" t="s">
        <v>332</v>
      </c>
      <c r="G488" s="15">
        <v>-30.046629719999999</v>
      </c>
      <c r="H488" s="15">
        <v>-50.161162439999998</v>
      </c>
      <c r="I488" s="15" t="s">
        <v>154</v>
      </c>
      <c r="J488" s="15" t="s">
        <v>135</v>
      </c>
      <c r="K488" s="15" t="s">
        <v>136</v>
      </c>
      <c r="L488" s="15" t="s">
        <v>148</v>
      </c>
      <c r="M488" s="15">
        <v>100</v>
      </c>
      <c r="N488" s="15">
        <v>17</v>
      </c>
      <c r="O488" s="15">
        <v>0</v>
      </c>
      <c r="P488" s="15">
        <f t="shared" si="245"/>
        <v>200</v>
      </c>
      <c r="Q488" s="20">
        <v>2</v>
      </c>
      <c r="R488" s="16">
        <v>2.5</v>
      </c>
      <c r="S488" s="16">
        <v>7</v>
      </c>
      <c r="T488" s="15"/>
      <c r="U488" s="15"/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 t="s">
        <v>138</v>
      </c>
      <c r="AD488" s="15" t="s">
        <v>139</v>
      </c>
      <c r="AE488" s="15">
        <v>32.5</v>
      </c>
      <c r="AF488" s="15">
        <v>7.5</v>
      </c>
      <c r="AG488" s="15">
        <v>1</v>
      </c>
      <c r="AH488" s="15">
        <v>0.4</v>
      </c>
      <c r="AI488" s="15">
        <v>1.3</v>
      </c>
      <c r="AJ488" s="16">
        <f t="shared" si="246"/>
        <v>0.9</v>
      </c>
      <c r="AK488" s="16" t="s">
        <v>135</v>
      </c>
      <c r="AL488" s="16" t="s">
        <v>135</v>
      </c>
      <c r="AM488" s="15" t="s">
        <v>140</v>
      </c>
      <c r="AN488" s="16">
        <f t="shared" si="247"/>
        <v>2</v>
      </c>
      <c r="AO488" s="16">
        <v>0</v>
      </c>
      <c r="AP488" s="16">
        <v>0</v>
      </c>
      <c r="AQ488" s="16">
        <v>0</v>
      </c>
      <c r="AR488" s="16">
        <v>0</v>
      </c>
      <c r="AS488" s="16">
        <v>0</v>
      </c>
      <c r="AT488" s="16" t="s">
        <v>135</v>
      </c>
      <c r="AU488" s="17">
        <f t="shared" si="248"/>
        <v>0</v>
      </c>
      <c r="AV488" s="17"/>
      <c r="AW488" s="17">
        <f>VLOOKUP(I488,ABNT5101!$I$3:$J$9,2)</f>
        <v>10</v>
      </c>
      <c r="AX488" s="17">
        <f>VLOOKUP(I488,ABNT5101!$I$3:$M$9,5)</f>
        <v>0.18</v>
      </c>
      <c r="AY488" s="131" t="str">
        <f>_xlfn.XLOOKUP(I488,ABNT5101!$I:$I,ABNT5101!$L:$L)</f>
        <v>-</v>
      </c>
      <c r="AZ488" s="131">
        <f>_xlfn.XLOOKUP(I488,ABNT5101!$I:$I,ABNT5101!M:M)</f>
        <v>0.18</v>
      </c>
      <c r="BA488" s="131" t="str">
        <f>_xlfn.XLOOKUP(I488,ABNT5101!$I:$I,ABNT5101!N:N)</f>
        <v>-</v>
      </c>
      <c r="BB488" s="131">
        <f>_xlfn.XLOOKUP(I488,ABNT5101!$I:$I,ABNT5101!O:O)</f>
        <v>16</v>
      </c>
      <c r="BC488" s="18" t="str">
        <f t="shared" si="249"/>
        <v>ATENDE</v>
      </c>
      <c r="BD488" s="19">
        <f t="shared" si="250"/>
        <v>8.0999999999999961E-2</v>
      </c>
      <c r="BE488" s="19">
        <f t="shared" si="251"/>
        <v>1.5</v>
      </c>
      <c r="BF488" s="19" t="str">
        <f t="shared" si="252"/>
        <v>-</v>
      </c>
      <c r="BG488" s="20">
        <v>10.81</v>
      </c>
      <c r="BH488" s="20">
        <v>0.45</v>
      </c>
      <c r="BI488" s="20"/>
      <c r="BJ488" s="20"/>
      <c r="BK488" s="21"/>
      <c r="BL488" s="20"/>
      <c r="BM488" s="18" t="str">
        <f t="shared" si="253"/>
        <v>ATENDE</v>
      </c>
      <c r="BN488" s="18" t="str">
        <f t="shared" si="254"/>
        <v>ATENDE</v>
      </c>
      <c r="BO488" s="18" t="str">
        <f t="shared" si="255"/>
        <v>ATENDE</v>
      </c>
      <c r="BP488" s="18" t="str">
        <f t="shared" si="256"/>
        <v>ATENDE</v>
      </c>
      <c r="BQ488" s="22" t="str">
        <f t="shared" si="257"/>
        <v>C4</v>
      </c>
      <c r="BR488" s="22" t="str">
        <f t="shared" si="272"/>
        <v>P6</v>
      </c>
      <c r="BS488" s="23">
        <f t="shared" si="258"/>
        <v>2.0466666666666669</v>
      </c>
      <c r="BT488" s="20">
        <v>9.14</v>
      </c>
      <c r="BU488" s="20">
        <v>3.87</v>
      </c>
      <c r="BV488" s="132">
        <f>IF(BR488="-","-",_xlfn.XLOOKUP(BR488,ABNT5101!$B$4:$B$9,ABNT5101!$C$4:$C$9))</f>
        <v>3</v>
      </c>
      <c r="BW488" s="132">
        <f>IF(BR488="-","-",_xlfn.XLOOKUP(BR488,ABNT5101!$B$4:$B$9,ABNT5101!$D$4:$D$9))</f>
        <v>0.6</v>
      </c>
      <c r="BX488" s="18" t="str">
        <f t="shared" si="259"/>
        <v>ATENDE</v>
      </c>
      <c r="BY488" s="18" t="str">
        <f t="shared" si="260"/>
        <v>ATENDE</v>
      </c>
      <c r="BZ488" s="18" t="str">
        <f t="shared" si="261"/>
        <v>ATENDE</v>
      </c>
      <c r="CA488" s="22" t="str">
        <f t="shared" si="274"/>
        <v>P6</v>
      </c>
      <c r="CB488" s="23" t="e">
        <f t="shared" si="262"/>
        <v>#VALUE!</v>
      </c>
      <c r="CC488" s="22" t="s">
        <v>994</v>
      </c>
      <c r="CD488" s="22" t="s">
        <v>994</v>
      </c>
      <c r="CE488" s="130">
        <f>IF(CA488="-","-",_xlfn.XLOOKUP(CA488,ABNT5101!$B$4:$B$9,ABNT5101!$C$4:$C$9))</f>
        <v>3</v>
      </c>
      <c r="CF488" s="130">
        <f>IF(CA488="-","-",_xlfn.XLOOKUP(CA488,ABNT5101!$B$4:$B$9,ABNT5101!$D$4:$D$9))</f>
        <v>0.6</v>
      </c>
      <c r="CG488" s="18" t="str">
        <f t="shared" si="263"/>
        <v>ATENDE</v>
      </c>
      <c r="CH488" s="18" t="str">
        <f t="shared" si="264"/>
        <v>ATENDE</v>
      </c>
      <c r="CI488" s="18" t="str">
        <f t="shared" si="265"/>
        <v>ATENDE</v>
      </c>
      <c r="CJ488" s="133" t="str">
        <f>_xlfn.XLOOKUP(CK488,'Banco de dados'!$B:$B,'Banco de dados'!$D:$D)</f>
        <v>LEDSTAR</v>
      </c>
      <c r="CK488" s="145" t="s">
        <v>711</v>
      </c>
      <c r="CL488" s="24" t="str">
        <f>_xlfn.XLOOKUP(CK488,'Banco de dados'!$B:$B,'Banco de dados'!$E:$E)</f>
        <v>LUM LED SL VT 9.1 44W</v>
      </c>
      <c r="CM488" s="24"/>
      <c r="CN488" s="24" t="e">
        <f>IF(CM488="-","-",_xlfn.XLOOKUP(CM488,'Banco de dados'!$B:$B,'Banco de dados'!$E:$E))</f>
        <v>#N/A</v>
      </c>
      <c r="CO488" s="26">
        <f t="shared" si="266"/>
        <v>1</v>
      </c>
      <c r="CP488" s="24">
        <f>_xlfn.XLOOKUP(CK488,'Banco de dados'!$B:$B,'Banco de dados'!$H:$H)</f>
        <v>44</v>
      </c>
      <c r="CQ488" s="24" t="e">
        <f>_xlfn.XLOOKUP(CM488,'Banco de dados'!$B:$B,'Banco de dados'!$H:$H)</f>
        <v>#N/A</v>
      </c>
      <c r="CR488" s="24">
        <f>_xlfn.XLOOKUP(CK488,'Banco de dados'!$B:$B,'Banco de dados'!$F:$F)</f>
        <v>7657.99</v>
      </c>
      <c r="CS488" s="24">
        <f>_xlfn.XLOOKUP(CM488,'Banco de dados'!$B:$B,'Banco de dados'!$F:$F)</f>
        <v>0</v>
      </c>
      <c r="CT488" s="25">
        <v>0</v>
      </c>
      <c r="CU488" s="25"/>
      <c r="CV488" s="24" t="str">
        <f>IF(AI488&lt;=0.5,"Curto I",IF(AND(AI488&gt;='Braços de IP'!$B$9,AI488&lt;='Braços de IP'!$D$9),'Braços de IP'!$E$9,IF(AND(AI488&gt;='Braços de IP'!$B$10,AI488&lt;='Braços de IP'!$D$10),'Braços de IP'!$E$10,IF(AND(AI488&gt;='Braços de IP'!$B$11,AI488&lt;='Braços de IP'!$D$11),'Braços de IP'!$E$11,IF(AND(AI488&gt;='Braços de IP'!$B$12,AI488&lt;='Braços de IP'!$D$12),'Braços de IP'!$E$12,IF(AND(AI488&gt;='Braços de IP'!$B$13,AI488&lt;='Braços de IP'!$D$13),'Braços de IP'!$E$13,IF(AND(AI488&gt;='Braços de IP'!$B$14,AI488&lt;='Braços de IP'!$D$14),'Braços de IP'!$E$14,"ERRO")))))))</f>
        <v>Curto II</v>
      </c>
      <c r="CW488" s="25"/>
      <c r="CX488" s="24" t="str">
        <f>IF($CW488="","",VLOOKUP($CW488,'Braços de IP'!$E$9:$I$15,2,0))</f>
        <v/>
      </c>
      <c r="CY488" s="27" t="str">
        <f>IF($CW488="","",VLOOKUP($CW488,'Braços de IP'!$E$9:$I$15,5,0))</f>
        <v/>
      </c>
      <c r="CZ488" s="24"/>
      <c r="DA488" s="24"/>
      <c r="DB488" s="24"/>
      <c r="DC488" s="24"/>
      <c r="DD488" s="24"/>
      <c r="DE488" s="24"/>
      <c r="DF488" s="28">
        <f t="shared" si="267"/>
        <v>44</v>
      </c>
      <c r="DG488" s="29">
        <f t="shared" si="268"/>
        <v>100</v>
      </c>
      <c r="DH488" s="28">
        <f t="shared" si="269"/>
        <v>144</v>
      </c>
      <c r="DI488" s="30">
        <f t="shared" si="270"/>
        <v>0.56000000000000005</v>
      </c>
      <c r="DJ488" s="31"/>
      <c r="DK488" s="32"/>
      <c r="DL488" s="15" t="s">
        <v>141</v>
      </c>
      <c r="DM488" s="15"/>
      <c r="DO488" s="33">
        <f t="shared" si="271"/>
        <v>0.62393162393162394</v>
      </c>
    </row>
    <row r="489" spans="3:125" ht="15.75" hidden="1" customHeight="1" x14ac:dyDescent="0.3">
      <c r="C489" t="s">
        <v>991</v>
      </c>
      <c r="D489" s="15">
        <v>163</v>
      </c>
      <c r="E489" s="15" t="s">
        <v>153</v>
      </c>
      <c r="F489" s="15" t="s">
        <v>332</v>
      </c>
      <c r="G489" s="15">
        <v>-30.046629719999999</v>
      </c>
      <c r="H489" s="15">
        <v>-50.161162439999998</v>
      </c>
      <c r="I489" s="15" t="s">
        <v>154</v>
      </c>
      <c r="J489" s="15" t="s">
        <v>135</v>
      </c>
      <c r="K489" s="15" t="s">
        <v>136</v>
      </c>
      <c r="L489" s="15" t="s">
        <v>148</v>
      </c>
      <c r="M489" s="15">
        <v>100</v>
      </c>
      <c r="N489" s="15">
        <v>17</v>
      </c>
      <c r="O489" s="15">
        <v>0</v>
      </c>
      <c r="P489" s="15">
        <f t="shared" si="245"/>
        <v>200</v>
      </c>
      <c r="Q489" s="20">
        <v>2</v>
      </c>
      <c r="R489" s="16">
        <v>2.5</v>
      </c>
      <c r="S489" s="16">
        <v>7</v>
      </c>
      <c r="T489" s="15"/>
      <c r="U489" s="15"/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 t="s">
        <v>138</v>
      </c>
      <c r="AD489" s="15" t="s">
        <v>139</v>
      </c>
      <c r="AE489" s="15">
        <v>32.5</v>
      </c>
      <c r="AF489" s="15">
        <v>7.5</v>
      </c>
      <c r="AG489" s="15">
        <v>1</v>
      </c>
      <c r="AH489" s="15">
        <v>0.4</v>
      </c>
      <c r="AI489" s="15">
        <v>1.3</v>
      </c>
      <c r="AJ489" s="16">
        <f t="shared" si="246"/>
        <v>0.9</v>
      </c>
      <c r="AK489" s="16" t="s">
        <v>135</v>
      </c>
      <c r="AL489" s="16" t="s">
        <v>135</v>
      </c>
      <c r="AM489" s="15" t="s">
        <v>140</v>
      </c>
      <c r="AN489" s="16">
        <f t="shared" si="247"/>
        <v>2</v>
      </c>
      <c r="AO489" s="16">
        <v>0</v>
      </c>
      <c r="AP489" s="16">
        <v>0</v>
      </c>
      <c r="AQ489" s="16">
        <v>0</v>
      </c>
      <c r="AR489" s="16">
        <v>0</v>
      </c>
      <c r="AS489" s="16">
        <v>0</v>
      </c>
      <c r="AT489" s="16" t="s">
        <v>135</v>
      </c>
      <c r="AU489" s="17">
        <f t="shared" si="248"/>
        <v>0</v>
      </c>
      <c r="AV489" s="17"/>
      <c r="AW489" s="17">
        <f>VLOOKUP(I489,ABNT5101!$I$3:$J$9,2)</f>
        <v>10</v>
      </c>
      <c r="AX489" s="17">
        <f>VLOOKUP(I489,ABNT5101!$I$3:$M$9,5)</f>
        <v>0.18</v>
      </c>
      <c r="AY489" s="131" t="str">
        <f>_xlfn.XLOOKUP(I489,ABNT5101!$I:$I,ABNT5101!$L:$L)</f>
        <v>-</v>
      </c>
      <c r="AZ489" s="131">
        <f>_xlfn.XLOOKUP(I489,ABNT5101!$I:$I,ABNT5101!M:M)</f>
        <v>0.18</v>
      </c>
      <c r="BA489" s="131" t="str">
        <f>_xlfn.XLOOKUP(I489,ABNT5101!$I:$I,ABNT5101!N:N)</f>
        <v>-</v>
      </c>
      <c r="BB489" s="131">
        <f>_xlfn.XLOOKUP(I489,ABNT5101!$I:$I,ABNT5101!O:O)</f>
        <v>16</v>
      </c>
      <c r="BC489" s="18" t="str">
        <f t="shared" si="249"/>
        <v>ATENDE</v>
      </c>
      <c r="BD489" s="19">
        <f t="shared" si="250"/>
        <v>2.8000000000000025E-2</v>
      </c>
      <c r="BE489" s="19">
        <f t="shared" si="251"/>
        <v>2.4444444444444446</v>
      </c>
      <c r="BF489" s="19" t="str">
        <f t="shared" si="252"/>
        <v>-</v>
      </c>
      <c r="BG489" s="20">
        <v>10.28</v>
      </c>
      <c r="BH489" s="20">
        <v>0.62</v>
      </c>
      <c r="BI489" s="20"/>
      <c r="BJ489" s="20"/>
      <c r="BK489" s="21"/>
      <c r="BL489" s="20"/>
      <c r="BM489" s="18" t="str">
        <f t="shared" si="253"/>
        <v>ATENDE</v>
      </c>
      <c r="BN489" s="18" t="str">
        <f t="shared" si="254"/>
        <v>ATENDE</v>
      </c>
      <c r="BO489" s="18" t="str">
        <f t="shared" si="255"/>
        <v>ATENDE</v>
      </c>
      <c r="BP489" s="18" t="str">
        <f t="shared" si="256"/>
        <v>ATENDE</v>
      </c>
      <c r="BQ489" s="22" t="str">
        <f t="shared" si="257"/>
        <v>C4</v>
      </c>
      <c r="BR489" s="22" t="str">
        <f t="shared" si="272"/>
        <v>P6</v>
      </c>
      <c r="BS489" s="23">
        <f t="shared" si="258"/>
        <v>1.9033333333333338</v>
      </c>
      <c r="BT489" s="20">
        <v>8.7100000000000009</v>
      </c>
      <c r="BU489" s="20">
        <v>4.41</v>
      </c>
      <c r="BV489" s="132">
        <f>IF(BR489="-","-",_xlfn.XLOOKUP(BR489,ABNT5101!$B$4:$B$9,ABNT5101!$C$4:$C$9))</f>
        <v>3</v>
      </c>
      <c r="BW489" s="132">
        <f>IF(BR489="-","-",_xlfn.XLOOKUP(BR489,ABNT5101!$B$4:$B$9,ABNT5101!$D$4:$D$9))</f>
        <v>0.6</v>
      </c>
      <c r="BX489" s="18" t="str">
        <f t="shared" si="259"/>
        <v>ATENDE</v>
      </c>
      <c r="BY489" s="18" t="str">
        <f t="shared" si="260"/>
        <v>ATENDE</v>
      </c>
      <c r="BZ489" s="18" t="str">
        <f t="shared" si="261"/>
        <v>ATENDE</v>
      </c>
      <c r="CA489" s="22" t="str">
        <f t="shared" si="274"/>
        <v>P6</v>
      </c>
      <c r="CB489" s="23" t="e">
        <f t="shared" si="262"/>
        <v>#VALUE!</v>
      </c>
      <c r="CC489" s="22" t="s">
        <v>994</v>
      </c>
      <c r="CD489" s="22" t="s">
        <v>994</v>
      </c>
      <c r="CE489" s="130">
        <f>IF(CA489="-","-",_xlfn.XLOOKUP(CA489,ABNT5101!$B$4:$B$9,ABNT5101!$C$4:$C$9))</f>
        <v>3</v>
      </c>
      <c r="CF489" s="130">
        <f>IF(CA489="-","-",_xlfn.XLOOKUP(CA489,ABNT5101!$B$4:$B$9,ABNT5101!$D$4:$D$9))</f>
        <v>0.6</v>
      </c>
      <c r="CG489" s="18" t="str">
        <f t="shared" si="263"/>
        <v>ATENDE</v>
      </c>
      <c r="CH489" s="18" t="str">
        <f t="shared" si="264"/>
        <v>ATENDE</v>
      </c>
      <c r="CI489" s="18" t="str">
        <f t="shared" si="265"/>
        <v>ATENDE</v>
      </c>
      <c r="CJ489" s="133" t="str">
        <f>_xlfn.XLOOKUP(CK489,'Banco de dados'!$B:$B,'Banco de dados'!$D:$D)</f>
        <v>SX LIGHTING</v>
      </c>
      <c r="CK489" s="145" t="s">
        <v>803</v>
      </c>
      <c r="CL489" s="24" t="str">
        <f>_xlfn.XLOOKUP(CK489,'Banco de dados'!$B:$B,'Banco de dados'!$E:$E)</f>
        <v>SXINEVO040K40L12CZF7PHF</v>
      </c>
      <c r="CM489" s="24"/>
      <c r="CN489" s="24" t="e">
        <f>IF(CM489="-","-",_xlfn.XLOOKUP(CM489,'Banco de dados'!$B:$B,'Banco de dados'!$E:$E))</f>
        <v>#N/A</v>
      </c>
      <c r="CO489" s="26">
        <f t="shared" si="266"/>
        <v>1</v>
      </c>
      <c r="CP489" s="24">
        <f>_xlfn.XLOOKUP(CK489,'Banco de dados'!$B:$B,'Banco de dados'!$H:$H)</f>
        <v>39</v>
      </c>
      <c r="CQ489" s="24" t="e">
        <f>_xlfn.XLOOKUP(CM489,'Banco de dados'!$B:$B,'Banco de dados'!$H:$H)</f>
        <v>#N/A</v>
      </c>
      <c r="CR489" s="24">
        <f>_xlfn.XLOOKUP(CK489,'Banco de dados'!$B:$B,'Banco de dados'!$F:$F)</f>
        <v>6552</v>
      </c>
      <c r="CS489" s="24" t="e">
        <f>_xlfn.XLOOKUP(CM489,'Banco de dados'!$B:$B,'Banco de dados'!$F:$F)</f>
        <v>#N/A</v>
      </c>
      <c r="CT489" s="25">
        <v>0</v>
      </c>
      <c r="CU489" s="25"/>
      <c r="CV489" s="24" t="str">
        <f>IF(AI489&lt;=0.5,"Curto I",IF(AND(AI489&gt;='Braços de IP'!$B$9,AI489&lt;='Braços de IP'!$D$9),'Braços de IP'!$E$9,IF(AND(AI489&gt;='Braços de IP'!$B$10,AI489&lt;='Braços de IP'!$D$10),'Braços de IP'!$E$10,IF(AND(AI489&gt;='Braços de IP'!$B$11,AI489&lt;='Braços de IP'!$D$11),'Braços de IP'!$E$11,IF(AND(AI489&gt;='Braços de IP'!$B$12,AI489&lt;='Braços de IP'!$D$12),'Braços de IP'!$E$12,IF(AND(AI489&gt;='Braços de IP'!$B$13,AI489&lt;='Braços de IP'!$D$13),'Braços de IP'!$E$13,IF(AND(AI489&gt;='Braços de IP'!$B$14,AI489&lt;='Braços de IP'!$D$14),'Braços de IP'!$E$14,"ERRO")))))))</f>
        <v>Curto II</v>
      </c>
      <c r="CW489" s="25"/>
      <c r="CX489" s="24" t="str">
        <f>IF($CW489="","",VLOOKUP($CW489,'Braços de IP'!$E$9:$I$15,2,0))</f>
        <v/>
      </c>
      <c r="CY489" s="27" t="str">
        <f>IF($CW489="","",VLOOKUP($CW489,'Braços de IP'!$E$9:$I$15,5,0))</f>
        <v/>
      </c>
      <c r="CZ489" s="24"/>
      <c r="DA489" s="24"/>
      <c r="DB489" s="24"/>
      <c r="DC489" s="24"/>
      <c r="DD489" s="24"/>
      <c r="DE489" s="24"/>
      <c r="DF489" s="28">
        <f t="shared" si="267"/>
        <v>39</v>
      </c>
      <c r="DG489" s="29">
        <f t="shared" si="268"/>
        <v>100</v>
      </c>
      <c r="DH489" s="28">
        <f t="shared" si="269"/>
        <v>139</v>
      </c>
      <c r="DI489" s="30">
        <f t="shared" si="270"/>
        <v>0.61</v>
      </c>
      <c r="DJ489" s="31"/>
      <c r="DK489" s="32"/>
      <c r="DL489" s="15" t="s">
        <v>141</v>
      </c>
      <c r="DM489" s="15"/>
      <c r="DO489" s="33">
        <f t="shared" si="271"/>
        <v>0.66666666666666663</v>
      </c>
    </row>
    <row r="490" spans="3:125" ht="15.75" hidden="1" customHeight="1" x14ac:dyDescent="0.3">
      <c r="C490" t="s">
        <v>991</v>
      </c>
      <c r="D490" s="15">
        <v>163</v>
      </c>
      <c r="E490" s="15" t="s">
        <v>153</v>
      </c>
      <c r="F490" s="15" t="s">
        <v>332</v>
      </c>
      <c r="G490" s="15">
        <v>-30.046629719999999</v>
      </c>
      <c r="H490" s="15">
        <v>-50.161162439999998</v>
      </c>
      <c r="I490" s="15" t="s">
        <v>154</v>
      </c>
      <c r="J490" s="15" t="s">
        <v>135</v>
      </c>
      <c r="K490" s="15" t="s">
        <v>136</v>
      </c>
      <c r="L490" s="15" t="s">
        <v>148</v>
      </c>
      <c r="M490" s="15">
        <v>100</v>
      </c>
      <c r="N490" s="15">
        <v>17</v>
      </c>
      <c r="O490" s="15">
        <v>0</v>
      </c>
      <c r="P490" s="15">
        <f t="shared" si="245"/>
        <v>200</v>
      </c>
      <c r="Q490" s="20">
        <v>2</v>
      </c>
      <c r="R490" s="16">
        <v>2.5</v>
      </c>
      <c r="S490" s="16">
        <v>7</v>
      </c>
      <c r="T490" s="15"/>
      <c r="U490" s="15"/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 t="s">
        <v>138</v>
      </c>
      <c r="AD490" s="15" t="s">
        <v>139</v>
      </c>
      <c r="AE490" s="15">
        <v>32.5</v>
      </c>
      <c r="AF490" s="15">
        <v>7.5</v>
      </c>
      <c r="AG490" s="15">
        <v>1</v>
      </c>
      <c r="AH490" s="15">
        <v>0.4</v>
      </c>
      <c r="AI490" s="15">
        <v>1.3</v>
      </c>
      <c r="AJ490" s="16">
        <f t="shared" si="246"/>
        <v>0.9</v>
      </c>
      <c r="AK490" s="16" t="s">
        <v>135</v>
      </c>
      <c r="AL490" s="16" t="s">
        <v>135</v>
      </c>
      <c r="AM490" s="15" t="s">
        <v>140</v>
      </c>
      <c r="AN490" s="16">
        <f t="shared" si="247"/>
        <v>2</v>
      </c>
      <c r="AO490" s="16">
        <v>0</v>
      </c>
      <c r="AP490" s="16">
        <v>0</v>
      </c>
      <c r="AQ490" s="16">
        <v>0</v>
      </c>
      <c r="AR490" s="16">
        <v>0</v>
      </c>
      <c r="AS490" s="16">
        <v>0</v>
      </c>
      <c r="AT490" s="16" t="s">
        <v>135</v>
      </c>
      <c r="AU490" s="17">
        <f t="shared" si="248"/>
        <v>0</v>
      </c>
      <c r="AV490" s="17"/>
      <c r="AW490" s="17">
        <f>VLOOKUP(I490,ABNT5101!$I$3:$J$9,2)</f>
        <v>10</v>
      </c>
      <c r="AX490" s="17">
        <f>VLOOKUP(I490,ABNT5101!$I$3:$M$9,5)</f>
        <v>0.18</v>
      </c>
      <c r="AY490" s="131" t="str">
        <f>_xlfn.XLOOKUP(I490,ABNT5101!$I:$I,ABNT5101!$L:$L)</f>
        <v>-</v>
      </c>
      <c r="AZ490" s="131">
        <f>_xlfn.XLOOKUP(I490,ABNT5101!$I:$I,ABNT5101!M:M)</f>
        <v>0.18</v>
      </c>
      <c r="BA490" s="131" t="str">
        <f>_xlfn.XLOOKUP(I490,ABNT5101!$I:$I,ABNT5101!N:N)</f>
        <v>-</v>
      </c>
      <c r="BB490" s="131">
        <f>_xlfn.XLOOKUP(I490,ABNT5101!$I:$I,ABNT5101!O:O)</f>
        <v>16</v>
      </c>
      <c r="BC490" s="18" t="str">
        <f t="shared" si="249"/>
        <v>ATENDE</v>
      </c>
      <c r="BD490" s="19">
        <f t="shared" si="250"/>
        <v>0.16700000000000004</v>
      </c>
      <c r="BE490" s="19">
        <f t="shared" si="251"/>
        <v>2.0555555555555558</v>
      </c>
      <c r="BF490" s="19" t="str">
        <f t="shared" si="252"/>
        <v>-</v>
      </c>
      <c r="BG490" s="20">
        <v>11.67</v>
      </c>
      <c r="BH490" s="20">
        <v>0.55000000000000004</v>
      </c>
      <c r="BI490" s="20"/>
      <c r="BJ490" s="20"/>
      <c r="BK490" s="21"/>
      <c r="BL490" s="20"/>
      <c r="BM490" s="18" t="str">
        <f t="shared" si="253"/>
        <v>ATENDE</v>
      </c>
      <c r="BN490" s="18" t="str">
        <f t="shared" si="254"/>
        <v>ATENDE</v>
      </c>
      <c r="BO490" s="18" t="str">
        <f t="shared" si="255"/>
        <v>ATENDE</v>
      </c>
      <c r="BP490" s="18" t="str">
        <f t="shared" si="256"/>
        <v>ATENDE</v>
      </c>
      <c r="BQ490" s="22" t="str">
        <f t="shared" si="257"/>
        <v>C4</v>
      </c>
      <c r="BR490" s="22" t="str">
        <f t="shared" si="272"/>
        <v>P6</v>
      </c>
      <c r="BS490" s="23">
        <f t="shared" si="258"/>
        <v>2.0766666666666667</v>
      </c>
      <c r="BT490" s="20">
        <v>9.23</v>
      </c>
      <c r="BU490" s="20">
        <v>4.76</v>
      </c>
      <c r="BV490" s="132">
        <f>IF(BR490="-","-",_xlfn.XLOOKUP(BR490,ABNT5101!$B$4:$B$9,ABNT5101!$C$4:$C$9))</f>
        <v>3</v>
      </c>
      <c r="BW490" s="132">
        <f>IF(BR490="-","-",_xlfn.XLOOKUP(BR490,ABNT5101!$B$4:$B$9,ABNT5101!$D$4:$D$9))</f>
        <v>0.6</v>
      </c>
      <c r="BX490" s="18" t="str">
        <f t="shared" si="259"/>
        <v>ATENDE</v>
      </c>
      <c r="BY490" s="18" t="str">
        <f t="shared" si="260"/>
        <v>ATENDE</v>
      </c>
      <c r="BZ490" s="18" t="str">
        <f t="shared" si="261"/>
        <v>ATENDE</v>
      </c>
      <c r="CA490" s="22" t="str">
        <f t="shared" si="274"/>
        <v>P6</v>
      </c>
      <c r="CB490" s="23" t="e">
        <f t="shared" si="262"/>
        <v>#VALUE!</v>
      </c>
      <c r="CC490" s="22" t="s">
        <v>994</v>
      </c>
      <c r="CD490" s="22" t="s">
        <v>994</v>
      </c>
      <c r="CE490" s="130">
        <f>IF(CA490="-","-",_xlfn.XLOOKUP(CA490,ABNT5101!$B$4:$B$9,ABNT5101!$C$4:$C$9))</f>
        <v>3</v>
      </c>
      <c r="CF490" s="130">
        <f>IF(CA490="-","-",_xlfn.XLOOKUP(CA490,ABNT5101!$B$4:$B$9,ABNT5101!$D$4:$D$9))</f>
        <v>0.6</v>
      </c>
      <c r="CG490" s="18" t="str">
        <f t="shared" si="263"/>
        <v>ATENDE</v>
      </c>
      <c r="CH490" s="18" t="str">
        <f t="shared" si="264"/>
        <v>ATENDE</v>
      </c>
      <c r="CI490" s="18" t="str">
        <f t="shared" si="265"/>
        <v>ATENDE</v>
      </c>
      <c r="CJ490" s="133" t="str">
        <f>_xlfn.XLOOKUP(CK490,'Banco de dados'!$B:$B,'Banco de dados'!$D:$D)</f>
        <v>TECNOWATT</v>
      </c>
      <c r="CK490" s="145" t="s">
        <v>826</v>
      </c>
      <c r="CL490" s="24" t="str">
        <f>_xlfn.XLOOKUP(CK490,'Banco de dados'!$B:$B,'Banco de dados'!$E:$E)</f>
        <v>SIGSAGPTLRRSSNDL_40W_50IBBRS
1-10C1MUN6.5</v>
      </c>
      <c r="CM490" s="24"/>
      <c r="CN490" s="24" t="e">
        <f>IF(CM490="-","-",_xlfn.XLOOKUP(CM490,'Banco de dados'!$B:$B,'Banco de dados'!$E:$E))</f>
        <v>#N/A</v>
      </c>
      <c r="CO490" s="26">
        <f t="shared" si="266"/>
        <v>1</v>
      </c>
      <c r="CP490" s="24">
        <f>_xlfn.XLOOKUP(CK490,'Banco de dados'!$B:$B,'Banco de dados'!$H:$H)</f>
        <v>40</v>
      </c>
      <c r="CQ490" s="24" t="e">
        <f>_xlfn.XLOOKUP(CM490,'Banco de dados'!$B:$B,'Banco de dados'!$H:$H)</f>
        <v>#N/A</v>
      </c>
      <c r="CR490" s="24">
        <f>_xlfn.XLOOKUP(CK490,'Banco de dados'!$B:$B,'Banco de dados'!$F:$F)</f>
        <v>6641</v>
      </c>
      <c r="CS490" s="24" t="e">
        <f>_xlfn.XLOOKUP(CM490,'Banco de dados'!$B:$B,'Banco de dados'!$F:$F)</f>
        <v>#N/A</v>
      </c>
      <c r="CT490" s="25">
        <v>0</v>
      </c>
      <c r="CU490" s="25"/>
      <c r="CV490" s="24" t="str">
        <f>IF(AI490&lt;=0.5,"Curto I",IF(AND(AI490&gt;='Braços de IP'!$B$9,AI490&lt;='Braços de IP'!$D$9),'Braços de IP'!$E$9,IF(AND(AI490&gt;='Braços de IP'!$B$10,AI490&lt;='Braços de IP'!$D$10),'Braços de IP'!$E$10,IF(AND(AI490&gt;='Braços de IP'!$B$11,AI490&lt;='Braços de IP'!$D$11),'Braços de IP'!$E$11,IF(AND(AI490&gt;='Braços de IP'!$B$12,AI490&lt;='Braços de IP'!$D$12),'Braços de IP'!$E$12,IF(AND(AI490&gt;='Braços de IP'!$B$13,AI490&lt;='Braços de IP'!$D$13),'Braços de IP'!$E$13,IF(AND(AI490&gt;='Braços de IP'!$B$14,AI490&lt;='Braços de IP'!$D$14),'Braços de IP'!$E$14,"ERRO")))))))</f>
        <v>Curto II</v>
      </c>
      <c r="CW490" s="25"/>
      <c r="CX490" s="24" t="str">
        <f>IF($CW490="","",VLOOKUP($CW490,'Braços de IP'!$E$9:$I$15,2,0))</f>
        <v/>
      </c>
      <c r="CY490" s="27" t="str">
        <f>IF($CW490="","",VLOOKUP($CW490,'Braços de IP'!$E$9:$I$15,5,0))</f>
        <v/>
      </c>
      <c r="CZ490" s="24"/>
      <c r="DA490" s="24"/>
      <c r="DB490" s="24"/>
      <c r="DC490" s="24"/>
      <c r="DD490" s="24"/>
      <c r="DE490" s="24"/>
      <c r="DF490" s="28">
        <f t="shared" si="267"/>
        <v>40</v>
      </c>
      <c r="DG490" s="29">
        <f t="shared" si="268"/>
        <v>100</v>
      </c>
      <c r="DH490" s="28">
        <f t="shared" si="269"/>
        <v>140</v>
      </c>
      <c r="DI490" s="30">
        <f t="shared" si="270"/>
        <v>0.6</v>
      </c>
      <c r="DJ490" s="31"/>
      <c r="DK490" s="32"/>
      <c r="DL490" s="15" t="s">
        <v>141</v>
      </c>
      <c r="DM490" s="15"/>
      <c r="DO490" s="33">
        <f t="shared" si="271"/>
        <v>0.65811965811965811</v>
      </c>
    </row>
    <row r="491" spans="3:125" ht="15.75" hidden="1" customHeight="1" x14ac:dyDescent="0.3">
      <c r="C491" t="s">
        <v>991</v>
      </c>
      <c r="D491" s="15">
        <v>164</v>
      </c>
      <c r="E491" s="15" t="s">
        <v>132</v>
      </c>
      <c r="F491" s="15" t="s">
        <v>333</v>
      </c>
      <c r="G491" s="15">
        <v>-30.045665530000001</v>
      </c>
      <c r="H491" s="15">
        <v>-50.161360610000003</v>
      </c>
      <c r="I491" s="15" t="s">
        <v>154</v>
      </c>
      <c r="J491" s="15" t="s">
        <v>135</v>
      </c>
      <c r="K491" s="15" t="s">
        <v>136</v>
      </c>
      <c r="L491" s="15" t="s">
        <v>273</v>
      </c>
      <c r="M491" s="15">
        <v>100</v>
      </c>
      <c r="N491" s="15">
        <v>17</v>
      </c>
      <c r="O491" s="15">
        <v>0</v>
      </c>
      <c r="P491" s="15">
        <f t="shared" si="245"/>
        <v>200</v>
      </c>
      <c r="Q491" s="20">
        <v>2</v>
      </c>
      <c r="R491" s="16">
        <v>2.5</v>
      </c>
      <c r="S491" s="16">
        <v>6.8</v>
      </c>
      <c r="T491" s="15"/>
      <c r="U491" s="15"/>
      <c r="V491" s="15">
        <v>0</v>
      </c>
      <c r="W491" s="15">
        <v>2.5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 t="s">
        <v>138</v>
      </c>
      <c r="AD491" s="15" t="s">
        <v>139</v>
      </c>
      <c r="AE491" s="15">
        <v>34.299999999999997</v>
      </c>
      <c r="AF491" s="15">
        <v>7.5</v>
      </c>
      <c r="AG491" s="15">
        <v>1</v>
      </c>
      <c r="AH491" s="15">
        <v>0.3</v>
      </c>
      <c r="AI491" s="15">
        <v>2.5</v>
      </c>
      <c r="AJ491" s="16">
        <f t="shared" si="246"/>
        <v>2.2000000000000002</v>
      </c>
      <c r="AK491" s="16" t="s">
        <v>135</v>
      </c>
      <c r="AL491" s="16" t="s">
        <v>135</v>
      </c>
      <c r="AM491" s="15" t="s">
        <v>140</v>
      </c>
      <c r="AN491" s="16">
        <f t="shared" si="247"/>
        <v>2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 t="s">
        <v>135</v>
      </c>
      <c r="AU491" s="17">
        <f t="shared" si="248"/>
        <v>0</v>
      </c>
      <c r="AV491" s="17"/>
      <c r="AW491" s="17">
        <f>VLOOKUP(I491,ABNT5101!$I$3:$J$9,2)</f>
        <v>10</v>
      </c>
      <c r="AX491" s="17">
        <f>VLOOKUP(I491,ABNT5101!$I$3:$M$9,5)</f>
        <v>0.18</v>
      </c>
      <c r="AY491" s="131" t="str">
        <f>_xlfn.XLOOKUP(I491,ABNT5101!$I:$I,ABNT5101!$L:$L)</f>
        <v>-</v>
      </c>
      <c r="AZ491" s="131">
        <f>_xlfn.XLOOKUP(I491,ABNT5101!$I:$I,ABNT5101!M:M)</f>
        <v>0.18</v>
      </c>
      <c r="BA491" s="131" t="str">
        <f>_xlfn.XLOOKUP(I491,ABNT5101!$I:$I,ABNT5101!N:N)</f>
        <v>-</v>
      </c>
      <c r="BB491" s="131">
        <f>_xlfn.XLOOKUP(I491,ABNT5101!$I:$I,ABNT5101!O:O)</f>
        <v>16</v>
      </c>
      <c r="BC491" s="18" t="str">
        <f t="shared" si="249"/>
        <v>ATENDE</v>
      </c>
      <c r="BD491" s="19">
        <f t="shared" si="250"/>
        <v>4.2999999999999927E-2</v>
      </c>
      <c r="BE491" s="19">
        <f t="shared" si="251"/>
        <v>1.1111111111111112</v>
      </c>
      <c r="BF491" s="19" t="str">
        <f t="shared" si="252"/>
        <v>-</v>
      </c>
      <c r="BG491" s="20">
        <v>10.43</v>
      </c>
      <c r="BH491" s="20">
        <v>0.38</v>
      </c>
      <c r="BI491" s="20"/>
      <c r="BJ491" s="20"/>
      <c r="BK491" s="21"/>
      <c r="BL491" s="20"/>
      <c r="BM491" s="18" t="str">
        <f t="shared" si="253"/>
        <v>ATENDE</v>
      </c>
      <c r="BN491" s="18" t="str">
        <f t="shared" si="254"/>
        <v>ATENDE</v>
      </c>
      <c r="BO491" s="18" t="str">
        <f t="shared" si="255"/>
        <v>ATENDE</v>
      </c>
      <c r="BP491" s="18" t="str">
        <f t="shared" si="256"/>
        <v>ATENDE</v>
      </c>
      <c r="BQ491" s="22" t="str">
        <f t="shared" si="257"/>
        <v>C4</v>
      </c>
      <c r="BR491" s="22" t="str">
        <f t="shared" si="272"/>
        <v>P6</v>
      </c>
      <c r="BS491" s="23">
        <f t="shared" si="258"/>
        <v>1.7200000000000002</v>
      </c>
      <c r="BT491" s="20">
        <v>8.16</v>
      </c>
      <c r="BU491" s="20">
        <v>4.01</v>
      </c>
      <c r="BV491" s="132">
        <f>IF(BR491="-","-",_xlfn.XLOOKUP(BR491,ABNT5101!$B$4:$B$9,ABNT5101!$C$4:$C$9))</f>
        <v>3</v>
      </c>
      <c r="BW491" s="132">
        <f>IF(BR491="-","-",_xlfn.XLOOKUP(BR491,ABNT5101!$B$4:$B$9,ABNT5101!$D$4:$D$9))</f>
        <v>0.6</v>
      </c>
      <c r="BX491" s="18" t="str">
        <f t="shared" si="259"/>
        <v>ATENDE</v>
      </c>
      <c r="BY491" s="18" t="str">
        <f t="shared" si="260"/>
        <v>ATENDE</v>
      </c>
      <c r="BZ491" s="18" t="str">
        <f t="shared" si="261"/>
        <v>ATENDE</v>
      </c>
      <c r="CA491" s="22" t="str">
        <f t="shared" si="274"/>
        <v>P6</v>
      </c>
      <c r="CB491" s="23">
        <f t="shared" si="262"/>
        <v>1.25</v>
      </c>
      <c r="CC491" s="22">
        <v>6.75</v>
      </c>
      <c r="CD491" s="22">
        <v>2.95</v>
      </c>
      <c r="CE491" s="130">
        <f>IF(CA491="-","-",_xlfn.XLOOKUP(CA491,ABNT5101!$B$4:$B$9,ABNT5101!$C$4:$C$9))</f>
        <v>3</v>
      </c>
      <c r="CF491" s="130">
        <f>IF(CA491="-","-",_xlfn.XLOOKUP(CA491,ABNT5101!$B$4:$B$9,ABNT5101!$D$4:$D$9))</f>
        <v>0.6</v>
      </c>
      <c r="CG491" s="18" t="str">
        <f t="shared" si="263"/>
        <v>ATENDE</v>
      </c>
      <c r="CH491" s="18" t="str">
        <f t="shared" si="264"/>
        <v>ATENDE</v>
      </c>
      <c r="CI491" s="18" t="str">
        <f t="shared" si="265"/>
        <v>ATENDE</v>
      </c>
      <c r="CJ491" s="133" t="str">
        <f>_xlfn.XLOOKUP(CK491,'Banco de dados'!$B:$B,'Banco de dados'!$D:$D)</f>
        <v>LEDSTAR</v>
      </c>
      <c r="CK491" s="145" t="s">
        <v>711</v>
      </c>
      <c r="CL491" s="24" t="str">
        <f>_xlfn.XLOOKUP(CK491,'Banco de dados'!$B:$B,'Banco de dados'!$E:$E)</f>
        <v>LUM LED SL VT 9.1 44W</v>
      </c>
      <c r="CM491" s="24"/>
      <c r="CN491" s="24" t="e">
        <f>IF(CM491="-","-",_xlfn.XLOOKUP(CM491,'Banco de dados'!$B:$B,'Banco de dados'!$E:$E))</f>
        <v>#N/A</v>
      </c>
      <c r="CO491" s="26">
        <f t="shared" si="266"/>
        <v>1</v>
      </c>
      <c r="CP491" s="24">
        <f>_xlfn.XLOOKUP(CK491,'Banco de dados'!$B:$B,'Banco de dados'!$H:$H)</f>
        <v>44</v>
      </c>
      <c r="CQ491" s="24">
        <f>_xlfn.XLOOKUP(CM491,'Banco de dados'!$B:$B,'Banco de dados'!$H:$H)</f>
        <v>0</v>
      </c>
      <c r="CR491" s="24">
        <f>_xlfn.XLOOKUP(CK491,'Banco de dados'!$B:$B,'Banco de dados'!$F:$F)</f>
        <v>7657.99</v>
      </c>
      <c r="CS491" s="24">
        <f>_xlfn.XLOOKUP(CM491,'Banco de dados'!$B:$B,'Banco de dados'!$F:$F)</f>
        <v>0</v>
      </c>
      <c r="CT491" s="25">
        <v>0</v>
      </c>
      <c r="CU491" s="25"/>
      <c r="CV491" s="24" t="str">
        <f>IF(AI491&lt;=0.5,"Curto I",IF(AND(AI491&gt;='Braços de IP'!$B$9,AI491&lt;='Braços de IP'!$D$9),'Braços de IP'!$E$9,IF(AND(AI491&gt;='Braços de IP'!$B$10,AI491&lt;='Braços de IP'!$D$10),'Braços de IP'!$E$10,IF(AND(AI491&gt;='Braços de IP'!$B$11,AI491&lt;='Braços de IP'!$D$11),'Braços de IP'!$E$11,IF(AND(AI491&gt;='Braços de IP'!$B$12,AI491&lt;='Braços de IP'!$D$12),'Braços de IP'!$E$12,IF(AND(AI491&gt;='Braços de IP'!$B$13,AI491&lt;='Braços de IP'!$D$13),'Braços de IP'!$E$13,IF(AND(AI491&gt;='Braços de IP'!$B$14,AI491&lt;='Braços de IP'!$D$14),'Braços de IP'!$E$14,"ERRO")))))))</f>
        <v>Médio II</v>
      </c>
      <c r="CW491" s="25"/>
      <c r="CX491" s="24" t="str">
        <f>IF($CW491="","",VLOOKUP($CW491,'Braços de IP'!$E$9:$I$15,2,0))</f>
        <v/>
      </c>
      <c r="CY491" s="27" t="str">
        <f>IF($CW491="","",VLOOKUP($CW491,'Braços de IP'!$E$9:$I$15,5,0))</f>
        <v/>
      </c>
      <c r="CZ491" s="24"/>
      <c r="DA491" s="24"/>
      <c r="DB491" s="24"/>
      <c r="DC491" s="24"/>
      <c r="DD491" s="24"/>
      <c r="DE491" s="24"/>
      <c r="DF491" s="28">
        <f t="shared" si="267"/>
        <v>44</v>
      </c>
      <c r="DG491" s="29">
        <f t="shared" si="268"/>
        <v>100</v>
      </c>
      <c r="DH491" s="28">
        <f t="shared" si="269"/>
        <v>144</v>
      </c>
      <c r="DI491" s="30">
        <f t="shared" si="270"/>
        <v>0.56000000000000005</v>
      </c>
      <c r="DJ491" s="31"/>
      <c r="DK491" s="32"/>
      <c r="DL491" s="15" t="s">
        <v>141</v>
      </c>
      <c r="DM491" s="15"/>
      <c r="DO491" s="33">
        <f t="shared" si="271"/>
        <v>0.62393162393162394</v>
      </c>
    </row>
    <row r="492" spans="3:125" ht="15.75" customHeight="1" x14ac:dyDescent="0.3">
      <c r="C492" t="s">
        <v>991</v>
      </c>
      <c r="D492" s="15">
        <v>164</v>
      </c>
      <c r="E492" s="15" t="s">
        <v>132</v>
      </c>
      <c r="F492" s="15" t="s">
        <v>333</v>
      </c>
      <c r="G492" s="15">
        <v>-30.045665530000001</v>
      </c>
      <c r="H492" s="15">
        <v>-50.161360610000003</v>
      </c>
      <c r="I492" s="15" t="s">
        <v>154</v>
      </c>
      <c r="J492" s="15" t="s">
        <v>135</v>
      </c>
      <c r="K492" s="15" t="s">
        <v>136</v>
      </c>
      <c r="L492" s="15" t="s">
        <v>273</v>
      </c>
      <c r="M492" s="15">
        <v>100</v>
      </c>
      <c r="N492" s="15">
        <v>17</v>
      </c>
      <c r="O492" s="15">
        <v>0</v>
      </c>
      <c r="P492" s="15">
        <f t="shared" si="245"/>
        <v>200</v>
      </c>
      <c r="Q492" s="20">
        <v>2</v>
      </c>
      <c r="R492" s="16">
        <v>2.5</v>
      </c>
      <c r="S492" s="16">
        <v>6.8</v>
      </c>
      <c r="T492" s="15"/>
      <c r="U492" s="15"/>
      <c r="V492" s="15">
        <v>0</v>
      </c>
      <c r="W492" s="15">
        <v>2.5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 t="s">
        <v>138</v>
      </c>
      <c r="AD492" s="15" t="s">
        <v>139</v>
      </c>
      <c r="AE492" s="15">
        <v>34.299999999999997</v>
      </c>
      <c r="AF492" s="15">
        <v>7.5</v>
      </c>
      <c r="AG492" s="15">
        <v>1</v>
      </c>
      <c r="AH492" s="15">
        <v>0.3</v>
      </c>
      <c r="AI492" s="15">
        <v>2.5</v>
      </c>
      <c r="AJ492" s="16">
        <f t="shared" si="246"/>
        <v>2.2000000000000002</v>
      </c>
      <c r="AK492" s="16" t="s">
        <v>135</v>
      </c>
      <c r="AL492" s="16" t="s">
        <v>135</v>
      </c>
      <c r="AM492" s="15" t="s">
        <v>140</v>
      </c>
      <c r="AN492" s="16">
        <f t="shared" si="247"/>
        <v>2</v>
      </c>
      <c r="AO492" s="16">
        <v>0</v>
      </c>
      <c r="AP492" s="16">
        <v>0</v>
      </c>
      <c r="AQ492" s="16">
        <v>0</v>
      </c>
      <c r="AR492" s="16">
        <v>0</v>
      </c>
      <c r="AS492" s="16">
        <v>0</v>
      </c>
      <c r="AT492" s="16" t="s">
        <v>135</v>
      </c>
      <c r="AU492" s="17">
        <f t="shared" si="248"/>
        <v>0</v>
      </c>
      <c r="AV492" s="17"/>
      <c r="AW492" s="17">
        <f>VLOOKUP(I492,ABNT5101!$I$3:$J$9,2)</f>
        <v>10</v>
      </c>
      <c r="AX492" s="17">
        <f>VLOOKUP(I492,ABNT5101!$I$3:$M$9,5)</f>
        <v>0.18</v>
      </c>
      <c r="AY492" s="131" t="str">
        <f>_xlfn.XLOOKUP(I492,ABNT5101!$I:$I,ABNT5101!$L:$L)</f>
        <v>-</v>
      </c>
      <c r="AZ492" s="131">
        <f>_xlfn.XLOOKUP(I492,ABNT5101!$I:$I,ABNT5101!M:M)</f>
        <v>0.18</v>
      </c>
      <c r="BA492" s="131" t="str">
        <f>_xlfn.XLOOKUP(I492,ABNT5101!$I:$I,ABNT5101!N:N)</f>
        <v>-</v>
      </c>
      <c r="BB492" s="131">
        <f>_xlfn.XLOOKUP(I492,ABNT5101!$I:$I,ABNT5101!O:O)</f>
        <v>16</v>
      </c>
      <c r="BC492" s="18" t="str">
        <f t="shared" si="249"/>
        <v>ATENDE</v>
      </c>
      <c r="BD492" s="19">
        <f t="shared" si="250"/>
        <v>0.10600000000000009</v>
      </c>
      <c r="BE492" s="19">
        <f t="shared" si="251"/>
        <v>1.166666666666667</v>
      </c>
      <c r="BF492" s="19" t="str">
        <f t="shared" si="252"/>
        <v>-</v>
      </c>
      <c r="BG492" s="20">
        <v>11.06</v>
      </c>
      <c r="BH492" s="20">
        <v>0.39</v>
      </c>
      <c r="BI492" s="20"/>
      <c r="BJ492" s="20"/>
      <c r="BK492" s="21"/>
      <c r="BL492" s="20"/>
      <c r="BM492" s="18" t="str">
        <f t="shared" si="253"/>
        <v>ATENDE</v>
      </c>
      <c r="BN492" s="18" t="str">
        <f t="shared" si="254"/>
        <v>ATENDE</v>
      </c>
      <c r="BO492" s="18" t="str">
        <f t="shared" si="255"/>
        <v>ATENDE</v>
      </c>
      <c r="BP492" s="18" t="str">
        <f t="shared" si="256"/>
        <v>ATENDE</v>
      </c>
      <c r="BQ492" s="22" t="str">
        <f t="shared" si="257"/>
        <v>C4</v>
      </c>
      <c r="BR492" s="22" t="str">
        <f t="shared" si="272"/>
        <v>P6</v>
      </c>
      <c r="BS492" s="23">
        <f t="shared" si="258"/>
        <v>0.83666666666666667</v>
      </c>
      <c r="BT492" s="20">
        <v>5.51</v>
      </c>
      <c r="BU492" s="20">
        <v>2.96</v>
      </c>
      <c r="BV492" s="132">
        <f>IF(BR492="-","-",_xlfn.XLOOKUP(BR492,ABNT5101!$B$4:$B$9,ABNT5101!$C$4:$C$9))</f>
        <v>3</v>
      </c>
      <c r="BW492" s="132">
        <f>IF(BR492="-","-",_xlfn.XLOOKUP(BR492,ABNT5101!$B$4:$B$9,ABNT5101!$D$4:$D$9))</f>
        <v>0.6</v>
      </c>
      <c r="BX492" s="18" t="str">
        <f t="shared" si="259"/>
        <v>ATENDE</v>
      </c>
      <c r="BY492" s="18" t="str">
        <f t="shared" si="260"/>
        <v>ATENDE</v>
      </c>
      <c r="BZ492" s="18" t="str">
        <f t="shared" si="261"/>
        <v>ATENDE</v>
      </c>
      <c r="CA492" s="22" t="str">
        <f t="shared" si="274"/>
        <v>P6</v>
      </c>
      <c r="CB492" s="23">
        <f t="shared" si="262"/>
        <v>1.8333333333333335</v>
      </c>
      <c r="CC492" s="22">
        <v>8.5</v>
      </c>
      <c r="CD492" s="22">
        <v>2.2599999999999998</v>
      </c>
      <c r="CE492" s="130">
        <f>IF(CA492="-","-",_xlfn.XLOOKUP(CA492,ABNT5101!$B$4:$B$9,ABNT5101!$C$4:$C$9))</f>
        <v>3</v>
      </c>
      <c r="CF492" s="130">
        <f>IF(CA492="-","-",_xlfn.XLOOKUP(CA492,ABNT5101!$B$4:$B$9,ABNT5101!$D$4:$D$9))</f>
        <v>0.6</v>
      </c>
      <c r="CG492" s="18" t="str">
        <f t="shared" si="263"/>
        <v>ATENDE</v>
      </c>
      <c r="CH492" s="18" t="str">
        <f t="shared" si="264"/>
        <v>ATENDE</v>
      </c>
      <c r="CI492" s="18" t="str">
        <f t="shared" si="265"/>
        <v>ATENDE</v>
      </c>
      <c r="CJ492" s="133" t="str">
        <f>_xlfn.XLOOKUP(CK492,'Banco de dados'!$B:$B,'Banco de dados'!$D:$D)</f>
        <v>SX LIGHTING</v>
      </c>
      <c r="CK492" s="145" t="s">
        <v>803</v>
      </c>
      <c r="CL492" s="24" t="str">
        <f>_xlfn.XLOOKUP(CK492,'Banco de dados'!$B:$B,'Banco de dados'!$E:$E)</f>
        <v>SXINEVO040K40L12CZF7PHF</v>
      </c>
      <c r="CM492" s="24"/>
      <c r="CN492" s="24">
        <f>IF(CM492="-","-",_xlfn.XLOOKUP(CM492,'Banco de dados'!$B:$B,'Banco de dados'!$E:$E))</f>
        <v>0</v>
      </c>
      <c r="CO492" s="26">
        <f t="shared" si="266"/>
        <v>1</v>
      </c>
      <c r="CP492" s="24">
        <f>_xlfn.XLOOKUP(CK492,'Banco de dados'!$B:$B,'Banco de dados'!$H:$H)</f>
        <v>39</v>
      </c>
      <c r="CQ492" s="24">
        <f>_xlfn.XLOOKUP(CM492,'Banco de dados'!$B:$B,'Banco de dados'!$H:$H)</f>
        <v>0</v>
      </c>
      <c r="CR492" s="24">
        <f>_xlfn.XLOOKUP(CK492,'Banco de dados'!$B:$B,'Banco de dados'!$F:$F)</f>
        <v>6552</v>
      </c>
      <c r="CS492" s="24">
        <f>_xlfn.XLOOKUP(CM492,'Banco de dados'!$B:$B,'Banco de dados'!$F:$F)</f>
        <v>0</v>
      </c>
      <c r="CT492" s="25">
        <v>0</v>
      </c>
      <c r="CU492" s="25"/>
      <c r="CV492" s="24" t="str">
        <f>IF(AI492&lt;=0.5,"Curto I",IF(AND(AI492&gt;='Braços de IP'!$B$9,AI492&lt;='Braços de IP'!$D$9),'Braços de IP'!$E$9,IF(AND(AI492&gt;='Braços de IP'!$B$10,AI492&lt;='Braços de IP'!$D$10),'Braços de IP'!$E$10,IF(AND(AI492&gt;='Braços de IP'!$B$11,AI492&lt;='Braços de IP'!$D$11),'Braços de IP'!$E$11,IF(AND(AI492&gt;='Braços de IP'!$B$12,AI492&lt;='Braços de IP'!$D$12),'Braços de IP'!$E$12,IF(AND(AI492&gt;='Braços de IP'!$B$13,AI492&lt;='Braços de IP'!$D$13),'Braços de IP'!$E$13,IF(AND(AI492&gt;='Braços de IP'!$B$14,AI492&lt;='Braços de IP'!$D$14),'Braços de IP'!$E$14,"ERRO")))))))</f>
        <v>Médio II</v>
      </c>
      <c r="CW492" s="25" t="s">
        <v>180</v>
      </c>
      <c r="CX492" s="24">
        <f>IF($CW492="","",VLOOKUP($CW492,'Braços de IP'!$E$9:$I$15,2,0))</f>
        <v>1.4</v>
      </c>
      <c r="CY492" s="27">
        <f>IF($CW492="","",VLOOKUP($CW492,'Braços de IP'!$E$9:$I$15,5,0))</f>
        <v>6.5</v>
      </c>
      <c r="CZ492" s="24"/>
      <c r="DA492" s="24"/>
      <c r="DB492" s="24"/>
      <c r="DC492" s="24"/>
      <c r="DD492" s="24"/>
      <c r="DE492" s="24"/>
      <c r="DF492" s="34">
        <f t="shared" si="267"/>
        <v>39</v>
      </c>
      <c r="DG492" s="29">
        <f t="shared" si="268"/>
        <v>100</v>
      </c>
      <c r="DH492" s="28">
        <f t="shared" si="269"/>
        <v>139</v>
      </c>
      <c r="DI492" s="30">
        <f t="shared" si="270"/>
        <v>0.61</v>
      </c>
      <c r="DJ492" s="31"/>
      <c r="DK492" s="32"/>
      <c r="DL492" s="15" t="s">
        <v>141</v>
      </c>
      <c r="DM492" s="15"/>
      <c r="DO492" s="33">
        <f t="shared" si="271"/>
        <v>0.66666666666666663</v>
      </c>
    </row>
    <row r="493" spans="3:125" ht="15.75" hidden="1" customHeight="1" x14ac:dyDescent="0.3">
      <c r="C493" t="s">
        <v>991</v>
      </c>
      <c r="D493" s="15">
        <v>164</v>
      </c>
      <c r="E493" s="15" t="s">
        <v>132</v>
      </c>
      <c r="F493" s="15" t="s">
        <v>333</v>
      </c>
      <c r="G493" s="15">
        <v>-30.045665530000001</v>
      </c>
      <c r="H493" s="15">
        <v>-50.161360610000003</v>
      </c>
      <c r="I493" s="15" t="s">
        <v>154</v>
      </c>
      <c r="J493" s="15" t="s">
        <v>135</v>
      </c>
      <c r="K493" s="15" t="s">
        <v>136</v>
      </c>
      <c r="L493" s="15" t="s">
        <v>273</v>
      </c>
      <c r="M493" s="15">
        <v>100</v>
      </c>
      <c r="N493" s="15">
        <v>17</v>
      </c>
      <c r="O493" s="15">
        <v>0</v>
      </c>
      <c r="P493" s="15">
        <f t="shared" si="245"/>
        <v>200</v>
      </c>
      <c r="Q493" s="20">
        <v>2</v>
      </c>
      <c r="R493" s="16">
        <v>2.5</v>
      </c>
      <c r="S493" s="16">
        <v>6.8</v>
      </c>
      <c r="T493" s="15"/>
      <c r="U493" s="15"/>
      <c r="V493" s="15">
        <v>0</v>
      </c>
      <c r="W493" s="15">
        <v>2.5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 t="s">
        <v>138</v>
      </c>
      <c r="AD493" s="15" t="s">
        <v>139</v>
      </c>
      <c r="AE493" s="15">
        <v>34.299999999999997</v>
      </c>
      <c r="AF493" s="15">
        <v>7.5</v>
      </c>
      <c r="AG493" s="15">
        <v>1</v>
      </c>
      <c r="AH493" s="15">
        <v>0.3</v>
      </c>
      <c r="AI493" s="15">
        <v>2.5</v>
      </c>
      <c r="AJ493" s="16">
        <f t="shared" si="246"/>
        <v>2.2000000000000002</v>
      </c>
      <c r="AK493" s="16" t="s">
        <v>135</v>
      </c>
      <c r="AL493" s="16" t="s">
        <v>135</v>
      </c>
      <c r="AM493" s="15" t="s">
        <v>140</v>
      </c>
      <c r="AN493" s="16">
        <f t="shared" si="247"/>
        <v>2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 t="s">
        <v>135</v>
      </c>
      <c r="AU493" s="17">
        <f t="shared" si="248"/>
        <v>0</v>
      </c>
      <c r="AV493" s="17"/>
      <c r="AW493" s="17">
        <f>VLOOKUP(I493,ABNT5101!$I$3:$J$9,2)</f>
        <v>10</v>
      </c>
      <c r="AX493" s="17">
        <f>VLOOKUP(I493,ABNT5101!$I$3:$M$9,5)</f>
        <v>0.18</v>
      </c>
      <c r="AY493" s="131" t="str">
        <f>_xlfn.XLOOKUP(I493,ABNT5101!$I:$I,ABNT5101!$L:$L)</f>
        <v>-</v>
      </c>
      <c r="AZ493" s="131">
        <f>_xlfn.XLOOKUP(I493,ABNT5101!$I:$I,ABNT5101!M:M)</f>
        <v>0.18</v>
      </c>
      <c r="BA493" s="131" t="str">
        <f>_xlfn.XLOOKUP(I493,ABNT5101!$I:$I,ABNT5101!N:N)</f>
        <v>-</v>
      </c>
      <c r="BB493" s="131">
        <f>_xlfn.XLOOKUP(I493,ABNT5101!$I:$I,ABNT5101!O:O)</f>
        <v>16</v>
      </c>
      <c r="BC493" s="18" t="str">
        <f t="shared" si="249"/>
        <v>ATENDE</v>
      </c>
      <c r="BD493" s="19">
        <f t="shared" si="250"/>
        <v>0.1419999999999999</v>
      </c>
      <c r="BE493" s="19">
        <f t="shared" si="251"/>
        <v>1.5</v>
      </c>
      <c r="BF493" s="19" t="str">
        <f t="shared" si="252"/>
        <v>-</v>
      </c>
      <c r="BG493" s="20">
        <v>11.42</v>
      </c>
      <c r="BH493" s="20">
        <v>0.45</v>
      </c>
      <c r="BI493" s="20"/>
      <c r="BJ493" s="20"/>
      <c r="BK493" s="21"/>
      <c r="BL493" s="20"/>
      <c r="BM493" s="18" t="str">
        <f t="shared" si="253"/>
        <v>ATENDE</v>
      </c>
      <c r="BN493" s="18" t="str">
        <f t="shared" si="254"/>
        <v>ATENDE</v>
      </c>
      <c r="BO493" s="18" t="str">
        <f t="shared" si="255"/>
        <v>ATENDE</v>
      </c>
      <c r="BP493" s="18" t="str">
        <f t="shared" si="256"/>
        <v>ATENDE</v>
      </c>
      <c r="BQ493" s="22" t="str">
        <f t="shared" si="257"/>
        <v>C4</v>
      </c>
      <c r="BR493" s="22" t="str">
        <f t="shared" si="272"/>
        <v>P6</v>
      </c>
      <c r="BS493" s="23">
        <f t="shared" si="258"/>
        <v>1.46</v>
      </c>
      <c r="BT493" s="20">
        <v>7.38</v>
      </c>
      <c r="BU493" s="20">
        <v>4.26</v>
      </c>
      <c r="BV493" s="132">
        <f>IF(BR493="-","-",_xlfn.XLOOKUP(BR493,ABNT5101!$B$4:$B$9,ABNT5101!$C$4:$C$9))</f>
        <v>3</v>
      </c>
      <c r="BW493" s="132">
        <f>IF(BR493="-","-",_xlfn.XLOOKUP(BR493,ABNT5101!$B$4:$B$9,ABNT5101!$D$4:$D$9))</f>
        <v>0.6</v>
      </c>
      <c r="BX493" s="18" t="str">
        <f t="shared" si="259"/>
        <v>ATENDE</v>
      </c>
      <c r="BY493" s="18" t="str">
        <f t="shared" si="260"/>
        <v>ATENDE</v>
      </c>
      <c r="BZ493" s="18" t="str">
        <f t="shared" si="261"/>
        <v>ATENDE</v>
      </c>
      <c r="CA493" s="22" t="str">
        <f t="shared" si="274"/>
        <v>P6</v>
      </c>
      <c r="CB493" s="23">
        <f t="shared" si="262"/>
        <v>1.1499999999999999</v>
      </c>
      <c r="CC493" s="22">
        <v>6.45</v>
      </c>
      <c r="CD493" s="22">
        <v>2.97</v>
      </c>
      <c r="CE493" s="130">
        <f>IF(CA493="-","-",_xlfn.XLOOKUP(CA493,ABNT5101!$B$4:$B$9,ABNT5101!$C$4:$C$9))</f>
        <v>3</v>
      </c>
      <c r="CF493" s="130">
        <f>IF(CA493="-","-",_xlfn.XLOOKUP(CA493,ABNT5101!$B$4:$B$9,ABNT5101!$D$4:$D$9))</f>
        <v>0.6</v>
      </c>
      <c r="CG493" s="18" t="str">
        <f t="shared" si="263"/>
        <v>ATENDE</v>
      </c>
      <c r="CH493" s="18" t="str">
        <f t="shared" si="264"/>
        <v>ATENDE</v>
      </c>
      <c r="CI493" s="18" t="str">
        <f t="shared" si="265"/>
        <v>ATENDE</v>
      </c>
      <c r="CJ493" s="133" t="str">
        <f>_xlfn.XLOOKUP(CK493,'Banco de dados'!$B:$B,'Banco de dados'!$D:$D)</f>
        <v>TECNOWATT</v>
      </c>
      <c r="CK493" s="145" t="s">
        <v>826</v>
      </c>
      <c r="CL493" s="24" t="str">
        <f>_xlfn.XLOOKUP(CK493,'Banco de dados'!$B:$B,'Banco de dados'!$E:$E)</f>
        <v>SIGSAGPTLRRSSNDL_40W_50IBBRS
1-10C1MUN6.5</v>
      </c>
      <c r="CM493" s="24"/>
      <c r="CN493" s="24">
        <f>IF(CM493="-","-",_xlfn.XLOOKUP(CM493,'Banco de dados'!$B:$B,'Banco de dados'!$E:$E))</f>
        <v>0</v>
      </c>
      <c r="CO493" s="26">
        <f t="shared" si="266"/>
        <v>1</v>
      </c>
      <c r="CP493" s="24">
        <f>_xlfn.XLOOKUP(CK493,'Banco de dados'!$B:$B,'Banco de dados'!$H:$H)</f>
        <v>40</v>
      </c>
      <c r="CQ493" s="24">
        <f>_xlfn.XLOOKUP(CM493,'Banco de dados'!$B:$B,'Banco de dados'!$H:$H)</f>
        <v>0</v>
      </c>
      <c r="CR493" s="24">
        <f>_xlfn.XLOOKUP(CK493,'Banco de dados'!$B:$B,'Banco de dados'!$F:$F)</f>
        <v>6641</v>
      </c>
      <c r="CS493" s="24">
        <f>_xlfn.XLOOKUP(CM493,'Banco de dados'!$B:$B,'Banco de dados'!$F:$F)</f>
        <v>0</v>
      </c>
      <c r="CT493" s="25">
        <v>0</v>
      </c>
      <c r="CU493" s="25"/>
      <c r="CV493" s="24" t="str">
        <f>IF(AI493&lt;=0.5,"Curto I",IF(AND(AI493&gt;='Braços de IP'!$B$9,AI493&lt;='Braços de IP'!$D$9),'Braços de IP'!$E$9,IF(AND(AI493&gt;='Braços de IP'!$B$10,AI493&lt;='Braços de IP'!$D$10),'Braços de IP'!$E$10,IF(AND(AI493&gt;='Braços de IP'!$B$11,AI493&lt;='Braços de IP'!$D$11),'Braços de IP'!$E$11,IF(AND(AI493&gt;='Braços de IP'!$B$12,AI493&lt;='Braços de IP'!$D$12),'Braços de IP'!$E$12,IF(AND(AI493&gt;='Braços de IP'!$B$13,AI493&lt;='Braços de IP'!$D$13),'Braços de IP'!$E$13,IF(AND(AI493&gt;='Braços de IP'!$B$14,AI493&lt;='Braços de IP'!$D$14),'Braços de IP'!$E$14,"ERRO")))))))</f>
        <v>Médio II</v>
      </c>
      <c r="CW493" s="25"/>
      <c r="CX493" s="24" t="str">
        <f>IF($CW493="","",VLOOKUP($CW493,'Braços de IP'!$E$9:$I$15,2,0))</f>
        <v/>
      </c>
      <c r="CY493" s="27" t="str">
        <f>IF($CW493="","",VLOOKUP($CW493,'Braços de IP'!$E$9:$I$15,5,0))</f>
        <v/>
      </c>
      <c r="CZ493" s="24"/>
      <c r="DA493" s="24"/>
      <c r="DB493" s="24"/>
      <c r="DC493" s="24"/>
      <c r="DD493" s="24"/>
      <c r="DE493" s="24"/>
      <c r="DF493" s="28">
        <f t="shared" si="267"/>
        <v>40</v>
      </c>
      <c r="DG493" s="29">
        <f t="shared" si="268"/>
        <v>100</v>
      </c>
      <c r="DH493" s="28">
        <f t="shared" si="269"/>
        <v>140</v>
      </c>
      <c r="DI493" s="30">
        <f t="shared" si="270"/>
        <v>0.6</v>
      </c>
      <c r="DJ493" s="31"/>
      <c r="DK493" s="32"/>
      <c r="DL493" s="15" t="s">
        <v>141</v>
      </c>
      <c r="DM493" s="15"/>
      <c r="DO493" s="33">
        <f t="shared" si="271"/>
        <v>0.65811965811965811</v>
      </c>
    </row>
    <row r="494" spans="3:125" ht="15.75" hidden="1" customHeight="1" x14ac:dyDescent="0.3">
      <c r="C494" t="s">
        <v>991</v>
      </c>
      <c r="D494" s="15">
        <v>165</v>
      </c>
      <c r="E494" s="15" t="s">
        <v>153</v>
      </c>
      <c r="F494" s="15" t="s">
        <v>334</v>
      </c>
      <c r="G494" s="15">
        <v>-30.044685049999998</v>
      </c>
      <c r="H494" s="15">
        <v>-50.163065000000003</v>
      </c>
      <c r="I494" s="15" t="s">
        <v>154</v>
      </c>
      <c r="J494" s="15" t="s">
        <v>135</v>
      </c>
      <c r="K494" s="15" t="s">
        <v>136</v>
      </c>
      <c r="L494" s="15" t="s">
        <v>148</v>
      </c>
      <c r="M494" s="15">
        <v>100</v>
      </c>
      <c r="N494" s="15">
        <v>17</v>
      </c>
      <c r="O494" s="15">
        <v>0</v>
      </c>
      <c r="P494" s="15">
        <f t="shared" si="245"/>
        <v>200</v>
      </c>
      <c r="Q494" s="20">
        <v>2</v>
      </c>
      <c r="R494" s="16">
        <v>2.5</v>
      </c>
      <c r="S494" s="16">
        <v>7</v>
      </c>
      <c r="T494" s="15"/>
      <c r="U494" s="15"/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 t="s">
        <v>138</v>
      </c>
      <c r="AD494" s="15" t="s">
        <v>139</v>
      </c>
      <c r="AE494" s="15">
        <v>50</v>
      </c>
      <c r="AF494" s="15">
        <v>7.5</v>
      </c>
      <c r="AG494" s="15">
        <v>1</v>
      </c>
      <c r="AH494" s="15">
        <v>0.5</v>
      </c>
      <c r="AI494" s="15">
        <v>2.5</v>
      </c>
      <c r="AJ494" s="16">
        <f t="shared" si="246"/>
        <v>2</v>
      </c>
      <c r="AK494" s="16" t="s">
        <v>135</v>
      </c>
      <c r="AL494" s="16" t="s">
        <v>135</v>
      </c>
      <c r="AM494" s="15" t="s">
        <v>140</v>
      </c>
      <c r="AN494" s="16">
        <f t="shared" si="247"/>
        <v>2</v>
      </c>
      <c r="AO494" s="16">
        <v>0</v>
      </c>
      <c r="AP494" s="16">
        <v>0</v>
      </c>
      <c r="AQ494" s="16">
        <v>0</v>
      </c>
      <c r="AR494" s="16">
        <v>0</v>
      </c>
      <c r="AS494" s="16">
        <v>0</v>
      </c>
      <c r="AT494" s="16" t="s">
        <v>135</v>
      </c>
      <c r="AU494" s="17">
        <f t="shared" si="248"/>
        <v>0</v>
      </c>
      <c r="AV494" s="17"/>
      <c r="AW494" s="17">
        <f>VLOOKUP(I494,ABNT5101!$I$3:$J$9,2)</f>
        <v>10</v>
      </c>
      <c r="AX494" s="17">
        <f>VLOOKUP(I494,ABNT5101!$I$3:$M$9,5)</f>
        <v>0.18</v>
      </c>
      <c r="AY494" s="131" t="str">
        <f>_xlfn.XLOOKUP(I494,ABNT5101!$I:$I,ABNT5101!$L:$L)</f>
        <v>-</v>
      </c>
      <c r="AZ494" s="131">
        <f>_xlfn.XLOOKUP(I494,ABNT5101!$I:$I,ABNT5101!M:M)</f>
        <v>0.18</v>
      </c>
      <c r="BA494" s="131" t="str">
        <f>_xlfn.XLOOKUP(I494,ABNT5101!$I:$I,ABNT5101!N:N)</f>
        <v>-</v>
      </c>
      <c r="BB494" s="131">
        <f>_xlfn.XLOOKUP(I494,ABNT5101!$I:$I,ABNT5101!O:O)</f>
        <v>16</v>
      </c>
      <c r="BC494" s="18" t="str">
        <f t="shared" si="249"/>
        <v>ATENDE</v>
      </c>
      <c r="BD494" s="19">
        <f t="shared" si="250"/>
        <v>9.6000000000000085E-2</v>
      </c>
      <c r="BE494" s="19">
        <f t="shared" si="251"/>
        <v>0.11111111111111116</v>
      </c>
      <c r="BF494" s="19" t="str">
        <f t="shared" si="252"/>
        <v>-</v>
      </c>
      <c r="BG494" s="20">
        <v>10.96</v>
      </c>
      <c r="BH494" s="20">
        <v>0.2</v>
      </c>
      <c r="BI494" s="20"/>
      <c r="BJ494" s="20"/>
      <c r="BK494" s="21"/>
      <c r="BL494" s="20"/>
      <c r="BM494" s="18" t="str">
        <f t="shared" si="253"/>
        <v>ATENDE</v>
      </c>
      <c r="BN494" s="18" t="str">
        <f t="shared" si="254"/>
        <v>ATENDE</v>
      </c>
      <c r="BO494" s="18" t="str">
        <f t="shared" si="255"/>
        <v>ATENDE</v>
      </c>
      <c r="BP494" s="18" t="str">
        <f t="shared" si="256"/>
        <v>ATENDE</v>
      </c>
      <c r="BQ494" s="22" t="str">
        <f t="shared" si="257"/>
        <v>C4</v>
      </c>
      <c r="BR494" s="22" t="str">
        <f t="shared" si="272"/>
        <v>P6</v>
      </c>
      <c r="BS494" s="23">
        <f t="shared" si="258"/>
        <v>1.3966666666666669</v>
      </c>
      <c r="BT494" s="20">
        <v>7.19</v>
      </c>
      <c r="BU494" s="20">
        <v>1.34</v>
      </c>
      <c r="BV494" s="132">
        <f>IF(BR494="-","-",_xlfn.XLOOKUP(BR494,ABNT5101!$B$4:$B$9,ABNT5101!$C$4:$C$9))</f>
        <v>3</v>
      </c>
      <c r="BW494" s="132">
        <f>IF(BR494="-","-",_xlfn.XLOOKUP(BR494,ABNT5101!$B$4:$B$9,ABNT5101!$D$4:$D$9))</f>
        <v>0.6</v>
      </c>
      <c r="BX494" s="18" t="str">
        <f t="shared" si="259"/>
        <v>ATENDE</v>
      </c>
      <c r="BY494" s="18" t="str">
        <f t="shared" si="260"/>
        <v>ATENDE</v>
      </c>
      <c r="BZ494" s="18" t="str">
        <f t="shared" si="261"/>
        <v>ATENDE</v>
      </c>
      <c r="CA494" s="22" t="str">
        <f t="shared" si="274"/>
        <v>P6</v>
      </c>
      <c r="CB494" s="23" t="e">
        <f t="shared" si="262"/>
        <v>#VALUE!</v>
      </c>
      <c r="CC494" s="22" t="s">
        <v>994</v>
      </c>
      <c r="CD494" s="22" t="s">
        <v>994</v>
      </c>
      <c r="CE494" s="130">
        <f>IF(CA494="-","-",_xlfn.XLOOKUP(CA494,ABNT5101!$B$4:$B$9,ABNT5101!$C$4:$C$9))</f>
        <v>3</v>
      </c>
      <c r="CF494" s="130">
        <f>IF(CA494="-","-",_xlfn.XLOOKUP(CA494,ABNT5101!$B$4:$B$9,ABNT5101!$D$4:$D$9))</f>
        <v>0.6</v>
      </c>
      <c r="CG494" s="18" t="str">
        <f t="shared" si="263"/>
        <v>ATENDE</v>
      </c>
      <c r="CH494" s="18" t="str">
        <f t="shared" si="264"/>
        <v>ATENDE</v>
      </c>
      <c r="CI494" s="18" t="str">
        <f t="shared" si="265"/>
        <v>ATENDE</v>
      </c>
      <c r="CJ494" s="133" t="str">
        <f>_xlfn.XLOOKUP(CK494,'Banco de dados'!$B:$B,'Banco de dados'!$D:$D)</f>
        <v>LEDSTAR</v>
      </c>
      <c r="CK494" s="145" t="s">
        <v>715</v>
      </c>
      <c r="CL494" s="24" t="str">
        <f>_xlfn.XLOOKUP(CK494,'Banco de dados'!$B:$B,'Banco de dados'!$E:$E)</f>
        <v>LUM LED SL VT 9.1 65W</v>
      </c>
      <c r="CM494" s="24"/>
      <c r="CN494" s="24" t="e">
        <f>IF(CM494="-","-",_xlfn.XLOOKUP(CM494,'Banco de dados'!$B:$B,'Banco de dados'!$E:$E))</f>
        <v>#N/A</v>
      </c>
      <c r="CO494" s="26">
        <f t="shared" si="266"/>
        <v>1</v>
      </c>
      <c r="CP494" s="24">
        <f>_xlfn.XLOOKUP(CK494,'Banco de dados'!$B:$B,'Banco de dados'!$H:$H)</f>
        <v>65</v>
      </c>
      <c r="CQ494" s="24">
        <f>_xlfn.XLOOKUP(CM494,'Banco de dados'!$B:$B,'Banco de dados'!$H:$H)</f>
        <v>0</v>
      </c>
      <c r="CR494" s="24">
        <f>_xlfn.XLOOKUP(CK494,'Banco de dados'!$B:$B,'Banco de dados'!$F:$F)</f>
        <v>10496</v>
      </c>
      <c r="CS494" s="24">
        <f>_xlfn.XLOOKUP(CM494,'Banco de dados'!$B:$B,'Banco de dados'!$F:$F)</f>
        <v>0</v>
      </c>
      <c r="CT494" s="25">
        <v>0</v>
      </c>
      <c r="CU494" s="25"/>
      <c r="CV494" s="24" t="str">
        <f>IF(AI494&lt;=0.5,"Curto I",IF(AND(AI494&gt;='Braços de IP'!$B$9,AI494&lt;='Braços de IP'!$D$9),'Braços de IP'!$E$9,IF(AND(AI494&gt;='Braços de IP'!$B$10,AI494&lt;='Braços de IP'!$D$10),'Braços de IP'!$E$10,IF(AND(AI494&gt;='Braços de IP'!$B$11,AI494&lt;='Braços de IP'!$D$11),'Braços de IP'!$E$11,IF(AND(AI494&gt;='Braços de IP'!$B$12,AI494&lt;='Braços de IP'!$D$12),'Braços de IP'!$E$12,IF(AND(AI494&gt;='Braços de IP'!$B$13,AI494&lt;='Braços de IP'!$D$13),'Braços de IP'!$E$13,IF(AND(AI494&gt;='Braços de IP'!$B$14,AI494&lt;='Braços de IP'!$D$14),'Braços de IP'!$E$14,"ERRO")))))))</f>
        <v>Médio II</v>
      </c>
      <c r="CW494" s="25"/>
      <c r="CX494" s="24" t="str">
        <f>IF($CW494="","",VLOOKUP($CW494,'Braços de IP'!$E$9:$I$15,2,0))</f>
        <v/>
      </c>
      <c r="CY494" s="27" t="str">
        <f>IF($CW494="","",VLOOKUP($CW494,'Braços de IP'!$E$9:$I$15,5,0))</f>
        <v/>
      </c>
      <c r="CZ494" s="24"/>
      <c r="DA494" s="24"/>
      <c r="DB494" s="24"/>
      <c r="DC494" s="24"/>
      <c r="DD494" s="24"/>
      <c r="DE494" s="24"/>
      <c r="DF494" s="28">
        <f t="shared" si="267"/>
        <v>65</v>
      </c>
      <c r="DG494" s="29">
        <f t="shared" si="268"/>
        <v>100</v>
      </c>
      <c r="DH494" s="28">
        <f t="shared" si="269"/>
        <v>165</v>
      </c>
      <c r="DI494" s="30">
        <f t="shared" si="270"/>
        <v>0.35</v>
      </c>
      <c r="DJ494" s="31"/>
      <c r="DK494" s="32"/>
      <c r="DL494" s="15" t="s">
        <v>141</v>
      </c>
      <c r="DM494" s="15"/>
      <c r="DO494" s="33">
        <f t="shared" si="271"/>
        <v>0.44444444444444442</v>
      </c>
    </row>
    <row r="495" spans="3:125" ht="15.75" hidden="1" customHeight="1" x14ac:dyDescent="0.3">
      <c r="C495" t="s">
        <v>991</v>
      </c>
      <c r="D495" s="15">
        <v>165</v>
      </c>
      <c r="E495" s="15" t="s">
        <v>153</v>
      </c>
      <c r="F495" s="15" t="s">
        <v>334</v>
      </c>
      <c r="G495" s="15">
        <v>-30.044685049999998</v>
      </c>
      <c r="H495" s="15">
        <v>-50.163065000000003</v>
      </c>
      <c r="I495" s="15" t="s">
        <v>154</v>
      </c>
      <c r="J495" s="15" t="s">
        <v>135</v>
      </c>
      <c r="K495" s="15" t="s">
        <v>136</v>
      </c>
      <c r="L495" s="15" t="s">
        <v>148</v>
      </c>
      <c r="M495" s="15">
        <v>100</v>
      </c>
      <c r="N495" s="15">
        <v>17</v>
      </c>
      <c r="O495" s="15">
        <v>0</v>
      </c>
      <c r="P495" s="15">
        <f t="shared" si="245"/>
        <v>200</v>
      </c>
      <c r="Q495" s="20">
        <v>2</v>
      </c>
      <c r="R495" s="16">
        <v>2.5</v>
      </c>
      <c r="S495" s="16">
        <v>7</v>
      </c>
      <c r="T495" s="15"/>
      <c r="U495" s="15"/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 t="s">
        <v>138</v>
      </c>
      <c r="AD495" s="15" t="s">
        <v>139</v>
      </c>
      <c r="AE495" s="15">
        <v>50</v>
      </c>
      <c r="AF495" s="15">
        <v>7.5</v>
      </c>
      <c r="AG495" s="15">
        <v>1</v>
      </c>
      <c r="AH495" s="15">
        <v>0.5</v>
      </c>
      <c r="AI495" s="15">
        <v>2.5</v>
      </c>
      <c r="AJ495" s="16">
        <f t="shared" si="246"/>
        <v>2</v>
      </c>
      <c r="AK495" s="16" t="s">
        <v>135</v>
      </c>
      <c r="AL495" s="16" t="s">
        <v>135</v>
      </c>
      <c r="AM495" s="15" t="s">
        <v>140</v>
      </c>
      <c r="AN495" s="16">
        <f t="shared" si="247"/>
        <v>2</v>
      </c>
      <c r="AO495" s="16">
        <v>0</v>
      </c>
      <c r="AP495" s="16">
        <v>0</v>
      </c>
      <c r="AQ495" s="16">
        <v>0</v>
      </c>
      <c r="AR495" s="16">
        <v>0</v>
      </c>
      <c r="AS495" s="16">
        <v>0</v>
      </c>
      <c r="AT495" s="16" t="s">
        <v>135</v>
      </c>
      <c r="AU495" s="17">
        <f t="shared" si="248"/>
        <v>0</v>
      </c>
      <c r="AV495" s="17"/>
      <c r="AW495" s="17">
        <f>VLOOKUP(I495,ABNT5101!$I$3:$J$9,2)</f>
        <v>10</v>
      </c>
      <c r="AX495" s="17">
        <f>VLOOKUP(I495,ABNT5101!$I$3:$M$9,5)</f>
        <v>0.18</v>
      </c>
      <c r="AY495" s="131" t="str">
        <f>_xlfn.XLOOKUP(I495,ABNT5101!$I:$I,ABNT5101!$L:$L)</f>
        <v>-</v>
      </c>
      <c r="AZ495" s="131">
        <f>_xlfn.XLOOKUP(I495,ABNT5101!$I:$I,ABNT5101!M:M)</f>
        <v>0.18</v>
      </c>
      <c r="BA495" s="131" t="str">
        <f>_xlfn.XLOOKUP(I495,ABNT5101!$I:$I,ABNT5101!N:N)</f>
        <v>-</v>
      </c>
      <c r="BB495" s="131">
        <f>_xlfn.XLOOKUP(I495,ABNT5101!$I:$I,ABNT5101!O:O)</f>
        <v>16</v>
      </c>
      <c r="BC495" s="18" t="str">
        <f t="shared" si="249"/>
        <v>ATENDE</v>
      </c>
      <c r="BD495" s="19">
        <f t="shared" si="250"/>
        <v>0.41799999999999993</v>
      </c>
      <c r="BE495" s="19">
        <f t="shared" si="251"/>
        <v>0.11111111111111116</v>
      </c>
      <c r="BF495" s="19" t="str">
        <f t="shared" si="252"/>
        <v>-</v>
      </c>
      <c r="BG495" s="20">
        <v>14.18</v>
      </c>
      <c r="BH495" s="20">
        <v>0.2</v>
      </c>
      <c r="BI495" s="20"/>
      <c r="BJ495" s="20"/>
      <c r="BK495" s="21"/>
      <c r="BL495" s="20"/>
      <c r="BM495" s="18" t="str">
        <f t="shared" si="253"/>
        <v>ATENDE</v>
      </c>
      <c r="BN495" s="18" t="str">
        <f t="shared" si="254"/>
        <v>ATENDE</v>
      </c>
      <c r="BO495" s="18" t="str">
        <f t="shared" si="255"/>
        <v>ATENDE</v>
      </c>
      <c r="BP495" s="18" t="str">
        <f t="shared" si="256"/>
        <v>ATENDE</v>
      </c>
      <c r="BQ495" s="22" t="str">
        <f t="shared" si="257"/>
        <v>C4</v>
      </c>
      <c r="BR495" s="22" t="str">
        <f t="shared" si="272"/>
        <v>P6</v>
      </c>
      <c r="BS495" s="23">
        <f t="shared" si="258"/>
        <v>2.3566666666666669</v>
      </c>
      <c r="BT495" s="20">
        <v>10.07</v>
      </c>
      <c r="BU495" s="20">
        <v>1.84</v>
      </c>
      <c r="BV495" s="132">
        <f>IF(BR495="-","-",_xlfn.XLOOKUP(BR495,ABNT5101!$B$4:$B$9,ABNT5101!$C$4:$C$9))</f>
        <v>3</v>
      </c>
      <c r="BW495" s="132">
        <f>IF(BR495="-","-",_xlfn.XLOOKUP(BR495,ABNT5101!$B$4:$B$9,ABNT5101!$D$4:$D$9))</f>
        <v>0.6</v>
      </c>
      <c r="BX495" s="18" t="str">
        <f t="shared" si="259"/>
        <v>ATENDE</v>
      </c>
      <c r="BY495" s="18" t="str">
        <f t="shared" si="260"/>
        <v>ATENDE</v>
      </c>
      <c r="BZ495" s="18" t="str">
        <f t="shared" si="261"/>
        <v>ATENDE</v>
      </c>
      <c r="CA495" s="22" t="str">
        <f t="shared" si="274"/>
        <v>P6</v>
      </c>
      <c r="CB495" s="23" t="e">
        <f t="shared" si="262"/>
        <v>#VALUE!</v>
      </c>
      <c r="CC495" s="22" t="s">
        <v>994</v>
      </c>
      <c r="CD495" s="22" t="s">
        <v>994</v>
      </c>
      <c r="CE495" s="130">
        <f>IF(CA495="-","-",_xlfn.XLOOKUP(CA495,ABNT5101!$B$4:$B$9,ABNT5101!$C$4:$C$9))</f>
        <v>3</v>
      </c>
      <c r="CF495" s="130">
        <f>IF(CA495="-","-",_xlfn.XLOOKUP(CA495,ABNT5101!$B$4:$B$9,ABNT5101!$D$4:$D$9))</f>
        <v>0.6</v>
      </c>
      <c r="CG495" s="18" t="str">
        <f t="shared" si="263"/>
        <v>ATENDE</v>
      </c>
      <c r="CH495" s="18" t="str">
        <f t="shared" si="264"/>
        <v>ATENDE</v>
      </c>
      <c r="CI495" s="18" t="str">
        <f t="shared" si="265"/>
        <v>ATENDE</v>
      </c>
      <c r="CJ495" s="133" t="str">
        <f>_xlfn.XLOOKUP(CK495,'Banco de dados'!$B:$B,'Banco de dados'!$D:$D)</f>
        <v>SX LIGHTING</v>
      </c>
      <c r="CK495" s="145" t="s">
        <v>809</v>
      </c>
      <c r="CL495" s="24" t="str">
        <f>_xlfn.XLOOKUP(CK495,'Banco de dados'!$B:$B,'Banco de dados'!$E:$E)</f>
        <v>SXINLPP070K40L12CZF7PHF</v>
      </c>
      <c r="CM495" s="24"/>
      <c r="CN495" s="24" t="e">
        <f>IF(CM495="-","-",_xlfn.XLOOKUP(CM495,'Banco de dados'!$B:$B,'Banco de dados'!$E:$E))</f>
        <v>#N/A</v>
      </c>
      <c r="CO495" s="26">
        <f t="shared" si="266"/>
        <v>1</v>
      </c>
      <c r="CP495" s="24">
        <f>_xlfn.XLOOKUP(CK495,'Banco de dados'!$B:$B,'Banco de dados'!$H:$H)</f>
        <v>70</v>
      </c>
      <c r="CQ495" s="24">
        <f>_xlfn.XLOOKUP(CM495,'Banco de dados'!$B:$B,'Banco de dados'!$H:$H)</f>
        <v>0</v>
      </c>
      <c r="CR495" s="24">
        <f>_xlfn.XLOOKUP(CK495,'Banco de dados'!$B:$B,'Banco de dados'!$F:$F)</f>
        <v>11970</v>
      </c>
      <c r="CS495" s="24">
        <f>_xlfn.XLOOKUP(CM495,'Banco de dados'!$B:$B,'Banco de dados'!$F:$F)</f>
        <v>0</v>
      </c>
      <c r="CT495" s="25">
        <v>0</v>
      </c>
      <c r="CU495" s="25"/>
      <c r="CV495" s="24" t="str">
        <f>IF(AI495&lt;=0.5,"Curto I",IF(AND(AI495&gt;='Braços de IP'!$B$9,AI495&lt;='Braços de IP'!$D$9),'Braços de IP'!$E$9,IF(AND(AI495&gt;='Braços de IP'!$B$10,AI495&lt;='Braços de IP'!$D$10),'Braços de IP'!$E$10,IF(AND(AI495&gt;='Braços de IP'!$B$11,AI495&lt;='Braços de IP'!$D$11),'Braços de IP'!$E$11,IF(AND(AI495&gt;='Braços de IP'!$B$12,AI495&lt;='Braços de IP'!$D$12),'Braços de IP'!$E$12,IF(AND(AI495&gt;='Braços de IP'!$B$13,AI495&lt;='Braços de IP'!$D$13),'Braços de IP'!$E$13,IF(AND(AI495&gt;='Braços de IP'!$B$14,AI495&lt;='Braços de IP'!$D$14),'Braços de IP'!$E$14,"ERRO")))))))</f>
        <v>Médio II</v>
      </c>
      <c r="CW495" s="25"/>
      <c r="CX495" s="24" t="str">
        <f>IF($CW495="","",VLOOKUP($CW495,'Braços de IP'!$E$9:$I$15,2,0))</f>
        <v/>
      </c>
      <c r="CY495" s="27" t="str">
        <f>IF($CW495="","",VLOOKUP($CW495,'Braços de IP'!$E$9:$I$15,5,0))</f>
        <v/>
      </c>
      <c r="CZ495" s="24"/>
      <c r="DA495" s="24"/>
      <c r="DB495" s="24"/>
      <c r="DC495" s="24"/>
      <c r="DD495" s="24"/>
      <c r="DE495" s="24"/>
      <c r="DF495" s="28">
        <f t="shared" si="267"/>
        <v>70</v>
      </c>
      <c r="DG495" s="29">
        <f t="shared" si="268"/>
        <v>100</v>
      </c>
      <c r="DH495" s="28">
        <f t="shared" si="269"/>
        <v>170</v>
      </c>
      <c r="DI495" s="30">
        <f t="shared" si="270"/>
        <v>0.30000000000000004</v>
      </c>
      <c r="DJ495" s="31"/>
      <c r="DK495" s="32"/>
      <c r="DL495" s="15" t="s">
        <v>141</v>
      </c>
      <c r="DM495" s="15"/>
      <c r="DO495" s="33">
        <f t="shared" si="271"/>
        <v>0.40170940170940173</v>
      </c>
    </row>
    <row r="496" spans="3:125" ht="15.75" hidden="1" customHeight="1" x14ac:dyDescent="0.3">
      <c r="C496" t="s">
        <v>991</v>
      </c>
      <c r="D496" s="15">
        <v>165</v>
      </c>
      <c r="E496" s="15" t="s">
        <v>153</v>
      </c>
      <c r="F496" s="15" t="s">
        <v>334</v>
      </c>
      <c r="G496" s="15">
        <v>-30.044685049999998</v>
      </c>
      <c r="H496" s="15">
        <v>-50.163065000000003</v>
      </c>
      <c r="I496" s="15" t="s">
        <v>154</v>
      </c>
      <c r="J496" s="15" t="s">
        <v>135</v>
      </c>
      <c r="K496" s="15" t="s">
        <v>136</v>
      </c>
      <c r="L496" s="15" t="s">
        <v>148</v>
      </c>
      <c r="M496" s="15">
        <v>100</v>
      </c>
      <c r="N496" s="15">
        <v>17</v>
      </c>
      <c r="O496" s="15">
        <v>0</v>
      </c>
      <c r="P496" s="15">
        <f t="shared" si="245"/>
        <v>200</v>
      </c>
      <c r="Q496" s="20">
        <v>2</v>
      </c>
      <c r="R496" s="16">
        <v>2.5</v>
      </c>
      <c r="S496" s="16">
        <v>7</v>
      </c>
      <c r="T496" s="15"/>
      <c r="U496" s="15"/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 t="s">
        <v>138</v>
      </c>
      <c r="AD496" s="15" t="s">
        <v>139</v>
      </c>
      <c r="AE496" s="15">
        <v>50</v>
      </c>
      <c r="AF496" s="15">
        <v>7.5</v>
      </c>
      <c r="AG496" s="15">
        <v>1</v>
      </c>
      <c r="AH496" s="15">
        <v>0.5</v>
      </c>
      <c r="AI496" s="15">
        <v>2.5</v>
      </c>
      <c r="AJ496" s="16">
        <f t="shared" si="246"/>
        <v>2</v>
      </c>
      <c r="AK496" s="16" t="s">
        <v>135</v>
      </c>
      <c r="AL496" s="16" t="s">
        <v>135</v>
      </c>
      <c r="AM496" s="15" t="s">
        <v>140</v>
      </c>
      <c r="AN496" s="16">
        <f t="shared" si="247"/>
        <v>2</v>
      </c>
      <c r="AO496" s="16">
        <v>0</v>
      </c>
      <c r="AP496" s="16">
        <v>0</v>
      </c>
      <c r="AQ496" s="16">
        <v>0</v>
      </c>
      <c r="AR496" s="16">
        <v>0</v>
      </c>
      <c r="AS496" s="16">
        <v>0</v>
      </c>
      <c r="AT496" s="16" t="s">
        <v>135</v>
      </c>
      <c r="AU496" s="17">
        <f t="shared" si="248"/>
        <v>0</v>
      </c>
      <c r="AV496" s="17"/>
      <c r="AW496" s="17">
        <f>VLOOKUP(I496,ABNT5101!$I$3:$J$9,2)</f>
        <v>10</v>
      </c>
      <c r="AX496" s="17">
        <f>VLOOKUP(I496,ABNT5101!$I$3:$M$9,5)</f>
        <v>0.18</v>
      </c>
      <c r="AY496" s="131" t="str">
        <f>_xlfn.XLOOKUP(I496,ABNT5101!$I:$I,ABNT5101!$L:$L)</f>
        <v>-</v>
      </c>
      <c r="AZ496" s="131">
        <f>_xlfn.XLOOKUP(I496,ABNT5101!$I:$I,ABNT5101!M:M)</f>
        <v>0.18</v>
      </c>
      <c r="BA496" s="131" t="str">
        <f>_xlfn.XLOOKUP(I496,ABNT5101!$I:$I,ABNT5101!N:N)</f>
        <v>-</v>
      </c>
      <c r="BB496" s="131">
        <f>_xlfn.XLOOKUP(I496,ABNT5101!$I:$I,ABNT5101!O:O)</f>
        <v>16</v>
      </c>
      <c r="BC496" s="18" t="str">
        <f t="shared" si="249"/>
        <v>ATENDE</v>
      </c>
      <c r="BD496" s="19">
        <f t="shared" si="250"/>
        <v>0.15600000000000014</v>
      </c>
      <c r="BE496" s="19">
        <f t="shared" si="251"/>
        <v>2.833333333333333</v>
      </c>
      <c r="BF496" s="19" t="str">
        <f t="shared" si="252"/>
        <v>-</v>
      </c>
      <c r="BG496" s="20" t="s">
        <v>1001</v>
      </c>
      <c r="BH496" s="20">
        <v>0.69</v>
      </c>
      <c r="BI496" s="20"/>
      <c r="BJ496" s="20"/>
      <c r="BK496" s="21"/>
      <c r="BL496" s="20"/>
      <c r="BM496" s="18" t="str">
        <f t="shared" si="253"/>
        <v>ATENDE</v>
      </c>
      <c r="BN496" s="18" t="str">
        <f t="shared" si="254"/>
        <v>ATENDE</v>
      </c>
      <c r="BO496" s="18" t="str">
        <f t="shared" si="255"/>
        <v>ATENDE</v>
      </c>
      <c r="BP496" s="18" t="str">
        <f t="shared" si="256"/>
        <v>ATENDE</v>
      </c>
      <c r="BQ496" s="22" t="str">
        <f t="shared" si="257"/>
        <v>C4</v>
      </c>
      <c r="BR496" s="22" t="str">
        <f t="shared" si="272"/>
        <v>P6</v>
      </c>
      <c r="BS496" s="23">
        <f t="shared" si="258"/>
        <v>1.3666666666666667</v>
      </c>
      <c r="BT496" s="20">
        <v>7.1</v>
      </c>
      <c r="BU496" s="20">
        <v>4.9800000000000004</v>
      </c>
      <c r="BV496" s="132">
        <f>IF(BR496="-","-",_xlfn.XLOOKUP(BR496,ABNT5101!$B$4:$B$9,ABNT5101!$C$4:$C$9))</f>
        <v>3</v>
      </c>
      <c r="BW496" s="132">
        <f>IF(BR496="-","-",_xlfn.XLOOKUP(BR496,ABNT5101!$B$4:$B$9,ABNT5101!$D$4:$D$9))</f>
        <v>0.6</v>
      </c>
      <c r="BX496" s="18" t="str">
        <f t="shared" si="259"/>
        <v>ATENDE</v>
      </c>
      <c r="BY496" s="18" t="str">
        <f t="shared" si="260"/>
        <v>ATENDE</v>
      </c>
      <c r="BZ496" s="18" t="str">
        <f t="shared" si="261"/>
        <v>ATENDE</v>
      </c>
      <c r="CA496" s="22" t="str">
        <f t="shared" si="274"/>
        <v>P6</v>
      </c>
      <c r="CB496" s="23" t="e">
        <f t="shared" si="262"/>
        <v>#VALUE!</v>
      </c>
      <c r="CC496" s="22" t="s">
        <v>994</v>
      </c>
      <c r="CD496" s="22" t="s">
        <v>994</v>
      </c>
      <c r="CE496" s="130">
        <f>IF(CA496="-","-",_xlfn.XLOOKUP(CA496,ABNT5101!$B$4:$B$9,ABNT5101!$C$4:$C$9))</f>
        <v>3</v>
      </c>
      <c r="CF496" s="130">
        <f>IF(CA496="-","-",_xlfn.XLOOKUP(CA496,ABNT5101!$B$4:$B$9,ABNT5101!$D$4:$D$9))</f>
        <v>0.6</v>
      </c>
      <c r="CG496" s="18" t="str">
        <f t="shared" si="263"/>
        <v>ATENDE</v>
      </c>
      <c r="CH496" s="18" t="str">
        <f t="shared" si="264"/>
        <v>ATENDE</v>
      </c>
      <c r="CI496" s="18" t="str">
        <f t="shared" si="265"/>
        <v>ATENDE</v>
      </c>
      <c r="CJ496" s="133" t="str">
        <f>_xlfn.XLOOKUP(CK496,'Banco de dados'!$B:$B,'Banco de dados'!$D:$D)</f>
        <v>TECNOWATT</v>
      </c>
      <c r="CK496" s="145" t="s">
        <v>824</v>
      </c>
      <c r="CL496" s="24" t="str">
        <f>_xlfn.XLOOKUP(CK496,'Banco de dados'!$B:$B,'Banco de dados'!$E:$E)</f>
        <v>SIGSAGPTLRRSSNDL_30W_38IBBRS
1-10C1MUN6.5</v>
      </c>
      <c r="CM496" s="24"/>
      <c r="CN496" s="24" t="e">
        <f>IF(CM496="-","-",_xlfn.XLOOKUP(CM496,'Banco de dados'!$B:$B,'Banco de dados'!$E:$E))</f>
        <v>#N/A</v>
      </c>
      <c r="CO496" s="26">
        <f t="shared" si="266"/>
        <v>1</v>
      </c>
      <c r="CP496" s="24">
        <f>_xlfn.XLOOKUP(CK496,'Banco de dados'!$B:$B,'Banco de dados'!$H:$H)</f>
        <v>30</v>
      </c>
      <c r="CQ496" s="24">
        <f>_xlfn.XLOOKUP(CM496,'Banco de dados'!$B:$B,'Banco de dados'!$H:$H)</f>
        <v>0</v>
      </c>
      <c r="CR496" s="24">
        <f>_xlfn.XLOOKUP(CK496,'Banco de dados'!$B:$B,'Banco de dados'!$F:$F)</f>
        <v>5266</v>
      </c>
      <c r="CS496" s="24">
        <f>_xlfn.XLOOKUP(CM496,'Banco de dados'!$B:$B,'Banco de dados'!$F:$F)</f>
        <v>0</v>
      </c>
      <c r="CT496" s="25">
        <v>0</v>
      </c>
      <c r="CU496" s="25"/>
      <c r="CV496" s="24" t="str">
        <f>IF(AI496&lt;=0.5,"Curto I",IF(AND(AI496&gt;='Braços de IP'!$B$9,AI496&lt;='Braços de IP'!$D$9),'Braços de IP'!$E$9,IF(AND(AI496&gt;='Braços de IP'!$B$10,AI496&lt;='Braços de IP'!$D$10),'Braços de IP'!$E$10,IF(AND(AI496&gt;='Braços de IP'!$B$11,AI496&lt;='Braços de IP'!$D$11),'Braços de IP'!$E$11,IF(AND(AI496&gt;='Braços de IP'!$B$12,AI496&lt;='Braços de IP'!$D$12),'Braços de IP'!$E$12,IF(AND(AI496&gt;='Braços de IP'!$B$13,AI496&lt;='Braços de IP'!$D$13),'Braços de IP'!$E$13,IF(AND(AI496&gt;='Braços de IP'!$B$14,AI496&lt;='Braços de IP'!$D$14),'Braços de IP'!$E$14,"ERRO")))))))</f>
        <v>Médio II</v>
      </c>
      <c r="CW496" s="25"/>
      <c r="CX496" s="24"/>
      <c r="CY496" s="27"/>
      <c r="CZ496" s="24" t="s">
        <v>646</v>
      </c>
      <c r="DA496" s="24">
        <v>1</v>
      </c>
      <c r="DB496" s="24"/>
      <c r="DC496" s="24" t="s">
        <v>999</v>
      </c>
      <c r="DD496" s="24"/>
      <c r="DE496" s="24"/>
      <c r="DF496" s="28">
        <f t="shared" si="267"/>
        <v>30</v>
      </c>
      <c r="DG496" s="29">
        <f t="shared" si="268"/>
        <v>100</v>
      </c>
      <c r="DH496" s="28">
        <f t="shared" si="269"/>
        <v>130</v>
      </c>
      <c r="DI496" s="30">
        <f t="shared" si="270"/>
        <v>0.7</v>
      </c>
      <c r="DJ496" s="31"/>
      <c r="DK496" s="32"/>
      <c r="DL496" s="15" t="s">
        <v>141</v>
      </c>
      <c r="DM496" s="15"/>
      <c r="DO496" s="33">
        <f t="shared" si="271"/>
        <v>0.74358974358974361</v>
      </c>
      <c r="DU496" t="s">
        <v>141</v>
      </c>
    </row>
    <row r="497" spans="1:125" ht="15.75" hidden="1" customHeight="1" x14ac:dyDescent="0.3">
      <c r="C497" t="s">
        <v>991</v>
      </c>
      <c r="D497" s="15">
        <v>166</v>
      </c>
      <c r="E497" s="15" t="s">
        <v>146</v>
      </c>
      <c r="F497" s="15" t="s">
        <v>335</v>
      </c>
      <c r="G497" s="15">
        <v>-30.042741719999999</v>
      </c>
      <c r="H497" s="15">
        <v>-50.166589999999999</v>
      </c>
      <c r="I497" s="15" t="s">
        <v>154</v>
      </c>
      <c r="J497" s="15" t="s">
        <v>135</v>
      </c>
      <c r="K497" s="15" t="s">
        <v>136</v>
      </c>
      <c r="L497" s="15" t="s">
        <v>148</v>
      </c>
      <c r="M497" s="15">
        <v>150</v>
      </c>
      <c r="N497" s="15">
        <v>22</v>
      </c>
      <c r="O497" s="15">
        <v>0</v>
      </c>
      <c r="P497" s="15">
        <f t="shared" si="245"/>
        <v>300</v>
      </c>
      <c r="Q497" s="20">
        <v>2</v>
      </c>
      <c r="R497" s="16">
        <v>0</v>
      </c>
      <c r="S497" s="16">
        <v>7</v>
      </c>
      <c r="T497" s="15"/>
      <c r="U497" s="15"/>
      <c r="V497" s="15">
        <v>0</v>
      </c>
      <c r="W497" s="15">
        <v>2.5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 t="s">
        <v>138</v>
      </c>
      <c r="AD497" s="15" t="s">
        <v>139</v>
      </c>
      <c r="AE497" s="15">
        <v>34.299999999999997</v>
      </c>
      <c r="AF497" s="15">
        <v>7</v>
      </c>
      <c r="AG497" s="15">
        <v>1</v>
      </c>
      <c r="AH497" s="15">
        <v>1</v>
      </c>
      <c r="AI497" s="15">
        <v>1.3</v>
      </c>
      <c r="AJ497" s="16">
        <f t="shared" si="246"/>
        <v>0.30000000000000004</v>
      </c>
      <c r="AK497" s="16" t="s">
        <v>135</v>
      </c>
      <c r="AL497" s="16" t="s">
        <v>135</v>
      </c>
      <c r="AM497" s="15" t="s">
        <v>140</v>
      </c>
      <c r="AN497" s="16">
        <f t="shared" si="247"/>
        <v>2</v>
      </c>
      <c r="AO497" s="16">
        <v>0</v>
      </c>
      <c r="AP497" s="16">
        <v>0</v>
      </c>
      <c r="AQ497" s="16">
        <v>0</v>
      </c>
      <c r="AR497" s="16">
        <v>0</v>
      </c>
      <c r="AS497" s="16">
        <v>0</v>
      </c>
      <c r="AT497" s="16" t="s">
        <v>135</v>
      </c>
      <c r="AU497" s="17">
        <f t="shared" si="248"/>
        <v>0</v>
      </c>
      <c r="AV497" s="17"/>
      <c r="AW497" s="17">
        <f>VLOOKUP(I497,ABNT5101!$I$3:$J$9,2)</f>
        <v>10</v>
      </c>
      <c r="AX497" s="17">
        <f>VLOOKUP(I497,ABNT5101!$I$3:$M$9,5)</f>
        <v>0.18</v>
      </c>
      <c r="AY497" s="131" t="str">
        <f>_xlfn.XLOOKUP(I497,ABNT5101!$I:$I,ABNT5101!$L:$L)</f>
        <v>-</v>
      </c>
      <c r="AZ497" s="131">
        <f>_xlfn.XLOOKUP(I497,ABNT5101!$I:$I,ABNT5101!M:M)</f>
        <v>0.18</v>
      </c>
      <c r="BA497" s="131" t="str">
        <f>_xlfn.XLOOKUP(I497,ABNT5101!$I:$I,ABNT5101!N:N)</f>
        <v>-</v>
      </c>
      <c r="BB497" s="131">
        <f>_xlfn.XLOOKUP(I497,ABNT5101!$I:$I,ABNT5101!O:O)</f>
        <v>16</v>
      </c>
      <c r="BC497" s="18" t="str">
        <f t="shared" si="249"/>
        <v>ATENDE</v>
      </c>
      <c r="BD497" s="19">
        <f t="shared" si="250"/>
        <v>0.21099999999999985</v>
      </c>
      <c r="BE497" s="19">
        <f t="shared" si="251"/>
        <v>0.72222222222222232</v>
      </c>
      <c r="BF497" s="19" t="str">
        <f t="shared" si="252"/>
        <v>-</v>
      </c>
      <c r="BG497" s="20">
        <v>12.11</v>
      </c>
      <c r="BH497" s="20">
        <v>0.31</v>
      </c>
      <c r="BI497" s="20"/>
      <c r="BJ497" s="20"/>
      <c r="BK497" s="21"/>
      <c r="BL497" s="20"/>
      <c r="BM497" s="18" t="str">
        <f t="shared" si="253"/>
        <v>ATENDE</v>
      </c>
      <c r="BN497" s="18" t="str">
        <f t="shared" si="254"/>
        <v>ATENDE</v>
      </c>
      <c r="BO497" s="18" t="str">
        <f t="shared" si="255"/>
        <v>ATENDE</v>
      </c>
      <c r="BP497" s="18" t="str">
        <f t="shared" si="256"/>
        <v>ATENDE</v>
      </c>
      <c r="BQ497" s="22" t="str">
        <f t="shared" si="257"/>
        <v>C4</v>
      </c>
      <c r="BR497" s="22" t="str">
        <f t="shared" si="272"/>
        <v>P6</v>
      </c>
      <c r="BS497" s="23" t="e">
        <f t="shared" si="258"/>
        <v>#VALUE!</v>
      </c>
      <c r="BT497" s="20" t="s">
        <v>994</v>
      </c>
      <c r="BU497" s="20" t="s">
        <v>994</v>
      </c>
      <c r="BV497" s="132">
        <f>IF(BR497="-","-",_xlfn.XLOOKUP(BR497,ABNT5101!$B$4:$B$9,ABNT5101!$C$4:$C$9))</f>
        <v>3</v>
      </c>
      <c r="BW497" s="132">
        <f>IF(BR497="-","-",_xlfn.XLOOKUP(BR497,ABNT5101!$B$4:$B$9,ABNT5101!$D$4:$D$9))</f>
        <v>0.6</v>
      </c>
      <c r="BX497" s="18" t="str">
        <f t="shared" si="259"/>
        <v>ATENDE</v>
      </c>
      <c r="BY497" s="18" t="str">
        <f t="shared" si="260"/>
        <v>ATENDE</v>
      </c>
      <c r="BZ497" s="18" t="str">
        <f t="shared" si="261"/>
        <v>ATENDE</v>
      </c>
      <c r="CA497" s="22" t="s">
        <v>135</v>
      </c>
      <c r="CB497" s="23" t="e">
        <f t="shared" si="262"/>
        <v>#VALUE!</v>
      </c>
      <c r="CC497" s="22">
        <v>5.16</v>
      </c>
      <c r="CD497" s="22">
        <v>2.19</v>
      </c>
      <c r="CE497" s="130" t="str">
        <f>IF(CA497="-","-",_xlfn.XLOOKUP(CA497,ABNT5101!$B$4:$B$9,ABNT5101!$C$4:$C$9))</f>
        <v>-</v>
      </c>
      <c r="CF497" s="130" t="str">
        <f>IF(CA497="-","-",_xlfn.XLOOKUP(CA497,ABNT5101!$B$4:$B$9,ABNT5101!$D$4:$D$9))</f>
        <v>-</v>
      </c>
      <c r="CG497" s="18" t="str">
        <f t="shared" si="263"/>
        <v>-</v>
      </c>
      <c r="CH497" s="18" t="str">
        <f t="shared" si="264"/>
        <v>-</v>
      </c>
      <c r="CI497" s="18" t="str">
        <f t="shared" si="265"/>
        <v>-</v>
      </c>
      <c r="CJ497" s="133" t="str">
        <f>_xlfn.XLOOKUP(CK497,'Banco de dados'!$B:$B,'Banco de dados'!$D:$D)</f>
        <v>LEDSTAR</v>
      </c>
      <c r="CK497" s="145" t="s">
        <v>709</v>
      </c>
      <c r="CL497" s="24" t="str">
        <f>_xlfn.XLOOKUP(CK497,'Banco de dados'!$B:$B,'Banco de dados'!$E:$E)</f>
        <v>LUM LED SL VT 9.1 35W</v>
      </c>
      <c r="CM497" s="24"/>
      <c r="CN497" s="24">
        <f>IF(CM497="-","-",_xlfn.XLOOKUP(CM497,'Banco de dados'!$B:$B,'Banco de dados'!$E:$E))</f>
        <v>0</v>
      </c>
      <c r="CO497" s="26">
        <f t="shared" si="266"/>
        <v>1</v>
      </c>
      <c r="CP497" s="24">
        <f>_xlfn.XLOOKUP(CK497,'Banco de dados'!$B:$B,'Banco de dados'!$H:$H)</f>
        <v>35</v>
      </c>
      <c r="CQ497" s="24" t="e">
        <f>_xlfn.XLOOKUP(CM497,'Banco de dados'!$B:$B,'Banco de dados'!$H:$H)</f>
        <v>#N/A</v>
      </c>
      <c r="CR497" s="24">
        <f>_xlfn.XLOOKUP(CK497,'Banco de dados'!$B:$B,'Banco de dados'!$F:$F)</f>
        <v>5955.62</v>
      </c>
      <c r="CS497" s="24">
        <f>_xlfn.XLOOKUP(CM497,'Banco de dados'!$B:$B,'Banco de dados'!$F:$F)</f>
        <v>0</v>
      </c>
      <c r="CT497" s="25">
        <v>0</v>
      </c>
      <c r="CU497" s="25"/>
      <c r="CV497" s="24" t="str">
        <f>IF(AI497&lt;=0.5,"Curto I",IF(AND(AI497&gt;='Braços de IP'!$B$9,AI497&lt;='Braços de IP'!$D$9),'Braços de IP'!$E$9,IF(AND(AI497&gt;='Braços de IP'!$B$10,AI497&lt;='Braços de IP'!$D$10),'Braços de IP'!$E$10,IF(AND(AI497&gt;='Braços de IP'!$B$11,AI497&lt;='Braços de IP'!$D$11),'Braços de IP'!$E$11,IF(AND(AI497&gt;='Braços de IP'!$B$12,AI497&lt;='Braços de IP'!$D$12),'Braços de IP'!$E$12,IF(AND(AI497&gt;='Braços de IP'!$B$13,AI497&lt;='Braços de IP'!$D$13),'Braços de IP'!$E$13,IF(AND(AI497&gt;='Braços de IP'!$B$14,AI497&lt;='Braços de IP'!$D$14),'Braços de IP'!$E$14,"ERRO")))))))</f>
        <v>Curto II</v>
      </c>
      <c r="CW497" s="25"/>
      <c r="CX497" s="24" t="str">
        <f>IF($CW497="","",VLOOKUP($CW497,'Braços de IP'!$E$9:$I$15,2,0))</f>
        <v/>
      </c>
      <c r="CY497" s="27" t="str">
        <f>IF($CW497="","",VLOOKUP($CW497,'Braços de IP'!$E$9:$I$15,5,0))</f>
        <v/>
      </c>
      <c r="CZ497" s="24"/>
      <c r="DA497" s="24"/>
      <c r="DB497" s="24"/>
      <c r="DC497" s="24"/>
      <c r="DD497" s="24"/>
      <c r="DE497" s="24"/>
      <c r="DF497" s="28">
        <f t="shared" si="267"/>
        <v>35</v>
      </c>
      <c r="DG497" s="29">
        <f t="shared" si="268"/>
        <v>150</v>
      </c>
      <c r="DH497" s="28">
        <f t="shared" si="269"/>
        <v>185</v>
      </c>
      <c r="DI497" s="30">
        <f t="shared" si="270"/>
        <v>0.76666666666666661</v>
      </c>
      <c r="DJ497" s="31"/>
      <c r="DK497" s="32"/>
      <c r="DL497" s="15" t="s">
        <v>141</v>
      </c>
      <c r="DM497" s="15"/>
      <c r="DO497" s="33">
        <f t="shared" si="271"/>
        <v>0.79651162790697672</v>
      </c>
    </row>
    <row r="498" spans="1:125" ht="15.75" hidden="1" customHeight="1" x14ac:dyDescent="0.3">
      <c r="C498" t="s">
        <v>991</v>
      </c>
      <c r="D498" s="15">
        <v>166</v>
      </c>
      <c r="E498" s="15" t="s">
        <v>146</v>
      </c>
      <c r="F498" s="15" t="s">
        <v>335</v>
      </c>
      <c r="G498" s="15">
        <v>-30.042741719999999</v>
      </c>
      <c r="H498" s="15">
        <v>-50.166589999999999</v>
      </c>
      <c r="I498" s="15" t="s">
        <v>154</v>
      </c>
      <c r="J498" s="15" t="s">
        <v>135</v>
      </c>
      <c r="K498" s="15" t="s">
        <v>136</v>
      </c>
      <c r="L498" s="15" t="s">
        <v>148</v>
      </c>
      <c r="M498" s="15">
        <v>150</v>
      </c>
      <c r="N498" s="15">
        <v>22</v>
      </c>
      <c r="O498" s="15">
        <v>0</v>
      </c>
      <c r="P498" s="15">
        <f t="shared" si="245"/>
        <v>300</v>
      </c>
      <c r="Q498" s="20">
        <v>2</v>
      </c>
      <c r="R498" s="16">
        <v>0</v>
      </c>
      <c r="S498" s="16">
        <v>7</v>
      </c>
      <c r="T498" s="15"/>
      <c r="U498" s="15"/>
      <c r="V498" s="15">
        <v>0</v>
      </c>
      <c r="W498" s="15">
        <v>2.5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 t="s">
        <v>138</v>
      </c>
      <c r="AD498" s="15" t="s">
        <v>139</v>
      </c>
      <c r="AE498" s="15">
        <v>34.299999999999997</v>
      </c>
      <c r="AF498" s="15">
        <v>7</v>
      </c>
      <c r="AG498" s="15">
        <v>1</v>
      </c>
      <c r="AH498" s="15">
        <v>1</v>
      </c>
      <c r="AI498" s="15">
        <v>1.3</v>
      </c>
      <c r="AJ498" s="16">
        <f t="shared" si="246"/>
        <v>0.30000000000000004</v>
      </c>
      <c r="AK498" s="16" t="s">
        <v>135</v>
      </c>
      <c r="AL498" s="16" t="s">
        <v>135</v>
      </c>
      <c r="AM498" s="15" t="s">
        <v>140</v>
      </c>
      <c r="AN498" s="16">
        <f t="shared" si="247"/>
        <v>2</v>
      </c>
      <c r="AO498" s="16">
        <v>0</v>
      </c>
      <c r="AP498" s="16">
        <v>0</v>
      </c>
      <c r="AQ498" s="16">
        <v>0</v>
      </c>
      <c r="AR498" s="16">
        <v>0</v>
      </c>
      <c r="AS498" s="16">
        <v>0</v>
      </c>
      <c r="AT498" s="16" t="s">
        <v>135</v>
      </c>
      <c r="AU498" s="17">
        <f t="shared" si="248"/>
        <v>0</v>
      </c>
      <c r="AV498" s="17"/>
      <c r="AW498" s="17">
        <f>VLOOKUP(I498,ABNT5101!$I$3:$J$9,2)</f>
        <v>10</v>
      </c>
      <c r="AX498" s="17">
        <f>VLOOKUP(I498,ABNT5101!$I$3:$M$9,5)</f>
        <v>0.18</v>
      </c>
      <c r="AY498" s="131" t="str">
        <f>_xlfn.XLOOKUP(I498,ABNT5101!$I:$I,ABNT5101!$L:$L)</f>
        <v>-</v>
      </c>
      <c r="AZ498" s="131">
        <f>_xlfn.XLOOKUP(I498,ABNT5101!$I:$I,ABNT5101!M:M)</f>
        <v>0.18</v>
      </c>
      <c r="BA498" s="131" t="str">
        <f>_xlfn.XLOOKUP(I498,ABNT5101!$I:$I,ABNT5101!N:N)</f>
        <v>-</v>
      </c>
      <c r="BB498" s="131">
        <f>_xlfn.XLOOKUP(I498,ABNT5101!$I:$I,ABNT5101!O:O)</f>
        <v>16</v>
      </c>
      <c r="BC498" s="18" t="str">
        <f t="shared" si="249"/>
        <v>ATENDE</v>
      </c>
      <c r="BD498" s="19">
        <f t="shared" si="250"/>
        <v>0.35000000000000009</v>
      </c>
      <c r="BE498" s="19">
        <f t="shared" si="251"/>
        <v>1.4444444444444446</v>
      </c>
      <c r="BF498" s="19" t="str">
        <f t="shared" si="252"/>
        <v>-</v>
      </c>
      <c r="BG498" s="20">
        <v>13.5</v>
      </c>
      <c r="BH498" s="20">
        <v>0.44</v>
      </c>
      <c r="BI498" s="20"/>
      <c r="BJ498" s="20"/>
      <c r="BK498" s="21"/>
      <c r="BL498" s="20"/>
      <c r="BM498" s="18" t="str">
        <f t="shared" si="253"/>
        <v>ATENDE</v>
      </c>
      <c r="BN498" s="18" t="str">
        <f t="shared" si="254"/>
        <v>ATENDE</v>
      </c>
      <c r="BO498" s="18" t="str">
        <f t="shared" si="255"/>
        <v>ATENDE</v>
      </c>
      <c r="BP498" s="18" t="str">
        <f t="shared" si="256"/>
        <v>ATENDE</v>
      </c>
      <c r="BQ498" s="22" t="str">
        <f t="shared" si="257"/>
        <v>C4</v>
      </c>
      <c r="BR498" s="22" t="str">
        <f t="shared" si="272"/>
        <v>P6</v>
      </c>
      <c r="BS498" s="23" t="e">
        <f t="shared" si="258"/>
        <v>#VALUE!</v>
      </c>
      <c r="BT498" s="20" t="s">
        <v>994</v>
      </c>
      <c r="BU498" s="20" t="s">
        <v>994</v>
      </c>
      <c r="BV498" s="132">
        <f>IF(BR498="-","-",_xlfn.XLOOKUP(BR498,ABNT5101!$B$4:$B$9,ABNT5101!$C$4:$C$9))</f>
        <v>3</v>
      </c>
      <c r="BW498" s="132">
        <f>IF(BR498="-","-",_xlfn.XLOOKUP(BR498,ABNT5101!$B$4:$B$9,ABNT5101!$D$4:$D$9))</f>
        <v>0.6</v>
      </c>
      <c r="BX498" s="18" t="str">
        <f t="shared" si="259"/>
        <v>ATENDE</v>
      </c>
      <c r="BY498" s="18" t="str">
        <f t="shared" si="260"/>
        <v>ATENDE</v>
      </c>
      <c r="BZ498" s="18" t="str">
        <f t="shared" si="261"/>
        <v>ATENDE</v>
      </c>
      <c r="CA498" s="22" t="s">
        <v>135</v>
      </c>
      <c r="CB498" s="23" t="e">
        <f t="shared" si="262"/>
        <v>#VALUE!</v>
      </c>
      <c r="CC498" s="22">
        <v>4.9400000000000004</v>
      </c>
      <c r="CD498" s="22">
        <v>3</v>
      </c>
      <c r="CE498" s="130" t="str">
        <f>IF(CA498="-","-",_xlfn.XLOOKUP(CA498,ABNT5101!$B$4:$B$9,ABNT5101!$C$4:$C$9))</f>
        <v>-</v>
      </c>
      <c r="CF498" s="130" t="str">
        <f>IF(CA498="-","-",_xlfn.XLOOKUP(CA498,ABNT5101!$B$4:$B$9,ABNT5101!$D$4:$D$9))</f>
        <v>-</v>
      </c>
      <c r="CG498" s="18" t="str">
        <f t="shared" si="263"/>
        <v>-</v>
      </c>
      <c r="CH498" s="18" t="str">
        <f t="shared" si="264"/>
        <v>-</v>
      </c>
      <c r="CI498" s="18" t="str">
        <f t="shared" si="265"/>
        <v>-</v>
      </c>
      <c r="CJ498" s="133" t="str">
        <f>_xlfn.XLOOKUP(CK498,'Banco de dados'!$B:$B,'Banco de dados'!$D:$D)</f>
        <v>SX LIGHTING</v>
      </c>
      <c r="CK498" s="145" t="s">
        <v>803</v>
      </c>
      <c r="CL498" s="24" t="str">
        <f>_xlfn.XLOOKUP(CK498,'Banco de dados'!$B:$B,'Banco de dados'!$E:$E)</f>
        <v>SXINEVO040K40L12CZF7PHF</v>
      </c>
      <c r="CM498" s="24"/>
      <c r="CN498" s="24" t="e">
        <f>IF(CM498="-","-",_xlfn.XLOOKUP(CM498,'Banco de dados'!$B:$B,'Banco de dados'!$E:$E))</f>
        <v>#N/A</v>
      </c>
      <c r="CO498" s="26">
        <f t="shared" si="266"/>
        <v>1</v>
      </c>
      <c r="CP498" s="24">
        <f>_xlfn.XLOOKUP(CK498,'Banco de dados'!$B:$B,'Banco de dados'!$H:$H)</f>
        <v>39</v>
      </c>
      <c r="CQ498" s="24" t="e">
        <f>_xlfn.XLOOKUP(CM498,'Banco de dados'!$B:$B,'Banco de dados'!$H:$H)</f>
        <v>#N/A</v>
      </c>
      <c r="CR498" s="24">
        <f>_xlfn.XLOOKUP(CK498,'Banco de dados'!$B:$B,'Banco de dados'!$F:$F)</f>
        <v>6552</v>
      </c>
      <c r="CS498" s="24">
        <f>_xlfn.XLOOKUP(CM498,'Banco de dados'!$B:$B,'Banco de dados'!$F:$F)</f>
        <v>0</v>
      </c>
      <c r="CT498" s="25">
        <v>0</v>
      </c>
      <c r="CU498" s="25"/>
      <c r="CV498" s="24" t="str">
        <f>IF(AI498&lt;=0.5,"Curto I",IF(AND(AI498&gt;='Braços de IP'!$B$9,AI498&lt;='Braços de IP'!$D$9),'Braços de IP'!$E$9,IF(AND(AI498&gt;='Braços de IP'!$B$10,AI498&lt;='Braços de IP'!$D$10),'Braços de IP'!$E$10,IF(AND(AI498&gt;='Braços de IP'!$B$11,AI498&lt;='Braços de IP'!$D$11),'Braços de IP'!$E$11,IF(AND(AI498&gt;='Braços de IP'!$B$12,AI498&lt;='Braços de IP'!$D$12),'Braços de IP'!$E$12,IF(AND(AI498&gt;='Braços de IP'!$B$13,AI498&lt;='Braços de IP'!$D$13),'Braços de IP'!$E$13,IF(AND(AI498&gt;='Braços de IP'!$B$14,AI498&lt;='Braços de IP'!$D$14),'Braços de IP'!$E$14,"ERRO")))))))</f>
        <v>Curto II</v>
      </c>
      <c r="CW498" s="25"/>
      <c r="CX498" s="24" t="str">
        <f>IF($CW498="","",VLOOKUP($CW498,'Braços de IP'!$E$9:$I$15,2,0))</f>
        <v/>
      </c>
      <c r="CY498" s="27" t="str">
        <f>IF($CW498="","",VLOOKUP($CW498,'Braços de IP'!$E$9:$I$15,5,0))</f>
        <v/>
      </c>
      <c r="CZ498" s="24" t="s">
        <v>646</v>
      </c>
      <c r="DA498" s="24">
        <v>1</v>
      </c>
      <c r="DB498" s="24"/>
      <c r="DC498" s="24" t="s">
        <v>1000</v>
      </c>
      <c r="DD498" s="24"/>
      <c r="DE498" s="24"/>
      <c r="DF498" s="28">
        <f t="shared" si="267"/>
        <v>39</v>
      </c>
      <c r="DG498" s="29">
        <f t="shared" si="268"/>
        <v>150</v>
      </c>
      <c r="DH498" s="28">
        <f t="shared" si="269"/>
        <v>189</v>
      </c>
      <c r="DI498" s="30">
        <f t="shared" si="270"/>
        <v>0.74</v>
      </c>
      <c r="DJ498" s="31"/>
      <c r="DK498" s="32"/>
      <c r="DL498" s="15" t="s">
        <v>141</v>
      </c>
      <c r="DM498" s="15"/>
      <c r="DO498" s="33">
        <f t="shared" si="271"/>
        <v>0.77325581395348841</v>
      </c>
      <c r="DU498" t="s">
        <v>141</v>
      </c>
    </row>
    <row r="499" spans="1:125" ht="15.75" hidden="1" customHeight="1" x14ac:dyDescent="0.3">
      <c r="C499" t="s">
        <v>991</v>
      </c>
      <c r="D499" s="15">
        <v>166</v>
      </c>
      <c r="E499" s="15" t="s">
        <v>146</v>
      </c>
      <c r="F499" s="15" t="s">
        <v>335</v>
      </c>
      <c r="G499" s="15">
        <v>-30.042741719999999</v>
      </c>
      <c r="H499" s="15">
        <v>-50.166589999999999</v>
      </c>
      <c r="I499" s="15" t="s">
        <v>154</v>
      </c>
      <c r="J499" s="15" t="s">
        <v>135</v>
      </c>
      <c r="K499" s="15" t="s">
        <v>136</v>
      </c>
      <c r="L499" s="15" t="s">
        <v>148</v>
      </c>
      <c r="M499" s="15">
        <v>150</v>
      </c>
      <c r="N499" s="15">
        <v>22</v>
      </c>
      <c r="O499" s="15">
        <v>0</v>
      </c>
      <c r="P499" s="15">
        <f t="shared" si="245"/>
        <v>300</v>
      </c>
      <c r="Q499" s="20">
        <v>2</v>
      </c>
      <c r="R499" s="16">
        <v>0</v>
      </c>
      <c r="S499" s="16">
        <v>7</v>
      </c>
      <c r="T499" s="15"/>
      <c r="U499" s="15"/>
      <c r="V499" s="15">
        <v>0</v>
      </c>
      <c r="W499" s="15">
        <v>2.5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 t="s">
        <v>138</v>
      </c>
      <c r="AD499" s="15" t="s">
        <v>139</v>
      </c>
      <c r="AE499" s="15">
        <v>34.299999999999997</v>
      </c>
      <c r="AF499" s="15">
        <v>7</v>
      </c>
      <c r="AG499" s="15">
        <v>1</v>
      </c>
      <c r="AH499" s="15">
        <v>1</v>
      </c>
      <c r="AI499" s="15">
        <v>1.3</v>
      </c>
      <c r="AJ499" s="16">
        <f t="shared" si="246"/>
        <v>0.30000000000000004</v>
      </c>
      <c r="AK499" s="16" t="s">
        <v>135</v>
      </c>
      <c r="AL499" s="16" t="s">
        <v>135</v>
      </c>
      <c r="AM499" s="15" t="s">
        <v>140</v>
      </c>
      <c r="AN499" s="16">
        <f t="shared" si="247"/>
        <v>2</v>
      </c>
      <c r="AO499" s="16">
        <v>0</v>
      </c>
      <c r="AP499" s="16">
        <v>0</v>
      </c>
      <c r="AQ499" s="16">
        <v>0</v>
      </c>
      <c r="AR499" s="16">
        <v>0</v>
      </c>
      <c r="AS499" s="16">
        <v>0</v>
      </c>
      <c r="AT499" s="16" t="s">
        <v>135</v>
      </c>
      <c r="AU499" s="17">
        <f t="shared" si="248"/>
        <v>0</v>
      </c>
      <c r="AV499" s="17"/>
      <c r="AW499" s="17">
        <f>VLOOKUP(I499,ABNT5101!$I$3:$J$9,2)</f>
        <v>10</v>
      </c>
      <c r="AX499" s="17">
        <f>VLOOKUP(I499,ABNT5101!$I$3:$M$9,5)</f>
        <v>0.18</v>
      </c>
      <c r="AY499" s="131" t="str">
        <f>_xlfn.XLOOKUP(I499,ABNT5101!$I:$I,ABNT5101!$L:$L)</f>
        <v>-</v>
      </c>
      <c r="AZ499" s="131">
        <f>_xlfn.XLOOKUP(I499,ABNT5101!$I:$I,ABNT5101!M:M)</f>
        <v>0.18</v>
      </c>
      <c r="BA499" s="131" t="str">
        <f>_xlfn.XLOOKUP(I499,ABNT5101!$I:$I,ABNT5101!N:N)</f>
        <v>-</v>
      </c>
      <c r="BB499" s="131">
        <f>_xlfn.XLOOKUP(I499,ABNT5101!$I:$I,ABNT5101!O:O)</f>
        <v>16</v>
      </c>
      <c r="BC499" s="18" t="str">
        <f t="shared" si="249"/>
        <v>ATENDE</v>
      </c>
      <c r="BD499" s="19">
        <f t="shared" si="250"/>
        <v>0.1339999999999999</v>
      </c>
      <c r="BE499" s="19">
        <f t="shared" si="251"/>
        <v>1.2777777777777777</v>
      </c>
      <c r="BF499" s="19" t="str">
        <f t="shared" si="252"/>
        <v>-</v>
      </c>
      <c r="BG499" s="20">
        <v>11.34</v>
      </c>
      <c r="BH499" s="20">
        <v>0.41</v>
      </c>
      <c r="BI499" s="20"/>
      <c r="BJ499" s="20"/>
      <c r="BK499" s="21"/>
      <c r="BL499" s="20"/>
      <c r="BM499" s="18" t="str">
        <f t="shared" si="253"/>
        <v>ATENDE</v>
      </c>
      <c r="BN499" s="18" t="str">
        <f t="shared" si="254"/>
        <v>ATENDE</v>
      </c>
      <c r="BO499" s="18" t="str">
        <f t="shared" si="255"/>
        <v>ATENDE</v>
      </c>
      <c r="BP499" s="18" t="str">
        <f t="shared" si="256"/>
        <v>ATENDE</v>
      </c>
      <c r="BQ499" s="22" t="str">
        <f t="shared" si="257"/>
        <v>C4</v>
      </c>
      <c r="BR499" s="22" t="str">
        <f t="shared" si="272"/>
        <v>P6</v>
      </c>
      <c r="BS499" s="23" t="e">
        <f t="shared" si="258"/>
        <v>#VALUE!</v>
      </c>
      <c r="BT499" s="20" t="s">
        <v>994</v>
      </c>
      <c r="BU499" s="20" t="s">
        <v>994</v>
      </c>
      <c r="BV499" s="132">
        <f>IF(BR499="-","-",_xlfn.XLOOKUP(BR499,ABNT5101!$B$4:$B$9,ABNT5101!$C$4:$C$9))</f>
        <v>3</v>
      </c>
      <c r="BW499" s="132">
        <f>IF(BR499="-","-",_xlfn.XLOOKUP(BR499,ABNT5101!$B$4:$B$9,ABNT5101!$D$4:$D$9))</f>
        <v>0.6</v>
      </c>
      <c r="BX499" s="18" t="str">
        <f t="shared" si="259"/>
        <v>ATENDE</v>
      </c>
      <c r="BY499" s="18" t="str">
        <f t="shared" si="260"/>
        <v>ATENDE</v>
      </c>
      <c r="BZ499" s="18" t="str">
        <f t="shared" si="261"/>
        <v>ATENDE</v>
      </c>
      <c r="CA499" s="22" t="s">
        <v>135</v>
      </c>
      <c r="CB499" s="23" t="e">
        <f t="shared" si="262"/>
        <v>#VALUE!</v>
      </c>
      <c r="CC499" s="22">
        <v>4.12</v>
      </c>
      <c r="CD499" s="22">
        <v>2.5099999999999998</v>
      </c>
      <c r="CE499" s="130" t="str">
        <f>IF(CA499="-","-",_xlfn.XLOOKUP(CA499,ABNT5101!$B$4:$B$9,ABNT5101!$C$4:$C$9))</f>
        <v>-</v>
      </c>
      <c r="CF499" s="130" t="str">
        <f>IF(CA499="-","-",_xlfn.XLOOKUP(CA499,ABNT5101!$B$4:$B$9,ABNT5101!$D$4:$D$9))</f>
        <v>-</v>
      </c>
      <c r="CG499" s="18" t="str">
        <f t="shared" si="263"/>
        <v>-</v>
      </c>
      <c r="CH499" s="18" t="str">
        <f t="shared" si="264"/>
        <v>-</v>
      </c>
      <c r="CI499" s="18" t="str">
        <f t="shared" si="265"/>
        <v>-</v>
      </c>
      <c r="CJ499" s="133" t="str">
        <f>_xlfn.XLOOKUP(CK499,'Banco de dados'!$B:$B,'Banco de dados'!$D:$D)</f>
        <v>TECNOWATT</v>
      </c>
      <c r="CK499" s="145" t="s">
        <v>824</v>
      </c>
      <c r="CL499" s="24" t="str">
        <f>_xlfn.XLOOKUP(CK499,'Banco de dados'!$B:$B,'Banco de dados'!$E:$E)</f>
        <v>SIGSAGPTLRRSSNDL_30W_38IBBRS
1-10C1MUN6.5</v>
      </c>
      <c r="CM499" s="24"/>
      <c r="CN499" s="24" t="e">
        <f>IF(CM499="-","-",_xlfn.XLOOKUP(CM499,'Banco de dados'!$B:$B,'Banco de dados'!$E:$E))</f>
        <v>#N/A</v>
      </c>
      <c r="CO499" s="26">
        <f t="shared" si="266"/>
        <v>1</v>
      </c>
      <c r="CP499" s="24">
        <f>_xlfn.XLOOKUP(CK499,'Banco de dados'!$B:$B,'Banco de dados'!$H:$H)</f>
        <v>30</v>
      </c>
      <c r="CQ499" s="24" t="e">
        <f>_xlfn.XLOOKUP(CM499,'Banco de dados'!$B:$B,'Banco de dados'!$H:$H)</f>
        <v>#N/A</v>
      </c>
      <c r="CR499" s="24">
        <f>_xlfn.XLOOKUP(CK499,'Banco de dados'!$B:$B,'Banco de dados'!$F:$F)</f>
        <v>5266</v>
      </c>
      <c r="CS499" s="24">
        <f>_xlfn.XLOOKUP(CM499,'Banco de dados'!$B:$B,'Banco de dados'!$F:$F)</f>
        <v>0</v>
      </c>
      <c r="CT499" s="25">
        <v>0</v>
      </c>
      <c r="CU499" s="25"/>
      <c r="CV499" s="24" t="str">
        <f>IF(AI499&lt;=0.5,"Curto I",IF(AND(AI499&gt;='Braços de IP'!$B$9,AI499&lt;='Braços de IP'!$D$9),'Braços de IP'!$E$9,IF(AND(AI499&gt;='Braços de IP'!$B$10,AI499&lt;='Braços de IP'!$D$10),'Braços de IP'!$E$10,IF(AND(AI499&gt;='Braços de IP'!$B$11,AI499&lt;='Braços de IP'!$D$11),'Braços de IP'!$E$11,IF(AND(AI499&gt;='Braços de IP'!$B$12,AI499&lt;='Braços de IP'!$D$12),'Braços de IP'!$E$12,IF(AND(AI499&gt;='Braços de IP'!$B$13,AI499&lt;='Braços de IP'!$D$13),'Braços de IP'!$E$13,IF(AND(AI499&gt;='Braços de IP'!$B$14,AI499&lt;='Braços de IP'!$D$14),'Braços de IP'!$E$14,"ERRO")))))))</f>
        <v>Curto II</v>
      </c>
      <c r="CW499" s="25"/>
      <c r="CX499" s="24" t="str">
        <f>IF($CW499="","",VLOOKUP($CW499,'Braços de IP'!$E$9:$I$15,2,0))</f>
        <v/>
      </c>
      <c r="CY499" s="27" t="str">
        <f>IF($CW499="","",VLOOKUP($CW499,'Braços de IP'!$E$9:$I$15,5,0))</f>
        <v/>
      </c>
      <c r="CZ499" s="24"/>
      <c r="DA499" s="24"/>
      <c r="DB499" s="24"/>
      <c r="DC499" s="24"/>
      <c r="DD499" s="24"/>
      <c r="DE499" s="24"/>
      <c r="DF499" s="28">
        <f t="shared" si="267"/>
        <v>30</v>
      </c>
      <c r="DG499" s="29">
        <f t="shared" si="268"/>
        <v>150</v>
      </c>
      <c r="DH499" s="28">
        <f t="shared" si="269"/>
        <v>180</v>
      </c>
      <c r="DI499" s="30">
        <f t="shared" si="270"/>
        <v>0.8</v>
      </c>
      <c r="DJ499" s="31"/>
      <c r="DK499" s="32"/>
      <c r="DL499" s="15" t="s">
        <v>141</v>
      </c>
      <c r="DM499" s="15"/>
      <c r="DO499" s="33">
        <f t="shared" si="271"/>
        <v>0.82558139534883723</v>
      </c>
    </row>
    <row r="500" spans="1:125" ht="15.75" hidden="1" customHeight="1" x14ac:dyDescent="0.3">
      <c r="C500" t="s">
        <v>991</v>
      </c>
      <c r="D500" s="15">
        <v>167</v>
      </c>
      <c r="E500" s="15" t="s">
        <v>132</v>
      </c>
      <c r="F500" s="15" t="s">
        <v>336</v>
      </c>
      <c r="G500" s="15">
        <v>-30.035559970000001</v>
      </c>
      <c r="H500" s="15">
        <v>-50.15764892</v>
      </c>
      <c r="I500" s="15" t="s">
        <v>154</v>
      </c>
      <c r="J500" s="15" t="s">
        <v>135</v>
      </c>
      <c r="K500" s="15" t="s">
        <v>136</v>
      </c>
      <c r="L500" s="15" t="s">
        <v>148</v>
      </c>
      <c r="M500" s="15">
        <v>100</v>
      </c>
      <c r="N500" s="15">
        <v>17</v>
      </c>
      <c r="O500" s="15">
        <v>0</v>
      </c>
      <c r="P500" s="15">
        <f t="shared" si="245"/>
        <v>200</v>
      </c>
      <c r="Q500" s="20">
        <v>2</v>
      </c>
      <c r="R500" s="16">
        <v>2.8</v>
      </c>
      <c r="S500" s="16">
        <v>7.2</v>
      </c>
      <c r="T500" s="15"/>
      <c r="U500" s="15"/>
      <c r="V500" s="15">
        <v>0</v>
      </c>
      <c r="W500" s="15">
        <v>2.6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 t="s">
        <v>138</v>
      </c>
      <c r="AD500" s="15" t="s">
        <v>139</v>
      </c>
      <c r="AE500" s="15">
        <v>34.799999999999997</v>
      </c>
      <c r="AF500" s="15">
        <v>7.5</v>
      </c>
      <c r="AG500" s="15">
        <v>1</v>
      </c>
      <c r="AH500" s="15">
        <v>0.45</v>
      </c>
      <c r="AI500" s="15">
        <v>1.3</v>
      </c>
      <c r="AJ500" s="16">
        <f t="shared" si="246"/>
        <v>0.85000000000000009</v>
      </c>
      <c r="AK500" s="16" t="s">
        <v>135</v>
      </c>
      <c r="AL500" s="16" t="s">
        <v>135</v>
      </c>
      <c r="AM500" s="15" t="s">
        <v>140</v>
      </c>
      <c r="AN500" s="16">
        <f t="shared" si="247"/>
        <v>2</v>
      </c>
      <c r="AO500" s="16">
        <v>0</v>
      </c>
      <c r="AP500" s="16">
        <v>0</v>
      </c>
      <c r="AQ500" s="16">
        <v>0</v>
      </c>
      <c r="AR500" s="16">
        <v>0</v>
      </c>
      <c r="AS500" s="16">
        <v>0</v>
      </c>
      <c r="AT500" s="16" t="s">
        <v>135</v>
      </c>
      <c r="AU500" s="17">
        <f t="shared" si="248"/>
        <v>0</v>
      </c>
      <c r="AV500" s="17"/>
      <c r="AW500" s="17">
        <f>VLOOKUP(I500,ABNT5101!$I$3:$J$9,2)</f>
        <v>10</v>
      </c>
      <c r="AX500" s="17">
        <f>VLOOKUP(I500,ABNT5101!$I$3:$M$9,5)</f>
        <v>0.18</v>
      </c>
      <c r="AY500" s="131" t="str">
        <f>_xlfn.XLOOKUP(I500,ABNT5101!$I:$I,ABNT5101!$L:$L)</f>
        <v>-</v>
      </c>
      <c r="AZ500" s="131">
        <f>_xlfn.XLOOKUP(I500,ABNT5101!$I:$I,ABNT5101!M:M)</f>
        <v>0.18</v>
      </c>
      <c r="BA500" s="131" t="str">
        <f>_xlfn.XLOOKUP(I500,ABNT5101!$I:$I,ABNT5101!N:N)</f>
        <v>-</v>
      </c>
      <c r="BB500" s="131">
        <f>_xlfn.XLOOKUP(I500,ABNT5101!$I:$I,ABNT5101!O:O)</f>
        <v>16</v>
      </c>
      <c r="BC500" s="18" t="str">
        <f t="shared" si="249"/>
        <v>ATENDE</v>
      </c>
      <c r="BD500" s="19">
        <f t="shared" si="250"/>
        <v>9.9999999999988987E-4</v>
      </c>
      <c r="BE500" s="19">
        <f t="shared" si="251"/>
        <v>1.3333333333333335</v>
      </c>
      <c r="BF500" s="19" t="str">
        <f t="shared" si="252"/>
        <v>-</v>
      </c>
      <c r="BG500" s="20">
        <v>10.01</v>
      </c>
      <c r="BH500" s="20">
        <v>0.42</v>
      </c>
      <c r="BI500" s="20"/>
      <c r="BJ500" s="20"/>
      <c r="BK500" s="21"/>
      <c r="BL500" s="20"/>
      <c r="BM500" s="18" t="str">
        <f t="shared" si="253"/>
        <v>ATENDE</v>
      </c>
      <c r="BN500" s="18" t="str">
        <f t="shared" si="254"/>
        <v>ATENDE</v>
      </c>
      <c r="BO500" s="18" t="str">
        <f t="shared" si="255"/>
        <v>ATENDE</v>
      </c>
      <c r="BP500" s="18" t="str">
        <f t="shared" si="256"/>
        <v>ATENDE</v>
      </c>
      <c r="BQ500" s="22" t="str">
        <f t="shared" si="257"/>
        <v>C4</v>
      </c>
      <c r="BR500" s="22" t="str">
        <f t="shared" si="272"/>
        <v>P6</v>
      </c>
      <c r="BS500" s="23">
        <f t="shared" si="258"/>
        <v>1.0366666666666666</v>
      </c>
      <c r="BT500" s="20">
        <v>6.11</v>
      </c>
      <c r="BU500" s="20">
        <v>3.14</v>
      </c>
      <c r="BV500" s="132">
        <f>IF(BR500="-","-",_xlfn.XLOOKUP(BR500,ABNT5101!$B$4:$B$9,ABNT5101!$C$4:$C$9))</f>
        <v>3</v>
      </c>
      <c r="BW500" s="132">
        <f>IF(BR500="-","-",_xlfn.XLOOKUP(BR500,ABNT5101!$B$4:$B$9,ABNT5101!$D$4:$D$9))</f>
        <v>0.6</v>
      </c>
      <c r="BX500" s="18" t="str">
        <f t="shared" si="259"/>
        <v>ATENDE</v>
      </c>
      <c r="BY500" s="18" t="str">
        <f t="shared" si="260"/>
        <v>ATENDE</v>
      </c>
      <c r="BZ500" s="18" t="str">
        <f t="shared" si="261"/>
        <v>ATENDE</v>
      </c>
      <c r="CA500" s="22" t="str">
        <f t="shared" ref="CA500:CA505" si="275">BR500</f>
        <v>P6</v>
      </c>
      <c r="CB500" s="23">
        <f t="shared" si="262"/>
        <v>1.7966666666666669</v>
      </c>
      <c r="CC500" s="22">
        <v>8.39</v>
      </c>
      <c r="CD500" s="22">
        <v>3.23</v>
      </c>
      <c r="CE500" s="130">
        <f>IF(CA500="-","-",_xlfn.XLOOKUP(CA500,ABNT5101!$B$4:$B$9,ABNT5101!$C$4:$C$9))</f>
        <v>3</v>
      </c>
      <c r="CF500" s="130">
        <f>IF(CA500="-","-",_xlfn.XLOOKUP(CA500,ABNT5101!$B$4:$B$9,ABNT5101!$D$4:$D$9))</f>
        <v>0.6</v>
      </c>
      <c r="CG500" s="18" t="str">
        <f t="shared" si="263"/>
        <v>ATENDE</v>
      </c>
      <c r="CH500" s="18" t="str">
        <f t="shared" si="264"/>
        <v>ATENDE</v>
      </c>
      <c r="CI500" s="18" t="str">
        <f t="shared" si="265"/>
        <v>ATENDE</v>
      </c>
      <c r="CJ500" s="133" t="str">
        <f>_xlfn.XLOOKUP(CK500,'Banco de dados'!$B:$B,'Banco de dados'!$D:$D)</f>
        <v>LEDSTAR</v>
      </c>
      <c r="CK500" s="145" t="s">
        <v>711</v>
      </c>
      <c r="CL500" s="24" t="str">
        <f>_xlfn.XLOOKUP(CK500,'Banco de dados'!$B:$B,'Banco de dados'!$E:$E)</f>
        <v>LUM LED SL VT 9.1 44W</v>
      </c>
      <c r="CM500" s="24"/>
      <c r="CN500" s="24" t="e">
        <f>IF(CM500="-","-",_xlfn.XLOOKUP(CM500,'Banco de dados'!$B:$B,'Banco de dados'!$E:$E))</f>
        <v>#N/A</v>
      </c>
      <c r="CO500" s="26">
        <f t="shared" si="266"/>
        <v>1</v>
      </c>
      <c r="CP500" s="24">
        <f>_xlfn.XLOOKUP(CK500,'Banco de dados'!$B:$B,'Banco de dados'!$H:$H)</f>
        <v>44</v>
      </c>
      <c r="CQ500" s="24" t="e">
        <f>_xlfn.XLOOKUP(CM500,'Banco de dados'!$B:$B,'Banco de dados'!$H:$H)</f>
        <v>#N/A</v>
      </c>
      <c r="CR500" s="24">
        <f>_xlfn.XLOOKUP(CK500,'Banco de dados'!$B:$B,'Banco de dados'!$F:$F)</f>
        <v>7657.99</v>
      </c>
      <c r="CS500" s="24">
        <f>_xlfn.XLOOKUP(CM500,'Banco de dados'!$B:$B,'Banco de dados'!$F:$F)</f>
        <v>0</v>
      </c>
      <c r="CT500" s="25">
        <v>0</v>
      </c>
      <c r="CU500" s="25"/>
      <c r="CV500" s="24" t="str">
        <f>IF(AI500&lt;=0.5,"Curto I",IF(AND(AI500&gt;='Braços de IP'!$B$9,AI500&lt;='Braços de IP'!$D$9),'Braços de IP'!$E$9,IF(AND(AI500&gt;='Braços de IP'!$B$10,AI500&lt;='Braços de IP'!$D$10),'Braços de IP'!$E$10,IF(AND(AI500&gt;='Braços de IP'!$B$11,AI500&lt;='Braços de IP'!$D$11),'Braços de IP'!$E$11,IF(AND(AI500&gt;='Braços de IP'!$B$12,AI500&lt;='Braços de IP'!$D$12),'Braços de IP'!$E$12,IF(AND(AI500&gt;='Braços de IP'!$B$13,AI500&lt;='Braços de IP'!$D$13),'Braços de IP'!$E$13,IF(AND(AI500&gt;='Braços de IP'!$B$14,AI500&lt;='Braços de IP'!$D$14),'Braços de IP'!$E$14,"ERRO")))))))</f>
        <v>Curto II</v>
      </c>
      <c r="CW500" s="25"/>
      <c r="CX500" s="24" t="str">
        <f>IF($CW500="","",VLOOKUP($CW500,'Braços de IP'!$E$9:$I$15,2,0))</f>
        <v/>
      </c>
      <c r="CY500" s="27" t="str">
        <f>IF($CW500="","",VLOOKUP($CW500,'Braços de IP'!$E$9:$I$15,5,0))</f>
        <v/>
      </c>
      <c r="CZ500" s="24"/>
      <c r="DA500" s="24"/>
      <c r="DB500" s="24"/>
      <c r="DC500" s="24"/>
      <c r="DD500" s="24"/>
      <c r="DE500" s="24"/>
      <c r="DF500" s="28">
        <f t="shared" si="267"/>
        <v>44</v>
      </c>
      <c r="DG500" s="29">
        <f t="shared" si="268"/>
        <v>100</v>
      </c>
      <c r="DH500" s="28">
        <f t="shared" si="269"/>
        <v>144</v>
      </c>
      <c r="DI500" s="30">
        <f t="shared" si="270"/>
        <v>0.56000000000000005</v>
      </c>
      <c r="DJ500" s="31"/>
      <c r="DK500" s="32"/>
      <c r="DL500" s="15" t="s">
        <v>141</v>
      </c>
      <c r="DM500" s="15"/>
      <c r="DO500" s="33">
        <f t="shared" si="271"/>
        <v>0.62393162393162394</v>
      </c>
    </row>
    <row r="501" spans="1:125" ht="15.75" hidden="1" customHeight="1" x14ac:dyDescent="0.3">
      <c r="C501" t="s">
        <v>991</v>
      </c>
      <c r="D501" s="15">
        <v>167</v>
      </c>
      <c r="E501" s="15" t="s">
        <v>132</v>
      </c>
      <c r="F501" s="15" t="s">
        <v>336</v>
      </c>
      <c r="G501" s="15">
        <v>-30.035559970000001</v>
      </c>
      <c r="H501" s="15">
        <v>-50.15764892</v>
      </c>
      <c r="I501" s="15" t="s">
        <v>154</v>
      </c>
      <c r="J501" s="15" t="s">
        <v>135</v>
      </c>
      <c r="K501" s="15" t="s">
        <v>136</v>
      </c>
      <c r="L501" s="15" t="s">
        <v>148</v>
      </c>
      <c r="M501" s="15">
        <v>100</v>
      </c>
      <c r="N501" s="15">
        <v>17</v>
      </c>
      <c r="O501" s="15">
        <v>0</v>
      </c>
      <c r="P501" s="15">
        <f t="shared" si="245"/>
        <v>200</v>
      </c>
      <c r="Q501" s="20">
        <v>2</v>
      </c>
      <c r="R501" s="16">
        <v>2.8</v>
      </c>
      <c r="S501" s="16">
        <v>7.2</v>
      </c>
      <c r="T501" s="15"/>
      <c r="U501" s="15"/>
      <c r="V501" s="15">
        <v>0</v>
      </c>
      <c r="W501" s="15">
        <v>2.6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 t="s">
        <v>138</v>
      </c>
      <c r="AD501" s="15" t="s">
        <v>139</v>
      </c>
      <c r="AE501" s="15">
        <v>34.799999999999997</v>
      </c>
      <c r="AF501" s="15">
        <v>7.5</v>
      </c>
      <c r="AG501" s="15">
        <v>1</v>
      </c>
      <c r="AH501" s="15">
        <v>0.45</v>
      </c>
      <c r="AI501" s="15">
        <v>1.3</v>
      </c>
      <c r="AJ501" s="16">
        <f t="shared" si="246"/>
        <v>0.85000000000000009</v>
      </c>
      <c r="AK501" s="16" t="s">
        <v>135</v>
      </c>
      <c r="AL501" s="16" t="s">
        <v>135</v>
      </c>
      <c r="AM501" s="15" t="s">
        <v>140</v>
      </c>
      <c r="AN501" s="16">
        <f t="shared" si="247"/>
        <v>2</v>
      </c>
      <c r="AO501" s="16">
        <v>0</v>
      </c>
      <c r="AP501" s="16">
        <v>0</v>
      </c>
      <c r="AQ501" s="16">
        <v>0</v>
      </c>
      <c r="AR501" s="16">
        <v>0</v>
      </c>
      <c r="AS501" s="16">
        <v>0</v>
      </c>
      <c r="AT501" s="16" t="s">
        <v>135</v>
      </c>
      <c r="AU501" s="17">
        <f t="shared" si="248"/>
        <v>0</v>
      </c>
      <c r="AV501" s="17"/>
      <c r="AW501" s="17">
        <f>VLOOKUP(I501,ABNT5101!$I$3:$J$9,2)</f>
        <v>10</v>
      </c>
      <c r="AX501" s="17">
        <f>VLOOKUP(I501,ABNT5101!$I$3:$M$9,5)</f>
        <v>0.18</v>
      </c>
      <c r="AY501" s="131" t="str">
        <f>_xlfn.XLOOKUP(I501,ABNT5101!$I:$I,ABNT5101!$L:$L)</f>
        <v>-</v>
      </c>
      <c r="AZ501" s="131">
        <f>_xlfn.XLOOKUP(I501,ABNT5101!$I:$I,ABNT5101!M:M)</f>
        <v>0.18</v>
      </c>
      <c r="BA501" s="131" t="str">
        <f>_xlfn.XLOOKUP(I501,ABNT5101!$I:$I,ABNT5101!N:N)</f>
        <v>-</v>
      </c>
      <c r="BB501" s="131">
        <f>_xlfn.XLOOKUP(I501,ABNT5101!$I:$I,ABNT5101!O:O)</f>
        <v>16</v>
      </c>
      <c r="BC501" s="18" t="str">
        <f t="shared" si="249"/>
        <v>ATENDE</v>
      </c>
      <c r="BD501" s="19">
        <f t="shared" si="250"/>
        <v>0.3919999999999999</v>
      </c>
      <c r="BE501" s="19">
        <f t="shared" si="251"/>
        <v>1.8888888888888893</v>
      </c>
      <c r="BF501" s="19" t="str">
        <f t="shared" si="252"/>
        <v>-</v>
      </c>
      <c r="BG501" s="20">
        <v>13.92</v>
      </c>
      <c r="BH501" s="20">
        <v>0.52</v>
      </c>
      <c r="BI501" s="20"/>
      <c r="BJ501" s="20"/>
      <c r="BK501" s="21"/>
      <c r="BL501" s="20"/>
      <c r="BM501" s="18" t="str">
        <f t="shared" si="253"/>
        <v>ATENDE</v>
      </c>
      <c r="BN501" s="18" t="str">
        <f t="shared" si="254"/>
        <v>ATENDE</v>
      </c>
      <c r="BO501" s="18" t="str">
        <f t="shared" si="255"/>
        <v>ATENDE</v>
      </c>
      <c r="BP501" s="18" t="str">
        <f t="shared" si="256"/>
        <v>ATENDE</v>
      </c>
      <c r="BQ501" s="22" t="str">
        <f t="shared" si="257"/>
        <v>C4</v>
      </c>
      <c r="BR501" s="22" t="str">
        <f t="shared" si="272"/>
        <v>P6</v>
      </c>
      <c r="BS501" s="23">
        <f t="shared" si="258"/>
        <v>1.7366666666666668</v>
      </c>
      <c r="BT501" s="20">
        <v>8.2100000000000009</v>
      </c>
      <c r="BU501" s="20">
        <v>6.05</v>
      </c>
      <c r="BV501" s="132">
        <f>IF(BR501="-","-",_xlfn.XLOOKUP(BR501,ABNT5101!$B$4:$B$9,ABNT5101!$C$4:$C$9))</f>
        <v>3</v>
      </c>
      <c r="BW501" s="132">
        <f>IF(BR501="-","-",_xlfn.XLOOKUP(BR501,ABNT5101!$B$4:$B$9,ABNT5101!$D$4:$D$9))</f>
        <v>0.6</v>
      </c>
      <c r="BX501" s="18" t="str">
        <f t="shared" si="259"/>
        <v>ATENDE</v>
      </c>
      <c r="BY501" s="18" t="str">
        <f t="shared" si="260"/>
        <v>ATENDE</v>
      </c>
      <c r="BZ501" s="18" t="str">
        <f t="shared" si="261"/>
        <v>ATENDE</v>
      </c>
      <c r="CA501" s="22" t="str">
        <f t="shared" si="275"/>
        <v>P6</v>
      </c>
      <c r="CB501" s="23">
        <f t="shared" si="262"/>
        <v>2.69</v>
      </c>
      <c r="CC501" s="22">
        <v>11.07</v>
      </c>
      <c r="CD501" s="22">
        <v>4.0999999999999996</v>
      </c>
      <c r="CE501" s="130">
        <f>IF(CA501="-","-",_xlfn.XLOOKUP(CA501,ABNT5101!$B$4:$B$9,ABNT5101!$C$4:$C$9))</f>
        <v>3</v>
      </c>
      <c r="CF501" s="130">
        <f>IF(CA501="-","-",_xlfn.XLOOKUP(CA501,ABNT5101!$B$4:$B$9,ABNT5101!$D$4:$D$9))</f>
        <v>0.6</v>
      </c>
      <c r="CG501" s="18" t="str">
        <f t="shared" si="263"/>
        <v>ATENDE</v>
      </c>
      <c r="CH501" s="18" t="str">
        <f t="shared" si="264"/>
        <v>ATENDE</v>
      </c>
      <c r="CI501" s="18" t="str">
        <f t="shared" si="265"/>
        <v>ATENDE</v>
      </c>
      <c r="CJ501" s="133" t="str">
        <f>_xlfn.XLOOKUP(CK501,'Banco de dados'!$B:$B,'Banco de dados'!$D:$D)</f>
        <v>SX LIGHTING</v>
      </c>
      <c r="CK501" s="145" t="s">
        <v>805</v>
      </c>
      <c r="CL501" s="24" t="str">
        <f>_xlfn.XLOOKUP(CK501,'Banco de dados'!$B:$B,'Banco de dados'!$E:$E)</f>
        <v>SXINEVO050K40L12CZF7PHF</v>
      </c>
      <c r="CM501" s="24"/>
      <c r="CN501" s="24" t="e">
        <f>IF(CM501="-","-",_xlfn.XLOOKUP(CM501,'Banco de dados'!$B:$B,'Banco de dados'!$E:$E))</f>
        <v>#N/A</v>
      </c>
      <c r="CO501" s="26">
        <f t="shared" si="266"/>
        <v>1</v>
      </c>
      <c r="CP501" s="24">
        <f>_xlfn.XLOOKUP(CK501,'Banco de dados'!$B:$B,'Banco de dados'!$H:$H)</f>
        <v>50</v>
      </c>
      <c r="CQ501" s="24" t="e">
        <f>_xlfn.XLOOKUP(CM501,'Banco de dados'!$B:$B,'Banco de dados'!$H:$H)</f>
        <v>#N/A</v>
      </c>
      <c r="CR501" s="24">
        <f>_xlfn.XLOOKUP(CK501,'Banco de dados'!$B:$B,'Banco de dados'!$F:$F)</f>
        <v>8650</v>
      </c>
      <c r="CS501" s="24" t="e">
        <f>_xlfn.XLOOKUP(CM501,'Banco de dados'!$B:$B,'Banco de dados'!$F:$F)</f>
        <v>#N/A</v>
      </c>
      <c r="CT501" s="25">
        <v>0</v>
      </c>
      <c r="CU501" s="25"/>
      <c r="CV501" s="24" t="str">
        <f>IF(AI501&lt;=0.5,"Curto I",IF(AND(AI501&gt;='Braços de IP'!$B$9,AI501&lt;='Braços de IP'!$D$9),'Braços de IP'!$E$9,IF(AND(AI501&gt;='Braços de IP'!$B$10,AI501&lt;='Braços de IP'!$D$10),'Braços de IP'!$E$10,IF(AND(AI501&gt;='Braços de IP'!$B$11,AI501&lt;='Braços de IP'!$D$11),'Braços de IP'!$E$11,IF(AND(AI501&gt;='Braços de IP'!$B$12,AI501&lt;='Braços de IP'!$D$12),'Braços de IP'!$E$12,IF(AND(AI501&gt;='Braços de IP'!$B$13,AI501&lt;='Braços de IP'!$D$13),'Braços de IP'!$E$13,IF(AND(AI501&gt;='Braços de IP'!$B$14,AI501&lt;='Braços de IP'!$D$14),'Braços de IP'!$E$14,"ERRO")))))))</f>
        <v>Curto II</v>
      </c>
      <c r="CW501" s="25"/>
      <c r="CX501" s="24" t="str">
        <f>IF($CW501="","",VLOOKUP($CW501,'Braços de IP'!$E$9:$I$15,2,0))</f>
        <v/>
      </c>
      <c r="CY501" s="27" t="str">
        <f>IF($CW501="","",VLOOKUP($CW501,'Braços de IP'!$E$9:$I$15,5,0))</f>
        <v/>
      </c>
      <c r="CZ501" s="24"/>
      <c r="DA501" s="24"/>
      <c r="DB501" s="24"/>
      <c r="DC501" s="24"/>
      <c r="DD501" s="24"/>
      <c r="DE501" s="24"/>
      <c r="DF501" s="28">
        <f t="shared" si="267"/>
        <v>50</v>
      </c>
      <c r="DG501" s="29">
        <f t="shared" si="268"/>
        <v>100</v>
      </c>
      <c r="DH501" s="28">
        <f t="shared" si="269"/>
        <v>150</v>
      </c>
      <c r="DI501" s="30">
        <f t="shared" si="270"/>
        <v>0.5</v>
      </c>
      <c r="DJ501" s="31"/>
      <c r="DK501" s="32"/>
      <c r="DL501" s="15" t="s">
        <v>141</v>
      </c>
      <c r="DM501" s="15"/>
      <c r="DO501" s="33">
        <f t="shared" si="271"/>
        <v>0.57264957264957261</v>
      </c>
    </row>
    <row r="502" spans="1:125" ht="15.75" hidden="1" customHeight="1" x14ac:dyDescent="0.3">
      <c r="C502" t="s">
        <v>991</v>
      </c>
      <c r="D502" s="15">
        <v>167</v>
      </c>
      <c r="E502" s="15" t="s">
        <v>132</v>
      </c>
      <c r="F502" s="15" t="s">
        <v>336</v>
      </c>
      <c r="G502" s="15">
        <v>-30.035559970000001</v>
      </c>
      <c r="H502" s="15">
        <v>-50.15764892</v>
      </c>
      <c r="I502" s="15" t="s">
        <v>154</v>
      </c>
      <c r="J502" s="15" t="s">
        <v>135</v>
      </c>
      <c r="K502" s="15" t="s">
        <v>136</v>
      </c>
      <c r="L502" s="15" t="s">
        <v>148</v>
      </c>
      <c r="M502" s="15">
        <v>100</v>
      </c>
      <c r="N502" s="15">
        <v>17</v>
      </c>
      <c r="O502" s="15">
        <v>0</v>
      </c>
      <c r="P502" s="15">
        <f t="shared" si="245"/>
        <v>200</v>
      </c>
      <c r="Q502" s="20">
        <v>2</v>
      </c>
      <c r="R502" s="16">
        <v>2.8</v>
      </c>
      <c r="S502" s="16">
        <v>7.2</v>
      </c>
      <c r="T502" s="15"/>
      <c r="U502" s="15"/>
      <c r="V502" s="15">
        <v>0</v>
      </c>
      <c r="W502" s="15">
        <v>2.6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 t="s">
        <v>138</v>
      </c>
      <c r="AD502" s="15" t="s">
        <v>139</v>
      </c>
      <c r="AE502" s="15">
        <v>34.799999999999997</v>
      </c>
      <c r="AF502" s="15">
        <v>7.5</v>
      </c>
      <c r="AG502" s="15">
        <v>1</v>
      </c>
      <c r="AH502" s="15">
        <v>0.45</v>
      </c>
      <c r="AI502" s="15">
        <v>1.3</v>
      </c>
      <c r="AJ502" s="16">
        <f t="shared" si="246"/>
        <v>0.85000000000000009</v>
      </c>
      <c r="AK502" s="16" t="s">
        <v>135</v>
      </c>
      <c r="AL502" s="16" t="s">
        <v>135</v>
      </c>
      <c r="AM502" s="15" t="s">
        <v>140</v>
      </c>
      <c r="AN502" s="16">
        <f t="shared" si="247"/>
        <v>2</v>
      </c>
      <c r="AO502" s="16">
        <v>0</v>
      </c>
      <c r="AP502" s="16">
        <v>0</v>
      </c>
      <c r="AQ502" s="16">
        <v>0</v>
      </c>
      <c r="AR502" s="16">
        <v>0</v>
      </c>
      <c r="AS502" s="16">
        <v>0</v>
      </c>
      <c r="AT502" s="16" t="s">
        <v>135</v>
      </c>
      <c r="AU502" s="17">
        <f t="shared" si="248"/>
        <v>0</v>
      </c>
      <c r="AV502" s="17"/>
      <c r="AW502" s="17">
        <f>VLOOKUP(I502,ABNT5101!$I$3:$J$9,2)</f>
        <v>10</v>
      </c>
      <c r="AX502" s="17">
        <f>VLOOKUP(I502,ABNT5101!$I$3:$M$9,5)</f>
        <v>0.18</v>
      </c>
      <c r="AY502" s="131" t="str">
        <f>_xlfn.XLOOKUP(I502,ABNT5101!$I:$I,ABNT5101!$L:$L)</f>
        <v>-</v>
      </c>
      <c r="AZ502" s="131">
        <f>_xlfn.XLOOKUP(I502,ABNT5101!$I:$I,ABNT5101!M:M)</f>
        <v>0.18</v>
      </c>
      <c r="BA502" s="131" t="str">
        <f>_xlfn.XLOOKUP(I502,ABNT5101!$I:$I,ABNT5101!N:N)</f>
        <v>-</v>
      </c>
      <c r="BB502" s="131">
        <f>_xlfn.XLOOKUP(I502,ABNT5101!$I:$I,ABNT5101!O:O)</f>
        <v>16</v>
      </c>
      <c r="BC502" s="18" t="str">
        <f t="shared" si="249"/>
        <v>ATENDE</v>
      </c>
      <c r="BD502" s="19">
        <f t="shared" si="250"/>
        <v>7.4999999999999956E-2</v>
      </c>
      <c r="BE502" s="19">
        <f t="shared" si="251"/>
        <v>1.5555555555555558</v>
      </c>
      <c r="BF502" s="19" t="str">
        <f t="shared" si="252"/>
        <v>-</v>
      </c>
      <c r="BG502" s="20">
        <v>10.75</v>
      </c>
      <c r="BH502" s="20">
        <v>0.46</v>
      </c>
      <c r="BI502" s="20"/>
      <c r="BJ502" s="20"/>
      <c r="BK502" s="21"/>
      <c r="BL502" s="20"/>
      <c r="BM502" s="18" t="str">
        <f t="shared" si="253"/>
        <v>ATENDE</v>
      </c>
      <c r="BN502" s="18" t="str">
        <f t="shared" si="254"/>
        <v>ATENDE</v>
      </c>
      <c r="BO502" s="18" t="str">
        <f t="shared" si="255"/>
        <v>ATENDE</v>
      </c>
      <c r="BP502" s="18" t="str">
        <f t="shared" si="256"/>
        <v>ATENDE</v>
      </c>
      <c r="BQ502" s="22" t="str">
        <f t="shared" si="257"/>
        <v>C4</v>
      </c>
      <c r="BR502" s="22" t="str">
        <f t="shared" si="272"/>
        <v>P6</v>
      </c>
      <c r="BS502" s="23">
        <f t="shared" si="258"/>
        <v>0.4800000000000002</v>
      </c>
      <c r="BT502" s="20">
        <v>4.4400000000000004</v>
      </c>
      <c r="BU502" s="20">
        <v>2.42</v>
      </c>
      <c r="BV502" s="132">
        <f>IF(BR502="-","-",_xlfn.XLOOKUP(BR502,ABNT5101!$B$4:$B$9,ABNT5101!$C$4:$C$9))</f>
        <v>3</v>
      </c>
      <c r="BW502" s="132">
        <f>IF(BR502="-","-",_xlfn.XLOOKUP(BR502,ABNT5101!$B$4:$B$9,ABNT5101!$D$4:$D$9))</f>
        <v>0.6</v>
      </c>
      <c r="BX502" s="18" t="str">
        <f t="shared" si="259"/>
        <v>ATENDE</v>
      </c>
      <c r="BY502" s="18" t="str">
        <f t="shared" si="260"/>
        <v>ATENDE</v>
      </c>
      <c r="BZ502" s="18" t="str">
        <f t="shared" si="261"/>
        <v>ATENDE</v>
      </c>
      <c r="CA502" s="22" t="str">
        <f t="shared" si="275"/>
        <v>P6</v>
      </c>
      <c r="CB502" s="23">
        <f t="shared" si="262"/>
        <v>1.813333333333333</v>
      </c>
      <c r="CC502" s="22">
        <v>8.44</v>
      </c>
      <c r="CD502" s="22">
        <v>3.65</v>
      </c>
      <c r="CE502" s="130">
        <f>IF(CA502="-","-",_xlfn.XLOOKUP(CA502,ABNT5101!$B$4:$B$9,ABNT5101!$C$4:$C$9))</f>
        <v>3</v>
      </c>
      <c r="CF502" s="130">
        <f>IF(CA502="-","-",_xlfn.XLOOKUP(CA502,ABNT5101!$B$4:$B$9,ABNT5101!$D$4:$D$9))</f>
        <v>0.6</v>
      </c>
      <c r="CG502" s="18" t="str">
        <f t="shared" si="263"/>
        <v>ATENDE</v>
      </c>
      <c r="CH502" s="18" t="str">
        <f t="shared" si="264"/>
        <v>ATENDE</v>
      </c>
      <c r="CI502" s="18" t="str">
        <f t="shared" si="265"/>
        <v>ATENDE</v>
      </c>
      <c r="CJ502" s="133" t="str">
        <f>_xlfn.XLOOKUP(CK502,'Banco de dados'!$B:$B,'Banco de dados'!$D:$D)</f>
        <v>TECNOWATT</v>
      </c>
      <c r="CK502" s="145" t="s">
        <v>826</v>
      </c>
      <c r="CL502" s="24" t="str">
        <f>_xlfn.XLOOKUP(CK502,'Banco de dados'!$B:$B,'Banco de dados'!$E:$E)</f>
        <v>SIGSAGPTLRRSSNDL_40W_50IBBRS
1-10C1MUN6.5</v>
      </c>
      <c r="CM502" s="24"/>
      <c r="CN502" s="24" t="e">
        <f>IF(CM502="-","-",_xlfn.XLOOKUP(CM502,'Banco de dados'!$B:$B,'Banco de dados'!$E:$E))</f>
        <v>#N/A</v>
      </c>
      <c r="CO502" s="26">
        <f t="shared" si="266"/>
        <v>1</v>
      </c>
      <c r="CP502" s="24">
        <f>_xlfn.XLOOKUP(CK502,'Banco de dados'!$B:$B,'Banco de dados'!$H:$H)</f>
        <v>40</v>
      </c>
      <c r="CQ502" s="24" t="e">
        <f>_xlfn.XLOOKUP(CM502,'Banco de dados'!$B:$B,'Banco de dados'!$H:$H)</f>
        <v>#N/A</v>
      </c>
      <c r="CR502" s="24">
        <f>_xlfn.XLOOKUP(CK502,'Banco de dados'!$B:$B,'Banco de dados'!$F:$F)</f>
        <v>6641</v>
      </c>
      <c r="CS502" s="24" t="e">
        <f>_xlfn.XLOOKUP(CM502,'Banco de dados'!$B:$B,'Banco de dados'!$F:$F)</f>
        <v>#N/A</v>
      </c>
      <c r="CT502" s="25">
        <v>0</v>
      </c>
      <c r="CU502" s="25"/>
      <c r="CV502" s="24" t="str">
        <f>IF(AI502&lt;=0.5,"Curto I",IF(AND(AI502&gt;='Braços de IP'!$B$9,AI502&lt;='Braços de IP'!$D$9),'Braços de IP'!$E$9,IF(AND(AI502&gt;='Braços de IP'!$B$10,AI502&lt;='Braços de IP'!$D$10),'Braços de IP'!$E$10,IF(AND(AI502&gt;='Braços de IP'!$B$11,AI502&lt;='Braços de IP'!$D$11),'Braços de IP'!$E$11,IF(AND(AI502&gt;='Braços de IP'!$B$12,AI502&lt;='Braços de IP'!$D$12),'Braços de IP'!$E$12,IF(AND(AI502&gt;='Braços de IP'!$B$13,AI502&lt;='Braços de IP'!$D$13),'Braços de IP'!$E$13,IF(AND(AI502&gt;='Braços de IP'!$B$14,AI502&lt;='Braços de IP'!$D$14),'Braços de IP'!$E$14,"ERRO")))))))</f>
        <v>Curto II</v>
      </c>
      <c r="CW502" s="25"/>
      <c r="CX502" s="24" t="str">
        <f>IF($CW502="","",VLOOKUP($CW502,'Braços de IP'!$E$9:$I$15,2,0))</f>
        <v/>
      </c>
      <c r="CY502" s="27" t="str">
        <f>IF($CW502="","",VLOOKUP($CW502,'Braços de IP'!$E$9:$I$15,5,0))</f>
        <v/>
      </c>
      <c r="CZ502" s="24"/>
      <c r="DA502" s="24"/>
      <c r="DB502" s="24"/>
      <c r="DC502" s="24"/>
      <c r="DD502" s="24"/>
      <c r="DE502" s="24"/>
      <c r="DF502" s="28">
        <f t="shared" si="267"/>
        <v>40</v>
      </c>
      <c r="DG502" s="29">
        <f t="shared" si="268"/>
        <v>100</v>
      </c>
      <c r="DH502" s="28">
        <f t="shared" si="269"/>
        <v>140</v>
      </c>
      <c r="DI502" s="30">
        <f t="shared" si="270"/>
        <v>0.6</v>
      </c>
      <c r="DJ502" s="31"/>
      <c r="DK502" s="32"/>
      <c r="DL502" s="15" t="s">
        <v>141</v>
      </c>
      <c r="DM502" s="15"/>
      <c r="DO502" s="33">
        <f t="shared" si="271"/>
        <v>0.65811965811965811</v>
      </c>
    </row>
    <row r="503" spans="1:125" ht="15.75" hidden="1" customHeight="1" x14ac:dyDescent="0.3">
      <c r="C503" t="s">
        <v>991</v>
      </c>
      <c r="D503" s="15">
        <v>168</v>
      </c>
      <c r="E503" s="15" t="s">
        <v>132</v>
      </c>
      <c r="F503" s="15" t="s">
        <v>337</v>
      </c>
      <c r="G503" s="15">
        <v>-30.036046349999999</v>
      </c>
      <c r="H503" s="15">
        <v>-50.163120710000001</v>
      </c>
      <c r="I503" s="15" t="s">
        <v>154</v>
      </c>
      <c r="J503" s="15" t="s">
        <v>135</v>
      </c>
      <c r="K503" s="15" t="s">
        <v>136</v>
      </c>
      <c r="L503" s="15" t="s">
        <v>148</v>
      </c>
      <c r="M503" s="15">
        <v>100</v>
      </c>
      <c r="N503" s="15">
        <v>17</v>
      </c>
      <c r="O503" s="15">
        <v>0</v>
      </c>
      <c r="P503" s="15">
        <f t="shared" si="245"/>
        <v>200</v>
      </c>
      <c r="Q503" s="20">
        <v>2</v>
      </c>
      <c r="R503" s="16">
        <v>2.5</v>
      </c>
      <c r="S503" s="16">
        <v>7</v>
      </c>
      <c r="T503" s="15"/>
      <c r="U503" s="15"/>
      <c r="V503" s="15">
        <v>0</v>
      </c>
      <c r="W503" s="15">
        <v>2.6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 t="s">
        <v>138</v>
      </c>
      <c r="AD503" s="15" t="s">
        <v>139</v>
      </c>
      <c r="AE503" s="15">
        <v>35</v>
      </c>
      <c r="AF503" s="15">
        <v>7</v>
      </c>
      <c r="AG503" s="15">
        <v>1</v>
      </c>
      <c r="AH503" s="15">
        <v>0.45</v>
      </c>
      <c r="AI503" s="15">
        <v>1.3</v>
      </c>
      <c r="AJ503" s="16">
        <f t="shared" si="246"/>
        <v>0.85000000000000009</v>
      </c>
      <c r="AK503" s="16" t="s">
        <v>135</v>
      </c>
      <c r="AL503" s="16" t="s">
        <v>135</v>
      </c>
      <c r="AM503" s="15" t="s">
        <v>140</v>
      </c>
      <c r="AN503" s="16">
        <f t="shared" si="247"/>
        <v>2</v>
      </c>
      <c r="AO503" s="16">
        <v>0</v>
      </c>
      <c r="AP503" s="16">
        <v>0</v>
      </c>
      <c r="AQ503" s="16">
        <v>0</v>
      </c>
      <c r="AR503" s="16">
        <v>0</v>
      </c>
      <c r="AS503" s="16">
        <v>0</v>
      </c>
      <c r="AT503" s="16" t="s">
        <v>135</v>
      </c>
      <c r="AU503" s="17">
        <f t="shared" si="248"/>
        <v>0</v>
      </c>
      <c r="AV503" s="17"/>
      <c r="AW503" s="17">
        <f>VLOOKUP(I503,ABNT5101!$I$3:$J$9,2)</f>
        <v>10</v>
      </c>
      <c r="AX503" s="17">
        <f>VLOOKUP(I503,ABNT5101!$I$3:$M$9,5)</f>
        <v>0.18</v>
      </c>
      <c r="AY503" s="131" t="str">
        <f>_xlfn.XLOOKUP(I503,ABNT5101!$I:$I,ABNT5101!$L:$L)</f>
        <v>-</v>
      </c>
      <c r="AZ503" s="131">
        <f>_xlfn.XLOOKUP(I503,ABNT5101!$I:$I,ABNT5101!M:M)</f>
        <v>0.18</v>
      </c>
      <c r="BA503" s="131" t="str">
        <f>_xlfn.XLOOKUP(I503,ABNT5101!$I:$I,ABNT5101!N:N)</f>
        <v>-</v>
      </c>
      <c r="BB503" s="131">
        <f>_xlfn.XLOOKUP(I503,ABNT5101!$I:$I,ABNT5101!O:O)</f>
        <v>16</v>
      </c>
      <c r="BC503" s="18" t="str">
        <f t="shared" si="249"/>
        <v>ATENDE</v>
      </c>
      <c r="BD503" s="19">
        <f t="shared" si="250"/>
        <v>5.699999999999994E-2</v>
      </c>
      <c r="BE503" s="19">
        <f t="shared" si="251"/>
        <v>1.1111111111111112</v>
      </c>
      <c r="BF503" s="19" t="str">
        <f t="shared" si="252"/>
        <v>-</v>
      </c>
      <c r="BG503" s="20">
        <v>10.57</v>
      </c>
      <c r="BH503" s="20">
        <v>0.38</v>
      </c>
      <c r="BI503" s="20"/>
      <c r="BJ503" s="20"/>
      <c r="BK503" s="21"/>
      <c r="BL503" s="20"/>
      <c r="BM503" s="18" t="str">
        <f t="shared" si="253"/>
        <v>ATENDE</v>
      </c>
      <c r="BN503" s="18" t="str">
        <f t="shared" si="254"/>
        <v>ATENDE</v>
      </c>
      <c r="BO503" s="18" t="str">
        <f t="shared" si="255"/>
        <v>ATENDE</v>
      </c>
      <c r="BP503" s="18" t="str">
        <f t="shared" si="256"/>
        <v>ATENDE</v>
      </c>
      <c r="BQ503" s="22" t="str">
        <f t="shared" si="257"/>
        <v>C4</v>
      </c>
      <c r="BR503" s="22" t="str">
        <f t="shared" si="272"/>
        <v>P6</v>
      </c>
      <c r="BS503" s="23">
        <f t="shared" si="258"/>
        <v>1.04</v>
      </c>
      <c r="BT503" s="20">
        <v>6.12</v>
      </c>
      <c r="BU503" s="20">
        <v>2.88</v>
      </c>
      <c r="BV503" s="132">
        <f>IF(BR503="-","-",_xlfn.XLOOKUP(BR503,ABNT5101!$B$4:$B$9,ABNT5101!$C$4:$C$9))</f>
        <v>3</v>
      </c>
      <c r="BW503" s="132">
        <f>IF(BR503="-","-",_xlfn.XLOOKUP(BR503,ABNT5101!$B$4:$B$9,ABNT5101!$D$4:$D$9))</f>
        <v>0.6</v>
      </c>
      <c r="BX503" s="18" t="str">
        <f t="shared" si="259"/>
        <v>ATENDE</v>
      </c>
      <c r="BY503" s="18" t="str">
        <f t="shared" si="260"/>
        <v>ATENDE</v>
      </c>
      <c r="BZ503" s="18" t="str">
        <f t="shared" si="261"/>
        <v>ATENDE</v>
      </c>
      <c r="CA503" s="22" t="str">
        <f t="shared" si="275"/>
        <v>P6</v>
      </c>
      <c r="CB503" s="23">
        <f t="shared" si="262"/>
        <v>1.9833333333333329</v>
      </c>
      <c r="CC503" s="22">
        <v>8.9499999999999993</v>
      </c>
      <c r="CD503" s="22">
        <v>3.04</v>
      </c>
      <c r="CE503" s="130">
        <f>IF(CA503="-","-",_xlfn.XLOOKUP(CA503,ABNT5101!$B$4:$B$9,ABNT5101!$C$4:$C$9))</f>
        <v>3</v>
      </c>
      <c r="CF503" s="130">
        <f>IF(CA503="-","-",_xlfn.XLOOKUP(CA503,ABNT5101!$B$4:$B$9,ABNT5101!$D$4:$D$9))</f>
        <v>0.6</v>
      </c>
      <c r="CG503" s="18" t="str">
        <f t="shared" si="263"/>
        <v>ATENDE</v>
      </c>
      <c r="CH503" s="18" t="str">
        <f t="shared" si="264"/>
        <v>ATENDE</v>
      </c>
      <c r="CI503" s="18" t="str">
        <f t="shared" si="265"/>
        <v>ATENDE</v>
      </c>
      <c r="CJ503" s="133" t="str">
        <f>_xlfn.XLOOKUP(CK503,'Banco de dados'!$B:$B,'Banco de dados'!$D:$D)</f>
        <v>LEDSTAR</v>
      </c>
      <c r="CK503" s="145" t="s">
        <v>711</v>
      </c>
      <c r="CL503" s="24" t="str">
        <f>_xlfn.XLOOKUP(CK503,'Banco de dados'!$B:$B,'Banco de dados'!$E:$E)</f>
        <v>LUM LED SL VT 9.1 44W</v>
      </c>
      <c r="CM503" s="24"/>
      <c r="CN503" s="24" t="e">
        <f>IF(CM503="-","-",_xlfn.XLOOKUP(CM503,'Banco de dados'!$B:$B,'Banco de dados'!$E:$E))</f>
        <v>#N/A</v>
      </c>
      <c r="CO503" s="26">
        <f t="shared" si="266"/>
        <v>1</v>
      </c>
      <c r="CP503" s="24">
        <f>_xlfn.XLOOKUP(CK503,'Banco de dados'!$B:$B,'Banco de dados'!$H:$H)</f>
        <v>44</v>
      </c>
      <c r="CQ503" s="24">
        <f>_xlfn.XLOOKUP(CM503,'Banco de dados'!$B:$B,'Banco de dados'!$H:$H)</f>
        <v>0</v>
      </c>
      <c r="CR503" s="24">
        <f>_xlfn.XLOOKUP(CK503,'Banco de dados'!$B:$B,'Banco de dados'!$F:$F)</f>
        <v>7657.99</v>
      </c>
      <c r="CS503" s="24">
        <f>_xlfn.XLOOKUP(CM503,'Banco de dados'!$B:$B,'Banco de dados'!$F:$F)</f>
        <v>0</v>
      </c>
      <c r="CT503" s="25">
        <v>0</v>
      </c>
      <c r="CU503" s="25"/>
      <c r="CV503" s="24" t="str">
        <f>IF(AI503&lt;=0.5,"Curto I",IF(AND(AI503&gt;='Braços de IP'!$B$9,AI503&lt;='Braços de IP'!$D$9),'Braços de IP'!$E$9,IF(AND(AI503&gt;='Braços de IP'!$B$10,AI503&lt;='Braços de IP'!$D$10),'Braços de IP'!$E$10,IF(AND(AI503&gt;='Braços de IP'!$B$11,AI503&lt;='Braços de IP'!$D$11),'Braços de IP'!$E$11,IF(AND(AI503&gt;='Braços de IP'!$B$12,AI503&lt;='Braços de IP'!$D$12),'Braços de IP'!$E$12,IF(AND(AI503&gt;='Braços de IP'!$B$13,AI503&lt;='Braços de IP'!$D$13),'Braços de IP'!$E$13,IF(AND(AI503&gt;='Braços de IP'!$B$14,AI503&lt;='Braços de IP'!$D$14),'Braços de IP'!$E$14,"ERRO")))))))</f>
        <v>Curto II</v>
      </c>
      <c r="CW503" s="25"/>
      <c r="CX503" s="24" t="str">
        <f>IF($CW503="","",VLOOKUP($CW503,'Braços de IP'!$E$9:$I$15,2,0))</f>
        <v/>
      </c>
      <c r="CY503" s="27" t="str">
        <f>IF($CW503="","",VLOOKUP($CW503,'Braços de IP'!$E$9:$I$15,5,0))</f>
        <v/>
      </c>
      <c r="CZ503" s="24"/>
      <c r="DA503" s="24"/>
      <c r="DB503" s="24"/>
      <c r="DC503" s="24"/>
      <c r="DD503" s="24"/>
      <c r="DE503" s="24"/>
      <c r="DF503" s="28">
        <f t="shared" si="267"/>
        <v>44</v>
      </c>
      <c r="DG503" s="29">
        <f t="shared" si="268"/>
        <v>100</v>
      </c>
      <c r="DH503" s="28">
        <f t="shared" si="269"/>
        <v>144</v>
      </c>
      <c r="DI503" s="30">
        <f t="shared" si="270"/>
        <v>0.56000000000000005</v>
      </c>
      <c r="DJ503" s="31"/>
      <c r="DK503" s="32"/>
      <c r="DL503" s="15" t="s">
        <v>141</v>
      </c>
      <c r="DM503" s="15"/>
      <c r="DO503" s="33">
        <f t="shared" si="271"/>
        <v>0.62393162393162394</v>
      </c>
    </row>
    <row r="504" spans="1:125" ht="15.75" hidden="1" customHeight="1" x14ac:dyDescent="0.3">
      <c r="C504" t="s">
        <v>991</v>
      </c>
      <c r="D504" s="15">
        <v>168</v>
      </c>
      <c r="E504" s="15" t="s">
        <v>132</v>
      </c>
      <c r="F504" s="15" t="s">
        <v>337</v>
      </c>
      <c r="G504" s="15">
        <v>-30.036046349999999</v>
      </c>
      <c r="H504" s="15">
        <v>-50.163120710000001</v>
      </c>
      <c r="I504" s="15" t="s">
        <v>154</v>
      </c>
      <c r="J504" s="15" t="s">
        <v>135</v>
      </c>
      <c r="K504" s="15" t="s">
        <v>136</v>
      </c>
      <c r="L504" s="15" t="s">
        <v>148</v>
      </c>
      <c r="M504" s="15">
        <v>100</v>
      </c>
      <c r="N504" s="15">
        <v>17</v>
      </c>
      <c r="O504" s="15">
        <v>0</v>
      </c>
      <c r="P504" s="15">
        <f t="shared" si="245"/>
        <v>200</v>
      </c>
      <c r="Q504" s="20">
        <v>2</v>
      </c>
      <c r="R504" s="16">
        <v>2.5</v>
      </c>
      <c r="S504" s="16">
        <v>7</v>
      </c>
      <c r="T504" s="15"/>
      <c r="U504" s="15"/>
      <c r="V504" s="15">
        <v>0</v>
      </c>
      <c r="W504" s="15">
        <v>2.6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 t="s">
        <v>138</v>
      </c>
      <c r="AD504" s="15" t="s">
        <v>139</v>
      </c>
      <c r="AE504" s="15">
        <v>35</v>
      </c>
      <c r="AF504" s="15">
        <v>7</v>
      </c>
      <c r="AG504" s="15">
        <v>1</v>
      </c>
      <c r="AH504" s="15">
        <v>0.45</v>
      </c>
      <c r="AI504" s="15">
        <v>1.3</v>
      </c>
      <c r="AJ504" s="16">
        <f t="shared" si="246"/>
        <v>0.85000000000000009</v>
      </c>
      <c r="AK504" s="16" t="s">
        <v>135</v>
      </c>
      <c r="AL504" s="16" t="s">
        <v>135</v>
      </c>
      <c r="AM504" s="15" t="s">
        <v>140</v>
      </c>
      <c r="AN504" s="16">
        <f t="shared" si="247"/>
        <v>2</v>
      </c>
      <c r="AO504" s="16">
        <v>0</v>
      </c>
      <c r="AP504" s="16">
        <v>0</v>
      </c>
      <c r="AQ504" s="16">
        <v>0</v>
      </c>
      <c r="AR504" s="16">
        <v>0</v>
      </c>
      <c r="AS504" s="16">
        <v>0</v>
      </c>
      <c r="AT504" s="16" t="s">
        <v>135</v>
      </c>
      <c r="AU504" s="17">
        <f t="shared" si="248"/>
        <v>0</v>
      </c>
      <c r="AV504" s="17"/>
      <c r="AW504" s="17">
        <f>VLOOKUP(I504,ABNT5101!$I$3:$J$9,2)</f>
        <v>10</v>
      </c>
      <c r="AX504" s="17">
        <f>VLOOKUP(I504,ABNT5101!$I$3:$M$9,5)</f>
        <v>0.18</v>
      </c>
      <c r="AY504" s="131" t="str">
        <f>_xlfn.XLOOKUP(I504,ABNT5101!$I:$I,ABNT5101!$L:$L)</f>
        <v>-</v>
      </c>
      <c r="AZ504" s="131">
        <f>_xlfn.XLOOKUP(I504,ABNT5101!$I:$I,ABNT5101!M:M)</f>
        <v>0.18</v>
      </c>
      <c r="BA504" s="131" t="str">
        <f>_xlfn.XLOOKUP(I504,ABNT5101!$I:$I,ABNT5101!N:N)</f>
        <v>-</v>
      </c>
      <c r="BB504" s="131">
        <f>_xlfn.XLOOKUP(I504,ABNT5101!$I:$I,ABNT5101!O:O)</f>
        <v>16</v>
      </c>
      <c r="BC504" s="18" t="str">
        <f t="shared" si="249"/>
        <v>ATENDE</v>
      </c>
      <c r="BD504" s="19">
        <f t="shared" si="250"/>
        <v>6.0000000000000053E-3</v>
      </c>
      <c r="BE504" s="19">
        <f t="shared" si="251"/>
        <v>1.6111111111111112</v>
      </c>
      <c r="BF504" s="19" t="str">
        <f t="shared" si="252"/>
        <v>-</v>
      </c>
      <c r="BG504" s="20">
        <v>10.06</v>
      </c>
      <c r="BH504" s="20">
        <v>0.47</v>
      </c>
      <c r="BI504" s="20"/>
      <c r="BJ504" s="20"/>
      <c r="BK504" s="21"/>
      <c r="BL504" s="20"/>
      <c r="BM504" s="18" t="str">
        <f t="shared" si="253"/>
        <v>ATENDE</v>
      </c>
      <c r="BN504" s="18" t="str">
        <f t="shared" si="254"/>
        <v>ATENDE</v>
      </c>
      <c r="BO504" s="18" t="str">
        <f t="shared" si="255"/>
        <v>ATENDE</v>
      </c>
      <c r="BP504" s="18" t="str">
        <f t="shared" si="256"/>
        <v>ATENDE</v>
      </c>
      <c r="BQ504" s="22" t="str">
        <f t="shared" si="257"/>
        <v>C4</v>
      </c>
      <c r="BR504" s="22" t="str">
        <f t="shared" si="272"/>
        <v>P6</v>
      </c>
      <c r="BS504" s="23">
        <f t="shared" si="258"/>
        <v>0.69000000000000017</v>
      </c>
      <c r="BT504" s="20">
        <v>5.07</v>
      </c>
      <c r="BU504" s="20">
        <v>3.14</v>
      </c>
      <c r="BV504" s="132">
        <f>IF(BR504="-","-",_xlfn.XLOOKUP(BR504,ABNT5101!$B$4:$B$9,ABNT5101!$C$4:$C$9))</f>
        <v>3</v>
      </c>
      <c r="BW504" s="132">
        <f>IF(BR504="-","-",_xlfn.XLOOKUP(BR504,ABNT5101!$B$4:$B$9,ABNT5101!$D$4:$D$9))</f>
        <v>0.6</v>
      </c>
      <c r="BX504" s="18" t="str">
        <f t="shared" si="259"/>
        <v>ATENDE</v>
      </c>
      <c r="BY504" s="18" t="str">
        <f t="shared" si="260"/>
        <v>ATENDE</v>
      </c>
      <c r="BZ504" s="18" t="str">
        <f t="shared" si="261"/>
        <v>ATENDE</v>
      </c>
      <c r="CA504" s="22" t="str">
        <f t="shared" si="275"/>
        <v>P6</v>
      </c>
      <c r="CB504" s="23">
        <f t="shared" si="262"/>
        <v>1.83</v>
      </c>
      <c r="CC504" s="22">
        <v>8.49</v>
      </c>
      <c r="CD504" s="22">
        <v>2.88</v>
      </c>
      <c r="CE504" s="130">
        <f>IF(CA504="-","-",_xlfn.XLOOKUP(CA504,ABNT5101!$B$4:$B$9,ABNT5101!$C$4:$C$9))</f>
        <v>3</v>
      </c>
      <c r="CF504" s="130">
        <f>IF(CA504="-","-",_xlfn.XLOOKUP(CA504,ABNT5101!$B$4:$B$9,ABNT5101!$D$4:$D$9))</f>
        <v>0.6</v>
      </c>
      <c r="CG504" s="18" t="str">
        <f t="shared" si="263"/>
        <v>ATENDE</v>
      </c>
      <c r="CH504" s="18" t="str">
        <f t="shared" si="264"/>
        <v>ATENDE</v>
      </c>
      <c r="CI504" s="18" t="str">
        <f t="shared" si="265"/>
        <v>ATENDE</v>
      </c>
      <c r="CJ504" s="133" t="str">
        <f>_xlfn.XLOOKUP(CK504,'Banco de dados'!$B:$B,'Banco de dados'!$D:$D)</f>
        <v>SX LIGHTING</v>
      </c>
      <c r="CK504" s="145" t="s">
        <v>803</v>
      </c>
      <c r="CL504" s="24" t="str">
        <f>_xlfn.XLOOKUP(CK504,'Banco de dados'!$B:$B,'Banco de dados'!$E:$E)</f>
        <v>SXINEVO040K40L12CZF7PHF</v>
      </c>
      <c r="CM504" s="24"/>
      <c r="CN504" s="24">
        <f>IF(CM504="-","-",_xlfn.XLOOKUP(CM504,'Banco de dados'!$B:$B,'Banco de dados'!$E:$E))</f>
        <v>0</v>
      </c>
      <c r="CO504" s="26">
        <f t="shared" si="266"/>
        <v>1</v>
      </c>
      <c r="CP504" s="24">
        <f>_xlfn.XLOOKUP(CK504,'Banco de dados'!$B:$B,'Banco de dados'!$H:$H)</f>
        <v>39</v>
      </c>
      <c r="CQ504" s="24">
        <f>_xlfn.XLOOKUP(CM504,'Banco de dados'!$B:$B,'Banco de dados'!$H:$H)</f>
        <v>0</v>
      </c>
      <c r="CR504" s="24">
        <f>_xlfn.XLOOKUP(CK504,'Banco de dados'!$B:$B,'Banco de dados'!$F:$F)</f>
        <v>6552</v>
      </c>
      <c r="CS504" s="24">
        <f>_xlfn.XLOOKUP(CM504,'Banco de dados'!$B:$B,'Banco de dados'!$F:$F)</f>
        <v>0</v>
      </c>
      <c r="CT504" s="25">
        <v>0</v>
      </c>
      <c r="CU504" s="25"/>
      <c r="CV504" s="24" t="str">
        <f>IF(AI504&lt;=0.5,"Curto I",IF(AND(AI504&gt;='Braços de IP'!$B$9,AI504&lt;='Braços de IP'!$D$9),'Braços de IP'!$E$9,IF(AND(AI504&gt;='Braços de IP'!$B$10,AI504&lt;='Braços de IP'!$D$10),'Braços de IP'!$E$10,IF(AND(AI504&gt;='Braços de IP'!$B$11,AI504&lt;='Braços de IP'!$D$11),'Braços de IP'!$E$11,IF(AND(AI504&gt;='Braços de IP'!$B$12,AI504&lt;='Braços de IP'!$D$12),'Braços de IP'!$E$12,IF(AND(AI504&gt;='Braços de IP'!$B$13,AI504&lt;='Braços de IP'!$D$13),'Braços de IP'!$E$13,IF(AND(AI504&gt;='Braços de IP'!$B$14,AI504&lt;='Braços de IP'!$D$14),'Braços de IP'!$E$14,"ERRO")))))))</f>
        <v>Curto II</v>
      </c>
      <c r="CW504" s="25"/>
      <c r="CX504" s="24" t="str">
        <f>IF($CW504="","",VLOOKUP($CW504,'Braços de IP'!$E$9:$I$15,2,0))</f>
        <v/>
      </c>
      <c r="CY504" s="27" t="str">
        <f>IF($CW504="","",VLOOKUP($CW504,'Braços de IP'!$E$9:$I$15,5,0))</f>
        <v/>
      </c>
      <c r="CZ504" s="24"/>
      <c r="DA504" s="24"/>
      <c r="DB504" s="24"/>
      <c r="DC504" s="24"/>
      <c r="DD504" s="24"/>
      <c r="DE504" s="24"/>
      <c r="DF504" s="28">
        <f t="shared" si="267"/>
        <v>39</v>
      </c>
      <c r="DG504" s="29">
        <f t="shared" si="268"/>
        <v>100</v>
      </c>
      <c r="DH504" s="28">
        <f t="shared" si="269"/>
        <v>139</v>
      </c>
      <c r="DI504" s="30">
        <f t="shared" si="270"/>
        <v>0.61</v>
      </c>
      <c r="DJ504" s="31"/>
      <c r="DK504" s="32"/>
      <c r="DL504" s="15" t="s">
        <v>141</v>
      </c>
      <c r="DM504" s="15"/>
      <c r="DO504" s="33">
        <f t="shared" si="271"/>
        <v>0.66666666666666663</v>
      </c>
    </row>
    <row r="505" spans="1:125" ht="15.75" hidden="1" customHeight="1" x14ac:dyDescent="0.3">
      <c r="C505" t="s">
        <v>991</v>
      </c>
      <c r="D505" s="15">
        <v>168</v>
      </c>
      <c r="E505" s="15" t="s">
        <v>132</v>
      </c>
      <c r="F505" s="15" t="s">
        <v>337</v>
      </c>
      <c r="G505" s="15">
        <v>-30.036046349999999</v>
      </c>
      <c r="H505" s="15">
        <v>-50.163120710000001</v>
      </c>
      <c r="I505" s="15" t="s">
        <v>154</v>
      </c>
      <c r="J505" s="15" t="s">
        <v>135</v>
      </c>
      <c r="K505" s="15" t="s">
        <v>136</v>
      </c>
      <c r="L505" s="15" t="s">
        <v>148</v>
      </c>
      <c r="M505" s="15">
        <v>100</v>
      </c>
      <c r="N505" s="15">
        <v>17</v>
      </c>
      <c r="O505" s="15">
        <v>0</v>
      </c>
      <c r="P505" s="15">
        <f t="shared" si="245"/>
        <v>200</v>
      </c>
      <c r="Q505" s="20">
        <v>2</v>
      </c>
      <c r="R505" s="16">
        <v>2.5</v>
      </c>
      <c r="S505" s="16">
        <v>7</v>
      </c>
      <c r="T505" s="15"/>
      <c r="U505" s="15"/>
      <c r="V505" s="15">
        <v>0</v>
      </c>
      <c r="W505" s="15">
        <v>2.6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 t="s">
        <v>138</v>
      </c>
      <c r="AD505" s="15" t="s">
        <v>139</v>
      </c>
      <c r="AE505" s="15">
        <v>35</v>
      </c>
      <c r="AF505" s="15">
        <v>7</v>
      </c>
      <c r="AG505" s="15">
        <v>1</v>
      </c>
      <c r="AH505" s="15">
        <v>0.45</v>
      </c>
      <c r="AI505" s="15">
        <v>1.3</v>
      </c>
      <c r="AJ505" s="16">
        <f t="shared" si="246"/>
        <v>0.85000000000000009</v>
      </c>
      <c r="AK505" s="16" t="s">
        <v>135</v>
      </c>
      <c r="AL505" s="16" t="s">
        <v>135</v>
      </c>
      <c r="AM505" s="15" t="s">
        <v>140</v>
      </c>
      <c r="AN505" s="16">
        <f t="shared" si="247"/>
        <v>2</v>
      </c>
      <c r="AO505" s="16">
        <v>0</v>
      </c>
      <c r="AP505" s="16">
        <v>0</v>
      </c>
      <c r="AQ505" s="16">
        <v>0</v>
      </c>
      <c r="AR505" s="16">
        <v>0</v>
      </c>
      <c r="AS505" s="16">
        <v>0</v>
      </c>
      <c r="AT505" s="16" t="s">
        <v>135</v>
      </c>
      <c r="AU505" s="17">
        <f t="shared" si="248"/>
        <v>0</v>
      </c>
      <c r="AV505" s="17"/>
      <c r="AW505" s="17">
        <f>VLOOKUP(I505,ABNT5101!$I$3:$J$9,2)</f>
        <v>10</v>
      </c>
      <c r="AX505" s="17">
        <f>VLOOKUP(I505,ABNT5101!$I$3:$M$9,5)</f>
        <v>0.18</v>
      </c>
      <c r="AY505" s="131" t="str">
        <f>_xlfn.XLOOKUP(I505,ABNT5101!$I:$I,ABNT5101!$L:$L)</f>
        <v>-</v>
      </c>
      <c r="AZ505" s="131">
        <f>_xlfn.XLOOKUP(I505,ABNT5101!$I:$I,ABNT5101!M:M)</f>
        <v>0.18</v>
      </c>
      <c r="BA505" s="131" t="str">
        <f>_xlfn.XLOOKUP(I505,ABNT5101!$I:$I,ABNT5101!N:N)</f>
        <v>-</v>
      </c>
      <c r="BB505" s="131">
        <f>_xlfn.XLOOKUP(I505,ABNT5101!$I:$I,ABNT5101!O:O)</f>
        <v>16</v>
      </c>
      <c r="BC505" s="18" t="str">
        <f t="shared" si="249"/>
        <v>ATENDE</v>
      </c>
      <c r="BD505" s="19">
        <f t="shared" si="250"/>
        <v>0.13100000000000001</v>
      </c>
      <c r="BE505" s="19">
        <f t="shared" si="251"/>
        <v>1</v>
      </c>
      <c r="BF505" s="19" t="str">
        <f t="shared" si="252"/>
        <v>-</v>
      </c>
      <c r="BG505" s="20">
        <v>11.31</v>
      </c>
      <c r="BH505" s="20">
        <v>0.36</v>
      </c>
      <c r="BI505" s="20"/>
      <c r="BJ505" s="20"/>
      <c r="BK505" s="21"/>
      <c r="BL505" s="20"/>
      <c r="BM505" s="18" t="str">
        <f t="shared" si="253"/>
        <v>ATENDE</v>
      </c>
      <c r="BN505" s="18" t="str">
        <f t="shared" si="254"/>
        <v>ATENDE</v>
      </c>
      <c r="BO505" s="18" t="str">
        <f t="shared" si="255"/>
        <v>ATENDE</v>
      </c>
      <c r="BP505" s="18" t="str">
        <f t="shared" si="256"/>
        <v>ATENDE</v>
      </c>
      <c r="BQ505" s="22" t="str">
        <f t="shared" si="257"/>
        <v>C4</v>
      </c>
      <c r="BR505" s="22" t="str">
        <f t="shared" si="272"/>
        <v>P6</v>
      </c>
      <c r="BS505" s="23">
        <f t="shared" si="258"/>
        <v>0.41666666666666674</v>
      </c>
      <c r="BT505" s="20">
        <v>4.25</v>
      </c>
      <c r="BU505" s="20">
        <v>1.89</v>
      </c>
      <c r="BV505" s="132">
        <f>IF(BR505="-","-",_xlfn.XLOOKUP(BR505,ABNT5101!$B$4:$B$9,ABNT5101!$C$4:$C$9))</f>
        <v>3</v>
      </c>
      <c r="BW505" s="132">
        <f>IF(BR505="-","-",_xlfn.XLOOKUP(BR505,ABNT5101!$B$4:$B$9,ABNT5101!$D$4:$D$9))</f>
        <v>0.6</v>
      </c>
      <c r="BX505" s="18" t="str">
        <f t="shared" si="259"/>
        <v>ATENDE</v>
      </c>
      <c r="BY505" s="18" t="str">
        <f t="shared" si="260"/>
        <v>ATENDE</v>
      </c>
      <c r="BZ505" s="18" t="str">
        <f t="shared" si="261"/>
        <v>ATENDE</v>
      </c>
      <c r="CA505" s="22" t="str">
        <f t="shared" si="275"/>
        <v>P6</v>
      </c>
      <c r="CB505" s="23">
        <f t="shared" si="262"/>
        <v>2</v>
      </c>
      <c r="CC505" s="22">
        <v>9</v>
      </c>
      <c r="CD505" s="22">
        <v>3.04</v>
      </c>
      <c r="CE505" s="130">
        <f>IF(CA505="-","-",_xlfn.XLOOKUP(CA505,ABNT5101!$B$4:$B$9,ABNT5101!$C$4:$C$9))</f>
        <v>3</v>
      </c>
      <c r="CF505" s="130">
        <f>IF(CA505="-","-",_xlfn.XLOOKUP(CA505,ABNT5101!$B$4:$B$9,ABNT5101!$D$4:$D$9))</f>
        <v>0.6</v>
      </c>
      <c r="CG505" s="18" t="str">
        <f t="shared" si="263"/>
        <v>ATENDE</v>
      </c>
      <c r="CH505" s="18" t="str">
        <f t="shared" si="264"/>
        <v>ATENDE</v>
      </c>
      <c r="CI505" s="18" t="str">
        <f t="shared" si="265"/>
        <v>ATENDE</v>
      </c>
      <c r="CJ505" s="133" t="str">
        <f>_xlfn.XLOOKUP(CK505,'Banco de dados'!$B:$B,'Banco de dados'!$D:$D)</f>
        <v>TECNOWATT</v>
      </c>
      <c r="CK505" s="145" t="s">
        <v>826</v>
      </c>
      <c r="CL505" s="24" t="str">
        <f>_xlfn.XLOOKUP(CK505,'Banco de dados'!$B:$B,'Banco de dados'!$E:$E)</f>
        <v>SIGSAGPTLRRSSNDL_40W_50IBBRS
1-10C1MUN6.5</v>
      </c>
      <c r="CM505" s="24"/>
      <c r="CN505" s="24">
        <f>IF(CM505="-","-",_xlfn.XLOOKUP(CM505,'Banco de dados'!$B:$B,'Banco de dados'!$E:$E))</f>
        <v>0</v>
      </c>
      <c r="CO505" s="26">
        <f t="shared" si="266"/>
        <v>1</v>
      </c>
      <c r="CP505" s="24">
        <f>_xlfn.XLOOKUP(CK505,'Banco de dados'!$B:$B,'Banco de dados'!$H:$H)</f>
        <v>40</v>
      </c>
      <c r="CQ505" s="24">
        <f>_xlfn.XLOOKUP(CM505,'Banco de dados'!$B:$B,'Banco de dados'!$H:$H)</f>
        <v>0</v>
      </c>
      <c r="CR505" s="24">
        <f>_xlfn.XLOOKUP(CK505,'Banco de dados'!$B:$B,'Banco de dados'!$F:$F)</f>
        <v>6641</v>
      </c>
      <c r="CS505" s="24">
        <f>_xlfn.XLOOKUP(CM505,'Banco de dados'!$B:$B,'Banco de dados'!$F:$F)</f>
        <v>0</v>
      </c>
      <c r="CT505" s="25">
        <v>0</v>
      </c>
      <c r="CU505" s="25"/>
      <c r="CV505" s="24" t="str">
        <f>IF(AI505&lt;=0.5,"Curto I",IF(AND(AI505&gt;='Braços de IP'!$B$9,AI505&lt;='Braços de IP'!$D$9),'Braços de IP'!$E$9,IF(AND(AI505&gt;='Braços de IP'!$B$10,AI505&lt;='Braços de IP'!$D$10),'Braços de IP'!$E$10,IF(AND(AI505&gt;='Braços de IP'!$B$11,AI505&lt;='Braços de IP'!$D$11),'Braços de IP'!$E$11,IF(AND(AI505&gt;='Braços de IP'!$B$12,AI505&lt;='Braços de IP'!$D$12),'Braços de IP'!$E$12,IF(AND(AI505&gt;='Braços de IP'!$B$13,AI505&lt;='Braços de IP'!$D$13),'Braços de IP'!$E$13,IF(AND(AI505&gt;='Braços de IP'!$B$14,AI505&lt;='Braços de IP'!$D$14),'Braços de IP'!$E$14,"ERRO")))))))</f>
        <v>Curto II</v>
      </c>
      <c r="CW505" s="25"/>
      <c r="CX505" s="24" t="str">
        <f>IF($CW505="","",VLOOKUP($CW505,'Braços de IP'!$E$9:$I$15,2,0))</f>
        <v/>
      </c>
      <c r="CY505" s="27" t="str">
        <f>IF($CW505="","",VLOOKUP($CW505,'Braços de IP'!$E$9:$I$15,5,0))</f>
        <v/>
      </c>
      <c r="CZ505" s="24"/>
      <c r="DA505" s="24"/>
      <c r="DB505" s="24"/>
      <c r="DC505" s="24"/>
      <c r="DD505" s="24"/>
      <c r="DE505" s="24"/>
      <c r="DF505" s="28">
        <f t="shared" si="267"/>
        <v>40</v>
      </c>
      <c r="DG505" s="29">
        <f t="shared" si="268"/>
        <v>100</v>
      </c>
      <c r="DH505" s="28">
        <f t="shared" si="269"/>
        <v>140</v>
      </c>
      <c r="DI505" s="30">
        <f t="shared" si="270"/>
        <v>0.6</v>
      </c>
      <c r="DJ505" s="31"/>
      <c r="DK505" s="32"/>
      <c r="DL505" s="15" t="s">
        <v>141</v>
      </c>
      <c r="DM505" s="15"/>
      <c r="DO505" s="33">
        <f t="shared" si="271"/>
        <v>0.65811965811965811</v>
      </c>
    </row>
    <row r="506" spans="1:125" ht="15.75" hidden="1" customHeight="1" x14ac:dyDescent="0.3">
      <c r="A506" s="156" t="s">
        <v>1018</v>
      </c>
      <c r="B506" s="156" t="s">
        <v>1037</v>
      </c>
      <c r="C506" t="s">
        <v>991</v>
      </c>
      <c r="D506" s="159">
        <v>169</v>
      </c>
      <c r="E506" s="162" t="s">
        <v>146</v>
      </c>
      <c r="F506" s="15" t="s">
        <v>338</v>
      </c>
      <c r="G506" s="15">
        <v>-30.035742979999998</v>
      </c>
      <c r="H506" s="15">
        <v>-50.162462300000001</v>
      </c>
      <c r="I506" s="15" t="s">
        <v>319</v>
      </c>
      <c r="J506" s="15" t="s">
        <v>135</v>
      </c>
      <c r="K506" s="15" t="s">
        <v>136</v>
      </c>
      <c r="L506" s="15" t="s">
        <v>148</v>
      </c>
      <c r="M506" s="15">
        <v>150</v>
      </c>
      <c r="N506" s="15">
        <v>22</v>
      </c>
      <c r="O506" s="15">
        <v>0</v>
      </c>
      <c r="P506" s="15">
        <f t="shared" si="245"/>
        <v>600</v>
      </c>
      <c r="Q506" s="20">
        <v>2</v>
      </c>
      <c r="R506" s="16">
        <v>2.9</v>
      </c>
      <c r="S506" s="16">
        <v>7.5</v>
      </c>
      <c r="T506" s="15"/>
      <c r="U506" s="15"/>
      <c r="V506" s="15">
        <v>0</v>
      </c>
      <c r="W506" s="15">
        <v>0</v>
      </c>
      <c r="X506" s="15">
        <v>6</v>
      </c>
      <c r="Y506" s="15">
        <v>0</v>
      </c>
      <c r="Z506" s="15">
        <v>0</v>
      </c>
      <c r="AA506" s="15">
        <v>0</v>
      </c>
      <c r="AB506" s="15">
        <v>0</v>
      </c>
      <c r="AC506" s="15" t="s">
        <v>149</v>
      </c>
      <c r="AD506" s="15" t="s">
        <v>139</v>
      </c>
      <c r="AE506" s="15">
        <v>32</v>
      </c>
      <c r="AF506" s="15">
        <v>7</v>
      </c>
      <c r="AG506" s="15">
        <v>2</v>
      </c>
      <c r="AH506" s="15">
        <v>3</v>
      </c>
      <c r="AI506" s="15">
        <v>1.3</v>
      </c>
      <c r="AJ506" s="16">
        <f t="shared" si="246"/>
        <v>-1.7</v>
      </c>
      <c r="AK506" s="16" t="s">
        <v>135</v>
      </c>
      <c r="AL506" s="16" t="s">
        <v>135</v>
      </c>
      <c r="AM506" s="15" t="s">
        <v>140</v>
      </c>
      <c r="AN506" s="16">
        <f t="shared" si="247"/>
        <v>4</v>
      </c>
      <c r="AO506" s="16">
        <v>0</v>
      </c>
      <c r="AP506" s="16">
        <v>0</v>
      </c>
      <c r="AQ506" s="16">
        <v>0</v>
      </c>
      <c r="AR506" s="16">
        <v>0</v>
      </c>
      <c r="AS506" s="16">
        <v>0</v>
      </c>
      <c r="AT506" s="16" t="s">
        <v>135</v>
      </c>
      <c r="AU506" s="17">
        <f t="shared" si="248"/>
        <v>0</v>
      </c>
      <c r="AV506" s="17"/>
      <c r="AW506" s="17">
        <f>VLOOKUP(I506,ABNT5101!$I$3:$J$9,2)</f>
        <v>20</v>
      </c>
      <c r="AX506" s="17">
        <f>VLOOKUP(I506,ABNT5101!$I$3:$M$9,5)</f>
        <v>0.28000000000000003</v>
      </c>
      <c r="AY506" s="131" t="str">
        <f>_xlfn.XLOOKUP(I506,ABNT5101!$I:$I,ABNT5101!$L:$L)</f>
        <v>-</v>
      </c>
      <c r="AZ506" s="131">
        <f>_xlfn.XLOOKUP(I506,ABNT5101!$I:$I,ABNT5101!M:M)</f>
        <v>0.28000000000000003</v>
      </c>
      <c r="BA506" s="131" t="str">
        <f>_xlfn.XLOOKUP(I506,ABNT5101!$I:$I,ABNT5101!N:N)</f>
        <v>-</v>
      </c>
      <c r="BB506" s="131">
        <f>_xlfn.XLOOKUP(I506,ABNT5101!$I:$I,ABNT5101!O:O)</f>
        <v>14</v>
      </c>
      <c r="BC506" s="18" t="str">
        <f t="shared" si="249"/>
        <v>ATENDE</v>
      </c>
      <c r="BD506" s="19">
        <f t="shared" si="250"/>
        <v>0.13000000000000012</v>
      </c>
      <c r="BE506" s="19">
        <f t="shared" si="251"/>
        <v>7.1428571428571397E-2</v>
      </c>
      <c r="BF506" s="19" t="str">
        <f t="shared" si="252"/>
        <v>-</v>
      </c>
      <c r="BG506" s="20">
        <v>22.6</v>
      </c>
      <c r="BH506" s="20">
        <v>0.3</v>
      </c>
      <c r="BI506" s="20"/>
      <c r="BJ506" s="20"/>
      <c r="BK506" s="21"/>
      <c r="BL506" s="20"/>
      <c r="BM506" s="18" t="str">
        <f t="shared" si="253"/>
        <v>ATENDE</v>
      </c>
      <c r="BN506" s="18" t="str">
        <f t="shared" si="254"/>
        <v>ATENDE</v>
      </c>
      <c r="BO506" s="18" t="str">
        <f t="shared" si="255"/>
        <v>ATENDE</v>
      </c>
      <c r="BP506" s="18" t="str">
        <f t="shared" si="256"/>
        <v>ATENDE</v>
      </c>
      <c r="BQ506" s="22" t="str">
        <f t="shared" si="257"/>
        <v>C2</v>
      </c>
      <c r="BR506" s="22" t="str">
        <f t="shared" si="272"/>
        <v>P6</v>
      </c>
      <c r="BS506" s="23">
        <f t="shared" si="258"/>
        <v>1.1366666666666667</v>
      </c>
      <c r="BT506" s="20">
        <v>6.41</v>
      </c>
      <c r="BU506" s="20">
        <v>2.19</v>
      </c>
      <c r="BV506" s="132">
        <f>IF(BR506="-","-",_xlfn.XLOOKUP(BR506,ABNT5101!$B$4:$B$9,ABNT5101!$C$4:$C$9))</f>
        <v>3</v>
      </c>
      <c r="BW506" s="132">
        <f>IF(BR506="-","-",_xlfn.XLOOKUP(BR506,ABNT5101!$B$4:$B$9,ABNT5101!$D$4:$D$9))</f>
        <v>0.6</v>
      </c>
      <c r="BX506" s="18" t="str">
        <f t="shared" si="259"/>
        <v>ATENDE</v>
      </c>
      <c r="BY506" s="18" t="str">
        <f t="shared" si="260"/>
        <v>ATENDE</v>
      </c>
      <c r="BZ506" s="18" t="str">
        <f t="shared" si="261"/>
        <v>ATENDE</v>
      </c>
      <c r="CA506" s="22" t="s">
        <v>135</v>
      </c>
      <c r="CB506" s="23" t="e">
        <f t="shared" si="262"/>
        <v>#VALUE!</v>
      </c>
      <c r="CC506" s="22" t="s">
        <v>994</v>
      </c>
      <c r="CD506" s="22" t="s">
        <v>994</v>
      </c>
      <c r="CE506" s="130" t="str">
        <f>IF(CA506="-","-",_xlfn.XLOOKUP(CA506,ABNT5101!$B$4:$B$9,ABNT5101!$C$4:$C$9))</f>
        <v>-</v>
      </c>
      <c r="CF506" s="130" t="str">
        <f>IF(CA506="-","-",_xlfn.XLOOKUP(CA506,ABNT5101!$B$4:$B$9,ABNT5101!$D$4:$D$9))</f>
        <v>-</v>
      </c>
      <c r="CG506" s="18" t="str">
        <f t="shared" si="263"/>
        <v>-</v>
      </c>
      <c r="CH506" s="18" t="str">
        <f t="shared" si="264"/>
        <v>-</v>
      </c>
      <c r="CI506" s="18" t="str">
        <f t="shared" si="265"/>
        <v>-</v>
      </c>
      <c r="CJ506" s="133" t="str">
        <f>_xlfn.XLOOKUP(CK506,'Banco de dados'!$B:$B,'Banco de dados'!$D:$D)</f>
        <v>LEDSTAR</v>
      </c>
      <c r="CK506" s="145" t="str">
        <f>'Banco de dados'!B25</f>
        <v xml:space="preserve"> SL VT 9.1 85W</v>
      </c>
      <c r="CL506" s="24" t="str">
        <f>_xlfn.XLOOKUP(CK506,'Banco de dados'!$B:$B,'Banco de dados'!$E:$E)</f>
        <v>LUM LED SL VT 9.1 85W</v>
      </c>
      <c r="CM506" s="24"/>
      <c r="CN506" s="24" t="e">
        <f>IF(CM506="-","-",_xlfn.XLOOKUP(CM506,'Banco de dados'!$B:$B,'Banco de dados'!$E:$E))</f>
        <v>#N/A</v>
      </c>
      <c r="CO506" s="26">
        <f t="shared" si="266"/>
        <v>2</v>
      </c>
      <c r="CP506" s="24">
        <f>_xlfn.XLOOKUP(CK506,'Banco de dados'!$B:$B,'Banco de dados'!$H:$H)</f>
        <v>85</v>
      </c>
      <c r="CQ506" s="24">
        <f>_xlfn.XLOOKUP(CM506,'Banco de dados'!$B:$B,'Banco de dados'!$H:$H)</f>
        <v>0</v>
      </c>
      <c r="CR506" s="24">
        <f>_xlfn.XLOOKUP(CK506,'Banco de dados'!$B:$B,'Banco de dados'!$F:$F)</f>
        <v>14489</v>
      </c>
      <c r="CS506" s="24">
        <f>_xlfn.XLOOKUP(CM506,'Banco de dados'!$B:$B,'Banco de dados'!$F:$F)</f>
        <v>0</v>
      </c>
      <c r="CT506" s="25">
        <v>0</v>
      </c>
      <c r="CU506" s="25">
        <v>10</v>
      </c>
      <c r="CV506" s="24" t="str">
        <f>IF(AI506&lt;=0.5,"Curto I",IF(AND(AI506&gt;='Braços de IP'!$B$9,AI506&lt;='Braços de IP'!$D$9),'Braços de IP'!$E$9,IF(AND(AI506&gt;='Braços de IP'!$B$10,AI506&lt;='Braços de IP'!$D$10),'Braços de IP'!$E$10,IF(AND(AI506&gt;='Braços de IP'!$B$11,AI506&lt;='Braços de IP'!$D$11),'Braços de IP'!$E$11,IF(AND(AI506&gt;='Braços de IP'!$B$12,AI506&lt;='Braços de IP'!$D$12),'Braços de IP'!$E$12,IF(AND(AI506&gt;='Braços de IP'!$B$13,AI506&lt;='Braços de IP'!$D$13),'Braços de IP'!$E$13,IF(AND(AI506&gt;='Braços de IP'!$B$14,AI506&lt;='Braços de IP'!$D$14),'Braços de IP'!$E$14,"ERRO")))))))</f>
        <v>Curto II</v>
      </c>
      <c r="CW506" s="25"/>
      <c r="CX506" s="24" t="str">
        <f>IF($CW506="","",VLOOKUP($CW506,'Braços de IP'!$E$9:$I$15,2,0))</f>
        <v/>
      </c>
      <c r="CY506" s="27" t="str">
        <f>IF($CW506="","",VLOOKUP($CW506,'Braços de IP'!$E$9:$I$15,5,0))</f>
        <v/>
      </c>
      <c r="CZ506" s="24"/>
      <c r="DA506" s="24"/>
      <c r="DB506" s="24"/>
      <c r="DC506" s="24"/>
      <c r="DD506" s="24"/>
      <c r="DE506" s="24"/>
      <c r="DF506" s="28">
        <f t="shared" si="267"/>
        <v>85</v>
      </c>
      <c r="DG506" s="29">
        <f t="shared" si="268"/>
        <v>150</v>
      </c>
      <c r="DH506" s="28">
        <f t="shared" si="269"/>
        <v>470</v>
      </c>
      <c r="DI506" s="30">
        <f t="shared" si="270"/>
        <v>0.43333333333333335</v>
      </c>
      <c r="DJ506" s="31"/>
      <c r="DK506" s="32"/>
      <c r="DL506" s="15" t="s">
        <v>141</v>
      </c>
      <c r="DM506" s="15"/>
      <c r="DO506" s="33">
        <f t="shared" si="271"/>
        <v>0.5058139534883721</v>
      </c>
    </row>
    <row r="507" spans="1:125" ht="15.75" hidden="1" customHeight="1" x14ac:dyDescent="0.3">
      <c r="A507" s="156" t="s">
        <v>1018</v>
      </c>
      <c r="B507" s="156" t="s">
        <v>1037</v>
      </c>
      <c r="C507" t="s">
        <v>991</v>
      </c>
      <c r="D507" s="159">
        <v>169</v>
      </c>
      <c r="E507" s="162" t="s">
        <v>146</v>
      </c>
      <c r="F507" s="15" t="s">
        <v>338</v>
      </c>
      <c r="G507" s="15">
        <v>-30.035742979999998</v>
      </c>
      <c r="H507" s="15">
        <v>-50.162462300000001</v>
      </c>
      <c r="I507" s="15" t="s">
        <v>319</v>
      </c>
      <c r="J507" s="15" t="s">
        <v>135</v>
      </c>
      <c r="K507" s="15" t="s">
        <v>136</v>
      </c>
      <c r="L507" s="15" t="s">
        <v>148</v>
      </c>
      <c r="M507" s="15">
        <v>150</v>
      </c>
      <c r="N507" s="15">
        <v>22</v>
      </c>
      <c r="O507" s="15">
        <v>0</v>
      </c>
      <c r="P507" s="15">
        <f t="shared" si="245"/>
        <v>600</v>
      </c>
      <c r="Q507" s="20">
        <v>2</v>
      </c>
      <c r="R507" s="16">
        <v>2.9</v>
      </c>
      <c r="S507" s="16">
        <v>7.5</v>
      </c>
      <c r="T507" s="15"/>
      <c r="U507" s="15"/>
      <c r="V507" s="15">
        <v>0</v>
      </c>
      <c r="W507" s="15">
        <v>0</v>
      </c>
      <c r="X507" s="15">
        <v>6</v>
      </c>
      <c r="Y507" s="15">
        <v>0</v>
      </c>
      <c r="Z507" s="15">
        <v>0</v>
      </c>
      <c r="AA507" s="15">
        <v>0</v>
      </c>
      <c r="AB507" s="15">
        <v>0</v>
      </c>
      <c r="AC507" s="15" t="s">
        <v>149</v>
      </c>
      <c r="AD507" s="15" t="s">
        <v>139</v>
      </c>
      <c r="AE507" s="15">
        <v>32</v>
      </c>
      <c r="AF507" s="15">
        <v>7</v>
      </c>
      <c r="AG507" s="15">
        <v>2</v>
      </c>
      <c r="AH507" s="15">
        <v>3</v>
      </c>
      <c r="AI507" s="15">
        <v>1.3</v>
      </c>
      <c r="AJ507" s="16">
        <f t="shared" si="246"/>
        <v>-1.7</v>
      </c>
      <c r="AK507" s="16" t="s">
        <v>135</v>
      </c>
      <c r="AL507" s="16" t="s">
        <v>135</v>
      </c>
      <c r="AM507" s="15" t="s">
        <v>140</v>
      </c>
      <c r="AN507" s="16">
        <f t="shared" si="247"/>
        <v>4</v>
      </c>
      <c r="AO507" s="16">
        <v>0</v>
      </c>
      <c r="AP507" s="16">
        <v>0</v>
      </c>
      <c r="AQ507" s="16">
        <v>0</v>
      </c>
      <c r="AR507" s="16">
        <v>0</v>
      </c>
      <c r="AS507" s="16">
        <v>0</v>
      </c>
      <c r="AT507" s="16" t="s">
        <v>135</v>
      </c>
      <c r="AU507" s="17">
        <f t="shared" si="248"/>
        <v>0</v>
      </c>
      <c r="AV507" s="17"/>
      <c r="AW507" s="17">
        <f>VLOOKUP(I507,ABNT5101!$I$3:$J$9,2)</f>
        <v>20</v>
      </c>
      <c r="AX507" s="17">
        <f>VLOOKUP(I507,ABNT5101!$I$3:$M$9,5)</f>
        <v>0.28000000000000003</v>
      </c>
      <c r="AY507" s="131" t="str">
        <f>_xlfn.XLOOKUP(I507,ABNT5101!$I:$I,ABNT5101!$L:$L)</f>
        <v>-</v>
      </c>
      <c r="AZ507" s="131">
        <f>_xlfn.XLOOKUP(I507,ABNT5101!$I:$I,ABNT5101!M:M)</f>
        <v>0.28000000000000003</v>
      </c>
      <c r="BA507" s="131" t="str">
        <f>_xlfn.XLOOKUP(I507,ABNT5101!$I:$I,ABNT5101!N:N)</f>
        <v>-</v>
      </c>
      <c r="BB507" s="131">
        <f>_xlfn.XLOOKUP(I507,ABNT5101!$I:$I,ABNT5101!O:O)</f>
        <v>14</v>
      </c>
      <c r="BC507" s="18" t="str">
        <f t="shared" si="249"/>
        <v>ATENDE</v>
      </c>
      <c r="BD507" s="19">
        <f t="shared" si="250"/>
        <v>1.0499999999999954E-2</v>
      </c>
      <c r="BE507" s="19">
        <f t="shared" si="251"/>
        <v>0.3214285714285714</v>
      </c>
      <c r="BF507" s="19" t="str">
        <f t="shared" si="252"/>
        <v>-</v>
      </c>
      <c r="BG507" s="20">
        <v>20.21</v>
      </c>
      <c r="BH507" s="20">
        <v>0.37</v>
      </c>
      <c r="BI507" s="20"/>
      <c r="BJ507" s="20"/>
      <c r="BK507" s="21"/>
      <c r="BL507" s="20"/>
      <c r="BM507" s="18" t="str">
        <f t="shared" si="253"/>
        <v>ATENDE</v>
      </c>
      <c r="BN507" s="18" t="str">
        <f t="shared" si="254"/>
        <v>ATENDE</v>
      </c>
      <c r="BO507" s="18" t="str">
        <f t="shared" si="255"/>
        <v>ATENDE</v>
      </c>
      <c r="BP507" s="18" t="str">
        <f t="shared" si="256"/>
        <v>ATENDE</v>
      </c>
      <c r="BQ507" s="22" t="str">
        <f t="shared" si="257"/>
        <v>C2</v>
      </c>
      <c r="BR507" s="22" t="str">
        <f t="shared" si="272"/>
        <v>P6</v>
      </c>
      <c r="BS507" s="23">
        <f t="shared" si="258"/>
        <v>0.76</v>
      </c>
      <c r="BT507" s="20">
        <v>5.28</v>
      </c>
      <c r="BU507" s="20">
        <v>1.35</v>
      </c>
      <c r="BV507" s="132">
        <f>IF(BR507="-","-",_xlfn.XLOOKUP(BR507,ABNT5101!$B$4:$B$9,ABNT5101!$C$4:$C$9))</f>
        <v>3</v>
      </c>
      <c r="BW507" s="132">
        <f>IF(BR507="-","-",_xlfn.XLOOKUP(BR507,ABNT5101!$B$4:$B$9,ABNT5101!$D$4:$D$9))</f>
        <v>0.6</v>
      </c>
      <c r="BX507" s="18" t="str">
        <f t="shared" si="259"/>
        <v>ATENDE</v>
      </c>
      <c r="BY507" s="18" t="str">
        <f t="shared" si="260"/>
        <v>ATENDE</v>
      </c>
      <c r="BZ507" s="18" t="str">
        <f t="shared" si="261"/>
        <v>ATENDE</v>
      </c>
      <c r="CA507" s="22" t="s">
        <v>135</v>
      </c>
      <c r="CB507" s="23" t="e">
        <f t="shared" si="262"/>
        <v>#VALUE!</v>
      </c>
      <c r="CC507" s="22" t="s">
        <v>994</v>
      </c>
      <c r="CD507" s="22" t="s">
        <v>994</v>
      </c>
      <c r="CE507" s="130" t="str">
        <f>IF(CA507="-","-",_xlfn.XLOOKUP(CA507,ABNT5101!$B$4:$B$9,ABNT5101!$C$4:$C$9))</f>
        <v>-</v>
      </c>
      <c r="CF507" s="130" t="str">
        <f>IF(CA507="-","-",_xlfn.XLOOKUP(CA507,ABNT5101!$B$4:$B$9,ABNT5101!$D$4:$D$9))</f>
        <v>-</v>
      </c>
      <c r="CG507" s="18" t="str">
        <f t="shared" si="263"/>
        <v>-</v>
      </c>
      <c r="CH507" s="18" t="str">
        <f t="shared" si="264"/>
        <v>-</v>
      </c>
      <c r="CI507" s="18" t="str">
        <f t="shared" si="265"/>
        <v>-</v>
      </c>
      <c r="CJ507" s="133" t="str">
        <f>_xlfn.XLOOKUP(CK507,'Banco de dados'!$B:$B,'Banco de dados'!$D:$D)</f>
        <v>SX LIGHTING</v>
      </c>
      <c r="CK507" s="145" t="str">
        <f>'Banco de dados'!B60</f>
        <v>SX-INLPP070HF</v>
      </c>
      <c r="CL507" s="24" t="str">
        <f>_xlfn.XLOOKUP(CK507,'Banco de dados'!$B:$B,'Banco de dados'!$E:$E)</f>
        <v>SXINLPP070K40L12CZF7PHF</v>
      </c>
      <c r="CM507" s="24"/>
      <c r="CN507" s="24" t="e">
        <f>IF(CM507="-","-",_xlfn.XLOOKUP(CM507,'Banco de dados'!$B:$B,'Banco de dados'!$E:$E))</f>
        <v>#N/A</v>
      </c>
      <c r="CO507" s="26">
        <f t="shared" si="266"/>
        <v>2</v>
      </c>
      <c r="CP507" s="24">
        <f>_xlfn.XLOOKUP(CK507,'Banco de dados'!$B:$B,'Banco de dados'!$H:$H)</f>
        <v>70</v>
      </c>
      <c r="CQ507" s="24">
        <f>_xlfn.XLOOKUP(CM507,'Banco de dados'!$B:$B,'Banco de dados'!$H:$H)</f>
        <v>0</v>
      </c>
      <c r="CR507" s="24">
        <f>_xlfn.XLOOKUP(CK507,'Banco de dados'!$B:$B,'Banco de dados'!$F:$F)</f>
        <v>11970</v>
      </c>
      <c r="CS507" s="24">
        <f>_xlfn.XLOOKUP(CM507,'Banco de dados'!$B:$B,'Banco de dados'!$F:$F)</f>
        <v>0</v>
      </c>
      <c r="CT507" s="25">
        <v>0</v>
      </c>
      <c r="CU507" s="25">
        <v>8</v>
      </c>
      <c r="CV507" s="24" t="str">
        <f>IF(AI507&lt;=0.5,"Curto I",IF(AND(AI507&gt;='Braços de IP'!$B$9,AI507&lt;='Braços de IP'!$D$9),'Braços de IP'!$E$9,IF(AND(AI507&gt;='Braços de IP'!$B$10,AI507&lt;='Braços de IP'!$D$10),'Braços de IP'!$E$10,IF(AND(AI507&gt;='Braços de IP'!$B$11,AI507&lt;='Braços de IP'!$D$11),'Braços de IP'!$E$11,IF(AND(AI507&gt;='Braços de IP'!$B$12,AI507&lt;='Braços de IP'!$D$12),'Braços de IP'!$E$12,IF(AND(AI507&gt;='Braços de IP'!$B$13,AI507&lt;='Braços de IP'!$D$13),'Braços de IP'!$E$13,IF(AND(AI507&gt;='Braços de IP'!$B$14,AI507&lt;='Braços de IP'!$D$14),'Braços de IP'!$E$14,"ERRO")))))))</f>
        <v>Curto II</v>
      </c>
      <c r="CW507" s="25"/>
      <c r="CX507" s="24"/>
      <c r="CY507" s="27"/>
      <c r="CZ507" s="24"/>
      <c r="DA507" s="24"/>
      <c r="DB507" s="24"/>
      <c r="DC507" s="24"/>
      <c r="DD507" s="24"/>
      <c r="DE507" s="24"/>
      <c r="DF507" s="28">
        <f t="shared" si="267"/>
        <v>70</v>
      </c>
      <c r="DG507" s="29">
        <f t="shared" si="268"/>
        <v>150</v>
      </c>
      <c r="DH507" s="28">
        <f t="shared" si="269"/>
        <v>440</v>
      </c>
      <c r="DI507" s="30">
        <f t="shared" si="270"/>
        <v>0.53333333333333333</v>
      </c>
      <c r="DJ507" s="31"/>
      <c r="DK507" s="32"/>
      <c r="DL507" s="15" t="s">
        <v>141</v>
      </c>
      <c r="DM507" s="15"/>
      <c r="DO507" s="33">
        <f t="shared" si="271"/>
        <v>0.59302325581395354</v>
      </c>
    </row>
    <row r="508" spans="1:125" ht="15.75" hidden="1" customHeight="1" x14ac:dyDescent="0.3">
      <c r="A508" s="156" t="s">
        <v>1018</v>
      </c>
      <c r="B508" s="156" t="s">
        <v>1037</v>
      </c>
      <c r="C508" t="s">
        <v>991</v>
      </c>
      <c r="D508" s="159">
        <v>169</v>
      </c>
      <c r="E508" s="162" t="s">
        <v>146</v>
      </c>
      <c r="F508" s="15" t="s">
        <v>338</v>
      </c>
      <c r="G508" s="15">
        <v>-30.035742979999998</v>
      </c>
      <c r="H508" s="15">
        <v>-50.162462300000001</v>
      </c>
      <c r="I508" s="15" t="s">
        <v>319</v>
      </c>
      <c r="J508" s="15" t="s">
        <v>135</v>
      </c>
      <c r="K508" s="15" t="s">
        <v>136</v>
      </c>
      <c r="L508" s="15" t="s">
        <v>148</v>
      </c>
      <c r="M508" s="15">
        <v>150</v>
      </c>
      <c r="N508" s="15">
        <v>22</v>
      </c>
      <c r="O508" s="15">
        <v>0</v>
      </c>
      <c r="P508" s="15">
        <f t="shared" si="245"/>
        <v>600</v>
      </c>
      <c r="Q508" s="20">
        <v>2</v>
      </c>
      <c r="R508" s="16">
        <v>2.9</v>
      </c>
      <c r="S508" s="16">
        <v>7.5</v>
      </c>
      <c r="T508" s="15"/>
      <c r="U508" s="15"/>
      <c r="V508" s="15">
        <v>0</v>
      </c>
      <c r="W508" s="15">
        <v>0</v>
      </c>
      <c r="X508" s="15">
        <v>6</v>
      </c>
      <c r="Y508" s="15">
        <v>0</v>
      </c>
      <c r="Z508" s="15">
        <v>0</v>
      </c>
      <c r="AA508" s="15">
        <v>0</v>
      </c>
      <c r="AB508" s="15">
        <v>0</v>
      </c>
      <c r="AC508" s="15" t="s">
        <v>149</v>
      </c>
      <c r="AD508" s="15" t="s">
        <v>139</v>
      </c>
      <c r="AE508" s="15">
        <v>32</v>
      </c>
      <c r="AF508" s="15">
        <v>7</v>
      </c>
      <c r="AG508" s="15">
        <v>2</v>
      </c>
      <c r="AH508" s="15">
        <v>3</v>
      </c>
      <c r="AI508" s="15">
        <v>1.3</v>
      </c>
      <c r="AJ508" s="16">
        <f t="shared" si="246"/>
        <v>-1.7</v>
      </c>
      <c r="AK508" s="16" t="s">
        <v>135</v>
      </c>
      <c r="AL508" s="16" t="s">
        <v>135</v>
      </c>
      <c r="AM508" s="15" t="s">
        <v>140</v>
      </c>
      <c r="AN508" s="16">
        <f t="shared" si="247"/>
        <v>4</v>
      </c>
      <c r="AO508" s="16">
        <v>0</v>
      </c>
      <c r="AP508" s="16">
        <v>0</v>
      </c>
      <c r="AQ508" s="16">
        <v>0</v>
      </c>
      <c r="AR508" s="16">
        <v>0</v>
      </c>
      <c r="AS508" s="16">
        <v>0</v>
      </c>
      <c r="AT508" s="16" t="s">
        <v>135</v>
      </c>
      <c r="AU508" s="17">
        <f t="shared" si="248"/>
        <v>0</v>
      </c>
      <c r="AV508" s="17"/>
      <c r="AW508" s="17">
        <f>VLOOKUP(I508,ABNT5101!$I$3:$J$9,2)</f>
        <v>20</v>
      </c>
      <c r="AX508" s="17">
        <f>VLOOKUP(I508,ABNT5101!$I$3:$M$9,5)</f>
        <v>0.28000000000000003</v>
      </c>
      <c r="AY508" s="131" t="str">
        <f>_xlfn.XLOOKUP(I508,ABNT5101!$I:$I,ABNT5101!$L:$L)</f>
        <v>-</v>
      </c>
      <c r="AZ508" s="131">
        <f>_xlfn.XLOOKUP(I508,ABNT5101!$I:$I,ABNT5101!M:M)</f>
        <v>0.28000000000000003</v>
      </c>
      <c r="BA508" s="131" t="str">
        <f>_xlfn.XLOOKUP(I508,ABNT5101!$I:$I,ABNT5101!N:N)</f>
        <v>-</v>
      </c>
      <c r="BB508" s="131">
        <f>_xlfn.XLOOKUP(I508,ABNT5101!$I:$I,ABNT5101!O:O)</f>
        <v>14</v>
      </c>
      <c r="BC508" s="18" t="str">
        <f t="shared" si="249"/>
        <v>ATENDE</v>
      </c>
      <c r="BD508" s="19">
        <f t="shared" si="250"/>
        <v>5.2000000000000046E-2</v>
      </c>
      <c r="BE508" s="19">
        <f t="shared" si="251"/>
        <v>0.53571428571428559</v>
      </c>
      <c r="BF508" s="19" t="str">
        <f t="shared" si="252"/>
        <v>-</v>
      </c>
      <c r="BG508" s="20">
        <v>21.04</v>
      </c>
      <c r="BH508" s="20">
        <v>0.43</v>
      </c>
      <c r="BI508" s="20"/>
      <c r="BJ508" s="20"/>
      <c r="BK508" s="21"/>
      <c r="BL508" s="20"/>
      <c r="BM508" s="18" t="str">
        <f t="shared" si="253"/>
        <v>ATENDE</v>
      </c>
      <c r="BN508" s="18" t="str">
        <f t="shared" si="254"/>
        <v>ATENDE</v>
      </c>
      <c r="BO508" s="18" t="str">
        <f t="shared" si="255"/>
        <v>ATENDE</v>
      </c>
      <c r="BP508" s="18" t="str">
        <f t="shared" si="256"/>
        <v>ATENDE</v>
      </c>
      <c r="BQ508" s="22" t="str">
        <f t="shared" si="257"/>
        <v>C2</v>
      </c>
      <c r="BR508" s="22" t="str">
        <f t="shared" si="272"/>
        <v>P6</v>
      </c>
      <c r="BS508" s="23">
        <f t="shared" si="258"/>
        <v>0.29000000000000004</v>
      </c>
      <c r="BT508" s="20">
        <v>3.87</v>
      </c>
      <c r="BU508" s="20">
        <v>1.33</v>
      </c>
      <c r="BV508" s="132">
        <f>IF(BR508="-","-",_xlfn.XLOOKUP(BR508,ABNT5101!$B$4:$B$9,ABNT5101!$C$4:$C$9))</f>
        <v>3</v>
      </c>
      <c r="BW508" s="132">
        <f>IF(BR508="-","-",_xlfn.XLOOKUP(BR508,ABNT5101!$B$4:$B$9,ABNT5101!$D$4:$D$9))</f>
        <v>0.6</v>
      </c>
      <c r="BX508" s="18" t="str">
        <f t="shared" si="259"/>
        <v>ATENDE</v>
      </c>
      <c r="BY508" s="18" t="str">
        <f t="shared" si="260"/>
        <v>ATENDE</v>
      </c>
      <c r="BZ508" s="18" t="str">
        <f t="shared" si="261"/>
        <v>ATENDE</v>
      </c>
      <c r="CA508" s="22" t="s">
        <v>135</v>
      </c>
      <c r="CB508" s="23" t="e">
        <f t="shared" si="262"/>
        <v>#VALUE!</v>
      </c>
      <c r="CC508" s="22" t="s">
        <v>994</v>
      </c>
      <c r="CD508" s="22" t="s">
        <v>994</v>
      </c>
      <c r="CE508" s="130" t="str">
        <f>IF(CA508="-","-",_xlfn.XLOOKUP(CA508,ABNT5101!$B$4:$B$9,ABNT5101!$C$4:$C$9))</f>
        <v>-</v>
      </c>
      <c r="CF508" s="130" t="str">
        <f>IF(CA508="-","-",_xlfn.XLOOKUP(CA508,ABNT5101!$B$4:$B$9,ABNT5101!$D$4:$D$9))</f>
        <v>-</v>
      </c>
      <c r="CG508" s="18" t="str">
        <f t="shared" si="263"/>
        <v>-</v>
      </c>
      <c r="CH508" s="18" t="str">
        <f t="shared" si="264"/>
        <v>-</v>
      </c>
      <c r="CI508" s="18" t="str">
        <f t="shared" si="265"/>
        <v>-</v>
      </c>
      <c r="CJ508" s="133" t="str">
        <f>_xlfn.XLOOKUP(CK508,'Banco de dados'!$B:$B,'Banco de dados'!$D:$D)</f>
        <v>TECNOWATT</v>
      </c>
      <c r="CK508" s="145" t="str">
        <f>'Banco de dados'!B73</f>
        <v xml:space="preserve">SIGMAGPTLRRSMNDL_80W_56IBBR
</v>
      </c>
      <c r="CL508" s="24" t="str">
        <f>_xlfn.XLOOKUP(CK508,'Banco de dados'!$B:$B,'Banco de dados'!$E:$E)</f>
        <v>SIGMAGPTLRRSMNDL_80W_56IBBR
S1-10C1MUN6.5</v>
      </c>
      <c r="CM508" s="24"/>
      <c r="CN508" s="24" t="e">
        <f>IF(CM508="-","-",_xlfn.XLOOKUP(CM508,'Banco de dados'!$B:$B,'Banco de dados'!$E:$E))</f>
        <v>#N/A</v>
      </c>
      <c r="CO508" s="26">
        <f t="shared" si="266"/>
        <v>2</v>
      </c>
      <c r="CP508" s="24">
        <f>_xlfn.XLOOKUP(CK508,'Banco de dados'!$B:$B,'Banco de dados'!$H:$H)</f>
        <v>80</v>
      </c>
      <c r="CQ508" s="24">
        <f>_xlfn.XLOOKUP(CM508,'Banco de dados'!$B:$B,'Banco de dados'!$H:$H)</f>
        <v>0</v>
      </c>
      <c r="CR508" s="24">
        <f>_xlfn.XLOOKUP(CK508,'Banco de dados'!$B:$B,'Banco de dados'!$F:$F)</f>
        <v>13209</v>
      </c>
      <c r="CS508" s="24">
        <f>_xlfn.XLOOKUP(CM508,'Banco de dados'!$B:$B,'Banco de dados'!$F:$F)</f>
        <v>0</v>
      </c>
      <c r="CT508" s="25">
        <v>0</v>
      </c>
      <c r="CU508" s="25">
        <v>5</v>
      </c>
      <c r="CV508" s="24" t="str">
        <f>IF(AI508&lt;=0.5,"Curto I",IF(AND(AI508&gt;='Braços de IP'!$B$9,AI508&lt;='Braços de IP'!$D$9),'Braços de IP'!$E$9,IF(AND(AI508&gt;='Braços de IP'!$B$10,AI508&lt;='Braços de IP'!$D$10),'Braços de IP'!$E$10,IF(AND(AI508&gt;='Braços de IP'!$B$11,AI508&lt;='Braços de IP'!$D$11),'Braços de IP'!$E$11,IF(AND(AI508&gt;='Braços de IP'!$B$12,AI508&lt;='Braços de IP'!$D$12),'Braços de IP'!$E$12,IF(AND(AI508&gt;='Braços de IP'!$B$13,AI508&lt;='Braços de IP'!$D$13),'Braços de IP'!$E$13,IF(AND(AI508&gt;='Braços de IP'!$B$14,AI508&lt;='Braços de IP'!$D$14),'Braços de IP'!$E$14,"ERRO")))))))</f>
        <v>Curto II</v>
      </c>
      <c r="CW508" s="25"/>
      <c r="CX508" s="24"/>
      <c r="CY508" s="27"/>
      <c r="CZ508" s="24"/>
      <c r="DA508" s="24"/>
      <c r="DB508" s="24"/>
      <c r="DC508" s="24"/>
      <c r="DD508" s="24"/>
      <c r="DE508" s="24"/>
      <c r="DF508" s="28">
        <f t="shared" si="267"/>
        <v>80</v>
      </c>
      <c r="DG508" s="29">
        <f t="shared" si="268"/>
        <v>150</v>
      </c>
      <c r="DH508" s="28">
        <f t="shared" si="269"/>
        <v>460</v>
      </c>
      <c r="DI508" s="30">
        <f t="shared" si="270"/>
        <v>0.46666666666666667</v>
      </c>
      <c r="DJ508" s="31"/>
      <c r="DK508" s="32"/>
      <c r="DL508" s="15" t="s">
        <v>141</v>
      </c>
      <c r="DM508" s="15"/>
      <c r="DO508" s="33">
        <f t="shared" si="271"/>
        <v>0.53488372093023251</v>
      </c>
    </row>
    <row r="509" spans="1:125" ht="15.75" hidden="1" customHeight="1" x14ac:dyDescent="0.3">
      <c r="C509" t="s">
        <v>991</v>
      </c>
      <c r="D509" s="15">
        <v>170</v>
      </c>
      <c r="E509" s="15" t="s">
        <v>132</v>
      </c>
      <c r="F509" s="15" t="s">
        <v>339</v>
      </c>
      <c r="G509" s="15">
        <v>-30.036167890000002</v>
      </c>
      <c r="H509" s="15">
        <v>-50.162467149999998</v>
      </c>
      <c r="I509" s="15" t="s">
        <v>154</v>
      </c>
      <c r="J509" s="15" t="s">
        <v>135</v>
      </c>
      <c r="K509" s="15" t="s">
        <v>136</v>
      </c>
      <c r="L509" s="15" t="s">
        <v>148</v>
      </c>
      <c r="M509" s="15">
        <v>100</v>
      </c>
      <c r="N509" s="15">
        <v>17</v>
      </c>
      <c r="O509" s="15">
        <v>0</v>
      </c>
      <c r="P509" s="15">
        <f t="shared" si="245"/>
        <v>200</v>
      </c>
      <c r="Q509" s="20">
        <v>2</v>
      </c>
      <c r="R509" s="16">
        <v>2.5</v>
      </c>
      <c r="S509" s="16">
        <v>7</v>
      </c>
      <c r="T509" s="15"/>
      <c r="U509" s="15"/>
      <c r="V509" s="15">
        <v>0</v>
      </c>
      <c r="W509" s="15">
        <v>2.7</v>
      </c>
      <c r="X509" s="15">
        <v>0</v>
      </c>
      <c r="Y509" s="15">
        <v>0</v>
      </c>
      <c r="Z509" s="15">
        <v>0</v>
      </c>
      <c r="AA509" s="15">
        <v>0</v>
      </c>
      <c r="AB509" s="15">
        <v>0</v>
      </c>
      <c r="AC509" s="15" t="s">
        <v>138</v>
      </c>
      <c r="AD509" s="15" t="s">
        <v>139</v>
      </c>
      <c r="AE509" s="15">
        <v>72.5</v>
      </c>
      <c r="AF509" s="15">
        <v>7.5</v>
      </c>
      <c r="AG509" s="15">
        <v>1</v>
      </c>
      <c r="AH509" s="15">
        <v>0.4</v>
      </c>
      <c r="AI509" s="15">
        <v>1.3</v>
      </c>
      <c r="AJ509" s="16">
        <f t="shared" si="246"/>
        <v>0.9</v>
      </c>
      <c r="AK509" s="16" t="s">
        <v>135</v>
      </c>
      <c r="AL509" s="16" t="s">
        <v>135</v>
      </c>
      <c r="AM509" s="15" t="s">
        <v>140</v>
      </c>
      <c r="AN509" s="16">
        <f t="shared" si="247"/>
        <v>2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 t="s">
        <v>135</v>
      </c>
      <c r="AU509" s="17">
        <f t="shared" si="248"/>
        <v>0</v>
      </c>
      <c r="AV509" s="17"/>
      <c r="AW509" s="17">
        <f>VLOOKUP(I509,ABNT5101!$I$3:$J$9,2)</f>
        <v>10</v>
      </c>
      <c r="AX509" s="17">
        <f>VLOOKUP(I509,ABNT5101!$I$3:$M$9,5)</f>
        <v>0.18</v>
      </c>
      <c r="AY509" s="131" t="str">
        <f>_xlfn.XLOOKUP(I509,ABNT5101!$I:$I,ABNT5101!$L:$L)</f>
        <v>-</v>
      </c>
      <c r="AZ509" s="131">
        <f>_xlfn.XLOOKUP(I509,ABNT5101!$I:$I,ABNT5101!M:M)</f>
        <v>0.18</v>
      </c>
      <c r="BA509" s="131" t="str">
        <f>_xlfn.XLOOKUP(I509,ABNT5101!$I:$I,ABNT5101!N:N)</f>
        <v>-</v>
      </c>
      <c r="BB509" s="131">
        <f>_xlfn.XLOOKUP(I509,ABNT5101!$I:$I,ABNT5101!O:O)</f>
        <v>16</v>
      </c>
      <c r="BC509" s="18" t="str">
        <f t="shared" si="249"/>
        <v>ATENDE</v>
      </c>
      <c r="BD509" s="19">
        <f t="shared" si="250"/>
        <v>0.13700000000000001</v>
      </c>
      <c r="BE509" s="19">
        <f t="shared" si="251"/>
        <v>1.1111111111111112</v>
      </c>
      <c r="BF509" s="19" t="str">
        <f t="shared" si="252"/>
        <v>-</v>
      </c>
      <c r="BG509" s="20">
        <v>11.37</v>
      </c>
      <c r="BH509" s="20">
        <v>0.38</v>
      </c>
      <c r="BI509" s="20"/>
      <c r="BJ509" s="20"/>
      <c r="BK509" s="21"/>
      <c r="BL509" s="20"/>
      <c r="BM509" s="18" t="str">
        <f t="shared" si="253"/>
        <v>ATENDE</v>
      </c>
      <c r="BN509" s="18" t="str">
        <f t="shared" si="254"/>
        <v>ATENDE</v>
      </c>
      <c r="BO509" s="18" t="str">
        <f t="shared" si="255"/>
        <v>ATENDE</v>
      </c>
      <c r="BP509" s="18" t="str">
        <f t="shared" si="256"/>
        <v>ATENDE</v>
      </c>
      <c r="BQ509" s="22" t="str">
        <f t="shared" si="257"/>
        <v>C4</v>
      </c>
      <c r="BR509" s="22" t="str">
        <f t="shared" si="272"/>
        <v>P6</v>
      </c>
      <c r="BS509" s="23">
        <f t="shared" si="258"/>
        <v>1.3733333333333335</v>
      </c>
      <c r="BT509" s="20">
        <v>7.12</v>
      </c>
      <c r="BU509" s="20">
        <v>3.31</v>
      </c>
      <c r="BV509" s="132">
        <f>IF(BR509="-","-",_xlfn.XLOOKUP(BR509,ABNT5101!$B$4:$B$9,ABNT5101!$C$4:$C$9))</f>
        <v>3</v>
      </c>
      <c r="BW509" s="132">
        <f>IF(BR509="-","-",_xlfn.XLOOKUP(BR509,ABNT5101!$B$4:$B$9,ABNT5101!$D$4:$D$9))</f>
        <v>0.6</v>
      </c>
      <c r="BX509" s="18" t="str">
        <f t="shared" si="259"/>
        <v>ATENDE</v>
      </c>
      <c r="BY509" s="18" t="str">
        <f t="shared" si="260"/>
        <v>ATENDE</v>
      </c>
      <c r="BZ509" s="18" t="str">
        <f t="shared" si="261"/>
        <v>ATENDE</v>
      </c>
      <c r="CA509" s="22" t="str">
        <f>BR509</f>
        <v>P6</v>
      </c>
      <c r="CB509" s="23">
        <f t="shared" si="262"/>
        <v>2.1999999999999997</v>
      </c>
      <c r="CC509" s="22">
        <v>9.6</v>
      </c>
      <c r="CD509" s="22">
        <v>3.4</v>
      </c>
      <c r="CE509" s="130">
        <f>IF(CA509="-","-",_xlfn.XLOOKUP(CA509,ABNT5101!$B$4:$B$9,ABNT5101!$C$4:$C$9))</f>
        <v>3</v>
      </c>
      <c r="CF509" s="130">
        <f>IF(CA509="-","-",_xlfn.XLOOKUP(CA509,ABNT5101!$B$4:$B$9,ABNT5101!$D$4:$D$9))</f>
        <v>0.6</v>
      </c>
      <c r="CG509" s="18" t="str">
        <f t="shared" si="263"/>
        <v>ATENDE</v>
      </c>
      <c r="CH509" s="18" t="str">
        <f t="shared" si="264"/>
        <v>ATENDE</v>
      </c>
      <c r="CI509" s="18" t="str">
        <f t="shared" si="265"/>
        <v>ATENDE</v>
      </c>
      <c r="CJ509" s="133" t="str">
        <f>_xlfn.XLOOKUP(CK509,'Banco de dados'!$B:$B,'Banco de dados'!$D:$D)</f>
        <v>LEDSTAR</v>
      </c>
      <c r="CK509" s="145" t="s">
        <v>713</v>
      </c>
      <c r="CL509" s="24" t="str">
        <f>_xlfn.XLOOKUP(CK509,'Banco de dados'!$B:$B,'Banco de dados'!$E:$E)</f>
        <v>LUM LED SL VT 9.1 52W</v>
      </c>
      <c r="CM509" s="24"/>
      <c r="CN509" s="24" t="e">
        <f>IF(CM509="-","-",_xlfn.XLOOKUP(CM509,'Banco de dados'!$B:$B,'Banco de dados'!$E:$E))</f>
        <v>#N/A</v>
      </c>
      <c r="CO509" s="26">
        <f t="shared" si="266"/>
        <v>1</v>
      </c>
      <c r="CP509" s="24">
        <f>_xlfn.XLOOKUP(CK509,'Banco de dados'!$B:$B,'Banco de dados'!$H:$H)</f>
        <v>52</v>
      </c>
      <c r="CQ509" s="24">
        <f>_xlfn.XLOOKUP(CM509,'Banco de dados'!$B:$B,'Banco de dados'!$H:$H)</f>
        <v>0</v>
      </c>
      <c r="CR509" s="24">
        <f>_xlfn.XLOOKUP(CK509,'Banco de dados'!$B:$B,'Banco de dados'!$F:$F)</f>
        <v>8960.18</v>
      </c>
      <c r="CS509" s="24">
        <f>_xlfn.XLOOKUP(CM509,'Banco de dados'!$B:$B,'Banco de dados'!$F:$F)</f>
        <v>0</v>
      </c>
      <c r="CT509" s="25">
        <v>0</v>
      </c>
      <c r="CU509" s="25"/>
      <c r="CV509" s="24" t="str">
        <f>IF(AI509&lt;=0.5,"Curto I",IF(AND(AI509&gt;='Braços de IP'!$B$9,AI509&lt;='Braços de IP'!$D$9),'Braços de IP'!$E$9,IF(AND(AI509&gt;='Braços de IP'!$B$10,AI509&lt;='Braços de IP'!$D$10),'Braços de IP'!$E$10,IF(AND(AI509&gt;='Braços de IP'!$B$11,AI509&lt;='Braços de IP'!$D$11),'Braços de IP'!$E$11,IF(AND(AI509&gt;='Braços de IP'!$B$12,AI509&lt;='Braços de IP'!$D$12),'Braços de IP'!$E$12,IF(AND(AI509&gt;='Braços de IP'!$B$13,AI509&lt;='Braços de IP'!$D$13),'Braços de IP'!$E$13,IF(AND(AI509&gt;='Braços de IP'!$B$14,AI509&lt;='Braços de IP'!$D$14),'Braços de IP'!$E$14,"ERRO")))))))</f>
        <v>Curto II</v>
      </c>
      <c r="CW509" s="25"/>
      <c r="CX509" s="24" t="str">
        <f>IF($CW509="","",VLOOKUP($CW509,'Braços de IP'!$E$9:$I$15,2,0))</f>
        <v/>
      </c>
      <c r="CY509" s="27" t="str">
        <f>IF($CW509="","",VLOOKUP($CW509,'Braços de IP'!$E$9:$I$15,5,0))</f>
        <v/>
      </c>
      <c r="CZ509" s="24"/>
      <c r="DA509" s="24"/>
      <c r="DB509" s="24"/>
      <c r="DC509" s="24"/>
      <c r="DD509" s="24"/>
      <c r="DE509" s="24"/>
      <c r="DF509" s="28">
        <f t="shared" si="267"/>
        <v>52</v>
      </c>
      <c r="DG509" s="29">
        <f t="shared" si="268"/>
        <v>100</v>
      </c>
      <c r="DH509" s="28">
        <f t="shared" si="269"/>
        <v>152</v>
      </c>
      <c r="DI509" s="30">
        <f t="shared" si="270"/>
        <v>0.48</v>
      </c>
      <c r="DJ509" s="31"/>
      <c r="DK509" s="32"/>
      <c r="DL509" s="15" t="s">
        <v>141</v>
      </c>
      <c r="DM509" s="15"/>
      <c r="DO509" s="33">
        <f t="shared" si="271"/>
        <v>0.55555555555555558</v>
      </c>
    </row>
    <row r="510" spans="1:125" ht="15.75" hidden="1" customHeight="1" x14ac:dyDescent="0.3">
      <c r="C510" t="s">
        <v>991</v>
      </c>
      <c r="D510" s="15">
        <v>170</v>
      </c>
      <c r="E510" s="15" t="s">
        <v>132</v>
      </c>
      <c r="F510" s="15" t="s">
        <v>339</v>
      </c>
      <c r="G510" s="15">
        <v>-30.036167890000002</v>
      </c>
      <c r="H510" s="15">
        <v>-50.162467149999998</v>
      </c>
      <c r="I510" s="15" t="s">
        <v>154</v>
      </c>
      <c r="J510" s="15" t="s">
        <v>135</v>
      </c>
      <c r="K510" s="15" t="s">
        <v>136</v>
      </c>
      <c r="L510" s="15" t="s">
        <v>148</v>
      </c>
      <c r="M510" s="15">
        <v>100</v>
      </c>
      <c r="N510" s="15">
        <v>17</v>
      </c>
      <c r="O510" s="15">
        <v>0</v>
      </c>
      <c r="P510" s="15">
        <f t="shared" si="245"/>
        <v>200</v>
      </c>
      <c r="Q510" s="20">
        <v>2</v>
      </c>
      <c r="R510" s="16">
        <v>2.5</v>
      </c>
      <c r="S510" s="16">
        <v>7</v>
      </c>
      <c r="T510" s="15"/>
      <c r="U510" s="15"/>
      <c r="V510" s="15">
        <v>0</v>
      </c>
      <c r="W510" s="15">
        <v>2.7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 t="s">
        <v>138</v>
      </c>
      <c r="AD510" s="15" t="s">
        <v>139</v>
      </c>
      <c r="AE510" s="15">
        <v>72.5</v>
      </c>
      <c r="AF510" s="15">
        <v>7.5</v>
      </c>
      <c r="AG510" s="15">
        <v>1</v>
      </c>
      <c r="AH510" s="15">
        <v>0.4</v>
      </c>
      <c r="AI510" s="15">
        <v>1.3</v>
      </c>
      <c r="AJ510" s="16">
        <f t="shared" si="246"/>
        <v>0.9</v>
      </c>
      <c r="AK510" s="16" t="s">
        <v>135</v>
      </c>
      <c r="AL510" s="16" t="s">
        <v>135</v>
      </c>
      <c r="AM510" s="15" t="s">
        <v>140</v>
      </c>
      <c r="AN510" s="16">
        <f t="shared" si="247"/>
        <v>2</v>
      </c>
      <c r="AO510" s="16">
        <v>0</v>
      </c>
      <c r="AP510" s="16">
        <v>0</v>
      </c>
      <c r="AQ510" s="16">
        <v>0</v>
      </c>
      <c r="AR510" s="16">
        <v>0</v>
      </c>
      <c r="AS510" s="16">
        <v>0</v>
      </c>
      <c r="AT510" s="16" t="s">
        <v>135</v>
      </c>
      <c r="AU510" s="17">
        <f t="shared" si="248"/>
        <v>0</v>
      </c>
      <c r="AV510" s="17"/>
      <c r="AW510" s="17">
        <f>VLOOKUP(I510,ABNT5101!$I$3:$J$9,2)</f>
        <v>10</v>
      </c>
      <c r="AX510" s="17">
        <f>VLOOKUP(I510,ABNT5101!$I$3:$M$9,5)</f>
        <v>0.18</v>
      </c>
      <c r="AY510" s="131" t="str">
        <f>_xlfn.XLOOKUP(I510,ABNT5101!$I:$I,ABNT5101!$L:$L)</f>
        <v>-</v>
      </c>
      <c r="AZ510" s="131">
        <f>_xlfn.XLOOKUP(I510,ABNT5101!$I:$I,ABNT5101!M:M)</f>
        <v>0.18</v>
      </c>
      <c r="BA510" s="131" t="str">
        <f>_xlfn.XLOOKUP(I510,ABNT5101!$I:$I,ABNT5101!N:N)</f>
        <v>-</v>
      </c>
      <c r="BB510" s="131">
        <f>_xlfn.XLOOKUP(I510,ABNT5101!$I:$I,ABNT5101!O:O)</f>
        <v>16</v>
      </c>
      <c r="BC510" s="18" t="str">
        <f t="shared" si="249"/>
        <v>ATENDE</v>
      </c>
      <c r="BD510" s="19">
        <f t="shared" si="250"/>
        <v>0.34699999999999998</v>
      </c>
      <c r="BE510" s="19">
        <f t="shared" si="251"/>
        <v>1.5555555555555558</v>
      </c>
      <c r="BF510" s="19" t="str">
        <f t="shared" si="252"/>
        <v>-</v>
      </c>
      <c r="BG510" s="20">
        <v>13.47</v>
      </c>
      <c r="BH510" s="20">
        <v>0.46</v>
      </c>
      <c r="BI510" s="20"/>
      <c r="BJ510" s="20"/>
      <c r="BK510" s="21"/>
      <c r="BL510" s="20"/>
      <c r="BM510" s="18" t="str">
        <f t="shared" si="253"/>
        <v>ATENDE</v>
      </c>
      <c r="BN510" s="18" t="str">
        <f t="shared" si="254"/>
        <v>ATENDE</v>
      </c>
      <c r="BO510" s="18" t="str">
        <f t="shared" si="255"/>
        <v>ATENDE</v>
      </c>
      <c r="BP510" s="18" t="str">
        <f t="shared" si="256"/>
        <v>ATENDE</v>
      </c>
      <c r="BQ510" s="22" t="str">
        <f t="shared" si="257"/>
        <v>C4</v>
      </c>
      <c r="BR510" s="22" t="str">
        <f t="shared" si="272"/>
        <v>P6</v>
      </c>
      <c r="BS510" s="23">
        <f t="shared" si="258"/>
        <v>1.7466666666666666</v>
      </c>
      <c r="BT510" s="20">
        <v>8.24</v>
      </c>
      <c r="BU510" s="20">
        <v>5.8</v>
      </c>
      <c r="BV510" s="132">
        <f>IF(BR510="-","-",_xlfn.XLOOKUP(BR510,ABNT5101!$B$4:$B$9,ABNT5101!$C$4:$C$9))</f>
        <v>3</v>
      </c>
      <c r="BW510" s="132">
        <f>IF(BR510="-","-",_xlfn.XLOOKUP(BR510,ABNT5101!$B$4:$B$9,ABNT5101!$D$4:$D$9))</f>
        <v>0.6</v>
      </c>
      <c r="BX510" s="18" t="str">
        <f t="shared" si="259"/>
        <v>ATENDE</v>
      </c>
      <c r="BY510" s="18" t="str">
        <f t="shared" si="260"/>
        <v>ATENDE</v>
      </c>
      <c r="BZ510" s="18" t="str">
        <f t="shared" si="261"/>
        <v>ATENDE</v>
      </c>
      <c r="CA510" s="22" t="str">
        <f>BR510</f>
        <v>P6</v>
      </c>
      <c r="CB510" s="23">
        <f t="shared" si="262"/>
        <v>2.6199999999999997</v>
      </c>
      <c r="CC510" s="22">
        <v>10.86</v>
      </c>
      <c r="CD510" s="22">
        <v>3.39</v>
      </c>
      <c r="CE510" s="130">
        <f>IF(CA510="-","-",_xlfn.XLOOKUP(CA510,ABNT5101!$B$4:$B$9,ABNT5101!$C$4:$C$9))</f>
        <v>3</v>
      </c>
      <c r="CF510" s="130">
        <f>IF(CA510="-","-",_xlfn.XLOOKUP(CA510,ABNT5101!$B$4:$B$9,ABNT5101!$D$4:$D$9))</f>
        <v>0.6</v>
      </c>
      <c r="CG510" s="18" t="str">
        <f t="shared" si="263"/>
        <v>ATENDE</v>
      </c>
      <c r="CH510" s="18" t="str">
        <f t="shared" si="264"/>
        <v>ATENDE</v>
      </c>
      <c r="CI510" s="18" t="str">
        <f t="shared" si="265"/>
        <v>ATENDE</v>
      </c>
      <c r="CJ510" s="133" t="str">
        <f>_xlfn.XLOOKUP(CK510,'Banco de dados'!$B:$B,'Banco de dados'!$D:$D)</f>
        <v>SX LIGHTING</v>
      </c>
      <c r="CK510" s="145" t="s">
        <v>805</v>
      </c>
      <c r="CL510" s="24" t="str">
        <f>_xlfn.XLOOKUP(CK510,'Banco de dados'!$B:$B,'Banco de dados'!$E:$E)</f>
        <v>SXINEVO050K40L12CZF7PHF</v>
      </c>
      <c r="CM510" s="24"/>
      <c r="CN510" s="24" t="e">
        <f>IF(CM510="-","-",_xlfn.XLOOKUP(CM510,'Banco de dados'!$B:$B,'Banco de dados'!$E:$E))</f>
        <v>#N/A</v>
      </c>
      <c r="CO510" s="26">
        <f t="shared" si="266"/>
        <v>1</v>
      </c>
      <c r="CP510" s="24">
        <f>_xlfn.XLOOKUP(CK510,'Banco de dados'!$B:$B,'Banco de dados'!$H:$H)</f>
        <v>50</v>
      </c>
      <c r="CQ510" s="24" t="e">
        <f>_xlfn.XLOOKUP(CM510,'Banco de dados'!$B:$B,'Banco de dados'!$H:$H)</f>
        <v>#N/A</v>
      </c>
      <c r="CR510" s="24">
        <f>_xlfn.XLOOKUP(CK510,'Banco de dados'!$B:$B,'Banco de dados'!$F:$F)</f>
        <v>8650</v>
      </c>
      <c r="CS510" s="24">
        <f>_xlfn.XLOOKUP(CM510,'Banco de dados'!$B:$B,'Banco de dados'!$F:$F)</f>
        <v>0</v>
      </c>
      <c r="CT510" s="25">
        <v>0</v>
      </c>
      <c r="CU510" s="25"/>
      <c r="CV510" s="24" t="str">
        <f>IF(AI510&lt;=0.5,"Curto I",IF(AND(AI510&gt;='Braços de IP'!$B$9,AI510&lt;='Braços de IP'!$D$9),'Braços de IP'!$E$9,IF(AND(AI510&gt;='Braços de IP'!$B$10,AI510&lt;='Braços de IP'!$D$10),'Braços de IP'!$E$10,IF(AND(AI510&gt;='Braços de IP'!$B$11,AI510&lt;='Braços de IP'!$D$11),'Braços de IP'!$E$11,IF(AND(AI510&gt;='Braços de IP'!$B$12,AI510&lt;='Braços de IP'!$D$12),'Braços de IP'!$E$12,IF(AND(AI510&gt;='Braços de IP'!$B$13,AI510&lt;='Braços de IP'!$D$13),'Braços de IP'!$E$13,IF(AND(AI510&gt;='Braços de IP'!$B$14,AI510&lt;='Braços de IP'!$D$14),'Braços de IP'!$E$14,"ERRO")))))))</f>
        <v>Curto II</v>
      </c>
      <c r="CW510" s="25"/>
      <c r="CX510" s="24" t="str">
        <f>IF($CW510="","",VLOOKUP($CW510,'Braços de IP'!$E$9:$I$15,2,0))</f>
        <v/>
      </c>
      <c r="CY510" s="27" t="str">
        <f>IF($CW510="","",VLOOKUP($CW510,'Braços de IP'!$E$9:$I$15,5,0))</f>
        <v/>
      </c>
      <c r="CZ510" s="24"/>
      <c r="DA510" s="24"/>
      <c r="DB510" s="24"/>
      <c r="DC510" s="24"/>
      <c r="DD510" s="24"/>
      <c r="DE510" s="24"/>
      <c r="DF510" s="28">
        <f t="shared" si="267"/>
        <v>50</v>
      </c>
      <c r="DG510" s="29">
        <f t="shared" si="268"/>
        <v>100</v>
      </c>
      <c r="DH510" s="28">
        <f t="shared" si="269"/>
        <v>150</v>
      </c>
      <c r="DI510" s="30">
        <f t="shared" si="270"/>
        <v>0.5</v>
      </c>
      <c r="DJ510" s="31"/>
      <c r="DK510" s="32"/>
      <c r="DL510" s="15" t="s">
        <v>141</v>
      </c>
      <c r="DM510" s="15"/>
      <c r="DO510" s="33">
        <f t="shared" si="271"/>
        <v>0.57264957264957261</v>
      </c>
    </row>
    <row r="511" spans="1:125" ht="15.75" hidden="1" customHeight="1" x14ac:dyDescent="0.3">
      <c r="C511" t="s">
        <v>991</v>
      </c>
      <c r="D511" s="15">
        <v>170</v>
      </c>
      <c r="E511" s="15" t="s">
        <v>132</v>
      </c>
      <c r="F511" s="15" t="s">
        <v>339</v>
      </c>
      <c r="G511" s="15">
        <v>-30.036167890000002</v>
      </c>
      <c r="H511" s="15">
        <v>-50.162467149999998</v>
      </c>
      <c r="I511" s="15" t="s">
        <v>154</v>
      </c>
      <c r="J511" s="15" t="s">
        <v>135</v>
      </c>
      <c r="K511" s="15" t="s">
        <v>136</v>
      </c>
      <c r="L511" s="15" t="s">
        <v>148</v>
      </c>
      <c r="M511" s="15">
        <v>100</v>
      </c>
      <c r="N511" s="15">
        <v>17</v>
      </c>
      <c r="O511" s="15">
        <v>0</v>
      </c>
      <c r="P511" s="15">
        <f t="shared" si="245"/>
        <v>200</v>
      </c>
      <c r="Q511" s="20">
        <v>2</v>
      </c>
      <c r="R511" s="16">
        <v>2.5</v>
      </c>
      <c r="S511" s="16">
        <v>7</v>
      </c>
      <c r="T511" s="15"/>
      <c r="U511" s="15"/>
      <c r="V511" s="15">
        <v>0</v>
      </c>
      <c r="W511" s="15">
        <v>2.7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 t="s">
        <v>138</v>
      </c>
      <c r="AD511" s="15" t="s">
        <v>139</v>
      </c>
      <c r="AE511" s="15">
        <v>72.5</v>
      </c>
      <c r="AF511" s="15">
        <v>7.5</v>
      </c>
      <c r="AG511" s="15">
        <v>1</v>
      </c>
      <c r="AH511" s="15">
        <v>0.4</v>
      </c>
      <c r="AI511" s="15">
        <v>1.3</v>
      </c>
      <c r="AJ511" s="16">
        <f t="shared" si="246"/>
        <v>0.9</v>
      </c>
      <c r="AK511" s="16" t="s">
        <v>135</v>
      </c>
      <c r="AL511" s="16" t="s">
        <v>135</v>
      </c>
      <c r="AM511" s="15" t="s">
        <v>140</v>
      </c>
      <c r="AN511" s="16">
        <f t="shared" si="247"/>
        <v>2</v>
      </c>
      <c r="AO511" s="16">
        <v>0</v>
      </c>
      <c r="AP511" s="16">
        <v>0</v>
      </c>
      <c r="AQ511" s="16">
        <v>0</v>
      </c>
      <c r="AR511" s="16">
        <v>0</v>
      </c>
      <c r="AS511" s="16">
        <v>0</v>
      </c>
      <c r="AT511" s="16" t="s">
        <v>135</v>
      </c>
      <c r="AU511" s="17">
        <f t="shared" si="248"/>
        <v>0</v>
      </c>
      <c r="AV511" s="17"/>
      <c r="AW511" s="17">
        <f>VLOOKUP(I511,ABNT5101!$I$3:$J$9,2)</f>
        <v>10</v>
      </c>
      <c r="AX511" s="17">
        <f>VLOOKUP(I511,ABNT5101!$I$3:$M$9,5)</f>
        <v>0.18</v>
      </c>
      <c r="AY511" s="131" t="str">
        <f>_xlfn.XLOOKUP(I511,ABNT5101!$I:$I,ABNT5101!$L:$L)</f>
        <v>-</v>
      </c>
      <c r="AZ511" s="131">
        <f>_xlfn.XLOOKUP(I511,ABNT5101!$I:$I,ABNT5101!M:M)</f>
        <v>0.18</v>
      </c>
      <c r="BA511" s="131" t="str">
        <f>_xlfn.XLOOKUP(I511,ABNT5101!$I:$I,ABNT5101!N:N)</f>
        <v>-</v>
      </c>
      <c r="BB511" s="131">
        <f>_xlfn.XLOOKUP(I511,ABNT5101!$I:$I,ABNT5101!O:O)</f>
        <v>16</v>
      </c>
      <c r="BC511" s="18" t="str">
        <f t="shared" si="249"/>
        <v>ATENDE</v>
      </c>
      <c r="BD511" s="19">
        <f t="shared" si="250"/>
        <v>4.6000000000000041E-2</v>
      </c>
      <c r="BE511" s="19">
        <f t="shared" si="251"/>
        <v>1.2777777777777777</v>
      </c>
      <c r="BF511" s="19" t="str">
        <f t="shared" si="252"/>
        <v>-</v>
      </c>
      <c r="BG511" s="20">
        <v>10.46</v>
      </c>
      <c r="BH511" s="20">
        <v>0.41</v>
      </c>
      <c r="BI511" s="20"/>
      <c r="BJ511" s="20"/>
      <c r="BK511" s="21"/>
      <c r="BL511" s="20"/>
      <c r="BM511" s="18" t="str">
        <f t="shared" si="253"/>
        <v>ATENDE</v>
      </c>
      <c r="BN511" s="18" t="str">
        <f t="shared" si="254"/>
        <v>ATENDE</v>
      </c>
      <c r="BO511" s="18" t="str">
        <f t="shared" si="255"/>
        <v>ATENDE</v>
      </c>
      <c r="BP511" s="18" t="str">
        <f t="shared" si="256"/>
        <v>ATENDE</v>
      </c>
      <c r="BQ511" s="22" t="str">
        <f t="shared" si="257"/>
        <v>C4</v>
      </c>
      <c r="BR511" s="22" t="str">
        <f t="shared" si="272"/>
        <v>P6</v>
      </c>
      <c r="BS511" s="23">
        <f t="shared" si="258"/>
        <v>0.51666666666666661</v>
      </c>
      <c r="BT511" s="20">
        <v>4.55</v>
      </c>
      <c r="BU511" s="20">
        <v>2.29</v>
      </c>
      <c r="BV511" s="132">
        <f>IF(BR511="-","-",_xlfn.XLOOKUP(BR511,ABNT5101!$B$4:$B$9,ABNT5101!$C$4:$C$9))</f>
        <v>3</v>
      </c>
      <c r="BW511" s="132">
        <f>IF(BR511="-","-",_xlfn.XLOOKUP(BR511,ABNT5101!$B$4:$B$9,ABNT5101!$D$4:$D$9))</f>
        <v>0.6</v>
      </c>
      <c r="BX511" s="18" t="str">
        <f t="shared" si="259"/>
        <v>ATENDE</v>
      </c>
      <c r="BY511" s="18" t="str">
        <f t="shared" si="260"/>
        <v>ATENDE</v>
      </c>
      <c r="BZ511" s="18" t="str">
        <f t="shared" si="261"/>
        <v>ATENDE</v>
      </c>
      <c r="CA511" s="22" t="str">
        <f>BR511</f>
        <v>P6</v>
      </c>
      <c r="CB511" s="23">
        <f t="shared" si="262"/>
        <v>1.7566666666666664</v>
      </c>
      <c r="CC511" s="22">
        <v>8.27</v>
      </c>
      <c r="CD511" s="22">
        <v>3.1</v>
      </c>
      <c r="CE511" s="130">
        <f>IF(CA511="-","-",_xlfn.XLOOKUP(CA511,ABNT5101!$B$4:$B$9,ABNT5101!$C$4:$C$9))</f>
        <v>3</v>
      </c>
      <c r="CF511" s="130">
        <f>IF(CA511="-","-",_xlfn.XLOOKUP(CA511,ABNT5101!$B$4:$B$9,ABNT5101!$D$4:$D$9))</f>
        <v>0.6</v>
      </c>
      <c r="CG511" s="18" t="str">
        <f t="shared" si="263"/>
        <v>ATENDE</v>
      </c>
      <c r="CH511" s="18" t="str">
        <f t="shared" si="264"/>
        <v>ATENDE</v>
      </c>
      <c r="CI511" s="18" t="str">
        <f t="shared" si="265"/>
        <v>ATENDE</v>
      </c>
      <c r="CJ511" s="133" t="str">
        <f>_xlfn.XLOOKUP(CK511,'Banco de dados'!$B:$B,'Banco de dados'!$D:$D)</f>
        <v>TECNOWATT</v>
      </c>
      <c r="CK511" s="145" t="s">
        <v>826</v>
      </c>
      <c r="CL511" s="24" t="str">
        <f>_xlfn.XLOOKUP(CK511,'Banco de dados'!$B:$B,'Banco de dados'!$E:$E)</f>
        <v>SIGSAGPTLRRSSNDL_40W_50IBBRS
1-10C1MUN6.5</v>
      </c>
      <c r="CM511" s="24"/>
      <c r="CN511" s="24" t="e">
        <f>IF(CM511="-","-",_xlfn.XLOOKUP(CM511,'Banco de dados'!$B:$B,'Banco de dados'!$E:$E))</f>
        <v>#N/A</v>
      </c>
      <c r="CO511" s="26">
        <f t="shared" si="266"/>
        <v>1</v>
      </c>
      <c r="CP511" s="24">
        <f>_xlfn.XLOOKUP(CK511,'Banco de dados'!$B:$B,'Banco de dados'!$H:$H)</f>
        <v>40</v>
      </c>
      <c r="CQ511" s="24">
        <f>_xlfn.XLOOKUP(CM511,'Banco de dados'!$B:$B,'Banco de dados'!$H:$H)</f>
        <v>0</v>
      </c>
      <c r="CR511" s="24">
        <f>_xlfn.XLOOKUP(CK511,'Banco de dados'!$B:$B,'Banco de dados'!$F:$F)</f>
        <v>6641</v>
      </c>
      <c r="CS511" s="24">
        <f>_xlfn.XLOOKUP(CM511,'Banco de dados'!$B:$B,'Banco de dados'!$F:$F)</f>
        <v>0</v>
      </c>
      <c r="CT511" s="25">
        <v>0</v>
      </c>
      <c r="CU511" s="25"/>
      <c r="CV511" s="24" t="str">
        <f>IF(AI511&lt;=0.5,"Curto I",IF(AND(AI511&gt;='Braços de IP'!$B$9,AI511&lt;='Braços de IP'!$D$9),'Braços de IP'!$E$9,IF(AND(AI511&gt;='Braços de IP'!$B$10,AI511&lt;='Braços de IP'!$D$10),'Braços de IP'!$E$10,IF(AND(AI511&gt;='Braços de IP'!$B$11,AI511&lt;='Braços de IP'!$D$11),'Braços de IP'!$E$11,IF(AND(AI511&gt;='Braços de IP'!$B$12,AI511&lt;='Braços de IP'!$D$12),'Braços de IP'!$E$12,IF(AND(AI511&gt;='Braços de IP'!$B$13,AI511&lt;='Braços de IP'!$D$13),'Braços de IP'!$E$13,IF(AND(AI511&gt;='Braços de IP'!$B$14,AI511&lt;='Braços de IP'!$D$14),'Braços de IP'!$E$14,"ERRO")))))))</f>
        <v>Curto II</v>
      </c>
      <c r="CW511" s="25"/>
      <c r="CX511" s="24" t="str">
        <f>IF($CW511="","",VLOOKUP($CW511,'Braços de IP'!$E$9:$I$15,2,0))</f>
        <v/>
      </c>
      <c r="CY511" s="27" t="str">
        <f>IF($CW511="","",VLOOKUP($CW511,'Braços de IP'!$E$9:$I$15,5,0))</f>
        <v/>
      </c>
      <c r="CZ511" s="24"/>
      <c r="DA511" s="24"/>
      <c r="DB511" s="24"/>
      <c r="DC511" s="24"/>
      <c r="DD511" s="24"/>
      <c r="DE511" s="24"/>
      <c r="DF511" s="28">
        <f t="shared" si="267"/>
        <v>40</v>
      </c>
      <c r="DG511" s="29">
        <f t="shared" si="268"/>
        <v>100</v>
      </c>
      <c r="DH511" s="28">
        <f t="shared" si="269"/>
        <v>140</v>
      </c>
      <c r="DI511" s="30">
        <f t="shared" si="270"/>
        <v>0.6</v>
      </c>
      <c r="DJ511" s="31"/>
      <c r="DK511" s="32"/>
      <c r="DL511" s="15" t="s">
        <v>141</v>
      </c>
      <c r="DM511" s="15"/>
      <c r="DO511" s="33">
        <f t="shared" si="271"/>
        <v>0.65811965811965811</v>
      </c>
    </row>
    <row r="512" spans="1:125" ht="15.75" hidden="1" customHeight="1" x14ac:dyDescent="0.3">
      <c r="C512" t="s">
        <v>1006</v>
      </c>
      <c r="D512" s="15">
        <v>171</v>
      </c>
      <c r="E512" s="15" t="s">
        <v>146</v>
      </c>
      <c r="F512" s="15" t="s">
        <v>340</v>
      </c>
      <c r="G512" s="15">
        <v>-30.034873739999998</v>
      </c>
      <c r="H512" s="15">
        <v>-50.162887660000003</v>
      </c>
      <c r="I512" s="15" t="s">
        <v>134</v>
      </c>
      <c r="J512" s="15" t="s">
        <v>135</v>
      </c>
      <c r="K512" s="15" t="s">
        <v>136</v>
      </c>
      <c r="L512" s="15" t="s">
        <v>148</v>
      </c>
      <c r="M512" s="15">
        <v>100</v>
      </c>
      <c r="N512" s="15">
        <v>17</v>
      </c>
      <c r="O512" s="15">
        <v>0</v>
      </c>
      <c r="P512" s="15">
        <f t="shared" si="245"/>
        <v>200</v>
      </c>
      <c r="Q512" s="20">
        <v>2</v>
      </c>
      <c r="R512" s="16">
        <v>0</v>
      </c>
      <c r="S512" s="16">
        <v>7.5</v>
      </c>
      <c r="T512" s="15"/>
      <c r="U512" s="15"/>
      <c r="V512" s="15">
        <v>0</v>
      </c>
      <c r="W512" s="15">
        <v>3.2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34" t="s">
        <v>1010</v>
      </c>
      <c r="AD512" s="15" t="s">
        <v>139</v>
      </c>
      <c r="AE512" s="15">
        <v>28</v>
      </c>
      <c r="AF512" s="15">
        <v>7</v>
      </c>
      <c r="AG512" s="15">
        <v>1</v>
      </c>
      <c r="AH512" s="15">
        <v>0.3</v>
      </c>
      <c r="AI512" s="15">
        <v>1.3</v>
      </c>
      <c r="AJ512" s="16">
        <f t="shared" si="246"/>
        <v>1</v>
      </c>
      <c r="AK512" s="16" t="s">
        <v>135</v>
      </c>
      <c r="AL512" s="16" t="s">
        <v>135</v>
      </c>
      <c r="AM512" s="15" t="s">
        <v>140</v>
      </c>
      <c r="AN512" s="16">
        <f t="shared" si="247"/>
        <v>3</v>
      </c>
      <c r="AO512" s="16">
        <v>0</v>
      </c>
      <c r="AP512" s="16">
        <v>0</v>
      </c>
      <c r="AQ512" s="16">
        <v>0</v>
      </c>
      <c r="AR512" s="16">
        <v>0</v>
      </c>
      <c r="AS512" s="16">
        <v>0</v>
      </c>
      <c r="AT512" s="16" t="s">
        <v>135</v>
      </c>
      <c r="AU512" s="17">
        <f t="shared" si="248"/>
        <v>0</v>
      </c>
      <c r="AV512" s="17"/>
      <c r="AW512" s="17">
        <f>VLOOKUP(I512,ABNT5101!$I$3:$J$9,2)</f>
        <v>7.5</v>
      </c>
      <c r="AX512" s="17">
        <f>VLOOKUP(I512,ABNT5101!$I$3:$M$9,5)</f>
        <v>0.18</v>
      </c>
      <c r="AY512" s="131" t="str">
        <f>_xlfn.XLOOKUP(I512,ABNT5101!$I:$I,ABNT5101!$L:$L)</f>
        <v>-</v>
      </c>
      <c r="AZ512" s="131">
        <f>_xlfn.XLOOKUP(I512,ABNT5101!$I:$I,ABNT5101!M:M)</f>
        <v>0.18</v>
      </c>
      <c r="BA512" s="131" t="str">
        <f>_xlfn.XLOOKUP(I512,ABNT5101!$I:$I,ABNT5101!N:N)</f>
        <v>-</v>
      </c>
      <c r="BB512" s="131">
        <f>_xlfn.XLOOKUP(I512,ABNT5101!$I:$I,ABNT5101!O:O)</f>
        <v>16</v>
      </c>
      <c r="BC512" s="18" t="str">
        <f t="shared" si="249"/>
        <v>ATENDE</v>
      </c>
      <c r="BD512" s="19">
        <f t="shared" si="250"/>
        <v>0.36933333333333329</v>
      </c>
      <c r="BE512" s="19">
        <f t="shared" si="251"/>
        <v>3.4444444444444446</v>
      </c>
      <c r="BF512" s="19" t="str">
        <f t="shared" si="252"/>
        <v>-</v>
      </c>
      <c r="BG512" s="20">
        <v>10.27</v>
      </c>
      <c r="BH512" s="20">
        <v>0.8</v>
      </c>
      <c r="BI512" s="20"/>
      <c r="BJ512" s="20"/>
      <c r="BK512" s="21"/>
      <c r="BL512" s="20"/>
      <c r="BM512" s="18" t="str">
        <f t="shared" si="253"/>
        <v>ATENDE</v>
      </c>
      <c r="BN512" s="18" t="str">
        <f t="shared" si="254"/>
        <v>ATENDE</v>
      </c>
      <c r="BO512" s="18" t="str">
        <f t="shared" si="255"/>
        <v>ATENDE</v>
      </c>
      <c r="BP512" s="18" t="str">
        <f t="shared" si="256"/>
        <v>ATENDE</v>
      </c>
      <c r="BQ512" s="22" t="str">
        <f t="shared" si="257"/>
        <v>C5</v>
      </c>
      <c r="BR512" s="22" t="s">
        <v>135</v>
      </c>
      <c r="BS512" s="23" t="e">
        <f t="shared" si="258"/>
        <v>#VALUE!</v>
      </c>
      <c r="BT512" s="20"/>
      <c r="BU512" s="20"/>
      <c r="BV512" s="132" t="str">
        <f>IF(BR512="-","-",_xlfn.XLOOKUP(BR512,ABNT5101!$B$4:$B$9,ABNT5101!$C$4:$C$9))</f>
        <v>-</v>
      </c>
      <c r="BW512" s="132" t="str">
        <f>IF(BR512="-","-",_xlfn.XLOOKUP(BR512,ABNT5101!$B$4:$B$9,ABNT5101!$D$4:$D$9))</f>
        <v>-</v>
      </c>
      <c r="BX512" s="18" t="str">
        <f t="shared" si="259"/>
        <v>-</v>
      </c>
      <c r="BY512" s="18" t="str">
        <f t="shared" si="260"/>
        <v>-</v>
      </c>
      <c r="BZ512" s="18" t="str">
        <f t="shared" si="261"/>
        <v>-</v>
      </c>
      <c r="CA512" s="22" t="s">
        <v>136</v>
      </c>
      <c r="CB512" s="23">
        <f t="shared" si="262"/>
        <v>1.2233333333333332</v>
      </c>
      <c r="CC512" s="22">
        <v>6.67</v>
      </c>
      <c r="CD512" s="22">
        <v>4.49</v>
      </c>
      <c r="CE512" s="130">
        <f>IF(CA512="-","-",_xlfn.XLOOKUP(CA512,ABNT5101!$B$4:$B$9,ABNT5101!$C$4:$C$9))</f>
        <v>3</v>
      </c>
      <c r="CF512" s="130">
        <f>IF(CA512="-","-",_xlfn.XLOOKUP(CA512,ABNT5101!$B$4:$B$9,ABNT5101!$D$4:$D$9))</f>
        <v>0.6</v>
      </c>
      <c r="CG512" s="18" t="str">
        <f t="shared" si="263"/>
        <v>ATENDE</v>
      </c>
      <c r="CH512" s="18" t="str">
        <f t="shared" si="264"/>
        <v>ATENDE</v>
      </c>
      <c r="CI512" s="18" t="str">
        <f t="shared" si="265"/>
        <v>ATENDE</v>
      </c>
      <c r="CJ512" s="133" t="str">
        <f>_xlfn.XLOOKUP(CK512,'Banco de dados'!$B:$B,'Banco de dados'!$D:$D)</f>
        <v>LEDSTAR</v>
      </c>
      <c r="CK512" s="25" t="s">
        <v>701</v>
      </c>
      <c r="CL512" s="24" t="str">
        <f>_xlfn.XLOOKUP(CK512,'Banco de dados'!$B:$B,'Banco de dados'!$E:$E)</f>
        <v>LUM LED SL VT 9.1 17W</v>
      </c>
      <c r="CM512" s="24"/>
      <c r="CN512" s="24" t="e">
        <f>IF(CM512="-","-",_xlfn.XLOOKUP(CM512,'Banco de dados'!$B:$B,'Banco de dados'!$E:$E))</f>
        <v>#N/A</v>
      </c>
      <c r="CO512" s="26">
        <f t="shared" si="266"/>
        <v>1</v>
      </c>
      <c r="CP512" s="24">
        <f>_xlfn.XLOOKUP(CK512,'Banco de dados'!$B:$B,'Banco de dados'!$H:$H)</f>
        <v>17</v>
      </c>
      <c r="CQ512" s="24" t="e">
        <f>_xlfn.XLOOKUP(CM512,'Banco de dados'!$B:$B,'Banco de dados'!$H:$H)</f>
        <v>#N/A</v>
      </c>
      <c r="CR512" s="24">
        <f>_xlfn.XLOOKUP(CK512,'Banco de dados'!$B:$B,'Banco de dados'!$F:$F)</f>
        <v>2929.66</v>
      </c>
      <c r="CS512" s="24">
        <f>_xlfn.XLOOKUP(CM512,'Banco de dados'!$B:$B,'Banco de dados'!$F:$F)</f>
        <v>0</v>
      </c>
      <c r="CT512" s="25">
        <v>0</v>
      </c>
      <c r="CU512" s="25"/>
      <c r="CV512" s="24" t="str">
        <f>IF(AI512&lt;=0.5,"Curto I",IF(AND(AI512&gt;='Braços de IP'!$B$9,AI512&lt;='Braços de IP'!$D$9),'Braços de IP'!$E$9,IF(AND(AI512&gt;='Braços de IP'!$B$10,AI512&lt;='Braços de IP'!$D$10),'Braços de IP'!$E$10,IF(AND(AI512&gt;='Braços de IP'!$B$11,AI512&lt;='Braços de IP'!$D$11),'Braços de IP'!$E$11,IF(AND(AI512&gt;='Braços de IP'!$B$12,AI512&lt;='Braços de IP'!$D$12),'Braços de IP'!$E$12,IF(AND(AI512&gt;='Braços de IP'!$B$13,AI512&lt;='Braços de IP'!$D$13),'Braços de IP'!$E$13,IF(AND(AI512&gt;='Braços de IP'!$B$14,AI512&lt;='Braços de IP'!$D$14),'Braços de IP'!$E$14,"ERRO")))))))</f>
        <v>Curto II</v>
      </c>
      <c r="CW512" s="25"/>
      <c r="CX512" s="24" t="str">
        <f>IF($CW512="","",VLOOKUP($CW512,'Braços de IP'!$E$9:$I$15,2,0))</f>
        <v/>
      </c>
      <c r="CY512" s="27" t="str">
        <f>IF($CW512="","",VLOOKUP($CW512,'Braços de IP'!$E$9:$I$15,5,0))</f>
        <v/>
      </c>
      <c r="CZ512" s="24"/>
      <c r="DA512" s="24"/>
      <c r="DB512" s="24"/>
      <c r="DC512" s="24"/>
      <c r="DD512" s="24"/>
      <c r="DE512" s="24"/>
      <c r="DF512" s="28">
        <f t="shared" si="267"/>
        <v>17</v>
      </c>
      <c r="DG512" s="29">
        <f t="shared" si="268"/>
        <v>100</v>
      </c>
      <c r="DH512" s="28">
        <f t="shared" si="269"/>
        <v>117</v>
      </c>
      <c r="DI512" s="30">
        <f t="shared" si="270"/>
        <v>0.83</v>
      </c>
      <c r="DJ512" s="31"/>
      <c r="DK512" s="32"/>
      <c r="DL512" s="15" t="s">
        <v>141</v>
      </c>
      <c r="DM512" s="15"/>
      <c r="DO512" s="33">
        <f t="shared" si="271"/>
        <v>0.85470085470085466</v>
      </c>
    </row>
    <row r="513" spans="3:119" ht="15.75" hidden="1" customHeight="1" x14ac:dyDescent="0.3">
      <c r="C513" t="s">
        <v>1006</v>
      </c>
      <c r="D513" s="15">
        <v>171</v>
      </c>
      <c r="E513" s="15" t="s">
        <v>146</v>
      </c>
      <c r="F513" s="15" t="s">
        <v>340</v>
      </c>
      <c r="G513" s="15">
        <v>-30.034873739999998</v>
      </c>
      <c r="H513" s="15">
        <v>-50.162887660000003</v>
      </c>
      <c r="I513" s="15" t="s">
        <v>134</v>
      </c>
      <c r="J513" s="15" t="s">
        <v>135</v>
      </c>
      <c r="K513" s="15" t="s">
        <v>136</v>
      </c>
      <c r="L513" s="15" t="s">
        <v>148</v>
      </c>
      <c r="M513" s="15">
        <v>100</v>
      </c>
      <c r="N513" s="15">
        <v>17</v>
      </c>
      <c r="O513" s="15">
        <v>0</v>
      </c>
      <c r="P513" s="15">
        <f t="shared" si="245"/>
        <v>200</v>
      </c>
      <c r="Q513" s="20">
        <v>2</v>
      </c>
      <c r="R513" s="16">
        <v>0</v>
      </c>
      <c r="S513" s="16">
        <v>7.5</v>
      </c>
      <c r="T513" s="15"/>
      <c r="U513" s="15"/>
      <c r="V513" s="15">
        <v>0</v>
      </c>
      <c r="W513" s="15">
        <v>3.2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34" t="s">
        <v>1010</v>
      </c>
      <c r="AD513" s="15" t="s">
        <v>139</v>
      </c>
      <c r="AE513" s="15">
        <v>28</v>
      </c>
      <c r="AF513" s="15">
        <v>7</v>
      </c>
      <c r="AG513" s="15">
        <v>1</v>
      </c>
      <c r="AH513" s="15">
        <v>0.3</v>
      </c>
      <c r="AI513" s="15">
        <v>1.3</v>
      </c>
      <c r="AJ513" s="16">
        <f t="shared" si="246"/>
        <v>1</v>
      </c>
      <c r="AK513" s="16" t="s">
        <v>135</v>
      </c>
      <c r="AL513" s="16" t="s">
        <v>135</v>
      </c>
      <c r="AM513" s="15" t="s">
        <v>140</v>
      </c>
      <c r="AN513" s="16">
        <f t="shared" si="247"/>
        <v>3</v>
      </c>
      <c r="AO513" s="16">
        <v>0</v>
      </c>
      <c r="AP513" s="16">
        <v>0</v>
      </c>
      <c r="AQ513" s="16">
        <v>0</v>
      </c>
      <c r="AR513" s="16">
        <v>0</v>
      </c>
      <c r="AS513" s="16">
        <v>0</v>
      </c>
      <c r="AT513" s="16" t="s">
        <v>135</v>
      </c>
      <c r="AU513" s="17">
        <f t="shared" si="248"/>
        <v>0</v>
      </c>
      <c r="AV513" s="17"/>
      <c r="AW513" s="17">
        <f>VLOOKUP(I513,ABNT5101!$I$3:$J$9,2)</f>
        <v>7.5</v>
      </c>
      <c r="AX513" s="17">
        <f>VLOOKUP(I513,ABNT5101!$I$3:$M$9,5)</f>
        <v>0.18</v>
      </c>
      <c r="AY513" s="131" t="str">
        <f>_xlfn.XLOOKUP(I513,ABNT5101!$I:$I,ABNT5101!$L:$L)</f>
        <v>-</v>
      </c>
      <c r="AZ513" s="131">
        <f>_xlfn.XLOOKUP(I513,ABNT5101!$I:$I,ABNT5101!M:M)</f>
        <v>0.18</v>
      </c>
      <c r="BA513" s="131" t="str">
        <f>_xlfn.XLOOKUP(I513,ABNT5101!$I:$I,ABNT5101!N:N)</f>
        <v>-</v>
      </c>
      <c r="BB513" s="131">
        <f>_xlfn.XLOOKUP(I513,ABNT5101!$I:$I,ABNT5101!O:O)</f>
        <v>16</v>
      </c>
      <c r="BC513" s="18" t="str">
        <f t="shared" si="249"/>
        <v>ATENDE</v>
      </c>
      <c r="BD513" s="19">
        <f t="shared" si="250"/>
        <v>0.89600000000000013</v>
      </c>
      <c r="BE513" s="19">
        <f t="shared" si="251"/>
        <v>3.0555555555555554</v>
      </c>
      <c r="BF513" s="19" t="str">
        <f t="shared" si="252"/>
        <v>-</v>
      </c>
      <c r="BG513" s="20">
        <v>14.22</v>
      </c>
      <c r="BH513" s="20">
        <v>0.73</v>
      </c>
      <c r="BI513" s="20"/>
      <c r="BJ513" s="20"/>
      <c r="BK513" s="21"/>
      <c r="BL513" s="20"/>
      <c r="BM513" s="18" t="str">
        <f t="shared" si="253"/>
        <v>ATENDE</v>
      </c>
      <c r="BN513" s="18" t="str">
        <f t="shared" si="254"/>
        <v>ATENDE</v>
      </c>
      <c r="BO513" s="18" t="str">
        <f t="shared" si="255"/>
        <v>ATENDE</v>
      </c>
      <c r="BP513" s="18" t="str">
        <f t="shared" si="256"/>
        <v>ATENDE</v>
      </c>
      <c r="BQ513" s="22" t="str">
        <f t="shared" si="257"/>
        <v>C5</v>
      </c>
      <c r="BR513" s="22" t="s">
        <v>135</v>
      </c>
      <c r="BS513" s="23" t="e">
        <f t="shared" si="258"/>
        <v>#VALUE!</v>
      </c>
      <c r="BT513" s="20"/>
      <c r="BU513" s="20"/>
      <c r="BV513" s="132" t="str">
        <f>IF(BR513="-","-",_xlfn.XLOOKUP(BR513,ABNT5101!$B$4:$B$9,ABNT5101!$C$4:$C$9))</f>
        <v>-</v>
      </c>
      <c r="BW513" s="132" t="str">
        <f>IF(BR513="-","-",_xlfn.XLOOKUP(BR513,ABNT5101!$B$4:$B$9,ABNT5101!$D$4:$D$9))</f>
        <v>-</v>
      </c>
      <c r="BX513" s="18" t="str">
        <f t="shared" si="259"/>
        <v>-</v>
      </c>
      <c r="BY513" s="18" t="str">
        <f t="shared" si="260"/>
        <v>-</v>
      </c>
      <c r="BZ513" s="18" t="str">
        <f t="shared" si="261"/>
        <v>-</v>
      </c>
      <c r="CA513" s="22" t="s">
        <v>136</v>
      </c>
      <c r="CB513" s="23">
        <f t="shared" si="262"/>
        <v>1.7033333333333331</v>
      </c>
      <c r="CC513" s="22">
        <v>8.11</v>
      </c>
      <c r="CD513" s="22">
        <v>3.97</v>
      </c>
      <c r="CE513" s="130">
        <f>IF(CA513="-","-",_xlfn.XLOOKUP(CA513,ABNT5101!$B$4:$B$9,ABNT5101!$C$4:$C$9))</f>
        <v>3</v>
      </c>
      <c r="CF513" s="130">
        <f>IF(CA513="-","-",_xlfn.XLOOKUP(CA513,ABNT5101!$B$4:$B$9,ABNT5101!$D$4:$D$9))</f>
        <v>0.6</v>
      </c>
      <c r="CG513" s="18" t="str">
        <f t="shared" si="263"/>
        <v>ATENDE</v>
      </c>
      <c r="CH513" s="18" t="str">
        <f t="shared" si="264"/>
        <v>ATENDE</v>
      </c>
      <c r="CI513" s="18" t="str">
        <f t="shared" si="265"/>
        <v>ATENDE</v>
      </c>
      <c r="CJ513" s="133" t="str">
        <f>_xlfn.XLOOKUP(CK513,'Banco de dados'!$B:$B,'Banco de dados'!$D:$D)</f>
        <v>SX LIGHTING</v>
      </c>
      <c r="CK513" s="25" t="s">
        <v>798</v>
      </c>
      <c r="CL513" s="24" t="str">
        <f>_xlfn.XLOOKUP(CK513,'Banco de dados'!$B:$B,'Banco de dados'!$E:$E)</f>
        <v>SXINEVO020K40L12CZF7PHF</v>
      </c>
      <c r="CM513" s="24"/>
      <c r="CN513" s="24" t="e">
        <f>IF(CM513="-","-",_xlfn.XLOOKUP(CM513,'Banco de dados'!$B:$B,'Banco de dados'!$E:$E))</f>
        <v>#N/A</v>
      </c>
      <c r="CO513" s="26">
        <f t="shared" si="266"/>
        <v>1</v>
      </c>
      <c r="CP513" s="24">
        <f>_xlfn.XLOOKUP(CK513,'Banco de dados'!$B:$B,'Banco de dados'!$H:$H)</f>
        <v>22.5</v>
      </c>
      <c r="CQ513" s="24" t="e">
        <f>_xlfn.XLOOKUP(CM513,'Banco de dados'!$B:$B,'Banco de dados'!$H:$H)</f>
        <v>#N/A</v>
      </c>
      <c r="CR513" s="24">
        <f>_xlfn.XLOOKUP(CK513,'Banco de dados'!$B:$B,'Banco de dados'!$F:$F)</f>
        <v>3825</v>
      </c>
      <c r="CS513" s="24" t="e">
        <f>_xlfn.XLOOKUP(CM513,'Banco de dados'!$B:$B,'Banco de dados'!$F:$F)</f>
        <v>#N/A</v>
      </c>
      <c r="CT513" s="25">
        <v>0</v>
      </c>
      <c r="CU513" s="25"/>
      <c r="CV513" s="24" t="str">
        <f>IF(AI513&lt;=0.5,"Curto I",IF(AND(AI513&gt;='Braços de IP'!$B$9,AI513&lt;='Braços de IP'!$D$9),'Braços de IP'!$E$9,IF(AND(AI513&gt;='Braços de IP'!$B$10,AI513&lt;='Braços de IP'!$D$10),'Braços de IP'!$E$10,IF(AND(AI513&gt;='Braços de IP'!$B$11,AI513&lt;='Braços de IP'!$D$11),'Braços de IP'!$E$11,IF(AND(AI513&gt;='Braços de IP'!$B$12,AI513&lt;='Braços de IP'!$D$12),'Braços de IP'!$E$12,IF(AND(AI513&gt;='Braços de IP'!$B$13,AI513&lt;='Braços de IP'!$D$13),'Braços de IP'!$E$13,IF(AND(AI513&gt;='Braços de IP'!$B$14,AI513&lt;='Braços de IP'!$D$14),'Braços de IP'!$E$14,"ERRO")))))))</f>
        <v>Curto II</v>
      </c>
      <c r="CW513" s="25"/>
      <c r="CX513" s="24" t="str">
        <f>IF($CW513="","",VLOOKUP($CW513,'Braços de IP'!$E$9:$I$15,2,0))</f>
        <v/>
      </c>
      <c r="CY513" s="27" t="str">
        <f>IF($CW513="","",VLOOKUP($CW513,'Braços de IP'!$E$9:$I$15,5,0))</f>
        <v/>
      </c>
      <c r="CZ513" s="24"/>
      <c r="DA513" s="24"/>
      <c r="DB513" s="24"/>
      <c r="DC513" s="24"/>
      <c r="DD513" s="24"/>
      <c r="DE513" s="24"/>
      <c r="DF513" s="28">
        <f t="shared" si="267"/>
        <v>22.5</v>
      </c>
      <c r="DG513" s="29">
        <f t="shared" si="268"/>
        <v>100</v>
      </c>
      <c r="DH513" s="28">
        <f t="shared" si="269"/>
        <v>122.5</v>
      </c>
      <c r="DI513" s="30">
        <f t="shared" si="270"/>
        <v>0.77500000000000002</v>
      </c>
      <c r="DJ513" s="31"/>
      <c r="DK513" s="32"/>
      <c r="DL513" s="15" t="s">
        <v>141</v>
      </c>
      <c r="DM513" s="15"/>
      <c r="DO513" s="33">
        <f t="shared" si="271"/>
        <v>0.80769230769230771</v>
      </c>
    </row>
    <row r="514" spans="3:119" ht="15.75" hidden="1" customHeight="1" x14ac:dyDescent="0.3">
      <c r="C514" t="s">
        <v>1006</v>
      </c>
      <c r="D514" s="15">
        <v>171</v>
      </c>
      <c r="E514" s="15" t="s">
        <v>146</v>
      </c>
      <c r="F514" s="15" t="s">
        <v>340</v>
      </c>
      <c r="G514" s="15">
        <v>-30.034873739999998</v>
      </c>
      <c r="H514" s="15">
        <v>-50.162887660000003</v>
      </c>
      <c r="I514" s="15" t="s">
        <v>134</v>
      </c>
      <c r="J514" s="15" t="s">
        <v>135</v>
      </c>
      <c r="K514" s="15" t="s">
        <v>136</v>
      </c>
      <c r="L514" s="15" t="s">
        <v>148</v>
      </c>
      <c r="M514" s="15">
        <v>100</v>
      </c>
      <c r="N514" s="15">
        <v>17</v>
      </c>
      <c r="O514" s="15">
        <v>0</v>
      </c>
      <c r="P514" s="15">
        <f t="shared" ref="P514:P577" si="276">M514*AG514*2</f>
        <v>200</v>
      </c>
      <c r="Q514" s="20">
        <v>2</v>
      </c>
      <c r="R514" s="16">
        <v>0</v>
      </c>
      <c r="S514" s="16">
        <v>7.5</v>
      </c>
      <c r="T514" s="15"/>
      <c r="U514" s="15"/>
      <c r="V514" s="15">
        <v>0</v>
      </c>
      <c r="W514" s="15">
        <v>3.2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34" t="s">
        <v>1010</v>
      </c>
      <c r="AD514" s="15" t="s">
        <v>139</v>
      </c>
      <c r="AE514" s="15">
        <v>28</v>
      </c>
      <c r="AF514" s="15">
        <v>7</v>
      </c>
      <c r="AG514" s="15">
        <v>1</v>
      </c>
      <c r="AH514" s="15">
        <v>0.3</v>
      </c>
      <c r="AI514" s="15">
        <v>1.3</v>
      </c>
      <c r="AJ514" s="16">
        <f t="shared" ref="AJ514:AJ577" si="277">AI514-AH514</f>
        <v>1</v>
      </c>
      <c r="AK514" s="16" t="s">
        <v>135</v>
      </c>
      <c r="AL514" s="16" t="s">
        <v>135</v>
      </c>
      <c r="AM514" s="15" t="s">
        <v>140</v>
      </c>
      <c r="AN514" s="16">
        <f t="shared" ref="AN514:AN577" si="278">IF(AC514="Unilateral",2*AG514,IF(AC514="Bilateral Alternada",3*AG514,IF(AC514="Bilateral Frontal",4*AG514,IF(AC514="Canteiro Central",2*AG514,"erro"))))</f>
        <v>3</v>
      </c>
      <c r="AO514" s="16">
        <v>0</v>
      </c>
      <c r="AP514" s="16">
        <v>0</v>
      </c>
      <c r="AQ514" s="16">
        <v>0</v>
      </c>
      <c r="AR514" s="16">
        <v>0</v>
      </c>
      <c r="AS514" s="16">
        <v>0</v>
      </c>
      <c r="AT514" s="16" t="s">
        <v>135</v>
      </c>
      <c r="AU514" s="17">
        <f t="shared" ref="AU514:AU577" si="279">IF(AO514=0,0,IF(AC514="Unilateral",2*AO514,IF(AC514="Bilateral Alternada",3*AO514,IF(AC514="Bilateral Frontal",4*AO514,IF(AC514="Canteiro Central",2*AO514,"erro")))))</f>
        <v>0</v>
      </c>
      <c r="AV514" s="17"/>
      <c r="AW514" s="17">
        <f>VLOOKUP(I514,ABNT5101!$I$3:$J$9,2)</f>
        <v>7.5</v>
      </c>
      <c r="AX514" s="17">
        <f>VLOOKUP(I514,ABNT5101!$I$3:$M$9,5)</f>
        <v>0.18</v>
      </c>
      <c r="AY514" s="131" t="str">
        <f>_xlfn.XLOOKUP(I514,ABNT5101!$I:$I,ABNT5101!$L:$L)</f>
        <v>-</v>
      </c>
      <c r="AZ514" s="131">
        <f>_xlfn.XLOOKUP(I514,ABNT5101!$I:$I,ABNT5101!M:M)</f>
        <v>0.18</v>
      </c>
      <c r="BA514" s="131" t="str">
        <f>_xlfn.XLOOKUP(I514,ABNT5101!$I:$I,ABNT5101!N:N)</f>
        <v>-</v>
      </c>
      <c r="BB514" s="131">
        <f>_xlfn.XLOOKUP(I514,ABNT5101!$I:$I,ABNT5101!O:O)</f>
        <v>16</v>
      </c>
      <c r="BC514" s="18" t="str">
        <f t="shared" ref="BC514:BC577" si="280">IF(BM514="NÃO ATENDE","NÃO ATENDE",IF(BX514="NÃO ATENDE","NÃO ATENDE",IF(CG514="NÃO ATENDE","NÃO ATENDE","ATENDE")))</f>
        <v>ATENDE</v>
      </c>
      <c r="BD514" s="19">
        <f t="shared" ref="BD514:BD577" si="281">BG514/AW514-1</f>
        <v>1.7626666666666666</v>
      </c>
      <c r="BE514" s="19">
        <f t="shared" ref="BE514:BE577" si="282">BH514/AX514-1</f>
        <v>2.9444444444444442</v>
      </c>
      <c r="BF514" s="19" t="str">
        <f t="shared" ref="BF514:BF577" si="283">IF($I514="M6",BI514/AY514-1,"-")</f>
        <v>-</v>
      </c>
      <c r="BG514" s="20">
        <v>20.72</v>
      </c>
      <c r="BH514" s="20">
        <v>0.71</v>
      </c>
      <c r="BI514" s="20"/>
      <c r="BJ514" s="20"/>
      <c r="BK514" s="21"/>
      <c r="BL514" s="20"/>
      <c r="BM514" s="18" t="str">
        <f t="shared" ref="BM514:BM577" si="284">IF(OR(BN514="NÃO ATENDE",BO514="NÃO ATENDE",BP514="NÃO ATENDE"),"NÃO ATENDE","ATENDE")</f>
        <v>ATENDE</v>
      </c>
      <c r="BN514" s="18" t="str">
        <f t="shared" ref="BN514:BN577" si="285">IF(BG514&gt;=AW514,"ATENDE",IF(BG514&gt;=0.99*AW514,"ATENDIMENTO LIMIAR","NÃO ATENDE"))</f>
        <v>ATENDE</v>
      </c>
      <c r="BO514" s="18" t="str">
        <f t="shared" ref="BO514:BO577" si="286">IF(BH514&gt;=AX514,"ATENDE",IF(BH514&gt;=(AX514-0.02),"ATENDIMENTO LIMIAR","NÃO ATENDE"))</f>
        <v>ATENDE</v>
      </c>
      <c r="BP514" s="18" t="str">
        <f t="shared" ref="BP514:BP577" si="287">IF(AY514="-","ATENDE",IF(BI514&gt;=AY514,"ATENDE",IF(BI514&gt;=(AY514-0.02),"ATENDIMENTO LIMIAR","NÃO ATENDE")))</f>
        <v>ATENDE</v>
      </c>
      <c r="BQ514" s="22" t="str">
        <f t="shared" ref="BQ514:BQ577" si="288">I514</f>
        <v>C5</v>
      </c>
      <c r="BR514" s="22" t="s">
        <v>135</v>
      </c>
      <c r="BS514" s="23" t="e">
        <f t="shared" ref="BS514:BS577" si="289">IF(BT514="-","-",BT514/BV514-1)</f>
        <v>#VALUE!</v>
      </c>
      <c r="BT514" s="20"/>
      <c r="BU514" s="20"/>
      <c r="BV514" s="132" t="str">
        <f>IF(BR514="-","-",_xlfn.XLOOKUP(BR514,ABNT5101!$B$4:$B$9,ABNT5101!$C$4:$C$9))</f>
        <v>-</v>
      </c>
      <c r="BW514" s="132" t="str">
        <f>IF(BR514="-","-",_xlfn.XLOOKUP(BR514,ABNT5101!$B$4:$B$9,ABNT5101!$D$4:$D$9))</f>
        <v>-</v>
      </c>
      <c r="BX514" s="18" t="str">
        <f t="shared" ref="BX514:BX577" si="290">IF(BY514="-","-",IF(BY514="NÃO ATENDE","NÃO ATENDE",IF(BZ514="NÃO ATENDE","NÃO ATENDE","ATENDE")))</f>
        <v>-</v>
      </c>
      <c r="BY514" s="18" t="str">
        <f t="shared" ref="BY514:BY577" si="291">IF(BR514="-","-",IF(BT514&gt;=BV514,"ATENDE",IF(BT514&gt;=(BV514*0.99),"ATENDIMENTO LIMIAR","NÃO ATENDE")))</f>
        <v>-</v>
      </c>
      <c r="BZ514" s="18" t="str">
        <f t="shared" ref="BZ514:BZ577" si="292">IF(BR514="-","-",IF(BU514&gt;=BW514,"ATENDE","NÃO ATENDE"))</f>
        <v>-</v>
      </c>
      <c r="CA514" s="22" t="s">
        <v>136</v>
      </c>
      <c r="CB514" s="23">
        <f t="shared" ref="CB514:CB577" si="293">IF(CC514="-","-",CC514/CE514-1)</f>
        <v>2.8200000000000003</v>
      </c>
      <c r="CC514" s="22">
        <v>11.46</v>
      </c>
      <c r="CD514" s="22">
        <v>6.73</v>
      </c>
      <c r="CE514" s="130">
        <f>IF(CA514="-","-",_xlfn.XLOOKUP(CA514,ABNT5101!$B$4:$B$9,ABNT5101!$C$4:$C$9))</f>
        <v>3</v>
      </c>
      <c r="CF514" s="130">
        <f>IF(CA514="-","-",_xlfn.XLOOKUP(CA514,ABNT5101!$B$4:$B$9,ABNT5101!$D$4:$D$9))</f>
        <v>0.6</v>
      </c>
      <c r="CG514" s="18" t="str">
        <f t="shared" ref="CG514:CG577" si="294">IF(CH514="-","-",IF(CH514="NÃO ATENDE","NÃO ATENDE",IF(CI514="NÃO ATENDE","NÃO ATENDE","ATENDE")))</f>
        <v>ATENDE</v>
      </c>
      <c r="CH514" s="18" t="str">
        <f t="shared" ref="CH514:CH577" si="295">IF(CA514="-","-",IF(CC514&gt;=(CE514),"ATENDE",IF(CC514&gt;=(0.99*CE514),"ATENDIMENTO LIMIAR","NÃO ATENDE")))</f>
        <v>ATENDE</v>
      </c>
      <c r="CI514" s="18" t="str">
        <f t="shared" ref="CI514:CI577" si="296">IF(CA514="-","-",IF(CD514&gt;=CF514,"ATENDE","NÃO ATENDE"))</f>
        <v>ATENDE</v>
      </c>
      <c r="CJ514" s="133" t="str">
        <f>_xlfn.XLOOKUP(CK514,'Banco de dados'!$B:$B,'Banco de dados'!$D:$D)</f>
        <v>TECNOWATT</v>
      </c>
      <c r="CK514" s="25" t="s">
        <v>824</v>
      </c>
      <c r="CL514" s="24" t="str">
        <f>_xlfn.XLOOKUP(CK514,'Banco de dados'!$B:$B,'Banco de dados'!$E:$E)</f>
        <v>SIGSAGPTLRRSSNDL_30W_38IBBRS
1-10C1MUN6.5</v>
      </c>
      <c r="CM514" s="24"/>
      <c r="CN514" s="24" t="e">
        <f>IF(CM514="-","-",_xlfn.XLOOKUP(CM514,'Banco de dados'!$B:$B,'Banco de dados'!$E:$E))</f>
        <v>#N/A</v>
      </c>
      <c r="CO514" s="26">
        <f t="shared" ref="CO514:CO577" si="297">AG514</f>
        <v>1</v>
      </c>
      <c r="CP514" s="24">
        <f>_xlfn.XLOOKUP(CK514,'Banco de dados'!$B:$B,'Banco de dados'!$H:$H)</f>
        <v>30</v>
      </c>
      <c r="CQ514" s="24" t="e">
        <f>_xlfn.XLOOKUP(CM514,'Banco de dados'!$B:$B,'Banco de dados'!$H:$H)</f>
        <v>#N/A</v>
      </c>
      <c r="CR514" s="24">
        <f>_xlfn.XLOOKUP(CK514,'Banco de dados'!$B:$B,'Banco de dados'!$F:$F)</f>
        <v>5266</v>
      </c>
      <c r="CS514" s="24">
        <f>_xlfn.XLOOKUP(CM514,'Banco de dados'!$B:$B,'Banco de dados'!$F:$F)</f>
        <v>0</v>
      </c>
      <c r="CT514" s="25">
        <v>0</v>
      </c>
      <c r="CU514" s="25"/>
      <c r="CV514" s="24" t="str">
        <f>IF(AI514&lt;=0.5,"Curto I",IF(AND(AI514&gt;='Braços de IP'!$B$9,AI514&lt;='Braços de IP'!$D$9),'Braços de IP'!$E$9,IF(AND(AI514&gt;='Braços de IP'!$B$10,AI514&lt;='Braços de IP'!$D$10),'Braços de IP'!$E$10,IF(AND(AI514&gt;='Braços de IP'!$B$11,AI514&lt;='Braços de IP'!$D$11),'Braços de IP'!$E$11,IF(AND(AI514&gt;='Braços de IP'!$B$12,AI514&lt;='Braços de IP'!$D$12),'Braços de IP'!$E$12,IF(AND(AI514&gt;='Braços de IP'!$B$13,AI514&lt;='Braços de IP'!$D$13),'Braços de IP'!$E$13,IF(AND(AI514&gt;='Braços de IP'!$B$14,AI514&lt;='Braços de IP'!$D$14),'Braços de IP'!$E$14,"ERRO")))))))</f>
        <v>Curto II</v>
      </c>
      <c r="CW514" s="25"/>
      <c r="CX514" s="24" t="str">
        <f>IF($CW514="","",VLOOKUP($CW514,'Braços de IP'!$E$9:$I$15,2,0))</f>
        <v/>
      </c>
      <c r="CY514" s="27" t="str">
        <f>IF($CW514="","",VLOOKUP($CW514,'Braços de IP'!$E$9:$I$15,5,0))</f>
        <v/>
      </c>
      <c r="CZ514" s="24"/>
      <c r="DA514" s="24"/>
      <c r="DB514" s="24"/>
      <c r="DC514" s="24"/>
      <c r="DD514" s="24"/>
      <c r="DE514" s="24"/>
      <c r="DF514" s="28">
        <f t="shared" ref="DF514:DF577" si="298">CP514</f>
        <v>30</v>
      </c>
      <c r="DG514" s="29">
        <f t="shared" ref="DG514:DG577" si="299">M514</f>
        <v>100</v>
      </c>
      <c r="DH514" s="28">
        <f t="shared" ref="DH514:DH577" si="300">SUM(DF514:DG514)*CO514</f>
        <v>130</v>
      </c>
      <c r="DI514" s="30">
        <f t="shared" ref="DI514:DI577" si="301">1-DF514/DG514</f>
        <v>0.7</v>
      </c>
      <c r="DJ514" s="31"/>
      <c r="DK514" s="32"/>
      <c r="DL514" s="15" t="s">
        <v>141</v>
      </c>
      <c r="DM514" s="15"/>
      <c r="DO514" s="33">
        <f t="shared" ref="DO514:DO577" si="302">((M514+N514)-CP514)/(M514+N514)</f>
        <v>0.74358974358974361</v>
      </c>
    </row>
    <row r="515" spans="3:119" ht="15.75" hidden="1" customHeight="1" x14ac:dyDescent="0.3">
      <c r="C515" t="s">
        <v>1006</v>
      </c>
      <c r="D515" s="15">
        <v>172</v>
      </c>
      <c r="E515" s="15" t="s">
        <v>132</v>
      </c>
      <c r="F515" s="15" t="s">
        <v>341</v>
      </c>
      <c r="G515" s="15">
        <v>-30.034049150000001</v>
      </c>
      <c r="H515" s="15">
        <v>-50.168407449999997</v>
      </c>
      <c r="I515" s="15" t="s">
        <v>154</v>
      </c>
      <c r="J515" s="15" t="s">
        <v>135</v>
      </c>
      <c r="K515" s="15" t="s">
        <v>136</v>
      </c>
      <c r="L515" s="15" t="s">
        <v>148</v>
      </c>
      <c r="M515" s="15">
        <v>100</v>
      </c>
      <c r="N515" s="15">
        <v>17</v>
      </c>
      <c r="O515" s="15">
        <v>0</v>
      </c>
      <c r="P515" s="15">
        <f t="shared" si="276"/>
        <v>200</v>
      </c>
      <c r="Q515" s="20">
        <v>2</v>
      </c>
      <c r="R515" s="16">
        <v>3</v>
      </c>
      <c r="S515" s="16">
        <v>7</v>
      </c>
      <c r="T515" s="15"/>
      <c r="U515" s="15"/>
      <c r="V515" s="15">
        <v>0</v>
      </c>
      <c r="W515" s="15">
        <v>3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 t="s">
        <v>138</v>
      </c>
      <c r="AD515" s="15" t="s">
        <v>139</v>
      </c>
      <c r="AE515" s="15">
        <v>37.299999999999997</v>
      </c>
      <c r="AF515" s="15">
        <v>7</v>
      </c>
      <c r="AG515" s="15">
        <v>1</v>
      </c>
      <c r="AH515" s="15">
        <v>0.4</v>
      </c>
      <c r="AI515" s="15">
        <v>1.3</v>
      </c>
      <c r="AJ515" s="16">
        <f t="shared" si="277"/>
        <v>0.9</v>
      </c>
      <c r="AK515" s="16" t="s">
        <v>135</v>
      </c>
      <c r="AL515" s="16" t="s">
        <v>135</v>
      </c>
      <c r="AM515" s="15" t="s">
        <v>140</v>
      </c>
      <c r="AN515" s="16">
        <f t="shared" si="278"/>
        <v>2</v>
      </c>
      <c r="AO515" s="16">
        <v>0</v>
      </c>
      <c r="AP515" s="16">
        <v>0</v>
      </c>
      <c r="AQ515" s="16">
        <v>0</v>
      </c>
      <c r="AR515" s="16">
        <v>0</v>
      </c>
      <c r="AS515" s="16">
        <v>0</v>
      </c>
      <c r="AT515" s="16" t="s">
        <v>135</v>
      </c>
      <c r="AU515" s="17">
        <f t="shared" si="279"/>
        <v>0</v>
      </c>
      <c r="AV515" s="17"/>
      <c r="AW515" s="17">
        <f>VLOOKUP(I515,ABNT5101!$I$3:$J$9,2)</f>
        <v>10</v>
      </c>
      <c r="AX515" s="17">
        <f>VLOOKUP(I515,ABNT5101!$I$3:$M$9,5)</f>
        <v>0.18</v>
      </c>
      <c r="AY515" s="131" t="str">
        <f>_xlfn.XLOOKUP(I515,ABNT5101!$I:$I,ABNT5101!$L:$L)</f>
        <v>-</v>
      </c>
      <c r="AZ515" s="131">
        <f>_xlfn.XLOOKUP(I515,ABNT5101!$I:$I,ABNT5101!M:M)</f>
        <v>0.18</v>
      </c>
      <c r="BA515" s="131" t="str">
        <f>_xlfn.XLOOKUP(I515,ABNT5101!$I:$I,ABNT5101!N:N)</f>
        <v>-</v>
      </c>
      <c r="BB515" s="131">
        <f>_xlfn.XLOOKUP(I515,ABNT5101!$I:$I,ABNT5101!O:O)</f>
        <v>16</v>
      </c>
      <c r="BC515" s="18" t="str">
        <f t="shared" si="280"/>
        <v>ATENDE</v>
      </c>
      <c r="BD515" s="19">
        <f t="shared" si="281"/>
        <v>0.16700000000000004</v>
      </c>
      <c r="BE515" s="19">
        <f t="shared" si="282"/>
        <v>0.7777777777777779</v>
      </c>
      <c r="BF515" s="19" t="str">
        <f t="shared" si="283"/>
        <v>-</v>
      </c>
      <c r="BG515" s="20">
        <v>11.67</v>
      </c>
      <c r="BH515" s="20">
        <v>0.32</v>
      </c>
      <c r="BI515" s="20"/>
      <c r="BJ515" s="20"/>
      <c r="BK515" s="21"/>
      <c r="BL515" s="20"/>
      <c r="BM515" s="18" t="str">
        <f t="shared" si="284"/>
        <v>ATENDE</v>
      </c>
      <c r="BN515" s="18" t="str">
        <f t="shared" si="285"/>
        <v>ATENDE</v>
      </c>
      <c r="BO515" s="18" t="str">
        <f t="shared" si="286"/>
        <v>ATENDE</v>
      </c>
      <c r="BP515" s="18" t="str">
        <f t="shared" si="287"/>
        <v>ATENDE</v>
      </c>
      <c r="BQ515" s="22" t="str">
        <f t="shared" si="288"/>
        <v>C4</v>
      </c>
      <c r="BR515" s="22" t="str">
        <f t="shared" ref="BR515:BR532" si="303">K515</f>
        <v>P6</v>
      </c>
      <c r="BS515" s="23">
        <f t="shared" si="289"/>
        <v>2.0933333333333333</v>
      </c>
      <c r="BT515" s="20">
        <v>9.2799999999999994</v>
      </c>
      <c r="BU515" s="20">
        <v>2.67</v>
      </c>
      <c r="BV515" s="132">
        <f>IF(BR515="-","-",_xlfn.XLOOKUP(BR515,ABNT5101!$B$4:$B$9,ABNT5101!$C$4:$C$9))</f>
        <v>3</v>
      </c>
      <c r="BW515" s="132">
        <f>IF(BR515="-","-",_xlfn.XLOOKUP(BR515,ABNT5101!$B$4:$B$9,ABNT5101!$D$4:$D$9))</f>
        <v>0.6</v>
      </c>
      <c r="BX515" s="18" t="str">
        <f t="shared" si="290"/>
        <v>ATENDE</v>
      </c>
      <c r="BY515" s="18" t="str">
        <f t="shared" si="291"/>
        <v>ATENDE</v>
      </c>
      <c r="BZ515" s="18" t="str">
        <f t="shared" si="292"/>
        <v>ATENDE</v>
      </c>
      <c r="CA515" s="22" t="str">
        <f>BR515</f>
        <v>P6</v>
      </c>
      <c r="CB515" s="23">
        <f t="shared" si="293"/>
        <v>1.17</v>
      </c>
      <c r="CC515" s="22">
        <v>6.51</v>
      </c>
      <c r="CD515" s="22">
        <v>2.64</v>
      </c>
      <c r="CE515" s="130">
        <f>IF(CA515="-","-",_xlfn.XLOOKUP(CA515,ABNT5101!$B$4:$B$9,ABNT5101!$C$4:$C$9))</f>
        <v>3</v>
      </c>
      <c r="CF515" s="130">
        <f>IF(CA515="-","-",_xlfn.XLOOKUP(CA515,ABNT5101!$B$4:$B$9,ABNT5101!$D$4:$D$9))</f>
        <v>0.6</v>
      </c>
      <c r="CG515" s="18" t="str">
        <f t="shared" si="294"/>
        <v>ATENDE</v>
      </c>
      <c r="CH515" s="18" t="str">
        <f t="shared" si="295"/>
        <v>ATENDE</v>
      </c>
      <c r="CI515" s="18" t="str">
        <f t="shared" si="296"/>
        <v>ATENDE</v>
      </c>
      <c r="CJ515" s="133" t="str">
        <f>_xlfn.XLOOKUP(CK515,'Banco de dados'!$B:$B,'Banco de dados'!$D:$D)</f>
        <v>LEDSTAR</v>
      </c>
      <c r="CK515" s="25" t="s">
        <v>713</v>
      </c>
      <c r="CL515" s="24" t="str">
        <f>_xlfn.XLOOKUP(CK515,'Banco de dados'!$B:$B,'Banco de dados'!$E:$E)</f>
        <v>LUM LED SL VT 9.1 52W</v>
      </c>
      <c r="CM515" s="24"/>
      <c r="CN515" s="24" t="e">
        <f>IF(CM515="-","-",_xlfn.XLOOKUP(CM515,'Banco de dados'!$B:$B,'Banco de dados'!$E:$E))</f>
        <v>#N/A</v>
      </c>
      <c r="CO515" s="26">
        <f t="shared" si="297"/>
        <v>1</v>
      </c>
      <c r="CP515" s="24">
        <f>_xlfn.XLOOKUP(CK515,'Banco de dados'!$B:$B,'Banco de dados'!$H:$H)</f>
        <v>52</v>
      </c>
      <c r="CQ515" s="24">
        <f>_xlfn.XLOOKUP(CM515,'Banco de dados'!$B:$B,'Banco de dados'!$H:$H)</f>
        <v>0</v>
      </c>
      <c r="CR515" s="24">
        <f>_xlfn.XLOOKUP(CK515,'Banco de dados'!$B:$B,'Banco de dados'!$F:$F)</f>
        <v>8960.18</v>
      </c>
      <c r="CS515" s="24" t="e">
        <f>_xlfn.XLOOKUP(CM515,'Banco de dados'!$B:$B,'Banco de dados'!$F:$F)</f>
        <v>#N/A</v>
      </c>
      <c r="CT515" s="25">
        <v>0</v>
      </c>
      <c r="CU515" s="25"/>
      <c r="CV515" s="24" t="str">
        <f>IF(AI515&lt;=0.5,"Curto I",IF(AND(AI515&gt;='Braços de IP'!$B$9,AI515&lt;='Braços de IP'!$D$9),'Braços de IP'!$E$9,IF(AND(AI515&gt;='Braços de IP'!$B$10,AI515&lt;='Braços de IP'!$D$10),'Braços de IP'!$E$10,IF(AND(AI515&gt;='Braços de IP'!$B$11,AI515&lt;='Braços de IP'!$D$11),'Braços de IP'!$E$11,IF(AND(AI515&gt;='Braços de IP'!$B$12,AI515&lt;='Braços de IP'!$D$12),'Braços de IP'!$E$12,IF(AND(AI515&gt;='Braços de IP'!$B$13,AI515&lt;='Braços de IP'!$D$13),'Braços de IP'!$E$13,IF(AND(AI515&gt;='Braços de IP'!$B$14,AI515&lt;='Braços de IP'!$D$14),'Braços de IP'!$E$14,"ERRO")))))))</f>
        <v>Curto II</v>
      </c>
      <c r="CW515" s="25"/>
      <c r="CX515" s="24" t="str">
        <f>IF($CW515="","",VLOOKUP($CW515,'Braços de IP'!$E$9:$I$15,2,0))</f>
        <v/>
      </c>
      <c r="CY515" s="27" t="str">
        <f>IF($CW515="","",VLOOKUP($CW515,'Braços de IP'!$E$9:$I$15,5,0))</f>
        <v/>
      </c>
      <c r="CZ515" s="24"/>
      <c r="DA515" s="24"/>
      <c r="DB515" s="24"/>
      <c r="DC515" s="24"/>
      <c r="DD515" s="24"/>
      <c r="DE515" s="24"/>
      <c r="DF515" s="28">
        <f t="shared" si="298"/>
        <v>52</v>
      </c>
      <c r="DG515" s="29">
        <f t="shared" si="299"/>
        <v>100</v>
      </c>
      <c r="DH515" s="28">
        <f t="shared" si="300"/>
        <v>152</v>
      </c>
      <c r="DI515" s="30">
        <f t="shared" si="301"/>
        <v>0.48</v>
      </c>
      <c r="DJ515" s="31"/>
      <c r="DK515" s="32"/>
      <c r="DL515" s="15" t="s">
        <v>141</v>
      </c>
      <c r="DM515" s="15"/>
      <c r="DO515" s="33">
        <f t="shared" si="302"/>
        <v>0.55555555555555558</v>
      </c>
    </row>
    <row r="516" spans="3:119" ht="15.75" hidden="1" customHeight="1" x14ac:dyDescent="0.3">
      <c r="C516" t="s">
        <v>1006</v>
      </c>
      <c r="D516" s="15">
        <v>172</v>
      </c>
      <c r="E516" s="15" t="s">
        <v>132</v>
      </c>
      <c r="F516" s="15" t="s">
        <v>341</v>
      </c>
      <c r="G516" s="15">
        <v>-30.034049150000001</v>
      </c>
      <c r="H516" s="15">
        <v>-50.168407449999997</v>
      </c>
      <c r="I516" s="15" t="s">
        <v>154</v>
      </c>
      <c r="J516" s="15" t="s">
        <v>135</v>
      </c>
      <c r="K516" s="15" t="s">
        <v>136</v>
      </c>
      <c r="L516" s="15" t="s">
        <v>148</v>
      </c>
      <c r="M516" s="15">
        <v>100</v>
      </c>
      <c r="N516" s="15">
        <v>17</v>
      </c>
      <c r="O516" s="15">
        <v>0</v>
      </c>
      <c r="P516" s="15">
        <f t="shared" si="276"/>
        <v>200</v>
      </c>
      <c r="Q516" s="20">
        <v>2</v>
      </c>
      <c r="R516" s="16">
        <v>3</v>
      </c>
      <c r="S516" s="16">
        <v>7</v>
      </c>
      <c r="T516" s="15"/>
      <c r="U516" s="15"/>
      <c r="V516" s="15">
        <v>0</v>
      </c>
      <c r="W516" s="15">
        <v>3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 t="s">
        <v>138</v>
      </c>
      <c r="AD516" s="15" t="s">
        <v>139</v>
      </c>
      <c r="AE516" s="15">
        <v>37.299999999999997</v>
      </c>
      <c r="AF516" s="15">
        <v>7</v>
      </c>
      <c r="AG516" s="15">
        <v>1</v>
      </c>
      <c r="AH516" s="15">
        <v>0.4</v>
      </c>
      <c r="AI516" s="15">
        <v>1.3</v>
      </c>
      <c r="AJ516" s="16">
        <f t="shared" si="277"/>
        <v>0.9</v>
      </c>
      <c r="AK516" s="16" t="s">
        <v>135</v>
      </c>
      <c r="AL516" s="16" t="s">
        <v>135</v>
      </c>
      <c r="AM516" s="15" t="s">
        <v>140</v>
      </c>
      <c r="AN516" s="16">
        <f t="shared" si="278"/>
        <v>2</v>
      </c>
      <c r="AO516" s="16">
        <v>0</v>
      </c>
      <c r="AP516" s="16">
        <v>0</v>
      </c>
      <c r="AQ516" s="16">
        <v>0</v>
      </c>
      <c r="AR516" s="16">
        <v>0</v>
      </c>
      <c r="AS516" s="16">
        <v>0</v>
      </c>
      <c r="AT516" s="16" t="s">
        <v>135</v>
      </c>
      <c r="AU516" s="17">
        <f t="shared" si="279"/>
        <v>0</v>
      </c>
      <c r="AV516" s="17"/>
      <c r="AW516" s="17">
        <f>VLOOKUP(I516,ABNT5101!$I$3:$J$9,2)</f>
        <v>10</v>
      </c>
      <c r="AX516" s="17">
        <f>VLOOKUP(I516,ABNT5101!$I$3:$M$9,5)</f>
        <v>0.18</v>
      </c>
      <c r="AY516" s="131" t="str">
        <f>_xlfn.XLOOKUP(I516,ABNT5101!$I:$I,ABNT5101!$L:$L)</f>
        <v>-</v>
      </c>
      <c r="AZ516" s="131">
        <f>_xlfn.XLOOKUP(I516,ABNT5101!$I:$I,ABNT5101!M:M)</f>
        <v>0.18</v>
      </c>
      <c r="BA516" s="131" t="str">
        <f>_xlfn.XLOOKUP(I516,ABNT5101!$I:$I,ABNT5101!N:N)</f>
        <v>-</v>
      </c>
      <c r="BB516" s="131">
        <f>_xlfn.XLOOKUP(I516,ABNT5101!$I:$I,ABNT5101!O:O)</f>
        <v>16</v>
      </c>
      <c r="BC516" s="18" t="str">
        <f t="shared" si="280"/>
        <v>ATENDE</v>
      </c>
      <c r="BD516" s="19">
        <f t="shared" si="281"/>
        <v>0.38300000000000001</v>
      </c>
      <c r="BE516" s="19">
        <f t="shared" si="282"/>
        <v>0.83333333333333348</v>
      </c>
      <c r="BF516" s="19" t="str">
        <f t="shared" si="283"/>
        <v>-</v>
      </c>
      <c r="BG516" s="20">
        <v>13.83</v>
      </c>
      <c r="BH516" s="20">
        <v>0.33</v>
      </c>
      <c r="BI516" s="20"/>
      <c r="BJ516" s="20"/>
      <c r="BK516" s="21"/>
      <c r="BL516" s="20"/>
      <c r="BM516" s="18" t="str">
        <f t="shared" si="284"/>
        <v>ATENDE</v>
      </c>
      <c r="BN516" s="18" t="str">
        <f t="shared" si="285"/>
        <v>ATENDE</v>
      </c>
      <c r="BO516" s="18" t="str">
        <f t="shared" si="286"/>
        <v>ATENDE</v>
      </c>
      <c r="BP516" s="18" t="str">
        <f t="shared" si="287"/>
        <v>ATENDE</v>
      </c>
      <c r="BQ516" s="22" t="str">
        <f t="shared" si="288"/>
        <v>C4</v>
      </c>
      <c r="BR516" s="22" t="str">
        <f t="shared" si="303"/>
        <v>P6</v>
      </c>
      <c r="BS516" s="23">
        <f t="shared" si="289"/>
        <v>2.436666666666667</v>
      </c>
      <c r="BT516" s="20">
        <v>10.31</v>
      </c>
      <c r="BU516" s="20">
        <v>1.83</v>
      </c>
      <c r="BV516" s="132">
        <f>IF(BR516="-","-",_xlfn.XLOOKUP(BR516,ABNT5101!$B$4:$B$9,ABNT5101!$C$4:$C$9))</f>
        <v>3</v>
      </c>
      <c r="BW516" s="132">
        <f>IF(BR516="-","-",_xlfn.XLOOKUP(BR516,ABNT5101!$B$4:$B$9,ABNT5101!$D$4:$D$9))</f>
        <v>0.6</v>
      </c>
      <c r="BX516" s="18" t="str">
        <f t="shared" si="290"/>
        <v>ATENDE</v>
      </c>
      <c r="BY516" s="18" t="str">
        <f t="shared" si="291"/>
        <v>ATENDE</v>
      </c>
      <c r="BZ516" s="18" t="str">
        <f t="shared" si="292"/>
        <v>ATENDE</v>
      </c>
      <c r="CA516" s="22" t="str">
        <f>BR516</f>
        <v>P6</v>
      </c>
      <c r="CB516" s="23">
        <f t="shared" si="293"/>
        <v>1.4366666666666665</v>
      </c>
      <c r="CC516" s="22">
        <v>7.31</v>
      </c>
      <c r="CD516" s="22">
        <v>4.21</v>
      </c>
      <c r="CE516" s="130">
        <f>IF(CA516="-","-",_xlfn.XLOOKUP(CA516,ABNT5101!$B$4:$B$9,ABNT5101!$C$4:$C$9))</f>
        <v>3</v>
      </c>
      <c r="CF516" s="130">
        <f>IF(CA516="-","-",_xlfn.XLOOKUP(CA516,ABNT5101!$B$4:$B$9,ABNT5101!$D$4:$D$9))</f>
        <v>0.6</v>
      </c>
      <c r="CG516" s="18" t="str">
        <f t="shared" si="294"/>
        <v>ATENDE</v>
      </c>
      <c r="CH516" s="18" t="str">
        <f t="shared" si="295"/>
        <v>ATENDE</v>
      </c>
      <c r="CI516" s="18" t="str">
        <f t="shared" si="296"/>
        <v>ATENDE</v>
      </c>
      <c r="CJ516" s="133" t="str">
        <f>_xlfn.XLOOKUP(CK516,'Banco de dados'!$B:$B,'Banco de dados'!$D:$D)</f>
        <v>SX LIGHTING</v>
      </c>
      <c r="CK516" s="25" t="s">
        <v>805</v>
      </c>
      <c r="CL516" s="24" t="str">
        <f>_xlfn.XLOOKUP(CK516,'Banco de dados'!$B:$B,'Banco de dados'!$E:$E)</f>
        <v>SXINEVO050K40L12CZF7PHF</v>
      </c>
      <c r="CM516" s="24"/>
      <c r="CN516" s="24">
        <f>IF(CM516="-","-",_xlfn.XLOOKUP(CM516,'Banco de dados'!$B:$B,'Banco de dados'!$E:$E))</f>
        <v>0</v>
      </c>
      <c r="CO516" s="26">
        <f t="shared" si="297"/>
        <v>1</v>
      </c>
      <c r="CP516" s="24">
        <f>_xlfn.XLOOKUP(CK516,'Banco de dados'!$B:$B,'Banco de dados'!$H:$H)</f>
        <v>50</v>
      </c>
      <c r="CQ516" s="24">
        <f>_xlfn.XLOOKUP(CM516,'Banco de dados'!$B:$B,'Banco de dados'!$H:$H)</f>
        <v>0</v>
      </c>
      <c r="CR516" s="24">
        <f>_xlfn.XLOOKUP(CK516,'Banco de dados'!$B:$B,'Banco de dados'!$F:$F)</f>
        <v>8650</v>
      </c>
      <c r="CS516" s="24">
        <f>_xlfn.XLOOKUP(CM516,'Banco de dados'!$B:$B,'Banco de dados'!$F:$F)</f>
        <v>0</v>
      </c>
      <c r="CT516" s="25">
        <v>0</v>
      </c>
      <c r="CU516" s="25"/>
      <c r="CV516" s="24" t="str">
        <f>IF(AI516&lt;=0.5,"Curto I",IF(AND(AI516&gt;='Braços de IP'!$B$9,AI516&lt;='Braços de IP'!$D$9),'Braços de IP'!$E$9,IF(AND(AI516&gt;='Braços de IP'!$B$10,AI516&lt;='Braços de IP'!$D$10),'Braços de IP'!$E$10,IF(AND(AI516&gt;='Braços de IP'!$B$11,AI516&lt;='Braços de IP'!$D$11),'Braços de IP'!$E$11,IF(AND(AI516&gt;='Braços de IP'!$B$12,AI516&lt;='Braços de IP'!$D$12),'Braços de IP'!$E$12,IF(AND(AI516&gt;='Braços de IP'!$B$13,AI516&lt;='Braços de IP'!$D$13),'Braços de IP'!$E$13,IF(AND(AI516&gt;='Braços de IP'!$B$14,AI516&lt;='Braços de IP'!$D$14),'Braços de IP'!$E$14,"ERRO")))))))</f>
        <v>Curto II</v>
      </c>
      <c r="CW516" s="25"/>
      <c r="CX516" s="24" t="str">
        <f>IF($CW516="","",VLOOKUP($CW516,'Braços de IP'!$E$9:$I$15,2,0))</f>
        <v/>
      </c>
      <c r="CY516" s="27" t="str">
        <f>IF($CW516="","",VLOOKUP($CW516,'Braços de IP'!$E$9:$I$15,5,0))</f>
        <v/>
      </c>
      <c r="CZ516" s="24"/>
      <c r="DA516" s="24"/>
      <c r="DB516" s="24"/>
      <c r="DC516" s="24"/>
      <c r="DD516" s="24"/>
      <c r="DE516" s="24"/>
      <c r="DF516" s="28">
        <f t="shared" si="298"/>
        <v>50</v>
      </c>
      <c r="DG516" s="29">
        <f t="shared" si="299"/>
        <v>100</v>
      </c>
      <c r="DH516" s="28">
        <f t="shared" si="300"/>
        <v>150</v>
      </c>
      <c r="DI516" s="30">
        <f t="shared" si="301"/>
        <v>0.5</v>
      </c>
      <c r="DJ516" s="31"/>
      <c r="DK516" s="32"/>
      <c r="DL516" s="15" t="s">
        <v>141</v>
      </c>
      <c r="DM516" s="15"/>
      <c r="DO516" s="33">
        <f t="shared" si="302"/>
        <v>0.57264957264957261</v>
      </c>
    </row>
    <row r="517" spans="3:119" ht="15.75" hidden="1" customHeight="1" x14ac:dyDescent="0.3">
      <c r="C517" t="s">
        <v>1006</v>
      </c>
      <c r="D517" s="15">
        <v>172</v>
      </c>
      <c r="E517" s="15" t="s">
        <v>132</v>
      </c>
      <c r="F517" s="15" t="s">
        <v>341</v>
      </c>
      <c r="G517" s="15">
        <v>-30.034049150000001</v>
      </c>
      <c r="H517" s="15">
        <v>-50.168407449999997</v>
      </c>
      <c r="I517" s="15" t="s">
        <v>154</v>
      </c>
      <c r="J517" s="15" t="s">
        <v>135</v>
      </c>
      <c r="K517" s="15" t="s">
        <v>136</v>
      </c>
      <c r="L517" s="15" t="s">
        <v>148</v>
      </c>
      <c r="M517" s="15">
        <v>100</v>
      </c>
      <c r="N517" s="15">
        <v>17</v>
      </c>
      <c r="O517" s="15">
        <v>0</v>
      </c>
      <c r="P517" s="15">
        <f t="shared" si="276"/>
        <v>200</v>
      </c>
      <c r="Q517" s="20">
        <v>2</v>
      </c>
      <c r="R517" s="16">
        <v>3</v>
      </c>
      <c r="S517" s="16">
        <v>7</v>
      </c>
      <c r="T517" s="15"/>
      <c r="U517" s="15"/>
      <c r="V517" s="15">
        <v>0</v>
      </c>
      <c r="W517" s="15">
        <v>3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 t="s">
        <v>138</v>
      </c>
      <c r="AD517" s="15" t="s">
        <v>139</v>
      </c>
      <c r="AE517" s="15">
        <v>37.299999999999997</v>
      </c>
      <c r="AF517" s="15">
        <v>7</v>
      </c>
      <c r="AG517" s="15">
        <v>1</v>
      </c>
      <c r="AH517" s="15">
        <v>0.4</v>
      </c>
      <c r="AI517" s="15">
        <v>1.3</v>
      </c>
      <c r="AJ517" s="16">
        <f t="shared" si="277"/>
        <v>0.9</v>
      </c>
      <c r="AK517" s="16" t="s">
        <v>135</v>
      </c>
      <c r="AL517" s="16" t="s">
        <v>135</v>
      </c>
      <c r="AM517" s="15" t="s">
        <v>140</v>
      </c>
      <c r="AN517" s="16">
        <f t="shared" si="278"/>
        <v>2</v>
      </c>
      <c r="AO517" s="16">
        <v>0</v>
      </c>
      <c r="AP517" s="16">
        <v>0</v>
      </c>
      <c r="AQ517" s="16">
        <v>0</v>
      </c>
      <c r="AR517" s="16">
        <v>0</v>
      </c>
      <c r="AS517" s="16">
        <v>0</v>
      </c>
      <c r="AT517" s="16" t="s">
        <v>135</v>
      </c>
      <c r="AU517" s="17">
        <f t="shared" si="279"/>
        <v>0</v>
      </c>
      <c r="AV517" s="17"/>
      <c r="AW517" s="17">
        <f>VLOOKUP(I517,ABNT5101!$I$3:$J$9,2)</f>
        <v>10</v>
      </c>
      <c r="AX517" s="17">
        <f>VLOOKUP(I517,ABNT5101!$I$3:$M$9,5)</f>
        <v>0.18</v>
      </c>
      <c r="AY517" s="131" t="str">
        <f>_xlfn.XLOOKUP(I517,ABNT5101!$I:$I,ABNT5101!$L:$L)</f>
        <v>-</v>
      </c>
      <c r="AZ517" s="131">
        <f>_xlfn.XLOOKUP(I517,ABNT5101!$I:$I,ABNT5101!M:M)</f>
        <v>0.18</v>
      </c>
      <c r="BA517" s="131" t="str">
        <f>_xlfn.XLOOKUP(I517,ABNT5101!$I:$I,ABNT5101!N:N)</f>
        <v>-</v>
      </c>
      <c r="BB517" s="131">
        <f>_xlfn.XLOOKUP(I517,ABNT5101!$I:$I,ABNT5101!O:O)</f>
        <v>16</v>
      </c>
      <c r="BC517" s="18" t="str">
        <f t="shared" si="280"/>
        <v>ATENDE</v>
      </c>
      <c r="BD517" s="19">
        <f t="shared" si="281"/>
        <v>6.4000000000000057E-2</v>
      </c>
      <c r="BE517" s="19">
        <f t="shared" si="282"/>
        <v>0.44444444444444464</v>
      </c>
      <c r="BF517" s="19" t="str">
        <f t="shared" si="283"/>
        <v>-</v>
      </c>
      <c r="BG517" s="20">
        <v>10.64</v>
      </c>
      <c r="BH517" s="20">
        <v>0.26</v>
      </c>
      <c r="BI517" s="20"/>
      <c r="BJ517" s="20"/>
      <c r="BK517" s="21"/>
      <c r="BL517" s="20"/>
      <c r="BM517" s="18" t="str">
        <f t="shared" si="284"/>
        <v>ATENDE</v>
      </c>
      <c r="BN517" s="18" t="str">
        <f t="shared" si="285"/>
        <v>ATENDE</v>
      </c>
      <c r="BO517" s="18" t="str">
        <f t="shared" si="286"/>
        <v>ATENDE</v>
      </c>
      <c r="BP517" s="18" t="str">
        <f t="shared" si="287"/>
        <v>ATENDE</v>
      </c>
      <c r="BQ517" s="22" t="str">
        <f t="shared" si="288"/>
        <v>C4</v>
      </c>
      <c r="BR517" s="22" t="str">
        <f t="shared" si="303"/>
        <v>P6</v>
      </c>
      <c r="BS517" s="23">
        <f t="shared" si="289"/>
        <v>1.6266666666666665</v>
      </c>
      <c r="BT517" s="20">
        <v>7.88</v>
      </c>
      <c r="BU517" s="20">
        <v>1.84</v>
      </c>
      <c r="BV517" s="132">
        <f>IF(BR517="-","-",_xlfn.XLOOKUP(BR517,ABNT5101!$B$4:$B$9,ABNT5101!$C$4:$C$9))</f>
        <v>3</v>
      </c>
      <c r="BW517" s="132">
        <f>IF(BR517="-","-",_xlfn.XLOOKUP(BR517,ABNT5101!$B$4:$B$9,ABNT5101!$D$4:$D$9))</f>
        <v>0.6</v>
      </c>
      <c r="BX517" s="18" t="str">
        <f t="shared" si="290"/>
        <v>ATENDE</v>
      </c>
      <c r="BY517" s="18" t="str">
        <f t="shared" si="291"/>
        <v>ATENDE</v>
      </c>
      <c r="BZ517" s="18" t="str">
        <f t="shared" si="292"/>
        <v>ATENDE</v>
      </c>
      <c r="CA517" s="22" t="str">
        <f>BR517</f>
        <v>P6</v>
      </c>
      <c r="CB517" s="23">
        <f t="shared" si="293"/>
        <v>0.27</v>
      </c>
      <c r="CC517" s="22">
        <v>3.81</v>
      </c>
      <c r="CD517" s="22">
        <v>1.28</v>
      </c>
      <c r="CE517" s="130">
        <f>IF(CA517="-","-",_xlfn.XLOOKUP(CA517,ABNT5101!$B$4:$B$9,ABNT5101!$C$4:$C$9))</f>
        <v>3</v>
      </c>
      <c r="CF517" s="130">
        <f>IF(CA517="-","-",_xlfn.XLOOKUP(CA517,ABNT5101!$B$4:$B$9,ABNT5101!$D$4:$D$9))</f>
        <v>0.6</v>
      </c>
      <c r="CG517" s="18" t="str">
        <f t="shared" si="294"/>
        <v>ATENDE</v>
      </c>
      <c r="CH517" s="18" t="str">
        <f t="shared" si="295"/>
        <v>ATENDE</v>
      </c>
      <c r="CI517" s="18" t="str">
        <f t="shared" si="296"/>
        <v>ATENDE</v>
      </c>
      <c r="CJ517" s="133" t="str">
        <f>_xlfn.XLOOKUP(CK517,'Banco de dados'!$B:$B,'Banco de dados'!$D:$D)</f>
        <v>TECNOWATT</v>
      </c>
      <c r="CK517" s="25" t="s">
        <v>826</v>
      </c>
      <c r="CL517" s="24" t="str">
        <f>_xlfn.XLOOKUP(CK517,'Banco de dados'!$B:$B,'Banco de dados'!$E:$E)</f>
        <v>SIGSAGPTLRRSSNDL_40W_50IBBRS
1-10C1MUN6.5</v>
      </c>
      <c r="CM517" s="24"/>
      <c r="CN517" s="24">
        <f>IF(CM517="-","-",_xlfn.XLOOKUP(CM517,'Banco de dados'!$B:$B,'Banco de dados'!$E:$E))</f>
        <v>0</v>
      </c>
      <c r="CO517" s="26">
        <f t="shared" si="297"/>
        <v>1</v>
      </c>
      <c r="CP517" s="24">
        <f>_xlfn.XLOOKUP(CK517,'Banco de dados'!$B:$B,'Banco de dados'!$H:$H)</f>
        <v>40</v>
      </c>
      <c r="CQ517" s="24" t="e">
        <f>_xlfn.XLOOKUP(CM517,'Banco de dados'!$B:$B,'Banco de dados'!$H:$H)</f>
        <v>#N/A</v>
      </c>
      <c r="CR517" s="24">
        <f>_xlfn.XLOOKUP(CK517,'Banco de dados'!$B:$B,'Banco de dados'!$F:$F)</f>
        <v>6641</v>
      </c>
      <c r="CS517" s="24">
        <f>_xlfn.XLOOKUP(CM517,'Banco de dados'!$B:$B,'Banco de dados'!$F:$F)</f>
        <v>0</v>
      </c>
      <c r="CT517" s="25">
        <v>0</v>
      </c>
      <c r="CU517" s="25"/>
      <c r="CV517" s="24" t="str">
        <f>IF(AI517&lt;=0.5,"Curto I",IF(AND(AI517&gt;='Braços de IP'!$B$9,AI517&lt;='Braços de IP'!$D$9),'Braços de IP'!$E$9,IF(AND(AI517&gt;='Braços de IP'!$B$10,AI517&lt;='Braços de IP'!$D$10),'Braços de IP'!$E$10,IF(AND(AI517&gt;='Braços de IP'!$B$11,AI517&lt;='Braços de IP'!$D$11),'Braços de IP'!$E$11,IF(AND(AI517&gt;='Braços de IP'!$B$12,AI517&lt;='Braços de IP'!$D$12),'Braços de IP'!$E$12,IF(AND(AI517&gt;='Braços de IP'!$B$13,AI517&lt;='Braços de IP'!$D$13),'Braços de IP'!$E$13,IF(AND(AI517&gt;='Braços de IP'!$B$14,AI517&lt;='Braços de IP'!$D$14),'Braços de IP'!$E$14,"ERRO")))))))</f>
        <v>Curto II</v>
      </c>
      <c r="CW517" s="25"/>
      <c r="CX517" s="24" t="str">
        <f>IF($CW517="","",VLOOKUP($CW517,'Braços de IP'!$E$9:$I$15,2,0))</f>
        <v/>
      </c>
      <c r="CY517" s="27" t="str">
        <f>IF($CW517="","",VLOOKUP($CW517,'Braços de IP'!$E$9:$I$15,5,0))</f>
        <v/>
      </c>
      <c r="CZ517" s="24"/>
      <c r="DA517" s="24"/>
      <c r="DB517" s="24"/>
      <c r="DC517" s="24"/>
      <c r="DD517" s="24"/>
      <c r="DE517" s="24"/>
      <c r="DF517" s="28">
        <f t="shared" si="298"/>
        <v>40</v>
      </c>
      <c r="DG517" s="29">
        <f t="shared" si="299"/>
        <v>100</v>
      </c>
      <c r="DH517" s="28">
        <f t="shared" si="300"/>
        <v>140</v>
      </c>
      <c r="DI517" s="30">
        <f t="shared" si="301"/>
        <v>0.6</v>
      </c>
      <c r="DJ517" s="31"/>
      <c r="DK517" s="32"/>
      <c r="DL517" s="15" t="s">
        <v>141</v>
      </c>
      <c r="DM517" s="15"/>
      <c r="DO517" s="33">
        <f t="shared" si="302"/>
        <v>0.65811965811965811</v>
      </c>
    </row>
    <row r="518" spans="3:119" ht="15.75" hidden="1" customHeight="1" x14ac:dyDescent="0.3">
      <c r="C518" t="s">
        <v>1006</v>
      </c>
      <c r="D518" s="15">
        <v>173</v>
      </c>
      <c r="E518" s="15" t="s">
        <v>153</v>
      </c>
      <c r="F518" s="15" t="s">
        <v>342</v>
      </c>
      <c r="G518" s="15">
        <v>-30.03782335</v>
      </c>
      <c r="H518" s="15">
        <v>-50.165285679999997</v>
      </c>
      <c r="I518" s="15" t="s">
        <v>154</v>
      </c>
      <c r="J518" s="15" t="s">
        <v>135</v>
      </c>
      <c r="K518" s="15" t="s">
        <v>136</v>
      </c>
      <c r="L518" s="15" t="s">
        <v>148</v>
      </c>
      <c r="M518" s="15">
        <v>150</v>
      </c>
      <c r="N518" s="15">
        <v>22</v>
      </c>
      <c r="O518" s="15">
        <v>0</v>
      </c>
      <c r="P518" s="15">
        <f t="shared" si="276"/>
        <v>300</v>
      </c>
      <c r="Q518" s="20">
        <v>2</v>
      </c>
      <c r="R518" s="16">
        <v>4.5</v>
      </c>
      <c r="S518" s="16">
        <v>8</v>
      </c>
      <c r="T518" s="15"/>
      <c r="U518" s="15"/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 t="s">
        <v>138</v>
      </c>
      <c r="AD518" s="15" t="s">
        <v>139</v>
      </c>
      <c r="AE518" s="15">
        <v>37</v>
      </c>
      <c r="AF518" s="15">
        <v>7.5</v>
      </c>
      <c r="AG518" s="15">
        <v>1</v>
      </c>
      <c r="AH518" s="15">
        <v>0.5</v>
      </c>
      <c r="AI518" s="15">
        <v>1.3</v>
      </c>
      <c r="AJ518" s="16">
        <f t="shared" si="277"/>
        <v>0.8</v>
      </c>
      <c r="AK518" s="16" t="s">
        <v>135</v>
      </c>
      <c r="AL518" s="16" t="s">
        <v>135</v>
      </c>
      <c r="AM518" s="15" t="s">
        <v>140</v>
      </c>
      <c r="AN518" s="16">
        <f t="shared" si="278"/>
        <v>2</v>
      </c>
      <c r="AO518" s="16">
        <v>0</v>
      </c>
      <c r="AP518" s="16">
        <v>0</v>
      </c>
      <c r="AQ518" s="16">
        <v>0</v>
      </c>
      <c r="AR518" s="16">
        <v>0</v>
      </c>
      <c r="AS518" s="16">
        <v>0</v>
      </c>
      <c r="AT518" s="16" t="s">
        <v>135</v>
      </c>
      <c r="AU518" s="17">
        <f t="shared" si="279"/>
        <v>0</v>
      </c>
      <c r="AV518" s="17"/>
      <c r="AW518" s="17">
        <f>VLOOKUP(I518,ABNT5101!$I$3:$J$9,2)</f>
        <v>10</v>
      </c>
      <c r="AX518" s="17">
        <f>VLOOKUP(I518,ABNT5101!$I$3:$M$9,5)</f>
        <v>0.18</v>
      </c>
      <c r="AY518" s="131" t="str">
        <f>_xlfn.XLOOKUP(I518,ABNT5101!$I:$I,ABNT5101!$L:$L)</f>
        <v>-</v>
      </c>
      <c r="AZ518" s="131">
        <f>_xlfn.XLOOKUP(I518,ABNT5101!$I:$I,ABNT5101!M:M)</f>
        <v>0.18</v>
      </c>
      <c r="BA518" s="131" t="str">
        <f>_xlfn.XLOOKUP(I518,ABNT5101!$I:$I,ABNT5101!N:N)</f>
        <v>-</v>
      </c>
      <c r="BB518" s="131">
        <f>_xlfn.XLOOKUP(I518,ABNT5101!$I:$I,ABNT5101!O:O)</f>
        <v>16</v>
      </c>
      <c r="BC518" s="18" t="str">
        <f t="shared" si="280"/>
        <v>ATENDE</v>
      </c>
      <c r="BD518" s="19">
        <f t="shared" si="281"/>
        <v>7.1000000000000174E-2</v>
      </c>
      <c r="BE518" s="19">
        <f t="shared" si="282"/>
        <v>1</v>
      </c>
      <c r="BF518" s="19" t="str">
        <f t="shared" si="283"/>
        <v>-</v>
      </c>
      <c r="BG518" s="20">
        <v>10.71</v>
      </c>
      <c r="BH518" s="20">
        <v>0.36</v>
      </c>
      <c r="BI518" s="20"/>
      <c r="BJ518" s="20"/>
      <c r="BK518" s="21"/>
      <c r="BL518" s="20"/>
      <c r="BM518" s="18" t="str">
        <f t="shared" si="284"/>
        <v>ATENDE</v>
      </c>
      <c r="BN518" s="18" t="str">
        <f t="shared" si="285"/>
        <v>ATENDE</v>
      </c>
      <c r="BO518" s="18" t="str">
        <f t="shared" si="286"/>
        <v>ATENDE</v>
      </c>
      <c r="BP518" s="18" t="str">
        <f t="shared" si="287"/>
        <v>ATENDE</v>
      </c>
      <c r="BQ518" s="22" t="str">
        <f t="shared" si="288"/>
        <v>C4</v>
      </c>
      <c r="BR518" s="22" t="str">
        <f t="shared" si="303"/>
        <v>P6</v>
      </c>
      <c r="BS518" s="23">
        <f t="shared" si="289"/>
        <v>1.65</v>
      </c>
      <c r="BT518" s="20">
        <v>7.95</v>
      </c>
      <c r="BU518" s="20">
        <v>2.64</v>
      </c>
      <c r="BV518" s="132">
        <f>IF(BR518="-","-",_xlfn.XLOOKUP(BR518,ABNT5101!$B$4:$B$9,ABNT5101!$C$4:$C$9))</f>
        <v>3</v>
      </c>
      <c r="BW518" s="132">
        <f>IF(BR518="-","-",_xlfn.XLOOKUP(BR518,ABNT5101!$B$4:$B$9,ABNT5101!$D$4:$D$9))</f>
        <v>0.6</v>
      </c>
      <c r="BX518" s="18" t="str">
        <f t="shared" si="290"/>
        <v>ATENDE</v>
      </c>
      <c r="BY518" s="18" t="str">
        <f t="shared" si="291"/>
        <v>ATENDE</v>
      </c>
      <c r="BZ518" s="18" t="str">
        <f t="shared" si="292"/>
        <v>ATENDE</v>
      </c>
      <c r="CA518" s="22" t="s">
        <v>135</v>
      </c>
      <c r="CB518" s="23" t="e">
        <f t="shared" si="293"/>
        <v>#VALUE!</v>
      </c>
      <c r="CC518" s="22"/>
      <c r="CD518" s="22"/>
      <c r="CE518" s="130" t="str">
        <f>IF(CA518="-","-",_xlfn.XLOOKUP(CA518,ABNT5101!$B$4:$B$9,ABNT5101!$C$4:$C$9))</f>
        <v>-</v>
      </c>
      <c r="CF518" s="130" t="str">
        <f>IF(CA518="-","-",_xlfn.XLOOKUP(CA518,ABNT5101!$B$4:$B$9,ABNT5101!$D$4:$D$9))</f>
        <v>-</v>
      </c>
      <c r="CG518" s="18" t="str">
        <f t="shared" si="294"/>
        <v>-</v>
      </c>
      <c r="CH518" s="18" t="str">
        <f t="shared" si="295"/>
        <v>-</v>
      </c>
      <c r="CI518" s="18" t="str">
        <f t="shared" si="296"/>
        <v>-</v>
      </c>
      <c r="CJ518" s="133" t="str">
        <f>_xlfn.XLOOKUP(CK518,'Banco de dados'!$B:$B,'Banco de dados'!$D:$D)</f>
        <v>LEDSTAR</v>
      </c>
      <c r="CK518" s="25" t="s">
        <v>713</v>
      </c>
      <c r="CL518" s="24" t="str">
        <f>_xlfn.XLOOKUP(CK518,'Banco de dados'!$B:$B,'Banco de dados'!$E:$E)</f>
        <v>LUM LED SL VT 9.1 52W</v>
      </c>
      <c r="CM518" s="24"/>
      <c r="CN518" s="24" t="e">
        <f>IF(CM518="-","-",_xlfn.XLOOKUP(CM518,'Banco de dados'!$B:$B,'Banco de dados'!$E:$E))</f>
        <v>#N/A</v>
      </c>
      <c r="CO518" s="26">
        <f t="shared" si="297"/>
        <v>1</v>
      </c>
      <c r="CP518" s="24">
        <f>_xlfn.XLOOKUP(CK518,'Banco de dados'!$B:$B,'Banco de dados'!$H:$H)</f>
        <v>52</v>
      </c>
      <c r="CQ518" s="24">
        <f>_xlfn.XLOOKUP(CM518,'Banco de dados'!$B:$B,'Banco de dados'!$H:$H)</f>
        <v>0</v>
      </c>
      <c r="CR518" s="24">
        <f>_xlfn.XLOOKUP(CK518,'Banco de dados'!$B:$B,'Banco de dados'!$F:$F)</f>
        <v>8960.18</v>
      </c>
      <c r="CS518" s="24">
        <f>_xlfn.XLOOKUP(CM518,'Banco de dados'!$B:$B,'Banco de dados'!$F:$F)</f>
        <v>0</v>
      </c>
      <c r="CT518" s="25">
        <v>0</v>
      </c>
      <c r="CU518" s="25"/>
      <c r="CV518" s="24" t="str">
        <f>IF(AI518&lt;=0.5,"Curto I",IF(AND(AI518&gt;='Braços de IP'!$B$9,AI518&lt;='Braços de IP'!$D$9),'Braços de IP'!$E$9,IF(AND(AI518&gt;='Braços de IP'!$B$10,AI518&lt;='Braços de IP'!$D$10),'Braços de IP'!$E$10,IF(AND(AI518&gt;='Braços de IP'!$B$11,AI518&lt;='Braços de IP'!$D$11),'Braços de IP'!$E$11,IF(AND(AI518&gt;='Braços de IP'!$B$12,AI518&lt;='Braços de IP'!$D$12),'Braços de IP'!$E$12,IF(AND(AI518&gt;='Braços de IP'!$B$13,AI518&lt;='Braços de IP'!$D$13),'Braços de IP'!$E$13,IF(AND(AI518&gt;='Braços de IP'!$B$14,AI518&lt;='Braços de IP'!$D$14),'Braços de IP'!$E$14,"ERRO")))))))</f>
        <v>Curto II</v>
      </c>
      <c r="CW518" s="25"/>
      <c r="CX518" s="24" t="str">
        <f>IF($CW518="","",VLOOKUP($CW518,'Braços de IP'!$E$9:$I$15,2,0))</f>
        <v/>
      </c>
      <c r="CY518" s="27" t="str">
        <f>IF($CW518="","",VLOOKUP($CW518,'Braços de IP'!$E$9:$I$15,5,0))</f>
        <v/>
      </c>
      <c r="CZ518" s="24"/>
      <c r="DA518" s="24"/>
      <c r="DB518" s="24"/>
      <c r="DC518" s="24"/>
      <c r="DD518" s="24"/>
      <c r="DE518" s="24"/>
      <c r="DF518" s="28">
        <f t="shared" si="298"/>
        <v>52</v>
      </c>
      <c r="DG518" s="29">
        <f t="shared" si="299"/>
        <v>150</v>
      </c>
      <c r="DH518" s="28">
        <f t="shared" si="300"/>
        <v>202</v>
      </c>
      <c r="DI518" s="30">
        <f t="shared" si="301"/>
        <v>0.65333333333333332</v>
      </c>
      <c r="DJ518" s="31"/>
      <c r="DK518" s="32"/>
      <c r="DL518" s="15" t="s">
        <v>141</v>
      </c>
      <c r="DM518" s="15"/>
      <c r="DO518" s="33">
        <f t="shared" si="302"/>
        <v>0.69767441860465118</v>
      </c>
    </row>
    <row r="519" spans="3:119" ht="15.75" hidden="1" customHeight="1" x14ac:dyDescent="0.3">
      <c r="C519" t="s">
        <v>1006</v>
      </c>
      <c r="D519" s="15">
        <v>173</v>
      </c>
      <c r="E519" s="15" t="s">
        <v>153</v>
      </c>
      <c r="F519" s="15" t="s">
        <v>342</v>
      </c>
      <c r="G519" s="15">
        <v>-30.03782335</v>
      </c>
      <c r="H519" s="15">
        <v>-50.165285679999997</v>
      </c>
      <c r="I519" s="15" t="s">
        <v>154</v>
      </c>
      <c r="J519" s="15" t="s">
        <v>135</v>
      </c>
      <c r="K519" s="15" t="s">
        <v>136</v>
      </c>
      <c r="L519" s="15" t="s">
        <v>148</v>
      </c>
      <c r="M519" s="15">
        <v>150</v>
      </c>
      <c r="N519" s="15">
        <v>22</v>
      </c>
      <c r="O519" s="15">
        <v>0</v>
      </c>
      <c r="P519" s="15">
        <f t="shared" si="276"/>
        <v>300</v>
      </c>
      <c r="Q519" s="20">
        <v>2</v>
      </c>
      <c r="R519" s="16">
        <v>4.5</v>
      </c>
      <c r="S519" s="16">
        <v>8</v>
      </c>
      <c r="T519" s="15"/>
      <c r="U519" s="15"/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 t="s">
        <v>138</v>
      </c>
      <c r="AD519" s="15" t="s">
        <v>139</v>
      </c>
      <c r="AE519" s="15">
        <v>37</v>
      </c>
      <c r="AF519" s="15">
        <v>7.5</v>
      </c>
      <c r="AG519" s="15">
        <v>1</v>
      </c>
      <c r="AH519" s="15">
        <v>0.5</v>
      </c>
      <c r="AI519" s="15">
        <v>1.3</v>
      </c>
      <c r="AJ519" s="16">
        <f t="shared" si="277"/>
        <v>0.8</v>
      </c>
      <c r="AK519" s="16" t="s">
        <v>135</v>
      </c>
      <c r="AL519" s="16" t="s">
        <v>135</v>
      </c>
      <c r="AM519" s="15" t="s">
        <v>140</v>
      </c>
      <c r="AN519" s="16">
        <f t="shared" si="278"/>
        <v>2</v>
      </c>
      <c r="AO519" s="16">
        <v>0</v>
      </c>
      <c r="AP519" s="16">
        <v>0</v>
      </c>
      <c r="AQ519" s="16">
        <v>0</v>
      </c>
      <c r="AR519" s="16">
        <v>0</v>
      </c>
      <c r="AS519" s="16">
        <v>0</v>
      </c>
      <c r="AT519" s="16" t="s">
        <v>135</v>
      </c>
      <c r="AU519" s="17">
        <f t="shared" si="279"/>
        <v>0</v>
      </c>
      <c r="AV519" s="17"/>
      <c r="AW519" s="17">
        <f>VLOOKUP(I519,ABNT5101!$I$3:$J$9,2)</f>
        <v>10</v>
      </c>
      <c r="AX519" s="17">
        <f>VLOOKUP(I519,ABNT5101!$I$3:$M$9,5)</f>
        <v>0.18</v>
      </c>
      <c r="AY519" s="131" t="str">
        <f>_xlfn.XLOOKUP(I519,ABNT5101!$I:$I,ABNT5101!$L:$L)</f>
        <v>-</v>
      </c>
      <c r="AZ519" s="131">
        <f>_xlfn.XLOOKUP(I519,ABNT5101!$I:$I,ABNT5101!M:M)</f>
        <v>0.18</v>
      </c>
      <c r="BA519" s="131" t="str">
        <f>_xlfn.XLOOKUP(I519,ABNT5101!$I:$I,ABNT5101!N:N)</f>
        <v>-</v>
      </c>
      <c r="BB519" s="131">
        <f>_xlfn.XLOOKUP(I519,ABNT5101!$I:$I,ABNT5101!O:O)</f>
        <v>16</v>
      </c>
      <c r="BC519" s="18" t="str">
        <f t="shared" si="280"/>
        <v>ATENDE</v>
      </c>
      <c r="BD519" s="19">
        <f t="shared" si="281"/>
        <v>0.27</v>
      </c>
      <c r="BE519" s="19">
        <f t="shared" si="282"/>
        <v>1.5555555555555558</v>
      </c>
      <c r="BF519" s="19" t="str">
        <f t="shared" si="283"/>
        <v>-</v>
      </c>
      <c r="BG519" s="20">
        <v>12.7</v>
      </c>
      <c r="BH519" s="20">
        <v>0.46</v>
      </c>
      <c r="BI519" s="20"/>
      <c r="BJ519" s="20"/>
      <c r="BK519" s="21"/>
      <c r="BL519" s="20"/>
      <c r="BM519" s="18" t="str">
        <f t="shared" si="284"/>
        <v>ATENDE</v>
      </c>
      <c r="BN519" s="18" t="str">
        <f t="shared" si="285"/>
        <v>ATENDE</v>
      </c>
      <c r="BO519" s="18" t="str">
        <f t="shared" si="286"/>
        <v>ATENDE</v>
      </c>
      <c r="BP519" s="18" t="str">
        <f t="shared" si="287"/>
        <v>ATENDE</v>
      </c>
      <c r="BQ519" s="22" t="str">
        <f t="shared" si="288"/>
        <v>C4</v>
      </c>
      <c r="BR519" s="22" t="str">
        <f t="shared" si="303"/>
        <v>P6</v>
      </c>
      <c r="BS519" s="23">
        <f t="shared" si="289"/>
        <v>1.8900000000000001</v>
      </c>
      <c r="BT519" s="20">
        <v>8.67</v>
      </c>
      <c r="BU519" s="20">
        <v>1.75</v>
      </c>
      <c r="BV519" s="132">
        <f>IF(BR519="-","-",_xlfn.XLOOKUP(BR519,ABNT5101!$B$4:$B$9,ABNT5101!$C$4:$C$9))</f>
        <v>3</v>
      </c>
      <c r="BW519" s="132">
        <f>IF(BR519="-","-",_xlfn.XLOOKUP(BR519,ABNT5101!$B$4:$B$9,ABNT5101!$D$4:$D$9))</f>
        <v>0.6</v>
      </c>
      <c r="BX519" s="18" t="str">
        <f t="shared" si="290"/>
        <v>ATENDE</v>
      </c>
      <c r="BY519" s="18" t="str">
        <f t="shared" si="291"/>
        <v>ATENDE</v>
      </c>
      <c r="BZ519" s="18" t="str">
        <f t="shared" si="292"/>
        <v>ATENDE</v>
      </c>
      <c r="CA519" s="22" t="s">
        <v>135</v>
      </c>
      <c r="CB519" s="23" t="e">
        <f t="shared" si="293"/>
        <v>#VALUE!</v>
      </c>
      <c r="CC519" s="22"/>
      <c r="CD519" s="22"/>
      <c r="CE519" s="130" t="str">
        <f>IF(CA519="-","-",_xlfn.XLOOKUP(CA519,ABNT5101!$B$4:$B$9,ABNT5101!$C$4:$C$9))</f>
        <v>-</v>
      </c>
      <c r="CF519" s="130" t="str">
        <f>IF(CA519="-","-",_xlfn.XLOOKUP(CA519,ABNT5101!$B$4:$B$9,ABNT5101!$D$4:$D$9))</f>
        <v>-</v>
      </c>
      <c r="CG519" s="18" t="str">
        <f t="shared" si="294"/>
        <v>-</v>
      </c>
      <c r="CH519" s="18" t="str">
        <f t="shared" si="295"/>
        <v>-</v>
      </c>
      <c r="CI519" s="18" t="str">
        <f t="shared" si="296"/>
        <v>-</v>
      </c>
      <c r="CJ519" s="133" t="str">
        <f>_xlfn.XLOOKUP(CK519,'Banco de dados'!$B:$B,'Banco de dados'!$D:$D)</f>
        <v>SX LIGHTING</v>
      </c>
      <c r="CK519" s="25" t="s">
        <v>805</v>
      </c>
      <c r="CL519" s="24" t="str">
        <f>_xlfn.XLOOKUP(CK519,'Banco de dados'!$B:$B,'Banco de dados'!$E:$E)</f>
        <v>SXINEVO050K40L12CZF7PHF</v>
      </c>
      <c r="CM519" s="24"/>
      <c r="CN519" s="24" t="e">
        <f>IF(CM519="-","-",_xlfn.XLOOKUP(CM519,'Banco de dados'!$B:$B,'Banco de dados'!$E:$E))</f>
        <v>#N/A</v>
      </c>
      <c r="CO519" s="26">
        <f t="shared" si="297"/>
        <v>1</v>
      </c>
      <c r="CP519" s="24">
        <f>_xlfn.XLOOKUP(CK519,'Banco de dados'!$B:$B,'Banco de dados'!$H:$H)</f>
        <v>50</v>
      </c>
      <c r="CQ519" s="24">
        <f>_xlfn.XLOOKUP(CM519,'Banco de dados'!$B:$B,'Banco de dados'!$H:$H)</f>
        <v>0</v>
      </c>
      <c r="CR519" s="24">
        <f>_xlfn.XLOOKUP(CK519,'Banco de dados'!$B:$B,'Banco de dados'!$F:$F)</f>
        <v>8650</v>
      </c>
      <c r="CS519" s="24">
        <f>_xlfn.XLOOKUP(CM519,'Banco de dados'!$B:$B,'Banco de dados'!$F:$F)</f>
        <v>0</v>
      </c>
      <c r="CT519" s="25">
        <v>0</v>
      </c>
      <c r="CU519" s="25"/>
      <c r="CV519" s="24" t="str">
        <f>IF(AI519&lt;=0.5,"Curto I",IF(AND(AI519&gt;='Braços de IP'!$B$9,AI519&lt;='Braços de IP'!$D$9),'Braços de IP'!$E$9,IF(AND(AI519&gt;='Braços de IP'!$B$10,AI519&lt;='Braços de IP'!$D$10),'Braços de IP'!$E$10,IF(AND(AI519&gt;='Braços de IP'!$B$11,AI519&lt;='Braços de IP'!$D$11),'Braços de IP'!$E$11,IF(AND(AI519&gt;='Braços de IP'!$B$12,AI519&lt;='Braços de IP'!$D$12),'Braços de IP'!$E$12,IF(AND(AI519&gt;='Braços de IP'!$B$13,AI519&lt;='Braços de IP'!$D$13),'Braços de IP'!$E$13,IF(AND(AI519&gt;='Braços de IP'!$B$14,AI519&lt;='Braços de IP'!$D$14),'Braços de IP'!$E$14,"ERRO")))))))</f>
        <v>Curto II</v>
      </c>
      <c r="CW519" s="25"/>
      <c r="CX519" s="24" t="str">
        <f>IF($CW519="","",VLOOKUP($CW519,'Braços de IP'!$E$9:$I$15,2,0))</f>
        <v/>
      </c>
      <c r="CY519" s="27" t="str">
        <f>IF($CW519="","",VLOOKUP($CW519,'Braços de IP'!$E$9:$I$15,5,0))</f>
        <v/>
      </c>
      <c r="CZ519" s="24"/>
      <c r="DA519" s="24"/>
      <c r="DB519" s="24"/>
      <c r="DC519" s="24"/>
      <c r="DD519" s="24"/>
      <c r="DE519" s="24"/>
      <c r="DF519" s="28">
        <f t="shared" si="298"/>
        <v>50</v>
      </c>
      <c r="DG519" s="29">
        <f t="shared" si="299"/>
        <v>150</v>
      </c>
      <c r="DH519" s="28">
        <f t="shared" si="300"/>
        <v>200</v>
      </c>
      <c r="DI519" s="30">
        <f t="shared" si="301"/>
        <v>0.66666666666666674</v>
      </c>
      <c r="DJ519" s="31"/>
      <c r="DK519" s="32"/>
      <c r="DL519" s="15" t="s">
        <v>141</v>
      </c>
      <c r="DM519" s="15"/>
      <c r="DO519" s="33">
        <f t="shared" si="302"/>
        <v>0.70930232558139539</v>
      </c>
    </row>
    <row r="520" spans="3:119" ht="15.75" hidden="1" customHeight="1" x14ac:dyDescent="0.3">
      <c r="C520" t="s">
        <v>1006</v>
      </c>
      <c r="D520" s="15">
        <v>173</v>
      </c>
      <c r="E520" s="15" t="s">
        <v>153</v>
      </c>
      <c r="F520" s="15" t="s">
        <v>342</v>
      </c>
      <c r="G520" s="15">
        <v>-30.03782335</v>
      </c>
      <c r="H520" s="15">
        <v>-50.165285679999997</v>
      </c>
      <c r="I520" s="15" t="s">
        <v>154</v>
      </c>
      <c r="J520" s="15" t="s">
        <v>135</v>
      </c>
      <c r="K520" s="15" t="s">
        <v>136</v>
      </c>
      <c r="L520" s="15" t="s">
        <v>148</v>
      </c>
      <c r="M520" s="15">
        <v>150</v>
      </c>
      <c r="N520" s="15">
        <v>22</v>
      </c>
      <c r="O520" s="15">
        <v>0</v>
      </c>
      <c r="P520" s="15">
        <f t="shared" si="276"/>
        <v>300</v>
      </c>
      <c r="Q520" s="20">
        <v>2</v>
      </c>
      <c r="R520" s="16">
        <v>4.5</v>
      </c>
      <c r="S520" s="16">
        <v>8</v>
      </c>
      <c r="T520" s="15"/>
      <c r="U520" s="15"/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 t="s">
        <v>138</v>
      </c>
      <c r="AD520" s="15" t="s">
        <v>139</v>
      </c>
      <c r="AE520" s="15">
        <v>37</v>
      </c>
      <c r="AF520" s="15">
        <v>7.5</v>
      </c>
      <c r="AG520" s="15">
        <v>1</v>
      </c>
      <c r="AH520" s="15">
        <v>0.5</v>
      </c>
      <c r="AI520" s="15">
        <v>1.3</v>
      </c>
      <c r="AJ520" s="16">
        <f t="shared" si="277"/>
        <v>0.8</v>
      </c>
      <c r="AK520" s="16" t="s">
        <v>135</v>
      </c>
      <c r="AL520" s="16" t="s">
        <v>135</v>
      </c>
      <c r="AM520" s="15" t="s">
        <v>140</v>
      </c>
      <c r="AN520" s="16">
        <f t="shared" si="278"/>
        <v>2</v>
      </c>
      <c r="AO520" s="16">
        <v>0</v>
      </c>
      <c r="AP520" s="16">
        <v>0</v>
      </c>
      <c r="AQ520" s="16">
        <v>0</v>
      </c>
      <c r="AR520" s="16">
        <v>0</v>
      </c>
      <c r="AS520" s="16">
        <v>0</v>
      </c>
      <c r="AT520" s="16" t="s">
        <v>135</v>
      </c>
      <c r="AU520" s="17">
        <f t="shared" si="279"/>
        <v>0</v>
      </c>
      <c r="AV520" s="17"/>
      <c r="AW520" s="17">
        <f>VLOOKUP(I520,ABNT5101!$I$3:$J$9,2)</f>
        <v>10</v>
      </c>
      <c r="AX520" s="17">
        <f>VLOOKUP(I520,ABNT5101!$I$3:$M$9,5)</f>
        <v>0.18</v>
      </c>
      <c r="AY520" s="131" t="str">
        <f>_xlfn.XLOOKUP(I520,ABNT5101!$I:$I,ABNT5101!$L:$L)</f>
        <v>-</v>
      </c>
      <c r="AZ520" s="131">
        <f>_xlfn.XLOOKUP(I520,ABNT5101!$I:$I,ABNT5101!M:M)</f>
        <v>0.18</v>
      </c>
      <c r="BA520" s="131" t="str">
        <f>_xlfn.XLOOKUP(I520,ABNT5101!$I:$I,ABNT5101!N:N)</f>
        <v>-</v>
      </c>
      <c r="BB520" s="131">
        <f>_xlfn.XLOOKUP(I520,ABNT5101!$I:$I,ABNT5101!O:O)</f>
        <v>16</v>
      </c>
      <c r="BC520" s="18" t="str">
        <f t="shared" si="280"/>
        <v>ATENDE</v>
      </c>
      <c r="BD520" s="19">
        <f t="shared" si="281"/>
        <v>0.13300000000000001</v>
      </c>
      <c r="BE520" s="19">
        <f t="shared" si="282"/>
        <v>0.72222222222222232</v>
      </c>
      <c r="BF520" s="19" t="str">
        <f t="shared" si="283"/>
        <v>-</v>
      </c>
      <c r="BG520" s="20">
        <v>11.33</v>
      </c>
      <c r="BH520" s="20">
        <v>0.31</v>
      </c>
      <c r="BI520" s="20"/>
      <c r="BJ520" s="20"/>
      <c r="BK520" s="21"/>
      <c r="BL520" s="20"/>
      <c r="BM520" s="18" t="str">
        <f t="shared" si="284"/>
        <v>ATENDE</v>
      </c>
      <c r="BN520" s="18" t="str">
        <f t="shared" si="285"/>
        <v>ATENDE</v>
      </c>
      <c r="BO520" s="18" t="str">
        <f t="shared" si="286"/>
        <v>ATENDE</v>
      </c>
      <c r="BP520" s="18" t="str">
        <f t="shared" si="287"/>
        <v>ATENDE</v>
      </c>
      <c r="BQ520" s="22" t="str">
        <f t="shared" si="288"/>
        <v>C4</v>
      </c>
      <c r="BR520" s="22" t="str">
        <f t="shared" si="303"/>
        <v>P6</v>
      </c>
      <c r="BS520" s="23">
        <f t="shared" si="289"/>
        <v>1.7533333333333334</v>
      </c>
      <c r="BT520" s="20">
        <v>8.26</v>
      </c>
      <c r="BU520" s="20">
        <v>2.85</v>
      </c>
      <c r="BV520" s="132">
        <f>IF(BR520="-","-",_xlfn.XLOOKUP(BR520,ABNT5101!$B$4:$B$9,ABNT5101!$C$4:$C$9))</f>
        <v>3</v>
      </c>
      <c r="BW520" s="132">
        <f>IF(BR520="-","-",_xlfn.XLOOKUP(BR520,ABNT5101!$B$4:$B$9,ABNT5101!$D$4:$D$9))</f>
        <v>0.6</v>
      </c>
      <c r="BX520" s="18" t="str">
        <f t="shared" si="290"/>
        <v>ATENDE</v>
      </c>
      <c r="BY520" s="18" t="str">
        <f t="shared" si="291"/>
        <v>ATENDE</v>
      </c>
      <c r="BZ520" s="18" t="str">
        <f t="shared" si="292"/>
        <v>ATENDE</v>
      </c>
      <c r="CA520" s="22" t="s">
        <v>135</v>
      </c>
      <c r="CB520" s="23" t="e">
        <f t="shared" si="293"/>
        <v>#VALUE!</v>
      </c>
      <c r="CC520" s="22"/>
      <c r="CD520" s="22"/>
      <c r="CE520" s="130" t="str">
        <f>IF(CA520="-","-",_xlfn.XLOOKUP(CA520,ABNT5101!$B$4:$B$9,ABNT5101!$C$4:$C$9))</f>
        <v>-</v>
      </c>
      <c r="CF520" s="130" t="str">
        <f>IF(CA520="-","-",_xlfn.XLOOKUP(CA520,ABNT5101!$B$4:$B$9,ABNT5101!$D$4:$D$9))</f>
        <v>-</v>
      </c>
      <c r="CG520" s="18" t="str">
        <f t="shared" si="294"/>
        <v>-</v>
      </c>
      <c r="CH520" s="18" t="str">
        <f t="shared" si="295"/>
        <v>-</v>
      </c>
      <c r="CI520" s="18" t="str">
        <f t="shared" si="296"/>
        <v>-</v>
      </c>
      <c r="CJ520" s="133" t="str">
        <f>_xlfn.XLOOKUP(CK520,'Banco de dados'!$B:$B,'Banco de dados'!$D:$D)</f>
        <v>TECNOWATT</v>
      </c>
      <c r="CK520" s="25" t="s">
        <v>828</v>
      </c>
      <c r="CL520" s="24" t="str">
        <f>_xlfn.XLOOKUP(CK520,'Banco de dados'!$B:$B,'Banco de dados'!$E:$E)</f>
        <v>SIGSAGPTLRRSSNDL_50W_61IBBRS
1-10C1MUN6.5</v>
      </c>
      <c r="CM520" s="24"/>
      <c r="CN520" s="24" t="e">
        <f>IF(CM520="-","-",_xlfn.XLOOKUP(CM520,'Banco de dados'!$B:$B,'Banco de dados'!$E:$E))</f>
        <v>#N/A</v>
      </c>
      <c r="CO520" s="26">
        <f t="shared" si="297"/>
        <v>1</v>
      </c>
      <c r="CP520" s="24">
        <f>_xlfn.XLOOKUP(CK520,'Banco de dados'!$B:$B,'Banco de dados'!$H:$H)</f>
        <v>50</v>
      </c>
      <c r="CQ520" s="24">
        <f>_xlfn.XLOOKUP(CM520,'Banco de dados'!$B:$B,'Banco de dados'!$H:$H)</f>
        <v>0</v>
      </c>
      <c r="CR520" s="24">
        <f>_xlfn.XLOOKUP(CK520,'Banco de dados'!$B:$B,'Banco de dados'!$F:$F)</f>
        <v>8163</v>
      </c>
      <c r="CS520" s="24">
        <f>_xlfn.XLOOKUP(CM520,'Banco de dados'!$B:$B,'Banco de dados'!$F:$F)</f>
        <v>0</v>
      </c>
      <c r="CT520" s="25">
        <v>0</v>
      </c>
      <c r="CU520" s="25"/>
      <c r="CV520" s="24" t="str">
        <f>IF(AI520&lt;=0.5,"Curto I",IF(AND(AI520&gt;='Braços de IP'!$B$9,AI520&lt;='Braços de IP'!$D$9),'Braços de IP'!$E$9,IF(AND(AI520&gt;='Braços de IP'!$B$10,AI520&lt;='Braços de IP'!$D$10),'Braços de IP'!$E$10,IF(AND(AI520&gt;='Braços de IP'!$B$11,AI520&lt;='Braços de IP'!$D$11),'Braços de IP'!$E$11,IF(AND(AI520&gt;='Braços de IP'!$B$12,AI520&lt;='Braços de IP'!$D$12),'Braços de IP'!$E$12,IF(AND(AI520&gt;='Braços de IP'!$B$13,AI520&lt;='Braços de IP'!$D$13),'Braços de IP'!$E$13,IF(AND(AI520&gt;='Braços de IP'!$B$14,AI520&lt;='Braços de IP'!$D$14),'Braços de IP'!$E$14,"ERRO")))))))</f>
        <v>Curto II</v>
      </c>
      <c r="CW520" s="25"/>
      <c r="CX520" s="24" t="str">
        <f>IF($CW520="","",VLOOKUP($CW520,'Braços de IP'!$E$9:$I$15,2,0))</f>
        <v/>
      </c>
      <c r="CY520" s="27" t="str">
        <f>IF($CW520="","",VLOOKUP($CW520,'Braços de IP'!$E$9:$I$15,5,0))</f>
        <v/>
      </c>
      <c r="CZ520" s="24"/>
      <c r="DA520" s="24"/>
      <c r="DB520" s="24"/>
      <c r="DC520" s="24"/>
      <c r="DD520" s="24"/>
      <c r="DE520" s="24"/>
      <c r="DF520" s="28">
        <f t="shared" si="298"/>
        <v>50</v>
      </c>
      <c r="DG520" s="29">
        <f t="shared" si="299"/>
        <v>150</v>
      </c>
      <c r="DH520" s="28">
        <f t="shared" si="300"/>
        <v>200</v>
      </c>
      <c r="DI520" s="30">
        <f t="shared" si="301"/>
        <v>0.66666666666666674</v>
      </c>
      <c r="DJ520" s="31"/>
      <c r="DK520" s="32"/>
      <c r="DL520" s="15" t="s">
        <v>141</v>
      </c>
      <c r="DM520" s="15"/>
      <c r="DO520" s="33">
        <f t="shared" si="302"/>
        <v>0.70930232558139539</v>
      </c>
    </row>
    <row r="521" spans="3:119" ht="15.75" hidden="1" customHeight="1" x14ac:dyDescent="0.3">
      <c r="C521" t="s">
        <v>1006</v>
      </c>
      <c r="D521" s="15">
        <v>174</v>
      </c>
      <c r="E521" s="15" t="s">
        <v>132</v>
      </c>
      <c r="F521" s="15" t="s">
        <v>343</v>
      </c>
      <c r="G521" s="15">
        <v>-30.03875481</v>
      </c>
      <c r="H521" s="15">
        <v>-50.161531420000003</v>
      </c>
      <c r="I521" s="15" t="s">
        <v>154</v>
      </c>
      <c r="J521" s="15" t="s">
        <v>135</v>
      </c>
      <c r="K521" s="15" t="s">
        <v>136</v>
      </c>
      <c r="L521" s="15" t="s">
        <v>148</v>
      </c>
      <c r="M521" s="15">
        <v>100</v>
      </c>
      <c r="N521" s="15">
        <v>17</v>
      </c>
      <c r="O521" s="15">
        <v>0</v>
      </c>
      <c r="P521" s="15">
        <f t="shared" si="276"/>
        <v>200</v>
      </c>
      <c r="Q521" s="20">
        <v>2</v>
      </c>
      <c r="R521" s="16">
        <v>3.2</v>
      </c>
      <c r="S521" s="16">
        <v>7</v>
      </c>
      <c r="T521" s="15"/>
      <c r="U521" s="15"/>
      <c r="V521" s="15">
        <v>0</v>
      </c>
      <c r="W521" s="15">
        <v>3.1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 t="s">
        <v>138</v>
      </c>
      <c r="AD521" s="15" t="s">
        <v>139</v>
      </c>
      <c r="AE521" s="15">
        <v>32.700000000000003</v>
      </c>
      <c r="AF521" s="15">
        <v>6.5</v>
      </c>
      <c r="AG521" s="15">
        <v>1</v>
      </c>
      <c r="AH521" s="15">
        <v>0.3</v>
      </c>
      <c r="AI521" s="15">
        <v>1.3</v>
      </c>
      <c r="AJ521" s="16">
        <f t="shared" si="277"/>
        <v>1</v>
      </c>
      <c r="AK521" s="16" t="s">
        <v>135</v>
      </c>
      <c r="AL521" s="16" t="s">
        <v>135</v>
      </c>
      <c r="AM521" s="15" t="s">
        <v>140</v>
      </c>
      <c r="AN521" s="16">
        <f t="shared" si="278"/>
        <v>2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 t="s">
        <v>135</v>
      </c>
      <c r="AU521" s="17">
        <f t="shared" si="279"/>
        <v>0</v>
      </c>
      <c r="AV521" s="17"/>
      <c r="AW521" s="17">
        <f>VLOOKUP(I521,ABNT5101!$I$3:$J$9,2)</f>
        <v>10</v>
      </c>
      <c r="AX521" s="17">
        <f>VLOOKUP(I521,ABNT5101!$I$3:$M$9,5)</f>
        <v>0.18</v>
      </c>
      <c r="AY521" s="131" t="str">
        <f>_xlfn.XLOOKUP(I521,ABNT5101!$I:$I,ABNT5101!$L:$L)</f>
        <v>-</v>
      </c>
      <c r="AZ521" s="131">
        <f>_xlfn.XLOOKUP(I521,ABNT5101!$I:$I,ABNT5101!M:M)</f>
        <v>0.18</v>
      </c>
      <c r="BA521" s="131" t="str">
        <f>_xlfn.XLOOKUP(I521,ABNT5101!$I:$I,ABNT5101!N:N)</f>
        <v>-</v>
      </c>
      <c r="BB521" s="131">
        <f>_xlfn.XLOOKUP(I521,ABNT5101!$I:$I,ABNT5101!O:O)</f>
        <v>16</v>
      </c>
      <c r="BC521" s="18" t="str">
        <f t="shared" si="280"/>
        <v>ATENDE</v>
      </c>
      <c r="BD521" s="19">
        <f t="shared" si="281"/>
        <v>1.3000000000000123E-2</v>
      </c>
      <c r="BE521" s="19">
        <f t="shared" si="282"/>
        <v>1</v>
      </c>
      <c r="BF521" s="19" t="str">
        <f t="shared" si="283"/>
        <v>-</v>
      </c>
      <c r="BG521" s="20">
        <v>10.130000000000001</v>
      </c>
      <c r="BH521" s="20">
        <v>0.36</v>
      </c>
      <c r="BI521" s="20"/>
      <c r="BJ521" s="20"/>
      <c r="BK521" s="21"/>
      <c r="BL521" s="20"/>
      <c r="BM521" s="18" t="str">
        <f t="shared" si="284"/>
        <v>ATENDE</v>
      </c>
      <c r="BN521" s="18" t="str">
        <f t="shared" si="285"/>
        <v>ATENDE</v>
      </c>
      <c r="BO521" s="18" t="str">
        <f t="shared" si="286"/>
        <v>ATENDE</v>
      </c>
      <c r="BP521" s="18" t="str">
        <f t="shared" si="287"/>
        <v>ATENDE</v>
      </c>
      <c r="BQ521" s="22" t="str">
        <f t="shared" si="288"/>
        <v>C4</v>
      </c>
      <c r="BR521" s="22" t="str">
        <f t="shared" si="303"/>
        <v>P6</v>
      </c>
      <c r="BS521" s="23">
        <f t="shared" si="289"/>
        <v>1.4300000000000002</v>
      </c>
      <c r="BT521" s="20">
        <v>7.29</v>
      </c>
      <c r="BU521" s="20">
        <v>2.13</v>
      </c>
      <c r="BV521" s="132">
        <f>IF(BR521="-","-",_xlfn.XLOOKUP(BR521,ABNT5101!$B$4:$B$9,ABNT5101!$C$4:$C$9))</f>
        <v>3</v>
      </c>
      <c r="BW521" s="132">
        <f>IF(BR521="-","-",_xlfn.XLOOKUP(BR521,ABNT5101!$B$4:$B$9,ABNT5101!$D$4:$D$9))</f>
        <v>0.6</v>
      </c>
      <c r="BX521" s="18" t="str">
        <f t="shared" si="290"/>
        <v>ATENDE</v>
      </c>
      <c r="BY521" s="18" t="str">
        <f t="shared" si="291"/>
        <v>ATENDE</v>
      </c>
      <c r="BZ521" s="18" t="str">
        <f t="shared" si="292"/>
        <v>ATENDE</v>
      </c>
      <c r="CA521" s="22" t="str">
        <f t="shared" ref="CA521:CA532" si="304">BR521</f>
        <v>P6</v>
      </c>
      <c r="CB521" s="23">
        <f t="shared" si="293"/>
        <v>0.58000000000000007</v>
      </c>
      <c r="CC521" s="22">
        <v>4.74</v>
      </c>
      <c r="CD521" s="22">
        <v>1.89</v>
      </c>
      <c r="CE521" s="130">
        <f>IF(CA521="-","-",_xlfn.XLOOKUP(CA521,ABNT5101!$B$4:$B$9,ABNT5101!$C$4:$C$9))</f>
        <v>3</v>
      </c>
      <c r="CF521" s="130">
        <f>IF(CA521="-","-",_xlfn.XLOOKUP(CA521,ABNT5101!$B$4:$B$9,ABNT5101!$D$4:$D$9))</f>
        <v>0.6</v>
      </c>
      <c r="CG521" s="18" t="str">
        <f t="shared" si="294"/>
        <v>ATENDE</v>
      </c>
      <c r="CH521" s="18" t="str">
        <f t="shared" si="295"/>
        <v>ATENDE</v>
      </c>
      <c r="CI521" s="18" t="str">
        <f t="shared" si="296"/>
        <v>ATENDE</v>
      </c>
      <c r="CJ521" s="133" t="str">
        <f>_xlfn.XLOOKUP(CK521,'Banco de dados'!$B:$B,'Banco de dados'!$D:$D)</f>
        <v>LEDSTAR</v>
      </c>
      <c r="CK521" s="25" t="s">
        <v>709</v>
      </c>
      <c r="CL521" s="24" t="str">
        <f>_xlfn.XLOOKUP(CK521,'Banco de dados'!$B:$B,'Banco de dados'!$E:$E)</f>
        <v>LUM LED SL VT 9.1 35W</v>
      </c>
      <c r="CM521" s="24"/>
      <c r="CN521" s="24" t="e">
        <f>IF(CM521="-","-",_xlfn.XLOOKUP(CM521,'Banco de dados'!$B:$B,'Banco de dados'!$E:$E))</f>
        <v>#N/A</v>
      </c>
      <c r="CO521" s="26">
        <f t="shared" si="297"/>
        <v>1</v>
      </c>
      <c r="CP521" s="24">
        <f>_xlfn.XLOOKUP(CK521,'Banco de dados'!$B:$B,'Banco de dados'!$H:$H)</f>
        <v>35</v>
      </c>
      <c r="CQ521" s="24" t="e">
        <f>_xlfn.XLOOKUP(CM521,'Banco de dados'!$B:$B,'Banco de dados'!$H:$H)</f>
        <v>#N/A</v>
      </c>
      <c r="CR521" s="24">
        <f>_xlfn.XLOOKUP(CK521,'Banco de dados'!$B:$B,'Banco de dados'!$F:$F)</f>
        <v>5955.62</v>
      </c>
      <c r="CS521" s="24">
        <f>_xlfn.XLOOKUP(CM521,'Banco de dados'!$B:$B,'Banco de dados'!$F:$F)</f>
        <v>0</v>
      </c>
      <c r="CT521" s="25">
        <v>0</v>
      </c>
      <c r="CU521" s="25"/>
      <c r="CV521" s="24" t="str">
        <f>IF(AI521&lt;=0.5,"Curto I",IF(AND(AI521&gt;='Braços de IP'!$B$9,AI521&lt;='Braços de IP'!$D$9),'Braços de IP'!$E$9,IF(AND(AI521&gt;='Braços de IP'!$B$10,AI521&lt;='Braços de IP'!$D$10),'Braços de IP'!$E$10,IF(AND(AI521&gt;='Braços de IP'!$B$11,AI521&lt;='Braços de IP'!$D$11),'Braços de IP'!$E$11,IF(AND(AI521&gt;='Braços de IP'!$B$12,AI521&lt;='Braços de IP'!$D$12),'Braços de IP'!$E$12,IF(AND(AI521&gt;='Braços de IP'!$B$13,AI521&lt;='Braços de IP'!$D$13),'Braços de IP'!$E$13,IF(AND(AI521&gt;='Braços de IP'!$B$14,AI521&lt;='Braços de IP'!$D$14),'Braços de IP'!$E$14,"ERRO")))))))</f>
        <v>Curto II</v>
      </c>
      <c r="CW521" s="25"/>
      <c r="CX521" s="24" t="str">
        <f>IF($CW521="","",VLOOKUP($CW521,'Braços de IP'!$E$9:$I$15,2,0))</f>
        <v/>
      </c>
      <c r="CY521" s="27" t="str">
        <f>IF($CW521="","",VLOOKUP($CW521,'Braços de IP'!$E$9:$I$15,5,0))</f>
        <v/>
      </c>
      <c r="CZ521" s="24"/>
      <c r="DA521" s="24"/>
      <c r="DB521" s="24"/>
      <c r="DC521" s="24"/>
      <c r="DD521" s="24"/>
      <c r="DE521" s="24"/>
      <c r="DF521" s="28">
        <f t="shared" si="298"/>
        <v>35</v>
      </c>
      <c r="DG521" s="29">
        <f t="shared" si="299"/>
        <v>100</v>
      </c>
      <c r="DH521" s="28">
        <f t="shared" si="300"/>
        <v>135</v>
      </c>
      <c r="DI521" s="30">
        <f t="shared" si="301"/>
        <v>0.65</v>
      </c>
      <c r="DJ521" s="31"/>
      <c r="DK521" s="32"/>
      <c r="DL521" s="15" t="s">
        <v>141</v>
      </c>
      <c r="DM521" s="15"/>
      <c r="DO521" s="33">
        <f t="shared" si="302"/>
        <v>0.70085470085470081</v>
      </c>
    </row>
    <row r="522" spans="3:119" ht="15.75" hidden="1" customHeight="1" x14ac:dyDescent="0.3">
      <c r="C522" t="s">
        <v>1006</v>
      </c>
      <c r="D522" s="15">
        <v>174</v>
      </c>
      <c r="E522" s="15" t="s">
        <v>132</v>
      </c>
      <c r="F522" s="15" t="s">
        <v>343</v>
      </c>
      <c r="G522" s="15">
        <v>-30.03875481</v>
      </c>
      <c r="H522" s="15">
        <v>-50.161531420000003</v>
      </c>
      <c r="I522" s="15" t="s">
        <v>154</v>
      </c>
      <c r="J522" s="15" t="s">
        <v>135</v>
      </c>
      <c r="K522" s="15" t="s">
        <v>136</v>
      </c>
      <c r="L522" s="15" t="s">
        <v>148</v>
      </c>
      <c r="M522" s="15">
        <v>100</v>
      </c>
      <c r="N522" s="15">
        <v>17</v>
      </c>
      <c r="O522" s="15">
        <v>0</v>
      </c>
      <c r="P522" s="15">
        <f t="shared" si="276"/>
        <v>200</v>
      </c>
      <c r="Q522" s="20">
        <v>2</v>
      </c>
      <c r="R522" s="16">
        <v>3.2</v>
      </c>
      <c r="S522" s="16">
        <v>7</v>
      </c>
      <c r="T522" s="15"/>
      <c r="U522" s="15"/>
      <c r="V522" s="15">
        <v>0</v>
      </c>
      <c r="W522" s="15">
        <v>3.1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 t="s">
        <v>138</v>
      </c>
      <c r="AD522" s="15" t="s">
        <v>139</v>
      </c>
      <c r="AE522" s="15">
        <v>32.700000000000003</v>
      </c>
      <c r="AF522" s="15">
        <v>6.5</v>
      </c>
      <c r="AG522" s="15">
        <v>1</v>
      </c>
      <c r="AH522" s="15">
        <v>0.3</v>
      </c>
      <c r="AI522" s="15">
        <v>1.3</v>
      </c>
      <c r="AJ522" s="16">
        <f t="shared" si="277"/>
        <v>1</v>
      </c>
      <c r="AK522" s="16" t="s">
        <v>135</v>
      </c>
      <c r="AL522" s="16" t="s">
        <v>135</v>
      </c>
      <c r="AM522" s="15" t="s">
        <v>140</v>
      </c>
      <c r="AN522" s="16">
        <f t="shared" si="278"/>
        <v>2</v>
      </c>
      <c r="AO522" s="16">
        <v>0</v>
      </c>
      <c r="AP522" s="16">
        <v>0</v>
      </c>
      <c r="AQ522" s="16">
        <v>0</v>
      </c>
      <c r="AR522" s="16">
        <v>0</v>
      </c>
      <c r="AS522" s="16">
        <v>0</v>
      </c>
      <c r="AT522" s="16" t="s">
        <v>135</v>
      </c>
      <c r="AU522" s="17">
        <f t="shared" si="279"/>
        <v>0</v>
      </c>
      <c r="AV522" s="17"/>
      <c r="AW522" s="17">
        <f>VLOOKUP(I522,ABNT5101!$I$3:$J$9,2)</f>
        <v>10</v>
      </c>
      <c r="AX522" s="17">
        <f>VLOOKUP(I522,ABNT5101!$I$3:$M$9,5)</f>
        <v>0.18</v>
      </c>
      <c r="AY522" s="131" t="str">
        <f>_xlfn.XLOOKUP(I522,ABNT5101!$I:$I,ABNT5101!$L:$L)</f>
        <v>-</v>
      </c>
      <c r="AZ522" s="131">
        <f>_xlfn.XLOOKUP(I522,ABNT5101!$I:$I,ABNT5101!M:M)</f>
        <v>0.18</v>
      </c>
      <c r="BA522" s="131" t="str">
        <f>_xlfn.XLOOKUP(I522,ABNT5101!$I:$I,ABNT5101!N:N)</f>
        <v>-</v>
      </c>
      <c r="BB522" s="131">
        <f>_xlfn.XLOOKUP(I522,ABNT5101!$I:$I,ABNT5101!O:O)</f>
        <v>16</v>
      </c>
      <c r="BC522" s="18" t="str">
        <f t="shared" si="280"/>
        <v>ATENDE</v>
      </c>
      <c r="BD522" s="19">
        <f t="shared" si="281"/>
        <v>0.14399999999999991</v>
      </c>
      <c r="BE522" s="19">
        <f t="shared" si="282"/>
        <v>1.5</v>
      </c>
      <c r="BF522" s="19" t="str">
        <f t="shared" si="283"/>
        <v>-</v>
      </c>
      <c r="BG522" s="20">
        <v>11.44</v>
      </c>
      <c r="BH522" s="20">
        <v>0.45</v>
      </c>
      <c r="BI522" s="20"/>
      <c r="BJ522" s="20"/>
      <c r="BK522" s="21"/>
      <c r="BL522" s="20"/>
      <c r="BM522" s="18" t="str">
        <f t="shared" si="284"/>
        <v>ATENDE</v>
      </c>
      <c r="BN522" s="18" t="str">
        <f t="shared" si="285"/>
        <v>ATENDE</v>
      </c>
      <c r="BO522" s="18" t="str">
        <f t="shared" si="286"/>
        <v>ATENDE</v>
      </c>
      <c r="BP522" s="18" t="str">
        <f t="shared" si="287"/>
        <v>ATENDE</v>
      </c>
      <c r="BQ522" s="22" t="str">
        <f t="shared" si="288"/>
        <v>C4</v>
      </c>
      <c r="BR522" s="22" t="str">
        <f t="shared" si="303"/>
        <v>P6</v>
      </c>
      <c r="BS522" s="23">
        <f t="shared" si="289"/>
        <v>1.7866666666666666</v>
      </c>
      <c r="BT522" s="20">
        <v>8.36</v>
      </c>
      <c r="BU522" s="20">
        <v>2.2999999999999998</v>
      </c>
      <c r="BV522" s="132">
        <f>IF(BR522="-","-",_xlfn.XLOOKUP(BR522,ABNT5101!$B$4:$B$9,ABNT5101!$C$4:$C$9))</f>
        <v>3</v>
      </c>
      <c r="BW522" s="132">
        <f>IF(BR522="-","-",_xlfn.XLOOKUP(BR522,ABNT5101!$B$4:$B$9,ABNT5101!$D$4:$D$9))</f>
        <v>0.6</v>
      </c>
      <c r="BX522" s="18" t="str">
        <f t="shared" si="290"/>
        <v>ATENDE</v>
      </c>
      <c r="BY522" s="18" t="str">
        <f t="shared" si="291"/>
        <v>ATENDE</v>
      </c>
      <c r="BZ522" s="18" t="str">
        <f t="shared" si="292"/>
        <v>ATENDE</v>
      </c>
      <c r="CA522" s="22" t="str">
        <f t="shared" si="304"/>
        <v>P6</v>
      </c>
      <c r="CB522" s="23">
        <f t="shared" si="293"/>
        <v>0.55000000000000004</v>
      </c>
      <c r="CC522" s="22">
        <v>4.6500000000000004</v>
      </c>
      <c r="CD522" s="22">
        <v>2.21</v>
      </c>
      <c r="CE522" s="130">
        <f>IF(CA522="-","-",_xlfn.XLOOKUP(CA522,ABNT5101!$B$4:$B$9,ABNT5101!$C$4:$C$9))</f>
        <v>3</v>
      </c>
      <c r="CF522" s="130">
        <f>IF(CA522="-","-",_xlfn.XLOOKUP(CA522,ABNT5101!$B$4:$B$9,ABNT5101!$D$4:$D$9))</f>
        <v>0.6</v>
      </c>
      <c r="CG522" s="18" t="str">
        <f t="shared" si="294"/>
        <v>ATENDE</v>
      </c>
      <c r="CH522" s="18" t="str">
        <f t="shared" si="295"/>
        <v>ATENDE</v>
      </c>
      <c r="CI522" s="18" t="str">
        <f t="shared" si="296"/>
        <v>ATENDE</v>
      </c>
      <c r="CJ522" s="133" t="str">
        <f>_xlfn.XLOOKUP(CK522,'Banco de dados'!$B:$B,'Banco de dados'!$D:$D)</f>
        <v>SX LIGHTING</v>
      </c>
      <c r="CK522" s="25" t="s">
        <v>803</v>
      </c>
      <c r="CL522" s="24" t="str">
        <f>_xlfn.XLOOKUP(CK522,'Banco de dados'!$B:$B,'Banco de dados'!$E:$E)</f>
        <v>SXINEVO040K40L12CZF7PHF</v>
      </c>
      <c r="CM522" s="24"/>
      <c r="CN522" s="24" t="e">
        <f>IF(CM522="-","-",_xlfn.XLOOKUP(CM522,'Banco de dados'!$B:$B,'Banco de dados'!$E:$E))</f>
        <v>#N/A</v>
      </c>
      <c r="CO522" s="26">
        <f t="shared" si="297"/>
        <v>1</v>
      </c>
      <c r="CP522" s="24">
        <f>_xlfn.XLOOKUP(CK522,'Banco de dados'!$B:$B,'Banco de dados'!$H:$H)</f>
        <v>39</v>
      </c>
      <c r="CQ522" s="24">
        <f>_xlfn.XLOOKUP(CM522,'Banco de dados'!$B:$B,'Banco de dados'!$H:$H)</f>
        <v>0</v>
      </c>
      <c r="CR522" s="24">
        <f>_xlfn.XLOOKUP(CK522,'Banco de dados'!$B:$B,'Banco de dados'!$F:$F)</f>
        <v>6552</v>
      </c>
      <c r="CS522" s="24">
        <f>_xlfn.XLOOKUP(CM522,'Banco de dados'!$B:$B,'Banco de dados'!$F:$F)</f>
        <v>0</v>
      </c>
      <c r="CT522" s="25">
        <v>0</v>
      </c>
      <c r="CU522" s="25"/>
      <c r="CV522" s="24" t="str">
        <f>IF(AI522&lt;=0.5,"Curto I",IF(AND(AI522&gt;='Braços de IP'!$B$9,AI522&lt;='Braços de IP'!$D$9),'Braços de IP'!$E$9,IF(AND(AI522&gt;='Braços de IP'!$B$10,AI522&lt;='Braços de IP'!$D$10),'Braços de IP'!$E$10,IF(AND(AI522&gt;='Braços de IP'!$B$11,AI522&lt;='Braços de IP'!$D$11),'Braços de IP'!$E$11,IF(AND(AI522&gt;='Braços de IP'!$B$12,AI522&lt;='Braços de IP'!$D$12),'Braços de IP'!$E$12,IF(AND(AI522&gt;='Braços de IP'!$B$13,AI522&lt;='Braços de IP'!$D$13),'Braços de IP'!$E$13,IF(AND(AI522&gt;='Braços de IP'!$B$14,AI522&lt;='Braços de IP'!$D$14),'Braços de IP'!$E$14,"ERRO")))))))</f>
        <v>Curto II</v>
      </c>
      <c r="CW522" s="25"/>
      <c r="CX522" s="24" t="str">
        <f>IF($CW522="","",VLOOKUP($CW522,'Braços de IP'!$E$9:$I$15,2,0))</f>
        <v/>
      </c>
      <c r="CY522" s="27" t="str">
        <f>IF($CW522="","",VLOOKUP($CW522,'Braços de IP'!$E$9:$I$15,5,0))</f>
        <v/>
      </c>
      <c r="CZ522" s="24"/>
      <c r="DA522" s="24"/>
      <c r="DB522" s="24"/>
      <c r="DC522" s="24"/>
      <c r="DD522" s="24"/>
      <c r="DE522" s="24"/>
      <c r="DF522" s="34">
        <f t="shared" si="298"/>
        <v>39</v>
      </c>
      <c r="DG522" s="29">
        <f t="shared" si="299"/>
        <v>100</v>
      </c>
      <c r="DH522" s="28">
        <f t="shared" si="300"/>
        <v>139</v>
      </c>
      <c r="DI522" s="30">
        <f t="shared" si="301"/>
        <v>0.61</v>
      </c>
      <c r="DJ522" s="31"/>
      <c r="DK522" s="32"/>
      <c r="DL522" s="15" t="s">
        <v>141</v>
      </c>
      <c r="DM522" s="15"/>
      <c r="DO522" s="33">
        <f t="shared" si="302"/>
        <v>0.66666666666666663</v>
      </c>
    </row>
    <row r="523" spans="3:119" ht="15.75" hidden="1" customHeight="1" x14ac:dyDescent="0.3">
      <c r="C523" t="s">
        <v>1006</v>
      </c>
      <c r="D523" s="15">
        <v>174</v>
      </c>
      <c r="E523" s="15" t="s">
        <v>132</v>
      </c>
      <c r="F523" s="15" t="s">
        <v>343</v>
      </c>
      <c r="G523" s="15">
        <v>-30.03875481</v>
      </c>
      <c r="H523" s="15">
        <v>-50.161531420000003</v>
      </c>
      <c r="I523" s="15" t="s">
        <v>154</v>
      </c>
      <c r="J523" s="15" t="s">
        <v>135</v>
      </c>
      <c r="K523" s="15" t="s">
        <v>136</v>
      </c>
      <c r="L523" s="15" t="s">
        <v>148</v>
      </c>
      <c r="M523" s="15">
        <v>100</v>
      </c>
      <c r="N523" s="15">
        <v>17</v>
      </c>
      <c r="O523" s="15">
        <v>0</v>
      </c>
      <c r="P523" s="15">
        <f t="shared" si="276"/>
        <v>200</v>
      </c>
      <c r="Q523" s="20">
        <v>2</v>
      </c>
      <c r="R523" s="16">
        <v>3.2</v>
      </c>
      <c r="S523" s="16">
        <v>7</v>
      </c>
      <c r="T523" s="15"/>
      <c r="U523" s="15"/>
      <c r="V523" s="15">
        <v>0</v>
      </c>
      <c r="W523" s="15">
        <v>3.1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 t="s">
        <v>138</v>
      </c>
      <c r="AD523" s="15" t="s">
        <v>139</v>
      </c>
      <c r="AE523" s="15">
        <v>32.700000000000003</v>
      </c>
      <c r="AF523" s="15">
        <v>6.5</v>
      </c>
      <c r="AG523" s="15">
        <v>1</v>
      </c>
      <c r="AH523" s="15">
        <v>0.3</v>
      </c>
      <c r="AI523" s="15">
        <v>1.3</v>
      </c>
      <c r="AJ523" s="16">
        <f t="shared" si="277"/>
        <v>1</v>
      </c>
      <c r="AK523" s="16" t="s">
        <v>135</v>
      </c>
      <c r="AL523" s="16" t="s">
        <v>135</v>
      </c>
      <c r="AM523" s="15" t="s">
        <v>140</v>
      </c>
      <c r="AN523" s="16">
        <f t="shared" si="278"/>
        <v>2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 t="s">
        <v>135</v>
      </c>
      <c r="AU523" s="17">
        <f t="shared" si="279"/>
        <v>0</v>
      </c>
      <c r="AV523" s="17"/>
      <c r="AW523" s="17">
        <f>VLOOKUP(I523,ABNT5101!$I$3:$J$9,2)</f>
        <v>10</v>
      </c>
      <c r="AX523" s="17">
        <f>VLOOKUP(I523,ABNT5101!$I$3:$M$9,5)</f>
        <v>0.18</v>
      </c>
      <c r="AY523" s="131" t="str">
        <f>_xlfn.XLOOKUP(I523,ABNT5101!$I:$I,ABNT5101!$L:$L)</f>
        <v>-</v>
      </c>
      <c r="AZ523" s="131">
        <f>_xlfn.XLOOKUP(I523,ABNT5101!$I:$I,ABNT5101!M:M)</f>
        <v>0.18</v>
      </c>
      <c r="BA523" s="131" t="str">
        <f>_xlfn.XLOOKUP(I523,ABNT5101!$I:$I,ABNT5101!N:N)</f>
        <v>-</v>
      </c>
      <c r="BB523" s="131">
        <f>_xlfn.XLOOKUP(I523,ABNT5101!$I:$I,ABNT5101!O:O)</f>
        <v>16</v>
      </c>
      <c r="BC523" s="18" t="str">
        <f t="shared" si="280"/>
        <v>ATENDE</v>
      </c>
      <c r="BD523" s="19">
        <f t="shared" si="281"/>
        <v>0.27800000000000002</v>
      </c>
      <c r="BE523" s="19">
        <f t="shared" si="282"/>
        <v>0.83333333333333348</v>
      </c>
      <c r="BF523" s="19" t="str">
        <f t="shared" si="283"/>
        <v>-</v>
      </c>
      <c r="BG523" s="20">
        <v>12.78</v>
      </c>
      <c r="BH523" s="20">
        <v>0.33</v>
      </c>
      <c r="BI523" s="20"/>
      <c r="BJ523" s="20"/>
      <c r="BK523" s="21"/>
      <c r="BL523" s="20"/>
      <c r="BM523" s="18" t="str">
        <f t="shared" si="284"/>
        <v>ATENDE</v>
      </c>
      <c r="BN523" s="18" t="str">
        <f t="shared" si="285"/>
        <v>ATENDE</v>
      </c>
      <c r="BO523" s="18" t="str">
        <f t="shared" si="286"/>
        <v>ATENDE</v>
      </c>
      <c r="BP523" s="18" t="str">
        <f t="shared" si="287"/>
        <v>ATENDE</v>
      </c>
      <c r="BQ523" s="22" t="str">
        <f t="shared" si="288"/>
        <v>C4</v>
      </c>
      <c r="BR523" s="22" t="str">
        <f t="shared" si="303"/>
        <v>P6</v>
      </c>
      <c r="BS523" s="23">
        <f t="shared" si="289"/>
        <v>1.936666666666667</v>
      </c>
      <c r="BT523" s="20">
        <v>8.81</v>
      </c>
      <c r="BU523" s="20">
        <v>2.52</v>
      </c>
      <c r="BV523" s="132">
        <f>IF(BR523="-","-",_xlfn.XLOOKUP(BR523,ABNT5101!$B$4:$B$9,ABNT5101!$C$4:$C$9))</f>
        <v>3</v>
      </c>
      <c r="BW523" s="132">
        <f>IF(BR523="-","-",_xlfn.XLOOKUP(BR523,ABNT5101!$B$4:$B$9,ABNT5101!$D$4:$D$9))</f>
        <v>0.6</v>
      </c>
      <c r="BX523" s="18" t="str">
        <f t="shared" si="290"/>
        <v>ATENDE</v>
      </c>
      <c r="BY523" s="18" t="str">
        <f t="shared" si="291"/>
        <v>ATENDE</v>
      </c>
      <c r="BZ523" s="18" t="str">
        <f t="shared" si="292"/>
        <v>ATENDE</v>
      </c>
      <c r="CA523" s="22" t="str">
        <f t="shared" si="304"/>
        <v>P6</v>
      </c>
      <c r="CB523" s="23">
        <f t="shared" si="293"/>
        <v>0.28666666666666663</v>
      </c>
      <c r="CC523" s="22">
        <v>3.86</v>
      </c>
      <c r="CD523" s="22">
        <v>1.37</v>
      </c>
      <c r="CE523" s="130">
        <f>IF(CA523="-","-",_xlfn.XLOOKUP(CA523,ABNT5101!$B$4:$B$9,ABNT5101!$C$4:$C$9))</f>
        <v>3</v>
      </c>
      <c r="CF523" s="130">
        <f>IF(CA523="-","-",_xlfn.XLOOKUP(CA523,ABNT5101!$B$4:$B$9,ABNT5101!$D$4:$D$9))</f>
        <v>0.6</v>
      </c>
      <c r="CG523" s="18" t="str">
        <f t="shared" si="294"/>
        <v>ATENDE</v>
      </c>
      <c r="CH523" s="18" t="str">
        <f t="shared" si="295"/>
        <v>ATENDE</v>
      </c>
      <c r="CI523" s="18" t="str">
        <f t="shared" si="296"/>
        <v>ATENDE</v>
      </c>
      <c r="CJ523" s="133" t="str">
        <f>_xlfn.XLOOKUP(CK523,'Banco de dados'!$B:$B,'Banco de dados'!$D:$D)</f>
        <v>TECNOWATT</v>
      </c>
      <c r="CK523" s="25" t="s">
        <v>826</v>
      </c>
      <c r="CL523" s="24" t="str">
        <f>_xlfn.XLOOKUP(CK523,'Banco de dados'!$B:$B,'Banco de dados'!$E:$E)</f>
        <v>SIGSAGPTLRRSSNDL_40W_50IBBRS
1-10C1MUN6.5</v>
      </c>
      <c r="CM523" s="24"/>
      <c r="CN523" s="24" t="e">
        <f>IF(CM523="-","-",_xlfn.XLOOKUP(CM523,'Banco de dados'!$B:$B,'Banco de dados'!$E:$E))</f>
        <v>#N/A</v>
      </c>
      <c r="CO523" s="26">
        <f t="shared" si="297"/>
        <v>1</v>
      </c>
      <c r="CP523" s="24">
        <f>_xlfn.XLOOKUP(CK523,'Banco de dados'!$B:$B,'Banco de dados'!$H:$H)</f>
        <v>40</v>
      </c>
      <c r="CQ523" s="24" t="e">
        <f>_xlfn.XLOOKUP(CM523,'Banco de dados'!$B:$B,'Banco de dados'!$H:$H)</f>
        <v>#N/A</v>
      </c>
      <c r="CR523" s="24">
        <f>_xlfn.XLOOKUP(CK523,'Banco de dados'!$B:$B,'Banco de dados'!$F:$F)</f>
        <v>6641</v>
      </c>
      <c r="CS523" s="24">
        <f>_xlfn.XLOOKUP(CM523,'Banco de dados'!$B:$B,'Banco de dados'!$F:$F)</f>
        <v>0</v>
      </c>
      <c r="CT523" s="25">
        <v>0</v>
      </c>
      <c r="CU523" s="25"/>
      <c r="CV523" s="24" t="str">
        <f>IF(AI523&lt;=0.5,"Curto I",IF(AND(AI523&gt;='Braços de IP'!$B$9,AI523&lt;='Braços de IP'!$D$9),'Braços de IP'!$E$9,IF(AND(AI523&gt;='Braços de IP'!$B$10,AI523&lt;='Braços de IP'!$D$10),'Braços de IP'!$E$10,IF(AND(AI523&gt;='Braços de IP'!$B$11,AI523&lt;='Braços de IP'!$D$11),'Braços de IP'!$E$11,IF(AND(AI523&gt;='Braços de IP'!$B$12,AI523&lt;='Braços de IP'!$D$12),'Braços de IP'!$E$12,IF(AND(AI523&gt;='Braços de IP'!$B$13,AI523&lt;='Braços de IP'!$D$13),'Braços de IP'!$E$13,IF(AND(AI523&gt;='Braços de IP'!$B$14,AI523&lt;='Braços de IP'!$D$14),'Braços de IP'!$E$14,"ERRO")))))))</f>
        <v>Curto II</v>
      </c>
      <c r="CW523" s="25"/>
      <c r="CX523" s="24" t="str">
        <f>IF($CW523="","",VLOOKUP($CW523,'Braços de IP'!$E$9:$I$15,2,0))</f>
        <v/>
      </c>
      <c r="CY523" s="27" t="str">
        <f>IF($CW523="","",VLOOKUP($CW523,'Braços de IP'!$E$9:$I$15,5,0))</f>
        <v/>
      </c>
      <c r="CZ523" s="24"/>
      <c r="DA523" s="24"/>
      <c r="DB523" s="24"/>
      <c r="DC523" s="24"/>
      <c r="DD523" s="24"/>
      <c r="DE523" s="24"/>
      <c r="DF523" s="28">
        <f t="shared" si="298"/>
        <v>40</v>
      </c>
      <c r="DG523" s="29">
        <f t="shared" si="299"/>
        <v>100</v>
      </c>
      <c r="DH523" s="28">
        <f t="shared" si="300"/>
        <v>140</v>
      </c>
      <c r="DI523" s="30">
        <f t="shared" si="301"/>
        <v>0.6</v>
      </c>
      <c r="DJ523" s="31"/>
      <c r="DK523" s="32"/>
      <c r="DL523" s="15" t="s">
        <v>141</v>
      </c>
      <c r="DM523" s="15"/>
      <c r="DO523" s="33">
        <f t="shared" si="302"/>
        <v>0.65811965811965811</v>
      </c>
    </row>
    <row r="524" spans="3:119" ht="15.75" hidden="1" customHeight="1" x14ac:dyDescent="0.3">
      <c r="C524" t="s">
        <v>1006</v>
      </c>
      <c r="D524" s="15">
        <v>175</v>
      </c>
      <c r="E524" s="15" t="s">
        <v>132</v>
      </c>
      <c r="F524" s="15" t="s">
        <v>344</v>
      </c>
      <c r="G524" s="15">
        <v>-30.03884146</v>
      </c>
      <c r="H524" s="15">
        <v>-50.160461910000002</v>
      </c>
      <c r="I524" s="15" t="s">
        <v>154</v>
      </c>
      <c r="J524" s="15" t="s">
        <v>135</v>
      </c>
      <c r="K524" s="15" t="s">
        <v>136</v>
      </c>
      <c r="L524" s="15" t="s">
        <v>148</v>
      </c>
      <c r="M524" s="15">
        <v>100</v>
      </c>
      <c r="N524" s="15">
        <v>17</v>
      </c>
      <c r="O524" s="15">
        <v>0</v>
      </c>
      <c r="P524" s="15">
        <f t="shared" si="276"/>
        <v>200</v>
      </c>
      <c r="Q524" s="20">
        <v>2</v>
      </c>
      <c r="R524" s="16">
        <v>2.5</v>
      </c>
      <c r="S524" s="16">
        <v>7</v>
      </c>
      <c r="T524" s="15"/>
      <c r="U524" s="15"/>
      <c r="V524" s="15">
        <v>0</v>
      </c>
      <c r="W524" s="15">
        <v>2.5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 t="s">
        <v>138</v>
      </c>
      <c r="AD524" s="15" t="s">
        <v>139</v>
      </c>
      <c r="AE524" s="15">
        <v>34.5</v>
      </c>
      <c r="AF524" s="15">
        <v>7.2</v>
      </c>
      <c r="AG524" s="15">
        <v>1</v>
      </c>
      <c r="AH524" s="15">
        <v>0.4</v>
      </c>
      <c r="AI524" s="15">
        <v>1.3</v>
      </c>
      <c r="AJ524" s="16">
        <f t="shared" si="277"/>
        <v>0.9</v>
      </c>
      <c r="AK524" s="16" t="s">
        <v>135</v>
      </c>
      <c r="AL524" s="16" t="s">
        <v>135</v>
      </c>
      <c r="AM524" s="15" t="s">
        <v>140</v>
      </c>
      <c r="AN524" s="16">
        <f t="shared" si="278"/>
        <v>2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 t="s">
        <v>135</v>
      </c>
      <c r="AU524" s="17">
        <f t="shared" si="279"/>
        <v>0</v>
      </c>
      <c r="AV524" s="17"/>
      <c r="AW524" s="17">
        <f>VLOOKUP(I524,ABNT5101!$I$3:$J$9,2)</f>
        <v>10</v>
      </c>
      <c r="AX524" s="17">
        <f>VLOOKUP(I524,ABNT5101!$I$3:$M$9,5)</f>
        <v>0.18</v>
      </c>
      <c r="AY524" s="131" t="str">
        <f>_xlfn.XLOOKUP(I524,ABNT5101!$I:$I,ABNT5101!$L:$L)</f>
        <v>-</v>
      </c>
      <c r="AZ524" s="131">
        <f>_xlfn.XLOOKUP(I524,ABNT5101!$I:$I,ABNT5101!M:M)</f>
        <v>0.18</v>
      </c>
      <c r="BA524" s="131" t="str">
        <f>_xlfn.XLOOKUP(I524,ABNT5101!$I:$I,ABNT5101!N:N)</f>
        <v>-</v>
      </c>
      <c r="BB524" s="131">
        <f>_xlfn.XLOOKUP(I524,ABNT5101!$I:$I,ABNT5101!O:O)</f>
        <v>16</v>
      </c>
      <c r="BC524" s="18" t="str">
        <f t="shared" si="280"/>
        <v>ATENDE</v>
      </c>
      <c r="BD524" s="19">
        <f t="shared" si="281"/>
        <v>5.0999999999999934E-2</v>
      </c>
      <c r="BE524" s="19">
        <f t="shared" si="282"/>
        <v>1.2222222222222223</v>
      </c>
      <c r="BF524" s="19" t="str">
        <f t="shared" si="283"/>
        <v>-</v>
      </c>
      <c r="BG524" s="20">
        <v>10.51</v>
      </c>
      <c r="BH524" s="20">
        <v>0.4</v>
      </c>
      <c r="BI524" s="20"/>
      <c r="BJ524" s="20"/>
      <c r="BK524" s="21"/>
      <c r="BL524" s="20"/>
      <c r="BM524" s="18" t="str">
        <f t="shared" si="284"/>
        <v>ATENDE</v>
      </c>
      <c r="BN524" s="18" t="str">
        <f t="shared" si="285"/>
        <v>ATENDE</v>
      </c>
      <c r="BO524" s="18" t="str">
        <f t="shared" si="286"/>
        <v>ATENDE</v>
      </c>
      <c r="BP524" s="18" t="str">
        <f t="shared" si="287"/>
        <v>ATENDE</v>
      </c>
      <c r="BQ524" s="22" t="str">
        <f t="shared" si="288"/>
        <v>C4</v>
      </c>
      <c r="BR524" s="22" t="str">
        <f t="shared" si="303"/>
        <v>P6</v>
      </c>
      <c r="BS524" s="23">
        <f t="shared" si="289"/>
        <v>1.9466666666666668</v>
      </c>
      <c r="BT524" s="20">
        <v>8.84</v>
      </c>
      <c r="BU524" s="20">
        <v>3.24</v>
      </c>
      <c r="BV524" s="132">
        <f>IF(BR524="-","-",_xlfn.XLOOKUP(BR524,ABNT5101!$B$4:$B$9,ABNT5101!$C$4:$C$9))</f>
        <v>3</v>
      </c>
      <c r="BW524" s="132">
        <f>IF(BR524="-","-",_xlfn.XLOOKUP(BR524,ABNT5101!$B$4:$B$9,ABNT5101!$D$4:$D$9))</f>
        <v>0.6</v>
      </c>
      <c r="BX524" s="18" t="str">
        <f t="shared" si="290"/>
        <v>ATENDE</v>
      </c>
      <c r="BY524" s="18" t="str">
        <f t="shared" si="291"/>
        <v>ATENDE</v>
      </c>
      <c r="BZ524" s="18" t="str">
        <f t="shared" si="292"/>
        <v>ATENDE</v>
      </c>
      <c r="CA524" s="22" t="str">
        <f t="shared" si="304"/>
        <v>P6</v>
      </c>
      <c r="CB524" s="23">
        <f t="shared" si="293"/>
        <v>1.1366666666666667</v>
      </c>
      <c r="CC524" s="22">
        <v>6.41</v>
      </c>
      <c r="CD524" s="22">
        <v>3.17</v>
      </c>
      <c r="CE524" s="130">
        <f>IF(CA524="-","-",_xlfn.XLOOKUP(CA524,ABNT5101!$B$4:$B$9,ABNT5101!$C$4:$C$9))</f>
        <v>3</v>
      </c>
      <c r="CF524" s="130">
        <f>IF(CA524="-","-",_xlfn.XLOOKUP(CA524,ABNT5101!$B$4:$B$9,ABNT5101!$D$4:$D$9))</f>
        <v>0.6</v>
      </c>
      <c r="CG524" s="18" t="str">
        <f t="shared" si="294"/>
        <v>ATENDE</v>
      </c>
      <c r="CH524" s="18" t="str">
        <f t="shared" si="295"/>
        <v>ATENDE</v>
      </c>
      <c r="CI524" s="18" t="str">
        <f t="shared" si="296"/>
        <v>ATENDE</v>
      </c>
      <c r="CJ524" s="133" t="str">
        <f>_xlfn.XLOOKUP(CK524,'Banco de dados'!$B:$B,'Banco de dados'!$D:$D)</f>
        <v>LEDSTAR</v>
      </c>
      <c r="CK524" s="25" t="s">
        <v>711</v>
      </c>
      <c r="CL524" s="24" t="str">
        <f>_xlfn.XLOOKUP(CK524,'Banco de dados'!$B:$B,'Banco de dados'!$E:$E)</f>
        <v>LUM LED SL VT 9.1 44W</v>
      </c>
      <c r="CM524" s="24"/>
      <c r="CN524" s="24" t="e">
        <f>IF(CM524="-","-",_xlfn.XLOOKUP(CM524,'Banco de dados'!$B:$B,'Banco de dados'!$E:$E))</f>
        <v>#N/A</v>
      </c>
      <c r="CO524" s="26">
        <f t="shared" si="297"/>
        <v>1</v>
      </c>
      <c r="CP524" s="24">
        <f>_xlfn.XLOOKUP(CK524,'Banco de dados'!$B:$B,'Banco de dados'!$H:$H)</f>
        <v>44</v>
      </c>
      <c r="CQ524" s="24" t="e">
        <f>_xlfn.XLOOKUP(CM524,'Banco de dados'!$B:$B,'Banco de dados'!$H:$H)</f>
        <v>#N/A</v>
      </c>
      <c r="CR524" s="24">
        <f>_xlfn.XLOOKUP(CK524,'Banco de dados'!$B:$B,'Banco de dados'!$F:$F)</f>
        <v>7657.99</v>
      </c>
      <c r="CS524" s="24">
        <f>_xlfn.XLOOKUP(CM524,'Banco de dados'!$B:$B,'Banco de dados'!$F:$F)</f>
        <v>0</v>
      </c>
      <c r="CT524" s="25">
        <v>0</v>
      </c>
      <c r="CU524" s="25"/>
      <c r="CV524" s="24" t="str">
        <f>IF(AI524&lt;=0.5,"Curto I",IF(AND(AI524&gt;='Braços de IP'!$B$9,AI524&lt;='Braços de IP'!$D$9),'Braços de IP'!$E$9,IF(AND(AI524&gt;='Braços de IP'!$B$10,AI524&lt;='Braços de IP'!$D$10),'Braços de IP'!$E$10,IF(AND(AI524&gt;='Braços de IP'!$B$11,AI524&lt;='Braços de IP'!$D$11),'Braços de IP'!$E$11,IF(AND(AI524&gt;='Braços de IP'!$B$12,AI524&lt;='Braços de IP'!$D$12),'Braços de IP'!$E$12,IF(AND(AI524&gt;='Braços de IP'!$B$13,AI524&lt;='Braços de IP'!$D$13),'Braços de IP'!$E$13,IF(AND(AI524&gt;='Braços de IP'!$B$14,AI524&lt;='Braços de IP'!$D$14),'Braços de IP'!$E$14,"ERRO")))))))</f>
        <v>Curto II</v>
      </c>
      <c r="CW524" s="25"/>
      <c r="CX524" s="24" t="str">
        <f>IF($CW524="","",VLOOKUP($CW524,'Braços de IP'!$E$9:$I$15,2,0))</f>
        <v/>
      </c>
      <c r="CY524" s="27" t="str">
        <f>IF($CW524="","",VLOOKUP($CW524,'Braços de IP'!$E$9:$I$15,5,0))</f>
        <v/>
      </c>
      <c r="CZ524" s="24"/>
      <c r="DA524" s="24"/>
      <c r="DB524" s="24"/>
      <c r="DC524" s="24"/>
      <c r="DD524" s="24"/>
      <c r="DE524" s="24"/>
      <c r="DF524" s="28">
        <f t="shared" si="298"/>
        <v>44</v>
      </c>
      <c r="DG524" s="29">
        <f t="shared" si="299"/>
        <v>100</v>
      </c>
      <c r="DH524" s="28">
        <f t="shared" si="300"/>
        <v>144</v>
      </c>
      <c r="DI524" s="30">
        <f t="shared" si="301"/>
        <v>0.56000000000000005</v>
      </c>
      <c r="DJ524" s="31"/>
      <c r="DK524" s="32"/>
      <c r="DL524" s="15" t="s">
        <v>141</v>
      </c>
      <c r="DM524" s="15"/>
      <c r="DO524" s="33">
        <f t="shared" si="302"/>
        <v>0.62393162393162394</v>
      </c>
    </row>
    <row r="525" spans="3:119" ht="15.75" hidden="1" customHeight="1" x14ac:dyDescent="0.3">
      <c r="C525" t="s">
        <v>1006</v>
      </c>
      <c r="D525" s="15">
        <v>175</v>
      </c>
      <c r="E525" s="15" t="s">
        <v>132</v>
      </c>
      <c r="F525" s="15" t="s">
        <v>344</v>
      </c>
      <c r="G525" s="15">
        <v>-30.03884146</v>
      </c>
      <c r="H525" s="15">
        <v>-50.160461910000002</v>
      </c>
      <c r="I525" s="15" t="s">
        <v>154</v>
      </c>
      <c r="J525" s="15" t="s">
        <v>135</v>
      </c>
      <c r="K525" s="15" t="s">
        <v>136</v>
      </c>
      <c r="L525" s="15" t="s">
        <v>148</v>
      </c>
      <c r="M525" s="15">
        <v>100</v>
      </c>
      <c r="N525" s="15">
        <v>17</v>
      </c>
      <c r="O525" s="15">
        <v>0</v>
      </c>
      <c r="P525" s="15">
        <f t="shared" si="276"/>
        <v>200</v>
      </c>
      <c r="Q525" s="20">
        <v>2</v>
      </c>
      <c r="R525" s="16">
        <v>2.5</v>
      </c>
      <c r="S525" s="16">
        <v>7</v>
      </c>
      <c r="T525" s="15"/>
      <c r="U525" s="15"/>
      <c r="V525" s="15">
        <v>0</v>
      </c>
      <c r="W525" s="15">
        <v>2.5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 t="s">
        <v>138</v>
      </c>
      <c r="AD525" s="15" t="s">
        <v>139</v>
      </c>
      <c r="AE525" s="15">
        <v>34.5</v>
      </c>
      <c r="AF525" s="15">
        <v>7.2</v>
      </c>
      <c r="AG525" s="15">
        <v>1</v>
      </c>
      <c r="AH525" s="15">
        <v>0.4</v>
      </c>
      <c r="AI525" s="15">
        <v>1.3</v>
      </c>
      <c r="AJ525" s="16">
        <f t="shared" si="277"/>
        <v>0.9</v>
      </c>
      <c r="AK525" s="16" t="s">
        <v>135</v>
      </c>
      <c r="AL525" s="16" t="s">
        <v>135</v>
      </c>
      <c r="AM525" s="15" t="s">
        <v>140</v>
      </c>
      <c r="AN525" s="16">
        <f t="shared" si="278"/>
        <v>2</v>
      </c>
      <c r="AO525" s="16">
        <v>0</v>
      </c>
      <c r="AP525" s="16">
        <v>0</v>
      </c>
      <c r="AQ525" s="16">
        <v>0</v>
      </c>
      <c r="AR525" s="16">
        <v>0</v>
      </c>
      <c r="AS525" s="16">
        <v>0</v>
      </c>
      <c r="AT525" s="16" t="s">
        <v>135</v>
      </c>
      <c r="AU525" s="17">
        <f t="shared" si="279"/>
        <v>0</v>
      </c>
      <c r="AV525" s="17"/>
      <c r="AW525" s="17">
        <f>VLOOKUP(I525,ABNT5101!$I$3:$J$9,2)</f>
        <v>10</v>
      </c>
      <c r="AX525" s="17">
        <f>VLOOKUP(I525,ABNT5101!$I$3:$M$9,5)</f>
        <v>0.18</v>
      </c>
      <c r="AY525" s="131" t="str">
        <f>_xlfn.XLOOKUP(I525,ABNT5101!$I:$I,ABNT5101!$L:$L)</f>
        <v>-</v>
      </c>
      <c r="AZ525" s="131">
        <f>_xlfn.XLOOKUP(I525,ABNT5101!$I:$I,ABNT5101!M:M)</f>
        <v>0.18</v>
      </c>
      <c r="BA525" s="131" t="str">
        <f>_xlfn.XLOOKUP(I525,ABNT5101!$I:$I,ABNT5101!N:N)</f>
        <v>-</v>
      </c>
      <c r="BB525" s="131">
        <f>_xlfn.XLOOKUP(I525,ABNT5101!$I:$I,ABNT5101!O:O)</f>
        <v>16</v>
      </c>
      <c r="BC525" s="18" t="str">
        <f t="shared" si="280"/>
        <v>ATENDE</v>
      </c>
      <c r="BD525" s="19">
        <f t="shared" si="281"/>
        <v>9.9999999999988987E-4</v>
      </c>
      <c r="BE525" s="19">
        <f t="shared" si="282"/>
        <v>1.8888888888888893</v>
      </c>
      <c r="BF525" s="19" t="str">
        <f t="shared" si="283"/>
        <v>-</v>
      </c>
      <c r="BG525" s="20">
        <v>10.01</v>
      </c>
      <c r="BH525" s="20">
        <v>0.52</v>
      </c>
      <c r="BI525" s="20"/>
      <c r="BJ525" s="20"/>
      <c r="BK525" s="21"/>
      <c r="BL525" s="20"/>
      <c r="BM525" s="18" t="str">
        <f t="shared" si="284"/>
        <v>ATENDE</v>
      </c>
      <c r="BN525" s="18" t="str">
        <f t="shared" si="285"/>
        <v>ATENDE</v>
      </c>
      <c r="BO525" s="18" t="str">
        <f t="shared" si="286"/>
        <v>ATENDE</v>
      </c>
      <c r="BP525" s="18" t="str">
        <f t="shared" si="287"/>
        <v>ATENDE</v>
      </c>
      <c r="BQ525" s="22" t="str">
        <f t="shared" si="288"/>
        <v>C4</v>
      </c>
      <c r="BR525" s="22" t="str">
        <f t="shared" si="303"/>
        <v>P6</v>
      </c>
      <c r="BS525" s="23">
        <f t="shared" si="289"/>
        <v>1.8000000000000003</v>
      </c>
      <c r="BT525" s="20">
        <v>8.4</v>
      </c>
      <c r="BU525" s="20">
        <v>3.28</v>
      </c>
      <c r="BV525" s="132">
        <f>IF(BR525="-","-",_xlfn.XLOOKUP(BR525,ABNT5101!$B$4:$B$9,ABNT5101!$C$4:$C$9))</f>
        <v>3</v>
      </c>
      <c r="BW525" s="132">
        <f>IF(BR525="-","-",_xlfn.XLOOKUP(BR525,ABNT5101!$B$4:$B$9,ABNT5101!$D$4:$D$9))</f>
        <v>0.6</v>
      </c>
      <c r="BX525" s="18" t="str">
        <f t="shared" si="290"/>
        <v>ATENDE</v>
      </c>
      <c r="BY525" s="18" t="str">
        <f t="shared" si="291"/>
        <v>ATENDE</v>
      </c>
      <c r="BZ525" s="18" t="str">
        <f t="shared" si="292"/>
        <v>ATENDE</v>
      </c>
      <c r="CA525" s="22" t="str">
        <f t="shared" si="304"/>
        <v>P6</v>
      </c>
      <c r="CB525" s="23">
        <f t="shared" si="293"/>
        <v>0.82666666666666688</v>
      </c>
      <c r="CC525" s="22">
        <v>5.48</v>
      </c>
      <c r="CD525" s="22">
        <v>3.75</v>
      </c>
      <c r="CE525" s="130">
        <f>IF(CA525="-","-",_xlfn.XLOOKUP(CA525,ABNT5101!$B$4:$B$9,ABNT5101!$C$4:$C$9))</f>
        <v>3</v>
      </c>
      <c r="CF525" s="130">
        <f>IF(CA525="-","-",_xlfn.XLOOKUP(CA525,ABNT5101!$B$4:$B$9,ABNT5101!$D$4:$D$9))</f>
        <v>0.6</v>
      </c>
      <c r="CG525" s="18" t="str">
        <f t="shared" si="294"/>
        <v>ATENDE</v>
      </c>
      <c r="CH525" s="18" t="str">
        <f t="shared" si="295"/>
        <v>ATENDE</v>
      </c>
      <c r="CI525" s="18" t="str">
        <f t="shared" si="296"/>
        <v>ATENDE</v>
      </c>
      <c r="CJ525" s="133" t="str">
        <f>_xlfn.XLOOKUP(CK525,'Banco de dados'!$B:$B,'Banco de dados'!$D:$D)</f>
        <v>SX LIGHTING</v>
      </c>
      <c r="CK525" s="25" t="s">
        <v>803</v>
      </c>
      <c r="CL525" s="24" t="str">
        <f>_xlfn.XLOOKUP(CK525,'Banco de dados'!$B:$B,'Banco de dados'!$E:$E)</f>
        <v>SXINEVO040K40L12CZF7PHF</v>
      </c>
      <c r="CM525" s="24"/>
      <c r="CN525" s="24" t="e">
        <f>IF(CM525="-","-",_xlfn.XLOOKUP(CM525,'Banco de dados'!$B:$B,'Banco de dados'!$E:$E))</f>
        <v>#N/A</v>
      </c>
      <c r="CO525" s="26">
        <f t="shared" si="297"/>
        <v>1</v>
      </c>
      <c r="CP525" s="24">
        <f>_xlfn.XLOOKUP(CK525,'Banco de dados'!$B:$B,'Banco de dados'!$H:$H)</f>
        <v>39</v>
      </c>
      <c r="CQ525" s="24" t="e">
        <f>_xlfn.XLOOKUP(CM525,'Banco de dados'!$B:$B,'Banco de dados'!$H:$H)</f>
        <v>#N/A</v>
      </c>
      <c r="CR525" s="24">
        <f>_xlfn.XLOOKUP(CK525,'Banco de dados'!$B:$B,'Banco de dados'!$F:$F)</f>
        <v>6552</v>
      </c>
      <c r="CS525" s="24" t="e">
        <f>_xlfn.XLOOKUP(CM525,'Banco de dados'!$B:$B,'Banco de dados'!$F:$F)</f>
        <v>#N/A</v>
      </c>
      <c r="CT525" s="25">
        <v>0</v>
      </c>
      <c r="CU525" s="25"/>
      <c r="CV525" s="24" t="str">
        <f>IF(AI525&lt;=0.5,"Curto I",IF(AND(AI525&gt;='Braços de IP'!$B$9,AI525&lt;='Braços de IP'!$D$9),'Braços de IP'!$E$9,IF(AND(AI525&gt;='Braços de IP'!$B$10,AI525&lt;='Braços de IP'!$D$10),'Braços de IP'!$E$10,IF(AND(AI525&gt;='Braços de IP'!$B$11,AI525&lt;='Braços de IP'!$D$11),'Braços de IP'!$E$11,IF(AND(AI525&gt;='Braços de IP'!$B$12,AI525&lt;='Braços de IP'!$D$12),'Braços de IP'!$E$12,IF(AND(AI525&gt;='Braços de IP'!$B$13,AI525&lt;='Braços de IP'!$D$13),'Braços de IP'!$E$13,IF(AND(AI525&gt;='Braços de IP'!$B$14,AI525&lt;='Braços de IP'!$D$14),'Braços de IP'!$E$14,"ERRO")))))))</f>
        <v>Curto II</v>
      </c>
      <c r="CW525" s="25"/>
      <c r="CX525" s="24" t="str">
        <f>IF($CW525="","",VLOOKUP($CW525,'Braços de IP'!$E$9:$I$15,2,0))</f>
        <v/>
      </c>
      <c r="CY525" s="27" t="str">
        <f>IF($CW525="","",VLOOKUP($CW525,'Braços de IP'!$E$9:$I$15,5,0))</f>
        <v/>
      </c>
      <c r="CZ525" s="24"/>
      <c r="DA525" s="24"/>
      <c r="DB525" s="24"/>
      <c r="DC525" s="24"/>
      <c r="DD525" s="24"/>
      <c r="DE525" s="24"/>
      <c r="DF525" s="28">
        <f t="shared" si="298"/>
        <v>39</v>
      </c>
      <c r="DG525" s="29">
        <f t="shared" si="299"/>
        <v>100</v>
      </c>
      <c r="DH525" s="28">
        <f t="shared" si="300"/>
        <v>139</v>
      </c>
      <c r="DI525" s="30">
        <f t="shared" si="301"/>
        <v>0.61</v>
      </c>
      <c r="DJ525" s="31"/>
      <c r="DK525" s="32"/>
      <c r="DL525" s="15" t="s">
        <v>141</v>
      </c>
      <c r="DM525" s="15"/>
      <c r="DO525" s="33">
        <f t="shared" si="302"/>
        <v>0.66666666666666663</v>
      </c>
    </row>
    <row r="526" spans="3:119" ht="15.75" hidden="1" customHeight="1" x14ac:dyDescent="0.3">
      <c r="C526" t="s">
        <v>1006</v>
      </c>
      <c r="D526" s="15">
        <v>175</v>
      </c>
      <c r="E526" s="15" t="s">
        <v>132</v>
      </c>
      <c r="F526" s="15" t="s">
        <v>344</v>
      </c>
      <c r="G526" s="15">
        <v>-30.03884146</v>
      </c>
      <c r="H526" s="15">
        <v>-50.160461910000002</v>
      </c>
      <c r="I526" s="15" t="s">
        <v>154</v>
      </c>
      <c r="J526" s="15" t="s">
        <v>135</v>
      </c>
      <c r="K526" s="15" t="s">
        <v>136</v>
      </c>
      <c r="L526" s="15" t="s">
        <v>148</v>
      </c>
      <c r="M526" s="15">
        <v>100</v>
      </c>
      <c r="N526" s="15">
        <v>17</v>
      </c>
      <c r="O526" s="15">
        <v>0</v>
      </c>
      <c r="P526" s="15">
        <f t="shared" si="276"/>
        <v>200</v>
      </c>
      <c r="Q526" s="20">
        <v>2</v>
      </c>
      <c r="R526" s="16">
        <v>2.5</v>
      </c>
      <c r="S526" s="16">
        <v>7</v>
      </c>
      <c r="T526" s="15"/>
      <c r="U526" s="15"/>
      <c r="V526" s="15">
        <v>0</v>
      </c>
      <c r="W526" s="15">
        <v>2.5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 t="s">
        <v>138</v>
      </c>
      <c r="AD526" s="15" t="s">
        <v>139</v>
      </c>
      <c r="AE526" s="15">
        <v>34.5</v>
      </c>
      <c r="AF526" s="15">
        <v>7.2</v>
      </c>
      <c r="AG526" s="15">
        <v>1</v>
      </c>
      <c r="AH526" s="15">
        <v>0.4</v>
      </c>
      <c r="AI526" s="15">
        <v>1.3</v>
      </c>
      <c r="AJ526" s="16">
        <f t="shared" si="277"/>
        <v>0.9</v>
      </c>
      <c r="AK526" s="16" t="s">
        <v>135</v>
      </c>
      <c r="AL526" s="16" t="s">
        <v>135</v>
      </c>
      <c r="AM526" s="15" t="s">
        <v>140</v>
      </c>
      <c r="AN526" s="16">
        <f t="shared" si="278"/>
        <v>2</v>
      </c>
      <c r="AO526" s="16">
        <v>0</v>
      </c>
      <c r="AP526" s="16">
        <v>0</v>
      </c>
      <c r="AQ526" s="16">
        <v>0</v>
      </c>
      <c r="AR526" s="16">
        <v>0</v>
      </c>
      <c r="AS526" s="16">
        <v>0</v>
      </c>
      <c r="AT526" s="16" t="s">
        <v>135</v>
      </c>
      <c r="AU526" s="17">
        <f t="shared" si="279"/>
        <v>0</v>
      </c>
      <c r="AV526" s="17"/>
      <c r="AW526" s="17">
        <f>VLOOKUP(I526,ABNT5101!$I$3:$J$9,2)</f>
        <v>10</v>
      </c>
      <c r="AX526" s="17">
        <f>VLOOKUP(I526,ABNT5101!$I$3:$M$9,5)</f>
        <v>0.18</v>
      </c>
      <c r="AY526" s="131" t="str">
        <f>_xlfn.XLOOKUP(I526,ABNT5101!$I:$I,ABNT5101!$L:$L)</f>
        <v>-</v>
      </c>
      <c r="AZ526" s="131">
        <f>_xlfn.XLOOKUP(I526,ABNT5101!$I:$I,ABNT5101!M:M)</f>
        <v>0.18</v>
      </c>
      <c r="BA526" s="131" t="str">
        <f>_xlfn.XLOOKUP(I526,ABNT5101!$I:$I,ABNT5101!N:N)</f>
        <v>-</v>
      </c>
      <c r="BB526" s="131">
        <f>_xlfn.XLOOKUP(I526,ABNT5101!$I:$I,ABNT5101!O:O)</f>
        <v>16</v>
      </c>
      <c r="BC526" s="18" t="str">
        <f t="shared" si="280"/>
        <v>ATENDE</v>
      </c>
      <c r="BD526" s="19">
        <f t="shared" si="281"/>
        <v>0.13000000000000012</v>
      </c>
      <c r="BE526" s="19">
        <f t="shared" si="282"/>
        <v>1.3333333333333335</v>
      </c>
      <c r="BF526" s="19" t="str">
        <f t="shared" si="283"/>
        <v>-</v>
      </c>
      <c r="BG526" s="20">
        <v>11.3</v>
      </c>
      <c r="BH526" s="20">
        <v>0.42</v>
      </c>
      <c r="BI526" s="20"/>
      <c r="BJ526" s="20"/>
      <c r="BK526" s="21"/>
      <c r="BL526" s="20"/>
      <c r="BM526" s="18" t="str">
        <f t="shared" si="284"/>
        <v>ATENDE</v>
      </c>
      <c r="BN526" s="18" t="str">
        <f t="shared" si="285"/>
        <v>ATENDE</v>
      </c>
      <c r="BO526" s="18" t="str">
        <f t="shared" si="286"/>
        <v>ATENDE</v>
      </c>
      <c r="BP526" s="18" t="str">
        <f t="shared" si="287"/>
        <v>ATENDE</v>
      </c>
      <c r="BQ526" s="22" t="str">
        <f t="shared" si="288"/>
        <v>C4</v>
      </c>
      <c r="BR526" s="22" t="str">
        <f t="shared" si="303"/>
        <v>P6</v>
      </c>
      <c r="BS526" s="23">
        <f t="shared" si="289"/>
        <v>1.9633333333333334</v>
      </c>
      <c r="BT526" s="20">
        <v>8.89</v>
      </c>
      <c r="BU526" s="20">
        <v>3.51</v>
      </c>
      <c r="BV526" s="132">
        <f>IF(BR526="-","-",_xlfn.XLOOKUP(BR526,ABNT5101!$B$4:$B$9,ABNT5101!$C$4:$C$9))</f>
        <v>3</v>
      </c>
      <c r="BW526" s="132">
        <f>IF(BR526="-","-",_xlfn.XLOOKUP(BR526,ABNT5101!$B$4:$B$9,ABNT5101!$D$4:$D$9))</f>
        <v>0.6</v>
      </c>
      <c r="BX526" s="18" t="str">
        <f t="shared" si="290"/>
        <v>ATENDE</v>
      </c>
      <c r="BY526" s="18" t="str">
        <f t="shared" si="291"/>
        <v>ATENDE</v>
      </c>
      <c r="BZ526" s="18" t="str">
        <f t="shared" si="292"/>
        <v>ATENDE</v>
      </c>
      <c r="CA526" s="22" t="str">
        <f t="shared" si="304"/>
        <v>P6</v>
      </c>
      <c r="CB526" s="23">
        <f t="shared" si="293"/>
        <v>0.55333333333333345</v>
      </c>
      <c r="CC526" s="22">
        <v>4.66</v>
      </c>
      <c r="CD526" s="22">
        <v>2.39</v>
      </c>
      <c r="CE526" s="130">
        <f>IF(CA526="-","-",_xlfn.XLOOKUP(CA526,ABNT5101!$B$4:$B$9,ABNT5101!$C$4:$C$9))</f>
        <v>3</v>
      </c>
      <c r="CF526" s="130">
        <f>IF(CA526="-","-",_xlfn.XLOOKUP(CA526,ABNT5101!$B$4:$B$9,ABNT5101!$D$4:$D$9))</f>
        <v>0.6</v>
      </c>
      <c r="CG526" s="18" t="str">
        <f t="shared" si="294"/>
        <v>ATENDE</v>
      </c>
      <c r="CH526" s="18" t="str">
        <f t="shared" si="295"/>
        <v>ATENDE</v>
      </c>
      <c r="CI526" s="18" t="str">
        <f t="shared" si="296"/>
        <v>ATENDE</v>
      </c>
      <c r="CJ526" s="133" t="str">
        <f>_xlfn.XLOOKUP(CK526,'Banco de dados'!$B:$B,'Banco de dados'!$D:$D)</f>
        <v>TECNOWATT</v>
      </c>
      <c r="CK526" s="25" t="s">
        <v>826</v>
      </c>
      <c r="CL526" s="24" t="str">
        <f>_xlfn.XLOOKUP(CK526,'Banco de dados'!$B:$B,'Banco de dados'!$E:$E)</f>
        <v>SIGSAGPTLRRSSNDL_40W_50IBBRS
1-10C1MUN6.5</v>
      </c>
      <c r="CM526" s="24"/>
      <c r="CN526" s="24" t="e">
        <f>IF(CM526="-","-",_xlfn.XLOOKUP(CM526,'Banco de dados'!$B:$B,'Banco de dados'!$E:$E))</f>
        <v>#N/A</v>
      </c>
      <c r="CO526" s="26">
        <f t="shared" si="297"/>
        <v>1</v>
      </c>
      <c r="CP526" s="24">
        <f>_xlfn.XLOOKUP(CK526,'Banco de dados'!$B:$B,'Banco de dados'!$H:$H)</f>
        <v>40</v>
      </c>
      <c r="CQ526" s="24" t="e">
        <f>_xlfn.XLOOKUP(CM526,'Banco de dados'!$B:$B,'Banco de dados'!$H:$H)</f>
        <v>#N/A</v>
      </c>
      <c r="CR526" s="24">
        <f>_xlfn.XLOOKUP(CK526,'Banco de dados'!$B:$B,'Banco de dados'!$F:$F)</f>
        <v>6641</v>
      </c>
      <c r="CS526" s="24" t="e">
        <f>_xlfn.XLOOKUP(CM526,'Banco de dados'!$B:$B,'Banco de dados'!$F:$F)</f>
        <v>#N/A</v>
      </c>
      <c r="CT526" s="25">
        <v>0</v>
      </c>
      <c r="CU526" s="25"/>
      <c r="CV526" s="24" t="str">
        <f>IF(AI526&lt;=0.5,"Curto I",IF(AND(AI526&gt;='Braços de IP'!$B$9,AI526&lt;='Braços de IP'!$D$9),'Braços de IP'!$E$9,IF(AND(AI526&gt;='Braços de IP'!$B$10,AI526&lt;='Braços de IP'!$D$10),'Braços de IP'!$E$10,IF(AND(AI526&gt;='Braços de IP'!$B$11,AI526&lt;='Braços de IP'!$D$11),'Braços de IP'!$E$11,IF(AND(AI526&gt;='Braços de IP'!$B$12,AI526&lt;='Braços de IP'!$D$12),'Braços de IP'!$E$12,IF(AND(AI526&gt;='Braços de IP'!$B$13,AI526&lt;='Braços de IP'!$D$13),'Braços de IP'!$E$13,IF(AND(AI526&gt;='Braços de IP'!$B$14,AI526&lt;='Braços de IP'!$D$14),'Braços de IP'!$E$14,"ERRO")))))))</f>
        <v>Curto II</v>
      </c>
      <c r="CW526" s="25"/>
      <c r="CX526" s="24" t="str">
        <f>IF($CW526="","",VLOOKUP($CW526,'Braços de IP'!$E$9:$I$15,2,0))</f>
        <v/>
      </c>
      <c r="CY526" s="27" t="str">
        <f>IF($CW526="","",VLOOKUP($CW526,'Braços de IP'!$E$9:$I$15,5,0))</f>
        <v/>
      </c>
      <c r="CZ526" s="24"/>
      <c r="DA526" s="24"/>
      <c r="DB526" s="24"/>
      <c r="DC526" s="24"/>
      <c r="DD526" s="24"/>
      <c r="DE526" s="24"/>
      <c r="DF526" s="28">
        <f t="shared" si="298"/>
        <v>40</v>
      </c>
      <c r="DG526" s="29">
        <f t="shared" si="299"/>
        <v>100</v>
      </c>
      <c r="DH526" s="28">
        <f t="shared" si="300"/>
        <v>140</v>
      </c>
      <c r="DI526" s="30">
        <f t="shared" si="301"/>
        <v>0.6</v>
      </c>
      <c r="DJ526" s="31"/>
      <c r="DK526" s="32"/>
      <c r="DL526" s="15" t="s">
        <v>141</v>
      </c>
      <c r="DM526" s="15"/>
      <c r="DO526" s="33">
        <f t="shared" si="302"/>
        <v>0.65811965811965811</v>
      </c>
    </row>
    <row r="527" spans="3:119" ht="15.75" hidden="1" customHeight="1" x14ac:dyDescent="0.3">
      <c r="C527" t="s">
        <v>1006</v>
      </c>
      <c r="D527" s="15">
        <v>176</v>
      </c>
      <c r="E527" s="15" t="s">
        <v>132</v>
      </c>
      <c r="F527" s="15" t="s">
        <v>345</v>
      </c>
      <c r="G527" s="15">
        <v>-30.04091764</v>
      </c>
      <c r="H527" s="15">
        <v>-50.160665510000001</v>
      </c>
      <c r="I527" s="15" t="s">
        <v>154</v>
      </c>
      <c r="J527" s="15" t="s">
        <v>135</v>
      </c>
      <c r="K527" s="15" t="s">
        <v>136</v>
      </c>
      <c r="L527" s="15" t="s">
        <v>148</v>
      </c>
      <c r="M527" s="15">
        <v>100</v>
      </c>
      <c r="N527" s="15">
        <v>17</v>
      </c>
      <c r="O527" s="15">
        <v>0</v>
      </c>
      <c r="P527" s="15">
        <f t="shared" si="276"/>
        <v>200</v>
      </c>
      <c r="Q527" s="20">
        <v>2</v>
      </c>
      <c r="R527" s="16">
        <v>2.5</v>
      </c>
      <c r="S527" s="16">
        <v>7</v>
      </c>
      <c r="T527" s="15"/>
      <c r="U527" s="15"/>
      <c r="V527" s="15">
        <v>0</v>
      </c>
      <c r="W527" s="15">
        <v>2.5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 t="s">
        <v>138</v>
      </c>
      <c r="AD527" s="15" t="s">
        <v>139</v>
      </c>
      <c r="AE527" s="15">
        <v>33.700000000000003</v>
      </c>
      <c r="AF527" s="15">
        <v>7.3</v>
      </c>
      <c r="AG527" s="15">
        <v>1</v>
      </c>
      <c r="AH527" s="15">
        <v>0.3</v>
      </c>
      <c r="AI527" s="15">
        <v>1.3</v>
      </c>
      <c r="AJ527" s="16">
        <f t="shared" si="277"/>
        <v>1</v>
      </c>
      <c r="AK527" s="16" t="s">
        <v>135</v>
      </c>
      <c r="AL527" s="16" t="s">
        <v>135</v>
      </c>
      <c r="AM527" s="15" t="s">
        <v>140</v>
      </c>
      <c r="AN527" s="16">
        <f t="shared" si="278"/>
        <v>2</v>
      </c>
      <c r="AO527" s="16">
        <v>0</v>
      </c>
      <c r="AP527" s="16">
        <v>0</v>
      </c>
      <c r="AQ527" s="16">
        <v>0</v>
      </c>
      <c r="AR527" s="16">
        <v>0</v>
      </c>
      <c r="AS527" s="16">
        <v>0</v>
      </c>
      <c r="AT527" s="16" t="s">
        <v>135</v>
      </c>
      <c r="AU527" s="17">
        <f t="shared" si="279"/>
        <v>0</v>
      </c>
      <c r="AV527" s="17"/>
      <c r="AW527" s="17">
        <f>VLOOKUP(I527,ABNT5101!$I$3:$J$9,2)</f>
        <v>10</v>
      </c>
      <c r="AX527" s="17">
        <f>VLOOKUP(I527,ABNT5101!$I$3:$M$9,5)</f>
        <v>0.18</v>
      </c>
      <c r="AY527" s="131" t="str">
        <f>_xlfn.XLOOKUP(I527,ABNT5101!$I:$I,ABNT5101!$L:$L)</f>
        <v>-</v>
      </c>
      <c r="AZ527" s="131">
        <f>_xlfn.XLOOKUP(I527,ABNT5101!$I:$I,ABNT5101!M:M)</f>
        <v>0.18</v>
      </c>
      <c r="BA527" s="131" t="str">
        <f>_xlfn.XLOOKUP(I527,ABNT5101!$I:$I,ABNT5101!N:N)</f>
        <v>-</v>
      </c>
      <c r="BB527" s="131">
        <f>_xlfn.XLOOKUP(I527,ABNT5101!$I:$I,ABNT5101!O:O)</f>
        <v>16</v>
      </c>
      <c r="BC527" s="18" t="str">
        <f t="shared" si="280"/>
        <v>ATENDE</v>
      </c>
      <c r="BD527" s="19">
        <f t="shared" si="281"/>
        <v>6.800000000000006E-2</v>
      </c>
      <c r="BE527" s="19">
        <f t="shared" si="282"/>
        <v>1.3333333333333335</v>
      </c>
      <c r="BF527" s="19" t="str">
        <f t="shared" si="283"/>
        <v>-</v>
      </c>
      <c r="BG527" s="20">
        <v>10.68</v>
      </c>
      <c r="BH527" s="20">
        <v>0.42</v>
      </c>
      <c r="BI527" s="20"/>
      <c r="BJ527" s="20"/>
      <c r="BK527" s="21"/>
      <c r="BL527" s="20"/>
      <c r="BM527" s="18" t="str">
        <f t="shared" si="284"/>
        <v>ATENDE</v>
      </c>
      <c r="BN527" s="18" t="str">
        <f t="shared" si="285"/>
        <v>ATENDE</v>
      </c>
      <c r="BO527" s="18" t="str">
        <f t="shared" si="286"/>
        <v>ATENDE</v>
      </c>
      <c r="BP527" s="18" t="str">
        <f t="shared" si="287"/>
        <v>ATENDE</v>
      </c>
      <c r="BQ527" s="22" t="str">
        <f t="shared" si="288"/>
        <v>C4</v>
      </c>
      <c r="BR527" s="22" t="str">
        <f t="shared" si="303"/>
        <v>P6</v>
      </c>
      <c r="BS527" s="23">
        <f t="shared" si="289"/>
        <v>1.9433333333333334</v>
      </c>
      <c r="BT527" s="20">
        <v>8.83</v>
      </c>
      <c r="BU527" s="20">
        <v>3.46</v>
      </c>
      <c r="BV527" s="132">
        <f>IF(BR527="-","-",_xlfn.XLOOKUP(BR527,ABNT5101!$B$4:$B$9,ABNT5101!$C$4:$C$9))</f>
        <v>3</v>
      </c>
      <c r="BW527" s="132">
        <f>IF(BR527="-","-",_xlfn.XLOOKUP(BR527,ABNT5101!$B$4:$B$9,ABNT5101!$D$4:$D$9))</f>
        <v>0.6</v>
      </c>
      <c r="BX527" s="18" t="str">
        <f t="shared" si="290"/>
        <v>ATENDE</v>
      </c>
      <c r="BY527" s="18" t="str">
        <f t="shared" si="291"/>
        <v>ATENDE</v>
      </c>
      <c r="BZ527" s="18" t="str">
        <f t="shared" si="292"/>
        <v>ATENDE</v>
      </c>
      <c r="CA527" s="22" t="str">
        <f t="shared" si="304"/>
        <v>P6</v>
      </c>
      <c r="CB527" s="23">
        <f t="shared" si="293"/>
        <v>1.2399999999999998</v>
      </c>
      <c r="CC527" s="22">
        <v>6.72</v>
      </c>
      <c r="CD527" s="22">
        <v>3.44</v>
      </c>
      <c r="CE527" s="130">
        <f>IF(CA527="-","-",_xlfn.XLOOKUP(CA527,ABNT5101!$B$4:$B$9,ABNT5101!$C$4:$C$9))</f>
        <v>3</v>
      </c>
      <c r="CF527" s="130">
        <f>IF(CA527="-","-",_xlfn.XLOOKUP(CA527,ABNT5101!$B$4:$B$9,ABNT5101!$D$4:$D$9))</f>
        <v>0.6</v>
      </c>
      <c r="CG527" s="18" t="str">
        <f t="shared" si="294"/>
        <v>ATENDE</v>
      </c>
      <c r="CH527" s="18" t="str">
        <f t="shared" si="295"/>
        <v>ATENDE</v>
      </c>
      <c r="CI527" s="18" t="str">
        <f t="shared" si="296"/>
        <v>ATENDE</v>
      </c>
      <c r="CJ527" s="133" t="str">
        <f>_xlfn.XLOOKUP(CK527,'Banco de dados'!$B:$B,'Banco de dados'!$D:$D)</f>
        <v>LEDSTAR</v>
      </c>
      <c r="CK527" s="25" t="s">
        <v>711</v>
      </c>
      <c r="CL527" s="24" t="str">
        <f>_xlfn.XLOOKUP(CK527,'Banco de dados'!$B:$B,'Banco de dados'!$E:$E)</f>
        <v>LUM LED SL VT 9.1 44W</v>
      </c>
      <c r="CM527" s="24"/>
      <c r="CN527" s="24">
        <f>IF(CM527="-","-",_xlfn.XLOOKUP(CM527,'Banco de dados'!$B:$B,'Banco de dados'!$E:$E))</f>
        <v>0</v>
      </c>
      <c r="CO527" s="26">
        <f t="shared" si="297"/>
        <v>1</v>
      </c>
      <c r="CP527" s="24">
        <f>_xlfn.XLOOKUP(CK527,'Banco de dados'!$B:$B,'Banco de dados'!$H:$H)</f>
        <v>44</v>
      </c>
      <c r="CQ527" s="24">
        <f>_xlfn.XLOOKUP(CM527,'Banco de dados'!$B:$B,'Banco de dados'!$H:$H)</f>
        <v>0</v>
      </c>
      <c r="CR527" s="24">
        <f>_xlfn.XLOOKUP(CK527,'Banco de dados'!$B:$B,'Banco de dados'!$F:$F)</f>
        <v>7657.99</v>
      </c>
      <c r="CS527" s="24">
        <f>_xlfn.XLOOKUP(CM527,'Banco de dados'!$B:$B,'Banco de dados'!$F:$F)</f>
        <v>0</v>
      </c>
      <c r="CT527" s="25">
        <v>0</v>
      </c>
      <c r="CU527" s="25"/>
      <c r="CV527" s="24" t="str">
        <f>IF(AI527&lt;=0.5,"Curto I",IF(AND(AI527&gt;='Braços de IP'!$B$9,AI527&lt;='Braços de IP'!$D$9),'Braços de IP'!$E$9,IF(AND(AI527&gt;='Braços de IP'!$B$10,AI527&lt;='Braços de IP'!$D$10),'Braços de IP'!$E$10,IF(AND(AI527&gt;='Braços de IP'!$B$11,AI527&lt;='Braços de IP'!$D$11),'Braços de IP'!$E$11,IF(AND(AI527&gt;='Braços de IP'!$B$12,AI527&lt;='Braços de IP'!$D$12),'Braços de IP'!$E$12,IF(AND(AI527&gt;='Braços de IP'!$B$13,AI527&lt;='Braços de IP'!$D$13),'Braços de IP'!$E$13,IF(AND(AI527&gt;='Braços de IP'!$B$14,AI527&lt;='Braços de IP'!$D$14),'Braços de IP'!$E$14,"ERRO")))))))</f>
        <v>Curto II</v>
      </c>
      <c r="CW527" s="25"/>
      <c r="CX527" s="24" t="str">
        <f>IF($CW527="","",VLOOKUP($CW527,'Braços de IP'!$E$9:$I$15,2,0))</f>
        <v/>
      </c>
      <c r="CY527" s="27" t="str">
        <f>IF($CW527="","",VLOOKUP($CW527,'Braços de IP'!$E$9:$I$15,5,0))</f>
        <v/>
      </c>
      <c r="CZ527" s="24"/>
      <c r="DA527" s="24"/>
      <c r="DB527" s="24"/>
      <c r="DC527" s="24"/>
      <c r="DD527" s="24"/>
      <c r="DE527" s="24"/>
      <c r="DF527" s="28">
        <f t="shared" si="298"/>
        <v>44</v>
      </c>
      <c r="DG527" s="29">
        <f t="shared" si="299"/>
        <v>100</v>
      </c>
      <c r="DH527" s="28">
        <f t="shared" si="300"/>
        <v>144</v>
      </c>
      <c r="DI527" s="30">
        <f t="shared" si="301"/>
        <v>0.56000000000000005</v>
      </c>
      <c r="DJ527" s="31"/>
      <c r="DK527" s="32"/>
      <c r="DL527" s="15" t="s">
        <v>141</v>
      </c>
      <c r="DM527" s="15"/>
      <c r="DO527" s="33">
        <f t="shared" si="302"/>
        <v>0.62393162393162394</v>
      </c>
    </row>
    <row r="528" spans="3:119" ht="15.75" hidden="1" customHeight="1" x14ac:dyDescent="0.3">
      <c r="C528" t="s">
        <v>1006</v>
      </c>
      <c r="D528" s="15">
        <v>176</v>
      </c>
      <c r="E528" s="15" t="s">
        <v>132</v>
      </c>
      <c r="F528" s="15" t="s">
        <v>345</v>
      </c>
      <c r="G528" s="15">
        <v>-30.04091764</v>
      </c>
      <c r="H528" s="15">
        <v>-50.160665510000001</v>
      </c>
      <c r="I528" s="15" t="s">
        <v>154</v>
      </c>
      <c r="J528" s="15" t="s">
        <v>135</v>
      </c>
      <c r="K528" s="15" t="s">
        <v>136</v>
      </c>
      <c r="L528" s="15" t="s">
        <v>148</v>
      </c>
      <c r="M528" s="15">
        <v>100</v>
      </c>
      <c r="N528" s="15">
        <v>17</v>
      </c>
      <c r="O528" s="15">
        <v>0</v>
      </c>
      <c r="P528" s="15">
        <f t="shared" si="276"/>
        <v>200</v>
      </c>
      <c r="Q528" s="20">
        <v>2</v>
      </c>
      <c r="R528" s="16">
        <v>2.5</v>
      </c>
      <c r="S528" s="16">
        <v>7</v>
      </c>
      <c r="T528" s="15"/>
      <c r="U528" s="15"/>
      <c r="V528" s="15">
        <v>0</v>
      </c>
      <c r="W528" s="15">
        <v>2.5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 t="s">
        <v>138</v>
      </c>
      <c r="AD528" s="15" t="s">
        <v>139</v>
      </c>
      <c r="AE528" s="15">
        <v>33.700000000000003</v>
      </c>
      <c r="AF528" s="15">
        <v>7.3</v>
      </c>
      <c r="AG528" s="15">
        <v>1</v>
      </c>
      <c r="AH528" s="15">
        <v>0.3</v>
      </c>
      <c r="AI528" s="15">
        <v>1.3</v>
      </c>
      <c r="AJ528" s="16">
        <f t="shared" si="277"/>
        <v>1</v>
      </c>
      <c r="AK528" s="16" t="s">
        <v>135</v>
      </c>
      <c r="AL528" s="16" t="s">
        <v>135</v>
      </c>
      <c r="AM528" s="15" t="s">
        <v>140</v>
      </c>
      <c r="AN528" s="16">
        <f t="shared" si="278"/>
        <v>2</v>
      </c>
      <c r="AO528" s="16">
        <v>0</v>
      </c>
      <c r="AP528" s="16">
        <v>0</v>
      </c>
      <c r="AQ528" s="16">
        <v>0</v>
      </c>
      <c r="AR528" s="16">
        <v>0</v>
      </c>
      <c r="AS528" s="16">
        <v>0</v>
      </c>
      <c r="AT528" s="16" t="s">
        <v>135</v>
      </c>
      <c r="AU528" s="17">
        <f t="shared" si="279"/>
        <v>0</v>
      </c>
      <c r="AV528" s="17"/>
      <c r="AW528" s="17">
        <f>VLOOKUP(I528,ABNT5101!$I$3:$J$9,2)</f>
        <v>10</v>
      </c>
      <c r="AX528" s="17">
        <f>VLOOKUP(I528,ABNT5101!$I$3:$M$9,5)</f>
        <v>0.18</v>
      </c>
      <c r="AY528" s="131" t="str">
        <f>_xlfn.XLOOKUP(I528,ABNT5101!$I:$I,ABNT5101!$L:$L)</f>
        <v>-</v>
      </c>
      <c r="AZ528" s="131">
        <f>_xlfn.XLOOKUP(I528,ABNT5101!$I:$I,ABNT5101!M:M)</f>
        <v>0.18</v>
      </c>
      <c r="BA528" s="131" t="str">
        <f>_xlfn.XLOOKUP(I528,ABNT5101!$I:$I,ABNT5101!N:N)</f>
        <v>-</v>
      </c>
      <c r="BB528" s="131">
        <f>_xlfn.XLOOKUP(I528,ABNT5101!$I:$I,ABNT5101!O:O)</f>
        <v>16</v>
      </c>
      <c r="BC528" s="18" t="str">
        <f t="shared" si="280"/>
        <v>ATENDE</v>
      </c>
      <c r="BD528" s="19">
        <f t="shared" si="281"/>
        <v>1.6000000000000014E-2</v>
      </c>
      <c r="BE528" s="19">
        <f t="shared" si="282"/>
        <v>2.0555555555555558</v>
      </c>
      <c r="BF528" s="19" t="str">
        <f t="shared" si="283"/>
        <v>-</v>
      </c>
      <c r="BG528" s="20">
        <v>10.16</v>
      </c>
      <c r="BH528" s="20">
        <v>0.55000000000000004</v>
      </c>
      <c r="BI528" s="20"/>
      <c r="BJ528" s="20"/>
      <c r="BK528" s="21"/>
      <c r="BL528" s="20"/>
      <c r="BM528" s="18" t="str">
        <f t="shared" si="284"/>
        <v>ATENDE</v>
      </c>
      <c r="BN528" s="18" t="str">
        <f t="shared" si="285"/>
        <v>ATENDE</v>
      </c>
      <c r="BO528" s="18" t="str">
        <f t="shared" si="286"/>
        <v>ATENDE</v>
      </c>
      <c r="BP528" s="18" t="str">
        <f t="shared" si="287"/>
        <v>ATENDE</v>
      </c>
      <c r="BQ528" s="22" t="str">
        <f t="shared" si="288"/>
        <v>C4</v>
      </c>
      <c r="BR528" s="22" t="str">
        <f t="shared" si="303"/>
        <v>P6</v>
      </c>
      <c r="BS528" s="23">
        <f t="shared" si="289"/>
        <v>1.7899999999999996</v>
      </c>
      <c r="BT528" s="20">
        <v>8.3699999999999992</v>
      </c>
      <c r="BU528" s="20">
        <v>3.65</v>
      </c>
      <c r="BV528" s="132">
        <f>IF(BR528="-","-",_xlfn.XLOOKUP(BR528,ABNT5101!$B$4:$B$9,ABNT5101!$C$4:$C$9))</f>
        <v>3</v>
      </c>
      <c r="BW528" s="132">
        <f>IF(BR528="-","-",_xlfn.XLOOKUP(BR528,ABNT5101!$B$4:$B$9,ABNT5101!$D$4:$D$9))</f>
        <v>0.6</v>
      </c>
      <c r="BX528" s="18" t="str">
        <f t="shared" si="290"/>
        <v>ATENDE</v>
      </c>
      <c r="BY528" s="18" t="str">
        <f t="shared" si="291"/>
        <v>ATENDE</v>
      </c>
      <c r="BZ528" s="18" t="str">
        <f t="shared" si="292"/>
        <v>ATENDE</v>
      </c>
      <c r="CA528" s="22" t="str">
        <f t="shared" si="304"/>
        <v>P6</v>
      </c>
      <c r="CB528" s="23">
        <f t="shared" si="293"/>
        <v>0.94666666666666655</v>
      </c>
      <c r="CC528" s="22">
        <v>5.84</v>
      </c>
      <c r="CD528" s="22">
        <v>4.07</v>
      </c>
      <c r="CE528" s="130">
        <f>IF(CA528="-","-",_xlfn.XLOOKUP(CA528,ABNT5101!$B$4:$B$9,ABNT5101!$C$4:$C$9))</f>
        <v>3</v>
      </c>
      <c r="CF528" s="130">
        <f>IF(CA528="-","-",_xlfn.XLOOKUP(CA528,ABNT5101!$B$4:$B$9,ABNT5101!$D$4:$D$9))</f>
        <v>0.6</v>
      </c>
      <c r="CG528" s="18" t="str">
        <f t="shared" si="294"/>
        <v>ATENDE</v>
      </c>
      <c r="CH528" s="18" t="str">
        <f t="shared" si="295"/>
        <v>ATENDE</v>
      </c>
      <c r="CI528" s="18" t="str">
        <f t="shared" si="296"/>
        <v>ATENDE</v>
      </c>
      <c r="CJ528" s="133" t="str">
        <f>_xlfn.XLOOKUP(CK528,'Banco de dados'!$B:$B,'Banco de dados'!$D:$D)</f>
        <v>SX LIGHTING</v>
      </c>
      <c r="CK528" s="25" t="s">
        <v>803</v>
      </c>
      <c r="CL528" s="24" t="str">
        <f>_xlfn.XLOOKUP(CK528,'Banco de dados'!$B:$B,'Banco de dados'!$E:$E)</f>
        <v>SXINEVO040K40L12CZF7PHF</v>
      </c>
      <c r="CM528" s="24"/>
      <c r="CN528" s="24">
        <f>IF(CM528="-","-",_xlfn.XLOOKUP(CM528,'Banco de dados'!$B:$B,'Banco de dados'!$E:$E))</f>
        <v>0</v>
      </c>
      <c r="CO528" s="26">
        <f t="shared" si="297"/>
        <v>1</v>
      </c>
      <c r="CP528" s="24">
        <f>_xlfn.XLOOKUP(CK528,'Banco de dados'!$B:$B,'Banco de dados'!$H:$H)</f>
        <v>39</v>
      </c>
      <c r="CQ528" s="24">
        <f>_xlfn.XLOOKUP(CM528,'Banco de dados'!$B:$B,'Banco de dados'!$H:$H)</f>
        <v>0</v>
      </c>
      <c r="CR528" s="24">
        <f>_xlfn.XLOOKUP(CK528,'Banco de dados'!$B:$B,'Banco de dados'!$F:$F)</f>
        <v>6552</v>
      </c>
      <c r="CS528" s="24">
        <f>_xlfn.XLOOKUP(CM528,'Banco de dados'!$B:$B,'Banco de dados'!$F:$F)</f>
        <v>0</v>
      </c>
      <c r="CT528" s="25">
        <v>0</v>
      </c>
      <c r="CU528" s="25"/>
      <c r="CV528" s="24" t="str">
        <f>IF(AI528&lt;=0.5,"Curto I",IF(AND(AI528&gt;='Braços de IP'!$B$9,AI528&lt;='Braços de IP'!$D$9),'Braços de IP'!$E$9,IF(AND(AI528&gt;='Braços de IP'!$B$10,AI528&lt;='Braços de IP'!$D$10),'Braços de IP'!$E$10,IF(AND(AI528&gt;='Braços de IP'!$B$11,AI528&lt;='Braços de IP'!$D$11),'Braços de IP'!$E$11,IF(AND(AI528&gt;='Braços de IP'!$B$12,AI528&lt;='Braços de IP'!$D$12),'Braços de IP'!$E$12,IF(AND(AI528&gt;='Braços de IP'!$B$13,AI528&lt;='Braços de IP'!$D$13),'Braços de IP'!$E$13,IF(AND(AI528&gt;='Braços de IP'!$B$14,AI528&lt;='Braços de IP'!$D$14),'Braços de IP'!$E$14,"ERRO")))))))</f>
        <v>Curto II</v>
      </c>
      <c r="CW528" s="25"/>
      <c r="CX528" s="24" t="str">
        <f>IF($CW528="","",VLOOKUP($CW528,'Braços de IP'!$E$9:$I$15,2,0))</f>
        <v/>
      </c>
      <c r="CY528" s="27" t="str">
        <f>IF($CW528="","",VLOOKUP($CW528,'Braços de IP'!$E$9:$I$15,5,0))</f>
        <v/>
      </c>
      <c r="CZ528" s="24"/>
      <c r="DA528" s="24"/>
      <c r="DB528" s="24"/>
      <c r="DC528" s="24"/>
      <c r="DD528" s="24"/>
      <c r="DE528" s="24"/>
      <c r="DF528" s="28">
        <f t="shared" si="298"/>
        <v>39</v>
      </c>
      <c r="DG528" s="29">
        <f t="shared" si="299"/>
        <v>100</v>
      </c>
      <c r="DH528" s="28">
        <f t="shared" si="300"/>
        <v>139</v>
      </c>
      <c r="DI528" s="30">
        <f t="shared" si="301"/>
        <v>0.61</v>
      </c>
      <c r="DJ528" s="31"/>
      <c r="DK528" s="32"/>
      <c r="DL528" s="15" t="s">
        <v>141</v>
      </c>
      <c r="DM528" s="15"/>
      <c r="DO528" s="33">
        <f t="shared" si="302"/>
        <v>0.66666666666666663</v>
      </c>
    </row>
    <row r="529" spans="1:125" ht="15.75" hidden="1" customHeight="1" x14ac:dyDescent="0.3">
      <c r="C529" t="s">
        <v>1006</v>
      </c>
      <c r="D529" s="15">
        <v>176</v>
      </c>
      <c r="E529" s="15" t="s">
        <v>132</v>
      </c>
      <c r="F529" s="15" t="s">
        <v>345</v>
      </c>
      <c r="G529" s="15">
        <v>-30.04091764</v>
      </c>
      <c r="H529" s="15">
        <v>-50.160665510000001</v>
      </c>
      <c r="I529" s="15" t="s">
        <v>154</v>
      </c>
      <c r="J529" s="15" t="s">
        <v>135</v>
      </c>
      <c r="K529" s="15" t="s">
        <v>136</v>
      </c>
      <c r="L529" s="15" t="s">
        <v>148</v>
      </c>
      <c r="M529" s="15">
        <v>100</v>
      </c>
      <c r="N529" s="15">
        <v>17</v>
      </c>
      <c r="O529" s="15">
        <v>0</v>
      </c>
      <c r="P529" s="15">
        <f t="shared" si="276"/>
        <v>200</v>
      </c>
      <c r="Q529" s="20">
        <v>2</v>
      </c>
      <c r="R529" s="16">
        <v>2.5</v>
      </c>
      <c r="S529" s="16">
        <v>7</v>
      </c>
      <c r="T529" s="15"/>
      <c r="U529" s="15"/>
      <c r="V529" s="15">
        <v>0</v>
      </c>
      <c r="W529" s="15">
        <v>2.5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 t="s">
        <v>138</v>
      </c>
      <c r="AD529" s="15" t="s">
        <v>139</v>
      </c>
      <c r="AE529" s="15">
        <v>33.700000000000003</v>
      </c>
      <c r="AF529" s="15">
        <v>7.3</v>
      </c>
      <c r="AG529" s="15">
        <v>1</v>
      </c>
      <c r="AH529" s="15">
        <v>0.3</v>
      </c>
      <c r="AI529" s="15">
        <v>1.3</v>
      </c>
      <c r="AJ529" s="16">
        <f t="shared" si="277"/>
        <v>1</v>
      </c>
      <c r="AK529" s="16" t="s">
        <v>135</v>
      </c>
      <c r="AL529" s="16" t="s">
        <v>135</v>
      </c>
      <c r="AM529" s="15" t="s">
        <v>140</v>
      </c>
      <c r="AN529" s="16">
        <f t="shared" si="278"/>
        <v>2</v>
      </c>
      <c r="AO529" s="16">
        <v>0</v>
      </c>
      <c r="AP529" s="16">
        <v>0</v>
      </c>
      <c r="AQ529" s="16">
        <v>0</v>
      </c>
      <c r="AR529" s="16">
        <v>0</v>
      </c>
      <c r="AS529" s="16">
        <v>0</v>
      </c>
      <c r="AT529" s="16" t="s">
        <v>135</v>
      </c>
      <c r="AU529" s="17">
        <f t="shared" si="279"/>
        <v>0</v>
      </c>
      <c r="AV529" s="17"/>
      <c r="AW529" s="17">
        <f>VLOOKUP(I529,ABNT5101!$I$3:$J$9,2)</f>
        <v>10</v>
      </c>
      <c r="AX529" s="17">
        <f>VLOOKUP(I529,ABNT5101!$I$3:$M$9,5)</f>
        <v>0.18</v>
      </c>
      <c r="AY529" s="131" t="str">
        <f>_xlfn.XLOOKUP(I529,ABNT5101!$I:$I,ABNT5101!$L:$L)</f>
        <v>-</v>
      </c>
      <c r="AZ529" s="131">
        <f>_xlfn.XLOOKUP(I529,ABNT5101!$I:$I,ABNT5101!M:M)</f>
        <v>0.18</v>
      </c>
      <c r="BA529" s="131" t="str">
        <f>_xlfn.XLOOKUP(I529,ABNT5101!$I:$I,ABNT5101!N:N)</f>
        <v>-</v>
      </c>
      <c r="BB529" s="131">
        <f>_xlfn.XLOOKUP(I529,ABNT5101!$I:$I,ABNT5101!O:O)</f>
        <v>16</v>
      </c>
      <c r="BC529" s="18" t="str">
        <f t="shared" si="280"/>
        <v>ATENDE</v>
      </c>
      <c r="BD529" s="19">
        <f t="shared" si="281"/>
        <v>0.15199999999999991</v>
      </c>
      <c r="BE529" s="19">
        <f t="shared" si="282"/>
        <v>1.6666666666666665</v>
      </c>
      <c r="BF529" s="19" t="str">
        <f t="shared" si="283"/>
        <v>-</v>
      </c>
      <c r="BG529" s="20">
        <v>11.52</v>
      </c>
      <c r="BH529" s="20">
        <v>0.48</v>
      </c>
      <c r="BI529" s="20"/>
      <c r="BJ529" s="20"/>
      <c r="BK529" s="21"/>
      <c r="BL529" s="20"/>
      <c r="BM529" s="18" t="str">
        <f t="shared" si="284"/>
        <v>ATENDE</v>
      </c>
      <c r="BN529" s="18" t="str">
        <f t="shared" si="285"/>
        <v>ATENDE</v>
      </c>
      <c r="BO529" s="18" t="str">
        <f t="shared" si="286"/>
        <v>ATENDE</v>
      </c>
      <c r="BP529" s="18" t="str">
        <f t="shared" si="287"/>
        <v>ATENDE</v>
      </c>
      <c r="BQ529" s="22" t="str">
        <f t="shared" si="288"/>
        <v>C4</v>
      </c>
      <c r="BR529" s="22" t="str">
        <f t="shared" si="303"/>
        <v>P6</v>
      </c>
      <c r="BS529" s="23">
        <f t="shared" si="289"/>
        <v>1.9466666666666668</v>
      </c>
      <c r="BT529" s="20">
        <v>8.84</v>
      </c>
      <c r="BU529" s="20">
        <v>3.93</v>
      </c>
      <c r="BV529" s="132">
        <f>IF(BR529="-","-",_xlfn.XLOOKUP(BR529,ABNT5101!$B$4:$B$9,ABNT5101!$C$4:$C$9))</f>
        <v>3</v>
      </c>
      <c r="BW529" s="132">
        <f>IF(BR529="-","-",_xlfn.XLOOKUP(BR529,ABNT5101!$B$4:$B$9,ABNT5101!$D$4:$D$9))</f>
        <v>0.6</v>
      </c>
      <c r="BX529" s="18" t="str">
        <f t="shared" si="290"/>
        <v>ATENDE</v>
      </c>
      <c r="BY529" s="18" t="str">
        <f t="shared" si="291"/>
        <v>ATENDE</v>
      </c>
      <c r="BZ529" s="18" t="str">
        <f t="shared" si="292"/>
        <v>ATENDE</v>
      </c>
      <c r="CA529" s="22" t="str">
        <f t="shared" si="304"/>
        <v>P6</v>
      </c>
      <c r="CB529" s="23">
        <f t="shared" si="293"/>
        <v>0.67333333333333312</v>
      </c>
      <c r="CC529" s="22">
        <v>5.0199999999999996</v>
      </c>
      <c r="CD529" s="22">
        <v>2.8</v>
      </c>
      <c r="CE529" s="130">
        <f>IF(CA529="-","-",_xlfn.XLOOKUP(CA529,ABNT5101!$B$4:$B$9,ABNT5101!$C$4:$C$9))</f>
        <v>3</v>
      </c>
      <c r="CF529" s="130">
        <f>IF(CA529="-","-",_xlfn.XLOOKUP(CA529,ABNT5101!$B$4:$B$9,ABNT5101!$D$4:$D$9))</f>
        <v>0.6</v>
      </c>
      <c r="CG529" s="18" t="str">
        <f t="shared" si="294"/>
        <v>ATENDE</v>
      </c>
      <c r="CH529" s="18" t="str">
        <f t="shared" si="295"/>
        <v>ATENDE</v>
      </c>
      <c r="CI529" s="18" t="str">
        <f t="shared" si="296"/>
        <v>ATENDE</v>
      </c>
      <c r="CJ529" s="133" t="str">
        <f>_xlfn.XLOOKUP(CK529,'Banco de dados'!$B:$B,'Banco de dados'!$D:$D)</f>
        <v>TECNOWATT</v>
      </c>
      <c r="CK529" s="25" t="s">
        <v>826</v>
      </c>
      <c r="CL529" s="24" t="str">
        <f>_xlfn.XLOOKUP(CK529,'Banco de dados'!$B:$B,'Banco de dados'!$E:$E)</f>
        <v>SIGSAGPTLRRSSNDL_40W_50IBBRS
1-10C1MUN6.5</v>
      </c>
      <c r="CM529" s="24"/>
      <c r="CN529" s="24">
        <f>IF(CM529="-","-",_xlfn.XLOOKUP(CM529,'Banco de dados'!$B:$B,'Banco de dados'!$E:$E))</f>
        <v>0</v>
      </c>
      <c r="CO529" s="26">
        <f t="shared" si="297"/>
        <v>1</v>
      </c>
      <c r="CP529" s="24">
        <f>_xlfn.XLOOKUP(CK529,'Banco de dados'!$B:$B,'Banco de dados'!$H:$H)</f>
        <v>40</v>
      </c>
      <c r="CQ529" s="24" t="e">
        <f>_xlfn.XLOOKUP(CM529,'Banco de dados'!$B:$B,'Banco de dados'!$H:$H)</f>
        <v>#N/A</v>
      </c>
      <c r="CR529" s="24">
        <f>_xlfn.XLOOKUP(CK529,'Banco de dados'!$B:$B,'Banco de dados'!$F:$F)</f>
        <v>6641</v>
      </c>
      <c r="CS529" s="24">
        <f>_xlfn.XLOOKUP(CM529,'Banco de dados'!$B:$B,'Banco de dados'!$F:$F)</f>
        <v>0</v>
      </c>
      <c r="CT529" s="25">
        <v>0</v>
      </c>
      <c r="CU529" s="25"/>
      <c r="CV529" s="24" t="str">
        <f>IF(AI529&lt;=0.5,"Curto I",IF(AND(AI529&gt;='Braços de IP'!$B$9,AI529&lt;='Braços de IP'!$D$9),'Braços de IP'!$E$9,IF(AND(AI529&gt;='Braços de IP'!$B$10,AI529&lt;='Braços de IP'!$D$10),'Braços de IP'!$E$10,IF(AND(AI529&gt;='Braços de IP'!$B$11,AI529&lt;='Braços de IP'!$D$11),'Braços de IP'!$E$11,IF(AND(AI529&gt;='Braços de IP'!$B$12,AI529&lt;='Braços de IP'!$D$12),'Braços de IP'!$E$12,IF(AND(AI529&gt;='Braços de IP'!$B$13,AI529&lt;='Braços de IP'!$D$13),'Braços de IP'!$E$13,IF(AND(AI529&gt;='Braços de IP'!$B$14,AI529&lt;='Braços de IP'!$D$14),'Braços de IP'!$E$14,"ERRO")))))))</f>
        <v>Curto II</v>
      </c>
      <c r="CW529" s="25"/>
      <c r="CX529" s="24" t="str">
        <f>IF($CW529="","",VLOOKUP($CW529,'Braços de IP'!$E$9:$I$15,2,0))</f>
        <v/>
      </c>
      <c r="CY529" s="27" t="str">
        <f>IF($CW529="","",VLOOKUP($CW529,'Braços de IP'!$E$9:$I$15,5,0))</f>
        <v/>
      </c>
      <c r="CZ529" s="24"/>
      <c r="DA529" s="24"/>
      <c r="DB529" s="24"/>
      <c r="DC529" s="24"/>
      <c r="DD529" s="24"/>
      <c r="DE529" s="24"/>
      <c r="DF529" s="28">
        <f t="shared" si="298"/>
        <v>40</v>
      </c>
      <c r="DG529" s="29">
        <f t="shared" si="299"/>
        <v>100</v>
      </c>
      <c r="DH529" s="28">
        <f t="shared" si="300"/>
        <v>140</v>
      </c>
      <c r="DI529" s="30">
        <f t="shared" si="301"/>
        <v>0.6</v>
      </c>
      <c r="DJ529" s="31"/>
      <c r="DK529" s="32"/>
      <c r="DL529" s="15" t="s">
        <v>141</v>
      </c>
      <c r="DM529" s="15"/>
      <c r="DO529" s="33">
        <f t="shared" si="302"/>
        <v>0.65811965811965811</v>
      </c>
    </row>
    <row r="530" spans="1:125" ht="15.75" hidden="1" customHeight="1" x14ac:dyDescent="0.3">
      <c r="C530" t="s">
        <v>1006</v>
      </c>
      <c r="D530" s="15">
        <v>177</v>
      </c>
      <c r="E530" s="15" t="s">
        <v>132</v>
      </c>
      <c r="F530" s="15" t="s">
        <v>346</v>
      </c>
      <c r="G530" s="15">
        <v>-30.04031518</v>
      </c>
      <c r="H530" s="15">
        <v>-50.160413179999999</v>
      </c>
      <c r="I530" s="15" t="s">
        <v>154</v>
      </c>
      <c r="J530" s="15" t="s">
        <v>135</v>
      </c>
      <c r="K530" s="15" t="s">
        <v>136</v>
      </c>
      <c r="L530" s="15" t="s">
        <v>148</v>
      </c>
      <c r="M530" s="15">
        <v>100</v>
      </c>
      <c r="N530" s="15">
        <v>17</v>
      </c>
      <c r="O530" s="15">
        <v>0</v>
      </c>
      <c r="P530" s="15">
        <f t="shared" si="276"/>
        <v>200</v>
      </c>
      <c r="Q530" s="20">
        <v>2</v>
      </c>
      <c r="R530" s="16">
        <v>2.6</v>
      </c>
      <c r="S530" s="16">
        <v>7</v>
      </c>
      <c r="T530" s="15"/>
      <c r="U530" s="15"/>
      <c r="V530" s="15">
        <v>0</v>
      </c>
      <c r="W530" s="15">
        <v>2.5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 t="s">
        <v>138</v>
      </c>
      <c r="AD530" s="15" t="s">
        <v>139</v>
      </c>
      <c r="AE530" s="15">
        <v>34.799999999999997</v>
      </c>
      <c r="AF530" s="15">
        <v>7.5</v>
      </c>
      <c r="AG530" s="15">
        <v>1</v>
      </c>
      <c r="AH530" s="15">
        <v>0.4</v>
      </c>
      <c r="AI530" s="15">
        <v>1.3</v>
      </c>
      <c r="AJ530" s="16">
        <f t="shared" si="277"/>
        <v>0.9</v>
      </c>
      <c r="AK530" s="16" t="s">
        <v>135</v>
      </c>
      <c r="AL530" s="16" t="s">
        <v>135</v>
      </c>
      <c r="AM530" s="15" t="s">
        <v>140</v>
      </c>
      <c r="AN530" s="16">
        <f t="shared" si="278"/>
        <v>2</v>
      </c>
      <c r="AO530" s="16">
        <v>0</v>
      </c>
      <c r="AP530" s="16">
        <v>0</v>
      </c>
      <c r="AQ530" s="16">
        <v>0</v>
      </c>
      <c r="AR530" s="16">
        <v>0</v>
      </c>
      <c r="AS530" s="16">
        <v>0</v>
      </c>
      <c r="AT530" s="16" t="s">
        <v>135</v>
      </c>
      <c r="AU530" s="17">
        <f t="shared" si="279"/>
        <v>0</v>
      </c>
      <c r="AV530" s="17"/>
      <c r="AW530" s="17">
        <f>VLOOKUP(I530,ABNT5101!$I$3:$J$9,2)</f>
        <v>10</v>
      </c>
      <c r="AX530" s="17">
        <f>VLOOKUP(I530,ABNT5101!$I$3:$M$9,5)</f>
        <v>0.18</v>
      </c>
      <c r="AY530" s="131" t="str">
        <f>_xlfn.XLOOKUP(I530,ABNT5101!$I:$I,ABNT5101!$L:$L)</f>
        <v>-</v>
      </c>
      <c r="AZ530" s="131">
        <f>_xlfn.XLOOKUP(I530,ABNT5101!$I:$I,ABNT5101!M:M)</f>
        <v>0.18</v>
      </c>
      <c r="BA530" s="131" t="str">
        <f>_xlfn.XLOOKUP(I530,ABNT5101!$I:$I,ABNT5101!N:N)</f>
        <v>-</v>
      </c>
      <c r="BB530" s="131">
        <f>_xlfn.XLOOKUP(I530,ABNT5101!$I:$I,ABNT5101!O:O)</f>
        <v>16</v>
      </c>
      <c r="BC530" s="18" t="str">
        <f t="shared" si="280"/>
        <v>ATENDE</v>
      </c>
      <c r="BD530" s="19">
        <f t="shared" si="281"/>
        <v>8.999999999999897E-3</v>
      </c>
      <c r="BE530" s="19">
        <f t="shared" si="282"/>
        <v>1.3333333333333335</v>
      </c>
      <c r="BF530" s="19" t="str">
        <f t="shared" si="283"/>
        <v>-</v>
      </c>
      <c r="BG530" s="20">
        <v>10.09</v>
      </c>
      <c r="BH530" s="20">
        <v>0.42</v>
      </c>
      <c r="BI530" s="20"/>
      <c r="BJ530" s="20"/>
      <c r="BK530" s="21"/>
      <c r="BL530" s="20"/>
      <c r="BM530" s="18" t="str">
        <f t="shared" si="284"/>
        <v>ATENDE</v>
      </c>
      <c r="BN530" s="18" t="str">
        <f t="shared" si="285"/>
        <v>ATENDE</v>
      </c>
      <c r="BO530" s="18" t="str">
        <f t="shared" si="286"/>
        <v>ATENDE</v>
      </c>
      <c r="BP530" s="18" t="str">
        <f t="shared" si="287"/>
        <v>ATENDE</v>
      </c>
      <c r="BQ530" s="22" t="str">
        <f t="shared" si="288"/>
        <v>C4</v>
      </c>
      <c r="BR530" s="22" t="str">
        <f t="shared" si="303"/>
        <v>P6</v>
      </c>
      <c r="BS530" s="23">
        <f t="shared" si="289"/>
        <v>1.8233333333333337</v>
      </c>
      <c r="BT530" s="20">
        <v>8.4700000000000006</v>
      </c>
      <c r="BU530" s="20">
        <v>3.27</v>
      </c>
      <c r="BV530" s="132">
        <f>IF(BR530="-","-",_xlfn.XLOOKUP(BR530,ABNT5101!$B$4:$B$9,ABNT5101!$C$4:$C$9))</f>
        <v>3</v>
      </c>
      <c r="BW530" s="132">
        <f>IF(BR530="-","-",_xlfn.XLOOKUP(BR530,ABNT5101!$B$4:$B$9,ABNT5101!$D$4:$D$9))</f>
        <v>0.6</v>
      </c>
      <c r="BX530" s="18" t="str">
        <f t="shared" si="290"/>
        <v>ATENDE</v>
      </c>
      <c r="BY530" s="18" t="str">
        <f t="shared" si="291"/>
        <v>ATENDE</v>
      </c>
      <c r="BZ530" s="18" t="str">
        <f t="shared" si="292"/>
        <v>ATENDE</v>
      </c>
      <c r="CA530" s="22" t="str">
        <f t="shared" si="304"/>
        <v>P6</v>
      </c>
      <c r="CB530" s="23">
        <f t="shared" si="293"/>
        <v>1.1466666666666669</v>
      </c>
      <c r="CC530" s="22">
        <v>6.44</v>
      </c>
      <c r="CD530" s="22">
        <v>3.27</v>
      </c>
      <c r="CE530" s="130">
        <f>IF(CA530="-","-",_xlfn.XLOOKUP(CA530,ABNT5101!$B$4:$B$9,ABNT5101!$C$4:$C$9))</f>
        <v>3</v>
      </c>
      <c r="CF530" s="130">
        <f>IF(CA530="-","-",_xlfn.XLOOKUP(CA530,ABNT5101!$B$4:$B$9,ABNT5101!$D$4:$D$9))</f>
        <v>0.6</v>
      </c>
      <c r="CG530" s="18" t="str">
        <f t="shared" si="294"/>
        <v>ATENDE</v>
      </c>
      <c r="CH530" s="18" t="str">
        <f t="shared" si="295"/>
        <v>ATENDE</v>
      </c>
      <c r="CI530" s="18" t="str">
        <f t="shared" si="296"/>
        <v>ATENDE</v>
      </c>
      <c r="CJ530" s="133" t="str">
        <f>_xlfn.XLOOKUP(CK530,'Banco de dados'!$B:$B,'Banco de dados'!$D:$D)</f>
        <v>LEDSTAR</v>
      </c>
      <c r="CK530" s="25" t="s">
        <v>711</v>
      </c>
      <c r="CL530" s="24" t="str">
        <f>_xlfn.XLOOKUP(CK530,'Banco de dados'!$B:$B,'Banco de dados'!$E:$E)</f>
        <v>LUM LED SL VT 9.1 44W</v>
      </c>
      <c r="CM530" s="24"/>
      <c r="CN530" s="24" t="e">
        <f>IF(CM530="-","-",_xlfn.XLOOKUP(CM530,'Banco de dados'!$B:$B,'Banco de dados'!$E:$E))</f>
        <v>#N/A</v>
      </c>
      <c r="CO530" s="26">
        <f t="shared" si="297"/>
        <v>1</v>
      </c>
      <c r="CP530" s="24">
        <f>_xlfn.XLOOKUP(CK530,'Banco de dados'!$B:$B,'Banco de dados'!$H:$H)</f>
        <v>44</v>
      </c>
      <c r="CQ530" s="24">
        <f>_xlfn.XLOOKUP(CM530,'Banco de dados'!$B:$B,'Banco de dados'!$H:$H)</f>
        <v>0</v>
      </c>
      <c r="CR530" s="24">
        <f>_xlfn.XLOOKUP(CK530,'Banco de dados'!$B:$B,'Banco de dados'!$F:$F)</f>
        <v>7657.99</v>
      </c>
      <c r="CS530" s="24">
        <f>_xlfn.XLOOKUP(CM530,'Banco de dados'!$B:$B,'Banco de dados'!$F:$F)</f>
        <v>0</v>
      </c>
      <c r="CT530" s="25">
        <v>0</v>
      </c>
      <c r="CU530" s="25"/>
      <c r="CV530" s="24" t="str">
        <f>IF(AI530&lt;=0.5,"Curto I",IF(AND(AI530&gt;='Braços de IP'!$B$9,AI530&lt;='Braços de IP'!$D$9),'Braços de IP'!$E$9,IF(AND(AI530&gt;='Braços de IP'!$B$10,AI530&lt;='Braços de IP'!$D$10),'Braços de IP'!$E$10,IF(AND(AI530&gt;='Braços de IP'!$B$11,AI530&lt;='Braços de IP'!$D$11),'Braços de IP'!$E$11,IF(AND(AI530&gt;='Braços de IP'!$B$12,AI530&lt;='Braços de IP'!$D$12),'Braços de IP'!$E$12,IF(AND(AI530&gt;='Braços de IP'!$B$13,AI530&lt;='Braços de IP'!$D$13),'Braços de IP'!$E$13,IF(AND(AI530&gt;='Braços de IP'!$B$14,AI530&lt;='Braços de IP'!$D$14),'Braços de IP'!$E$14,"ERRO")))))))</f>
        <v>Curto II</v>
      </c>
      <c r="CW530" s="25"/>
      <c r="CX530" s="24" t="str">
        <f>IF($CW530="","",VLOOKUP($CW530,'Braços de IP'!$E$9:$I$15,2,0))</f>
        <v/>
      </c>
      <c r="CY530" s="27" t="str">
        <f>IF($CW530="","",VLOOKUP($CW530,'Braços de IP'!$E$9:$I$15,5,0))</f>
        <v/>
      </c>
      <c r="CZ530" s="24"/>
      <c r="DA530" s="24"/>
      <c r="DB530" s="24"/>
      <c r="DC530" s="24"/>
      <c r="DD530" s="24"/>
      <c r="DE530" s="24"/>
      <c r="DF530" s="28">
        <f t="shared" si="298"/>
        <v>44</v>
      </c>
      <c r="DG530" s="29">
        <f t="shared" si="299"/>
        <v>100</v>
      </c>
      <c r="DH530" s="28">
        <f t="shared" si="300"/>
        <v>144</v>
      </c>
      <c r="DI530" s="30">
        <f t="shared" si="301"/>
        <v>0.56000000000000005</v>
      </c>
      <c r="DJ530" s="31"/>
      <c r="DK530" s="32"/>
      <c r="DL530" s="15" t="s">
        <v>141</v>
      </c>
      <c r="DM530" s="15"/>
      <c r="DO530" s="33">
        <f t="shared" si="302"/>
        <v>0.62393162393162394</v>
      </c>
    </row>
    <row r="531" spans="1:125" ht="15.75" hidden="1" customHeight="1" x14ac:dyDescent="0.3">
      <c r="C531" t="s">
        <v>1006</v>
      </c>
      <c r="D531" s="15">
        <v>177</v>
      </c>
      <c r="E531" s="15" t="s">
        <v>132</v>
      </c>
      <c r="F531" s="15" t="s">
        <v>346</v>
      </c>
      <c r="G531" s="15">
        <v>-30.04031518</v>
      </c>
      <c r="H531" s="15">
        <v>-50.160413179999999</v>
      </c>
      <c r="I531" s="15" t="s">
        <v>154</v>
      </c>
      <c r="J531" s="15" t="s">
        <v>135</v>
      </c>
      <c r="K531" s="15" t="s">
        <v>136</v>
      </c>
      <c r="L531" s="15" t="s">
        <v>148</v>
      </c>
      <c r="M531" s="15">
        <v>100</v>
      </c>
      <c r="N531" s="15">
        <v>17</v>
      </c>
      <c r="O531" s="15">
        <v>0</v>
      </c>
      <c r="P531" s="15">
        <f t="shared" si="276"/>
        <v>200</v>
      </c>
      <c r="Q531" s="20">
        <v>2</v>
      </c>
      <c r="R531" s="16">
        <v>2.6</v>
      </c>
      <c r="S531" s="16">
        <v>7</v>
      </c>
      <c r="T531" s="15"/>
      <c r="U531" s="15"/>
      <c r="V531" s="15">
        <v>0</v>
      </c>
      <c r="W531" s="15">
        <v>2.5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 t="s">
        <v>138</v>
      </c>
      <c r="AD531" s="15" t="s">
        <v>139</v>
      </c>
      <c r="AE531" s="15">
        <v>34.799999999999997</v>
      </c>
      <c r="AF531" s="15">
        <v>7.5</v>
      </c>
      <c r="AG531" s="15">
        <v>1</v>
      </c>
      <c r="AH531" s="15">
        <v>0.4</v>
      </c>
      <c r="AI531" s="15">
        <v>1.3</v>
      </c>
      <c r="AJ531" s="16">
        <f t="shared" si="277"/>
        <v>0.9</v>
      </c>
      <c r="AK531" s="16" t="s">
        <v>135</v>
      </c>
      <c r="AL531" s="16" t="s">
        <v>135</v>
      </c>
      <c r="AM531" s="15" t="s">
        <v>140</v>
      </c>
      <c r="AN531" s="16">
        <f t="shared" si="278"/>
        <v>2</v>
      </c>
      <c r="AO531" s="16">
        <v>0</v>
      </c>
      <c r="AP531" s="16">
        <v>0</v>
      </c>
      <c r="AQ531" s="16">
        <v>0</v>
      </c>
      <c r="AR531" s="16">
        <v>0</v>
      </c>
      <c r="AS531" s="16">
        <v>0</v>
      </c>
      <c r="AT531" s="16" t="s">
        <v>135</v>
      </c>
      <c r="AU531" s="17">
        <f t="shared" si="279"/>
        <v>0</v>
      </c>
      <c r="AV531" s="17"/>
      <c r="AW531" s="17">
        <f>VLOOKUP(I531,ABNT5101!$I$3:$J$9,2)</f>
        <v>10</v>
      </c>
      <c r="AX531" s="17">
        <f>VLOOKUP(I531,ABNT5101!$I$3:$M$9,5)</f>
        <v>0.18</v>
      </c>
      <c r="AY531" s="131" t="str">
        <f>_xlfn.XLOOKUP(I531,ABNT5101!$I:$I,ABNT5101!$L:$L)</f>
        <v>-</v>
      </c>
      <c r="AZ531" s="131">
        <f>_xlfn.XLOOKUP(I531,ABNT5101!$I:$I,ABNT5101!M:M)</f>
        <v>0.18</v>
      </c>
      <c r="BA531" s="131" t="str">
        <f>_xlfn.XLOOKUP(I531,ABNT5101!$I:$I,ABNT5101!N:N)</f>
        <v>-</v>
      </c>
      <c r="BB531" s="131">
        <f>_xlfn.XLOOKUP(I531,ABNT5101!$I:$I,ABNT5101!O:O)</f>
        <v>16</v>
      </c>
      <c r="BC531" s="18" t="str">
        <f t="shared" si="280"/>
        <v>ATENDE</v>
      </c>
      <c r="BD531" s="19">
        <f t="shared" si="281"/>
        <v>0.40300000000000002</v>
      </c>
      <c r="BE531" s="19">
        <f t="shared" si="282"/>
        <v>1.8333333333333335</v>
      </c>
      <c r="BF531" s="19" t="str">
        <f t="shared" si="283"/>
        <v>-</v>
      </c>
      <c r="BG531" s="20">
        <v>14.03</v>
      </c>
      <c r="BH531" s="20">
        <v>0.51</v>
      </c>
      <c r="BI531" s="20"/>
      <c r="BJ531" s="20"/>
      <c r="BK531" s="21"/>
      <c r="BL531" s="20"/>
      <c r="BM531" s="18" t="str">
        <f t="shared" si="284"/>
        <v>ATENDE</v>
      </c>
      <c r="BN531" s="18" t="str">
        <f t="shared" si="285"/>
        <v>ATENDE</v>
      </c>
      <c r="BO531" s="18" t="str">
        <f t="shared" si="286"/>
        <v>ATENDE</v>
      </c>
      <c r="BP531" s="18" t="str">
        <f t="shared" si="287"/>
        <v>ATENDE</v>
      </c>
      <c r="BQ531" s="22" t="str">
        <f t="shared" si="288"/>
        <v>C4</v>
      </c>
      <c r="BR531" s="22" t="str">
        <f t="shared" si="303"/>
        <v>P6</v>
      </c>
      <c r="BS531" s="23">
        <f t="shared" si="289"/>
        <v>2.73</v>
      </c>
      <c r="BT531" s="20">
        <v>11.19</v>
      </c>
      <c r="BU531" s="20">
        <v>4.24</v>
      </c>
      <c r="BV531" s="132">
        <f>IF(BR531="-","-",_xlfn.XLOOKUP(BR531,ABNT5101!$B$4:$B$9,ABNT5101!$C$4:$C$9))</f>
        <v>3</v>
      </c>
      <c r="BW531" s="132">
        <f>IF(BR531="-","-",_xlfn.XLOOKUP(BR531,ABNT5101!$B$4:$B$9,ABNT5101!$D$4:$D$9))</f>
        <v>0.6</v>
      </c>
      <c r="BX531" s="18" t="str">
        <f t="shared" si="290"/>
        <v>ATENDE</v>
      </c>
      <c r="BY531" s="18" t="str">
        <f t="shared" si="291"/>
        <v>ATENDE</v>
      </c>
      <c r="BZ531" s="18" t="str">
        <f t="shared" si="292"/>
        <v>ATENDE</v>
      </c>
      <c r="CA531" s="22" t="str">
        <f t="shared" si="304"/>
        <v>P6</v>
      </c>
      <c r="CB531" s="23">
        <f t="shared" si="293"/>
        <v>1.92</v>
      </c>
      <c r="CC531" s="22">
        <v>8.76</v>
      </c>
      <c r="CD531" s="22">
        <v>6.44</v>
      </c>
      <c r="CE531" s="130">
        <f>IF(CA531="-","-",_xlfn.XLOOKUP(CA531,ABNT5101!$B$4:$B$9,ABNT5101!$C$4:$C$9))</f>
        <v>3</v>
      </c>
      <c r="CF531" s="130">
        <f>IF(CA531="-","-",_xlfn.XLOOKUP(CA531,ABNT5101!$B$4:$B$9,ABNT5101!$D$4:$D$9))</f>
        <v>0.6</v>
      </c>
      <c r="CG531" s="18" t="str">
        <f t="shared" si="294"/>
        <v>ATENDE</v>
      </c>
      <c r="CH531" s="18" t="str">
        <f t="shared" si="295"/>
        <v>ATENDE</v>
      </c>
      <c r="CI531" s="18" t="str">
        <f t="shared" si="296"/>
        <v>ATENDE</v>
      </c>
      <c r="CJ531" s="133" t="str">
        <f>_xlfn.XLOOKUP(CK531,'Banco de dados'!$B:$B,'Banco de dados'!$D:$D)</f>
        <v>SX LIGHTING</v>
      </c>
      <c r="CK531" s="25" t="s">
        <v>805</v>
      </c>
      <c r="CL531" s="24" t="str">
        <f>_xlfn.XLOOKUP(CK531,'Banco de dados'!$B:$B,'Banco de dados'!$E:$E)</f>
        <v>SXINEVO050K40L12CZF7PHF</v>
      </c>
      <c r="CM531" s="24"/>
      <c r="CN531" s="24" t="e">
        <f>IF(CM531="-","-",_xlfn.XLOOKUP(CM531,'Banco de dados'!$B:$B,'Banco de dados'!$E:$E))</f>
        <v>#N/A</v>
      </c>
      <c r="CO531" s="26">
        <f t="shared" si="297"/>
        <v>1</v>
      </c>
      <c r="CP531" s="24">
        <f>_xlfn.XLOOKUP(CK531,'Banco de dados'!$B:$B,'Banco de dados'!$H:$H)</f>
        <v>50</v>
      </c>
      <c r="CQ531" s="24">
        <f>_xlfn.XLOOKUP(CM531,'Banco de dados'!$B:$B,'Banco de dados'!$H:$H)</f>
        <v>0</v>
      </c>
      <c r="CR531" s="24">
        <f>_xlfn.XLOOKUP(CK531,'Banco de dados'!$B:$B,'Banco de dados'!$F:$F)</f>
        <v>8650</v>
      </c>
      <c r="CS531" s="24">
        <f>_xlfn.XLOOKUP(CM531,'Banco de dados'!$B:$B,'Banco de dados'!$F:$F)</f>
        <v>0</v>
      </c>
      <c r="CT531" s="25">
        <v>0</v>
      </c>
      <c r="CU531" s="25"/>
      <c r="CV531" s="24" t="str">
        <f>IF(AI531&lt;=0.5,"Curto I",IF(AND(AI531&gt;='Braços de IP'!$B$9,AI531&lt;='Braços de IP'!$D$9),'Braços de IP'!$E$9,IF(AND(AI531&gt;='Braços de IP'!$B$10,AI531&lt;='Braços de IP'!$D$10),'Braços de IP'!$E$10,IF(AND(AI531&gt;='Braços de IP'!$B$11,AI531&lt;='Braços de IP'!$D$11),'Braços de IP'!$E$11,IF(AND(AI531&gt;='Braços de IP'!$B$12,AI531&lt;='Braços de IP'!$D$12),'Braços de IP'!$E$12,IF(AND(AI531&gt;='Braços de IP'!$B$13,AI531&lt;='Braços de IP'!$D$13),'Braços de IP'!$E$13,IF(AND(AI531&gt;='Braços de IP'!$B$14,AI531&lt;='Braços de IP'!$D$14),'Braços de IP'!$E$14,"ERRO")))))))</f>
        <v>Curto II</v>
      </c>
      <c r="CW531" s="25"/>
      <c r="CX531" s="24" t="str">
        <f>IF($CW531="","",VLOOKUP($CW531,'Braços de IP'!$E$9:$I$15,2,0))</f>
        <v/>
      </c>
      <c r="CY531" s="27" t="str">
        <f>IF($CW531="","",VLOOKUP($CW531,'Braços de IP'!$E$9:$I$15,5,0))</f>
        <v/>
      </c>
      <c r="CZ531" s="24"/>
      <c r="DA531" s="24"/>
      <c r="DB531" s="24"/>
      <c r="DC531" s="24"/>
      <c r="DD531" s="24"/>
      <c r="DE531" s="24"/>
      <c r="DF531" s="28">
        <f t="shared" si="298"/>
        <v>50</v>
      </c>
      <c r="DG531" s="29">
        <f t="shared" si="299"/>
        <v>100</v>
      </c>
      <c r="DH531" s="28">
        <f t="shared" si="300"/>
        <v>150</v>
      </c>
      <c r="DI531" s="30">
        <f t="shared" si="301"/>
        <v>0.5</v>
      </c>
      <c r="DJ531" s="31"/>
      <c r="DK531" s="32"/>
      <c r="DL531" s="15" t="s">
        <v>141</v>
      </c>
      <c r="DM531" s="15"/>
      <c r="DO531" s="33">
        <f t="shared" si="302"/>
        <v>0.57264957264957261</v>
      </c>
    </row>
    <row r="532" spans="1:125" ht="15.75" hidden="1" customHeight="1" x14ac:dyDescent="0.3">
      <c r="C532" t="s">
        <v>1006</v>
      </c>
      <c r="D532" s="15">
        <v>177</v>
      </c>
      <c r="E532" s="15" t="s">
        <v>132</v>
      </c>
      <c r="F532" s="15" t="s">
        <v>346</v>
      </c>
      <c r="G532" s="15">
        <v>-30.04031518</v>
      </c>
      <c r="H532" s="15">
        <v>-50.160413179999999</v>
      </c>
      <c r="I532" s="15" t="s">
        <v>154</v>
      </c>
      <c r="J532" s="15" t="s">
        <v>135</v>
      </c>
      <c r="K532" s="15" t="s">
        <v>136</v>
      </c>
      <c r="L532" s="15" t="s">
        <v>148</v>
      </c>
      <c r="M532" s="15">
        <v>100</v>
      </c>
      <c r="N532" s="15">
        <v>17</v>
      </c>
      <c r="O532" s="15">
        <v>0</v>
      </c>
      <c r="P532" s="15">
        <f t="shared" si="276"/>
        <v>200</v>
      </c>
      <c r="Q532" s="20">
        <v>2</v>
      </c>
      <c r="R532" s="16">
        <v>2.6</v>
      </c>
      <c r="S532" s="16">
        <v>7</v>
      </c>
      <c r="T532" s="15"/>
      <c r="U532" s="15"/>
      <c r="V532" s="15">
        <v>0</v>
      </c>
      <c r="W532" s="15">
        <v>2.5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 t="s">
        <v>138</v>
      </c>
      <c r="AD532" s="15" t="s">
        <v>139</v>
      </c>
      <c r="AE532" s="15">
        <v>34.799999999999997</v>
      </c>
      <c r="AF532" s="15">
        <v>7.5</v>
      </c>
      <c r="AG532" s="15">
        <v>1</v>
      </c>
      <c r="AH532" s="15">
        <v>0.4</v>
      </c>
      <c r="AI532" s="15">
        <v>1.3</v>
      </c>
      <c r="AJ532" s="16">
        <f t="shared" si="277"/>
        <v>0.9</v>
      </c>
      <c r="AK532" s="16" t="s">
        <v>135</v>
      </c>
      <c r="AL532" s="16" t="s">
        <v>135</v>
      </c>
      <c r="AM532" s="15" t="s">
        <v>140</v>
      </c>
      <c r="AN532" s="16">
        <f t="shared" si="278"/>
        <v>2</v>
      </c>
      <c r="AO532" s="16">
        <v>0</v>
      </c>
      <c r="AP532" s="16">
        <v>0</v>
      </c>
      <c r="AQ532" s="16">
        <v>0</v>
      </c>
      <c r="AR532" s="16">
        <v>0</v>
      </c>
      <c r="AS532" s="16">
        <v>0</v>
      </c>
      <c r="AT532" s="16" t="s">
        <v>135</v>
      </c>
      <c r="AU532" s="17">
        <f t="shared" si="279"/>
        <v>0</v>
      </c>
      <c r="AV532" s="17"/>
      <c r="AW532" s="17">
        <f>VLOOKUP(I532,ABNT5101!$I$3:$J$9,2)</f>
        <v>10</v>
      </c>
      <c r="AX532" s="17">
        <f>VLOOKUP(I532,ABNT5101!$I$3:$M$9,5)</f>
        <v>0.18</v>
      </c>
      <c r="AY532" s="131" t="str">
        <f>_xlfn.XLOOKUP(I532,ABNT5101!$I:$I,ABNT5101!$L:$L)</f>
        <v>-</v>
      </c>
      <c r="AZ532" s="131">
        <f>_xlfn.XLOOKUP(I532,ABNT5101!$I:$I,ABNT5101!M:M)</f>
        <v>0.18</v>
      </c>
      <c r="BA532" s="131" t="str">
        <f>_xlfn.XLOOKUP(I532,ABNT5101!$I:$I,ABNT5101!N:N)</f>
        <v>-</v>
      </c>
      <c r="BB532" s="131">
        <f>_xlfn.XLOOKUP(I532,ABNT5101!$I:$I,ABNT5101!O:O)</f>
        <v>16</v>
      </c>
      <c r="BC532" s="18" t="str">
        <f t="shared" si="280"/>
        <v>ATENDE</v>
      </c>
      <c r="BD532" s="19">
        <f t="shared" si="281"/>
        <v>9.000000000000008E-2</v>
      </c>
      <c r="BE532" s="19">
        <f t="shared" si="282"/>
        <v>1.6111111111111112</v>
      </c>
      <c r="BF532" s="19" t="str">
        <f t="shared" si="283"/>
        <v>-</v>
      </c>
      <c r="BG532" s="20">
        <v>10.9</v>
      </c>
      <c r="BH532" s="20">
        <v>0.47</v>
      </c>
      <c r="BI532" s="20"/>
      <c r="BJ532" s="20"/>
      <c r="BK532" s="21"/>
      <c r="BL532" s="20"/>
      <c r="BM532" s="18" t="str">
        <f t="shared" si="284"/>
        <v>ATENDE</v>
      </c>
      <c r="BN532" s="18" t="str">
        <f t="shared" si="285"/>
        <v>ATENDE</v>
      </c>
      <c r="BO532" s="18" t="str">
        <f t="shared" si="286"/>
        <v>ATENDE</v>
      </c>
      <c r="BP532" s="18" t="str">
        <f t="shared" si="287"/>
        <v>ATENDE</v>
      </c>
      <c r="BQ532" s="22" t="str">
        <f t="shared" si="288"/>
        <v>C4</v>
      </c>
      <c r="BR532" s="22" t="str">
        <f t="shared" si="303"/>
        <v>P6</v>
      </c>
      <c r="BS532" s="23">
        <f t="shared" si="289"/>
        <v>1.8433333333333333</v>
      </c>
      <c r="BT532" s="20">
        <v>8.5299999999999994</v>
      </c>
      <c r="BU532" s="20">
        <v>3.73</v>
      </c>
      <c r="BV532" s="132">
        <f>IF(BR532="-","-",_xlfn.XLOOKUP(BR532,ABNT5101!$B$4:$B$9,ABNT5101!$C$4:$C$9))</f>
        <v>3</v>
      </c>
      <c r="BW532" s="132">
        <f>IF(BR532="-","-",_xlfn.XLOOKUP(BR532,ABNT5101!$B$4:$B$9,ABNT5101!$D$4:$D$9))</f>
        <v>0.6</v>
      </c>
      <c r="BX532" s="18" t="str">
        <f t="shared" si="290"/>
        <v>ATENDE</v>
      </c>
      <c r="BY532" s="18" t="str">
        <f t="shared" si="291"/>
        <v>ATENDE</v>
      </c>
      <c r="BZ532" s="18" t="str">
        <f t="shared" si="292"/>
        <v>ATENDE</v>
      </c>
      <c r="CA532" s="22" t="str">
        <f t="shared" si="304"/>
        <v>P6</v>
      </c>
      <c r="CB532" s="23">
        <f t="shared" si="293"/>
        <v>0.62333333333333329</v>
      </c>
      <c r="CC532" s="22">
        <v>4.87</v>
      </c>
      <c r="CD532" s="22">
        <v>2.74</v>
      </c>
      <c r="CE532" s="130">
        <f>IF(CA532="-","-",_xlfn.XLOOKUP(CA532,ABNT5101!$B$4:$B$9,ABNT5101!$C$4:$C$9))</f>
        <v>3</v>
      </c>
      <c r="CF532" s="130">
        <f>IF(CA532="-","-",_xlfn.XLOOKUP(CA532,ABNT5101!$B$4:$B$9,ABNT5101!$D$4:$D$9))</f>
        <v>0.6</v>
      </c>
      <c r="CG532" s="18" t="str">
        <f t="shared" si="294"/>
        <v>ATENDE</v>
      </c>
      <c r="CH532" s="18" t="str">
        <f t="shared" si="295"/>
        <v>ATENDE</v>
      </c>
      <c r="CI532" s="18" t="str">
        <f t="shared" si="296"/>
        <v>ATENDE</v>
      </c>
      <c r="CJ532" s="133" t="str">
        <f>_xlfn.XLOOKUP(CK532,'Banco de dados'!$B:$B,'Banco de dados'!$D:$D)</f>
        <v>TECNOWATT</v>
      </c>
      <c r="CK532" s="25" t="s">
        <v>826</v>
      </c>
      <c r="CL532" s="24" t="str">
        <f>_xlfn.XLOOKUP(CK532,'Banco de dados'!$B:$B,'Banco de dados'!$E:$E)</f>
        <v>SIGSAGPTLRRSSNDL_40W_50IBBRS
1-10C1MUN6.5</v>
      </c>
      <c r="CM532" s="24"/>
      <c r="CN532" s="24" t="e">
        <f>IF(CM532="-","-",_xlfn.XLOOKUP(CM532,'Banco de dados'!$B:$B,'Banco de dados'!$E:$E))</f>
        <v>#N/A</v>
      </c>
      <c r="CO532" s="26">
        <f t="shared" si="297"/>
        <v>1</v>
      </c>
      <c r="CP532" s="24">
        <f>_xlfn.XLOOKUP(CK532,'Banco de dados'!$B:$B,'Banco de dados'!$H:$H)</f>
        <v>40</v>
      </c>
      <c r="CQ532" s="24">
        <f>_xlfn.XLOOKUP(CM532,'Banco de dados'!$B:$B,'Banco de dados'!$H:$H)</f>
        <v>0</v>
      </c>
      <c r="CR532" s="24">
        <f>_xlfn.XLOOKUP(CK532,'Banco de dados'!$B:$B,'Banco de dados'!$F:$F)</f>
        <v>6641</v>
      </c>
      <c r="CS532" s="24">
        <f>_xlfn.XLOOKUP(CM532,'Banco de dados'!$B:$B,'Banco de dados'!$F:$F)</f>
        <v>0</v>
      </c>
      <c r="CT532" s="25">
        <v>0</v>
      </c>
      <c r="CU532" s="25"/>
      <c r="CV532" s="24" t="str">
        <f>IF(AI532&lt;=0.5,"Curto I",IF(AND(AI532&gt;='Braços de IP'!$B$9,AI532&lt;='Braços de IP'!$D$9),'Braços de IP'!$E$9,IF(AND(AI532&gt;='Braços de IP'!$B$10,AI532&lt;='Braços de IP'!$D$10),'Braços de IP'!$E$10,IF(AND(AI532&gt;='Braços de IP'!$B$11,AI532&lt;='Braços de IP'!$D$11),'Braços de IP'!$E$11,IF(AND(AI532&gt;='Braços de IP'!$B$12,AI532&lt;='Braços de IP'!$D$12),'Braços de IP'!$E$12,IF(AND(AI532&gt;='Braços de IP'!$B$13,AI532&lt;='Braços de IP'!$D$13),'Braços de IP'!$E$13,IF(AND(AI532&gt;='Braços de IP'!$B$14,AI532&lt;='Braços de IP'!$D$14),'Braços de IP'!$E$14,"ERRO")))))))</f>
        <v>Curto II</v>
      </c>
      <c r="CW532" s="25"/>
      <c r="CX532" s="24" t="str">
        <f>IF($CW532="","",VLOOKUP($CW532,'Braços de IP'!$E$9:$I$15,2,0))</f>
        <v/>
      </c>
      <c r="CY532" s="27" t="str">
        <f>IF($CW532="","",VLOOKUP($CW532,'Braços de IP'!$E$9:$I$15,5,0))</f>
        <v/>
      </c>
      <c r="CZ532" s="24"/>
      <c r="DA532" s="24"/>
      <c r="DB532" s="24"/>
      <c r="DC532" s="24"/>
      <c r="DD532" s="24"/>
      <c r="DE532" s="24"/>
      <c r="DF532" s="28">
        <f t="shared" si="298"/>
        <v>40</v>
      </c>
      <c r="DG532" s="29">
        <f t="shared" si="299"/>
        <v>100</v>
      </c>
      <c r="DH532" s="28">
        <f t="shared" si="300"/>
        <v>140</v>
      </c>
      <c r="DI532" s="30">
        <f t="shared" si="301"/>
        <v>0.6</v>
      </c>
      <c r="DJ532" s="31"/>
      <c r="DK532" s="32"/>
      <c r="DL532" s="15" t="s">
        <v>141</v>
      </c>
      <c r="DM532" s="15"/>
      <c r="DO532" s="33">
        <f t="shared" si="302"/>
        <v>0.65811965811965811</v>
      </c>
    </row>
    <row r="533" spans="1:125" ht="15.75" hidden="1" customHeight="1" x14ac:dyDescent="0.3">
      <c r="A533" s="156" t="s">
        <v>1018</v>
      </c>
      <c r="B533" s="156"/>
      <c r="C533" t="s">
        <v>1006</v>
      </c>
      <c r="D533" s="159">
        <v>178</v>
      </c>
      <c r="E533" s="159" t="s">
        <v>146</v>
      </c>
      <c r="F533" s="15" t="s">
        <v>347</v>
      </c>
      <c r="G533" s="15">
        <v>-30.039983920000001</v>
      </c>
      <c r="H533" s="15">
        <v>-50.158086500000003</v>
      </c>
      <c r="I533" s="15" t="s">
        <v>319</v>
      </c>
      <c r="J533" s="15" t="s">
        <v>135</v>
      </c>
      <c r="K533" s="15" t="s">
        <v>136</v>
      </c>
      <c r="L533" s="15" t="s">
        <v>148</v>
      </c>
      <c r="M533" s="15">
        <v>100</v>
      </c>
      <c r="N533" s="15">
        <v>17</v>
      </c>
      <c r="O533" s="15">
        <v>0</v>
      </c>
      <c r="P533" s="15">
        <f t="shared" si="276"/>
        <v>400</v>
      </c>
      <c r="Q533" s="20">
        <v>2</v>
      </c>
      <c r="R533" s="16">
        <v>0</v>
      </c>
      <c r="S533" s="16">
        <v>7</v>
      </c>
      <c r="T533" s="15"/>
      <c r="U533" s="15"/>
      <c r="V533" s="15">
        <v>0</v>
      </c>
      <c r="W533" s="15">
        <v>2.5</v>
      </c>
      <c r="X533" s="15">
        <v>2</v>
      </c>
      <c r="Y533" s="15">
        <v>0</v>
      </c>
      <c r="Z533" s="15">
        <v>0</v>
      </c>
      <c r="AA533" s="15">
        <v>0</v>
      </c>
      <c r="AB533" s="15">
        <v>0</v>
      </c>
      <c r="AC533" s="15" t="s">
        <v>149</v>
      </c>
      <c r="AD533" s="15" t="s">
        <v>139</v>
      </c>
      <c r="AE533" s="15">
        <v>31.1</v>
      </c>
      <c r="AF533" s="15">
        <v>7.5</v>
      </c>
      <c r="AG533" s="15">
        <v>2</v>
      </c>
      <c r="AH533" s="15">
        <v>1</v>
      </c>
      <c r="AI533" s="15">
        <v>1.3</v>
      </c>
      <c r="AJ533" s="16">
        <f t="shared" si="277"/>
        <v>0.30000000000000004</v>
      </c>
      <c r="AK533" s="16" t="s">
        <v>135</v>
      </c>
      <c r="AL533" s="16" t="s">
        <v>135</v>
      </c>
      <c r="AM533" s="15" t="s">
        <v>140</v>
      </c>
      <c r="AN533" s="16">
        <f t="shared" si="278"/>
        <v>4</v>
      </c>
      <c r="AO533" s="16">
        <v>0</v>
      </c>
      <c r="AP533" s="16">
        <v>0</v>
      </c>
      <c r="AQ533" s="16">
        <v>0</v>
      </c>
      <c r="AR533" s="16">
        <v>0</v>
      </c>
      <c r="AS533" s="16">
        <v>0</v>
      </c>
      <c r="AT533" s="16" t="s">
        <v>135</v>
      </c>
      <c r="AU533" s="17">
        <f t="shared" si="279"/>
        <v>0</v>
      </c>
      <c r="AV533" s="17"/>
      <c r="AW533" s="17">
        <f>VLOOKUP(I533,ABNT5101!$I$3:$J$9,2)</f>
        <v>20</v>
      </c>
      <c r="AX533" s="17">
        <f>VLOOKUP(I533,ABNT5101!$I$3:$M$9,5)</f>
        <v>0.28000000000000003</v>
      </c>
      <c r="AY533" s="131" t="str">
        <f>_xlfn.XLOOKUP(I533,ABNT5101!$I:$I,ABNT5101!$L:$L)</f>
        <v>-</v>
      </c>
      <c r="AZ533" s="131">
        <f>_xlfn.XLOOKUP(I533,ABNT5101!$I:$I,ABNT5101!M:M)</f>
        <v>0.28000000000000003</v>
      </c>
      <c r="BA533" s="131" t="str">
        <f>_xlfn.XLOOKUP(I533,ABNT5101!$I:$I,ABNT5101!N:N)</f>
        <v>-</v>
      </c>
      <c r="BB533" s="131">
        <f>_xlfn.XLOOKUP(I533,ABNT5101!$I:$I,ABNT5101!O:O)</f>
        <v>14</v>
      </c>
      <c r="BC533" s="18" t="str">
        <f t="shared" si="280"/>
        <v>ATENDE</v>
      </c>
      <c r="BD533" s="19">
        <f t="shared" si="281"/>
        <v>0.21449999999999991</v>
      </c>
      <c r="BE533" s="19">
        <f t="shared" si="282"/>
        <v>0.24999999999999978</v>
      </c>
      <c r="BF533" s="19" t="str">
        <f t="shared" si="283"/>
        <v>-</v>
      </c>
      <c r="BG533" s="20">
        <v>24.29</v>
      </c>
      <c r="BH533" s="20">
        <v>0.35</v>
      </c>
      <c r="BI533" s="20"/>
      <c r="BJ533" s="20"/>
      <c r="BK533" s="21"/>
      <c r="BL533" s="20"/>
      <c r="BM533" s="18" t="str">
        <f t="shared" si="284"/>
        <v>ATENDE</v>
      </c>
      <c r="BN533" s="18" t="str">
        <f t="shared" si="285"/>
        <v>ATENDE</v>
      </c>
      <c r="BO533" s="18" t="str">
        <f t="shared" si="286"/>
        <v>ATENDE</v>
      </c>
      <c r="BP533" s="18" t="str">
        <f t="shared" si="287"/>
        <v>ATENDE</v>
      </c>
      <c r="BQ533" s="22" t="str">
        <f t="shared" si="288"/>
        <v>C2</v>
      </c>
      <c r="BR533" s="22" t="s">
        <v>135</v>
      </c>
      <c r="BS533" s="23" t="e">
        <f t="shared" si="289"/>
        <v>#VALUE!</v>
      </c>
      <c r="BT533" s="20"/>
      <c r="BU533" s="20"/>
      <c r="BV533" s="132" t="str">
        <f>IF(BR533="-","-",_xlfn.XLOOKUP(BR533,ABNT5101!$B$4:$B$9,ABNT5101!$C$4:$C$9))</f>
        <v>-</v>
      </c>
      <c r="BW533" s="132" t="str">
        <f>IF(BR533="-","-",_xlfn.XLOOKUP(BR533,ABNT5101!$B$4:$B$9,ABNT5101!$D$4:$D$9))</f>
        <v>-</v>
      </c>
      <c r="BX533" s="18" t="str">
        <f t="shared" si="290"/>
        <v>-</v>
      </c>
      <c r="BY533" s="18" t="str">
        <f t="shared" si="291"/>
        <v>-</v>
      </c>
      <c r="BZ533" s="18" t="str">
        <f t="shared" si="292"/>
        <v>-</v>
      </c>
      <c r="CA533" s="22" t="s">
        <v>136</v>
      </c>
      <c r="CB533" s="23">
        <f t="shared" si="293"/>
        <v>8.8733333333333331</v>
      </c>
      <c r="CC533" s="22">
        <v>29.62</v>
      </c>
      <c r="CD533" s="22">
        <v>16.48</v>
      </c>
      <c r="CE533" s="130">
        <f>IF(CA533="-","-",_xlfn.XLOOKUP(CA533,ABNT5101!$B$4:$B$9,ABNT5101!$C$4:$C$9))</f>
        <v>3</v>
      </c>
      <c r="CF533" s="130">
        <f>IF(CA533="-","-",_xlfn.XLOOKUP(CA533,ABNT5101!$B$4:$B$9,ABNT5101!$D$4:$D$9))</f>
        <v>0.6</v>
      </c>
      <c r="CG533" s="18" t="str">
        <f t="shared" si="294"/>
        <v>ATENDE</v>
      </c>
      <c r="CH533" s="18" t="str">
        <f t="shared" si="295"/>
        <v>ATENDE</v>
      </c>
      <c r="CI533" s="18" t="str">
        <f t="shared" si="296"/>
        <v>ATENDE</v>
      </c>
      <c r="CJ533" s="133" t="str">
        <f>_xlfn.XLOOKUP(CK533,'Banco de dados'!$B:$B,'Banco de dados'!$D:$D)</f>
        <v>LEDSTAR</v>
      </c>
      <c r="CK533" s="25" t="str">
        <f>'Banco de dados'!B19</f>
        <v xml:space="preserve"> SL VT 9.1 65W</v>
      </c>
      <c r="CL533" s="24" t="str">
        <f>_xlfn.XLOOKUP(CK533,'Banco de dados'!$B:$B,'Banco de dados'!$E:$E)</f>
        <v>LUM LED SL VT 9.1 65W</v>
      </c>
      <c r="CM533" s="24"/>
      <c r="CN533" s="24">
        <f>IF(CM533="-","-",_xlfn.XLOOKUP(CM533,'Banco de dados'!$B:$B,'Banco de dados'!$E:$E))</f>
        <v>0</v>
      </c>
      <c r="CO533" s="26">
        <f t="shared" si="297"/>
        <v>2</v>
      </c>
      <c r="CP533" s="24">
        <f>_xlfn.XLOOKUP(CK533,'Banco de dados'!$B:$B,'Banco de dados'!$H:$H)</f>
        <v>65</v>
      </c>
      <c r="CQ533" s="24">
        <f>_xlfn.XLOOKUP(CM533,'Banco de dados'!$B:$B,'Banco de dados'!$H:$H)</f>
        <v>0</v>
      </c>
      <c r="CR533" s="24">
        <f>_xlfn.XLOOKUP(CK533,'Banco de dados'!$B:$B,'Banco de dados'!$F:$F)</f>
        <v>10496</v>
      </c>
      <c r="CS533" s="24">
        <f>_xlfn.XLOOKUP(CM533,'Banco de dados'!$B:$B,'Banco de dados'!$F:$F)</f>
        <v>0</v>
      </c>
      <c r="CT533" s="25">
        <v>0</v>
      </c>
      <c r="CU533" s="25"/>
      <c r="CV533" s="24" t="str">
        <f>IF(AI533&lt;=0.5,"Curto I",IF(AND(AI533&gt;='Braços de IP'!$B$9,AI533&lt;='Braços de IP'!$D$9),'Braços de IP'!$E$9,IF(AND(AI533&gt;='Braços de IP'!$B$10,AI533&lt;='Braços de IP'!$D$10),'Braços de IP'!$E$10,IF(AND(AI533&gt;='Braços de IP'!$B$11,AI533&lt;='Braços de IP'!$D$11),'Braços de IP'!$E$11,IF(AND(AI533&gt;='Braços de IP'!$B$12,AI533&lt;='Braços de IP'!$D$12),'Braços de IP'!$E$12,IF(AND(AI533&gt;='Braços de IP'!$B$13,AI533&lt;='Braços de IP'!$D$13),'Braços de IP'!$E$13,IF(AND(AI533&gt;='Braços de IP'!$B$14,AI533&lt;='Braços de IP'!$D$14),'Braços de IP'!$E$14,"ERRO")))))))</f>
        <v>Curto II</v>
      </c>
      <c r="CW533" s="25"/>
      <c r="CX533" s="24" t="str">
        <f>IF($CW533="","",VLOOKUP($CW533,'Braços de IP'!$E$9:$I$15,2,0))</f>
        <v/>
      </c>
      <c r="CY533" s="27" t="str">
        <f>IF($CW533="","",VLOOKUP($CW533,'Braços de IP'!$E$9:$I$15,5,0))</f>
        <v/>
      </c>
      <c r="CZ533" s="24"/>
      <c r="DA533" s="24"/>
      <c r="DB533" s="24"/>
      <c r="DC533" s="24"/>
      <c r="DD533" s="24"/>
      <c r="DE533" s="24"/>
      <c r="DF533" s="28">
        <f t="shared" si="298"/>
        <v>65</v>
      </c>
      <c r="DG533" s="29">
        <f t="shared" si="299"/>
        <v>100</v>
      </c>
      <c r="DH533" s="28">
        <f t="shared" si="300"/>
        <v>330</v>
      </c>
      <c r="DI533" s="30">
        <f t="shared" si="301"/>
        <v>0.35</v>
      </c>
      <c r="DJ533" s="31"/>
      <c r="DK533" s="32"/>
      <c r="DL533" s="15" t="s">
        <v>141</v>
      </c>
      <c r="DM533" s="15"/>
      <c r="DO533" s="33">
        <f t="shared" si="302"/>
        <v>0.44444444444444442</v>
      </c>
    </row>
    <row r="534" spans="1:125" ht="15.75" hidden="1" customHeight="1" x14ac:dyDescent="0.3">
      <c r="A534" s="156" t="s">
        <v>1018</v>
      </c>
      <c r="B534" s="156"/>
      <c r="C534" t="s">
        <v>1006</v>
      </c>
      <c r="D534" s="159">
        <v>178</v>
      </c>
      <c r="E534" s="159" t="s">
        <v>146</v>
      </c>
      <c r="F534" s="15" t="s">
        <v>347</v>
      </c>
      <c r="G534" s="15">
        <v>-30.039983920000001</v>
      </c>
      <c r="H534" s="15">
        <v>-50.158086500000003</v>
      </c>
      <c r="I534" s="15" t="s">
        <v>319</v>
      </c>
      <c r="J534" s="15" t="s">
        <v>135</v>
      </c>
      <c r="K534" s="15" t="s">
        <v>136</v>
      </c>
      <c r="L534" s="15" t="s">
        <v>148</v>
      </c>
      <c r="M534" s="15">
        <v>100</v>
      </c>
      <c r="N534" s="15">
        <v>17</v>
      </c>
      <c r="O534" s="15">
        <v>0</v>
      </c>
      <c r="P534" s="15">
        <f t="shared" si="276"/>
        <v>400</v>
      </c>
      <c r="Q534" s="20">
        <v>2</v>
      </c>
      <c r="R534" s="16">
        <v>0</v>
      </c>
      <c r="S534" s="16">
        <v>7</v>
      </c>
      <c r="T534" s="15"/>
      <c r="U534" s="15"/>
      <c r="V534" s="15">
        <v>0</v>
      </c>
      <c r="W534" s="15">
        <v>2.5</v>
      </c>
      <c r="X534" s="15">
        <v>2</v>
      </c>
      <c r="Y534" s="15">
        <v>0</v>
      </c>
      <c r="Z534" s="15">
        <v>0</v>
      </c>
      <c r="AA534" s="15">
        <v>0</v>
      </c>
      <c r="AB534" s="15">
        <v>0</v>
      </c>
      <c r="AC534" s="15" t="s">
        <v>149</v>
      </c>
      <c r="AD534" s="15" t="s">
        <v>139</v>
      </c>
      <c r="AE534" s="15">
        <v>31.1</v>
      </c>
      <c r="AF534" s="15">
        <v>7.5</v>
      </c>
      <c r="AG534" s="15">
        <v>2</v>
      </c>
      <c r="AH534" s="15">
        <v>1</v>
      </c>
      <c r="AI534" s="15">
        <v>1.3</v>
      </c>
      <c r="AJ534" s="16">
        <f t="shared" si="277"/>
        <v>0.30000000000000004</v>
      </c>
      <c r="AK534" s="16" t="s">
        <v>135</v>
      </c>
      <c r="AL534" s="16" t="s">
        <v>135</v>
      </c>
      <c r="AM534" s="15" t="s">
        <v>140</v>
      </c>
      <c r="AN534" s="16">
        <f t="shared" si="278"/>
        <v>4</v>
      </c>
      <c r="AO534" s="16">
        <v>0</v>
      </c>
      <c r="AP534" s="16">
        <v>0</v>
      </c>
      <c r="AQ534" s="16">
        <v>0</v>
      </c>
      <c r="AR534" s="16">
        <v>0</v>
      </c>
      <c r="AS534" s="16">
        <v>0</v>
      </c>
      <c r="AT534" s="16" t="s">
        <v>135</v>
      </c>
      <c r="AU534" s="17">
        <f t="shared" si="279"/>
        <v>0</v>
      </c>
      <c r="AV534" s="17"/>
      <c r="AW534" s="17">
        <f>VLOOKUP(I534,ABNT5101!$I$3:$J$9,2)</f>
        <v>20</v>
      </c>
      <c r="AX534" s="17">
        <f>VLOOKUP(I534,ABNT5101!$I$3:$M$9,5)</f>
        <v>0.28000000000000003</v>
      </c>
      <c r="AY534" s="131" t="str">
        <f>_xlfn.XLOOKUP(I534,ABNT5101!$I:$I,ABNT5101!$L:$L)</f>
        <v>-</v>
      </c>
      <c r="AZ534" s="131">
        <f>_xlfn.XLOOKUP(I534,ABNT5101!$I:$I,ABNT5101!M:M)</f>
        <v>0.28000000000000003</v>
      </c>
      <c r="BA534" s="131" t="str">
        <f>_xlfn.XLOOKUP(I534,ABNT5101!$I:$I,ABNT5101!N:N)</f>
        <v>-</v>
      </c>
      <c r="BB534" s="131">
        <f>_xlfn.XLOOKUP(I534,ABNT5101!$I:$I,ABNT5101!O:O)</f>
        <v>14</v>
      </c>
      <c r="BC534" s="18" t="str">
        <f t="shared" si="280"/>
        <v>ATENDE</v>
      </c>
      <c r="BD534" s="19">
        <f t="shared" si="281"/>
        <v>3.0499999999999972E-2</v>
      </c>
      <c r="BE534" s="19">
        <f t="shared" si="282"/>
        <v>0.96428571428571419</v>
      </c>
      <c r="BF534" s="19" t="str">
        <f t="shared" si="283"/>
        <v>-</v>
      </c>
      <c r="BG534" s="20">
        <v>20.61</v>
      </c>
      <c r="BH534" s="20">
        <v>0.55000000000000004</v>
      </c>
      <c r="BI534" s="20"/>
      <c r="BJ534" s="20"/>
      <c r="BK534" s="21"/>
      <c r="BL534" s="20"/>
      <c r="BM534" s="18" t="str">
        <f t="shared" si="284"/>
        <v>ATENDE</v>
      </c>
      <c r="BN534" s="18" t="str">
        <f t="shared" si="285"/>
        <v>ATENDE</v>
      </c>
      <c r="BO534" s="18" t="str">
        <f t="shared" si="286"/>
        <v>ATENDE</v>
      </c>
      <c r="BP534" s="18" t="str">
        <f t="shared" si="287"/>
        <v>ATENDE</v>
      </c>
      <c r="BQ534" s="22" t="str">
        <f t="shared" si="288"/>
        <v>C2</v>
      </c>
      <c r="BR534" s="22" t="s">
        <v>135</v>
      </c>
      <c r="BS534" s="23" t="e">
        <f t="shared" si="289"/>
        <v>#VALUE!</v>
      </c>
      <c r="BT534" s="20"/>
      <c r="BU534" s="20"/>
      <c r="BV534" s="132" t="str">
        <f>IF(BR534="-","-",_xlfn.XLOOKUP(BR534,ABNT5101!$B$4:$B$9,ABNT5101!$C$4:$C$9))</f>
        <v>-</v>
      </c>
      <c r="BW534" s="132" t="str">
        <f>IF(BR534="-","-",_xlfn.XLOOKUP(BR534,ABNT5101!$B$4:$B$9,ABNT5101!$D$4:$D$9))</f>
        <v>-</v>
      </c>
      <c r="BX534" s="18" t="str">
        <f t="shared" si="290"/>
        <v>-</v>
      </c>
      <c r="BY534" s="18" t="str">
        <f t="shared" si="291"/>
        <v>-</v>
      </c>
      <c r="BZ534" s="18" t="str">
        <f t="shared" si="292"/>
        <v>-</v>
      </c>
      <c r="CA534" s="22" t="s">
        <v>136</v>
      </c>
      <c r="CB534" s="23">
        <f t="shared" si="293"/>
        <v>7.65</v>
      </c>
      <c r="CC534" s="22">
        <v>25.95</v>
      </c>
      <c r="CD534" s="22">
        <v>16.190000000000001</v>
      </c>
      <c r="CE534" s="130">
        <f>IF(CA534="-","-",_xlfn.XLOOKUP(CA534,ABNT5101!$B$4:$B$9,ABNT5101!$C$4:$C$9))</f>
        <v>3</v>
      </c>
      <c r="CF534" s="130">
        <f>IF(CA534="-","-",_xlfn.XLOOKUP(CA534,ABNT5101!$B$4:$B$9,ABNT5101!$D$4:$D$9))</f>
        <v>0.6</v>
      </c>
      <c r="CG534" s="18" t="str">
        <f t="shared" si="294"/>
        <v>ATENDE</v>
      </c>
      <c r="CH534" s="18" t="str">
        <f t="shared" si="295"/>
        <v>ATENDE</v>
      </c>
      <c r="CI534" s="18" t="str">
        <f t="shared" si="296"/>
        <v>ATENDE</v>
      </c>
      <c r="CJ534" s="133" t="str">
        <f>_xlfn.XLOOKUP(CK534,'Banco de dados'!$B:$B,'Banco de dados'!$D:$D)</f>
        <v>SX LIGHTING</v>
      </c>
      <c r="CK534" s="25" t="str">
        <f>'Banco de dados'!B57</f>
        <v>SX-INEVO050HF</v>
      </c>
      <c r="CL534" s="24" t="str">
        <f>_xlfn.XLOOKUP(CK534,'Banco de dados'!$B:$B,'Banco de dados'!$E:$E)</f>
        <v>SXINEVO050K40L12CZF7PHF</v>
      </c>
      <c r="CM534" s="24"/>
      <c r="CN534" s="24" t="e">
        <f>IF(CM534="-","-",_xlfn.XLOOKUP(CM534,'Banco de dados'!$B:$B,'Banco de dados'!$E:$E))</f>
        <v>#N/A</v>
      </c>
      <c r="CO534" s="26">
        <f t="shared" si="297"/>
        <v>2</v>
      </c>
      <c r="CP534" s="24">
        <f>_xlfn.XLOOKUP(CK534,'Banco de dados'!$B:$B,'Banco de dados'!$H:$H)</f>
        <v>50</v>
      </c>
      <c r="CQ534" s="24">
        <f>_xlfn.XLOOKUP(CM534,'Banco de dados'!$B:$B,'Banco de dados'!$H:$H)</f>
        <v>0</v>
      </c>
      <c r="CR534" s="24">
        <f>_xlfn.XLOOKUP(CK534,'Banco de dados'!$B:$B,'Banco de dados'!$F:$F)</f>
        <v>8650</v>
      </c>
      <c r="CS534" s="24">
        <f>_xlfn.XLOOKUP(CM534,'Banco de dados'!$B:$B,'Banco de dados'!$F:$F)</f>
        <v>0</v>
      </c>
      <c r="CT534" s="25">
        <v>0</v>
      </c>
      <c r="CU534" s="25"/>
      <c r="CV534" s="24" t="str">
        <f>IF(AI534&lt;=0.5,"Curto I",IF(AND(AI534&gt;='Braços de IP'!$B$9,AI534&lt;='Braços de IP'!$D$9),'Braços de IP'!$E$9,IF(AND(AI534&gt;='Braços de IP'!$B$10,AI534&lt;='Braços de IP'!$D$10),'Braços de IP'!$E$10,IF(AND(AI534&gt;='Braços de IP'!$B$11,AI534&lt;='Braços de IP'!$D$11),'Braços de IP'!$E$11,IF(AND(AI534&gt;='Braços de IP'!$B$12,AI534&lt;='Braços de IP'!$D$12),'Braços de IP'!$E$12,IF(AND(AI534&gt;='Braços de IP'!$B$13,AI534&lt;='Braços de IP'!$D$13),'Braços de IP'!$E$13,IF(AND(AI534&gt;='Braços de IP'!$B$14,AI534&lt;='Braços de IP'!$D$14),'Braços de IP'!$E$14,"ERRO")))))))</f>
        <v>Curto II</v>
      </c>
      <c r="CW534" s="25"/>
      <c r="CX534" s="24" t="str">
        <f>IF($CW534="","",VLOOKUP($CW534,'Braços de IP'!$E$9:$I$15,2,0))</f>
        <v/>
      </c>
      <c r="CY534" s="27" t="str">
        <f>IF($CW534="","",VLOOKUP($CW534,'Braços de IP'!$E$9:$I$15,5,0))</f>
        <v/>
      </c>
      <c r="CZ534" s="24"/>
      <c r="DA534" s="24"/>
      <c r="DB534" s="24"/>
      <c r="DC534" s="24"/>
      <c r="DD534" s="24"/>
      <c r="DE534" s="24"/>
      <c r="DF534" s="28">
        <f t="shared" si="298"/>
        <v>50</v>
      </c>
      <c r="DG534" s="29">
        <f t="shared" si="299"/>
        <v>100</v>
      </c>
      <c r="DH534" s="28">
        <f t="shared" si="300"/>
        <v>300</v>
      </c>
      <c r="DI534" s="30">
        <f t="shared" si="301"/>
        <v>0.5</v>
      </c>
      <c r="DJ534" s="31"/>
      <c r="DK534" s="32"/>
      <c r="DL534" s="15" t="s">
        <v>141</v>
      </c>
      <c r="DM534" s="15"/>
      <c r="DO534" s="33">
        <f t="shared" si="302"/>
        <v>0.57264957264957261</v>
      </c>
    </row>
    <row r="535" spans="1:125" ht="15.75" hidden="1" customHeight="1" x14ac:dyDescent="0.3">
      <c r="A535" s="156" t="s">
        <v>1018</v>
      </c>
      <c r="B535" s="156"/>
      <c r="C535" t="s">
        <v>1006</v>
      </c>
      <c r="D535" s="159">
        <v>178</v>
      </c>
      <c r="E535" s="159" t="s">
        <v>146</v>
      </c>
      <c r="F535" s="15" t="s">
        <v>347</v>
      </c>
      <c r="G535" s="15">
        <v>-30.039983920000001</v>
      </c>
      <c r="H535" s="15">
        <v>-50.158086500000003</v>
      </c>
      <c r="I535" s="15" t="s">
        <v>319</v>
      </c>
      <c r="J535" s="15" t="s">
        <v>135</v>
      </c>
      <c r="K535" s="15" t="s">
        <v>136</v>
      </c>
      <c r="L535" s="15" t="s">
        <v>148</v>
      </c>
      <c r="M535" s="15">
        <v>100</v>
      </c>
      <c r="N535" s="15">
        <v>17</v>
      </c>
      <c r="O535" s="15">
        <v>0</v>
      </c>
      <c r="P535" s="15">
        <f t="shared" si="276"/>
        <v>400</v>
      </c>
      <c r="Q535" s="20">
        <v>2</v>
      </c>
      <c r="R535" s="16">
        <v>0</v>
      </c>
      <c r="S535" s="16">
        <v>7</v>
      </c>
      <c r="T535" s="15"/>
      <c r="U535" s="15"/>
      <c r="V535" s="15">
        <v>0</v>
      </c>
      <c r="W535" s="15">
        <v>2.5</v>
      </c>
      <c r="X535" s="15">
        <v>2</v>
      </c>
      <c r="Y535" s="15">
        <v>0</v>
      </c>
      <c r="Z535" s="15">
        <v>0</v>
      </c>
      <c r="AA535" s="15">
        <v>0</v>
      </c>
      <c r="AB535" s="15">
        <v>0</v>
      </c>
      <c r="AC535" s="15" t="s">
        <v>149</v>
      </c>
      <c r="AD535" s="15" t="s">
        <v>139</v>
      </c>
      <c r="AE535" s="15">
        <v>31.1</v>
      </c>
      <c r="AF535" s="15">
        <v>7.5</v>
      </c>
      <c r="AG535" s="15">
        <v>2</v>
      </c>
      <c r="AH535" s="15">
        <v>1</v>
      </c>
      <c r="AI535" s="15">
        <v>1.3</v>
      </c>
      <c r="AJ535" s="16">
        <f t="shared" si="277"/>
        <v>0.30000000000000004</v>
      </c>
      <c r="AK535" s="16" t="s">
        <v>135</v>
      </c>
      <c r="AL535" s="16" t="s">
        <v>135</v>
      </c>
      <c r="AM535" s="15" t="s">
        <v>140</v>
      </c>
      <c r="AN535" s="16">
        <f t="shared" si="278"/>
        <v>4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 t="s">
        <v>135</v>
      </c>
      <c r="AU535" s="17">
        <f t="shared" si="279"/>
        <v>0</v>
      </c>
      <c r="AV535" s="17"/>
      <c r="AW535" s="17">
        <f>VLOOKUP(I535,ABNT5101!$I$3:$J$9,2)</f>
        <v>20</v>
      </c>
      <c r="AX535" s="17">
        <f>VLOOKUP(I535,ABNT5101!$I$3:$M$9,5)</f>
        <v>0.28000000000000003</v>
      </c>
      <c r="AY535" s="131" t="str">
        <f>_xlfn.XLOOKUP(I535,ABNT5101!$I:$I,ABNT5101!$L:$L)</f>
        <v>-</v>
      </c>
      <c r="AZ535" s="131">
        <f>_xlfn.XLOOKUP(I535,ABNT5101!$I:$I,ABNT5101!M:M)</f>
        <v>0.28000000000000003</v>
      </c>
      <c r="BA535" s="131" t="str">
        <f>_xlfn.XLOOKUP(I535,ABNT5101!$I:$I,ABNT5101!N:N)</f>
        <v>-</v>
      </c>
      <c r="BB535" s="131">
        <f>_xlfn.XLOOKUP(I535,ABNT5101!$I:$I,ABNT5101!O:O)</f>
        <v>14</v>
      </c>
      <c r="BC535" s="18" t="str">
        <f t="shared" si="280"/>
        <v>ATENDE</v>
      </c>
      <c r="BD535" s="19">
        <f t="shared" si="281"/>
        <v>0.16250000000000009</v>
      </c>
      <c r="BE535" s="19">
        <f t="shared" si="282"/>
        <v>0.74999999999999978</v>
      </c>
      <c r="BF535" s="19" t="str">
        <f t="shared" si="283"/>
        <v>-</v>
      </c>
      <c r="BG535" s="20">
        <v>23.25</v>
      </c>
      <c r="BH535" s="20">
        <v>0.49</v>
      </c>
      <c r="BI535" s="20"/>
      <c r="BJ535" s="20"/>
      <c r="BK535" s="21"/>
      <c r="BL535" s="20"/>
      <c r="BM535" s="18" t="str">
        <f t="shared" si="284"/>
        <v>ATENDE</v>
      </c>
      <c r="BN535" s="18" t="str">
        <f t="shared" si="285"/>
        <v>ATENDE</v>
      </c>
      <c r="BO535" s="18" t="str">
        <f t="shared" si="286"/>
        <v>ATENDE</v>
      </c>
      <c r="BP535" s="18" t="str">
        <f t="shared" si="287"/>
        <v>ATENDE</v>
      </c>
      <c r="BQ535" s="22" t="str">
        <f t="shared" si="288"/>
        <v>C2</v>
      </c>
      <c r="BR535" s="22" t="s">
        <v>135</v>
      </c>
      <c r="BS535" s="23" t="e">
        <f t="shared" si="289"/>
        <v>#VALUE!</v>
      </c>
      <c r="BT535" s="20"/>
      <c r="BU535" s="20"/>
      <c r="BV535" s="132" t="str">
        <f>IF(BR535="-","-",_xlfn.XLOOKUP(BR535,ABNT5101!$B$4:$B$9,ABNT5101!$C$4:$C$9))</f>
        <v>-</v>
      </c>
      <c r="BW535" s="132" t="str">
        <f>IF(BR535="-","-",_xlfn.XLOOKUP(BR535,ABNT5101!$B$4:$B$9,ABNT5101!$D$4:$D$9))</f>
        <v>-</v>
      </c>
      <c r="BX535" s="18" t="str">
        <f t="shared" si="290"/>
        <v>-</v>
      </c>
      <c r="BY535" s="18" t="str">
        <f t="shared" si="291"/>
        <v>-</v>
      </c>
      <c r="BZ535" s="18" t="str">
        <f t="shared" si="292"/>
        <v>-</v>
      </c>
      <c r="CA535" s="22" t="s">
        <v>136</v>
      </c>
      <c r="CB535" s="23">
        <f t="shared" si="293"/>
        <v>9.0033333333333339</v>
      </c>
      <c r="CC535" s="22">
        <v>30.01</v>
      </c>
      <c r="CD535" s="22">
        <v>19.14</v>
      </c>
      <c r="CE535" s="130">
        <f>IF(CA535="-","-",_xlfn.XLOOKUP(CA535,ABNT5101!$B$4:$B$9,ABNT5101!$C$4:$C$9))</f>
        <v>3</v>
      </c>
      <c r="CF535" s="130">
        <f>IF(CA535="-","-",_xlfn.XLOOKUP(CA535,ABNT5101!$B$4:$B$9,ABNT5101!$D$4:$D$9))</f>
        <v>0.6</v>
      </c>
      <c r="CG535" s="18" t="str">
        <f t="shared" si="294"/>
        <v>ATENDE</v>
      </c>
      <c r="CH535" s="18" t="str">
        <f t="shared" si="295"/>
        <v>ATENDE</v>
      </c>
      <c r="CI535" s="18" t="str">
        <f t="shared" si="296"/>
        <v>ATENDE</v>
      </c>
      <c r="CJ535" s="133" t="str">
        <f>_xlfn.XLOOKUP(CK535,'Banco de dados'!$B:$B,'Banco de dados'!$D:$D)</f>
        <v>TECNOWATT</v>
      </c>
      <c r="CK535" s="25" t="str">
        <f>'Banco de dados'!B71</f>
        <v xml:space="preserve">SIGSAGPTLRRSSNDL_60W_73IBBRS
</v>
      </c>
      <c r="CL535" s="24" t="str">
        <f>_xlfn.XLOOKUP(CK535,'Banco de dados'!$B:$B,'Banco de dados'!$E:$E)</f>
        <v>SIGSAGPTLRRSSNDL_60W_73IBBRS
1-10C1MUN6.5</v>
      </c>
      <c r="CM535" s="24"/>
      <c r="CN535" s="24" t="e">
        <f>IF(CM535="-","-",_xlfn.XLOOKUP(CM535,'Banco de dados'!$B:$B,'Banco de dados'!$E:$E))</f>
        <v>#N/A</v>
      </c>
      <c r="CO535" s="26">
        <f t="shared" si="297"/>
        <v>2</v>
      </c>
      <c r="CP535" s="24">
        <f>_xlfn.XLOOKUP(CK535,'Banco de dados'!$B:$B,'Banco de dados'!$H:$H)</f>
        <v>60</v>
      </c>
      <c r="CQ535" s="24" t="e">
        <f>_xlfn.XLOOKUP(CM535,'Banco de dados'!$B:$B,'Banco de dados'!$H:$H)</f>
        <v>#N/A</v>
      </c>
      <c r="CR535" s="24">
        <f>_xlfn.XLOOKUP(CK535,'Banco de dados'!$B:$B,'Banco de dados'!$F:$F)</f>
        <v>9453</v>
      </c>
      <c r="CS535" s="24">
        <f>_xlfn.XLOOKUP(CM535,'Banco de dados'!$B:$B,'Banco de dados'!$F:$F)</f>
        <v>0</v>
      </c>
      <c r="CT535" s="25">
        <v>0</v>
      </c>
      <c r="CU535" s="25"/>
      <c r="CV535" s="24" t="str">
        <f>IF(AI535&lt;=0.5,"Curto I",IF(AND(AI535&gt;='Braços de IP'!$B$9,AI535&lt;='Braços de IP'!$D$9),'Braços de IP'!$E$9,IF(AND(AI535&gt;='Braços de IP'!$B$10,AI535&lt;='Braços de IP'!$D$10),'Braços de IP'!$E$10,IF(AND(AI535&gt;='Braços de IP'!$B$11,AI535&lt;='Braços de IP'!$D$11),'Braços de IP'!$E$11,IF(AND(AI535&gt;='Braços de IP'!$B$12,AI535&lt;='Braços de IP'!$D$12),'Braços de IP'!$E$12,IF(AND(AI535&gt;='Braços de IP'!$B$13,AI535&lt;='Braços de IP'!$D$13),'Braços de IP'!$E$13,IF(AND(AI535&gt;='Braços de IP'!$B$14,AI535&lt;='Braços de IP'!$D$14),'Braços de IP'!$E$14,"ERRO")))))))</f>
        <v>Curto II</v>
      </c>
      <c r="CW535" s="25"/>
      <c r="CX535" s="24" t="str">
        <f>IF($CW535="","",VLOOKUP($CW535,'Braços de IP'!$E$9:$I$15,2,0))</f>
        <v/>
      </c>
      <c r="CY535" s="27" t="str">
        <f>IF($CW535="","",VLOOKUP($CW535,'Braços de IP'!$E$9:$I$15,5,0))</f>
        <v/>
      </c>
      <c r="CZ535" s="24"/>
      <c r="DA535" s="24"/>
      <c r="DB535" s="24"/>
      <c r="DC535" s="24"/>
      <c r="DD535" s="24"/>
      <c r="DE535" s="24"/>
      <c r="DF535" s="28">
        <f t="shared" si="298"/>
        <v>60</v>
      </c>
      <c r="DG535" s="29">
        <f t="shared" si="299"/>
        <v>100</v>
      </c>
      <c r="DH535" s="28">
        <f t="shared" si="300"/>
        <v>320</v>
      </c>
      <c r="DI535" s="30">
        <f t="shared" si="301"/>
        <v>0.4</v>
      </c>
      <c r="DJ535" s="31"/>
      <c r="DK535" s="32"/>
      <c r="DL535" s="15" t="s">
        <v>141</v>
      </c>
      <c r="DM535" s="15"/>
      <c r="DO535" s="33">
        <f t="shared" si="302"/>
        <v>0.48717948717948717</v>
      </c>
    </row>
    <row r="536" spans="1:125" ht="15.75" hidden="1" customHeight="1" x14ac:dyDescent="0.3">
      <c r="C536" t="s">
        <v>1006</v>
      </c>
      <c r="D536" s="15">
        <v>179</v>
      </c>
      <c r="E536" s="15" t="s">
        <v>132</v>
      </c>
      <c r="F536" s="15" t="s">
        <v>348</v>
      </c>
      <c r="G536" s="15">
        <v>-30.041302420000001</v>
      </c>
      <c r="H536" s="15">
        <v>-50.15584578</v>
      </c>
      <c r="I536" s="15" t="s">
        <v>154</v>
      </c>
      <c r="J536" s="15" t="s">
        <v>135</v>
      </c>
      <c r="K536" s="15" t="s">
        <v>136</v>
      </c>
      <c r="L536" s="15" t="s">
        <v>148</v>
      </c>
      <c r="M536" s="15">
        <v>100</v>
      </c>
      <c r="N536" s="15">
        <v>17</v>
      </c>
      <c r="O536" s="15">
        <v>0</v>
      </c>
      <c r="P536" s="15">
        <f t="shared" si="276"/>
        <v>200</v>
      </c>
      <c r="Q536" s="20">
        <v>2</v>
      </c>
      <c r="R536" s="16">
        <v>2.5</v>
      </c>
      <c r="S536" s="16">
        <v>6.9</v>
      </c>
      <c r="T536" s="15"/>
      <c r="U536" s="15"/>
      <c r="V536" s="15">
        <v>0</v>
      </c>
      <c r="W536" s="15">
        <v>2.5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 t="s">
        <v>138</v>
      </c>
      <c r="AD536" s="15" t="s">
        <v>139</v>
      </c>
      <c r="AE536" s="15">
        <v>36.799999999999997</v>
      </c>
      <c r="AF536" s="15">
        <v>7.5</v>
      </c>
      <c r="AG536" s="15">
        <v>1</v>
      </c>
      <c r="AH536" s="15">
        <v>0.7</v>
      </c>
      <c r="AI536" s="15">
        <v>1.3</v>
      </c>
      <c r="AJ536" s="16">
        <f t="shared" si="277"/>
        <v>0.60000000000000009</v>
      </c>
      <c r="AK536" s="16" t="s">
        <v>135</v>
      </c>
      <c r="AL536" s="16" t="s">
        <v>135</v>
      </c>
      <c r="AM536" s="15" t="s">
        <v>140</v>
      </c>
      <c r="AN536" s="16">
        <f t="shared" si="278"/>
        <v>2</v>
      </c>
      <c r="AO536" s="16">
        <v>0</v>
      </c>
      <c r="AP536" s="16">
        <v>0</v>
      </c>
      <c r="AQ536" s="16">
        <v>0</v>
      </c>
      <c r="AR536" s="16">
        <v>0</v>
      </c>
      <c r="AS536" s="16">
        <v>0</v>
      </c>
      <c r="AT536" s="16" t="s">
        <v>135</v>
      </c>
      <c r="AU536" s="17">
        <f t="shared" si="279"/>
        <v>0</v>
      </c>
      <c r="AV536" s="17"/>
      <c r="AW536" s="17">
        <f>VLOOKUP(I536,ABNT5101!$I$3:$J$9,2)</f>
        <v>10</v>
      </c>
      <c r="AX536" s="17">
        <f>VLOOKUP(I536,ABNT5101!$I$3:$M$9,5)</f>
        <v>0.18</v>
      </c>
      <c r="AY536" s="131" t="str">
        <f>_xlfn.XLOOKUP(I536,ABNT5101!$I:$I,ABNT5101!$L:$L)</f>
        <v>-</v>
      </c>
      <c r="AZ536" s="131">
        <f>_xlfn.XLOOKUP(I536,ABNT5101!$I:$I,ABNT5101!M:M)</f>
        <v>0.18</v>
      </c>
      <c r="BA536" s="131" t="str">
        <f>_xlfn.XLOOKUP(I536,ABNT5101!$I:$I,ABNT5101!N:N)</f>
        <v>-</v>
      </c>
      <c r="BB536" s="131">
        <f>_xlfn.XLOOKUP(I536,ABNT5101!$I:$I,ABNT5101!O:O)</f>
        <v>16</v>
      </c>
      <c r="BC536" s="18" t="str">
        <f t="shared" si="280"/>
        <v>ATENDE</v>
      </c>
      <c r="BD536" s="19">
        <f t="shared" si="281"/>
        <v>0.11199999999999988</v>
      </c>
      <c r="BE536" s="19">
        <f t="shared" si="282"/>
        <v>1.1111111111111112</v>
      </c>
      <c r="BF536" s="19" t="str">
        <f t="shared" si="283"/>
        <v>-</v>
      </c>
      <c r="BG536" s="20">
        <v>11.12</v>
      </c>
      <c r="BH536" s="20">
        <v>0.38</v>
      </c>
      <c r="BI536" s="20"/>
      <c r="BJ536" s="20"/>
      <c r="BK536" s="21"/>
      <c r="BL536" s="20"/>
      <c r="BM536" s="18" t="str">
        <f t="shared" si="284"/>
        <v>ATENDE</v>
      </c>
      <c r="BN536" s="18" t="str">
        <f t="shared" si="285"/>
        <v>ATENDE</v>
      </c>
      <c r="BO536" s="18" t="str">
        <f t="shared" si="286"/>
        <v>ATENDE</v>
      </c>
      <c r="BP536" s="18" t="str">
        <f t="shared" si="287"/>
        <v>ATENDE</v>
      </c>
      <c r="BQ536" s="22" t="str">
        <f t="shared" si="288"/>
        <v>C4</v>
      </c>
      <c r="BR536" s="22" t="str">
        <f t="shared" ref="BR536:BR567" si="305">K536</f>
        <v>P6</v>
      </c>
      <c r="BS536" s="23">
        <f t="shared" si="289"/>
        <v>2.2933333333333334</v>
      </c>
      <c r="BT536" s="20">
        <v>9.8800000000000008</v>
      </c>
      <c r="BU536" s="20">
        <v>3.36</v>
      </c>
      <c r="BV536" s="132">
        <f>IF(BR536="-","-",_xlfn.XLOOKUP(BR536,ABNT5101!$B$4:$B$9,ABNT5101!$C$4:$C$9))</f>
        <v>3</v>
      </c>
      <c r="BW536" s="132">
        <f>IF(BR536="-","-",_xlfn.XLOOKUP(BR536,ABNT5101!$B$4:$B$9,ABNT5101!$D$4:$D$9))</f>
        <v>0.6</v>
      </c>
      <c r="BX536" s="18" t="str">
        <f t="shared" si="290"/>
        <v>ATENDE</v>
      </c>
      <c r="BY536" s="18" t="str">
        <f t="shared" si="291"/>
        <v>ATENDE</v>
      </c>
      <c r="BZ536" s="18" t="str">
        <f t="shared" si="292"/>
        <v>ATENDE</v>
      </c>
      <c r="CA536" s="22" t="str">
        <f>BR536</f>
        <v>P6</v>
      </c>
      <c r="CB536" s="23">
        <f t="shared" si="293"/>
        <v>1.2966666666666664</v>
      </c>
      <c r="CC536" s="22">
        <v>6.89</v>
      </c>
      <c r="CD536" s="22">
        <v>3.18</v>
      </c>
      <c r="CE536" s="130">
        <f>IF(CA536="-","-",_xlfn.XLOOKUP(CA536,ABNT5101!$B$4:$B$9,ABNT5101!$C$4:$C$9))</f>
        <v>3</v>
      </c>
      <c r="CF536" s="130">
        <f>IF(CA536="-","-",_xlfn.XLOOKUP(CA536,ABNT5101!$B$4:$B$9,ABNT5101!$D$4:$D$9))</f>
        <v>0.6</v>
      </c>
      <c r="CG536" s="18" t="str">
        <f t="shared" si="294"/>
        <v>ATENDE</v>
      </c>
      <c r="CH536" s="18" t="str">
        <f t="shared" si="295"/>
        <v>ATENDE</v>
      </c>
      <c r="CI536" s="18" t="str">
        <f t="shared" si="296"/>
        <v>ATENDE</v>
      </c>
      <c r="CJ536" s="133" t="str">
        <f>_xlfn.XLOOKUP(CK536,'Banco de dados'!$B:$B,'Banco de dados'!$D:$D)</f>
        <v>LEDSTAR</v>
      </c>
      <c r="CK536" s="25" t="s">
        <v>713</v>
      </c>
      <c r="CL536" s="24" t="str">
        <f>_xlfn.XLOOKUP(CK536,'Banco de dados'!$B:$B,'Banco de dados'!$E:$E)</f>
        <v>LUM LED SL VT 9.1 52W</v>
      </c>
      <c r="CM536" s="24"/>
      <c r="CN536" s="24" t="e">
        <f>IF(CM536="-","-",_xlfn.XLOOKUP(CM536,'Banco de dados'!$B:$B,'Banco de dados'!$E:$E))</f>
        <v>#N/A</v>
      </c>
      <c r="CO536" s="26">
        <f t="shared" si="297"/>
        <v>1</v>
      </c>
      <c r="CP536" s="24">
        <f>_xlfn.XLOOKUP(CK536,'Banco de dados'!$B:$B,'Banco de dados'!$H:$H)</f>
        <v>52</v>
      </c>
      <c r="CQ536" s="24" t="e">
        <f>_xlfn.XLOOKUP(CM536,'Banco de dados'!$B:$B,'Banco de dados'!$H:$H)</f>
        <v>#N/A</v>
      </c>
      <c r="CR536" s="24">
        <f>_xlfn.XLOOKUP(CK536,'Banco de dados'!$B:$B,'Banco de dados'!$F:$F)</f>
        <v>8960.18</v>
      </c>
      <c r="CS536" s="24">
        <f>_xlfn.XLOOKUP(CM536,'Banco de dados'!$B:$B,'Banco de dados'!$F:$F)</f>
        <v>0</v>
      </c>
      <c r="CT536" s="25">
        <v>0</v>
      </c>
      <c r="CU536" s="25"/>
      <c r="CV536" s="24" t="str">
        <f>IF(AI536&lt;=0.5,"Curto I",IF(AND(AI536&gt;='Braços de IP'!$B$9,AI536&lt;='Braços de IP'!$D$9),'Braços de IP'!$E$9,IF(AND(AI536&gt;='Braços de IP'!$B$10,AI536&lt;='Braços de IP'!$D$10),'Braços de IP'!$E$10,IF(AND(AI536&gt;='Braços de IP'!$B$11,AI536&lt;='Braços de IP'!$D$11),'Braços de IP'!$E$11,IF(AND(AI536&gt;='Braços de IP'!$B$12,AI536&lt;='Braços de IP'!$D$12),'Braços de IP'!$E$12,IF(AND(AI536&gt;='Braços de IP'!$B$13,AI536&lt;='Braços de IP'!$D$13),'Braços de IP'!$E$13,IF(AND(AI536&gt;='Braços de IP'!$B$14,AI536&lt;='Braços de IP'!$D$14),'Braços de IP'!$E$14,"ERRO")))))))</f>
        <v>Curto II</v>
      </c>
      <c r="CW536" s="25"/>
      <c r="CX536" s="24" t="str">
        <f>IF($CW536="","",VLOOKUP($CW536,'Braços de IP'!$E$9:$I$15,2,0))</f>
        <v/>
      </c>
      <c r="CY536" s="27" t="str">
        <f>IF($CW536="","",VLOOKUP($CW536,'Braços de IP'!$E$9:$I$15,5,0))</f>
        <v/>
      </c>
      <c r="CZ536" s="24"/>
      <c r="DA536" s="24"/>
      <c r="DB536" s="24"/>
      <c r="DC536" s="24"/>
      <c r="DD536" s="24"/>
      <c r="DE536" s="24"/>
      <c r="DF536" s="28">
        <f t="shared" si="298"/>
        <v>52</v>
      </c>
      <c r="DG536" s="29">
        <f t="shared" si="299"/>
        <v>100</v>
      </c>
      <c r="DH536" s="28">
        <f t="shared" si="300"/>
        <v>152</v>
      </c>
      <c r="DI536" s="30">
        <f t="shared" si="301"/>
        <v>0.48</v>
      </c>
      <c r="DJ536" s="31"/>
      <c r="DK536" s="32"/>
      <c r="DL536" s="15" t="s">
        <v>141</v>
      </c>
      <c r="DM536" s="15"/>
      <c r="DO536" s="33">
        <f t="shared" si="302"/>
        <v>0.55555555555555558</v>
      </c>
    </row>
    <row r="537" spans="1:125" ht="15.75" hidden="1" customHeight="1" x14ac:dyDescent="0.3">
      <c r="C537" t="s">
        <v>1006</v>
      </c>
      <c r="D537" s="15">
        <v>179</v>
      </c>
      <c r="E537" s="15" t="s">
        <v>132</v>
      </c>
      <c r="F537" s="15" t="s">
        <v>348</v>
      </c>
      <c r="G537" s="15">
        <v>-30.041302420000001</v>
      </c>
      <c r="H537" s="15">
        <v>-50.15584578</v>
      </c>
      <c r="I537" s="15" t="s">
        <v>154</v>
      </c>
      <c r="J537" s="15" t="s">
        <v>135</v>
      </c>
      <c r="K537" s="15" t="s">
        <v>136</v>
      </c>
      <c r="L537" s="15" t="s">
        <v>148</v>
      </c>
      <c r="M537" s="15">
        <v>100</v>
      </c>
      <c r="N537" s="15">
        <v>17</v>
      </c>
      <c r="O537" s="15">
        <v>0</v>
      </c>
      <c r="P537" s="15">
        <f t="shared" si="276"/>
        <v>200</v>
      </c>
      <c r="Q537" s="20">
        <v>2</v>
      </c>
      <c r="R537" s="16">
        <v>2.5</v>
      </c>
      <c r="S537" s="16">
        <v>6.9</v>
      </c>
      <c r="T537" s="15"/>
      <c r="U537" s="15"/>
      <c r="V537" s="15">
        <v>0</v>
      </c>
      <c r="W537" s="15">
        <v>2.5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 t="s">
        <v>138</v>
      </c>
      <c r="AD537" s="15" t="s">
        <v>139</v>
      </c>
      <c r="AE537" s="15">
        <v>36.799999999999997</v>
      </c>
      <c r="AF537" s="15">
        <v>7.5</v>
      </c>
      <c r="AG537" s="15">
        <v>1</v>
      </c>
      <c r="AH537" s="15">
        <v>0.7</v>
      </c>
      <c r="AI537" s="15">
        <v>1.3</v>
      </c>
      <c r="AJ537" s="16">
        <f t="shared" si="277"/>
        <v>0.60000000000000009</v>
      </c>
      <c r="AK537" s="16" t="s">
        <v>135</v>
      </c>
      <c r="AL537" s="16" t="s">
        <v>135</v>
      </c>
      <c r="AM537" s="15" t="s">
        <v>140</v>
      </c>
      <c r="AN537" s="16">
        <f t="shared" si="278"/>
        <v>2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 t="s">
        <v>135</v>
      </c>
      <c r="AU537" s="17">
        <f t="shared" si="279"/>
        <v>0</v>
      </c>
      <c r="AV537" s="17"/>
      <c r="AW537" s="17">
        <f>VLOOKUP(I537,ABNT5101!$I$3:$J$9,2)</f>
        <v>10</v>
      </c>
      <c r="AX537" s="17">
        <f>VLOOKUP(I537,ABNT5101!$I$3:$M$9,5)</f>
        <v>0.18</v>
      </c>
      <c r="AY537" s="131" t="str">
        <f>_xlfn.XLOOKUP(I537,ABNT5101!$I:$I,ABNT5101!$L:$L)</f>
        <v>-</v>
      </c>
      <c r="AZ537" s="131">
        <f>_xlfn.XLOOKUP(I537,ABNT5101!$I:$I,ABNT5101!M:M)</f>
        <v>0.18</v>
      </c>
      <c r="BA537" s="131" t="str">
        <f>_xlfn.XLOOKUP(I537,ABNT5101!$I:$I,ABNT5101!N:N)</f>
        <v>-</v>
      </c>
      <c r="BB537" s="131">
        <f>_xlfn.XLOOKUP(I537,ABNT5101!$I:$I,ABNT5101!O:O)</f>
        <v>16</v>
      </c>
      <c r="BC537" s="18" t="str">
        <f t="shared" si="280"/>
        <v>ATENDE</v>
      </c>
      <c r="BD537" s="19">
        <f t="shared" si="281"/>
        <v>0.31800000000000006</v>
      </c>
      <c r="BE537" s="19">
        <f t="shared" si="282"/>
        <v>1.5555555555555558</v>
      </c>
      <c r="BF537" s="19" t="str">
        <f t="shared" si="283"/>
        <v>-</v>
      </c>
      <c r="BG537" s="20">
        <v>13.18</v>
      </c>
      <c r="BH537" s="20">
        <v>0.46</v>
      </c>
      <c r="BI537" s="20"/>
      <c r="BJ537" s="20"/>
      <c r="BK537" s="21"/>
      <c r="BL537" s="20"/>
      <c r="BM537" s="18" t="str">
        <f t="shared" si="284"/>
        <v>ATENDE</v>
      </c>
      <c r="BN537" s="18" t="str">
        <f t="shared" si="285"/>
        <v>ATENDE</v>
      </c>
      <c r="BO537" s="18" t="str">
        <f t="shared" si="286"/>
        <v>ATENDE</v>
      </c>
      <c r="BP537" s="18" t="str">
        <f t="shared" si="287"/>
        <v>ATENDE</v>
      </c>
      <c r="BQ537" s="22" t="str">
        <f t="shared" si="288"/>
        <v>C4</v>
      </c>
      <c r="BR537" s="22" t="str">
        <f t="shared" si="305"/>
        <v>P6</v>
      </c>
      <c r="BS537" s="23">
        <f t="shared" si="289"/>
        <v>2.7833333333333332</v>
      </c>
      <c r="BT537" s="20">
        <v>11.35</v>
      </c>
      <c r="BU537" s="20">
        <v>3.41</v>
      </c>
      <c r="BV537" s="132">
        <f>IF(BR537="-","-",_xlfn.XLOOKUP(BR537,ABNT5101!$B$4:$B$9,ABNT5101!$C$4:$C$9))</f>
        <v>3</v>
      </c>
      <c r="BW537" s="132">
        <f>IF(BR537="-","-",_xlfn.XLOOKUP(BR537,ABNT5101!$B$4:$B$9,ABNT5101!$D$4:$D$9))</f>
        <v>0.6</v>
      </c>
      <c r="BX537" s="18" t="str">
        <f t="shared" si="290"/>
        <v>ATENDE</v>
      </c>
      <c r="BY537" s="18" t="str">
        <f t="shared" si="291"/>
        <v>ATENDE</v>
      </c>
      <c r="BZ537" s="18" t="str">
        <f t="shared" si="292"/>
        <v>ATENDE</v>
      </c>
      <c r="CA537" s="22" t="str">
        <f>BR537</f>
        <v>P6</v>
      </c>
      <c r="CB537" s="23">
        <f t="shared" si="293"/>
        <v>1.6466666666666669</v>
      </c>
      <c r="CC537" s="22">
        <v>7.94</v>
      </c>
      <c r="CD537" s="22">
        <v>5.55</v>
      </c>
      <c r="CE537" s="130">
        <f>IF(CA537="-","-",_xlfn.XLOOKUP(CA537,ABNT5101!$B$4:$B$9,ABNT5101!$C$4:$C$9))</f>
        <v>3</v>
      </c>
      <c r="CF537" s="130">
        <f>IF(CA537="-","-",_xlfn.XLOOKUP(CA537,ABNT5101!$B$4:$B$9,ABNT5101!$D$4:$D$9))</f>
        <v>0.6</v>
      </c>
      <c r="CG537" s="18" t="str">
        <f t="shared" si="294"/>
        <v>ATENDE</v>
      </c>
      <c r="CH537" s="18" t="str">
        <f t="shared" si="295"/>
        <v>ATENDE</v>
      </c>
      <c r="CI537" s="18" t="str">
        <f t="shared" si="296"/>
        <v>ATENDE</v>
      </c>
      <c r="CJ537" s="133" t="str">
        <f>_xlfn.XLOOKUP(CK537,'Banco de dados'!$B:$B,'Banco de dados'!$D:$D)</f>
        <v>SX LIGHTING</v>
      </c>
      <c r="CK537" s="25" t="s">
        <v>805</v>
      </c>
      <c r="CL537" s="24" t="str">
        <f>_xlfn.XLOOKUP(CK537,'Banco de dados'!$B:$B,'Banco de dados'!$E:$E)</f>
        <v>SXINEVO050K40L12CZF7PHF</v>
      </c>
      <c r="CM537" s="24"/>
      <c r="CN537" s="24" t="e">
        <f>IF(CM537="-","-",_xlfn.XLOOKUP(CM537,'Banco de dados'!$B:$B,'Banco de dados'!$E:$E))</f>
        <v>#N/A</v>
      </c>
      <c r="CO537" s="26">
        <f t="shared" si="297"/>
        <v>1</v>
      </c>
      <c r="CP537" s="24">
        <f>_xlfn.XLOOKUP(CK537,'Banco de dados'!$B:$B,'Banco de dados'!$H:$H)</f>
        <v>50</v>
      </c>
      <c r="CQ537" s="24" t="e">
        <f>_xlfn.XLOOKUP(CM537,'Banco de dados'!$B:$B,'Banco de dados'!$H:$H)</f>
        <v>#N/A</v>
      </c>
      <c r="CR537" s="24">
        <f>_xlfn.XLOOKUP(CK537,'Banco de dados'!$B:$B,'Banco de dados'!$F:$F)</f>
        <v>8650</v>
      </c>
      <c r="CS537" s="24" t="e">
        <f>_xlfn.XLOOKUP(CM537,'Banco de dados'!$B:$B,'Banco de dados'!$F:$F)</f>
        <v>#N/A</v>
      </c>
      <c r="CT537" s="25">
        <v>0</v>
      </c>
      <c r="CU537" s="25"/>
      <c r="CV537" s="24" t="str">
        <f>IF(AI537&lt;=0.5,"Curto I",IF(AND(AI537&gt;='Braços de IP'!$B$9,AI537&lt;='Braços de IP'!$D$9),'Braços de IP'!$E$9,IF(AND(AI537&gt;='Braços de IP'!$B$10,AI537&lt;='Braços de IP'!$D$10),'Braços de IP'!$E$10,IF(AND(AI537&gt;='Braços de IP'!$B$11,AI537&lt;='Braços de IP'!$D$11),'Braços de IP'!$E$11,IF(AND(AI537&gt;='Braços de IP'!$B$12,AI537&lt;='Braços de IP'!$D$12),'Braços de IP'!$E$12,IF(AND(AI537&gt;='Braços de IP'!$B$13,AI537&lt;='Braços de IP'!$D$13),'Braços de IP'!$E$13,IF(AND(AI537&gt;='Braços de IP'!$B$14,AI537&lt;='Braços de IP'!$D$14),'Braços de IP'!$E$14,"ERRO")))))))</f>
        <v>Curto II</v>
      </c>
      <c r="CW537" s="25"/>
      <c r="CX537" s="24" t="str">
        <f>IF($CW537="","",VLOOKUP($CW537,'Braços de IP'!$E$9:$I$15,2,0))</f>
        <v/>
      </c>
      <c r="CY537" s="27" t="str">
        <f>IF($CW537="","",VLOOKUP($CW537,'Braços de IP'!$E$9:$I$15,5,0))</f>
        <v/>
      </c>
      <c r="CZ537" s="24"/>
      <c r="DA537" s="24"/>
      <c r="DB537" s="24"/>
      <c r="DC537" s="24"/>
      <c r="DD537" s="24"/>
      <c r="DE537" s="24"/>
      <c r="DF537" s="28">
        <f t="shared" si="298"/>
        <v>50</v>
      </c>
      <c r="DG537" s="29">
        <f t="shared" si="299"/>
        <v>100</v>
      </c>
      <c r="DH537" s="28">
        <f t="shared" si="300"/>
        <v>150</v>
      </c>
      <c r="DI537" s="30">
        <f t="shared" si="301"/>
        <v>0.5</v>
      </c>
      <c r="DJ537" s="31"/>
      <c r="DK537" s="32"/>
      <c r="DL537" s="15" t="s">
        <v>141</v>
      </c>
      <c r="DM537" s="15"/>
      <c r="DO537" s="33">
        <f t="shared" si="302"/>
        <v>0.57264957264957261</v>
      </c>
    </row>
    <row r="538" spans="1:125" ht="15.75" hidden="1" customHeight="1" x14ac:dyDescent="0.3">
      <c r="C538" t="s">
        <v>1006</v>
      </c>
      <c r="D538" s="15">
        <v>179</v>
      </c>
      <c r="E538" s="15" t="s">
        <v>132</v>
      </c>
      <c r="F538" s="15" t="s">
        <v>348</v>
      </c>
      <c r="G538" s="15">
        <v>-30.041302420000001</v>
      </c>
      <c r="H538" s="15">
        <v>-50.15584578</v>
      </c>
      <c r="I538" s="15" t="s">
        <v>154</v>
      </c>
      <c r="J538" s="15" t="s">
        <v>135</v>
      </c>
      <c r="K538" s="15" t="s">
        <v>136</v>
      </c>
      <c r="L538" s="15" t="s">
        <v>148</v>
      </c>
      <c r="M538" s="15">
        <v>100</v>
      </c>
      <c r="N538" s="15">
        <v>17</v>
      </c>
      <c r="O538" s="15">
        <v>0</v>
      </c>
      <c r="P538" s="15">
        <f t="shared" si="276"/>
        <v>200</v>
      </c>
      <c r="Q538" s="20">
        <v>2</v>
      </c>
      <c r="R538" s="16">
        <v>2.5</v>
      </c>
      <c r="S538" s="16">
        <v>6.9</v>
      </c>
      <c r="T538" s="15"/>
      <c r="U538" s="15"/>
      <c r="V538" s="15">
        <v>0</v>
      </c>
      <c r="W538" s="15">
        <v>2.5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 t="s">
        <v>138</v>
      </c>
      <c r="AD538" s="15" t="s">
        <v>139</v>
      </c>
      <c r="AE538" s="15">
        <v>36.799999999999997</v>
      </c>
      <c r="AF538" s="15">
        <v>7.5</v>
      </c>
      <c r="AG538" s="15">
        <v>1</v>
      </c>
      <c r="AH538" s="15">
        <v>0.7</v>
      </c>
      <c r="AI538" s="15">
        <v>1.3</v>
      </c>
      <c r="AJ538" s="16">
        <f t="shared" si="277"/>
        <v>0.60000000000000009</v>
      </c>
      <c r="AK538" s="16" t="s">
        <v>135</v>
      </c>
      <c r="AL538" s="16" t="s">
        <v>135</v>
      </c>
      <c r="AM538" s="15" t="s">
        <v>140</v>
      </c>
      <c r="AN538" s="16">
        <f t="shared" si="278"/>
        <v>2</v>
      </c>
      <c r="AO538" s="16">
        <v>0</v>
      </c>
      <c r="AP538" s="16">
        <v>0</v>
      </c>
      <c r="AQ538" s="16">
        <v>0</v>
      </c>
      <c r="AR538" s="16">
        <v>0</v>
      </c>
      <c r="AS538" s="16">
        <v>0</v>
      </c>
      <c r="AT538" s="16" t="s">
        <v>135</v>
      </c>
      <c r="AU538" s="17">
        <f t="shared" si="279"/>
        <v>0</v>
      </c>
      <c r="AV538" s="17"/>
      <c r="AW538" s="17">
        <f>VLOOKUP(I538,ABNT5101!$I$3:$J$9,2)</f>
        <v>10</v>
      </c>
      <c r="AX538" s="17">
        <f>VLOOKUP(I538,ABNT5101!$I$3:$M$9,5)</f>
        <v>0.18</v>
      </c>
      <c r="AY538" s="131" t="str">
        <f>_xlfn.XLOOKUP(I538,ABNT5101!$I:$I,ABNT5101!$L:$L)</f>
        <v>-</v>
      </c>
      <c r="AZ538" s="131">
        <f>_xlfn.XLOOKUP(I538,ABNT5101!$I:$I,ABNT5101!M:M)</f>
        <v>0.18</v>
      </c>
      <c r="BA538" s="131" t="str">
        <f>_xlfn.XLOOKUP(I538,ABNT5101!$I:$I,ABNT5101!N:N)</f>
        <v>-</v>
      </c>
      <c r="BB538" s="131">
        <f>_xlfn.XLOOKUP(I538,ABNT5101!$I:$I,ABNT5101!O:O)</f>
        <v>16</v>
      </c>
      <c r="BC538" s="18" t="str">
        <f t="shared" si="280"/>
        <v>ATENDE</v>
      </c>
      <c r="BD538" s="19">
        <f t="shared" si="281"/>
        <v>1.8999999999999906E-2</v>
      </c>
      <c r="BE538" s="19">
        <f t="shared" si="282"/>
        <v>1.1111111111111112</v>
      </c>
      <c r="BF538" s="19" t="str">
        <f t="shared" si="283"/>
        <v>-</v>
      </c>
      <c r="BG538" s="20">
        <v>10.19</v>
      </c>
      <c r="BH538" s="20">
        <v>0.38</v>
      </c>
      <c r="BI538" s="20"/>
      <c r="BJ538" s="20"/>
      <c r="BK538" s="21"/>
      <c r="BL538" s="20"/>
      <c r="BM538" s="18" t="str">
        <f t="shared" si="284"/>
        <v>ATENDE</v>
      </c>
      <c r="BN538" s="18" t="str">
        <f t="shared" si="285"/>
        <v>ATENDE</v>
      </c>
      <c r="BO538" s="18" t="str">
        <f t="shared" si="286"/>
        <v>ATENDE</v>
      </c>
      <c r="BP538" s="18" t="str">
        <f t="shared" si="287"/>
        <v>ATENDE</v>
      </c>
      <c r="BQ538" s="22" t="str">
        <f t="shared" si="288"/>
        <v>C4</v>
      </c>
      <c r="BR538" s="22" t="str">
        <f t="shared" si="305"/>
        <v>P6</v>
      </c>
      <c r="BS538" s="23">
        <f t="shared" si="289"/>
        <v>1.8833333333333333</v>
      </c>
      <c r="BT538" s="20">
        <v>8.65</v>
      </c>
      <c r="BU538" s="20">
        <v>3.02</v>
      </c>
      <c r="BV538" s="132">
        <f>IF(BR538="-","-",_xlfn.XLOOKUP(BR538,ABNT5101!$B$4:$B$9,ABNT5101!$C$4:$C$9))</f>
        <v>3</v>
      </c>
      <c r="BW538" s="132">
        <f>IF(BR538="-","-",_xlfn.XLOOKUP(BR538,ABNT5101!$B$4:$B$9,ABNT5101!$D$4:$D$9))</f>
        <v>0.6</v>
      </c>
      <c r="BX538" s="18" t="str">
        <f t="shared" si="290"/>
        <v>ATENDE</v>
      </c>
      <c r="BY538" s="18" t="str">
        <f t="shared" si="291"/>
        <v>ATENDE</v>
      </c>
      <c r="BZ538" s="18" t="str">
        <f t="shared" si="292"/>
        <v>ATENDE</v>
      </c>
      <c r="CA538" s="22" t="str">
        <f>BR538</f>
        <v>P6</v>
      </c>
      <c r="CB538" s="23">
        <f t="shared" si="293"/>
        <v>0.44333333333333336</v>
      </c>
      <c r="CC538" s="22">
        <v>4.33</v>
      </c>
      <c r="CD538" s="22">
        <v>2.13</v>
      </c>
      <c r="CE538" s="130">
        <f>IF(CA538="-","-",_xlfn.XLOOKUP(CA538,ABNT5101!$B$4:$B$9,ABNT5101!$C$4:$C$9))</f>
        <v>3</v>
      </c>
      <c r="CF538" s="130">
        <f>IF(CA538="-","-",_xlfn.XLOOKUP(CA538,ABNT5101!$B$4:$B$9,ABNT5101!$D$4:$D$9))</f>
        <v>0.6</v>
      </c>
      <c r="CG538" s="18" t="str">
        <f t="shared" si="294"/>
        <v>ATENDE</v>
      </c>
      <c r="CH538" s="18" t="str">
        <f t="shared" si="295"/>
        <v>ATENDE</v>
      </c>
      <c r="CI538" s="18" t="str">
        <f t="shared" si="296"/>
        <v>ATENDE</v>
      </c>
      <c r="CJ538" s="133" t="str">
        <f>_xlfn.XLOOKUP(CK538,'Banco de dados'!$B:$B,'Banco de dados'!$D:$D)</f>
        <v>TECNOWATT</v>
      </c>
      <c r="CK538" s="25" t="s">
        <v>826</v>
      </c>
      <c r="CL538" s="24" t="str">
        <f>_xlfn.XLOOKUP(CK538,'Banco de dados'!$B:$B,'Banco de dados'!$E:$E)</f>
        <v>SIGSAGPTLRRSSNDL_40W_50IBBRS
1-10C1MUN6.5</v>
      </c>
      <c r="CM538" s="24"/>
      <c r="CN538" s="24" t="e">
        <f>IF(CM538="-","-",_xlfn.XLOOKUP(CM538,'Banco de dados'!$B:$B,'Banco de dados'!$E:$E))</f>
        <v>#N/A</v>
      </c>
      <c r="CO538" s="26">
        <f t="shared" si="297"/>
        <v>1</v>
      </c>
      <c r="CP538" s="24">
        <f>_xlfn.XLOOKUP(CK538,'Banco de dados'!$B:$B,'Banco de dados'!$H:$H)</f>
        <v>40</v>
      </c>
      <c r="CQ538" s="24" t="e">
        <f>_xlfn.XLOOKUP(CM538,'Banco de dados'!$B:$B,'Banco de dados'!$H:$H)</f>
        <v>#N/A</v>
      </c>
      <c r="CR538" s="24">
        <f>_xlfn.XLOOKUP(CK538,'Banco de dados'!$B:$B,'Banco de dados'!$F:$F)</f>
        <v>6641</v>
      </c>
      <c r="CS538" s="24">
        <f>_xlfn.XLOOKUP(CM538,'Banco de dados'!$B:$B,'Banco de dados'!$F:$F)</f>
        <v>0</v>
      </c>
      <c r="CT538" s="25">
        <v>0</v>
      </c>
      <c r="CU538" s="25"/>
      <c r="CV538" s="24" t="str">
        <f>IF(AI538&lt;=0.5,"Curto I",IF(AND(AI538&gt;='Braços de IP'!$B$9,AI538&lt;='Braços de IP'!$D$9),'Braços de IP'!$E$9,IF(AND(AI538&gt;='Braços de IP'!$B$10,AI538&lt;='Braços de IP'!$D$10),'Braços de IP'!$E$10,IF(AND(AI538&gt;='Braços de IP'!$B$11,AI538&lt;='Braços de IP'!$D$11),'Braços de IP'!$E$11,IF(AND(AI538&gt;='Braços de IP'!$B$12,AI538&lt;='Braços de IP'!$D$12),'Braços de IP'!$E$12,IF(AND(AI538&gt;='Braços de IP'!$B$13,AI538&lt;='Braços de IP'!$D$13),'Braços de IP'!$E$13,IF(AND(AI538&gt;='Braços de IP'!$B$14,AI538&lt;='Braços de IP'!$D$14),'Braços de IP'!$E$14,"ERRO")))))))</f>
        <v>Curto II</v>
      </c>
      <c r="CW538" s="25"/>
      <c r="CX538" s="24" t="str">
        <f>IF($CW538="","",VLOOKUP($CW538,'Braços de IP'!$E$9:$I$15,2,0))</f>
        <v/>
      </c>
      <c r="CY538" s="27" t="str">
        <f>IF($CW538="","",VLOOKUP($CW538,'Braços de IP'!$E$9:$I$15,5,0))</f>
        <v/>
      </c>
      <c r="CZ538" s="24"/>
      <c r="DA538" s="24"/>
      <c r="DB538" s="24"/>
      <c r="DC538" s="24"/>
      <c r="DD538" s="24"/>
      <c r="DE538" s="24"/>
      <c r="DF538" s="28">
        <f t="shared" si="298"/>
        <v>40</v>
      </c>
      <c r="DG538" s="29">
        <f t="shared" si="299"/>
        <v>100</v>
      </c>
      <c r="DH538" s="28">
        <f t="shared" si="300"/>
        <v>140</v>
      </c>
      <c r="DI538" s="30">
        <f t="shared" si="301"/>
        <v>0.6</v>
      </c>
      <c r="DJ538" s="31"/>
      <c r="DK538" s="32"/>
      <c r="DL538" s="15" t="s">
        <v>141</v>
      </c>
      <c r="DM538" s="15"/>
      <c r="DO538" s="33">
        <f t="shared" si="302"/>
        <v>0.65811965811965811</v>
      </c>
    </row>
    <row r="539" spans="1:125" ht="15.75" hidden="1" customHeight="1" x14ac:dyDescent="0.3">
      <c r="C539" t="s">
        <v>1006</v>
      </c>
      <c r="D539" s="15">
        <v>180</v>
      </c>
      <c r="E539" s="15" t="s">
        <v>153</v>
      </c>
      <c r="F539" s="15" t="s">
        <v>349</v>
      </c>
      <c r="G539" s="15">
        <v>-30.041259669999999</v>
      </c>
      <c r="H539" s="15">
        <v>-50.152653659999999</v>
      </c>
      <c r="I539" s="15" t="s">
        <v>154</v>
      </c>
      <c r="J539" s="15" t="s">
        <v>135</v>
      </c>
      <c r="K539" s="15" t="s">
        <v>136</v>
      </c>
      <c r="L539" s="15" t="s">
        <v>148</v>
      </c>
      <c r="M539" s="15">
        <v>100</v>
      </c>
      <c r="N539" s="15">
        <v>17</v>
      </c>
      <c r="O539" s="15">
        <v>0</v>
      </c>
      <c r="P539" s="15">
        <f t="shared" si="276"/>
        <v>200</v>
      </c>
      <c r="Q539" s="20">
        <v>2</v>
      </c>
      <c r="R539" s="16">
        <v>2.8</v>
      </c>
      <c r="S539" s="16">
        <v>7.2</v>
      </c>
      <c r="T539" s="15"/>
      <c r="U539" s="15"/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 t="s">
        <v>138</v>
      </c>
      <c r="AD539" s="15" t="s">
        <v>139</v>
      </c>
      <c r="AE539" s="15">
        <v>33.5</v>
      </c>
      <c r="AF539" s="15">
        <v>6</v>
      </c>
      <c r="AG539" s="15">
        <v>1</v>
      </c>
      <c r="AH539" s="15">
        <v>0.5</v>
      </c>
      <c r="AI539" s="15">
        <v>1.3</v>
      </c>
      <c r="AJ539" s="16">
        <f t="shared" si="277"/>
        <v>0.8</v>
      </c>
      <c r="AK539" s="16" t="s">
        <v>135</v>
      </c>
      <c r="AL539" s="16" t="s">
        <v>135</v>
      </c>
      <c r="AM539" s="15" t="s">
        <v>140</v>
      </c>
      <c r="AN539" s="16">
        <f t="shared" si="278"/>
        <v>2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 t="s">
        <v>135</v>
      </c>
      <c r="AU539" s="17">
        <f t="shared" si="279"/>
        <v>0</v>
      </c>
      <c r="AV539" s="17"/>
      <c r="AW539" s="17">
        <f>VLOOKUP(I539,ABNT5101!$I$3:$J$9,2)</f>
        <v>10</v>
      </c>
      <c r="AX539" s="17">
        <f>VLOOKUP(I539,ABNT5101!$I$3:$M$9,5)</f>
        <v>0.18</v>
      </c>
      <c r="AY539" s="131" t="str">
        <f>_xlfn.XLOOKUP(I539,ABNT5101!$I:$I,ABNT5101!$L:$L)</f>
        <v>-</v>
      </c>
      <c r="AZ539" s="131">
        <f>_xlfn.XLOOKUP(I539,ABNT5101!$I:$I,ABNT5101!M:M)</f>
        <v>0.18</v>
      </c>
      <c r="BA539" s="131" t="str">
        <f>_xlfn.XLOOKUP(I539,ABNT5101!$I:$I,ABNT5101!N:N)</f>
        <v>-</v>
      </c>
      <c r="BB539" s="131">
        <f>_xlfn.XLOOKUP(I539,ABNT5101!$I:$I,ABNT5101!O:O)</f>
        <v>16</v>
      </c>
      <c r="BC539" s="18" t="str">
        <f t="shared" si="280"/>
        <v>ATENDE</v>
      </c>
      <c r="BD539" s="19">
        <f t="shared" si="281"/>
        <v>2.4999999999999911E-2</v>
      </c>
      <c r="BE539" s="19">
        <f t="shared" si="282"/>
        <v>0.50000000000000022</v>
      </c>
      <c r="BF539" s="19" t="str">
        <f t="shared" si="283"/>
        <v>-</v>
      </c>
      <c r="BG539" s="20">
        <v>10.25</v>
      </c>
      <c r="BH539" s="20">
        <v>0.27</v>
      </c>
      <c r="BI539" s="20"/>
      <c r="BJ539" s="20"/>
      <c r="BK539" s="21"/>
      <c r="BL539" s="20"/>
      <c r="BM539" s="18" t="str">
        <f t="shared" si="284"/>
        <v>ATENDE</v>
      </c>
      <c r="BN539" s="18" t="str">
        <f t="shared" si="285"/>
        <v>ATENDE</v>
      </c>
      <c r="BO539" s="18" t="str">
        <f t="shared" si="286"/>
        <v>ATENDE</v>
      </c>
      <c r="BP539" s="18" t="str">
        <f t="shared" si="287"/>
        <v>ATENDE</v>
      </c>
      <c r="BQ539" s="22" t="str">
        <f t="shared" si="288"/>
        <v>C4</v>
      </c>
      <c r="BR539" s="22" t="str">
        <f t="shared" si="305"/>
        <v>P6</v>
      </c>
      <c r="BS539" s="23">
        <f t="shared" si="289"/>
        <v>1.7033333333333331</v>
      </c>
      <c r="BT539" s="20">
        <v>8.11</v>
      </c>
      <c r="BU539" s="20">
        <v>1.74</v>
      </c>
      <c r="BV539" s="132">
        <f>IF(BR539="-","-",_xlfn.XLOOKUP(BR539,ABNT5101!$B$4:$B$9,ABNT5101!$C$4:$C$9))</f>
        <v>3</v>
      </c>
      <c r="BW539" s="132">
        <f>IF(BR539="-","-",_xlfn.XLOOKUP(BR539,ABNT5101!$B$4:$B$9,ABNT5101!$D$4:$D$9))</f>
        <v>0.6</v>
      </c>
      <c r="BX539" s="18" t="str">
        <f t="shared" si="290"/>
        <v>ATENDE</v>
      </c>
      <c r="BY539" s="18" t="str">
        <f t="shared" si="291"/>
        <v>ATENDE</v>
      </c>
      <c r="BZ539" s="18" t="str">
        <f t="shared" si="292"/>
        <v>ATENDE</v>
      </c>
      <c r="CA539" s="22" t="s">
        <v>135</v>
      </c>
      <c r="CB539" s="23" t="e">
        <f t="shared" si="293"/>
        <v>#VALUE!</v>
      </c>
      <c r="CC539" s="22"/>
      <c r="CD539" s="22"/>
      <c r="CE539" s="130" t="str">
        <f>IF(CA539="-","-",_xlfn.XLOOKUP(CA539,ABNT5101!$B$4:$B$9,ABNT5101!$C$4:$C$9))</f>
        <v>-</v>
      </c>
      <c r="CF539" s="130" t="str">
        <f>IF(CA539="-","-",_xlfn.XLOOKUP(CA539,ABNT5101!$B$4:$B$9,ABNT5101!$D$4:$D$9))</f>
        <v>-</v>
      </c>
      <c r="CG539" s="18" t="str">
        <f t="shared" si="294"/>
        <v>-</v>
      </c>
      <c r="CH539" s="18" t="str">
        <f t="shared" si="295"/>
        <v>-</v>
      </c>
      <c r="CI539" s="18" t="str">
        <f t="shared" si="296"/>
        <v>-</v>
      </c>
      <c r="CJ539" s="133" t="str">
        <f>_xlfn.XLOOKUP(CK539,'Banco de dados'!$B:$B,'Banco de dados'!$D:$D)</f>
        <v>LEDSTAR</v>
      </c>
      <c r="CK539" s="25" t="s">
        <v>709</v>
      </c>
      <c r="CL539" s="24" t="str">
        <f>_xlfn.XLOOKUP(CK539,'Banco de dados'!$B:$B,'Banco de dados'!$E:$E)</f>
        <v>LUM LED SL VT 9.1 35W</v>
      </c>
      <c r="CM539" s="24"/>
      <c r="CN539" s="24">
        <f>IF(CM539="-","-",_xlfn.XLOOKUP(CM539,'Banco de dados'!$B:$B,'Banco de dados'!$E:$E))</f>
        <v>0</v>
      </c>
      <c r="CO539" s="26">
        <f t="shared" si="297"/>
        <v>1</v>
      </c>
      <c r="CP539" s="24">
        <f>_xlfn.XLOOKUP(CK539,'Banco de dados'!$B:$B,'Banco de dados'!$H:$H)</f>
        <v>35</v>
      </c>
      <c r="CQ539" s="24">
        <f>_xlfn.XLOOKUP(CM539,'Banco de dados'!$B:$B,'Banco de dados'!$H:$H)</f>
        <v>0</v>
      </c>
      <c r="CR539" s="24">
        <f>_xlfn.XLOOKUP(CK539,'Banco de dados'!$B:$B,'Banco de dados'!$F:$F)</f>
        <v>5955.62</v>
      </c>
      <c r="CS539" s="24">
        <f>_xlfn.XLOOKUP(CM539,'Banco de dados'!$B:$B,'Banco de dados'!$F:$F)</f>
        <v>0</v>
      </c>
      <c r="CT539" s="25">
        <v>0</v>
      </c>
      <c r="CU539" s="25"/>
      <c r="CV539" s="24" t="str">
        <f>IF(AI539&lt;=0.5,"Curto I",IF(AND(AI539&gt;='Braços de IP'!$B$9,AI539&lt;='Braços de IP'!$D$9),'Braços de IP'!$E$9,IF(AND(AI539&gt;='Braços de IP'!$B$10,AI539&lt;='Braços de IP'!$D$10),'Braços de IP'!$E$10,IF(AND(AI539&gt;='Braços de IP'!$B$11,AI539&lt;='Braços de IP'!$D$11),'Braços de IP'!$E$11,IF(AND(AI539&gt;='Braços de IP'!$B$12,AI539&lt;='Braços de IP'!$D$12),'Braços de IP'!$E$12,IF(AND(AI539&gt;='Braços de IP'!$B$13,AI539&lt;='Braços de IP'!$D$13),'Braços de IP'!$E$13,IF(AND(AI539&gt;='Braços de IP'!$B$14,AI539&lt;='Braços de IP'!$D$14),'Braços de IP'!$E$14,"ERRO")))))))</f>
        <v>Curto II</v>
      </c>
      <c r="CW539" s="25"/>
      <c r="CX539" s="24" t="str">
        <f>IF($CW539="","",VLOOKUP($CW539,'Braços de IP'!$E$9:$I$15,2,0))</f>
        <v/>
      </c>
      <c r="CY539" s="27" t="str">
        <f>IF($CW539="","",VLOOKUP($CW539,'Braços de IP'!$E$9:$I$15,5,0))</f>
        <v/>
      </c>
      <c r="CZ539" s="24"/>
      <c r="DA539" s="24"/>
      <c r="DB539" s="24"/>
      <c r="DC539" s="24"/>
      <c r="DD539" s="24"/>
      <c r="DE539" s="24"/>
      <c r="DF539" s="28">
        <f t="shared" si="298"/>
        <v>35</v>
      </c>
      <c r="DG539" s="29">
        <f t="shared" si="299"/>
        <v>100</v>
      </c>
      <c r="DH539" s="28">
        <f t="shared" si="300"/>
        <v>135</v>
      </c>
      <c r="DI539" s="30">
        <f t="shared" si="301"/>
        <v>0.65</v>
      </c>
      <c r="DJ539" s="31"/>
      <c r="DK539" s="32"/>
      <c r="DL539" s="15" t="s">
        <v>141</v>
      </c>
      <c r="DM539" s="15"/>
      <c r="DO539" s="33">
        <f t="shared" si="302"/>
        <v>0.70085470085470081</v>
      </c>
    </row>
    <row r="540" spans="1:125" ht="15.75" hidden="1" customHeight="1" x14ac:dyDescent="0.3">
      <c r="C540" t="s">
        <v>1006</v>
      </c>
      <c r="D540" s="15">
        <v>180</v>
      </c>
      <c r="E540" s="15" t="s">
        <v>153</v>
      </c>
      <c r="F540" s="15" t="s">
        <v>349</v>
      </c>
      <c r="G540" s="15">
        <v>-30.041259669999999</v>
      </c>
      <c r="H540" s="15">
        <v>-50.152653659999999</v>
      </c>
      <c r="I540" s="15" t="s">
        <v>154</v>
      </c>
      <c r="J540" s="15" t="s">
        <v>135</v>
      </c>
      <c r="K540" s="15" t="s">
        <v>136</v>
      </c>
      <c r="L540" s="15" t="s">
        <v>148</v>
      </c>
      <c r="M540" s="15">
        <v>100</v>
      </c>
      <c r="N540" s="15">
        <v>17</v>
      </c>
      <c r="O540" s="15">
        <v>0</v>
      </c>
      <c r="P540" s="15">
        <f t="shared" si="276"/>
        <v>200</v>
      </c>
      <c r="Q540" s="20">
        <v>2</v>
      </c>
      <c r="R540" s="16">
        <v>2.8</v>
      </c>
      <c r="S540" s="16">
        <v>7.2</v>
      </c>
      <c r="T540" s="15"/>
      <c r="U540" s="15"/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 t="s">
        <v>138</v>
      </c>
      <c r="AD540" s="15" t="s">
        <v>139</v>
      </c>
      <c r="AE540" s="15">
        <v>33.5</v>
      </c>
      <c r="AF540" s="15">
        <v>6</v>
      </c>
      <c r="AG540" s="15">
        <v>1</v>
      </c>
      <c r="AH540" s="15">
        <v>0.5</v>
      </c>
      <c r="AI540" s="15">
        <v>1.3</v>
      </c>
      <c r="AJ540" s="16">
        <f t="shared" si="277"/>
        <v>0.8</v>
      </c>
      <c r="AK540" s="16" t="s">
        <v>135</v>
      </c>
      <c r="AL540" s="16" t="s">
        <v>135</v>
      </c>
      <c r="AM540" s="15" t="s">
        <v>140</v>
      </c>
      <c r="AN540" s="16">
        <f t="shared" si="278"/>
        <v>2</v>
      </c>
      <c r="AO540" s="16">
        <v>0</v>
      </c>
      <c r="AP540" s="16">
        <v>0</v>
      </c>
      <c r="AQ540" s="16">
        <v>0</v>
      </c>
      <c r="AR540" s="16">
        <v>0</v>
      </c>
      <c r="AS540" s="16">
        <v>0</v>
      </c>
      <c r="AT540" s="16" t="s">
        <v>135</v>
      </c>
      <c r="AU540" s="17">
        <f t="shared" si="279"/>
        <v>0</v>
      </c>
      <c r="AV540" s="17"/>
      <c r="AW540" s="17">
        <f>VLOOKUP(I540,ABNT5101!$I$3:$J$9,2)</f>
        <v>10</v>
      </c>
      <c r="AX540" s="17">
        <f>VLOOKUP(I540,ABNT5101!$I$3:$M$9,5)</f>
        <v>0.18</v>
      </c>
      <c r="AY540" s="131" t="str">
        <f>_xlfn.XLOOKUP(I540,ABNT5101!$I:$I,ABNT5101!$L:$L)</f>
        <v>-</v>
      </c>
      <c r="AZ540" s="131">
        <f>_xlfn.XLOOKUP(I540,ABNT5101!$I:$I,ABNT5101!M:M)</f>
        <v>0.18</v>
      </c>
      <c r="BA540" s="131" t="str">
        <f>_xlfn.XLOOKUP(I540,ABNT5101!$I:$I,ABNT5101!N:N)</f>
        <v>-</v>
      </c>
      <c r="BB540" s="131">
        <f>_xlfn.XLOOKUP(I540,ABNT5101!$I:$I,ABNT5101!O:O)</f>
        <v>16</v>
      </c>
      <c r="BC540" s="18" t="str">
        <f t="shared" si="280"/>
        <v>ATENDE</v>
      </c>
      <c r="BD540" s="19">
        <f t="shared" si="281"/>
        <v>0.15199999999999991</v>
      </c>
      <c r="BE540" s="19">
        <f t="shared" si="282"/>
        <v>1</v>
      </c>
      <c r="BF540" s="19" t="str">
        <f t="shared" si="283"/>
        <v>-</v>
      </c>
      <c r="BG540" s="20">
        <v>11.52</v>
      </c>
      <c r="BH540" s="20">
        <v>0.36</v>
      </c>
      <c r="BI540" s="20"/>
      <c r="BJ540" s="20"/>
      <c r="BK540" s="21"/>
      <c r="BL540" s="20"/>
      <c r="BM540" s="18" t="str">
        <f t="shared" si="284"/>
        <v>ATENDE</v>
      </c>
      <c r="BN540" s="18" t="str">
        <f t="shared" si="285"/>
        <v>ATENDE</v>
      </c>
      <c r="BO540" s="18" t="str">
        <f t="shared" si="286"/>
        <v>ATENDE</v>
      </c>
      <c r="BP540" s="18" t="str">
        <f t="shared" si="287"/>
        <v>ATENDE</v>
      </c>
      <c r="BQ540" s="22" t="str">
        <f t="shared" si="288"/>
        <v>C4</v>
      </c>
      <c r="BR540" s="22" t="str">
        <f t="shared" si="305"/>
        <v>P6</v>
      </c>
      <c r="BS540" s="23">
        <f t="shared" si="289"/>
        <v>2.1133333333333333</v>
      </c>
      <c r="BT540" s="20">
        <v>9.34</v>
      </c>
      <c r="BU540" s="20">
        <v>1.83</v>
      </c>
      <c r="BV540" s="132">
        <f>IF(BR540="-","-",_xlfn.XLOOKUP(BR540,ABNT5101!$B$4:$B$9,ABNT5101!$C$4:$C$9))</f>
        <v>3</v>
      </c>
      <c r="BW540" s="132">
        <f>IF(BR540="-","-",_xlfn.XLOOKUP(BR540,ABNT5101!$B$4:$B$9,ABNT5101!$D$4:$D$9))</f>
        <v>0.6</v>
      </c>
      <c r="BX540" s="18" t="str">
        <f t="shared" si="290"/>
        <v>ATENDE</v>
      </c>
      <c r="BY540" s="18" t="str">
        <f t="shared" si="291"/>
        <v>ATENDE</v>
      </c>
      <c r="BZ540" s="18" t="str">
        <f t="shared" si="292"/>
        <v>ATENDE</v>
      </c>
      <c r="CA540" s="22" t="s">
        <v>135</v>
      </c>
      <c r="CB540" s="23" t="e">
        <f t="shared" si="293"/>
        <v>#VALUE!</v>
      </c>
      <c r="CC540" s="22"/>
      <c r="CD540" s="22"/>
      <c r="CE540" s="130" t="str">
        <f>IF(CA540="-","-",_xlfn.XLOOKUP(CA540,ABNT5101!$B$4:$B$9,ABNT5101!$C$4:$C$9))</f>
        <v>-</v>
      </c>
      <c r="CF540" s="130" t="str">
        <f>IF(CA540="-","-",_xlfn.XLOOKUP(CA540,ABNT5101!$B$4:$B$9,ABNT5101!$D$4:$D$9))</f>
        <v>-</v>
      </c>
      <c r="CG540" s="18" t="str">
        <f t="shared" si="294"/>
        <v>-</v>
      </c>
      <c r="CH540" s="18" t="str">
        <f t="shared" si="295"/>
        <v>-</v>
      </c>
      <c r="CI540" s="18" t="str">
        <f t="shared" si="296"/>
        <v>-</v>
      </c>
      <c r="CJ540" s="133" t="str">
        <f>_xlfn.XLOOKUP(CK540,'Banco de dados'!$B:$B,'Banco de dados'!$D:$D)</f>
        <v>SX LIGHTING</v>
      </c>
      <c r="CK540" s="25" t="s">
        <v>803</v>
      </c>
      <c r="CL540" s="24" t="str">
        <f>_xlfn.XLOOKUP(CK540,'Banco de dados'!$B:$B,'Banco de dados'!$E:$E)</f>
        <v>SXINEVO040K40L12CZF7PHF</v>
      </c>
      <c r="CM540" s="24"/>
      <c r="CN540" s="24">
        <f>IF(CM540="-","-",_xlfn.XLOOKUP(CM540,'Banco de dados'!$B:$B,'Banco de dados'!$E:$E))</f>
        <v>0</v>
      </c>
      <c r="CO540" s="26">
        <f t="shared" si="297"/>
        <v>1</v>
      </c>
      <c r="CP540" s="24">
        <f>_xlfn.XLOOKUP(CK540,'Banco de dados'!$B:$B,'Banco de dados'!$H:$H)</f>
        <v>39</v>
      </c>
      <c r="CQ540" s="24">
        <f>_xlfn.XLOOKUP(CM540,'Banco de dados'!$B:$B,'Banco de dados'!$H:$H)</f>
        <v>0</v>
      </c>
      <c r="CR540" s="24">
        <f>_xlfn.XLOOKUP(CK540,'Banco de dados'!$B:$B,'Banco de dados'!$F:$F)</f>
        <v>6552</v>
      </c>
      <c r="CS540" s="24">
        <f>_xlfn.XLOOKUP(CM540,'Banco de dados'!$B:$B,'Banco de dados'!$F:$F)</f>
        <v>0</v>
      </c>
      <c r="CT540" s="25">
        <v>0</v>
      </c>
      <c r="CU540" s="25"/>
      <c r="CV540" s="24" t="str">
        <f>IF(AI540&lt;=0.5,"Curto I",IF(AND(AI540&gt;='Braços de IP'!$B$9,AI540&lt;='Braços de IP'!$D$9),'Braços de IP'!$E$9,IF(AND(AI540&gt;='Braços de IP'!$B$10,AI540&lt;='Braços de IP'!$D$10),'Braços de IP'!$E$10,IF(AND(AI540&gt;='Braços de IP'!$B$11,AI540&lt;='Braços de IP'!$D$11),'Braços de IP'!$E$11,IF(AND(AI540&gt;='Braços de IP'!$B$12,AI540&lt;='Braços de IP'!$D$12),'Braços de IP'!$E$12,IF(AND(AI540&gt;='Braços de IP'!$B$13,AI540&lt;='Braços de IP'!$D$13),'Braços de IP'!$E$13,IF(AND(AI540&gt;='Braços de IP'!$B$14,AI540&lt;='Braços de IP'!$D$14),'Braços de IP'!$E$14,"ERRO")))))))</f>
        <v>Curto II</v>
      </c>
      <c r="CW540" s="25"/>
      <c r="CX540" s="24" t="str">
        <f>IF($CW540="","",VLOOKUP($CW540,'Braços de IP'!$E$9:$I$15,2,0))</f>
        <v/>
      </c>
      <c r="CY540" s="27" t="str">
        <f>IF($CW540="","",VLOOKUP($CW540,'Braços de IP'!$E$9:$I$15,5,0))</f>
        <v/>
      </c>
      <c r="CZ540" s="24"/>
      <c r="DA540" s="24"/>
      <c r="DB540" s="24"/>
      <c r="DC540" s="24"/>
      <c r="DD540" s="24"/>
      <c r="DE540" s="24"/>
      <c r="DF540" s="34">
        <f t="shared" si="298"/>
        <v>39</v>
      </c>
      <c r="DG540" s="29">
        <f t="shared" si="299"/>
        <v>100</v>
      </c>
      <c r="DH540" s="28">
        <f t="shared" si="300"/>
        <v>139</v>
      </c>
      <c r="DI540" s="30">
        <f t="shared" si="301"/>
        <v>0.61</v>
      </c>
      <c r="DJ540" s="31"/>
      <c r="DK540" s="32"/>
      <c r="DL540" s="15" t="s">
        <v>141</v>
      </c>
      <c r="DM540" s="15"/>
      <c r="DO540" s="33">
        <f t="shared" si="302"/>
        <v>0.66666666666666663</v>
      </c>
    </row>
    <row r="541" spans="1:125" ht="15.75" hidden="1" customHeight="1" x14ac:dyDescent="0.3">
      <c r="C541" t="s">
        <v>1006</v>
      </c>
      <c r="D541" s="15">
        <v>180</v>
      </c>
      <c r="E541" s="15" t="s">
        <v>153</v>
      </c>
      <c r="F541" s="15" t="s">
        <v>349</v>
      </c>
      <c r="G541" s="15">
        <v>-30.041259669999999</v>
      </c>
      <c r="H541" s="15">
        <v>-50.152653659999999</v>
      </c>
      <c r="I541" s="15" t="s">
        <v>154</v>
      </c>
      <c r="J541" s="15" t="s">
        <v>135</v>
      </c>
      <c r="K541" s="15" t="s">
        <v>136</v>
      </c>
      <c r="L541" s="15" t="s">
        <v>148</v>
      </c>
      <c r="M541" s="15">
        <v>100</v>
      </c>
      <c r="N541" s="15">
        <v>17</v>
      </c>
      <c r="O541" s="15">
        <v>0</v>
      </c>
      <c r="P541" s="15">
        <f t="shared" si="276"/>
        <v>200</v>
      </c>
      <c r="Q541" s="20">
        <v>2</v>
      </c>
      <c r="R541" s="16">
        <v>2.8</v>
      </c>
      <c r="S541" s="16">
        <v>7.2</v>
      </c>
      <c r="T541" s="15"/>
      <c r="U541" s="15"/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 t="s">
        <v>138</v>
      </c>
      <c r="AD541" s="15" t="s">
        <v>139</v>
      </c>
      <c r="AE541" s="15">
        <v>33.5</v>
      </c>
      <c r="AF541" s="15">
        <v>6</v>
      </c>
      <c r="AG541" s="15">
        <v>1</v>
      </c>
      <c r="AH541" s="15">
        <v>0.5</v>
      </c>
      <c r="AI541" s="15">
        <v>1.3</v>
      </c>
      <c r="AJ541" s="16">
        <f t="shared" si="277"/>
        <v>0.8</v>
      </c>
      <c r="AK541" s="16" t="s">
        <v>135</v>
      </c>
      <c r="AL541" s="16" t="s">
        <v>135</v>
      </c>
      <c r="AM541" s="15" t="s">
        <v>140</v>
      </c>
      <c r="AN541" s="16">
        <f t="shared" si="278"/>
        <v>2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 t="s">
        <v>135</v>
      </c>
      <c r="AU541" s="17">
        <f t="shared" si="279"/>
        <v>0</v>
      </c>
      <c r="AV541" s="17"/>
      <c r="AW541" s="17">
        <f>VLOOKUP(I541,ABNT5101!$I$3:$J$9,2)</f>
        <v>10</v>
      </c>
      <c r="AX541" s="17">
        <f>VLOOKUP(I541,ABNT5101!$I$3:$M$9,5)</f>
        <v>0.18</v>
      </c>
      <c r="AY541" s="131" t="str">
        <f>_xlfn.XLOOKUP(I541,ABNT5101!$I:$I,ABNT5101!$L:$L)</f>
        <v>-</v>
      </c>
      <c r="AZ541" s="131">
        <f>_xlfn.XLOOKUP(I541,ABNT5101!$I:$I,ABNT5101!M:M)</f>
        <v>0.18</v>
      </c>
      <c r="BA541" s="131" t="str">
        <f>_xlfn.XLOOKUP(I541,ABNT5101!$I:$I,ABNT5101!N:N)</f>
        <v>-</v>
      </c>
      <c r="BB541" s="131">
        <f>_xlfn.XLOOKUP(I541,ABNT5101!$I:$I,ABNT5101!O:O)</f>
        <v>16</v>
      </c>
      <c r="BC541" s="18" t="str">
        <f t="shared" si="280"/>
        <v>ATENDE</v>
      </c>
      <c r="BD541" s="19">
        <f t="shared" si="281"/>
        <v>0.26400000000000001</v>
      </c>
      <c r="BE541" s="19">
        <f t="shared" si="282"/>
        <v>0.11111111111111116</v>
      </c>
      <c r="BF541" s="19" t="str">
        <f t="shared" si="283"/>
        <v>-</v>
      </c>
      <c r="BG541" s="20">
        <v>12.64</v>
      </c>
      <c r="BH541" s="20">
        <v>0.2</v>
      </c>
      <c r="BI541" s="20"/>
      <c r="BJ541" s="20"/>
      <c r="BK541" s="21"/>
      <c r="BL541" s="20"/>
      <c r="BM541" s="18" t="str">
        <f t="shared" si="284"/>
        <v>ATENDE</v>
      </c>
      <c r="BN541" s="18" t="str">
        <f t="shared" si="285"/>
        <v>ATENDE</v>
      </c>
      <c r="BO541" s="18" t="str">
        <f t="shared" si="286"/>
        <v>ATENDE</v>
      </c>
      <c r="BP541" s="18" t="str">
        <f t="shared" si="287"/>
        <v>ATENDE</v>
      </c>
      <c r="BQ541" s="22" t="str">
        <f t="shared" si="288"/>
        <v>C4</v>
      </c>
      <c r="BR541" s="22" t="str">
        <f t="shared" si="305"/>
        <v>P6</v>
      </c>
      <c r="BS541" s="23">
        <f t="shared" si="289"/>
        <v>2.2833333333333332</v>
      </c>
      <c r="BT541" s="20">
        <v>9.85</v>
      </c>
      <c r="BU541" s="20">
        <v>1.88</v>
      </c>
      <c r="BV541" s="132">
        <f>IF(BR541="-","-",_xlfn.XLOOKUP(BR541,ABNT5101!$B$4:$B$9,ABNT5101!$C$4:$C$9))</f>
        <v>3</v>
      </c>
      <c r="BW541" s="132">
        <f>IF(BR541="-","-",_xlfn.XLOOKUP(BR541,ABNT5101!$B$4:$B$9,ABNT5101!$D$4:$D$9))</f>
        <v>0.6</v>
      </c>
      <c r="BX541" s="18" t="str">
        <f t="shared" si="290"/>
        <v>ATENDE</v>
      </c>
      <c r="BY541" s="18" t="str">
        <f t="shared" si="291"/>
        <v>ATENDE</v>
      </c>
      <c r="BZ541" s="18" t="str">
        <f t="shared" si="292"/>
        <v>ATENDE</v>
      </c>
      <c r="CA541" s="22" t="s">
        <v>135</v>
      </c>
      <c r="CB541" s="23" t="e">
        <f t="shared" si="293"/>
        <v>#VALUE!</v>
      </c>
      <c r="CC541" s="22"/>
      <c r="CD541" s="22"/>
      <c r="CE541" s="130" t="str">
        <f>IF(CA541="-","-",_xlfn.XLOOKUP(CA541,ABNT5101!$B$4:$B$9,ABNT5101!$C$4:$C$9))</f>
        <v>-</v>
      </c>
      <c r="CF541" s="130" t="str">
        <f>IF(CA541="-","-",_xlfn.XLOOKUP(CA541,ABNT5101!$B$4:$B$9,ABNT5101!$D$4:$D$9))</f>
        <v>-</v>
      </c>
      <c r="CG541" s="18" t="str">
        <f t="shared" si="294"/>
        <v>-</v>
      </c>
      <c r="CH541" s="18" t="str">
        <f t="shared" si="295"/>
        <v>-</v>
      </c>
      <c r="CI541" s="18" t="str">
        <f t="shared" si="296"/>
        <v>-</v>
      </c>
      <c r="CJ541" s="133" t="str">
        <f>_xlfn.XLOOKUP(CK541,'Banco de dados'!$B:$B,'Banco de dados'!$D:$D)</f>
        <v>TECNOWATT</v>
      </c>
      <c r="CK541" s="25" t="s">
        <v>826</v>
      </c>
      <c r="CL541" s="24" t="str">
        <f>_xlfn.XLOOKUP(CK541,'Banco de dados'!$B:$B,'Banco de dados'!$E:$E)</f>
        <v>SIGSAGPTLRRSSNDL_40W_50IBBRS
1-10C1MUN6.5</v>
      </c>
      <c r="CM541" s="24"/>
      <c r="CN541" s="24">
        <f>IF(CM541="-","-",_xlfn.XLOOKUP(CM541,'Banco de dados'!$B:$B,'Banco de dados'!$E:$E))</f>
        <v>0</v>
      </c>
      <c r="CO541" s="26">
        <f t="shared" si="297"/>
        <v>1</v>
      </c>
      <c r="CP541" s="24">
        <f>_xlfn.XLOOKUP(CK541,'Banco de dados'!$B:$B,'Banco de dados'!$H:$H)</f>
        <v>40</v>
      </c>
      <c r="CQ541" s="24">
        <f>_xlfn.XLOOKUP(CM541,'Banco de dados'!$B:$B,'Banco de dados'!$H:$H)</f>
        <v>0</v>
      </c>
      <c r="CR541" s="24">
        <f>_xlfn.XLOOKUP(CK541,'Banco de dados'!$B:$B,'Banco de dados'!$F:$F)</f>
        <v>6641</v>
      </c>
      <c r="CS541" s="24">
        <f>_xlfn.XLOOKUP(CM541,'Banco de dados'!$B:$B,'Banco de dados'!$F:$F)</f>
        <v>0</v>
      </c>
      <c r="CT541" s="25">
        <v>0</v>
      </c>
      <c r="CU541" s="25"/>
      <c r="CV541" s="24" t="str">
        <f>IF(AI541&lt;=0.5,"Curto I",IF(AND(AI541&gt;='Braços de IP'!$B$9,AI541&lt;='Braços de IP'!$D$9),'Braços de IP'!$E$9,IF(AND(AI541&gt;='Braços de IP'!$B$10,AI541&lt;='Braços de IP'!$D$10),'Braços de IP'!$E$10,IF(AND(AI541&gt;='Braços de IP'!$B$11,AI541&lt;='Braços de IP'!$D$11),'Braços de IP'!$E$11,IF(AND(AI541&gt;='Braços de IP'!$B$12,AI541&lt;='Braços de IP'!$D$12),'Braços de IP'!$E$12,IF(AND(AI541&gt;='Braços de IP'!$B$13,AI541&lt;='Braços de IP'!$D$13),'Braços de IP'!$E$13,IF(AND(AI541&gt;='Braços de IP'!$B$14,AI541&lt;='Braços de IP'!$D$14),'Braços de IP'!$E$14,"ERRO")))))))</f>
        <v>Curto II</v>
      </c>
      <c r="CW541" s="25"/>
      <c r="CX541" s="24" t="str">
        <f>IF($CW541="","",VLOOKUP($CW541,'Braços de IP'!$E$9:$I$15,2,0))</f>
        <v/>
      </c>
      <c r="CY541" s="27" t="str">
        <f>IF($CW541="","",VLOOKUP($CW541,'Braços de IP'!$E$9:$I$15,5,0))</f>
        <v/>
      </c>
      <c r="CZ541" s="24"/>
      <c r="DA541" s="24"/>
      <c r="DB541" s="24"/>
      <c r="DC541" s="24"/>
      <c r="DD541" s="24"/>
      <c r="DE541" s="24"/>
      <c r="DF541" s="28">
        <f t="shared" si="298"/>
        <v>40</v>
      </c>
      <c r="DG541" s="29">
        <f t="shared" si="299"/>
        <v>100</v>
      </c>
      <c r="DH541" s="28">
        <f t="shared" si="300"/>
        <v>140</v>
      </c>
      <c r="DI541" s="30">
        <f t="shared" si="301"/>
        <v>0.6</v>
      </c>
      <c r="DJ541" s="31"/>
      <c r="DK541" s="32"/>
      <c r="DL541" s="15" t="s">
        <v>141</v>
      </c>
      <c r="DM541" s="15"/>
      <c r="DO541" s="33">
        <f t="shared" si="302"/>
        <v>0.65811965811965811</v>
      </c>
    </row>
    <row r="542" spans="1:125" ht="15.75" hidden="1" customHeight="1" x14ac:dyDescent="0.3">
      <c r="C542" t="s">
        <v>1006</v>
      </c>
      <c r="D542" s="15">
        <v>181</v>
      </c>
      <c r="E542" s="15" t="s">
        <v>132</v>
      </c>
      <c r="F542" s="15" t="s">
        <v>350</v>
      </c>
      <c r="G542" s="15">
        <v>-30.042515430000002</v>
      </c>
      <c r="H542" s="15">
        <v>-50.150456069999997</v>
      </c>
      <c r="I542" s="15" t="s">
        <v>154</v>
      </c>
      <c r="J542" s="15" t="s">
        <v>135</v>
      </c>
      <c r="K542" s="15" t="s">
        <v>136</v>
      </c>
      <c r="L542" s="15" t="s">
        <v>148</v>
      </c>
      <c r="M542" s="15">
        <v>150</v>
      </c>
      <c r="N542" s="15">
        <v>22</v>
      </c>
      <c r="O542" s="15">
        <v>0</v>
      </c>
      <c r="P542" s="15">
        <f t="shared" si="276"/>
        <v>300</v>
      </c>
      <c r="Q542" s="20">
        <v>2</v>
      </c>
      <c r="R542" s="16">
        <v>2.7</v>
      </c>
      <c r="S542" s="16">
        <v>7</v>
      </c>
      <c r="T542" s="15"/>
      <c r="U542" s="15"/>
      <c r="V542" s="15">
        <v>0</v>
      </c>
      <c r="W542" s="15">
        <v>2.5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 t="s">
        <v>138</v>
      </c>
      <c r="AD542" s="15" t="s">
        <v>139</v>
      </c>
      <c r="AE542" s="15">
        <v>33.1</v>
      </c>
      <c r="AF542" s="15">
        <v>7</v>
      </c>
      <c r="AG542" s="15">
        <v>1</v>
      </c>
      <c r="AH542" s="15">
        <v>0.5</v>
      </c>
      <c r="AI542" s="15">
        <v>1.3</v>
      </c>
      <c r="AJ542" s="16">
        <f t="shared" si="277"/>
        <v>0.8</v>
      </c>
      <c r="AK542" s="16" t="s">
        <v>135</v>
      </c>
      <c r="AL542" s="16" t="s">
        <v>135</v>
      </c>
      <c r="AM542" s="15" t="s">
        <v>140</v>
      </c>
      <c r="AN542" s="16">
        <f t="shared" si="278"/>
        <v>2</v>
      </c>
      <c r="AO542" s="16">
        <v>0</v>
      </c>
      <c r="AP542" s="16">
        <v>0</v>
      </c>
      <c r="AQ542" s="16">
        <v>0</v>
      </c>
      <c r="AR542" s="16">
        <v>0</v>
      </c>
      <c r="AS542" s="16">
        <v>0</v>
      </c>
      <c r="AT542" s="16" t="s">
        <v>135</v>
      </c>
      <c r="AU542" s="17">
        <f t="shared" si="279"/>
        <v>0</v>
      </c>
      <c r="AV542" s="17"/>
      <c r="AW542" s="17">
        <f>VLOOKUP(I542,ABNT5101!$I$3:$J$9,2)</f>
        <v>10</v>
      </c>
      <c r="AX542" s="17">
        <f>VLOOKUP(I542,ABNT5101!$I$3:$M$9,5)</f>
        <v>0.18</v>
      </c>
      <c r="AY542" s="131" t="str">
        <f>_xlfn.XLOOKUP(I542,ABNT5101!$I:$I,ABNT5101!$L:$L)</f>
        <v>-</v>
      </c>
      <c r="AZ542" s="131">
        <f>_xlfn.XLOOKUP(I542,ABNT5101!$I:$I,ABNT5101!M:M)</f>
        <v>0.18</v>
      </c>
      <c r="BA542" s="131" t="str">
        <f>_xlfn.XLOOKUP(I542,ABNT5101!$I:$I,ABNT5101!N:N)</f>
        <v>-</v>
      </c>
      <c r="BB542" s="131">
        <f>_xlfn.XLOOKUP(I542,ABNT5101!$I:$I,ABNT5101!O:O)</f>
        <v>16</v>
      </c>
      <c r="BC542" s="18" t="str">
        <f t="shared" si="280"/>
        <v>ATENDE</v>
      </c>
      <c r="BD542" s="19">
        <f t="shared" si="281"/>
        <v>0.1160000000000001</v>
      </c>
      <c r="BE542" s="19">
        <f t="shared" si="282"/>
        <v>1.2777777777777777</v>
      </c>
      <c r="BF542" s="19" t="str">
        <f t="shared" si="283"/>
        <v>-</v>
      </c>
      <c r="BG542" s="20">
        <v>11.16</v>
      </c>
      <c r="BH542" s="20">
        <v>0.41</v>
      </c>
      <c r="BI542" s="20"/>
      <c r="BJ542" s="20"/>
      <c r="BK542" s="21"/>
      <c r="BL542" s="20"/>
      <c r="BM542" s="18" t="str">
        <f t="shared" si="284"/>
        <v>ATENDE</v>
      </c>
      <c r="BN542" s="18" t="str">
        <f t="shared" si="285"/>
        <v>ATENDE</v>
      </c>
      <c r="BO542" s="18" t="str">
        <f t="shared" si="286"/>
        <v>ATENDE</v>
      </c>
      <c r="BP542" s="18" t="str">
        <f t="shared" si="287"/>
        <v>ATENDE</v>
      </c>
      <c r="BQ542" s="22" t="str">
        <f t="shared" si="288"/>
        <v>C4</v>
      </c>
      <c r="BR542" s="22" t="str">
        <f t="shared" si="305"/>
        <v>P6</v>
      </c>
      <c r="BS542" s="23">
        <f t="shared" si="289"/>
        <v>2.1233333333333331</v>
      </c>
      <c r="BT542" s="20">
        <v>9.3699999999999992</v>
      </c>
      <c r="BU542" s="20">
        <v>3.49</v>
      </c>
      <c r="BV542" s="132">
        <f>IF(BR542="-","-",_xlfn.XLOOKUP(BR542,ABNT5101!$B$4:$B$9,ABNT5101!$C$4:$C$9))</f>
        <v>3</v>
      </c>
      <c r="BW542" s="132">
        <f>IF(BR542="-","-",_xlfn.XLOOKUP(BR542,ABNT5101!$B$4:$B$9,ABNT5101!$D$4:$D$9))</f>
        <v>0.6</v>
      </c>
      <c r="BX542" s="18" t="str">
        <f t="shared" si="290"/>
        <v>ATENDE</v>
      </c>
      <c r="BY542" s="18" t="str">
        <f t="shared" si="291"/>
        <v>ATENDE</v>
      </c>
      <c r="BZ542" s="18" t="str">
        <f t="shared" si="292"/>
        <v>ATENDE</v>
      </c>
      <c r="CA542" s="22" t="str">
        <f t="shared" ref="CA542:CA586" si="306">BR542</f>
        <v>P6</v>
      </c>
      <c r="CB542" s="23">
        <f t="shared" si="293"/>
        <v>1.1600000000000001</v>
      </c>
      <c r="CC542" s="22">
        <v>6.48</v>
      </c>
      <c r="CD542" s="22">
        <v>3.29</v>
      </c>
      <c r="CE542" s="130">
        <f>IF(CA542="-","-",_xlfn.XLOOKUP(CA542,ABNT5101!$B$4:$B$9,ABNT5101!$C$4:$C$9))</f>
        <v>3</v>
      </c>
      <c r="CF542" s="130">
        <f>IF(CA542="-","-",_xlfn.XLOOKUP(CA542,ABNT5101!$B$4:$B$9,ABNT5101!$D$4:$D$9))</f>
        <v>0.6</v>
      </c>
      <c r="CG542" s="18" t="str">
        <f t="shared" si="294"/>
        <v>ATENDE</v>
      </c>
      <c r="CH542" s="18" t="str">
        <f t="shared" si="295"/>
        <v>ATENDE</v>
      </c>
      <c r="CI542" s="18" t="str">
        <f t="shared" si="296"/>
        <v>ATENDE</v>
      </c>
      <c r="CJ542" s="133" t="str">
        <f>_xlfn.XLOOKUP(CK542,'Banco de dados'!$B:$B,'Banco de dados'!$D:$D)</f>
        <v>LEDSTAR</v>
      </c>
      <c r="CK542" s="25" t="s">
        <v>711</v>
      </c>
      <c r="CL542" s="24" t="str">
        <f>_xlfn.XLOOKUP(CK542,'Banco de dados'!$B:$B,'Banco de dados'!$E:$E)</f>
        <v>LUM LED SL VT 9.1 44W</v>
      </c>
      <c r="CM542" s="24"/>
      <c r="CN542" s="24" t="e">
        <f>IF(CM542="-","-",_xlfn.XLOOKUP(CM542,'Banco de dados'!$B:$B,'Banco de dados'!$E:$E))</f>
        <v>#N/A</v>
      </c>
      <c r="CO542" s="26">
        <f t="shared" si="297"/>
        <v>1</v>
      </c>
      <c r="CP542" s="24">
        <f>_xlfn.XLOOKUP(CK542,'Banco de dados'!$B:$B,'Banco de dados'!$H:$H)</f>
        <v>44</v>
      </c>
      <c r="CQ542" s="24">
        <f>_xlfn.XLOOKUP(CM542,'Banco de dados'!$B:$B,'Banco de dados'!$H:$H)</f>
        <v>0</v>
      </c>
      <c r="CR542" s="24">
        <f>_xlfn.XLOOKUP(CK542,'Banco de dados'!$B:$B,'Banco de dados'!$F:$F)</f>
        <v>7657.99</v>
      </c>
      <c r="CS542" s="24">
        <f>_xlfn.XLOOKUP(CM542,'Banco de dados'!$B:$B,'Banco de dados'!$F:$F)</f>
        <v>0</v>
      </c>
      <c r="CT542" s="25">
        <v>0</v>
      </c>
      <c r="CU542" s="25"/>
      <c r="CV542" s="24" t="str">
        <f>IF(AI542&lt;=0.5,"Curto I",IF(AND(AI542&gt;='Braços de IP'!$B$9,AI542&lt;='Braços de IP'!$D$9),'Braços de IP'!$E$9,IF(AND(AI542&gt;='Braços de IP'!$B$10,AI542&lt;='Braços de IP'!$D$10),'Braços de IP'!$E$10,IF(AND(AI542&gt;='Braços de IP'!$B$11,AI542&lt;='Braços de IP'!$D$11),'Braços de IP'!$E$11,IF(AND(AI542&gt;='Braços de IP'!$B$12,AI542&lt;='Braços de IP'!$D$12),'Braços de IP'!$E$12,IF(AND(AI542&gt;='Braços de IP'!$B$13,AI542&lt;='Braços de IP'!$D$13),'Braços de IP'!$E$13,IF(AND(AI542&gt;='Braços de IP'!$B$14,AI542&lt;='Braços de IP'!$D$14),'Braços de IP'!$E$14,"ERRO")))))))</f>
        <v>Curto II</v>
      </c>
      <c r="CW542" s="25"/>
      <c r="CX542" s="24" t="str">
        <f>IF($CW542="","",VLOOKUP($CW542,'Braços de IP'!$E$9:$I$15,2,0))</f>
        <v/>
      </c>
      <c r="CY542" s="27" t="str">
        <f>IF($CW542="","",VLOOKUP($CW542,'Braços de IP'!$E$9:$I$15,5,0))</f>
        <v/>
      </c>
      <c r="CZ542" s="24"/>
      <c r="DA542" s="24"/>
      <c r="DB542" s="24"/>
      <c r="DC542" s="24"/>
      <c r="DD542" s="24"/>
      <c r="DE542" s="24"/>
      <c r="DF542" s="28">
        <f t="shared" si="298"/>
        <v>44</v>
      </c>
      <c r="DG542" s="29">
        <f t="shared" si="299"/>
        <v>150</v>
      </c>
      <c r="DH542" s="28">
        <f t="shared" si="300"/>
        <v>194</v>
      </c>
      <c r="DI542" s="30">
        <f t="shared" si="301"/>
        <v>0.70666666666666667</v>
      </c>
      <c r="DJ542" s="31"/>
      <c r="DK542" s="32"/>
      <c r="DL542" s="15" t="s">
        <v>141</v>
      </c>
      <c r="DM542" s="15"/>
      <c r="DO542" s="33">
        <f t="shared" si="302"/>
        <v>0.7441860465116279</v>
      </c>
    </row>
    <row r="543" spans="1:125" ht="15.75" hidden="1" customHeight="1" x14ac:dyDescent="0.3">
      <c r="C543" t="s">
        <v>1006</v>
      </c>
      <c r="D543" s="15">
        <v>181</v>
      </c>
      <c r="E543" s="15" t="s">
        <v>132</v>
      </c>
      <c r="F543" s="15" t="s">
        <v>350</v>
      </c>
      <c r="G543" s="15">
        <v>-30.042515430000002</v>
      </c>
      <c r="H543" s="15">
        <v>-50.150456069999997</v>
      </c>
      <c r="I543" s="15" t="s">
        <v>154</v>
      </c>
      <c r="J543" s="15" t="s">
        <v>135</v>
      </c>
      <c r="K543" s="15" t="s">
        <v>136</v>
      </c>
      <c r="L543" s="15" t="s">
        <v>148</v>
      </c>
      <c r="M543" s="15">
        <v>150</v>
      </c>
      <c r="N543" s="15">
        <v>22</v>
      </c>
      <c r="O543" s="15">
        <v>0</v>
      </c>
      <c r="P543" s="15">
        <f t="shared" si="276"/>
        <v>300</v>
      </c>
      <c r="Q543" s="20">
        <v>2</v>
      </c>
      <c r="R543" s="16">
        <v>2.7</v>
      </c>
      <c r="S543" s="16">
        <v>7</v>
      </c>
      <c r="T543" s="15"/>
      <c r="U543" s="15"/>
      <c r="V543" s="15">
        <v>0</v>
      </c>
      <c r="W543" s="15">
        <v>2.5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 t="s">
        <v>138</v>
      </c>
      <c r="AD543" s="15" t="s">
        <v>139</v>
      </c>
      <c r="AE543" s="15">
        <v>33.1</v>
      </c>
      <c r="AF543" s="15">
        <v>7</v>
      </c>
      <c r="AG543" s="15">
        <v>1</v>
      </c>
      <c r="AH543" s="15">
        <v>0.5</v>
      </c>
      <c r="AI543" s="15">
        <v>1.3</v>
      </c>
      <c r="AJ543" s="16">
        <f t="shared" si="277"/>
        <v>0.8</v>
      </c>
      <c r="AK543" s="16" t="s">
        <v>135</v>
      </c>
      <c r="AL543" s="16" t="s">
        <v>135</v>
      </c>
      <c r="AM543" s="15" t="s">
        <v>140</v>
      </c>
      <c r="AN543" s="16">
        <f t="shared" si="278"/>
        <v>2</v>
      </c>
      <c r="AO543" s="16">
        <v>0</v>
      </c>
      <c r="AP543" s="16">
        <v>0</v>
      </c>
      <c r="AQ543" s="16">
        <v>0</v>
      </c>
      <c r="AR543" s="16">
        <v>0</v>
      </c>
      <c r="AS543" s="16">
        <v>0</v>
      </c>
      <c r="AT543" s="16" t="s">
        <v>135</v>
      </c>
      <c r="AU543" s="17">
        <f t="shared" si="279"/>
        <v>0</v>
      </c>
      <c r="AV543" s="17"/>
      <c r="AW543" s="17">
        <f>VLOOKUP(I543,ABNT5101!$I$3:$J$9,2)</f>
        <v>10</v>
      </c>
      <c r="AX543" s="17">
        <f>VLOOKUP(I543,ABNT5101!$I$3:$M$9,5)</f>
        <v>0.18</v>
      </c>
      <c r="AY543" s="131" t="str">
        <f>_xlfn.XLOOKUP(I543,ABNT5101!$I:$I,ABNT5101!$L:$L)</f>
        <v>-</v>
      </c>
      <c r="AZ543" s="131">
        <f>_xlfn.XLOOKUP(I543,ABNT5101!$I:$I,ABNT5101!M:M)</f>
        <v>0.18</v>
      </c>
      <c r="BA543" s="131" t="str">
        <f>_xlfn.XLOOKUP(I543,ABNT5101!$I:$I,ABNT5101!N:N)</f>
        <v>-</v>
      </c>
      <c r="BB543" s="131">
        <f>_xlfn.XLOOKUP(I543,ABNT5101!$I:$I,ABNT5101!O:O)</f>
        <v>16</v>
      </c>
      <c r="BC543" s="18" t="str">
        <f t="shared" si="280"/>
        <v>ATENDE</v>
      </c>
      <c r="BD543" s="19">
        <f t="shared" si="281"/>
        <v>6.0999999999999943E-2</v>
      </c>
      <c r="BE543" s="19">
        <f t="shared" si="282"/>
        <v>2.0555555555555558</v>
      </c>
      <c r="BF543" s="19" t="str">
        <f t="shared" si="283"/>
        <v>-</v>
      </c>
      <c r="BG543" s="20">
        <v>10.61</v>
      </c>
      <c r="BH543" s="20">
        <v>0.55000000000000004</v>
      </c>
      <c r="BI543" s="20"/>
      <c r="BJ543" s="20"/>
      <c r="BK543" s="21"/>
      <c r="BL543" s="20"/>
      <c r="BM543" s="18" t="str">
        <f t="shared" si="284"/>
        <v>ATENDE</v>
      </c>
      <c r="BN543" s="18" t="str">
        <f t="shared" si="285"/>
        <v>ATENDE</v>
      </c>
      <c r="BO543" s="18" t="str">
        <f t="shared" si="286"/>
        <v>ATENDE</v>
      </c>
      <c r="BP543" s="18" t="str">
        <f t="shared" si="287"/>
        <v>ATENDE</v>
      </c>
      <c r="BQ543" s="22" t="str">
        <f t="shared" si="288"/>
        <v>C4</v>
      </c>
      <c r="BR543" s="22" t="str">
        <f t="shared" si="305"/>
        <v>P6</v>
      </c>
      <c r="BS543" s="23">
        <f t="shared" si="289"/>
        <v>1.9600000000000004</v>
      </c>
      <c r="BT543" s="20">
        <v>8.8800000000000008</v>
      </c>
      <c r="BU543" s="20">
        <v>3.53</v>
      </c>
      <c r="BV543" s="132">
        <f>IF(BR543="-","-",_xlfn.XLOOKUP(BR543,ABNT5101!$B$4:$B$9,ABNT5101!$C$4:$C$9))</f>
        <v>3</v>
      </c>
      <c r="BW543" s="132">
        <f>IF(BR543="-","-",_xlfn.XLOOKUP(BR543,ABNT5101!$B$4:$B$9,ABNT5101!$D$4:$D$9))</f>
        <v>0.6</v>
      </c>
      <c r="BX543" s="18" t="str">
        <f t="shared" si="290"/>
        <v>ATENDE</v>
      </c>
      <c r="BY543" s="18" t="str">
        <f t="shared" si="291"/>
        <v>ATENDE</v>
      </c>
      <c r="BZ543" s="18" t="str">
        <f t="shared" si="292"/>
        <v>ATENDE</v>
      </c>
      <c r="CA543" s="22" t="str">
        <f t="shared" si="306"/>
        <v>P6</v>
      </c>
      <c r="CB543" s="23">
        <f t="shared" si="293"/>
        <v>0.78666666666666685</v>
      </c>
      <c r="CC543" s="22">
        <v>5.36</v>
      </c>
      <c r="CD543" s="22">
        <v>3.48</v>
      </c>
      <c r="CE543" s="130">
        <f>IF(CA543="-","-",_xlfn.XLOOKUP(CA543,ABNT5101!$B$4:$B$9,ABNT5101!$C$4:$C$9))</f>
        <v>3</v>
      </c>
      <c r="CF543" s="130">
        <f>IF(CA543="-","-",_xlfn.XLOOKUP(CA543,ABNT5101!$B$4:$B$9,ABNT5101!$D$4:$D$9))</f>
        <v>0.6</v>
      </c>
      <c r="CG543" s="18" t="str">
        <f t="shared" si="294"/>
        <v>ATENDE</v>
      </c>
      <c r="CH543" s="18" t="str">
        <f t="shared" si="295"/>
        <v>ATENDE</v>
      </c>
      <c r="CI543" s="18" t="str">
        <f t="shared" si="296"/>
        <v>ATENDE</v>
      </c>
      <c r="CJ543" s="133" t="str">
        <f>_xlfn.XLOOKUP(CK543,'Banco de dados'!$B:$B,'Banco de dados'!$D:$D)</f>
        <v>SX LIGHTING</v>
      </c>
      <c r="CK543" s="25" t="s">
        <v>803</v>
      </c>
      <c r="CL543" s="24" t="str">
        <f>_xlfn.XLOOKUP(CK543,'Banco de dados'!$B:$B,'Banco de dados'!$E:$E)</f>
        <v>SXINEVO040K40L12CZF7PHF</v>
      </c>
      <c r="CM543" s="24"/>
      <c r="CN543" s="24" t="e">
        <f>IF(CM543="-","-",_xlfn.XLOOKUP(CM543,'Banco de dados'!$B:$B,'Banco de dados'!$E:$E))</f>
        <v>#N/A</v>
      </c>
      <c r="CO543" s="26">
        <f t="shared" si="297"/>
        <v>1</v>
      </c>
      <c r="CP543" s="24">
        <f>_xlfn.XLOOKUP(CK543,'Banco de dados'!$B:$B,'Banco de dados'!$H:$H)</f>
        <v>39</v>
      </c>
      <c r="CQ543" s="24">
        <f>_xlfn.XLOOKUP(CM543,'Banco de dados'!$B:$B,'Banco de dados'!$H:$H)</f>
        <v>0</v>
      </c>
      <c r="CR543" s="24">
        <f>_xlfn.XLOOKUP(CK543,'Banco de dados'!$B:$B,'Banco de dados'!$F:$F)</f>
        <v>6552</v>
      </c>
      <c r="CS543" s="24">
        <f>_xlfn.XLOOKUP(CM543,'Banco de dados'!$B:$B,'Banco de dados'!$F:$F)</f>
        <v>0</v>
      </c>
      <c r="CT543" s="25">
        <v>0</v>
      </c>
      <c r="CU543" s="25"/>
      <c r="CV543" s="24" t="str">
        <f>IF(AI543&lt;=0.5,"Curto I",IF(AND(AI543&gt;='Braços de IP'!$B$9,AI543&lt;='Braços de IP'!$D$9),'Braços de IP'!$E$9,IF(AND(AI543&gt;='Braços de IP'!$B$10,AI543&lt;='Braços de IP'!$D$10),'Braços de IP'!$E$10,IF(AND(AI543&gt;='Braços de IP'!$B$11,AI543&lt;='Braços de IP'!$D$11),'Braços de IP'!$E$11,IF(AND(AI543&gt;='Braços de IP'!$B$12,AI543&lt;='Braços de IP'!$D$12),'Braços de IP'!$E$12,IF(AND(AI543&gt;='Braços de IP'!$B$13,AI543&lt;='Braços de IP'!$D$13),'Braços de IP'!$E$13,IF(AND(AI543&gt;='Braços de IP'!$B$14,AI543&lt;='Braços de IP'!$D$14),'Braços de IP'!$E$14,"ERRO")))))))</f>
        <v>Curto II</v>
      </c>
      <c r="CW543" s="25"/>
      <c r="CX543" s="24" t="str">
        <f>IF($CW543="","",VLOOKUP($CW543,'Braços de IP'!$E$9:$I$15,2,0))</f>
        <v/>
      </c>
      <c r="CY543" s="27" t="str">
        <f>IF($CW543="","",VLOOKUP($CW543,'Braços de IP'!$E$9:$I$15,5,0))</f>
        <v/>
      </c>
      <c r="CZ543" s="24"/>
      <c r="DA543" s="24"/>
      <c r="DB543" s="24"/>
      <c r="DC543" s="24"/>
      <c r="DD543" s="24"/>
      <c r="DE543" s="24"/>
      <c r="DF543" s="28">
        <f t="shared" si="298"/>
        <v>39</v>
      </c>
      <c r="DG543" s="29">
        <f t="shared" si="299"/>
        <v>150</v>
      </c>
      <c r="DH543" s="28">
        <f t="shared" si="300"/>
        <v>189</v>
      </c>
      <c r="DI543" s="30">
        <f t="shared" si="301"/>
        <v>0.74</v>
      </c>
      <c r="DJ543" s="31"/>
      <c r="DK543" s="32"/>
      <c r="DL543" s="15" t="s">
        <v>141</v>
      </c>
      <c r="DM543" s="15"/>
      <c r="DO543" s="33">
        <f t="shared" si="302"/>
        <v>0.77325581395348841</v>
      </c>
      <c r="DU543" t="s">
        <v>1032</v>
      </c>
    </row>
    <row r="544" spans="1:125" ht="15.75" hidden="1" customHeight="1" x14ac:dyDescent="0.3">
      <c r="C544" t="s">
        <v>1006</v>
      </c>
      <c r="D544" s="15">
        <v>181</v>
      </c>
      <c r="E544" s="15" t="s">
        <v>132</v>
      </c>
      <c r="F544" s="15" t="s">
        <v>350</v>
      </c>
      <c r="G544" s="15">
        <v>-30.042515430000002</v>
      </c>
      <c r="H544" s="15">
        <v>-50.150456069999997</v>
      </c>
      <c r="I544" s="15" t="s">
        <v>154</v>
      </c>
      <c r="J544" s="15" t="s">
        <v>135</v>
      </c>
      <c r="K544" s="15" t="s">
        <v>136</v>
      </c>
      <c r="L544" s="15" t="s">
        <v>148</v>
      </c>
      <c r="M544" s="15">
        <v>150</v>
      </c>
      <c r="N544" s="15">
        <v>22</v>
      </c>
      <c r="O544" s="15">
        <v>0</v>
      </c>
      <c r="P544" s="15">
        <f t="shared" si="276"/>
        <v>300</v>
      </c>
      <c r="Q544" s="20">
        <v>2</v>
      </c>
      <c r="R544" s="16">
        <v>2.7</v>
      </c>
      <c r="S544" s="16">
        <v>7</v>
      </c>
      <c r="T544" s="15"/>
      <c r="U544" s="15"/>
      <c r="V544" s="15">
        <v>0</v>
      </c>
      <c r="W544" s="15">
        <v>2.5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 t="s">
        <v>138</v>
      </c>
      <c r="AD544" s="15" t="s">
        <v>139</v>
      </c>
      <c r="AE544" s="15">
        <v>33.1</v>
      </c>
      <c r="AF544" s="15">
        <v>7</v>
      </c>
      <c r="AG544" s="15">
        <v>1</v>
      </c>
      <c r="AH544" s="15">
        <v>0.5</v>
      </c>
      <c r="AI544" s="15">
        <v>1.3</v>
      </c>
      <c r="AJ544" s="16">
        <f t="shared" si="277"/>
        <v>0.8</v>
      </c>
      <c r="AK544" s="16" t="s">
        <v>135</v>
      </c>
      <c r="AL544" s="16" t="s">
        <v>135</v>
      </c>
      <c r="AM544" s="15" t="s">
        <v>140</v>
      </c>
      <c r="AN544" s="16">
        <f t="shared" si="278"/>
        <v>2</v>
      </c>
      <c r="AO544" s="16">
        <v>0</v>
      </c>
      <c r="AP544" s="16">
        <v>0</v>
      </c>
      <c r="AQ544" s="16">
        <v>0</v>
      </c>
      <c r="AR544" s="16">
        <v>0</v>
      </c>
      <c r="AS544" s="16">
        <v>0</v>
      </c>
      <c r="AT544" s="16" t="s">
        <v>135</v>
      </c>
      <c r="AU544" s="17">
        <f t="shared" si="279"/>
        <v>0</v>
      </c>
      <c r="AV544" s="17"/>
      <c r="AW544" s="17">
        <f>VLOOKUP(I544,ABNT5101!$I$3:$J$9,2)</f>
        <v>10</v>
      </c>
      <c r="AX544" s="17">
        <f>VLOOKUP(I544,ABNT5101!$I$3:$M$9,5)</f>
        <v>0.18</v>
      </c>
      <c r="AY544" s="131" t="str">
        <f>_xlfn.XLOOKUP(I544,ABNT5101!$I:$I,ABNT5101!$L:$L)</f>
        <v>-</v>
      </c>
      <c r="AZ544" s="131">
        <f>_xlfn.XLOOKUP(I544,ABNT5101!$I:$I,ABNT5101!M:M)</f>
        <v>0.18</v>
      </c>
      <c r="BA544" s="131" t="str">
        <f>_xlfn.XLOOKUP(I544,ABNT5101!$I:$I,ABNT5101!N:N)</f>
        <v>-</v>
      </c>
      <c r="BB544" s="131">
        <f>_xlfn.XLOOKUP(I544,ABNT5101!$I:$I,ABNT5101!O:O)</f>
        <v>16</v>
      </c>
      <c r="BC544" s="18" t="str">
        <f t="shared" si="280"/>
        <v>ATENDE</v>
      </c>
      <c r="BD544" s="19">
        <f t="shared" si="281"/>
        <v>0.19199999999999995</v>
      </c>
      <c r="BE544" s="19">
        <f t="shared" si="282"/>
        <v>1.3888888888888888</v>
      </c>
      <c r="BF544" s="19" t="str">
        <f t="shared" si="283"/>
        <v>-</v>
      </c>
      <c r="BG544" s="20">
        <v>11.92</v>
      </c>
      <c r="BH544" s="20">
        <v>0.43</v>
      </c>
      <c r="BI544" s="20"/>
      <c r="BJ544" s="20"/>
      <c r="BK544" s="21"/>
      <c r="BL544" s="20"/>
      <c r="BM544" s="18" t="str">
        <f t="shared" si="284"/>
        <v>ATENDE</v>
      </c>
      <c r="BN544" s="18" t="str">
        <f t="shared" si="285"/>
        <v>ATENDE</v>
      </c>
      <c r="BO544" s="18" t="str">
        <f t="shared" si="286"/>
        <v>ATENDE</v>
      </c>
      <c r="BP544" s="18" t="str">
        <f t="shared" si="287"/>
        <v>ATENDE</v>
      </c>
      <c r="BQ544" s="22" t="str">
        <f t="shared" si="288"/>
        <v>C4</v>
      </c>
      <c r="BR544" s="22" t="str">
        <f t="shared" si="305"/>
        <v>P6</v>
      </c>
      <c r="BS544" s="23">
        <f t="shared" si="289"/>
        <v>2.1333333333333333</v>
      </c>
      <c r="BT544" s="20">
        <v>9.4</v>
      </c>
      <c r="BU544" s="20">
        <v>3.81</v>
      </c>
      <c r="BV544" s="132">
        <f>IF(BR544="-","-",_xlfn.XLOOKUP(BR544,ABNT5101!$B$4:$B$9,ABNT5101!$C$4:$C$9))</f>
        <v>3</v>
      </c>
      <c r="BW544" s="132">
        <f>IF(BR544="-","-",_xlfn.XLOOKUP(BR544,ABNT5101!$B$4:$B$9,ABNT5101!$D$4:$D$9))</f>
        <v>0.6</v>
      </c>
      <c r="BX544" s="18" t="str">
        <f t="shared" si="290"/>
        <v>ATENDE</v>
      </c>
      <c r="BY544" s="18" t="str">
        <f t="shared" si="291"/>
        <v>ATENDE</v>
      </c>
      <c r="BZ544" s="18" t="str">
        <f t="shared" si="292"/>
        <v>ATENDE</v>
      </c>
      <c r="CA544" s="22" t="str">
        <f t="shared" si="306"/>
        <v>P6</v>
      </c>
      <c r="CB544" s="23">
        <f t="shared" si="293"/>
        <v>0.49666666666666681</v>
      </c>
      <c r="CC544" s="22">
        <v>4.49</v>
      </c>
      <c r="CD544" s="22">
        <v>2.2799999999999998</v>
      </c>
      <c r="CE544" s="130">
        <f>IF(CA544="-","-",_xlfn.XLOOKUP(CA544,ABNT5101!$B$4:$B$9,ABNT5101!$C$4:$C$9))</f>
        <v>3</v>
      </c>
      <c r="CF544" s="130">
        <f>IF(CA544="-","-",_xlfn.XLOOKUP(CA544,ABNT5101!$B$4:$B$9,ABNT5101!$D$4:$D$9))</f>
        <v>0.6</v>
      </c>
      <c r="CG544" s="18" t="str">
        <f t="shared" si="294"/>
        <v>ATENDE</v>
      </c>
      <c r="CH544" s="18" t="str">
        <f t="shared" si="295"/>
        <v>ATENDE</v>
      </c>
      <c r="CI544" s="18" t="str">
        <f t="shared" si="296"/>
        <v>ATENDE</v>
      </c>
      <c r="CJ544" s="133" t="str">
        <f>_xlfn.XLOOKUP(CK544,'Banco de dados'!$B:$B,'Banco de dados'!$D:$D)</f>
        <v>TECNOWATT</v>
      </c>
      <c r="CK544" s="25" t="s">
        <v>826</v>
      </c>
      <c r="CL544" s="24" t="str">
        <f>_xlfn.XLOOKUP(CK544,'Banco de dados'!$B:$B,'Banco de dados'!$E:$E)</f>
        <v>SIGSAGPTLRRSSNDL_40W_50IBBRS
1-10C1MUN6.5</v>
      </c>
      <c r="CM544" s="24"/>
      <c r="CN544" s="24" t="e">
        <f>IF(CM544="-","-",_xlfn.XLOOKUP(CM544,'Banco de dados'!$B:$B,'Banco de dados'!$E:$E))</f>
        <v>#N/A</v>
      </c>
      <c r="CO544" s="26">
        <f t="shared" si="297"/>
        <v>1</v>
      </c>
      <c r="CP544" s="24">
        <f>_xlfn.XLOOKUP(CK544,'Banco de dados'!$B:$B,'Banco de dados'!$H:$H)</f>
        <v>40</v>
      </c>
      <c r="CQ544" s="24" t="e">
        <f>_xlfn.XLOOKUP(CM544,'Banco de dados'!$B:$B,'Banco de dados'!$H:$H)</f>
        <v>#N/A</v>
      </c>
      <c r="CR544" s="24">
        <f>_xlfn.XLOOKUP(CK544,'Banco de dados'!$B:$B,'Banco de dados'!$F:$F)</f>
        <v>6641</v>
      </c>
      <c r="CS544" s="24">
        <f>_xlfn.XLOOKUP(CM544,'Banco de dados'!$B:$B,'Banco de dados'!$F:$F)</f>
        <v>0</v>
      </c>
      <c r="CT544" s="25">
        <v>0</v>
      </c>
      <c r="CU544" s="25"/>
      <c r="CV544" s="24" t="str">
        <f>IF(AI544&lt;=0.5,"Curto I",IF(AND(AI544&gt;='Braços de IP'!$B$9,AI544&lt;='Braços de IP'!$D$9),'Braços de IP'!$E$9,IF(AND(AI544&gt;='Braços de IP'!$B$10,AI544&lt;='Braços de IP'!$D$10),'Braços de IP'!$E$10,IF(AND(AI544&gt;='Braços de IP'!$B$11,AI544&lt;='Braços de IP'!$D$11),'Braços de IP'!$E$11,IF(AND(AI544&gt;='Braços de IP'!$B$12,AI544&lt;='Braços de IP'!$D$12),'Braços de IP'!$E$12,IF(AND(AI544&gt;='Braços de IP'!$B$13,AI544&lt;='Braços de IP'!$D$13),'Braços de IP'!$E$13,IF(AND(AI544&gt;='Braços de IP'!$B$14,AI544&lt;='Braços de IP'!$D$14),'Braços de IP'!$E$14,"ERRO")))))))</f>
        <v>Curto II</v>
      </c>
      <c r="CW544" s="25"/>
      <c r="CX544" s="24" t="str">
        <f>IF($CW544="","",VLOOKUP($CW544,'Braços de IP'!$E$9:$I$15,2,0))</f>
        <v/>
      </c>
      <c r="CY544" s="27" t="str">
        <f>IF($CW544="","",VLOOKUP($CW544,'Braços de IP'!$E$9:$I$15,5,0))</f>
        <v/>
      </c>
      <c r="CZ544" s="24"/>
      <c r="DA544" s="24"/>
      <c r="DB544" s="24"/>
      <c r="DC544" s="24"/>
      <c r="DD544" s="24"/>
      <c r="DE544" s="24"/>
      <c r="DF544" s="28">
        <f t="shared" si="298"/>
        <v>40</v>
      </c>
      <c r="DG544" s="29">
        <f t="shared" si="299"/>
        <v>150</v>
      </c>
      <c r="DH544" s="28">
        <f t="shared" si="300"/>
        <v>190</v>
      </c>
      <c r="DI544" s="30">
        <f t="shared" si="301"/>
        <v>0.73333333333333339</v>
      </c>
      <c r="DJ544" s="31"/>
      <c r="DK544" s="32"/>
      <c r="DL544" s="15" t="s">
        <v>141</v>
      </c>
      <c r="DM544" s="15"/>
      <c r="DO544" s="33">
        <f t="shared" si="302"/>
        <v>0.76744186046511631</v>
      </c>
      <c r="DU544" t="s">
        <v>1032</v>
      </c>
    </row>
    <row r="545" spans="3:119" ht="15.75" hidden="1" customHeight="1" x14ac:dyDescent="0.3">
      <c r="C545" t="s">
        <v>1006</v>
      </c>
      <c r="D545" s="15">
        <v>182</v>
      </c>
      <c r="E545" s="15" t="s">
        <v>132</v>
      </c>
      <c r="F545" s="15" t="s">
        <v>351</v>
      </c>
      <c r="G545" s="15">
        <v>-30.029451609999999</v>
      </c>
      <c r="H545" s="15">
        <v>-50.16498936</v>
      </c>
      <c r="I545" s="15" t="s">
        <v>154</v>
      </c>
      <c r="J545" s="15" t="s">
        <v>135</v>
      </c>
      <c r="K545" s="15" t="s">
        <v>136</v>
      </c>
      <c r="L545" s="15" t="s">
        <v>148</v>
      </c>
      <c r="M545" s="15">
        <v>100</v>
      </c>
      <c r="N545" s="15">
        <v>17</v>
      </c>
      <c r="O545" s="15">
        <v>0</v>
      </c>
      <c r="P545" s="15">
        <f t="shared" si="276"/>
        <v>200</v>
      </c>
      <c r="Q545" s="20">
        <v>2</v>
      </c>
      <c r="R545" s="16">
        <v>3</v>
      </c>
      <c r="S545" s="16">
        <v>8.3000000000000007</v>
      </c>
      <c r="T545" s="15"/>
      <c r="U545" s="15"/>
      <c r="V545" s="15">
        <v>0</v>
      </c>
      <c r="W545" s="15">
        <v>3</v>
      </c>
      <c r="X545" s="15">
        <v>0</v>
      </c>
      <c r="Y545" s="15">
        <v>0</v>
      </c>
      <c r="Z545" s="15">
        <v>0</v>
      </c>
      <c r="AA545" s="15">
        <v>0</v>
      </c>
      <c r="AB545" s="15">
        <v>0</v>
      </c>
      <c r="AC545" s="15" t="s">
        <v>138</v>
      </c>
      <c r="AD545" s="15" t="s">
        <v>139</v>
      </c>
      <c r="AE545" s="15">
        <v>29.8</v>
      </c>
      <c r="AF545" s="15">
        <v>7</v>
      </c>
      <c r="AG545" s="15">
        <v>1</v>
      </c>
      <c r="AH545" s="15">
        <v>0.5</v>
      </c>
      <c r="AI545" s="15">
        <v>1.3</v>
      </c>
      <c r="AJ545" s="16">
        <f t="shared" si="277"/>
        <v>0.8</v>
      </c>
      <c r="AK545" s="16" t="s">
        <v>135</v>
      </c>
      <c r="AL545" s="16" t="s">
        <v>135</v>
      </c>
      <c r="AM545" s="15" t="s">
        <v>140</v>
      </c>
      <c r="AN545" s="16">
        <f t="shared" si="278"/>
        <v>2</v>
      </c>
      <c r="AO545" s="16">
        <v>0</v>
      </c>
      <c r="AP545" s="16">
        <v>0</v>
      </c>
      <c r="AQ545" s="16">
        <v>0</v>
      </c>
      <c r="AR545" s="16">
        <v>0</v>
      </c>
      <c r="AS545" s="16">
        <v>0</v>
      </c>
      <c r="AT545" s="16" t="s">
        <v>135</v>
      </c>
      <c r="AU545" s="17">
        <f t="shared" si="279"/>
        <v>0</v>
      </c>
      <c r="AV545" s="17"/>
      <c r="AW545" s="17">
        <f>VLOOKUP(I545,ABNT5101!$I$3:$J$9,2)</f>
        <v>10</v>
      </c>
      <c r="AX545" s="17">
        <f>VLOOKUP(I545,ABNT5101!$I$3:$M$9,5)</f>
        <v>0.18</v>
      </c>
      <c r="AY545" s="131" t="str">
        <f>_xlfn.XLOOKUP(I545,ABNT5101!$I:$I,ABNT5101!$L:$L)</f>
        <v>-</v>
      </c>
      <c r="AZ545" s="131">
        <f>_xlfn.XLOOKUP(I545,ABNT5101!$I:$I,ABNT5101!M:M)</f>
        <v>0.18</v>
      </c>
      <c r="BA545" s="131" t="str">
        <f>_xlfn.XLOOKUP(I545,ABNT5101!$I:$I,ABNT5101!N:N)</f>
        <v>-</v>
      </c>
      <c r="BB545" s="131">
        <f>_xlfn.XLOOKUP(I545,ABNT5101!$I:$I,ABNT5101!O:O)</f>
        <v>16</v>
      </c>
      <c r="BC545" s="18" t="str">
        <f t="shared" si="280"/>
        <v>ATENDE</v>
      </c>
      <c r="BD545" s="19">
        <f t="shared" si="281"/>
        <v>0.17300000000000004</v>
      </c>
      <c r="BE545" s="19">
        <f t="shared" si="282"/>
        <v>1.4444444444444446</v>
      </c>
      <c r="BF545" s="19" t="str">
        <f t="shared" si="283"/>
        <v>-</v>
      </c>
      <c r="BG545" s="20">
        <v>11.73</v>
      </c>
      <c r="BH545" s="20">
        <v>0.44</v>
      </c>
      <c r="BI545" s="20"/>
      <c r="BJ545" s="20"/>
      <c r="BK545" s="21"/>
      <c r="BL545" s="20"/>
      <c r="BM545" s="18" t="str">
        <f t="shared" si="284"/>
        <v>ATENDE</v>
      </c>
      <c r="BN545" s="18" t="str">
        <f t="shared" si="285"/>
        <v>ATENDE</v>
      </c>
      <c r="BO545" s="18" t="str">
        <f t="shared" si="286"/>
        <v>ATENDE</v>
      </c>
      <c r="BP545" s="18" t="str">
        <f t="shared" si="287"/>
        <v>ATENDE</v>
      </c>
      <c r="BQ545" s="22" t="str">
        <f t="shared" si="288"/>
        <v>C4</v>
      </c>
      <c r="BR545" s="22" t="str">
        <f t="shared" si="305"/>
        <v>P6</v>
      </c>
      <c r="BS545" s="23">
        <f t="shared" si="289"/>
        <v>2.3699999999999997</v>
      </c>
      <c r="BT545" s="20">
        <v>10.11</v>
      </c>
      <c r="BU545" s="20">
        <v>4.46</v>
      </c>
      <c r="BV545" s="132">
        <f>IF(BR545="-","-",_xlfn.XLOOKUP(BR545,ABNT5101!$B$4:$B$9,ABNT5101!$C$4:$C$9))</f>
        <v>3</v>
      </c>
      <c r="BW545" s="132">
        <f>IF(BR545="-","-",_xlfn.XLOOKUP(BR545,ABNT5101!$B$4:$B$9,ABNT5101!$D$4:$D$9))</f>
        <v>0.6</v>
      </c>
      <c r="BX545" s="18" t="str">
        <f t="shared" si="290"/>
        <v>ATENDE</v>
      </c>
      <c r="BY545" s="18" t="str">
        <f t="shared" si="291"/>
        <v>ATENDE</v>
      </c>
      <c r="BZ545" s="18" t="str">
        <f t="shared" si="292"/>
        <v>ATENDE</v>
      </c>
      <c r="CA545" s="22" t="str">
        <f t="shared" si="306"/>
        <v>P6</v>
      </c>
      <c r="CB545" s="23">
        <f t="shared" si="293"/>
        <v>0.67666666666666675</v>
      </c>
      <c r="CC545" s="22">
        <v>5.03</v>
      </c>
      <c r="CD545" s="22">
        <v>2.9</v>
      </c>
      <c r="CE545" s="130">
        <f>IF(CA545="-","-",_xlfn.XLOOKUP(CA545,ABNT5101!$B$4:$B$9,ABNT5101!$C$4:$C$9))</f>
        <v>3</v>
      </c>
      <c r="CF545" s="130">
        <f>IF(CA545="-","-",_xlfn.XLOOKUP(CA545,ABNT5101!$B$4:$B$9,ABNT5101!$D$4:$D$9))</f>
        <v>0.6</v>
      </c>
      <c r="CG545" s="18" t="str">
        <f t="shared" si="294"/>
        <v>ATENDE</v>
      </c>
      <c r="CH545" s="18" t="str">
        <f t="shared" si="295"/>
        <v>ATENDE</v>
      </c>
      <c r="CI545" s="18" t="str">
        <f t="shared" si="296"/>
        <v>ATENDE</v>
      </c>
      <c r="CJ545" s="133" t="str">
        <f>_xlfn.XLOOKUP(CK545,'Banco de dados'!$B:$B,'Banco de dados'!$D:$D)</f>
        <v>LEDSTAR</v>
      </c>
      <c r="CK545" s="25" t="s">
        <v>711</v>
      </c>
      <c r="CL545" s="24" t="str">
        <f>_xlfn.XLOOKUP(CK545,'Banco de dados'!$B:$B,'Banco de dados'!$E:$E)</f>
        <v>LUM LED SL VT 9.1 44W</v>
      </c>
      <c r="CM545" s="24"/>
      <c r="CN545" s="24" t="e">
        <f>IF(CM545="-","-",_xlfn.XLOOKUP(CM545,'Banco de dados'!$B:$B,'Banco de dados'!$E:$E))</f>
        <v>#N/A</v>
      </c>
      <c r="CO545" s="26">
        <f t="shared" si="297"/>
        <v>1</v>
      </c>
      <c r="CP545" s="24">
        <f>_xlfn.XLOOKUP(CK545,'Banco de dados'!$B:$B,'Banco de dados'!$H:$H)</f>
        <v>44</v>
      </c>
      <c r="CQ545" s="24">
        <f>_xlfn.XLOOKUP(CM545,'Banco de dados'!$B:$B,'Banco de dados'!$H:$H)</f>
        <v>0</v>
      </c>
      <c r="CR545" s="24">
        <f>_xlfn.XLOOKUP(CK545,'Banco de dados'!$B:$B,'Banco de dados'!$F:$F)</f>
        <v>7657.99</v>
      </c>
      <c r="CS545" s="24">
        <f>_xlfn.XLOOKUP(CM545,'Banco de dados'!$B:$B,'Banco de dados'!$F:$F)</f>
        <v>0</v>
      </c>
      <c r="CT545" s="25">
        <v>0</v>
      </c>
      <c r="CU545" s="25"/>
      <c r="CV545" s="24" t="str">
        <f>IF(AI545&lt;=0.5,"Curto I",IF(AND(AI545&gt;='Braços de IP'!$B$9,AI545&lt;='Braços de IP'!$D$9),'Braços de IP'!$E$9,IF(AND(AI545&gt;='Braços de IP'!$B$10,AI545&lt;='Braços de IP'!$D$10),'Braços de IP'!$E$10,IF(AND(AI545&gt;='Braços de IP'!$B$11,AI545&lt;='Braços de IP'!$D$11),'Braços de IP'!$E$11,IF(AND(AI545&gt;='Braços de IP'!$B$12,AI545&lt;='Braços de IP'!$D$12),'Braços de IP'!$E$12,IF(AND(AI545&gt;='Braços de IP'!$B$13,AI545&lt;='Braços de IP'!$D$13),'Braços de IP'!$E$13,IF(AND(AI545&gt;='Braços de IP'!$B$14,AI545&lt;='Braços de IP'!$D$14),'Braços de IP'!$E$14,"ERRO")))))))</f>
        <v>Curto II</v>
      </c>
      <c r="CW545" s="25"/>
      <c r="CX545" s="24" t="str">
        <f>IF($CW545="","",VLOOKUP($CW545,'Braços de IP'!$E$9:$I$15,2,0))</f>
        <v/>
      </c>
      <c r="CY545" s="27" t="str">
        <f>IF($CW545="","",VLOOKUP($CW545,'Braços de IP'!$E$9:$I$15,5,0))</f>
        <v/>
      </c>
      <c r="CZ545" s="24"/>
      <c r="DA545" s="24"/>
      <c r="DB545" s="24"/>
      <c r="DC545" s="24"/>
      <c r="DD545" s="24"/>
      <c r="DE545" s="24"/>
      <c r="DF545" s="28">
        <f t="shared" si="298"/>
        <v>44</v>
      </c>
      <c r="DG545" s="29">
        <f t="shared" si="299"/>
        <v>100</v>
      </c>
      <c r="DH545" s="28">
        <f t="shared" si="300"/>
        <v>144</v>
      </c>
      <c r="DI545" s="30">
        <f t="shared" si="301"/>
        <v>0.56000000000000005</v>
      </c>
      <c r="DJ545" s="31"/>
      <c r="DK545" s="32"/>
      <c r="DL545" s="15" t="s">
        <v>141</v>
      </c>
      <c r="DM545" s="15"/>
      <c r="DO545" s="33">
        <f t="shared" si="302"/>
        <v>0.62393162393162394</v>
      </c>
    </row>
    <row r="546" spans="3:119" ht="15.75" hidden="1" customHeight="1" x14ac:dyDescent="0.3">
      <c r="C546" t="s">
        <v>1006</v>
      </c>
      <c r="D546" s="15">
        <v>182</v>
      </c>
      <c r="E546" s="15" t="s">
        <v>132</v>
      </c>
      <c r="F546" s="15" t="s">
        <v>351</v>
      </c>
      <c r="G546" s="15">
        <v>-30.029451609999999</v>
      </c>
      <c r="H546" s="15">
        <v>-50.16498936</v>
      </c>
      <c r="I546" s="15" t="s">
        <v>154</v>
      </c>
      <c r="J546" s="15" t="s">
        <v>135</v>
      </c>
      <c r="K546" s="15" t="s">
        <v>136</v>
      </c>
      <c r="L546" s="15" t="s">
        <v>148</v>
      </c>
      <c r="M546" s="15">
        <v>100</v>
      </c>
      <c r="N546" s="15">
        <v>17</v>
      </c>
      <c r="O546" s="15">
        <v>0</v>
      </c>
      <c r="P546" s="15">
        <f t="shared" si="276"/>
        <v>200</v>
      </c>
      <c r="Q546" s="20">
        <v>2</v>
      </c>
      <c r="R546" s="16">
        <v>3</v>
      </c>
      <c r="S546" s="16">
        <v>8.3000000000000007</v>
      </c>
      <c r="T546" s="15"/>
      <c r="U546" s="15"/>
      <c r="V546" s="15">
        <v>0</v>
      </c>
      <c r="W546" s="15">
        <v>3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 t="s">
        <v>138</v>
      </c>
      <c r="AD546" s="15" t="s">
        <v>139</v>
      </c>
      <c r="AE546" s="15">
        <v>29.8</v>
      </c>
      <c r="AF546" s="15">
        <v>7</v>
      </c>
      <c r="AG546" s="15">
        <v>1</v>
      </c>
      <c r="AH546" s="15">
        <v>0.5</v>
      </c>
      <c r="AI546" s="15">
        <v>1.3</v>
      </c>
      <c r="AJ546" s="16">
        <f t="shared" si="277"/>
        <v>0.8</v>
      </c>
      <c r="AK546" s="16" t="s">
        <v>135</v>
      </c>
      <c r="AL546" s="16" t="s">
        <v>135</v>
      </c>
      <c r="AM546" s="15" t="s">
        <v>140</v>
      </c>
      <c r="AN546" s="16">
        <f t="shared" si="278"/>
        <v>2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 t="s">
        <v>135</v>
      </c>
      <c r="AU546" s="17">
        <f t="shared" si="279"/>
        <v>0</v>
      </c>
      <c r="AV546" s="17"/>
      <c r="AW546" s="17">
        <f>VLOOKUP(I546,ABNT5101!$I$3:$J$9,2)</f>
        <v>10</v>
      </c>
      <c r="AX546" s="17">
        <f>VLOOKUP(I546,ABNT5101!$I$3:$M$9,5)</f>
        <v>0.18</v>
      </c>
      <c r="AY546" s="131" t="str">
        <f>_xlfn.XLOOKUP(I546,ABNT5101!$I:$I,ABNT5101!$L:$L)</f>
        <v>-</v>
      </c>
      <c r="AZ546" s="131">
        <f>_xlfn.XLOOKUP(I546,ABNT5101!$I:$I,ABNT5101!M:M)</f>
        <v>0.18</v>
      </c>
      <c r="BA546" s="131" t="str">
        <f>_xlfn.XLOOKUP(I546,ABNT5101!$I:$I,ABNT5101!N:N)</f>
        <v>-</v>
      </c>
      <c r="BB546" s="131">
        <f>_xlfn.XLOOKUP(I546,ABNT5101!$I:$I,ABNT5101!O:O)</f>
        <v>16</v>
      </c>
      <c r="BC546" s="18" t="str">
        <f t="shared" si="280"/>
        <v>ATENDE</v>
      </c>
      <c r="BD546" s="19">
        <f t="shared" si="281"/>
        <v>0.1080000000000001</v>
      </c>
      <c r="BE546" s="19">
        <f t="shared" si="282"/>
        <v>2.1666666666666665</v>
      </c>
      <c r="BF546" s="19" t="str">
        <f t="shared" si="283"/>
        <v>-</v>
      </c>
      <c r="BG546" s="20">
        <v>11.08</v>
      </c>
      <c r="BH546" s="20">
        <v>0.56999999999999995</v>
      </c>
      <c r="BI546" s="20"/>
      <c r="BJ546" s="20"/>
      <c r="BK546" s="21"/>
      <c r="BL546" s="20"/>
      <c r="BM546" s="18" t="str">
        <f t="shared" si="284"/>
        <v>ATENDE</v>
      </c>
      <c r="BN546" s="18" t="str">
        <f t="shared" si="285"/>
        <v>ATENDE</v>
      </c>
      <c r="BO546" s="18" t="str">
        <f t="shared" si="286"/>
        <v>ATENDE</v>
      </c>
      <c r="BP546" s="18" t="str">
        <f t="shared" si="287"/>
        <v>ATENDE</v>
      </c>
      <c r="BQ546" s="22" t="str">
        <f t="shared" si="288"/>
        <v>C4</v>
      </c>
      <c r="BR546" s="22" t="str">
        <f t="shared" si="305"/>
        <v>P6</v>
      </c>
      <c r="BS546" s="23">
        <f t="shared" si="289"/>
        <v>2.1799999999999997</v>
      </c>
      <c r="BT546" s="20">
        <v>9.5399999999999991</v>
      </c>
      <c r="BU546" s="20">
        <v>4.82</v>
      </c>
      <c r="BV546" s="132">
        <f>IF(BR546="-","-",_xlfn.XLOOKUP(BR546,ABNT5101!$B$4:$B$9,ABNT5101!$C$4:$C$9))</f>
        <v>3</v>
      </c>
      <c r="BW546" s="132">
        <f>IF(BR546="-","-",_xlfn.XLOOKUP(BR546,ABNT5101!$B$4:$B$9,ABNT5101!$D$4:$D$9))</f>
        <v>0.6</v>
      </c>
      <c r="BX546" s="18" t="str">
        <f t="shared" si="290"/>
        <v>ATENDE</v>
      </c>
      <c r="BY546" s="18" t="str">
        <f t="shared" si="291"/>
        <v>ATENDE</v>
      </c>
      <c r="BZ546" s="18" t="str">
        <f t="shared" si="292"/>
        <v>ATENDE</v>
      </c>
      <c r="CA546" s="22" t="str">
        <f t="shared" si="306"/>
        <v>P6</v>
      </c>
      <c r="CB546" s="23">
        <f t="shared" si="293"/>
        <v>0.11333333333333329</v>
      </c>
      <c r="CC546" s="22">
        <v>3.34</v>
      </c>
      <c r="CD546" s="22">
        <v>1.41</v>
      </c>
      <c r="CE546" s="130">
        <f>IF(CA546="-","-",_xlfn.XLOOKUP(CA546,ABNT5101!$B$4:$B$9,ABNT5101!$C$4:$C$9))</f>
        <v>3</v>
      </c>
      <c r="CF546" s="130">
        <f>IF(CA546="-","-",_xlfn.XLOOKUP(CA546,ABNT5101!$B$4:$B$9,ABNT5101!$D$4:$D$9))</f>
        <v>0.6</v>
      </c>
      <c r="CG546" s="18" t="str">
        <f t="shared" si="294"/>
        <v>ATENDE</v>
      </c>
      <c r="CH546" s="18" t="str">
        <f t="shared" si="295"/>
        <v>ATENDE</v>
      </c>
      <c r="CI546" s="18" t="str">
        <f t="shared" si="296"/>
        <v>ATENDE</v>
      </c>
      <c r="CJ546" s="133" t="str">
        <f>_xlfn.XLOOKUP(CK546,'Banco de dados'!$B:$B,'Banco de dados'!$D:$D)</f>
        <v>SX LIGHTING</v>
      </c>
      <c r="CK546" s="25" t="s">
        <v>803</v>
      </c>
      <c r="CL546" s="24" t="str">
        <f>_xlfn.XLOOKUP(CK546,'Banco de dados'!$B:$B,'Banco de dados'!$E:$E)</f>
        <v>SXINEVO040K40L12CZF7PHF</v>
      </c>
      <c r="CM546" s="24"/>
      <c r="CN546" s="24" t="e">
        <f>IF(CM546="-","-",_xlfn.XLOOKUP(CM546,'Banco de dados'!$B:$B,'Banco de dados'!$E:$E))</f>
        <v>#N/A</v>
      </c>
      <c r="CO546" s="26">
        <f t="shared" si="297"/>
        <v>1</v>
      </c>
      <c r="CP546" s="24">
        <f>_xlfn.XLOOKUP(CK546,'Banco de dados'!$B:$B,'Banco de dados'!$H:$H)</f>
        <v>39</v>
      </c>
      <c r="CQ546" s="24" t="e">
        <f>_xlfn.XLOOKUP(CM546,'Banco de dados'!$B:$B,'Banco de dados'!$H:$H)</f>
        <v>#N/A</v>
      </c>
      <c r="CR546" s="24">
        <f>_xlfn.XLOOKUP(CK546,'Banco de dados'!$B:$B,'Banco de dados'!$F:$F)</f>
        <v>6552</v>
      </c>
      <c r="CS546" s="24">
        <f>_xlfn.XLOOKUP(CM546,'Banco de dados'!$B:$B,'Banco de dados'!$F:$F)</f>
        <v>0</v>
      </c>
      <c r="CT546" s="25">
        <v>0</v>
      </c>
      <c r="CU546" s="25"/>
      <c r="CV546" s="24" t="str">
        <f>IF(AI546&lt;=0.5,"Curto I",IF(AND(AI546&gt;='Braços de IP'!$B$9,AI546&lt;='Braços de IP'!$D$9),'Braços de IP'!$E$9,IF(AND(AI546&gt;='Braços de IP'!$B$10,AI546&lt;='Braços de IP'!$D$10),'Braços de IP'!$E$10,IF(AND(AI546&gt;='Braços de IP'!$B$11,AI546&lt;='Braços de IP'!$D$11),'Braços de IP'!$E$11,IF(AND(AI546&gt;='Braços de IP'!$B$12,AI546&lt;='Braços de IP'!$D$12),'Braços de IP'!$E$12,IF(AND(AI546&gt;='Braços de IP'!$B$13,AI546&lt;='Braços de IP'!$D$13),'Braços de IP'!$E$13,IF(AND(AI546&gt;='Braços de IP'!$B$14,AI546&lt;='Braços de IP'!$D$14),'Braços de IP'!$E$14,"ERRO")))))))</f>
        <v>Curto II</v>
      </c>
      <c r="CW546" s="25"/>
      <c r="CX546" s="24" t="str">
        <f>IF($CW546="","",VLOOKUP($CW546,'Braços de IP'!$E$9:$I$15,2,0))</f>
        <v/>
      </c>
      <c r="CY546" s="27" t="str">
        <f>IF($CW546="","",VLOOKUP($CW546,'Braços de IP'!$E$9:$I$15,5,0))</f>
        <v/>
      </c>
      <c r="CZ546" s="24"/>
      <c r="DA546" s="24"/>
      <c r="DB546" s="24"/>
      <c r="DC546" s="24"/>
      <c r="DD546" s="24"/>
      <c r="DE546" s="24"/>
      <c r="DF546" s="28">
        <f t="shared" si="298"/>
        <v>39</v>
      </c>
      <c r="DG546" s="29">
        <f t="shared" si="299"/>
        <v>100</v>
      </c>
      <c r="DH546" s="28">
        <f t="shared" si="300"/>
        <v>139</v>
      </c>
      <c r="DI546" s="30">
        <f t="shared" si="301"/>
        <v>0.61</v>
      </c>
      <c r="DJ546" s="31"/>
      <c r="DK546" s="32"/>
      <c r="DL546" s="15" t="s">
        <v>141</v>
      </c>
      <c r="DM546" s="15"/>
      <c r="DO546" s="33">
        <f t="shared" si="302"/>
        <v>0.66666666666666663</v>
      </c>
    </row>
    <row r="547" spans="3:119" ht="15.75" hidden="1" customHeight="1" x14ac:dyDescent="0.3">
      <c r="C547" t="s">
        <v>1006</v>
      </c>
      <c r="D547" s="15">
        <v>182</v>
      </c>
      <c r="E547" s="15" t="s">
        <v>132</v>
      </c>
      <c r="F547" s="15" t="s">
        <v>351</v>
      </c>
      <c r="G547" s="15">
        <v>-30.029451609999999</v>
      </c>
      <c r="H547" s="15">
        <v>-50.16498936</v>
      </c>
      <c r="I547" s="15" t="s">
        <v>154</v>
      </c>
      <c r="J547" s="15" t="s">
        <v>135</v>
      </c>
      <c r="K547" s="15" t="s">
        <v>136</v>
      </c>
      <c r="L547" s="15" t="s">
        <v>148</v>
      </c>
      <c r="M547" s="15">
        <v>100</v>
      </c>
      <c r="N547" s="15">
        <v>17</v>
      </c>
      <c r="O547" s="15">
        <v>0</v>
      </c>
      <c r="P547" s="15">
        <f t="shared" si="276"/>
        <v>200</v>
      </c>
      <c r="Q547" s="20">
        <v>2</v>
      </c>
      <c r="R547" s="16">
        <v>3</v>
      </c>
      <c r="S547" s="16">
        <v>8.3000000000000007</v>
      </c>
      <c r="T547" s="15"/>
      <c r="U547" s="15"/>
      <c r="V547" s="15">
        <v>0</v>
      </c>
      <c r="W547" s="15">
        <v>3</v>
      </c>
      <c r="X547" s="15">
        <v>0</v>
      </c>
      <c r="Y547" s="15">
        <v>0</v>
      </c>
      <c r="Z547" s="15">
        <v>0</v>
      </c>
      <c r="AA547" s="15">
        <v>0</v>
      </c>
      <c r="AB547" s="15">
        <v>0</v>
      </c>
      <c r="AC547" s="15" t="s">
        <v>138</v>
      </c>
      <c r="AD547" s="15" t="s">
        <v>139</v>
      </c>
      <c r="AE547" s="15">
        <v>29.8</v>
      </c>
      <c r="AF547" s="15">
        <v>7</v>
      </c>
      <c r="AG547" s="15">
        <v>1</v>
      </c>
      <c r="AH547" s="15">
        <v>0.5</v>
      </c>
      <c r="AI547" s="15">
        <v>1.3</v>
      </c>
      <c r="AJ547" s="16">
        <f t="shared" si="277"/>
        <v>0.8</v>
      </c>
      <c r="AK547" s="16" t="s">
        <v>135</v>
      </c>
      <c r="AL547" s="16" t="s">
        <v>135</v>
      </c>
      <c r="AM547" s="15" t="s">
        <v>140</v>
      </c>
      <c r="AN547" s="16">
        <f t="shared" si="278"/>
        <v>2</v>
      </c>
      <c r="AO547" s="16">
        <v>0</v>
      </c>
      <c r="AP547" s="16">
        <v>0</v>
      </c>
      <c r="AQ547" s="16">
        <v>0</v>
      </c>
      <c r="AR547" s="16">
        <v>0</v>
      </c>
      <c r="AS547" s="16">
        <v>0</v>
      </c>
      <c r="AT547" s="16" t="s">
        <v>135</v>
      </c>
      <c r="AU547" s="17">
        <f t="shared" si="279"/>
        <v>0</v>
      </c>
      <c r="AV547" s="17"/>
      <c r="AW547" s="17">
        <f>VLOOKUP(I547,ABNT5101!$I$3:$J$9,2)</f>
        <v>10</v>
      </c>
      <c r="AX547" s="17">
        <f>VLOOKUP(I547,ABNT5101!$I$3:$M$9,5)</f>
        <v>0.18</v>
      </c>
      <c r="AY547" s="131" t="str">
        <f>_xlfn.XLOOKUP(I547,ABNT5101!$I:$I,ABNT5101!$L:$L)</f>
        <v>-</v>
      </c>
      <c r="AZ547" s="131">
        <f>_xlfn.XLOOKUP(I547,ABNT5101!$I:$I,ABNT5101!M:M)</f>
        <v>0.18</v>
      </c>
      <c r="BA547" s="131" t="str">
        <f>_xlfn.XLOOKUP(I547,ABNT5101!$I:$I,ABNT5101!N:N)</f>
        <v>-</v>
      </c>
      <c r="BB547" s="131">
        <f>_xlfn.XLOOKUP(I547,ABNT5101!$I:$I,ABNT5101!O:O)</f>
        <v>16</v>
      </c>
      <c r="BC547" s="18" t="str">
        <f t="shared" si="280"/>
        <v>ATENDE</v>
      </c>
      <c r="BD547" s="19">
        <f t="shared" si="281"/>
        <v>0.22300000000000009</v>
      </c>
      <c r="BE547" s="19">
        <f t="shared" si="282"/>
        <v>1.8333333333333335</v>
      </c>
      <c r="BF547" s="19" t="str">
        <f t="shared" si="283"/>
        <v>-</v>
      </c>
      <c r="BG547" s="20">
        <v>12.23</v>
      </c>
      <c r="BH547" s="20">
        <v>0.51</v>
      </c>
      <c r="BI547" s="20"/>
      <c r="BJ547" s="20"/>
      <c r="BK547" s="21"/>
      <c r="BL547" s="20"/>
      <c r="BM547" s="18" t="str">
        <f t="shared" si="284"/>
        <v>ATENDE</v>
      </c>
      <c r="BN547" s="18" t="str">
        <f t="shared" si="285"/>
        <v>ATENDE</v>
      </c>
      <c r="BO547" s="18" t="str">
        <f t="shared" si="286"/>
        <v>ATENDE</v>
      </c>
      <c r="BP547" s="18" t="str">
        <f t="shared" si="287"/>
        <v>ATENDE</v>
      </c>
      <c r="BQ547" s="22" t="str">
        <f t="shared" si="288"/>
        <v>C4</v>
      </c>
      <c r="BR547" s="22" t="str">
        <f t="shared" si="305"/>
        <v>P6</v>
      </c>
      <c r="BS547" s="23">
        <f t="shared" si="289"/>
        <v>2.0233333333333334</v>
      </c>
      <c r="BT547" s="20">
        <v>9.07</v>
      </c>
      <c r="BU547" s="20">
        <v>4.22</v>
      </c>
      <c r="BV547" s="132">
        <f>IF(BR547="-","-",_xlfn.XLOOKUP(BR547,ABNT5101!$B$4:$B$9,ABNT5101!$C$4:$C$9))</f>
        <v>3</v>
      </c>
      <c r="BW547" s="132">
        <f>IF(BR547="-","-",_xlfn.XLOOKUP(BR547,ABNT5101!$B$4:$B$9,ABNT5101!$D$4:$D$9))</f>
        <v>0.6</v>
      </c>
      <c r="BX547" s="18" t="str">
        <f t="shared" si="290"/>
        <v>ATENDE</v>
      </c>
      <c r="BY547" s="18" t="str">
        <f t="shared" si="291"/>
        <v>ATENDE</v>
      </c>
      <c r="BZ547" s="18" t="str">
        <f t="shared" si="292"/>
        <v>ATENDE</v>
      </c>
      <c r="CA547" s="22" t="str">
        <f t="shared" si="306"/>
        <v>P6</v>
      </c>
      <c r="CB547" s="23">
        <f t="shared" si="293"/>
        <v>0.31666666666666665</v>
      </c>
      <c r="CC547" s="22">
        <v>3.95</v>
      </c>
      <c r="CD547" s="22">
        <v>2.46</v>
      </c>
      <c r="CE547" s="130">
        <f>IF(CA547="-","-",_xlfn.XLOOKUP(CA547,ABNT5101!$B$4:$B$9,ABNT5101!$C$4:$C$9))</f>
        <v>3</v>
      </c>
      <c r="CF547" s="130">
        <f>IF(CA547="-","-",_xlfn.XLOOKUP(CA547,ABNT5101!$B$4:$B$9,ABNT5101!$D$4:$D$9))</f>
        <v>0.6</v>
      </c>
      <c r="CG547" s="18" t="str">
        <f t="shared" si="294"/>
        <v>ATENDE</v>
      </c>
      <c r="CH547" s="18" t="str">
        <f t="shared" si="295"/>
        <v>ATENDE</v>
      </c>
      <c r="CI547" s="18" t="str">
        <f t="shared" si="296"/>
        <v>ATENDE</v>
      </c>
      <c r="CJ547" s="133" t="str">
        <f>_xlfn.XLOOKUP(CK547,'Banco de dados'!$B:$B,'Banco de dados'!$D:$D)</f>
        <v>TECNOWATT</v>
      </c>
      <c r="CK547" s="25" t="s">
        <v>826</v>
      </c>
      <c r="CL547" s="24" t="str">
        <f>_xlfn.XLOOKUP(CK547,'Banco de dados'!$B:$B,'Banco de dados'!$E:$E)</f>
        <v>SIGSAGPTLRRSSNDL_40W_50IBBRS
1-10C1MUN6.5</v>
      </c>
      <c r="CM547" s="24"/>
      <c r="CN547" s="24" t="e">
        <f>IF(CM547="-","-",_xlfn.XLOOKUP(CM547,'Banco de dados'!$B:$B,'Banco de dados'!$E:$E))</f>
        <v>#N/A</v>
      </c>
      <c r="CO547" s="26">
        <f t="shared" si="297"/>
        <v>1</v>
      </c>
      <c r="CP547" s="24">
        <f>_xlfn.XLOOKUP(CK547,'Banco de dados'!$B:$B,'Banco de dados'!$H:$H)</f>
        <v>40</v>
      </c>
      <c r="CQ547" s="24">
        <f>_xlfn.XLOOKUP(CM547,'Banco de dados'!$B:$B,'Banco de dados'!$H:$H)</f>
        <v>0</v>
      </c>
      <c r="CR547" s="24">
        <f>_xlfn.XLOOKUP(CK547,'Banco de dados'!$B:$B,'Banco de dados'!$F:$F)</f>
        <v>6641</v>
      </c>
      <c r="CS547" s="24">
        <f>_xlfn.XLOOKUP(CM547,'Banco de dados'!$B:$B,'Banco de dados'!$F:$F)</f>
        <v>0</v>
      </c>
      <c r="CT547" s="25">
        <v>0</v>
      </c>
      <c r="CU547" s="25"/>
      <c r="CV547" s="24" t="str">
        <f>IF(AI547&lt;=0.5,"Curto I",IF(AND(AI547&gt;='Braços de IP'!$B$9,AI547&lt;='Braços de IP'!$D$9),'Braços de IP'!$E$9,IF(AND(AI547&gt;='Braços de IP'!$B$10,AI547&lt;='Braços de IP'!$D$10),'Braços de IP'!$E$10,IF(AND(AI547&gt;='Braços de IP'!$B$11,AI547&lt;='Braços de IP'!$D$11),'Braços de IP'!$E$11,IF(AND(AI547&gt;='Braços de IP'!$B$12,AI547&lt;='Braços de IP'!$D$12),'Braços de IP'!$E$12,IF(AND(AI547&gt;='Braços de IP'!$B$13,AI547&lt;='Braços de IP'!$D$13),'Braços de IP'!$E$13,IF(AND(AI547&gt;='Braços de IP'!$B$14,AI547&lt;='Braços de IP'!$D$14),'Braços de IP'!$E$14,"ERRO")))))))</f>
        <v>Curto II</v>
      </c>
      <c r="CW547" s="25"/>
      <c r="CX547" s="24" t="str">
        <f>IF($CW547="","",VLOOKUP($CW547,'Braços de IP'!$E$9:$I$15,2,0))</f>
        <v/>
      </c>
      <c r="CY547" s="27" t="str">
        <f>IF($CW547="","",VLOOKUP($CW547,'Braços de IP'!$E$9:$I$15,5,0))</f>
        <v/>
      </c>
      <c r="CZ547" s="24"/>
      <c r="DA547" s="24"/>
      <c r="DB547" s="24"/>
      <c r="DC547" s="24"/>
      <c r="DD547" s="24"/>
      <c r="DE547" s="24"/>
      <c r="DF547" s="28">
        <f t="shared" si="298"/>
        <v>40</v>
      </c>
      <c r="DG547" s="29">
        <f t="shared" si="299"/>
        <v>100</v>
      </c>
      <c r="DH547" s="28">
        <f t="shared" si="300"/>
        <v>140</v>
      </c>
      <c r="DI547" s="30">
        <f t="shared" si="301"/>
        <v>0.6</v>
      </c>
      <c r="DJ547" s="31"/>
      <c r="DK547" s="32"/>
      <c r="DL547" s="15" t="s">
        <v>141</v>
      </c>
      <c r="DM547" s="15"/>
      <c r="DO547" s="33">
        <f t="shared" si="302"/>
        <v>0.65811965811965811</v>
      </c>
    </row>
    <row r="548" spans="3:119" ht="15.75" hidden="1" customHeight="1" x14ac:dyDescent="0.3">
      <c r="C548" t="s">
        <v>1006</v>
      </c>
      <c r="D548" s="15">
        <v>183</v>
      </c>
      <c r="E548" s="15" t="s">
        <v>132</v>
      </c>
      <c r="F548" s="15" t="s">
        <v>353</v>
      </c>
      <c r="G548" s="15">
        <v>-30.030908849999999</v>
      </c>
      <c r="H548" s="15">
        <v>-50.164884309999998</v>
      </c>
      <c r="I548" s="15" t="s">
        <v>154</v>
      </c>
      <c r="J548" s="15" t="s">
        <v>135</v>
      </c>
      <c r="K548" s="15" t="s">
        <v>136</v>
      </c>
      <c r="L548" s="15" t="s">
        <v>148</v>
      </c>
      <c r="M548" s="15">
        <v>100</v>
      </c>
      <c r="N548" s="15">
        <v>17</v>
      </c>
      <c r="O548" s="15">
        <v>0</v>
      </c>
      <c r="P548" s="15">
        <f t="shared" si="276"/>
        <v>200</v>
      </c>
      <c r="Q548" s="20">
        <v>2</v>
      </c>
      <c r="R548" s="16">
        <v>2.5</v>
      </c>
      <c r="S548" s="16">
        <v>8.5</v>
      </c>
      <c r="T548" s="15"/>
      <c r="U548" s="15"/>
      <c r="V548" s="15">
        <v>0</v>
      </c>
      <c r="W548" s="15">
        <v>2.6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 t="s">
        <v>138</v>
      </c>
      <c r="AD548" s="15" t="s">
        <v>139</v>
      </c>
      <c r="AE548" s="15">
        <v>19.899999999999999</v>
      </c>
      <c r="AF548" s="15">
        <v>7</v>
      </c>
      <c r="AG548" s="15">
        <v>1</v>
      </c>
      <c r="AH548" s="15">
        <v>0.4</v>
      </c>
      <c r="AI548" s="15">
        <v>1.3</v>
      </c>
      <c r="AJ548" s="16">
        <f t="shared" si="277"/>
        <v>0.9</v>
      </c>
      <c r="AK548" s="16" t="s">
        <v>135</v>
      </c>
      <c r="AL548" s="16" t="s">
        <v>135</v>
      </c>
      <c r="AM548" s="15" t="s">
        <v>140</v>
      </c>
      <c r="AN548" s="16">
        <f t="shared" si="278"/>
        <v>2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 t="s">
        <v>135</v>
      </c>
      <c r="AU548" s="17">
        <f t="shared" si="279"/>
        <v>0</v>
      </c>
      <c r="AV548" s="17"/>
      <c r="AW548" s="17">
        <f>VLOOKUP(I548,ABNT5101!$I$3:$J$9,2)</f>
        <v>10</v>
      </c>
      <c r="AX548" s="17">
        <f>VLOOKUP(I548,ABNT5101!$I$3:$M$9,5)</f>
        <v>0.18</v>
      </c>
      <c r="AY548" s="131" t="str">
        <f>_xlfn.XLOOKUP(I548,ABNT5101!$I:$I,ABNT5101!$L:$L)</f>
        <v>-</v>
      </c>
      <c r="AZ548" s="131">
        <f>_xlfn.XLOOKUP(I548,ABNT5101!$I:$I,ABNT5101!M:M)</f>
        <v>0.18</v>
      </c>
      <c r="BA548" s="131" t="str">
        <f>_xlfn.XLOOKUP(I548,ABNT5101!$I:$I,ABNT5101!N:N)</f>
        <v>-</v>
      </c>
      <c r="BB548" s="131">
        <f>_xlfn.XLOOKUP(I548,ABNT5101!$I:$I,ABNT5101!O:O)</f>
        <v>16</v>
      </c>
      <c r="BC548" s="18" t="str">
        <f t="shared" si="280"/>
        <v>ATENDE</v>
      </c>
      <c r="BD548" s="19">
        <f t="shared" si="281"/>
        <v>0.14000000000000012</v>
      </c>
      <c r="BE548" s="19">
        <f t="shared" si="282"/>
        <v>2.1666666666666665</v>
      </c>
      <c r="BF548" s="19" t="str">
        <f t="shared" si="283"/>
        <v>-</v>
      </c>
      <c r="BG548" s="20">
        <v>11.4</v>
      </c>
      <c r="BH548" s="20">
        <v>0.56999999999999995</v>
      </c>
      <c r="BI548" s="20"/>
      <c r="BJ548" s="20"/>
      <c r="BK548" s="21"/>
      <c r="BL548" s="20"/>
      <c r="BM548" s="18" t="str">
        <f t="shared" si="284"/>
        <v>ATENDE</v>
      </c>
      <c r="BN548" s="18" t="str">
        <f t="shared" si="285"/>
        <v>ATENDE</v>
      </c>
      <c r="BO548" s="18" t="str">
        <f t="shared" si="286"/>
        <v>ATENDE</v>
      </c>
      <c r="BP548" s="18" t="str">
        <f t="shared" si="287"/>
        <v>ATENDE</v>
      </c>
      <c r="BQ548" s="22" t="str">
        <f t="shared" si="288"/>
        <v>C4</v>
      </c>
      <c r="BR548" s="22" t="str">
        <f t="shared" si="305"/>
        <v>P6</v>
      </c>
      <c r="BS548" s="23">
        <f t="shared" si="289"/>
        <v>2.3733333333333331</v>
      </c>
      <c r="BT548" s="20">
        <v>10.119999999999999</v>
      </c>
      <c r="BU548" s="20">
        <v>6.87</v>
      </c>
      <c r="BV548" s="132">
        <f>IF(BR548="-","-",_xlfn.XLOOKUP(BR548,ABNT5101!$B$4:$B$9,ABNT5101!$C$4:$C$9))</f>
        <v>3</v>
      </c>
      <c r="BW548" s="132">
        <f>IF(BR548="-","-",_xlfn.XLOOKUP(BR548,ABNT5101!$B$4:$B$9,ABNT5101!$D$4:$D$9))</f>
        <v>0.6</v>
      </c>
      <c r="BX548" s="18" t="str">
        <f t="shared" si="290"/>
        <v>ATENDE</v>
      </c>
      <c r="BY548" s="18" t="str">
        <f t="shared" si="291"/>
        <v>ATENDE</v>
      </c>
      <c r="BZ548" s="18" t="str">
        <f t="shared" si="292"/>
        <v>ATENDE</v>
      </c>
      <c r="CA548" s="22" t="str">
        <f t="shared" si="306"/>
        <v>P6</v>
      </c>
      <c r="CB548" s="23">
        <f t="shared" si="293"/>
        <v>0.6399999999999999</v>
      </c>
      <c r="CC548" s="22">
        <v>4.92</v>
      </c>
      <c r="CD548" s="22">
        <v>3.47</v>
      </c>
      <c r="CE548" s="130">
        <f>IF(CA548="-","-",_xlfn.XLOOKUP(CA548,ABNT5101!$B$4:$B$9,ABNT5101!$C$4:$C$9))</f>
        <v>3</v>
      </c>
      <c r="CF548" s="130">
        <f>IF(CA548="-","-",_xlfn.XLOOKUP(CA548,ABNT5101!$B$4:$B$9,ABNT5101!$D$4:$D$9))</f>
        <v>0.6</v>
      </c>
      <c r="CG548" s="18" t="str">
        <f t="shared" si="294"/>
        <v>ATENDE</v>
      </c>
      <c r="CH548" s="18" t="str">
        <f t="shared" si="295"/>
        <v>ATENDE</v>
      </c>
      <c r="CI548" s="18" t="str">
        <f t="shared" si="296"/>
        <v>ATENDE</v>
      </c>
      <c r="CJ548" s="133" t="str">
        <f>_xlfn.XLOOKUP(CK548,'Banco de dados'!$B:$B,'Banco de dados'!$D:$D)</f>
        <v>LEDSTAR</v>
      </c>
      <c r="CK548" s="25" t="s">
        <v>707</v>
      </c>
      <c r="CL548" s="24" t="str">
        <f>_xlfn.XLOOKUP(CK548,'Banco de dados'!$B:$B,'Banco de dados'!$E:$E)</f>
        <v>LUM LED SL VT 9.1 28W</v>
      </c>
      <c r="CM548" s="24"/>
      <c r="CN548" s="24" t="e">
        <f>IF(CM548="-","-",_xlfn.XLOOKUP(CM548,'Banco de dados'!$B:$B,'Banco de dados'!$E:$E))</f>
        <v>#N/A</v>
      </c>
      <c r="CO548" s="26">
        <f t="shared" si="297"/>
        <v>1</v>
      </c>
      <c r="CP548" s="24">
        <f>_xlfn.XLOOKUP(CK548,'Banco de dados'!$B:$B,'Banco de dados'!$H:$H)</f>
        <v>28</v>
      </c>
      <c r="CQ548" s="24" t="e">
        <f>_xlfn.XLOOKUP(CM548,'Banco de dados'!$B:$B,'Banco de dados'!$H:$H)</f>
        <v>#N/A</v>
      </c>
      <c r="CR548" s="24">
        <f>_xlfn.XLOOKUP(CK548,'Banco de dados'!$B:$B,'Banco de dados'!$F:$F)</f>
        <v>4927.3500000000004</v>
      </c>
      <c r="CS548" s="24">
        <f>_xlfn.XLOOKUP(CM548,'Banco de dados'!$B:$B,'Banco de dados'!$F:$F)</f>
        <v>0</v>
      </c>
      <c r="CT548" s="25">
        <v>0</v>
      </c>
      <c r="CU548" s="25"/>
      <c r="CV548" s="24" t="str">
        <f>IF(AI548&lt;=0.5,"Curto I",IF(AND(AI548&gt;='Braços de IP'!$B$9,AI548&lt;='Braços de IP'!$D$9),'Braços de IP'!$E$9,IF(AND(AI548&gt;='Braços de IP'!$B$10,AI548&lt;='Braços de IP'!$D$10),'Braços de IP'!$E$10,IF(AND(AI548&gt;='Braços de IP'!$B$11,AI548&lt;='Braços de IP'!$D$11),'Braços de IP'!$E$11,IF(AND(AI548&gt;='Braços de IP'!$B$12,AI548&lt;='Braços de IP'!$D$12),'Braços de IP'!$E$12,IF(AND(AI548&gt;='Braços de IP'!$B$13,AI548&lt;='Braços de IP'!$D$13),'Braços de IP'!$E$13,IF(AND(AI548&gt;='Braços de IP'!$B$14,AI548&lt;='Braços de IP'!$D$14),'Braços de IP'!$E$14,"ERRO")))))))</f>
        <v>Curto II</v>
      </c>
      <c r="CW548" s="25"/>
      <c r="CX548" s="24" t="str">
        <f>IF($CW548="","",VLOOKUP($CW548,'Braços de IP'!$E$9:$I$15,2,0))</f>
        <v/>
      </c>
      <c r="CY548" s="27" t="str">
        <f>IF($CW548="","",VLOOKUP($CW548,'Braços de IP'!$E$9:$I$15,5,0))</f>
        <v/>
      </c>
      <c r="CZ548" s="24"/>
      <c r="DA548" s="24"/>
      <c r="DB548" s="24"/>
      <c r="DC548" s="24"/>
      <c r="DD548" s="24"/>
      <c r="DE548" s="24"/>
      <c r="DF548" s="28">
        <f t="shared" si="298"/>
        <v>28</v>
      </c>
      <c r="DG548" s="29">
        <f t="shared" si="299"/>
        <v>100</v>
      </c>
      <c r="DH548" s="28">
        <f t="shared" si="300"/>
        <v>128</v>
      </c>
      <c r="DI548" s="30">
        <f t="shared" si="301"/>
        <v>0.72</v>
      </c>
      <c r="DJ548" s="31"/>
      <c r="DK548" s="32"/>
      <c r="DL548" s="15" t="s">
        <v>141</v>
      </c>
      <c r="DM548" s="15"/>
      <c r="DO548" s="33">
        <f t="shared" si="302"/>
        <v>0.76068376068376065</v>
      </c>
    </row>
    <row r="549" spans="3:119" ht="15.75" hidden="1" customHeight="1" x14ac:dyDescent="0.3">
      <c r="C549" t="s">
        <v>1006</v>
      </c>
      <c r="D549" s="15">
        <v>183</v>
      </c>
      <c r="E549" s="15" t="s">
        <v>132</v>
      </c>
      <c r="F549" s="15" t="s">
        <v>353</v>
      </c>
      <c r="G549" s="15">
        <v>-30.030908849999999</v>
      </c>
      <c r="H549" s="15">
        <v>-50.164884309999998</v>
      </c>
      <c r="I549" s="15" t="s">
        <v>154</v>
      </c>
      <c r="J549" s="15" t="s">
        <v>135</v>
      </c>
      <c r="K549" s="15" t="s">
        <v>136</v>
      </c>
      <c r="L549" s="15" t="s">
        <v>148</v>
      </c>
      <c r="M549" s="15">
        <v>100</v>
      </c>
      <c r="N549" s="15">
        <v>17</v>
      </c>
      <c r="O549" s="15">
        <v>0</v>
      </c>
      <c r="P549" s="15">
        <f t="shared" si="276"/>
        <v>200</v>
      </c>
      <c r="Q549" s="20">
        <v>2</v>
      </c>
      <c r="R549" s="16">
        <v>2.5</v>
      </c>
      <c r="S549" s="16">
        <v>8.5</v>
      </c>
      <c r="T549" s="15"/>
      <c r="U549" s="15"/>
      <c r="V549" s="15">
        <v>0</v>
      </c>
      <c r="W549" s="15">
        <v>2.6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 t="s">
        <v>138</v>
      </c>
      <c r="AD549" s="15" t="s">
        <v>139</v>
      </c>
      <c r="AE549" s="15">
        <v>19.899999999999999</v>
      </c>
      <c r="AF549" s="15">
        <v>7</v>
      </c>
      <c r="AG549" s="15">
        <v>1</v>
      </c>
      <c r="AH549" s="15">
        <v>0.4</v>
      </c>
      <c r="AI549" s="15">
        <v>1.3</v>
      </c>
      <c r="AJ549" s="16">
        <f t="shared" si="277"/>
        <v>0.9</v>
      </c>
      <c r="AK549" s="16" t="s">
        <v>135</v>
      </c>
      <c r="AL549" s="16" t="s">
        <v>135</v>
      </c>
      <c r="AM549" s="15" t="s">
        <v>140</v>
      </c>
      <c r="AN549" s="16">
        <f t="shared" si="278"/>
        <v>2</v>
      </c>
      <c r="AO549" s="16">
        <v>0</v>
      </c>
      <c r="AP549" s="16">
        <v>0</v>
      </c>
      <c r="AQ549" s="16">
        <v>0</v>
      </c>
      <c r="AR549" s="16">
        <v>0</v>
      </c>
      <c r="AS549" s="16">
        <v>0</v>
      </c>
      <c r="AT549" s="16" t="s">
        <v>135</v>
      </c>
      <c r="AU549" s="17">
        <f t="shared" si="279"/>
        <v>0</v>
      </c>
      <c r="AV549" s="17"/>
      <c r="AW549" s="17">
        <f>VLOOKUP(I549,ABNT5101!$I$3:$J$9,2)</f>
        <v>10</v>
      </c>
      <c r="AX549" s="17">
        <f>VLOOKUP(I549,ABNT5101!$I$3:$M$9,5)</f>
        <v>0.18</v>
      </c>
      <c r="AY549" s="131" t="str">
        <f>_xlfn.XLOOKUP(I549,ABNT5101!$I:$I,ABNT5101!$L:$L)</f>
        <v>-</v>
      </c>
      <c r="AZ549" s="131">
        <f>_xlfn.XLOOKUP(I549,ABNT5101!$I:$I,ABNT5101!M:M)</f>
        <v>0.18</v>
      </c>
      <c r="BA549" s="131" t="str">
        <f>_xlfn.XLOOKUP(I549,ABNT5101!$I:$I,ABNT5101!N:N)</f>
        <v>-</v>
      </c>
      <c r="BB549" s="131">
        <f>_xlfn.XLOOKUP(I549,ABNT5101!$I:$I,ABNT5101!O:O)</f>
        <v>16</v>
      </c>
      <c r="BC549" s="18" t="str">
        <f t="shared" si="280"/>
        <v>ATENDE</v>
      </c>
      <c r="BD549" s="19">
        <f t="shared" si="281"/>
        <v>0.39800000000000013</v>
      </c>
      <c r="BE549" s="19">
        <f t="shared" si="282"/>
        <v>2.0000000000000004</v>
      </c>
      <c r="BF549" s="19" t="str">
        <f t="shared" si="283"/>
        <v>-</v>
      </c>
      <c r="BG549" s="20">
        <v>13.98</v>
      </c>
      <c r="BH549" s="20">
        <v>0.54</v>
      </c>
      <c r="BI549" s="20"/>
      <c r="BJ549" s="20"/>
      <c r="BK549" s="21"/>
      <c r="BL549" s="20"/>
      <c r="BM549" s="18" t="str">
        <f t="shared" si="284"/>
        <v>ATENDE</v>
      </c>
      <c r="BN549" s="18" t="str">
        <f t="shared" si="285"/>
        <v>ATENDE</v>
      </c>
      <c r="BO549" s="18" t="str">
        <f t="shared" si="286"/>
        <v>ATENDE</v>
      </c>
      <c r="BP549" s="18" t="str">
        <f t="shared" si="287"/>
        <v>ATENDE</v>
      </c>
      <c r="BQ549" s="22" t="str">
        <f t="shared" si="288"/>
        <v>C4</v>
      </c>
      <c r="BR549" s="22" t="str">
        <f t="shared" si="305"/>
        <v>P6</v>
      </c>
      <c r="BS549" s="23">
        <f t="shared" si="289"/>
        <v>2.9066666666666667</v>
      </c>
      <c r="BT549" s="20">
        <v>11.72</v>
      </c>
      <c r="BU549" s="20">
        <v>8.59</v>
      </c>
      <c r="BV549" s="132">
        <f>IF(BR549="-","-",_xlfn.XLOOKUP(BR549,ABNT5101!$B$4:$B$9,ABNT5101!$C$4:$C$9))</f>
        <v>3</v>
      </c>
      <c r="BW549" s="132">
        <f>IF(BR549="-","-",_xlfn.XLOOKUP(BR549,ABNT5101!$B$4:$B$9,ABNT5101!$D$4:$D$9))</f>
        <v>0.6</v>
      </c>
      <c r="BX549" s="18" t="str">
        <f t="shared" si="290"/>
        <v>ATENDE</v>
      </c>
      <c r="BY549" s="18" t="str">
        <f t="shared" si="291"/>
        <v>ATENDE</v>
      </c>
      <c r="BZ549" s="18" t="str">
        <f t="shared" si="292"/>
        <v>ATENDE</v>
      </c>
      <c r="CA549" s="22" t="str">
        <f t="shared" si="306"/>
        <v>P6</v>
      </c>
      <c r="CB549" s="23">
        <f t="shared" si="293"/>
        <v>0.29333333333333322</v>
      </c>
      <c r="CC549" s="22">
        <v>3.88</v>
      </c>
      <c r="CD549" s="22">
        <v>1.95</v>
      </c>
      <c r="CE549" s="130">
        <f>IF(CA549="-","-",_xlfn.XLOOKUP(CA549,ABNT5101!$B$4:$B$9,ABNT5101!$C$4:$C$9))</f>
        <v>3</v>
      </c>
      <c r="CF549" s="130">
        <f>IF(CA549="-","-",_xlfn.XLOOKUP(CA549,ABNT5101!$B$4:$B$9,ABNT5101!$D$4:$D$9))</f>
        <v>0.6</v>
      </c>
      <c r="CG549" s="18" t="str">
        <f t="shared" si="294"/>
        <v>ATENDE</v>
      </c>
      <c r="CH549" s="18" t="str">
        <f t="shared" si="295"/>
        <v>ATENDE</v>
      </c>
      <c r="CI549" s="18" t="str">
        <f t="shared" si="296"/>
        <v>ATENDE</v>
      </c>
      <c r="CJ549" s="133" t="str">
        <f>_xlfn.XLOOKUP(CK549,'Banco de dados'!$B:$B,'Banco de dados'!$D:$D)</f>
        <v>SX LIGHTING</v>
      </c>
      <c r="CK549" s="25" t="s">
        <v>801</v>
      </c>
      <c r="CL549" s="24" t="str">
        <f>_xlfn.XLOOKUP(CK549,'Banco de dados'!$B:$B,'Banco de dados'!$E:$E)</f>
        <v>SXINEVO030K40L12CZF7PHF</v>
      </c>
      <c r="CM549" s="24"/>
      <c r="CN549" s="24" t="e">
        <f>IF(CM549="-","-",_xlfn.XLOOKUP(CM549,'Banco de dados'!$B:$B,'Banco de dados'!$E:$E))</f>
        <v>#N/A</v>
      </c>
      <c r="CO549" s="26">
        <f t="shared" si="297"/>
        <v>1</v>
      </c>
      <c r="CP549" s="24">
        <f>_xlfn.XLOOKUP(CK549,'Banco de dados'!$B:$B,'Banco de dados'!$H:$H)</f>
        <v>31</v>
      </c>
      <c r="CQ549" s="24" t="e">
        <f>_xlfn.XLOOKUP(CM549,'Banco de dados'!$B:$B,'Banco de dados'!$H:$H)</f>
        <v>#N/A</v>
      </c>
      <c r="CR549" s="24">
        <f>_xlfn.XLOOKUP(CK549,'Banco de dados'!$B:$B,'Banco de dados'!$F:$F)</f>
        <v>5270</v>
      </c>
      <c r="CS549" s="24" t="e">
        <f>_xlfn.XLOOKUP(CM549,'Banco de dados'!$B:$B,'Banco de dados'!$F:$F)</f>
        <v>#N/A</v>
      </c>
      <c r="CT549" s="25">
        <v>0</v>
      </c>
      <c r="CU549" s="25"/>
      <c r="CV549" s="24" t="str">
        <f>IF(AI549&lt;=0.5,"Curto I",IF(AND(AI549&gt;='Braços de IP'!$B$9,AI549&lt;='Braços de IP'!$D$9),'Braços de IP'!$E$9,IF(AND(AI549&gt;='Braços de IP'!$B$10,AI549&lt;='Braços de IP'!$D$10),'Braços de IP'!$E$10,IF(AND(AI549&gt;='Braços de IP'!$B$11,AI549&lt;='Braços de IP'!$D$11),'Braços de IP'!$E$11,IF(AND(AI549&gt;='Braços de IP'!$B$12,AI549&lt;='Braços de IP'!$D$12),'Braços de IP'!$E$12,IF(AND(AI549&gt;='Braços de IP'!$B$13,AI549&lt;='Braços de IP'!$D$13),'Braços de IP'!$E$13,IF(AND(AI549&gt;='Braços de IP'!$B$14,AI549&lt;='Braços de IP'!$D$14),'Braços de IP'!$E$14,"ERRO")))))))</f>
        <v>Curto II</v>
      </c>
      <c r="CW549" s="25"/>
      <c r="CX549" s="24" t="str">
        <f>IF($CW549="","",VLOOKUP($CW549,'Braços de IP'!$E$9:$I$15,2,0))</f>
        <v/>
      </c>
      <c r="CY549" s="27" t="str">
        <f>IF($CW549="","",VLOOKUP($CW549,'Braços de IP'!$E$9:$I$15,5,0))</f>
        <v/>
      </c>
      <c r="CZ549" s="24"/>
      <c r="DA549" s="24"/>
      <c r="DB549" s="24"/>
      <c r="DC549" s="24"/>
      <c r="DD549" s="24"/>
      <c r="DE549" s="24"/>
      <c r="DF549" s="28">
        <f t="shared" si="298"/>
        <v>31</v>
      </c>
      <c r="DG549" s="29">
        <f t="shared" si="299"/>
        <v>100</v>
      </c>
      <c r="DH549" s="28">
        <f t="shared" si="300"/>
        <v>131</v>
      </c>
      <c r="DI549" s="30">
        <f t="shared" si="301"/>
        <v>0.69</v>
      </c>
      <c r="DJ549" s="31"/>
      <c r="DK549" s="32"/>
      <c r="DL549" s="15" t="s">
        <v>141</v>
      </c>
      <c r="DM549" s="15"/>
      <c r="DO549" s="33">
        <f t="shared" si="302"/>
        <v>0.7350427350427351</v>
      </c>
    </row>
    <row r="550" spans="3:119" ht="15.75" hidden="1" customHeight="1" x14ac:dyDescent="0.3">
      <c r="C550" t="s">
        <v>1006</v>
      </c>
      <c r="D550" s="15">
        <v>183</v>
      </c>
      <c r="E550" s="15" t="s">
        <v>132</v>
      </c>
      <c r="F550" s="15" t="s">
        <v>353</v>
      </c>
      <c r="G550" s="15">
        <v>-30.030908849999999</v>
      </c>
      <c r="H550" s="15">
        <v>-50.164884309999998</v>
      </c>
      <c r="I550" s="15" t="s">
        <v>154</v>
      </c>
      <c r="J550" s="15" t="s">
        <v>135</v>
      </c>
      <c r="K550" s="15" t="s">
        <v>136</v>
      </c>
      <c r="L550" s="15" t="s">
        <v>148</v>
      </c>
      <c r="M550" s="15">
        <v>100</v>
      </c>
      <c r="N550" s="15">
        <v>17</v>
      </c>
      <c r="O550" s="15">
        <v>0</v>
      </c>
      <c r="P550" s="15">
        <f t="shared" si="276"/>
        <v>200</v>
      </c>
      <c r="Q550" s="20">
        <v>2</v>
      </c>
      <c r="R550" s="16">
        <v>2.5</v>
      </c>
      <c r="S550" s="16">
        <v>8.5</v>
      </c>
      <c r="T550" s="15"/>
      <c r="U550" s="15"/>
      <c r="V550" s="15">
        <v>0</v>
      </c>
      <c r="W550" s="15">
        <v>2.6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 t="s">
        <v>138</v>
      </c>
      <c r="AD550" s="15" t="s">
        <v>139</v>
      </c>
      <c r="AE550" s="15">
        <v>19.899999999999999</v>
      </c>
      <c r="AF550" s="15">
        <v>7</v>
      </c>
      <c r="AG550" s="15">
        <v>1</v>
      </c>
      <c r="AH550" s="15">
        <v>0.4</v>
      </c>
      <c r="AI550" s="15">
        <v>1.3</v>
      </c>
      <c r="AJ550" s="16">
        <f t="shared" si="277"/>
        <v>0.9</v>
      </c>
      <c r="AK550" s="16" t="s">
        <v>135</v>
      </c>
      <c r="AL550" s="16" t="s">
        <v>135</v>
      </c>
      <c r="AM550" s="15" t="s">
        <v>140</v>
      </c>
      <c r="AN550" s="16">
        <f t="shared" si="278"/>
        <v>2</v>
      </c>
      <c r="AO550" s="16">
        <v>0</v>
      </c>
      <c r="AP550" s="16">
        <v>0</v>
      </c>
      <c r="AQ550" s="16">
        <v>0</v>
      </c>
      <c r="AR550" s="16">
        <v>0</v>
      </c>
      <c r="AS550" s="16">
        <v>0</v>
      </c>
      <c r="AT550" s="16" t="s">
        <v>135</v>
      </c>
      <c r="AU550" s="17">
        <f t="shared" si="279"/>
        <v>0</v>
      </c>
      <c r="AV550" s="17"/>
      <c r="AW550" s="17">
        <f>VLOOKUP(I550,ABNT5101!$I$3:$J$9,2)</f>
        <v>10</v>
      </c>
      <c r="AX550" s="17">
        <f>VLOOKUP(I550,ABNT5101!$I$3:$M$9,5)</f>
        <v>0.18</v>
      </c>
      <c r="AY550" s="131" t="str">
        <f>_xlfn.XLOOKUP(I550,ABNT5101!$I:$I,ABNT5101!$L:$L)</f>
        <v>-</v>
      </c>
      <c r="AZ550" s="131">
        <f>_xlfn.XLOOKUP(I550,ABNT5101!$I:$I,ABNT5101!M:M)</f>
        <v>0.18</v>
      </c>
      <c r="BA550" s="131" t="str">
        <f>_xlfn.XLOOKUP(I550,ABNT5101!$I:$I,ABNT5101!N:N)</f>
        <v>-</v>
      </c>
      <c r="BB550" s="131">
        <f>_xlfn.XLOOKUP(I550,ABNT5101!$I:$I,ABNT5101!O:O)</f>
        <v>16</v>
      </c>
      <c r="BC550" s="18" t="str">
        <f t="shared" si="280"/>
        <v>ATENDE</v>
      </c>
      <c r="BD550" s="19">
        <f t="shared" si="281"/>
        <v>0.36699999999999999</v>
      </c>
      <c r="BE550" s="19">
        <f t="shared" si="282"/>
        <v>2.0000000000000004</v>
      </c>
      <c r="BF550" s="19" t="str">
        <f t="shared" si="283"/>
        <v>-</v>
      </c>
      <c r="BG550" s="20">
        <v>13.67</v>
      </c>
      <c r="BH550" s="20">
        <v>0.54</v>
      </c>
      <c r="BI550" s="20"/>
      <c r="BJ550" s="20"/>
      <c r="BK550" s="21"/>
      <c r="BL550" s="20"/>
      <c r="BM550" s="18" t="str">
        <f t="shared" si="284"/>
        <v>ATENDE</v>
      </c>
      <c r="BN550" s="18" t="str">
        <f t="shared" si="285"/>
        <v>ATENDE</v>
      </c>
      <c r="BO550" s="18" t="str">
        <f t="shared" si="286"/>
        <v>ATENDE</v>
      </c>
      <c r="BP550" s="18" t="str">
        <f t="shared" si="287"/>
        <v>ATENDE</v>
      </c>
      <c r="BQ550" s="22" t="str">
        <f t="shared" si="288"/>
        <v>C4</v>
      </c>
      <c r="BR550" s="22" t="str">
        <f t="shared" si="305"/>
        <v>P6</v>
      </c>
      <c r="BS550" s="23">
        <f t="shared" si="289"/>
        <v>2.9333333333333336</v>
      </c>
      <c r="BT550" s="20">
        <v>11.8</v>
      </c>
      <c r="BU550" s="20">
        <v>8.58</v>
      </c>
      <c r="BV550" s="132">
        <f>IF(BR550="-","-",_xlfn.XLOOKUP(BR550,ABNT5101!$B$4:$B$9,ABNT5101!$C$4:$C$9))</f>
        <v>3</v>
      </c>
      <c r="BW550" s="132">
        <f>IF(BR550="-","-",_xlfn.XLOOKUP(BR550,ABNT5101!$B$4:$B$9,ABNT5101!$D$4:$D$9))</f>
        <v>0.6</v>
      </c>
      <c r="BX550" s="18" t="str">
        <f t="shared" si="290"/>
        <v>ATENDE</v>
      </c>
      <c r="BY550" s="18" t="str">
        <f t="shared" si="291"/>
        <v>ATENDE</v>
      </c>
      <c r="BZ550" s="18" t="str">
        <f t="shared" si="292"/>
        <v>ATENDE</v>
      </c>
      <c r="CA550" s="22" t="str">
        <f t="shared" si="306"/>
        <v>P6</v>
      </c>
      <c r="CB550" s="23">
        <f t="shared" si="293"/>
        <v>0.37333333333333329</v>
      </c>
      <c r="CC550" s="22">
        <v>4.12</v>
      </c>
      <c r="CD550" s="22">
        <v>2.63</v>
      </c>
      <c r="CE550" s="130">
        <f>IF(CA550="-","-",_xlfn.XLOOKUP(CA550,ABNT5101!$B$4:$B$9,ABNT5101!$C$4:$C$9))</f>
        <v>3</v>
      </c>
      <c r="CF550" s="130">
        <f>IF(CA550="-","-",_xlfn.XLOOKUP(CA550,ABNT5101!$B$4:$B$9,ABNT5101!$D$4:$D$9))</f>
        <v>0.6</v>
      </c>
      <c r="CG550" s="18" t="str">
        <f t="shared" si="294"/>
        <v>ATENDE</v>
      </c>
      <c r="CH550" s="18" t="str">
        <f t="shared" si="295"/>
        <v>ATENDE</v>
      </c>
      <c r="CI550" s="18" t="str">
        <f t="shared" si="296"/>
        <v>ATENDE</v>
      </c>
      <c r="CJ550" s="133" t="str">
        <f>_xlfn.XLOOKUP(CK550,'Banco de dados'!$B:$B,'Banco de dados'!$D:$D)</f>
        <v>TECNOWATT</v>
      </c>
      <c r="CK550" s="25" t="s">
        <v>824</v>
      </c>
      <c r="CL550" s="24" t="str">
        <f>_xlfn.XLOOKUP(CK550,'Banco de dados'!$B:$B,'Banco de dados'!$E:$E)</f>
        <v>SIGSAGPTLRRSSNDL_30W_38IBBRS
1-10C1MUN6.5</v>
      </c>
      <c r="CM550" s="24"/>
      <c r="CN550" s="24" t="e">
        <f>IF(CM550="-","-",_xlfn.XLOOKUP(CM550,'Banco de dados'!$B:$B,'Banco de dados'!$E:$E))</f>
        <v>#N/A</v>
      </c>
      <c r="CO550" s="26">
        <f t="shared" si="297"/>
        <v>1</v>
      </c>
      <c r="CP550" s="24">
        <f>_xlfn.XLOOKUP(CK550,'Banco de dados'!$B:$B,'Banco de dados'!$H:$H)</f>
        <v>30</v>
      </c>
      <c r="CQ550" s="24" t="e">
        <f>_xlfn.XLOOKUP(CM550,'Banco de dados'!$B:$B,'Banco de dados'!$H:$H)</f>
        <v>#N/A</v>
      </c>
      <c r="CR550" s="24">
        <f>_xlfn.XLOOKUP(CK550,'Banco de dados'!$B:$B,'Banco de dados'!$F:$F)</f>
        <v>5266</v>
      </c>
      <c r="CS550" s="24" t="e">
        <f>_xlfn.XLOOKUP(CM550,'Banco de dados'!$B:$B,'Banco de dados'!$F:$F)</f>
        <v>#N/A</v>
      </c>
      <c r="CT550" s="25">
        <v>0</v>
      </c>
      <c r="CU550" s="25"/>
      <c r="CV550" s="24" t="str">
        <f>IF(AI550&lt;=0.5,"Curto I",IF(AND(AI550&gt;='Braços de IP'!$B$9,AI550&lt;='Braços de IP'!$D$9),'Braços de IP'!$E$9,IF(AND(AI550&gt;='Braços de IP'!$B$10,AI550&lt;='Braços de IP'!$D$10),'Braços de IP'!$E$10,IF(AND(AI550&gt;='Braços de IP'!$B$11,AI550&lt;='Braços de IP'!$D$11),'Braços de IP'!$E$11,IF(AND(AI550&gt;='Braços de IP'!$B$12,AI550&lt;='Braços de IP'!$D$12),'Braços de IP'!$E$12,IF(AND(AI550&gt;='Braços de IP'!$B$13,AI550&lt;='Braços de IP'!$D$13),'Braços de IP'!$E$13,IF(AND(AI550&gt;='Braços de IP'!$B$14,AI550&lt;='Braços de IP'!$D$14),'Braços de IP'!$E$14,"ERRO")))))))</f>
        <v>Curto II</v>
      </c>
      <c r="CW550" s="25"/>
      <c r="CX550" s="24" t="str">
        <f>IF($CW550="","",VLOOKUP($CW550,'Braços de IP'!$E$9:$I$15,2,0))</f>
        <v/>
      </c>
      <c r="CY550" s="27" t="str">
        <f>IF($CW550="","",VLOOKUP($CW550,'Braços de IP'!$E$9:$I$15,5,0))</f>
        <v/>
      </c>
      <c r="CZ550" s="24"/>
      <c r="DA550" s="24"/>
      <c r="DB550" s="24"/>
      <c r="DC550" s="24"/>
      <c r="DD550" s="24"/>
      <c r="DE550" s="24"/>
      <c r="DF550" s="28">
        <f t="shared" si="298"/>
        <v>30</v>
      </c>
      <c r="DG550" s="29">
        <f t="shared" si="299"/>
        <v>100</v>
      </c>
      <c r="DH550" s="28">
        <f t="shared" si="300"/>
        <v>130</v>
      </c>
      <c r="DI550" s="30">
        <f t="shared" si="301"/>
        <v>0.7</v>
      </c>
      <c r="DJ550" s="31"/>
      <c r="DK550" s="32"/>
      <c r="DL550" s="15" t="s">
        <v>141</v>
      </c>
      <c r="DM550" s="15"/>
      <c r="DO550" s="33">
        <f t="shared" si="302"/>
        <v>0.74358974358974361</v>
      </c>
    </row>
    <row r="551" spans="3:119" ht="15.75" hidden="1" customHeight="1" x14ac:dyDescent="0.3">
      <c r="C551" t="s">
        <v>1006</v>
      </c>
      <c r="D551" s="15">
        <v>184</v>
      </c>
      <c r="E551" s="15" t="s">
        <v>132</v>
      </c>
      <c r="F551" s="15" t="s">
        <v>354</v>
      </c>
      <c r="G551" s="15">
        <v>-30.030655769999999</v>
      </c>
      <c r="H551" s="15">
        <v>-50.1615368</v>
      </c>
      <c r="I551" s="15" t="s">
        <v>154</v>
      </c>
      <c r="J551" s="15" t="s">
        <v>135</v>
      </c>
      <c r="K551" s="15" t="s">
        <v>136</v>
      </c>
      <c r="L551" s="15" t="s">
        <v>148</v>
      </c>
      <c r="M551" s="15">
        <v>100</v>
      </c>
      <c r="N551" s="15">
        <v>17</v>
      </c>
      <c r="O551" s="15">
        <v>0</v>
      </c>
      <c r="P551" s="15">
        <f t="shared" si="276"/>
        <v>200</v>
      </c>
      <c r="Q551" s="20">
        <v>2</v>
      </c>
      <c r="R551" s="16">
        <v>2.5</v>
      </c>
      <c r="S551" s="16">
        <v>7</v>
      </c>
      <c r="T551" s="15"/>
      <c r="U551" s="15"/>
      <c r="V551" s="15">
        <v>0</v>
      </c>
      <c r="W551" s="15">
        <v>2.5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 t="s">
        <v>138</v>
      </c>
      <c r="AD551" s="15" t="s">
        <v>139</v>
      </c>
      <c r="AE551" s="15">
        <v>40.700000000000003</v>
      </c>
      <c r="AF551" s="15">
        <v>7</v>
      </c>
      <c r="AG551" s="15">
        <v>1</v>
      </c>
      <c r="AH551" s="15">
        <v>0.5</v>
      </c>
      <c r="AI551" s="15">
        <v>1.3</v>
      </c>
      <c r="AJ551" s="16">
        <f t="shared" si="277"/>
        <v>0.8</v>
      </c>
      <c r="AK551" s="16" t="s">
        <v>135</v>
      </c>
      <c r="AL551" s="16" t="s">
        <v>135</v>
      </c>
      <c r="AM551" s="15" t="s">
        <v>140</v>
      </c>
      <c r="AN551" s="16">
        <f t="shared" si="278"/>
        <v>2</v>
      </c>
      <c r="AO551" s="16">
        <v>0</v>
      </c>
      <c r="AP551" s="16">
        <v>0</v>
      </c>
      <c r="AQ551" s="16">
        <v>0</v>
      </c>
      <c r="AR551" s="16">
        <v>0</v>
      </c>
      <c r="AS551" s="16">
        <v>0</v>
      </c>
      <c r="AT551" s="16" t="s">
        <v>135</v>
      </c>
      <c r="AU551" s="17">
        <f t="shared" si="279"/>
        <v>0</v>
      </c>
      <c r="AV551" s="17"/>
      <c r="AW551" s="17">
        <f>VLOOKUP(I551,ABNT5101!$I$3:$J$9,2)</f>
        <v>10</v>
      </c>
      <c r="AX551" s="17">
        <f>VLOOKUP(I551,ABNT5101!$I$3:$M$9,5)</f>
        <v>0.18</v>
      </c>
      <c r="AY551" s="131" t="str">
        <f>_xlfn.XLOOKUP(I551,ABNT5101!$I:$I,ABNT5101!$L:$L)</f>
        <v>-</v>
      </c>
      <c r="AZ551" s="131">
        <f>_xlfn.XLOOKUP(I551,ABNT5101!$I:$I,ABNT5101!M:M)</f>
        <v>0.18</v>
      </c>
      <c r="BA551" s="131" t="str">
        <f>_xlfn.XLOOKUP(I551,ABNT5101!$I:$I,ABNT5101!N:N)</f>
        <v>-</v>
      </c>
      <c r="BB551" s="131">
        <f>_xlfn.XLOOKUP(I551,ABNT5101!$I:$I,ABNT5101!O:O)</f>
        <v>16</v>
      </c>
      <c r="BC551" s="18" t="str">
        <f t="shared" si="280"/>
        <v>ATENDE</v>
      </c>
      <c r="BD551" s="19">
        <f t="shared" si="281"/>
        <v>6.4999999999999947E-2</v>
      </c>
      <c r="BE551" s="19">
        <f t="shared" si="282"/>
        <v>0.50000000000000022</v>
      </c>
      <c r="BF551" s="19" t="str">
        <f t="shared" si="283"/>
        <v>-</v>
      </c>
      <c r="BG551" s="20">
        <v>10.65</v>
      </c>
      <c r="BH551" s="20">
        <v>0.27</v>
      </c>
      <c r="BI551" s="20"/>
      <c r="BJ551" s="20"/>
      <c r="BK551" s="21"/>
      <c r="BL551" s="20"/>
      <c r="BM551" s="18" t="str">
        <f t="shared" si="284"/>
        <v>ATENDE</v>
      </c>
      <c r="BN551" s="18" t="str">
        <f t="shared" si="285"/>
        <v>ATENDE</v>
      </c>
      <c r="BO551" s="18" t="str">
        <f t="shared" si="286"/>
        <v>ATENDE</v>
      </c>
      <c r="BP551" s="18" t="str">
        <f t="shared" si="287"/>
        <v>ATENDE</v>
      </c>
      <c r="BQ551" s="22" t="str">
        <f t="shared" si="288"/>
        <v>C4</v>
      </c>
      <c r="BR551" s="22" t="str">
        <f t="shared" si="305"/>
        <v>P6</v>
      </c>
      <c r="BS551" s="23">
        <f t="shared" si="289"/>
        <v>2.0266666666666668</v>
      </c>
      <c r="BT551" s="20">
        <v>9.08</v>
      </c>
      <c r="BU551" s="20">
        <v>2.16</v>
      </c>
      <c r="BV551" s="132">
        <f>IF(BR551="-","-",_xlfn.XLOOKUP(BR551,ABNT5101!$B$4:$B$9,ABNT5101!$C$4:$C$9))</f>
        <v>3</v>
      </c>
      <c r="BW551" s="132">
        <f>IF(BR551="-","-",_xlfn.XLOOKUP(BR551,ABNT5101!$B$4:$B$9,ABNT5101!$D$4:$D$9))</f>
        <v>0.6</v>
      </c>
      <c r="BX551" s="18" t="str">
        <f t="shared" si="290"/>
        <v>ATENDE</v>
      </c>
      <c r="BY551" s="18" t="str">
        <f t="shared" si="291"/>
        <v>ATENDE</v>
      </c>
      <c r="BZ551" s="18" t="str">
        <f t="shared" si="292"/>
        <v>ATENDE</v>
      </c>
      <c r="CA551" s="22" t="str">
        <f t="shared" si="306"/>
        <v>P6</v>
      </c>
      <c r="CB551" s="23">
        <f t="shared" si="293"/>
        <v>1.0500000000000003</v>
      </c>
      <c r="CC551" s="22">
        <v>6.15</v>
      </c>
      <c r="CD551" s="22">
        <v>2.21</v>
      </c>
      <c r="CE551" s="130">
        <f>IF(CA551="-","-",_xlfn.XLOOKUP(CA551,ABNT5101!$B$4:$B$9,ABNT5101!$C$4:$C$9))</f>
        <v>3</v>
      </c>
      <c r="CF551" s="130">
        <f>IF(CA551="-","-",_xlfn.XLOOKUP(CA551,ABNT5101!$B$4:$B$9,ABNT5101!$D$4:$D$9))</f>
        <v>0.6</v>
      </c>
      <c r="CG551" s="18" t="str">
        <f t="shared" si="294"/>
        <v>ATENDE</v>
      </c>
      <c r="CH551" s="18" t="str">
        <f t="shared" si="295"/>
        <v>ATENDE</v>
      </c>
      <c r="CI551" s="18" t="str">
        <f t="shared" si="296"/>
        <v>ATENDE</v>
      </c>
      <c r="CJ551" s="133" t="str">
        <f>_xlfn.XLOOKUP(CK551,'Banco de dados'!$B:$B,'Banco de dados'!$D:$D)</f>
        <v>LEDSTAR</v>
      </c>
      <c r="CK551" s="25" t="s">
        <v>713</v>
      </c>
      <c r="CL551" s="24" t="str">
        <f>_xlfn.XLOOKUP(CK551,'Banco de dados'!$B:$B,'Banco de dados'!$E:$E)</f>
        <v>LUM LED SL VT 9.1 52W</v>
      </c>
      <c r="CM551" s="24"/>
      <c r="CN551" s="24" t="e">
        <f>IF(CM551="-","-",_xlfn.XLOOKUP(CM551,'Banco de dados'!$B:$B,'Banco de dados'!$E:$E))</f>
        <v>#N/A</v>
      </c>
      <c r="CO551" s="26">
        <f t="shared" si="297"/>
        <v>1</v>
      </c>
      <c r="CP551" s="24">
        <f>_xlfn.XLOOKUP(CK551,'Banco de dados'!$B:$B,'Banco de dados'!$H:$H)</f>
        <v>52</v>
      </c>
      <c r="CQ551" s="24">
        <f>_xlfn.XLOOKUP(CM551,'Banco de dados'!$B:$B,'Banco de dados'!$H:$H)</f>
        <v>0</v>
      </c>
      <c r="CR551" s="24">
        <f>_xlfn.XLOOKUP(CK551,'Banco de dados'!$B:$B,'Banco de dados'!$F:$F)</f>
        <v>8960.18</v>
      </c>
      <c r="CS551" s="24">
        <f>_xlfn.XLOOKUP(CM551,'Banco de dados'!$B:$B,'Banco de dados'!$F:$F)</f>
        <v>0</v>
      </c>
      <c r="CT551" s="25">
        <v>0</v>
      </c>
      <c r="CU551" s="25"/>
      <c r="CV551" s="24" t="str">
        <f>IF(AI551&lt;=0.5,"Curto I",IF(AND(AI551&gt;='Braços de IP'!$B$9,AI551&lt;='Braços de IP'!$D$9),'Braços de IP'!$E$9,IF(AND(AI551&gt;='Braços de IP'!$B$10,AI551&lt;='Braços de IP'!$D$10),'Braços de IP'!$E$10,IF(AND(AI551&gt;='Braços de IP'!$B$11,AI551&lt;='Braços de IP'!$D$11),'Braços de IP'!$E$11,IF(AND(AI551&gt;='Braços de IP'!$B$12,AI551&lt;='Braços de IP'!$D$12),'Braços de IP'!$E$12,IF(AND(AI551&gt;='Braços de IP'!$B$13,AI551&lt;='Braços de IP'!$D$13),'Braços de IP'!$E$13,IF(AND(AI551&gt;='Braços de IP'!$B$14,AI551&lt;='Braços de IP'!$D$14),'Braços de IP'!$E$14,"ERRO")))))))</f>
        <v>Curto II</v>
      </c>
      <c r="CW551" s="25"/>
      <c r="CX551" s="24" t="str">
        <f>IF($CW551="","",VLOOKUP($CW551,'Braços de IP'!$E$9:$I$15,2,0))</f>
        <v/>
      </c>
      <c r="CY551" s="27" t="str">
        <f>IF($CW551="","",VLOOKUP($CW551,'Braços de IP'!$E$9:$I$15,5,0))</f>
        <v/>
      </c>
      <c r="CZ551" s="24"/>
      <c r="DA551" s="24"/>
      <c r="DB551" s="24"/>
      <c r="DC551" s="24"/>
      <c r="DD551" s="24"/>
      <c r="DE551" s="24"/>
      <c r="DF551" s="28">
        <f t="shared" si="298"/>
        <v>52</v>
      </c>
      <c r="DG551" s="29">
        <f t="shared" si="299"/>
        <v>100</v>
      </c>
      <c r="DH551" s="28">
        <f t="shared" si="300"/>
        <v>152</v>
      </c>
      <c r="DI551" s="30">
        <f t="shared" si="301"/>
        <v>0.48</v>
      </c>
      <c r="DJ551" s="31"/>
      <c r="DK551" s="32"/>
      <c r="DL551" s="15" t="s">
        <v>141</v>
      </c>
      <c r="DM551" s="15"/>
      <c r="DO551" s="33">
        <f t="shared" si="302"/>
        <v>0.55555555555555558</v>
      </c>
    </row>
    <row r="552" spans="3:119" ht="15.75" hidden="1" customHeight="1" x14ac:dyDescent="0.3">
      <c r="C552" t="s">
        <v>1006</v>
      </c>
      <c r="D552" s="15">
        <v>184</v>
      </c>
      <c r="E552" s="15" t="s">
        <v>132</v>
      </c>
      <c r="F552" s="15" t="s">
        <v>354</v>
      </c>
      <c r="G552" s="15">
        <v>-30.030655769999999</v>
      </c>
      <c r="H552" s="15">
        <v>-50.1615368</v>
      </c>
      <c r="I552" s="15" t="s">
        <v>154</v>
      </c>
      <c r="J552" s="15" t="s">
        <v>135</v>
      </c>
      <c r="K552" s="15" t="s">
        <v>136</v>
      </c>
      <c r="L552" s="15" t="s">
        <v>148</v>
      </c>
      <c r="M552" s="15">
        <v>100</v>
      </c>
      <c r="N552" s="15">
        <v>17</v>
      </c>
      <c r="O552" s="15">
        <v>0</v>
      </c>
      <c r="P552" s="15">
        <f t="shared" si="276"/>
        <v>200</v>
      </c>
      <c r="Q552" s="20">
        <v>2</v>
      </c>
      <c r="R552" s="16">
        <v>2.5</v>
      </c>
      <c r="S552" s="16">
        <v>7</v>
      </c>
      <c r="T552" s="15"/>
      <c r="U552" s="15"/>
      <c r="V552" s="15">
        <v>0</v>
      </c>
      <c r="W552" s="15">
        <v>2.5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 t="s">
        <v>138</v>
      </c>
      <c r="AD552" s="15" t="s">
        <v>139</v>
      </c>
      <c r="AE552" s="15">
        <v>40.700000000000003</v>
      </c>
      <c r="AF552" s="15">
        <v>7</v>
      </c>
      <c r="AG552" s="15">
        <v>1</v>
      </c>
      <c r="AH552" s="15">
        <v>0.5</v>
      </c>
      <c r="AI552" s="15">
        <v>1.3</v>
      </c>
      <c r="AJ552" s="16">
        <f t="shared" si="277"/>
        <v>0.8</v>
      </c>
      <c r="AK552" s="16" t="s">
        <v>135</v>
      </c>
      <c r="AL552" s="16" t="s">
        <v>135</v>
      </c>
      <c r="AM552" s="15" t="s">
        <v>140</v>
      </c>
      <c r="AN552" s="16">
        <f t="shared" si="278"/>
        <v>2</v>
      </c>
      <c r="AO552" s="16">
        <v>0</v>
      </c>
      <c r="AP552" s="16">
        <v>0</v>
      </c>
      <c r="AQ552" s="16">
        <v>0</v>
      </c>
      <c r="AR552" s="16">
        <v>0</v>
      </c>
      <c r="AS552" s="16">
        <v>0</v>
      </c>
      <c r="AT552" s="16" t="s">
        <v>135</v>
      </c>
      <c r="AU552" s="17">
        <f t="shared" si="279"/>
        <v>0</v>
      </c>
      <c r="AV552" s="17"/>
      <c r="AW552" s="17">
        <f>VLOOKUP(I552,ABNT5101!$I$3:$J$9,2)</f>
        <v>10</v>
      </c>
      <c r="AX552" s="17">
        <f>VLOOKUP(I552,ABNT5101!$I$3:$M$9,5)</f>
        <v>0.18</v>
      </c>
      <c r="AY552" s="131" t="str">
        <f>_xlfn.XLOOKUP(I552,ABNT5101!$I:$I,ABNT5101!$L:$L)</f>
        <v>-</v>
      </c>
      <c r="AZ552" s="131">
        <f>_xlfn.XLOOKUP(I552,ABNT5101!$I:$I,ABNT5101!M:M)</f>
        <v>0.18</v>
      </c>
      <c r="BA552" s="131" t="str">
        <f>_xlfn.XLOOKUP(I552,ABNT5101!$I:$I,ABNT5101!N:N)</f>
        <v>-</v>
      </c>
      <c r="BB552" s="131">
        <f>_xlfn.XLOOKUP(I552,ABNT5101!$I:$I,ABNT5101!O:O)</f>
        <v>16</v>
      </c>
      <c r="BC552" s="18" t="str">
        <f t="shared" si="280"/>
        <v>ATENDE</v>
      </c>
      <c r="BD552" s="19">
        <f t="shared" si="281"/>
        <v>0.26300000000000012</v>
      </c>
      <c r="BE552" s="19">
        <f t="shared" si="282"/>
        <v>0.38888888888888884</v>
      </c>
      <c r="BF552" s="19" t="str">
        <f t="shared" si="283"/>
        <v>-</v>
      </c>
      <c r="BG552" s="20">
        <v>12.63</v>
      </c>
      <c r="BH552" s="20">
        <v>0.25</v>
      </c>
      <c r="BI552" s="20"/>
      <c r="BJ552" s="20"/>
      <c r="BK552" s="21"/>
      <c r="BL552" s="20"/>
      <c r="BM552" s="18" t="str">
        <f t="shared" si="284"/>
        <v>ATENDE</v>
      </c>
      <c r="BN552" s="18" t="str">
        <f t="shared" si="285"/>
        <v>ATENDE</v>
      </c>
      <c r="BO552" s="18" t="str">
        <f t="shared" si="286"/>
        <v>ATENDE</v>
      </c>
      <c r="BP552" s="18" t="str">
        <f t="shared" si="287"/>
        <v>ATENDE</v>
      </c>
      <c r="BQ552" s="22" t="str">
        <f t="shared" si="288"/>
        <v>C4</v>
      </c>
      <c r="BR552" s="22" t="str">
        <f t="shared" si="305"/>
        <v>P6</v>
      </c>
      <c r="BS552" s="23">
        <f t="shared" si="289"/>
        <v>2.4233333333333333</v>
      </c>
      <c r="BT552" s="20">
        <v>10.27</v>
      </c>
      <c r="BU552" s="20">
        <v>1.33</v>
      </c>
      <c r="BV552" s="132">
        <f>IF(BR552="-","-",_xlfn.XLOOKUP(BR552,ABNT5101!$B$4:$B$9,ABNT5101!$C$4:$C$9))</f>
        <v>3</v>
      </c>
      <c r="BW552" s="132">
        <f>IF(BR552="-","-",_xlfn.XLOOKUP(BR552,ABNT5101!$B$4:$B$9,ABNT5101!$D$4:$D$9))</f>
        <v>0.6</v>
      </c>
      <c r="BX552" s="18" t="str">
        <f t="shared" si="290"/>
        <v>ATENDE</v>
      </c>
      <c r="BY552" s="18" t="str">
        <f t="shared" si="291"/>
        <v>ATENDE</v>
      </c>
      <c r="BZ552" s="18" t="str">
        <f t="shared" si="292"/>
        <v>ATENDE</v>
      </c>
      <c r="CA552" s="22" t="str">
        <f t="shared" si="306"/>
        <v>P6</v>
      </c>
      <c r="CB552" s="23">
        <f t="shared" si="293"/>
        <v>1.3199999999999998</v>
      </c>
      <c r="CC552" s="22">
        <v>6.96</v>
      </c>
      <c r="CD552" s="22">
        <v>3.32</v>
      </c>
      <c r="CE552" s="130">
        <f>IF(CA552="-","-",_xlfn.XLOOKUP(CA552,ABNT5101!$B$4:$B$9,ABNT5101!$C$4:$C$9))</f>
        <v>3</v>
      </c>
      <c r="CF552" s="130">
        <f>IF(CA552="-","-",_xlfn.XLOOKUP(CA552,ABNT5101!$B$4:$B$9,ABNT5101!$D$4:$D$9))</f>
        <v>0.6</v>
      </c>
      <c r="CG552" s="18" t="str">
        <f t="shared" si="294"/>
        <v>ATENDE</v>
      </c>
      <c r="CH552" s="18" t="str">
        <f t="shared" si="295"/>
        <v>ATENDE</v>
      </c>
      <c r="CI552" s="18" t="str">
        <f t="shared" si="296"/>
        <v>ATENDE</v>
      </c>
      <c r="CJ552" s="133" t="str">
        <f>_xlfn.XLOOKUP(CK552,'Banco de dados'!$B:$B,'Banco de dados'!$D:$D)</f>
        <v>SX LIGHTING</v>
      </c>
      <c r="CK552" s="25" t="s">
        <v>805</v>
      </c>
      <c r="CL552" s="24" t="str">
        <f>_xlfn.XLOOKUP(CK552,'Banco de dados'!$B:$B,'Banco de dados'!$E:$E)</f>
        <v>SXINEVO050K40L12CZF7PHF</v>
      </c>
      <c r="CM552" s="24"/>
      <c r="CN552" s="24">
        <f>IF(CM552="-","-",_xlfn.XLOOKUP(CM552,'Banco de dados'!$B:$B,'Banco de dados'!$E:$E))</f>
        <v>0</v>
      </c>
      <c r="CO552" s="26">
        <f t="shared" si="297"/>
        <v>1</v>
      </c>
      <c r="CP552" s="24">
        <f>_xlfn.XLOOKUP(CK552,'Banco de dados'!$B:$B,'Banco de dados'!$H:$H)</f>
        <v>50</v>
      </c>
      <c r="CQ552" s="24">
        <f>_xlfn.XLOOKUP(CM552,'Banco de dados'!$B:$B,'Banco de dados'!$H:$H)</f>
        <v>0</v>
      </c>
      <c r="CR552" s="24">
        <f>_xlfn.XLOOKUP(CK552,'Banco de dados'!$B:$B,'Banco de dados'!$F:$F)</f>
        <v>8650</v>
      </c>
      <c r="CS552" s="24">
        <f>_xlfn.XLOOKUP(CM552,'Banco de dados'!$B:$B,'Banco de dados'!$F:$F)</f>
        <v>0</v>
      </c>
      <c r="CT552" s="25">
        <v>0</v>
      </c>
      <c r="CU552" s="25"/>
      <c r="CV552" s="24" t="str">
        <f>IF(AI552&lt;=0.5,"Curto I",IF(AND(AI552&gt;='Braços de IP'!$B$9,AI552&lt;='Braços de IP'!$D$9),'Braços de IP'!$E$9,IF(AND(AI552&gt;='Braços de IP'!$B$10,AI552&lt;='Braços de IP'!$D$10),'Braços de IP'!$E$10,IF(AND(AI552&gt;='Braços de IP'!$B$11,AI552&lt;='Braços de IP'!$D$11),'Braços de IP'!$E$11,IF(AND(AI552&gt;='Braços de IP'!$B$12,AI552&lt;='Braços de IP'!$D$12),'Braços de IP'!$E$12,IF(AND(AI552&gt;='Braços de IP'!$B$13,AI552&lt;='Braços de IP'!$D$13),'Braços de IP'!$E$13,IF(AND(AI552&gt;='Braços de IP'!$B$14,AI552&lt;='Braços de IP'!$D$14),'Braços de IP'!$E$14,"ERRO")))))))</f>
        <v>Curto II</v>
      </c>
      <c r="CW552" s="25"/>
      <c r="CX552" s="24" t="str">
        <f>IF($CW552="","",VLOOKUP($CW552,'Braços de IP'!$E$9:$I$15,2,0))</f>
        <v/>
      </c>
      <c r="CY552" s="27" t="str">
        <f>IF($CW552="","",VLOOKUP($CW552,'Braços de IP'!$E$9:$I$15,5,0))</f>
        <v/>
      </c>
      <c r="CZ552" s="24"/>
      <c r="DA552" s="24"/>
      <c r="DB552" s="24"/>
      <c r="DC552" s="24"/>
      <c r="DD552" s="24"/>
      <c r="DE552" s="24"/>
      <c r="DF552" s="34">
        <f t="shared" si="298"/>
        <v>50</v>
      </c>
      <c r="DG552" s="29">
        <f t="shared" si="299"/>
        <v>100</v>
      </c>
      <c r="DH552" s="28">
        <f t="shared" si="300"/>
        <v>150</v>
      </c>
      <c r="DI552" s="30">
        <f t="shared" si="301"/>
        <v>0.5</v>
      </c>
      <c r="DJ552" s="31"/>
      <c r="DK552" s="32"/>
      <c r="DL552" s="15" t="s">
        <v>141</v>
      </c>
      <c r="DM552" s="15"/>
      <c r="DO552" s="33">
        <f t="shared" si="302"/>
        <v>0.57264957264957261</v>
      </c>
    </row>
    <row r="553" spans="3:119" ht="15.75" hidden="1" customHeight="1" x14ac:dyDescent="0.3">
      <c r="C553" t="s">
        <v>1006</v>
      </c>
      <c r="D553" s="15">
        <v>184</v>
      </c>
      <c r="E553" s="15" t="s">
        <v>132</v>
      </c>
      <c r="F553" s="15" t="s">
        <v>354</v>
      </c>
      <c r="G553" s="15">
        <v>-30.030655769999999</v>
      </c>
      <c r="H553" s="15">
        <v>-50.1615368</v>
      </c>
      <c r="I553" s="15" t="s">
        <v>154</v>
      </c>
      <c r="J553" s="15" t="s">
        <v>135</v>
      </c>
      <c r="K553" s="15" t="s">
        <v>136</v>
      </c>
      <c r="L553" s="15" t="s">
        <v>148</v>
      </c>
      <c r="M553" s="15">
        <v>100</v>
      </c>
      <c r="N553" s="15">
        <v>17</v>
      </c>
      <c r="O553" s="15">
        <v>0</v>
      </c>
      <c r="P553" s="15">
        <f t="shared" si="276"/>
        <v>200</v>
      </c>
      <c r="Q553" s="20">
        <v>2</v>
      </c>
      <c r="R553" s="16">
        <v>2.5</v>
      </c>
      <c r="S553" s="16">
        <v>7</v>
      </c>
      <c r="T553" s="15"/>
      <c r="U553" s="15"/>
      <c r="V553" s="15">
        <v>0</v>
      </c>
      <c r="W553" s="15">
        <v>2.5</v>
      </c>
      <c r="X553" s="15">
        <v>0</v>
      </c>
      <c r="Y553" s="15">
        <v>0</v>
      </c>
      <c r="Z553" s="15">
        <v>0</v>
      </c>
      <c r="AA553" s="15">
        <v>0</v>
      </c>
      <c r="AB553" s="15">
        <v>0</v>
      </c>
      <c r="AC553" s="15" t="s">
        <v>138</v>
      </c>
      <c r="AD553" s="15" t="s">
        <v>139</v>
      </c>
      <c r="AE553" s="15">
        <v>40.700000000000003</v>
      </c>
      <c r="AF553" s="15">
        <v>7</v>
      </c>
      <c r="AG553" s="15">
        <v>1</v>
      </c>
      <c r="AH553" s="15">
        <v>0.5</v>
      </c>
      <c r="AI553" s="15">
        <v>1.3</v>
      </c>
      <c r="AJ553" s="16">
        <f t="shared" si="277"/>
        <v>0.8</v>
      </c>
      <c r="AK553" s="16" t="s">
        <v>135</v>
      </c>
      <c r="AL553" s="16" t="s">
        <v>135</v>
      </c>
      <c r="AM553" s="15" t="s">
        <v>140</v>
      </c>
      <c r="AN553" s="16">
        <f t="shared" si="278"/>
        <v>2</v>
      </c>
      <c r="AO553" s="16">
        <v>0</v>
      </c>
      <c r="AP553" s="16">
        <v>0</v>
      </c>
      <c r="AQ553" s="16">
        <v>0</v>
      </c>
      <c r="AR553" s="16">
        <v>0</v>
      </c>
      <c r="AS553" s="16">
        <v>0</v>
      </c>
      <c r="AT553" s="16" t="s">
        <v>135</v>
      </c>
      <c r="AU553" s="17">
        <f t="shared" si="279"/>
        <v>0</v>
      </c>
      <c r="AV553" s="17"/>
      <c r="AW553" s="17">
        <f>VLOOKUP(I553,ABNT5101!$I$3:$J$9,2)</f>
        <v>10</v>
      </c>
      <c r="AX553" s="17">
        <f>VLOOKUP(I553,ABNT5101!$I$3:$M$9,5)</f>
        <v>0.18</v>
      </c>
      <c r="AY553" s="131" t="str">
        <f>_xlfn.XLOOKUP(I553,ABNT5101!$I:$I,ABNT5101!$L:$L)</f>
        <v>-</v>
      </c>
      <c r="AZ553" s="131">
        <f>_xlfn.XLOOKUP(I553,ABNT5101!$I:$I,ABNT5101!M:M)</f>
        <v>0.18</v>
      </c>
      <c r="BA553" s="131" t="str">
        <f>_xlfn.XLOOKUP(I553,ABNT5101!$I:$I,ABNT5101!N:N)</f>
        <v>-</v>
      </c>
      <c r="BB553" s="131">
        <f>_xlfn.XLOOKUP(I553,ABNT5101!$I:$I,ABNT5101!O:O)</f>
        <v>16</v>
      </c>
      <c r="BC553" s="18" t="str">
        <f t="shared" si="280"/>
        <v>ATENDE</v>
      </c>
      <c r="BD553" s="19">
        <f t="shared" si="281"/>
        <v>0.14600000000000013</v>
      </c>
      <c r="BE553" s="19">
        <f t="shared" si="282"/>
        <v>0</v>
      </c>
      <c r="BF553" s="19" t="str">
        <f t="shared" si="283"/>
        <v>-</v>
      </c>
      <c r="BG553" s="20">
        <v>11.46</v>
      </c>
      <c r="BH553" s="20">
        <v>0.18</v>
      </c>
      <c r="BI553" s="20"/>
      <c r="BJ553" s="20"/>
      <c r="BK553" s="21"/>
      <c r="BL553" s="20"/>
      <c r="BM553" s="18" t="str">
        <f t="shared" si="284"/>
        <v>ATENDE</v>
      </c>
      <c r="BN553" s="18" t="str">
        <f t="shared" si="285"/>
        <v>ATENDE</v>
      </c>
      <c r="BO553" s="18" t="str">
        <f t="shared" si="286"/>
        <v>ATENDE</v>
      </c>
      <c r="BP553" s="18" t="str">
        <f t="shared" si="287"/>
        <v>ATENDE</v>
      </c>
      <c r="BQ553" s="22" t="str">
        <f t="shared" si="288"/>
        <v>C4</v>
      </c>
      <c r="BR553" s="22" t="str">
        <f t="shared" si="305"/>
        <v>P6</v>
      </c>
      <c r="BS553" s="23">
        <f t="shared" si="289"/>
        <v>1.9066666666666667</v>
      </c>
      <c r="BT553" s="20">
        <v>8.7200000000000006</v>
      </c>
      <c r="BU553" s="20">
        <v>1.23</v>
      </c>
      <c r="BV553" s="132">
        <f>IF(BR553="-","-",_xlfn.XLOOKUP(BR553,ABNT5101!$B$4:$B$9,ABNT5101!$C$4:$C$9))</f>
        <v>3</v>
      </c>
      <c r="BW553" s="132">
        <f>IF(BR553="-","-",_xlfn.XLOOKUP(BR553,ABNT5101!$B$4:$B$9,ABNT5101!$D$4:$D$9))</f>
        <v>0.6</v>
      </c>
      <c r="BX553" s="18" t="str">
        <f t="shared" si="290"/>
        <v>ATENDE</v>
      </c>
      <c r="BY553" s="18" t="str">
        <f t="shared" si="291"/>
        <v>ATENDE</v>
      </c>
      <c r="BZ553" s="18" t="str">
        <f t="shared" si="292"/>
        <v>ATENDE</v>
      </c>
      <c r="CA553" s="22" t="str">
        <f t="shared" si="306"/>
        <v>P6</v>
      </c>
      <c r="CB553" s="23">
        <f t="shared" si="293"/>
        <v>0.66999999999999993</v>
      </c>
      <c r="CC553" s="22">
        <v>5.01</v>
      </c>
      <c r="CD553" s="22">
        <v>1.69</v>
      </c>
      <c r="CE553" s="130">
        <f>IF(CA553="-","-",_xlfn.XLOOKUP(CA553,ABNT5101!$B$4:$B$9,ABNT5101!$C$4:$C$9))</f>
        <v>3</v>
      </c>
      <c r="CF553" s="130">
        <f>IF(CA553="-","-",_xlfn.XLOOKUP(CA553,ABNT5101!$B$4:$B$9,ABNT5101!$D$4:$D$9))</f>
        <v>0.6</v>
      </c>
      <c r="CG553" s="18" t="str">
        <f t="shared" si="294"/>
        <v>ATENDE</v>
      </c>
      <c r="CH553" s="18" t="str">
        <f t="shared" si="295"/>
        <v>ATENDE</v>
      </c>
      <c r="CI553" s="18" t="str">
        <f t="shared" si="296"/>
        <v>ATENDE</v>
      </c>
      <c r="CJ553" s="133" t="str">
        <f>_xlfn.XLOOKUP(CK553,'Banco de dados'!$B:$B,'Banco de dados'!$D:$D)</f>
        <v>TECNOWATT</v>
      </c>
      <c r="CK553" s="25" t="s">
        <v>828</v>
      </c>
      <c r="CL553" s="24" t="str">
        <f>_xlfn.XLOOKUP(CK553,'Banco de dados'!$B:$B,'Banco de dados'!$E:$E)</f>
        <v>SIGSAGPTLRRSSNDL_50W_61IBBRS
1-10C1MUN6.5</v>
      </c>
      <c r="CM553" s="24"/>
      <c r="CN553" s="24">
        <f>IF(CM553="-","-",_xlfn.XLOOKUP(CM553,'Banco de dados'!$B:$B,'Banco de dados'!$E:$E))</f>
        <v>0</v>
      </c>
      <c r="CO553" s="26">
        <f t="shared" si="297"/>
        <v>1</v>
      </c>
      <c r="CP553" s="24">
        <f>_xlfn.XLOOKUP(CK553,'Banco de dados'!$B:$B,'Banco de dados'!$H:$H)</f>
        <v>50</v>
      </c>
      <c r="CQ553" s="24">
        <f>_xlfn.XLOOKUP(CM553,'Banco de dados'!$B:$B,'Banco de dados'!$H:$H)</f>
        <v>0</v>
      </c>
      <c r="CR553" s="24">
        <f>_xlfn.XLOOKUP(CK553,'Banco de dados'!$B:$B,'Banco de dados'!$F:$F)</f>
        <v>8163</v>
      </c>
      <c r="CS553" s="24">
        <f>_xlfn.XLOOKUP(CM553,'Banco de dados'!$B:$B,'Banco de dados'!$F:$F)</f>
        <v>0</v>
      </c>
      <c r="CT553" s="25">
        <v>0</v>
      </c>
      <c r="CU553" s="25">
        <v>5</v>
      </c>
      <c r="CV553" s="24" t="str">
        <f>IF(AI553&lt;=0.5,"Curto I",IF(AND(AI553&gt;='Braços de IP'!$B$9,AI553&lt;='Braços de IP'!$D$9),'Braços de IP'!$E$9,IF(AND(AI553&gt;='Braços de IP'!$B$10,AI553&lt;='Braços de IP'!$D$10),'Braços de IP'!$E$10,IF(AND(AI553&gt;='Braços de IP'!$B$11,AI553&lt;='Braços de IP'!$D$11),'Braços de IP'!$E$11,IF(AND(AI553&gt;='Braços de IP'!$B$12,AI553&lt;='Braços de IP'!$D$12),'Braços de IP'!$E$12,IF(AND(AI553&gt;='Braços de IP'!$B$13,AI553&lt;='Braços de IP'!$D$13),'Braços de IP'!$E$13,IF(AND(AI553&gt;='Braços de IP'!$B$14,AI553&lt;='Braços de IP'!$D$14),'Braços de IP'!$E$14,"ERRO")))))))</f>
        <v>Curto II</v>
      </c>
      <c r="CW553" s="25"/>
      <c r="CX553" s="24" t="str">
        <f>IF($CW553="","",VLOOKUP($CW553,'Braços de IP'!$E$9:$I$15,2,0))</f>
        <v/>
      </c>
      <c r="CY553" s="27" t="str">
        <f>IF($CW553="","",VLOOKUP($CW553,'Braços de IP'!$E$9:$I$15,5,0))</f>
        <v/>
      </c>
      <c r="CZ553" s="24"/>
      <c r="DA553" s="24"/>
      <c r="DB553" s="24"/>
      <c r="DC553" s="24"/>
      <c r="DD553" s="24"/>
      <c r="DE553" s="24"/>
      <c r="DF553" s="28">
        <f t="shared" si="298"/>
        <v>50</v>
      </c>
      <c r="DG553" s="29">
        <f t="shared" si="299"/>
        <v>100</v>
      </c>
      <c r="DH553" s="28">
        <f t="shared" si="300"/>
        <v>150</v>
      </c>
      <c r="DI553" s="30">
        <f t="shared" si="301"/>
        <v>0.5</v>
      </c>
      <c r="DJ553" s="31"/>
      <c r="DK553" s="32"/>
      <c r="DL553" s="15" t="s">
        <v>141</v>
      </c>
      <c r="DM553" s="15"/>
      <c r="DO553" s="33">
        <f t="shared" si="302"/>
        <v>0.57264957264957261</v>
      </c>
    </row>
    <row r="554" spans="3:119" ht="15.75" hidden="1" customHeight="1" x14ac:dyDescent="0.3">
      <c r="C554" t="s">
        <v>1006</v>
      </c>
      <c r="D554" s="15">
        <v>185</v>
      </c>
      <c r="E554" s="15" t="s">
        <v>132</v>
      </c>
      <c r="F554" s="15" t="s">
        <v>355</v>
      </c>
      <c r="G554" s="15">
        <v>-30.031288830000001</v>
      </c>
      <c r="H554" s="15">
        <v>-50.158288659999997</v>
      </c>
      <c r="I554" s="15" t="s">
        <v>154</v>
      </c>
      <c r="J554" s="15" t="s">
        <v>135</v>
      </c>
      <c r="K554" s="15" t="s">
        <v>136</v>
      </c>
      <c r="L554" s="15" t="s">
        <v>148</v>
      </c>
      <c r="M554" s="15">
        <v>100</v>
      </c>
      <c r="N554" s="15">
        <v>17</v>
      </c>
      <c r="O554" s="15">
        <v>0</v>
      </c>
      <c r="P554" s="15">
        <f t="shared" si="276"/>
        <v>200</v>
      </c>
      <c r="Q554" s="20">
        <v>2</v>
      </c>
      <c r="R554" s="16">
        <v>2.5</v>
      </c>
      <c r="S554" s="16">
        <v>7.2</v>
      </c>
      <c r="T554" s="15"/>
      <c r="U554" s="15"/>
      <c r="V554" s="15">
        <v>0</v>
      </c>
      <c r="W554" s="15">
        <v>2.5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 t="s">
        <v>138</v>
      </c>
      <c r="AD554" s="15" t="s">
        <v>139</v>
      </c>
      <c r="AE554" s="15">
        <v>30.8</v>
      </c>
      <c r="AF554" s="15">
        <v>7</v>
      </c>
      <c r="AG554" s="15">
        <v>1</v>
      </c>
      <c r="AH554" s="15">
        <v>0.5</v>
      </c>
      <c r="AI554" s="15">
        <v>1.3</v>
      </c>
      <c r="AJ554" s="16">
        <f t="shared" si="277"/>
        <v>0.8</v>
      </c>
      <c r="AK554" s="16" t="s">
        <v>135</v>
      </c>
      <c r="AL554" s="16" t="s">
        <v>135</v>
      </c>
      <c r="AM554" s="15" t="s">
        <v>140</v>
      </c>
      <c r="AN554" s="16">
        <f t="shared" si="278"/>
        <v>2</v>
      </c>
      <c r="AO554" s="16">
        <v>0</v>
      </c>
      <c r="AP554" s="16">
        <v>0</v>
      </c>
      <c r="AQ554" s="16">
        <v>0</v>
      </c>
      <c r="AR554" s="16">
        <v>0</v>
      </c>
      <c r="AS554" s="16">
        <v>0</v>
      </c>
      <c r="AT554" s="16" t="s">
        <v>135</v>
      </c>
      <c r="AU554" s="17">
        <f t="shared" si="279"/>
        <v>0</v>
      </c>
      <c r="AV554" s="17"/>
      <c r="AW554" s="17">
        <f>VLOOKUP(I554,ABNT5101!$I$3:$J$9,2)</f>
        <v>10</v>
      </c>
      <c r="AX554" s="17">
        <f>VLOOKUP(I554,ABNT5101!$I$3:$M$9,5)</f>
        <v>0.18</v>
      </c>
      <c r="AY554" s="131" t="str">
        <f>_xlfn.XLOOKUP(I554,ABNT5101!$I:$I,ABNT5101!$L:$L)</f>
        <v>-</v>
      </c>
      <c r="AZ554" s="131">
        <f>_xlfn.XLOOKUP(I554,ABNT5101!$I:$I,ABNT5101!M:M)</f>
        <v>0.18</v>
      </c>
      <c r="BA554" s="131" t="str">
        <f>_xlfn.XLOOKUP(I554,ABNT5101!$I:$I,ABNT5101!N:N)</f>
        <v>-</v>
      </c>
      <c r="BB554" s="131">
        <f>_xlfn.XLOOKUP(I554,ABNT5101!$I:$I,ABNT5101!O:O)</f>
        <v>16</v>
      </c>
      <c r="BC554" s="18" t="str">
        <f t="shared" si="280"/>
        <v>ATENDE</v>
      </c>
      <c r="BD554" s="19">
        <f t="shared" si="281"/>
        <v>2.0000000000000018E-3</v>
      </c>
      <c r="BE554" s="19">
        <f t="shared" si="282"/>
        <v>1.5555555555555558</v>
      </c>
      <c r="BF554" s="19" t="str">
        <f t="shared" si="283"/>
        <v>-</v>
      </c>
      <c r="BG554" s="20">
        <v>10.02</v>
      </c>
      <c r="BH554" s="20">
        <v>0.46</v>
      </c>
      <c r="BI554" s="20"/>
      <c r="BJ554" s="20"/>
      <c r="BK554" s="21"/>
      <c r="BL554" s="20"/>
      <c r="BM554" s="18" t="str">
        <f t="shared" si="284"/>
        <v>ATENDE</v>
      </c>
      <c r="BN554" s="18" t="str">
        <f t="shared" si="285"/>
        <v>ATENDE</v>
      </c>
      <c r="BO554" s="18" t="str">
        <f t="shared" si="286"/>
        <v>ATENDE</v>
      </c>
      <c r="BP554" s="18" t="str">
        <f t="shared" si="287"/>
        <v>ATENDE</v>
      </c>
      <c r="BQ554" s="22" t="str">
        <f t="shared" si="288"/>
        <v>C4</v>
      </c>
      <c r="BR554" s="22" t="str">
        <f t="shared" si="305"/>
        <v>P6</v>
      </c>
      <c r="BS554" s="23">
        <f t="shared" si="289"/>
        <v>1.7966666666666669</v>
      </c>
      <c r="BT554" s="20">
        <v>8.39</v>
      </c>
      <c r="BU554" s="20">
        <v>3.46</v>
      </c>
      <c r="BV554" s="132">
        <f>IF(BR554="-","-",_xlfn.XLOOKUP(BR554,ABNT5101!$B$4:$B$9,ABNT5101!$C$4:$C$9))</f>
        <v>3</v>
      </c>
      <c r="BW554" s="132">
        <f>IF(BR554="-","-",_xlfn.XLOOKUP(BR554,ABNT5101!$B$4:$B$9,ABNT5101!$D$4:$D$9))</f>
        <v>0.6</v>
      </c>
      <c r="BX554" s="18" t="str">
        <f t="shared" si="290"/>
        <v>ATENDE</v>
      </c>
      <c r="BY554" s="18" t="str">
        <f t="shared" si="291"/>
        <v>ATENDE</v>
      </c>
      <c r="BZ554" s="18" t="str">
        <f t="shared" si="292"/>
        <v>ATENDE</v>
      </c>
      <c r="CA554" s="22" t="str">
        <f t="shared" si="306"/>
        <v>P6</v>
      </c>
      <c r="CB554" s="23">
        <f t="shared" si="293"/>
        <v>0.77333333333333343</v>
      </c>
      <c r="CC554" s="22">
        <v>5.32</v>
      </c>
      <c r="CD554" s="22">
        <v>2.81</v>
      </c>
      <c r="CE554" s="130">
        <f>IF(CA554="-","-",_xlfn.XLOOKUP(CA554,ABNT5101!$B$4:$B$9,ABNT5101!$C$4:$C$9))</f>
        <v>3</v>
      </c>
      <c r="CF554" s="130">
        <f>IF(CA554="-","-",_xlfn.XLOOKUP(CA554,ABNT5101!$B$4:$B$9,ABNT5101!$D$4:$D$9))</f>
        <v>0.6</v>
      </c>
      <c r="CG554" s="18" t="str">
        <f t="shared" si="294"/>
        <v>ATENDE</v>
      </c>
      <c r="CH554" s="18" t="str">
        <f t="shared" si="295"/>
        <v>ATENDE</v>
      </c>
      <c r="CI554" s="18" t="str">
        <f t="shared" si="296"/>
        <v>ATENDE</v>
      </c>
      <c r="CJ554" s="133" t="str">
        <f>_xlfn.XLOOKUP(CK554,'Banco de dados'!$B:$B,'Banco de dados'!$D:$D)</f>
        <v>LEDSTAR</v>
      </c>
      <c r="CK554" s="25" t="s">
        <v>709</v>
      </c>
      <c r="CL554" s="24" t="str">
        <f>_xlfn.XLOOKUP(CK554,'Banco de dados'!$B:$B,'Banco de dados'!$E:$E)</f>
        <v>LUM LED SL VT 9.1 35W</v>
      </c>
      <c r="CM554" s="24"/>
      <c r="CN554" s="24" t="e">
        <f>IF(CM554="-","-",_xlfn.XLOOKUP(CM554,'Banco de dados'!$B:$B,'Banco de dados'!$E:$E))</f>
        <v>#N/A</v>
      </c>
      <c r="CO554" s="26">
        <f t="shared" si="297"/>
        <v>1</v>
      </c>
      <c r="CP554" s="24">
        <f>_xlfn.XLOOKUP(CK554,'Banco de dados'!$B:$B,'Banco de dados'!$H:$H)</f>
        <v>35</v>
      </c>
      <c r="CQ554" s="24">
        <f>_xlfn.XLOOKUP(CM554,'Banco de dados'!$B:$B,'Banco de dados'!$H:$H)</f>
        <v>0</v>
      </c>
      <c r="CR554" s="24">
        <f>_xlfn.XLOOKUP(CK554,'Banco de dados'!$B:$B,'Banco de dados'!$F:$F)</f>
        <v>5955.62</v>
      </c>
      <c r="CS554" s="24">
        <f>_xlfn.XLOOKUP(CM554,'Banco de dados'!$B:$B,'Banco de dados'!$F:$F)</f>
        <v>0</v>
      </c>
      <c r="CT554" s="25">
        <v>0</v>
      </c>
      <c r="CU554" s="25"/>
      <c r="CV554" s="24" t="str">
        <f>IF(AI554&lt;=0.5,"Curto I",IF(AND(AI554&gt;='Braços de IP'!$B$9,AI554&lt;='Braços de IP'!$D$9),'Braços de IP'!$E$9,IF(AND(AI554&gt;='Braços de IP'!$B$10,AI554&lt;='Braços de IP'!$D$10),'Braços de IP'!$E$10,IF(AND(AI554&gt;='Braços de IP'!$B$11,AI554&lt;='Braços de IP'!$D$11),'Braços de IP'!$E$11,IF(AND(AI554&gt;='Braços de IP'!$B$12,AI554&lt;='Braços de IP'!$D$12),'Braços de IP'!$E$12,IF(AND(AI554&gt;='Braços de IP'!$B$13,AI554&lt;='Braços de IP'!$D$13),'Braços de IP'!$E$13,IF(AND(AI554&gt;='Braços de IP'!$B$14,AI554&lt;='Braços de IP'!$D$14),'Braços de IP'!$E$14,"ERRO")))))))</f>
        <v>Curto II</v>
      </c>
      <c r="CW554" s="25"/>
      <c r="CX554" s="24" t="str">
        <f>IF($CW554="","",VLOOKUP($CW554,'Braços de IP'!$E$9:$I$15,2,0))</f>
        <v/>
      </c>
      <c r="CY554" s="27" t="str">
        <f>IF($CW554="","",VLOOKUP($CW554,'Braços de IP'!$E$9:$I$15,5,0))</f>
        <v/>
      </c>
      <c r="CZ554" s="24"/>
      <c r="DA554" s="24"/>
      <c r="DB554" s="24"/>
      <c r="DC554" s="24"/>
      <c r="DD554" s="24"/>
      <c r="DE554" s="24"/>
      <c r="DF554" s="28">
        <f t="shared" si="298"/>
        <v>35</v>
      </c>
      <c r="DG554" s="29">
        <f t="shared" si="299"/>
        <v>100</v>
      </c>
      <c r="DH554" s="28">
        <f t="shared" si="300"/>
        <v>135</v>
      </c>
      <c r="DI554" s="30">
        <f t="shared" si="301"/>
        <v>0.65</v>
      </c>
      <c r="DJ554" s="31"/>
      <c r="DK554" s="32"/>
      <c r="DL554" s="15" t="s">
        <v>141</v>
      </c>
      <c r="DM554" s="15"/>
      <c r="DO554" s="33">
        <f t="shared" si="302"/>
        <v>0.70085470085470081</v>
      </c>
    </row>
    <row r="555" spans="3:119" ht="15.75" hidden="1" customHeight="1" x14ac:dyDescent="0.3">
      <c r="C555" t="s">
        <v>1006</v>
      </c>
      <c r="D555" s="15">
        <v>185</v>
      </c>
      <c r="E555" s="15" t="s">
        <v>132</v>
      </c>
      <c r="F555" s="15" t="s">
        <v>355</v>
      </c>
      <c r="G555" s="15">
        <v>-30.031288830000001</v>
      </c>
      <c r="H555" s="15">
        <v>-50.158288659999997</v>
      </c>
      <c r="I555" s="15" t="s">
        <v>154</v>
      </c>
      <c r="J555" s="15" t="s">
        <v>135</v>
      </c>
      <c r="K555" s="15" t="s">
        <v>136</v>
      </c>
      <c r="L555" s="15" t="s">
        <v>148</v>
      </c>
      <c r="M555" s="15">
        <v>100</v>
      </c>
      <c r="N555" s="15">
        <v>17</v>
      </c>
      <c r="O555" s="15">
        <v>0</v>
      </c>
      <c r="P555" s="15">
        <f t="shared" si="276"/>
        <v>200</v>
      </c>
      <c r="Q555" s="20">
        <v>2</v>
      </c>
      <c r="R555" s="16">
        <v>2.5</v>
      </c>
      <c r="S555" s="16">
        <v>7.2</v>
      </c>
      <c r="T555" s="15"/>
      <c r="U555" s="15"/>
      <c r="V555" s="15">
        <v>0</v>
      </c>
      <c r="W555" s="15">
        <v>2.5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 t="s">
        <v>138</v>
      </c>
      <c r="AD555" s="15" t="s">
        <v>139</v>
      </c>
      <c r="AE555" s="15">
        <v>30.8</v>
      </c>
      <c r="AF555" s="15">
        <v>7</v>
      </c>
      <c r="AG555" s="15">
        <v>1</v>
      </c>
      <c r="AH555" s="15">
        <v>0.5</v>
      </c>
      <c r="AI555" s="15">
        <v>1.3</v>
      </c>
      <c r="AJ555" s="16">
        <f t="shared" si="277"/>
        <v>0.8</v>
      </c>
      <c r="AK555" s="16" t="s">
        <v>135</v>
      </c>
      <c r="AL555" s="16" t="s">
        <v>135</v>
      </c>
      <c r="AM555" s="15" t="s">
        <v>140</v>
      </c>
      <c r="AN555" s="16">
        <f t="shared" si="278"/>
        <v>2</v>
      </c>
      <c r="AO555" s="16">
        <v>0</v>
      </c>
      <c r="AP555" s="16">
        <v>0</v>
      </c>
      <c r="AQ555" s="16">
        <v>0</v>
      </c>
      <c r="AR555" s="16">
        <v>0</v>
      </c>
      <c r="AS555" s="16">
        <v>0</v>
      </c>
      <c r="AT555" s="16" t="s">
        <v>135</v>
      </c>
      <c r="AU555" s="17">
        <f t="shared" si="279"/>
        <v>0</v>
      </c>
      <c r="AV555" s="17"/>
      <c r="AW555" s="17">
        <f>VLOOKUP(I555,ABNT5101!$I$3:$J$9,2)</f>
        <v>10</v>
      </c>
      <c r="AX555" s="17">
        <f>VLOOKUP(I555,ABNT5101!$I$3:$M$9,5)</f>
        <v>0.18</v>
      </c>
      <c r="AY555" s="131" t="str">
        <f>_xlfn.XLOOKUP(I555,ABNT5101!$I:$I,ABNT5101!$L:$L)</f>
        <v>-</v>
      </c>
      <c r="AZ555" s="131">
        <f>_xlfn.XLOOKUP(I555,ABNT5101!$I:$I,ABNT5101!M:M)</f>
        <v>0.18</v>
      </c>
      <c r="BA555" s="131" t="str">
        <f>_xlfn.XLOOKUP(I555,ABNT5101!$I:$I,ABNT5101!N:N)</f>
        <v>-</v>
      </c>
      <c r="BB555" s="131">
        <f>_xlfn.XLOOKUP(I555,ABNT5101!$I:$I,ABNT5101!O:O)</f>
        <v>16</v>
      </c>
      <c r="BC555" s="18" t="str">
        <f t="shared" si="280"/>
        <v>ATENDE</v>
      </c>
      <c r="BD555" s="19">
        <f t="shared" si="281"/>
        <v>0.13100000000000001</v>
      </c>
      <c r="BE555" s="19">
        <f t="shared" si="282"/>
        <v>2.4444444444444446</v>
      </c>
      <c r="BF555" s="19" t="str">
        <f t="shared" si="283"/>
        <v>-</v>
      </c>
      <c r="BG555" s="20">
        <v>11.31</v>
      </c>
      <c r="BH555" s="20">
        <v>0.62</v>
      </c>
      <c r="BI555" s="20"/>
      <c r="BJ555" s="20"/>
      <c r="BK555" s="21"/>
      <c r="BL555" s="20"/>
      <c r="BM555" s="18" t="str">
        <f t="shared" si="284"/>
        <v>ATENDE</v>
      </c>
      <c r="BN555" s="18" t="str">
        <f t="shared" si="285"/>
        <v>ATENDE</v>
      </c>
      <c r="BO555" s="18" t="str">
        <f t="shared" si="286"/>
        <v>ATENDE</v>
      </c>
      <c r="BP555" s="18" t="str">
        <f t="shared" si="287"/>
        <v>ATENDE</v>
      </c>
      <c r="BQ555" s="22" t="str">
        <f t="shared" si="288"/>
        <v>C4</v>
      </c>
      <c r="BR555" s="22" t="str">
        <f t="shared" si="305"/>
        <v>P6</v>
      </c>
      <c r="BS555" s="23">
        <f t="shared" si="289"/>
        <v>2.25</v>
      </c>
      <c r="BT555" s="20">
        <v>9.75</v>
      </c>
      <c r="BU555" s="20">
        <v>4.68</v>
      </c>
      <c r="BV555" s="132">
        <f>IF(BR555="-","-",_xlfn.XLOOKUP(BR555,ABNT5101!$B$4:$B$9,ABNT5101!$C$4:$C$9))</f>
        <v>3</v>
      </c>
      <c r="BW555" s="132">
        <f>IF(BR555="-","-",_xlfn.XLOOKUP(BR555,ABNT5101!$B$4:$B$9,ABNT5101!$D$4:$D$9))</f>
        <v>0.6</v>
      </c>
      <c r="BX555" s="18" t="str">
        <f t="shared" si="290"/>
        <v>ATENDE</v>
      </c>
      <c r="BY555" s="18" t="str">
        <f t="shared" si="291"/>
        <v>ATENDE</v>
      </c>
      <c r="BZ555" s="18" t="str">
        <f t="shared" si="292"/>
        <v>ATENDE</v>
      </c>
      <c r="CA555" s="22" t="str">
        <f t="shared" si="306"/>
        <v>P6</v>
      </c>
      <c r="CB555" s="23">
        <f t="shared" si="293"/>
        <v>0.8</v>
      </c>
      <c r="CC555" s="22">
        <v>5.4</v>
      </c>
      <c r="CD555" s="22">
        <v>3.17</v>
      </c>
      <c r="CE555" s="130">
        <f>IF(CA555="-","-",_xlfn.XLOOKUP(CA555,ABNT5101!$B$4:$B$9,ABNT5101!$C$4:$C$9))</f>
        <v>3</v>
      </c>
      <c r="CF555" s="130">
        <f>IF(CA555="-","-",_xlfn.XLOOKUP(CA555,ABNT5101!$B$4:$B$9,ABNT5101!$D$4:$D$9))</f>
        <v>0.6</v>
      </c>
      <c r="CG555" s="18" t="str">
        <f t="shared" si="294"/>
        <v>ATENDE</v>
      </c>
      <c r="CH555" s="18" t="str">
        <f t="shared" si="295"/>
        <v>ATENDE</v>
      </c>
      <c r="CI555" s="18" t="str">
        <f t="shared" si="296"/>
        <v>ATENDE</v>
      </c>
      <c r="CJ555" s="133" t="str">
        <f>_xlfn.XLOOKUP(CK555,'Banco de dados'!$B:$B,'Banco de dados'!$D:$D)</f>
        <v>SX LIGHTING</v>
      </c>
      <c r="CK555" s="25" t="s">
        <v>803</v>
      </c>
      <c r="CL555" s="24" t="str">
        <f>_xlfn.XLOOKUP(CK555,'Banco de dados'!$B:$B,'Banco de dados'!$E:$E)</f>
        <v>SXINEVO040K40L12CZF7PHF</v>
      </c>
      <c r="CM555" s="24"/>
      <c r="CN555" s="24" t="e">
        <f>IF(CM555="-","-",_xlfn.XLOOKUP(CM555,'Banco de dados'!$B:$B,'Banco de dados'!$E:$E))</f>
        <v>#N/A</v>
      </c>
      <c r="CO555" s="26">
        <f t="shared" si="297"/>
        <v>1</v>
      </c>
      <c r="CP555" s="24">
        <f>_xlfn.XLOOKUP(CK555,'Banco de dados'!$B:$B,'Banco de dados'!$H:$H)</f>
        <v>39</v>
      </c>
      <c r="CQ555" s="24">
        <f>_xlfn.XLOOKUP(CM555,'Banco de dados'!$B:$B,'Banco de dados'!$H:$H)</f>
        <v>0</v>
      </c>
      <c r="CR555" s="24">
        <f>_xlfn.XLOOKUP(CK555,'Banco de dados'!$B:$B,'Banco de dados'!$F:$F)</f>
        <v>6552</v>
      </c>
      <c r="CS555" s="24">
        <f>_xlfn.XLOOKUP(CM555,'Banco de dados'!$B:$B,'Banco de dados'!$F:$F)</f>
        <v>0</v>
      </c>
      <c r="CT555" s="25">
        <v>0</v>
      </c>
      <c r="CU555" s="25"/>
      <c r="CV555" s="24" t="str">
        <f>IF(AI555&lt;=0.5,"Curto I",IF(AND(AI555&gt;='Braços de IP'!$B$9,AI555&lt;='Braços de IP'!$D$9),'Braços de IP'!$E$9,IF(AND(AI555&gt;='Braços de IP'!$B$10,AI555&lt;='Braços de IP'!$D$10),'Braços de IP'!$E$10,IF(AND(AI555&gt;='Braços de IP'!$B$11,AI555&lt;='Braços de IP'!$D$11),'Braços de IP'!$E$11,IF(AND(AI555&gt;='Braços de IP'!$B$12,AI555&lt;='Braços de IP'!$D$12),'Braços de IP'!$E$12,IF(AND(AI555&gt;='Braços de IP'!$B$13,AI555&lt;='Braços de IP'!$D$13),'Braços de IP'!$E$13,IF(AND(AI555&gt;='Braços de IP'!$B$14,AI555&lt;='Braços de IP'!$D$14),'Braços de IP'!$E$14,"ERRO")))))))</f>
        <v>Curto II</v>
      </c>
      <c r="CW555" s="25"/>
      <c r="CX555" s="24" t="str">
        <f>IF($CW555="","",VLOOKUP($CW555,'Braços de IP'!$E$9:$I$15,2,0))</f>
        <v/>
      </c>
      <c r="CY555" s="27" t="str">
        <f>IF($CW555="","",VLOOKUP($CW555,'Braços de IP'!$E$9:$I$15,5,0))</f>
        <v/>
      </c>
      <c r="CZ555" s="24"/>
      <c r="DA555" s="24"/>
      <c r="DB555" s="24"/>
      <c r="DC555" s="24"/>
      <c r="DD555" s="24"/>
      <c r="DE555" s="24"/>
      <c r="DF555" s="28">
        <f t="shared" si="298"/>
        <v>39</v>
      </c>
      <c r="DG555" s="29">
        <f t="shared" si="299"/>
        <v>100</v>
      </c>
      <c r="DH555" s="28">
        <f t="shared" si="300"/>
        <v>139</v>
      </c>
      <c r="DI555" s="30">
        <f t="shared" si="301"/>
        <v>0.61</v>
      </c>
      <c r="DJ555" s="31"/>
      <c r="DK555" s="32"/>
      <c r="DL555" s="15" t="s">
        <v>141</v>
      </c>
      <c r="DM555" s="15"/>
      <c r="DO555" s="33">
        <f t="shared" si="302"/>
        <v>0.66666666666666663</v>
      </c>
    </row>
    <row r="556" spans="3:119" ht="15.75" hidden="1" customHeight="1" x14ac:dyDescent="0.3">
      <c r="C556" t="s">
        <v>1006</v>
      </c>
      <c r="D556" s="15">
        <v>185</v>
      </c>
      <c r="E556" s="15" t="s">
        <v>132</v>
      </c>
      <c r="F556" s="15" t="s">
        <v>355</v>
      </c>
      <c r="G556" s="15">
        <v>-30.031288830000001</v>
      </c>
      <c r="H556" s="15">
        <v>-50.158288659999997</v>
      </c>
      <c r="I556" s="15" t="s">
        <v>154</v>
      </c>
      <c r="J556" s="15" t="s">
        <v>135</v>
      </c>
      <c r="K556" s="15" t="s">
        <v>136</v>
      </c>
      <c r="L556" s="15" t="s">
        <v>148</v>
      </c>
      <c r="M556" s="15">
        <v>100</v>
      </c>
      <c r="N556" s="15">
        <v>17</v>
      </c>
      <c r="O556" s="15">
        <v>0</v>
      </c>
      <c r="P556" s="15">
        <f t="shared" si="276"/>
        <v>200</v>
      </c>
      <c r="Q556" s="20">
        <v>2</v>
      </c>
      <c r="R556" s="16">
        <v>2.5</v>
      </c>
      <c r="S556" s="16">
        <v>7.2</v>
      </c>
      <c r="T556" s="15"/>
      <c r="U556" s="15"/>
      <c r="V556" s="15">
        <v>0</v>
      </c>
      <c r="W556" s="15">
        <v>2.5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 t="s">
        <v>138</v>
      </c>
      <c r="AD556" s="15" t="s">
        <v>139</v>
      </c>
      <c r="AE556" s="15">
        <v>30.8</v>
      </c>
      <c r="AF556" s="15">
        <v>7</v>
      </c>
      <c r="AG556" s="15">
        <v>1</v>
      </c>
      <c r="AH556" s="15">
        <v>0.5</v>
      </c>
      <c r="AI556" s="15">
        <v>1.3</v>
      </c>
      <c r="AJ556" s="16">
        <f t="shared" si="277"/>
        <v>0.8</v>
      </c>
      <c r="AK556" s="16" t="s">
        <v>135</v>
      </c>
      <c r="AL556" s="16" t="s">
        <v>135</v>
      </c>
      <c r="AM556" s="15" t="s">
        <v>140</v>
      </c>
      <c r="AN556" s="16">
        <f t="shared" si="278"/>
        <v>2</v>
      </c>
      <c r="AO556" s="16">
        <v>0</v>
      </c>
      <c r="AP556" s="16">
        <v>0</v>
      </c>
      <c r="AQ556" s="16">
        <v>0</v>
      </c>
      <c r="AR556" s="16">
        <v>0</v>
      </c>
      <c r="AS556" s="16">
        <v>0</v>
      </c>
      <c r="AT556" s="16" t="s">
        <v>135</v>
      </c>
      <c r="AU556" s="17">
        <f t="shared" si="279"/>
        <v>0</v>
      </c>
      <c r="AV556" s="17"/>
      <c r="AW556" s="17">
        <f>VLOOKUP(I556,ABNT5101!$I$3:$J$9,2)</f>
        <v>10</v>
      </c>
      <c r="AX556" s="17">
        <f>VLOOKUP(I556,ABNT5101!$I$3:$M$9,5)</f>
        <v>0.18</v>
      </c>
      <c r="AY556" s="131" t="str">
        <f>_xlfn.XLOOKUP(I556,ABNT5101!$I:$I,ABNT5101!$L:$L)</f>
        <v>-</v>
      </c>
      <c r="AZ556" s="131">
        <f>_xlfn.XLOOKUP(I556,ABNT5101!$I:$I,ABNT5101!M:M)</f>
        <v>0.18</v>
      </c>
      <c r="BA556" s="131" t="str">
        <f>_xlfn.XLOOKUP(I556,ABNT5101!$I:$I,ABNT5101!N:N)</f>
        <v>-</v>
      </c>
      <c r="BB556" s="131">
        <f>_xlfn.XLOOKUP(I556,ABNT5101!$I:$I,ABNT5101!O:O)</f>
        <v>16</v>
      </c>
      <c r="BC556" s="18" t="str">
        <f t="shared" si="280"/>
        <v>ATENDE</v>
      </c>
      <c r="BD556" s="19">
        <f t="shared" si="281"/>
        <v>0.26500000000000012</v>
      </c>
      <c r="BE556" s="19">
        <f t="shared" si="282"/>
        <v>1.7222222222222223</v>
      </c>
      <c r="BF556" s="19" t="str">
        <f t="shared" si="283"/>
        <v>-</v>
      </c>
      <c r="BG556" s="20">
        <v>12.65</v>
      </c>
      <c r="BH556" s="20">
        <v>0.49</v>
      </c>
      <c r="BI556" s="20"/>
      <c r="BJ556" s="20"/>
      <c r="BK556" s="21"/>
      <c r="BL556" s="20"/>
      <c r="BM556" s="18" t="str">
        <f t="shared" si="284"/>
        <v>ATENDE</v>
      </c>
      <c r="BN556" s="18" t="str">
        <f t="shared" si="285"/>
        <v>ATENDE</v>
      </c>
      <c r="BO556" s="18" t="str">
        <f t="shared" si="286"/>
        <v>ATENDE</v>
      </c>
      <c r="BP556" s="18" t="str">
        <f t="shared" si="287"/>
        <v>ATENDE</v>
      </c>
      <c r="BQ556" s="22" t="str">
        <f t="shared" si="288"/>
        <v>C4</v>
      </c>
      <c r="BR556" s="22" t="str">
        <f t="shared" si="305"/>
        <v>P6</v>
      </c>
      <c r="BS556" s="23">
        <f t="shared" si="289"/>
        <v>2.4466666666666668</v>
      </c>
      <c r="BT556" s="20">
        <v>10.34</v>
      </c>
      <c r="BU556" s="20">
        <v>5.0599999999999996</v>
      </c>
      <c r="BV556" s="132">
        <f>IF(BR556="-","-",_xlfn.XLOOKUP(BR556,ABNT5101!$B$4:$B$9,ABNT5101!$C$4:$C$9))</f>
        <v>3</v>
      </c>
      <c r="BW556" s="132">
        <f>IF(BR556="-","-",_xlfn.XLOOKUP(BR556,ABNT5101!$B$4:$B$9,ABNT5101!$D$4:$D$9))</f>
        <v>0.6</v>
      </c>
      <c r="BX556" s="18" t="str">
        <f t="shared" si="290"/>
        <v>ATENDE</v>
      </c>
      <c r="BY556" s="18" t="str">
        <f t="shared" si="291"/>
        <v>ATENDE</v>
      </c>
      <c r="BZ556" s="18" t="str">
        <f t="shared" si="292"/>
        <v>ATENDE</v>
      </c>
      <c r="CA556" s="22" t="str">
        <f t="shared" si="306"/>
        <v>P6</v>
      </c>
      <c r="CB556" s="23">
        <f t="shared" si="293"/>
        <v>0.49666666666666681</v>
      </c>
      <c r="CC556" s="22">
        <v>4.49</v>
      </c>
      <c r="CD556" s="22">
        <v>2.41</v>
      </c>
      <c r="CE556" s="130">
        <f>IF(CA556="-","-",_xlfn.XLOOKUP(CA556,ABNT5101!$B$4:$B$9,ABNT5101!$C$4:$C$9))</f>
        <v>3</v>
      </c>
      <c r="CF556" s="130">
        <f>IF(CA556="-","-",_xlfn.XLOOKUP(CA556,ABNT5101!$B$4:$B$9,ABNT5101!$D$4:$D$9))</f>
        <v>0.6</v>
      </c>
      <c r="CG556" s="18" t="str">
        <f t="shared" si="294"/>
        <v>ATENDE</v>
      </c>
      <c r="CH556" s="18" t="str">
        <f t="shared" si="295"/>
        <v>ATENDE</v>
      </c>
      <c r="CI556" s="18" t="str">
        <f t="shared" si="296"/>
        <v>ATENDE</v>
      </c>
      <c r="CJ556" s="133" t="str">
        <f>_xlfn.XLOOKUP(CK556,'Banco de dados'!$B:$B,'Banco de dados'!$D:$D)</f>
        <v>TECNOWATT</v>
      </c>
      <c r="CK556" s="25" t="s">
        <v>826</v>
      </c>
      <c r="CL556" s="24" t="str">
        <f>_xlfn.XLOOKUP(CK556,'Banco de dados'!$B:$B,'Banco de dados'!$E:$E)</f>
        <v>SIGSAGPTLRRSSNDL_40W_50IBBRS
1-10C1MUN6.5</v>
      </c>
      <c r="CM556" s="24"/>
      <c r="CN556" s="24" t="e">
        <f>IF(CM556="-","-",_xlfn.XLOOKUP(CM556,'Banco de dados'!$B:$B,'Banco de dados'!$E:$E))</f>
        <v>#N/A</v>
      </c>
      <c r="CO556" s="26">
        <f t="shared" si="297"/>
        <v>1</v>
      </c>
      <c r="CP556" s="24">
        <f>_xlfn.XLOOKUP(CK556,'Banco de dados'!$B:$B,'Banco de dados'!$H:$H)</f>
        <v>40</v>
      </c>
      <c r="CQ556" s="24">
        <f>_xlfn.XLOOKUP(CM556,'Banco de dados'!$B:$B,'Banco de dados'!$H:$H)</f>
        <v>0</v>
      </c>
      <c r="CR556" s="24">
        <f>_xlfn.XLOOKUP(CK556,'Banco de dados'!$B:$B,'Banco de dados'!$F:$F)</f>
        <v>6641</v>
      </c>
      <c r="CS556" s="24">
        <f>_xlfn.XLOOKUP(CM556,'Banco de dados'!$B:$B,'Banco de dados'!$F:$F)</f>
        <v>0</v>
      </c>
      <c r="CT556" s="25">
        <v>0</v>
      </c>
      <c r="CU556" s="25"/>
      <c r="CV556" s="24" t="str">
        <f>IF(AI556&lt;=0.5,"Curto I",IF(AND(AI556&gt;='Braços de IP'!$B$9,AI556&lt;='Braços de IP'!$D$9),'Braços de IP'!$E$9,IF(AND(AI556&gt;='Braços de IP'!$B$10,AI556&lt;='Braços de IP'!$D$10),'Braços de IP'!$E$10,IF(AND(AI556&gt;='Braços de IP'!$B$11,AI556&lt;='Braços de IP'!$D$11),'Braços de IP'!$E$11,IF(AND(AI556&gt;='Braços de IP'!$B$12,AI556&lt;='Braços de IP'!$D$12),'Braços de IP'!$E$12,IF(AND(AI556&gt;='Braços de IP'!$B$13,AI556&lt;='Braços de IP'!$D$13),'Braços de IP'!$E$13,IF(AND(AI556&gt;='Braços de IP'!$B$14,AI556&lt;='Braços de IP'!$D$14),'Braços de IP'!$E$14,"ERRO")))))))</f>
        <v>Curto II</v>
      </c>
      <c r="CW556" s="25"/>
      <c r="CX556" s="24" t="str">
        <f>IF($CW556="","",VLOOKUP($CW556,'Braços de IP'!$E$9:$I$15,2,0))</f>
        <v/>
      </c>
      <c r="CY556" s="27" t="str">
        <f>IF($CW556="","",VLOOKUP($CW556,'Braços de IP'!$E$9:$I$15,5,0))</f>
        <v/>
      </c>
      <c r="CZ556" s="24"/>
      <c r="DA556" s="24"/>
      <c r="DB556" s="24"/>
      <c r="DC556" s="24"/>
      <c r="DD556" s="24"/>
      <c r="DE556" s="24"/>
      <c r="DF556" s="28">
        <f t="shared" si="298"/>
        <v>40</v>
      </c>
      <c r="DG556" s="29">
        <f t="shared" si="299"/>
        <v>100</v>
      </c>
      <c r="DH556" s="28">
        <f t="shared" si="300"/>
        <v>140</v>
      </c>
      <c r="DI556" s="30">
        <f t="shared" si="301"/>
        <v>0.6</v>
      </c>
      <c r="DJ556" s="31"/>
      <c r="DK556" s="32"/>
      <c r="DL556" s="15" t="s">
        <v>141</v>
      </c>
      <c r="DM556" s="15"/>
      <c r="DO556" s="33">
        <f t="shared" si="302"/>
        <v>0.65811965811965811</v>
      </c>
    </row>
    <row r="557" spans="3:119" ht="15.75" hidden="1" customHeight="1" x14ac:dyDescent="0.3">
      <c r="C557" t="s">
        <v>1006</v>
      </c>
      <c r="D557" s="15">
        <v>186</v>
      </c>
      <c r="E557" s="15" t="s">
        <v>132</v>
      </c>
      <c r="F557" s="15" t="s">
        <v>356</v>
      </c>
      <c r="G557" s="15">
        <v>-30.0313479</v>
      </c>
      <c r="H557" s="15">
        <v>-50.156897989999997</v>
      </c>
      <c r="I557" s="15" t="s">
        <v>154</v>
      </c>
      <c r="J557" s="15" t="s">
        <v>135</v>
      </c>
      <c r="K557" s="15" t="s">
        <v>136</v>
      </c>
      <c r="L557" s="15" t="s">
        <v>148</v>
      </c>
      <c r="M557" s="15">
        <v>100</v>
      </c>
      <c r="N557" s="15">
        <v>17</v>
      </c>
      <c r="O557" s="15">
        <v>0</v>
      </c>
      <c r="P557" s="15">
        <f t="shared" si="276"/>
        <v>200</v>
      </c>
      <c r="Q557" s="20">
        <v>2</v>
      </c>
      <c r="R557" s="16">
        <v>2.5</v>
      </c>
      <c r="S557" s="16">
        <v>9.9</v>
      </c>
      <c r="T557" s="15"/>
      <c r="U557" s="15"/>
      <c r="V557" s="15">
        <v>0</v>
      </c>
      <c r="W557" s="15">
        <v>2.5</v>
      </c>
      <c r="X557" s="15">
        <v>0</v>
      </c>
      <c r="Y557" s="15">
        <v>0</v>
      </c>
      <c r="Z557" s="15">
        <v>0</v>
      </c>
      <c r="AA557" s="15">
        <v>0</v>
      </c>
      <c r="AB557" s="15">
        <v>0</v>
      </c>
      <c r="AC557" s="15" t="s">
        <v>138</v>
      </c>
      <c r="AD557" s="15" t="s">
        <v>139</v>
      </c>
      <c r="AE557" s="15">
        <v>34.5</v>
      </c>
      <c r="AF557" s="15">
        <v>7</v>
      </c>
      <c r="AG557" s="15">
        <v>1</v>
      </c>
      <c r="AH557" s="15">
        <v>0.45</v>
      </c>
      <c r="AI557" s="15">
        <v>1.3</v>
      </c>
      <c r="AJ557" s="16">
        <f t="shared" si="277"/>
        <v>0.85000000000000009</v>
      </c>
      <c r="AK557" s="16" t="s">
        <v>135</v>
      </c>
      <c r="AL557" s="16" t="s">
        <v>135</v>
      </c>
      <c r="AM557" s="15" t="s">
        <v>140</v>
      </c>
      <c r="AN557" s="16">
        <f t="shared" si="278"/>
        <v>2</v>
      </c>
      <c r="AO557" s="16">
        <v>0</v>
      </c>
      <c r="AP557" s="16">
        <v>0</v>
      </c>
      <c r="AQ557" s="16">
        <v>0</v>
      </c>
      <c r="AR557" s="16">
        <v>0</v>
      </c>
      <c r="AS557" s="16">
        <v>0</v>
      </c>
      <c r="AT557" s="16" t="s">
        <v>135</v>
      </c>
      <c r="AU557" s="17">
        <f t="shared" si="279"/>
        <v>0</v>
      </c>
      <c r="AV557" s="17"/>
      <c r="AW557" s="17">
        <f>VLOOKUP(I557,ABNT5101!$I$3:$J$9,2)</f>
        <v>10</v>
      </c>
      <c r="AX557" s="17">
        <f>VLOOKUP(I557,ABNT5101!$I$3:$M$9,5)</f>
        <v>0.18</v>
      </c>
      <c r="AY557" s="131" t="str">
        <f>_xlfn.XLOOKUP(I557,ABNT5101!$I:$I,ABNT5101!$L:$L)</f>
        <v>-</v>
      </c>
      <c r="AZ557" s="131">
        <f>_xlfn.XLOOKUP(I557,ABNT5101!$I:$I,ABNT5101!M:M)</f>
        <v>0.18</v>
      </c>
      <c r="BA557" s="131" t="str">
        <f>_xlfn.XLOOKUP(I557,ABNT5101!$I:$I,ABNT5101!N:N)</f>
        <v>-</v>
      </c>
      <c r="BB557" s="131">
        <f>_xlfn.XLOOKUP(I557,ABNT5101!$I:$I,ABNT5101!O:O)</f>
        <v>16</v>
      </c>
      <c r="BC557" s="18" t="str">
        <f t="shared" si="280"/>
        <v>ATENDE</v>
      </c>
      <c r="BD557" s="19">
        <f t="shared" si="281"/>
        <v>9.8999999999999977E-2</v>
      </c>
      <c r="BE557" s="19">
        <f t="shared" si="282"/>
        <v>0.7777777777777779</v>
      </c>
      <c r="BF557" s="19" t="str">
        <f t="shared" si="283"/>
        <v>-</v>
      </c>
      <c r="BG557" s="20">
        <v>10.99</v>
      </c>
      <c r="BH557" s="20">
        <v>0.32</v>
      </c>
      <c r="BI557" s="20"/>
      <c r="BJ557" s="20"/>
      <c r="BK557" s="21"/>
      <c r="BL557" s="20"/>
      <c r="BM557" s="18" t="str">
        <f t="shared" si="284"/>
        <v>ATENDE</v>
      </c>
      <c r="BN557" s="18" t="str">
        <f t="shared" si="285"/>
        <v>ATENDE</v>
      </c>
      <c r="BO557" s="18" t="str">
        <f t="shared" si="286"/>
        <v>ATENDE</v>
      </c>
      <c r="BP557" s="18" t="str">
        <f t="shared" si="287"/>
        <v>ATENDE</v>
      </c>
      <c r="BQ557" s="22" t="str">
        <f t="shared" si="288"/>
        <v>C4</v>
      </c>
      <c r="BR557" s="22" t="str">
        <f t="shared" si="305"/>
        <v>P6</v>
      </c>
      <c r="BS557" s="23">
        <f t="shared" si="289"/>
        <v>2.5433333333333334</v>
      </c>
      <c r="BT557" s="20">
        <v>10.63</v>
      </c>
      <c r="BU557" s="20">
        <v>3.7</v>
      </c>
      <c r="BV557" s="132">
        <f>IF(BR557="-","-",_xlfn.XLOOKUP(BR557,ABNT5101!$B$4:$B$9,ABNT5101!$C$4:$C$9))</f>
        <v>3</v>
      </c>
      <c r="BW557" s="132">
        <f>IF(BR557="-","-",_xlfn.XLOOKUP(BR557,ABNT5101!$B$4:$B$9,ABNT5101!$D$4:$D$9))</f>
        <v>0.6</v>
      </c>
      <c r="BX557" s="18" t="str">
        <f t="shared" si="290"/>
        <v>ATENDE</v>
      </c>
      <c r="BY557" s="18" t="str">
        <f t="shared" si="291"/>
        <v>ATENDE</v>
      </c>
      <c r="BZ557" s="18" t="str">
        <f t="shared" si="292"/>
        <v>ATENDE</v>
      </c>
      <c r="CA557" s="22" t="str">
        <f t="shared" si="306"/>
        <v>P6</v>
      </c>
      <c r="CB557" s="23">
        <f t="shared" si="293"/>
        <v>0.12666666666666671</v>
      </c>
      <c r="CC557" s="22">
        <v>3.38</v>
      </c>
      <c r="CD557" s="22">
        <v>2.0099999999999998</v>
      </c>
      <c r="CE557" s="130">
        <f>IF(CA557="-","-",_xlfn.XLOOKUP(CA557,ABNT5101!$B$4:$B$9,ABNT5101!$C$4:$C$9))</f>
        <v>3</v>
      </c>
      <c r="CF557" s="130">
        <f>IF(CA557="-","-",_xlfn.XLOOKUP(CA557,ABNT5101!$B$4:$B$9,ABNT5101!$D$4:$D$9))</f>
        <v>0.6</v>
      </c>
      <c r="CG557" s="18" t="str">
        <f t="shared" si="294"/>
        <v>ATENDE</v>
      </c>
      <c r="CH557" s="18" t="str">
        <f t="shared" si="295"/>
        <v>ATENDE</v>
      </c>
      <c r="CI557" s="18" t="str">
        <f t="shared" si="296"/>
        <v>ATENDE</v>
      </c>
      <c r="CJ557" s="133" t="str">
        <f>_xlfn.XLOOKUP(CK557,'Banco de dados'!$B:$B,'Banco de dados'!$D:$D)</f>
        <v>LEDSTAR</v>
      </c>
      <c r="CK557" s="25" t="s">
        <v>713</v>
      </c>
      <c r="CL557" s="24" t="str">
        <f>_xlfn.XLOOKUP(CK557,'Banco de dados'!$B:$B,'Banco de dados'!$E:$E)</f>
        <v>LUM LED SL VT 9.1 52W</v>
      </c>
      <c r="CM557" s="24"/>
      <c r="CN557" s="24">
        <f>IF(CM557="-","-",_xlfn.XLOOKUP(CM557,'Banco de dados'!$B:$B,'Banco de dados'!$E:$E))</f>
        <v>0</v>
      </c>
      <c r="CO557" s="26">
        <f t="shared" si="297"/>
        <v>1</v>
      </c>
      <c r="CP557" s="24">
        <f>_xlfn.XLOOKUP(CK557,'Banco de dados'!$B:$B,'Banco de dados'!$H:$H)</f>
        <v>52</v>
      </c>
      <c r="CQ557" s="24" t="e">
        <f>_xlfn.XLOOKUP(CM557,'Banco de dados'!$B:$B,'Banco de dados'!$H:$H)</f>
        <v>#N/A</v>
      </c>
      <c r="CR557" s="24">
        <f>_xlfn.XLOOKUP(CK557,'Banco de dados'!$B:$B,'Banco de dados'!$F:$F)</f>
        <v>8960.18</v>
      </c>
      <c r="CS557" s="24">
        <f>_xlfn.XLOOKUP(CM557,'Banco de dados'!$B:$B,'Banco de dados'!$F:$F)</f>
        <v>0</v>
      </c>
      <c r="CT557" s="25">
        <v>0</v>
      </c>
      <c r="CU557" s="25"/>
      <c r="CV557" s="24" t="str">
        <f>IF(AI557&lt;=0.5,"Curto I",IF(AND(AI557&gt;='Braços de IP'!$B$9,AI557&lt;='Braços de IP'!$D$9),'Braços de IP'!$E$9,IF(AND(AI557&gt;='Braços de IP'!$B$10,AI557&lt;='Braços de IP'!$D$10),'Braços de IP'!$E$10,IF(AND(AI557&gt;='Braços de IP'!$B$11,AI557&lt;='Braços de IP'!$D$11),'Braços de IP'!$E$11,IF(AND(AI557&gt;='Braços de IP'!$B$12,AI557&lt;='Braços de IP'!$D$12),'Braços de IP'!$E$12,IF(AND(AI557&gt;='Braços de IP'!$B$13,AI557&lt;='Braços de IP'!$D$13),'Braços de IP'!$E$13,IF(AND(AI557&gt;='Braços de IP'!$B$14,AI557&lt;='Braços de IP'!$D$14),'Braços de IP'!$E$14,"ERRO")))))))</f>
        <v>Curto II</v>
      </c>
      <c r="CW557" s="25"/>
      <c r="CX557" s="24" t="str">
        <f>IF($CW557="","",VLOOKUP($CW557,'Braços de IP'!$E$9:$I$15,2,0))</f>
        <v/>
      </c>
      <c r="CY557" s="27" t="str">
        <f>IF($CW557="","",VLOOKUP($CW557,'Braços de IP'!$E$9:$I$15,5,0))</f>
        <v/>
      </c>
      <c r="CZ557" s="24"/>
      <c r="DA557" s="24"/>
      <c r="DB557" s="24"/>
      <c r="DC557" s="24"/>
      <c r="DD557" s="24"/>
      <c r="DE557" s="24"/>
      <c r="DF557" s="28">
        <f t="shared" si="298"/>
        <v>52</v>
      </c>
      <c r="DG557" s="29">
        <f t="shared" si="299"/>
        <v>100</v>
      </c>
      <c r="DH557" s="28">
        <f t="shared" si="300"/>
        <v>152</v>
      </c>
      <c r="DI557" s="30">
        <f t="shared" si="301"/>
        <v>0.48</v>
      </c>
      <c r="DJ557" s="31"/>
      <c r="DK557" s="32"/>
      <c r="DL557" s="15" t="s">
        <v>141</v>
      </c>
      <c r="DM557" s="15"/>
      <c r="DO557" s="33">
        <f t="shared" si="302"/>
        <v>0.55555555555555558</v>
      </c>
    </row>
    <row r="558" spans="3:119" ht="15.75" hidden="1" customHeight="1" x14ac:dyDescent="0.3">
      <c r="C558" t="s">
        <v>1006</v>
      </c>
      <c r="D558" s="15">
        <v>186</v>
      </c>
      <c r="E558" s="15" t="s">
        <v>132</v>
      </c>
      <c r="F558" s="15" t="s">
        <v>356</v>
      </c>
      <c r="G558" s="15">
        <v>-30.0313479</v>
      </c>
      <c r="H558" s="15">
        <v>-50.156897989999997</v>
      </c>
      <c r="I558" s="15" t="s">
        <v>154</v>
      </c>
      <c r="J558" s="15" t="s">
        <v>135</v>
      </c>
      <c r="K558" s="15" t="s">
        <v>136</v>
      </c>
      <c r="L558" s="15" t="s">
        <v>148</v>
      </c>
      <c r="M558" s="15">
        <v>100</v>
      </c>
      <c r="N558" s="15">
        <v>17</v>
      </c>
      <c r="O558" s="15">
        <v>0</v>
      </c>
      <c r="P558" s="15">
        <f t="shared" si="276"/>
        <v>200</v>
      </c>
      <c r="Q558" s="20">
        <v>2</v>
      </c>
      <c r="R558" s="16">
        <v>2.5</v>
      </c>
      <c r="S558" s="16">
        <v>9.9</v>
      </c>
      <c r="T558" s="15"/>
      <c r="U558" s="15"/>
      <c r="V558" s="15">
        <v>0</v>
      </c>
      <c r="W558" s="15">
        <v>2.5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 t="s">
        <v>138</v>
      </c>
      <c r="AD558" s="15" t="s">
        <v>139</v>
      </c>
      <c r="AE558" s="15">
        <v>34.5</v>
      </c>
      <c r="AF558" s="15">
        <v>7</v>
      </c>
      <c r="AG558" s="15">
        <v>1</v>
      </c>
      <c r="AH558" s="15">
        <v>0.45</v>
      </c>
      <c r="AI558" s="15">
        <v>1.3</v>
      </c>
      <c r="AJ558" s="16">
        <f t="shared" si="277"/>
        <v>0.85000000000000009</v>
      </c>
      <c r="AK558" s="16" t="s">
        <v>135</v>
      </c>
      <c r="AL558" s="16" t="s">
        <v>135</v>
      </c>
      <c r="AM558" s="15" t="s">
        <v>140</v>
      </c>
      <c r="AN558" s="16">
        <f t="shared" si="278"/>
        <v>2</v>
      </c>
      <c r="AO558" s="16">
        <v>0</v>
      </c>
      <c r="AP558" s="16">
        <v>0</v>
      </c>
      <c r="AQ558" s="16">
        <v>0</v>
      </c>
      <c r="AR558" s="16">
        <v>0</v>
      </c>
      <c r="AS558" s="16">
        <v>0</v>
      </c>
      <c r="AT558" s="16" t="s">
        <v>135</v>
      </c>
      <c r="AU558" s="17">
        <f t="shared" si="279"/>
        <v>0</v>
      </c>
      <c r="AV558" s="17"/>
      <c r="AW558" s="17">
        <f>VLOOKUP(I558,ABNT5101!$I$3:$J$9,2)</f>
        <v>10</v>
      </c>
      <c r="AX558" s="17">
        <f>VLOOKUP(I558,ABNT5101!$I$3:$M$9,5)</f>
        <v>0.18</v>
      </c>
      <c r="AY558" s="131" t="str">
        <f>_xlfn.XLOOKUP(I558,ABNT5101!$I:$I,ABNT5101!$L:$L)</f>
        <v>-</v>
      </c>
      <c r="AZ558" s="131">
        <f>_xlfn.XLOOKUP(I558,ABNT5101!$I:$I,ABNT5101!M:M)</f>
        <v>0.18</v>
      </c>
      <c r="BA558" s="131" t="str">
        <f>_xlfn.XLOOKUP(I558,ABNT5101!$I:$I,ABNT5101!N:N)</f>
        <v>-</v>
      </c>
      <c r="BB558" s="131">
        <f>_xlfn.XLOOKUP(I558,ABNT5101!$I:$I,ABNT5101!O:O)</f>
        <v>16</v>
      </c>
      <c r="BC558" s="18" t="str">
        <f t="shared" si="280"/>
        <v>ATENDE</v>
      </c>
      <c r="BD558" s="19">
        <f t="shared" si="281"/>
        <v>0.29299999999999993</v>
      </c>
      <c r="BE558" s="19">
        <f t="shared" si="282"/>
        <v>1.5555555555555558</v>
      </c>
      <c r="BF558" s="19" t="str">
        <f t="shared" si="283"/>
        <v>-</v>
      </c>
      <c r="BG558" s="20">
        <v>12.93</v>
      </c>
      <c r="BH558" s="20">
        <v>0.46</v>
      </c>
      <c r="BI558" s="20"/>
      <c r="BJ558" s="20"/>
      <c r="BK558" s="21"/>
      <c r="BL558" s="20"/>
      <c r="BM558" s="18" t="str">
        <f t="shared" si="284"/>
        <v>ATENDE</v>
      </c>
      <c r="BN558" s="18" t="str">
        <f t="shared" si="285"/>
        <v>ATENDE</v>
      </c>
      <c r="BO558" s="18" t="str">
        <f t="shared" si="286"/>
        <v>ATENDE</v>
      </c>
      <c r="BP558" s="18" t="str">
        <f t="shared" si="287"/>
        <v>ATENDE</v>
      </c>
      <c r="BQ558" s="22" t="str">
        <f t="shared" si="288"/>
        <v>C4</v>
      </c>
      <c r="BR558" s="22" t="str">
        <f t="shared" si="305"/>
        <v>P6</v>
      </c>
      <c r="BS558" s="23">
        <f t="shared" si="289"/>
        <v>2.9933333333333336</v>
      </c>
      <c r="BT558" s="20">
        <v>11.98</v>
      </c>
      <c r="BU558" s="20">
        <v>3.59</v>
      </c>
      <c r="BV558" s="132">
        <f>IF(BR558="-","-",_xlfn.XLOOKUP(BR558,ABNT5101!$B$4:$B$9,ABNT5101!$C$4:$C$9))</f>
        <v>3</v>
      </c>
      <c r="BW558" s="132">
        <f>IF(BR558="-","-",_xlfn.XLOOKUP(BR558,ABNT5101!$B$4:$B$9,ABNT5101!$D$4:$D$9))</f>
        <v>0.6</v>
      </c>
      <c r="BX558" s="18" t="str">
        <f t="shared" si="290"/>
        <v>ATENDE</v>
      </c>
      <c r="BY558" s="18" t="str">
        <f t="shared" si="291"/>
        <v>ATENDE</v>
      </c>
      <c r="BZ558" s="18" t="str">
        <f t="shared" si="292"/>
        <v>ATENDE</v>
      </c>
      <c r="CA558" s="22" t="str">
        <f t="shared" si="306"/>
        <v>P6</v>
      </c>
      <c r="CB558" s="23">
        <f t="shared" si="293"/>
        <v>0</v>
      </c>
      <c r="CC558" s="22">
        <v>3</v>
      </c>
      <c r="CD558" s="22">
        <v>1.51</v>
      </c>
      <c r="CE558" s="130">
        <f>IF(CA558="-","-",_xlfn.XLOOKUP(CA558,ABNT5101!$B$4:$B$9,ABNT5101!$C$4:$C$9))</f>
        <v>3</v>
      </c>
      <c r="CF558" s="130">
        <f>IF(CA558="-","-",_xlfn.XLOOKUP(CA558,ABNT5101!$B$4:$B$9,ABNT5101!$D$4:$D$9))</f>
        <v>0.6</v>
      </c>
      <c r="CG558" s="18" t="str">
        <f t="shared" si="294"/>
        <v>ATENDE</v>
      </c>
      <c r="CH558" s="18" t="str">
        <f t="shared" si="295"/>
        <v>ATENDE</v>
      </c>
      <c r="CI558" s="18" t="str">
        <f t="shared" si="296"/>
        <v>ATENDE</v>
      </c>
      <c r="CJ558" s="133" t="str">
        <f>_xlfn.XLOOKUP(CK558,'Banco de dados'!$B:$B,'Banco de dados'!$D:$D)</f>
        <v>SX LIGHTING</v>
      </c>
      <c r="CK558" s="25" t="s">
        <v>805</v>
      </c>
      <c r="CL558" s="24" t="str">
        <f>_xlfn.XLOOKUP(CK558,'Banco de dados'!$B:$B,'Banco de dados'!$E:$E)</f>
        <v>SXINEVO050K40L12CZF7PHF</v>
      </c>
      <c r="CM558" s="24"/>
      <c r="CN558" s="24" t="e">
        <f>IF(CM558="-","-",_xlfn.XLOOKUP(CM558,'Banco de dados'!$B:$B,'Banco de dados'!$E:$E))</f>
        <v>#N/A</v>
      </c>
      <c r="CO558" s="26">
        <f t="shared" si="297"/>
        <v>1</v>
      </c>
      <c r="CP558" s="24">
        <f>_xlfn.XLOOKUP(CK558,'Banco de dados'!$B:$B,'Banco de dados'!$H:$H)</f>
        <v>50</v>
      </c>
      <c r="CQ558" s="24" t="e">
        <f>_xlfn.XLOOKUP(CM558,'Banco de dados'!$B:$B,'Banco de dados'!$H:$H)</f>
        <v>#N/A</v>
      </c>
      <c r="CR558" s="24">
        <f>_xlfn.XLOOKUP(CK558,'Banco de dados'!$B:$B,'Banco de dados'!$F:$F)</f>
        <v>8650</v>
      </c>
      <c r="CS558" s="24">
        <f>_xlfn.XLOOKUP(CM558,'Banco de dados'!$B:$B,'Banco de dados'!$F:$F)</f>
        <v>0</v>
      </c>
      <c r="CT558" s="25">
        <v>0</v>
      </c>
      <c r="CU558" s="25"/>
      <c r="CV558" s="24" t="str">
        <f>IF(AI558&lt;=0.5,"Curto I",IF(AND(AI558&gt;='Braços de IP'!$B$9,AI558&lt;='Braços de IP'!$D$9),'Braços de IP'!$E$9,IF(AND(AI558&gt;='Braços de IP'!$B$10,AI558&lt;='Braços de IP'!$D$10),'Braços de IP'!$E$10,IF(AND(AI558&gt;='Braços de IP'!$B$11,AI558&lt;='Braços de IP'!$D$11),'Braços de IP'!$E$11,IF(AND(AI558&gt;='Braços de IP'!$B$12,AI558&lt;='Braços de IP'!$D$12),'Braços de IP'!$E$12,IF(AND(AI558&gt;='Braços de IP'!$B$13,AI558&lt;='Braços de IP'!$D$13),'Braços de IP'!$E$13,IF(AND(AI558&gt;='Braços de IP'!$B$14,AI558&lt;='Braços de IP'!$D$14),'Braços de IP'!$E$14,"ERRO")))))))</f>
        <v>Curto II</v>
      </c>
      <c r="CW558" s="25"/>
      <c r="CX558" s="24" t="str">
        <f>IF($CW558="","",VLOOKUP($CW558,'Braços de IP'!$E$9:$I$15,2,0))</f>
        <v/>
      </c>
      <c r="CY558" s="27" t="str">
        <f>IF($CW558="","",VLOOKUP($CW558,'Braços de IP'!$E$9:$I$15,5,0))</f>
        <v/>
      </c>
      <c r="CZ558" s="24"/>
      <c r="DA558" s="24"/>
      <c r="DB558" s="24"/>
      <c r="DC558" s="24"/>
      <c r="DD558" s="24"/>
      <c r="DE558" s="24"/>
      <c r="DF558" s="28">
        <f t="shared" si="298"/>
        <v>50</v>
      </c>
      <c r="DG558" s="29">
        <f t="shared" si="299"/>
        <v>100</v>
      </c>
      <c r="DH558" s="28">
        <f t="shared" si="300"/>
        <v>150</v>
      </c>
      <c r="DI558" s="30">
        <f t="shared" si="301"/>
        <v>0.5</v>
      </c>
      <c r="DJ558" s="31"/>
      <c r="DK558" s="32"/>
      <c r="DL558" s="15" t="s">
        <v>141</v>
      </c>
      <c r="DM558" s="15"/>
      <c r="DO558" s="33">
        <f t="shared" si="302"/>
        <v>0.57264957264957261</v>
      </c>
    </row>
    <row r="559" spans="3:119" ht="15.75" hidden="1" customHeight="1" x14ac:dyDescent="0.3">
      <c r="C559" t="s">
        <v>1006</v>
      </c>
      <c r="D559" s="15">
        <v>186</v>
      </c>
      <c r="E559" s="15" t="s">
        <v>132</v>
      </c>
      <c r="F559" s="15" t="s">
        <v>356</v>
      </c>
      <c r="G559" s="15">
        <v>-30.0313479</v>
      </c>
      <c r="H559" s="15">
        <v>-50.156897989999997</v>
      </c>
      <c r="I559" s="15" t="s">
        <v>154</v>
      </c>
      <c r="J559" s="15" t="s">
        <v>135</v>
      </c>
      <c r="K559" s="15" t="s">
        <v>136</v>
      </c>
      <c r="L559" s="15" t="s">
        <v>148</v>
      </c>
      <c r="M559" s="15">
        <v>100</v>
      </c>
      <c r="N559" s="15">
        <v>17</v>
      </c>
      <c r="O559" s="15">
        <v>0</v>
      </c>
      <c r="P559" s="15">
        <f t="shared" si="276"/>
        <v>200</v>
      </c>
      <c r="Q559" s="20">
        <v>2</v>
      </c>
      <c r="R559" s="16">
        <v>2.5</v>
      </c>
      <c r="S559" s="16">
        <v>9.9</v>
      </c>
      <c r="T559" s="15"/>
      <c r="U559" s="15"/>
      <c r="V559" s="15">
        <v>0</v>
      </c>
      <c r="W559" s="15">
        <v>2.5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 t="s">
        <v>138</v>
      </c>
      <c r="AD559" s="15" t="s">
        <v>139</v>
      </c>
      <c r="AE559" s="15">
        <v>34.5</v>
      </c>
      <c r="AF559" s="15">
        <v>7</v>
      </c>
      <c r="AG559" s="15">
        <v>1</v>
      </c>
      <c r="AH559" s="15">
        <v>0.45</v>
      </c>
      <c r="AI559" s="15">
        <v>1.3</v>
      </c>
      <c r="AJ559" s="16">
        <f t="shared" si="277"/>
        <v>0.85000000000000009</v>
      </c>
      <c r="AK559" s="16" t="s">
        <v>135</v>
      </c>
      <c r="AL559" s="16" t="s">
        <v>135</v>
      </c>
      <c r="AM559" s="15" t="s">
        <v>140</v>
      </c>
      <c r="AN559" s="16">
        <f t="shared" si="278"/>
        <v>2</v>
      </c>
      <c r="AO559" s="16">
        <v>0</v>
      </c>
      <c r="AP559" s="16">
        <v>0</v>
      </c>
      <c r="AQ559" s="16">
        <v>0</v>
      </c>
      <c r="AR559" s="16">
        <v>0</v>
      </c>
      <c r="AS559" s="16">
        <v>0</v>
      </c>
      <c r="AT559" s="16" t="s">
        <v>135</v>
      </c>
      <c r="AU559" s="17">
        <f t="shared" si="279"/>
        <v>0</v>
      </c>
      <c r="AV559" s="17"/>
      <c r="AW559" s="17">
        <f>VLOOKUP(I559,ABNT5101!$I$3:$J$9,2)</f>
        <v>10</v>
      </c>
      <c r="AX559" s="17">
        <f>VLOOKUP(I559,ABNT5101!$I$3:$M$9,5)</f>
        <v>0.18</v>
      </c>
      <c r="AY559" s="131" t="str">
        <f>_xlfn.XLOOKUP(I559,ABNT5101!$I:$I,ABNT5101!$L:$L)</f>
        <v>-</v>
      </c>
      <c r="AZ559" s="131">
        <f>_xlfn.XLOOKUP(I559,ABNT5101!$I:$I,ABNT5101!M:M)</f>
        <v>0.18</v>
      </c>
      <c r="BA559" s="131" t="str">
        <f>_xlfn.XLOOKUP(I559,ABNT5101!$I:$I,ABNT5101!N:N)</f>
        <v>-</v>
      </c>
      <c r="BB559" s="131">
        <f>_xlfn.XLOOKUP(I559,ABNT5101!$I:$I,ABNT5101!O:O)</f>
        <v>16</v>
      </c>
      <c r="BC559" s="18" t="str">
        <f t="shared" si="280"/>
        <v>ATENDE</v>
      </c>
      <c r="BD559" s="19">
        <f t="shared" si="281"/>
        <v>0.38300000000000001</v>
      </c>
      <c r="BE559" s="19">
        <f t="shared" si="282"/>
        <v>1.0555555555555558</v>
      </c>
      <c r="BF559" s="19" t="str">
        <f t="shared" si="283"/>
        <v>-</v>
      </c>
      <c r="BG559" s="20">
        <v>13.83</v>
      </c>
      <c r="BH559" s="20">
        <v>0.37</v>
      </c>
      <c r="BI559" s="20"/>
      <c r="BJ559" s="20"/>
      <c r="BK559" s="21"/>
      <c r="BL559" s="20"/>
      <c r="BM559" s="18" t="str">
        <f t="shared" si="284"/>
        <v>ATENDE</v>
      </c>
      <c r="BN559" s="18" t="str">
        <f t="shared" si="285"/>
        <v>ATENDE</v>
      </c>
      <c r="BO559" s="18" t="str">
        <f t="shared" si="286"/>
        <v>ATENDE</v>
      </c>
      <c r="BP559" s="18" t="str">
        <f t="shared" si="287"/>
        <v>ATENDE</v>
      </c>
      <c r="BQ559" s="22" t="str">
        <f t="shared" si="288"/>
        <v>C4</v>
      </c>
      <c r="BR559" s="22" t="str">
        <f t="shared" si="305"/>
        <v>P6</v>
      </c>
      <c r="BS559" s="23">
        <f t="shared" si="289"/>
        <v>2.9600000000000004</v>
      </c>
      <c r="BT559" s="20">
        <v>11.88</v>
      </c>
      <c r="BU559" s="20">
        <v>3.88</v>
      </c>
      <c r="BV559" s="132">
        <f>IF(BR559="-","-",_xlfn.XLOOKUP(BR559,ABNT5101!$B$4:$B$9,ABNT5101!$C$4:$C$9))</f>
        <v>3</v>
      </c>
      <c r="BW559" s="132">
        <f>IF(BR559="-","-",_xlfn.XLOOKUP(BR559,ABNT5101!$B$4:$B$9,ABNT5101!$D$4:$D$9))</f>
        <v>0.6</v>
      </c>
      <c r="BX559" s="18" t="str">
        <f t="shared" si="290"/>
        <v>ATENDE</v>
      </c>
      <c r="BY559" s="18" t="str">
        <f t="shared" si="291"/>
        <v>ATENDE</v>
      </c>
      <c r="BZ559" s="18" t="str">
        <f t="shared" si="292"/>
        <v>ATENDE</v>
      </c>
      <c r="CA559" s="22" t="str">
        <f t="shared" si="306"/>
        <v>P6</v>
      </c>
      <c r="CB559" s="23">
        <f t="shared" si="293"/>
        <v>0.12333333333333329</v>
      </c>
      <c r="CC559" s="22">
        <v>3.37</v>
      </c>
      <c r="CD559" s="22">
        <v>1.76</v>
      </c>
      <c r="CE559" s="130">
        <f>IF(CA559="-","-",_xlfn.XLOOKUP(CA559,ABNT5101!$B$4:$B$9,ABNT5101!$C$4:$C$9))</f>
        <v>3</v>
      </c>
      <c r="CF559" s="130">
        <f>IF(CA559="-","-",_xlfn.XLOOKUP(CA559,ABNT5101!$B$4:$B$9,ABNT5101!$D$4:$D$9))</f>
        <v>0.6</v>
      </c>
      <c r="CG559" s="18" t="str">
        <f t="shared" si="294"/>
        <v>ATENDE</v>
      </c>
      <c r="CH559" s="18" t="str">
        <f t="shared" si="295"/>
        <v>ATENDE</v>
      </c>
      <c r="CI559" s="18" t="str">
        <f t="shared" si="296"/>
        <v>ATENDE</v>
      </c>
      <c r="CJ559" s="133" t="str">
        <f>_xlfn.XLOOKUP(CK559,'Banco de dados'!$B:$B,'Banco de dados'!$D:$D)</f>
        <v>TECNOWATT</v>
      </c>
      <c r="CK559" s="25" t="s">
        <v>830</v>
      </c>
      <c r="CL559" s="24" t="str">
        <f>_xlfn.XLOOKUP(CK559,'Banco de dados'!$B:$B,'Banco de dados'!$E:$E)</f>
        <v>SIGSAGPTLRRSSNDL_60W_73IBBRS
1-10C1MUN6.5</v>
      </c>
      <c r="CM559" s="24"/>
      <c r="CN559" s="24" t="e">
        <f>IF(CM559="-","-",_xlfn.XLOOKUP(CM559,'Banco de dados'!$B:$B,'Banco de dados'!$E:$E))</f>
        <v>#N/A</v>
      </c>
      <c r="CO559" s="26">
        <f t="shared" si="297"/>
        <v>1</v>
      </c>
      <c r="CP559" s="24">
        <f>_xlfn.XLOOKUP(CK559,'Banco de dados'!$B:$B,'Banco de dados'!$H:$H)</f>
        <v>60</v>
      </c>
      <c r="CQ559" s="24">
        <f>_xlfn.XLOOKUP(CM559,'Banco de dados'!$B:$B,'Banco de dados'!$H:$H)</f>
        <v>0</v>
      </c>
      <c r="CR559" s="24">
        <f>_xlfn.XLOOKUP(CK559,'Banco de dados'!$B:$B,'Banco de dados'!$F:$F)</f>
        <v>9453</v>
      </c>
      <c r="CS559" s="24">
        <f>_xlfn.XLOOKUP(CM559,'Banco de dados'!$B:$B,'Banco de dados'!$F:$F)</f>
        <v>0</v>
      </c>
      <c r="CT559" s="25">
        <v>0</v>
      </c>
      <c r="CU559" s="25">
        <v>5</v>
      </c>
      <c r="CV559" s="24" t="str">
        <f>IF(AI559&lt;=0.5,"Curto I",IF(AND(AI559&gt;='Braços de IP'!$B$9,AI559&lt;='Braços de IP'!$D$9),'Braços de IP'!$E$9,IF(AND(AI559&gt;='Braços de IP'!$B$10,AI559&lt;='Braços de IP'!$D$10),'Braços de IP'!$E$10,IF(AND(AI559&gt;='Braços de IP'!$B$11,AI559&lt;='Braços de IP'!$D$11),'Braços de IP'!$E$11,IF(AND(AI559&gt;='Braços de IP'!$B$12,AI559&lt;='Braços de IP'!$D$12),'Braços de IP'!$E$12,IF(AND(AI559&gt;='Braços de IP'!$B$13,AI559&lt;='Braços de IP'!$D$13),'Braços de IP'!$E$13,IF(AND(AI559&gt;='Braços de IP'!$B$14,AI559&lt;='Braços de IP'!$D$14),'Braços de IP'!$E$14,"ERRO")))))))</f>
        <v>Curto II</v>
      </c>
      <c r="CW559" s="25"/>
      <c r="CX559" s="24" t="str">
        <f>IF($CW559="","",VLOOKUP($CW559,'Braços de IP'!$E$9:$I$15,2,0))</f>
        <v/>
      </c>
      <c r="CY559" s="27" t="str">
        <f>IF($CW559="","",VLOOKUP($CW559,'Braços de IP'!$E$9:$I$15,5,0))</f>
        <v/>
      </c>
      <c r="CZ559" s="24"/>
      <c r="DA559" s="24"/>
      <c r="DB559" s="24"/>
      <c r="DC559" s="24"/>
      <c r="DD559" s="24"/>
      <c r="DE559" s="24"/>
      <c r="DF559" s="28">
        <f t="shared" si="298"/>
        <v>60</v>
      </c>
      <c r="DG559" s="29">
        <f t="shared" si="299"/>
        <v>100</v>
      </c>
      <c r="DH559" s="28">
        <f t="shared" si="300"/>
        <v>160</v>
      </c>
      <c r="DI559" s="30">
        <f t="shared" si="301"/>
        <v>0.4</v>
      </c>
      <c r="DJ559" s="31"/>
      <c r="DK559" s="32"/>
      <c r="DL559" s="15" t="s">
        <v>141</v>
      </c>
      <c r="DM559" s="15"/>
      <c r="DO559" s="33">
        <f t="shared" si="302"/>
        <v>0.48717948717948717</v>
      </c>
    </row>
    <row r="560" spans="3:119" ht="15.75" hidden="1" customHeight="1" x14ac:dyDescent="0.3">
      <c r="C560" t="s">
        <v>1006</v>
      </c>
      <c r="D560" s="15">
        <v>187</v>
      </c>
      <c r="E560" s="15" t="s">
        <v>132</v>
      </c>
      <c r="F560" s="15" t="s">
        <v>357</v>
      </c>
      <c r="G560" s="15">
        <v>-30.029990940000001</v>
      </c>
      <c r="H560" s="15">
        <v>-50.153240590000003</v>
      </c>
      <c r="I560" s="15" t="s">
        <v>154</v>
      </c>
      <c r="J560" s="15" t="s">
        <v>135</v>
      </c>
      <c r="K560" s="15" t="s">
        <v>136</v>
      </c>
      <c r="L560" s="15" t="s">
        <v>148</v>
      </c>
      <c r="M560" s="15">
        <v>100</v>
      </c>
      <c r="N560" s="15">
        <v>17</v>
      </c>
      <c r="O560" s="15">
        <v>0</v>
      </c>
      <c r="P560" s="15">
        <f t="shared" si="276"/>
        <v>200</v>
      </c>
      <c r="Q560" s="20">
        <v>2</v>
      </c>
      <c r="R560" s="16">
        <v>2.5</v>
      </c>
      <c r="S560" s="16">
        <v>7</v>
      </c>
      <c r="T560" s="15"/>
      <c r="U560" s="15"/>
      <c r="V560" s="15">
        <v>0</v>
      </c>
      <c r="W560" s="15">
        <v>2.5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 t="s">
        <v>138</v>
      </c>
      <c r="AD560" s="15" t="s">
        <v>139</v>
      </c>
      <c r="AE560" s="15">
        <v>35.5</v>
      </c>
      <c r="AF560" s="15">
        <v>7</v>
      </c>
      <c r="AG560" s="15">
        <v>1</v>
      </c>
      <c r="AH560" s="15">
        <v>0.4</v>
      </c>
      <c r="AI560" s="15">
        <v>1.3</v>
      </c>
      <c r="AJ560" s="16">
        <f t="shared" si="277"/>
        <v>0.9</v>
      </c>
      <c r="AK560" s="16" t="s">
        <v>135</v>
      </c>
      <c r="AL560" s="16" t="s">
        <v>135</v>
      </c>
      <c r="AM560" s="15" t="s">
        <v>140</v>
      </c>
      <c r="AN560" s="16">
        <f t="shared" si="278"/>
        <v>2</v>
      </c>
      <c r="AO560" s="16">
        <v>0</v>
      </c>
      <c r="AP560" s="16">
        <v>0</v>
      </c>
      <c r="AQ560" s="16">
        <v>0</v>
      </c>
      <c r="AR560" s="16">
        <v>0</v>
      </c>
      <c r="AS560" s="16">
        <v>0</v>
      </c>
      <c r="AT560" s="16" t="s">
        <v>135</v>
      </c>
      <c r="AU560" s="17">
        <f t="shared" si="279"/>
        <v>0</v>
      </c>
      <c r="AV560" s="17"/>
      <c r="AW560" s="17">
        <f>VLOOKUP(I560,ABNT5101!$I$3:$J$9,2)</f>
        <v>10</v>
      </c>
      <c r="AX560" s="17">
        <f>VLOOKUP(I560,ABNT5101!$I$3:$M$9,5)</f>
        <v>0.18</v>
      </c>
      <c r="AY560" s="131" t="str">
        <f>_xlfn.XLOOKUP(I560,ABNT5101!$I:$I,ABNT5101!$L:$L)</f>
        <v>-</v>
      </c>
      <c r="AZ560" s="131">
        <f>_xlfn.XLOOKUP(I560,ABNT5101!$I:$I,ABNT5101!M:M)</f>
        <v>0.18</v>
      </c>
      <c r="BA560" s="131" t="str">
        <f>_xlfn.XLOOKUP(I560,ABNT5101!$I:$I,ABNT5101!N:N)</f>
        <v>-</v>
      </c>
      <c r="BB560" s="131">
        <f>_xlfn.XLOOKUP(I560,ABNT5101!$I:$I,ABNT5101!O:O)</f>
        <v>16</v>
      </c>
      <c r="BC560" s="18" t="str">
        <f t="shared" si="280"/>
        <v>ATENDE</v>
      </c>
      <c r="BD560" s="19">
        <f t="shared" si="281"/>
        <v>4.4999999999999929E-2</v>
      </c>
      <c r="BE560" s="19">
        <f t="shared" si="282"/>
        <v>1.0555555555555558</v>
      </c>
      <c r="BF560" s="19" t="str">
        <f t="shared" si="283"/>
        <v>-</v>
      </c>
      <c r="BG560" s="20">
        <v>10.45</v>
      </c>
      <c r="BH560" s="20">
        <v>0.37</v>
      </c>
      <c r="BI560" s="20"/>
      <c r="BJ560" s="20"/>
      <c r="BK560" s="21"/>
      <c r="BL560" s="20"/>
      <c r="BM560" s="18" t="str">
        <f t="shared" si="284"/>
        <v>ATENDE</v>
      </c>
      <c r="BN560" s="18" t="str">
        <f t="shared" si="285"/>
        <v>ATENDE</v>
      </c>
      <c r="BO560" s="18" t="str">
        <f t="shared" si="286"/>
        <v>ATENDE</v>
      </c>
      <c r="BP560" s="18" t="str">
        <f t="shared" si="287"/>
        <v>ATENDE</v>
      </c>
      <c r="BQ560" s="22" t="str">
        <f t="shared" si="288"/>
        <v>C4</v>
      </c>
      <c r="BR560" s="22" t="str">
        <f t="shared" si="305"/>
        <v>P6</v>
      </c>
      <c r="BS560" s="23">
        <f t="shared" si="289"/>
        <v>1.9166666666666665</v>
      </c>
      <c r="BT560" s="20">
        <v>8.75</v>
      </c>
      <c r="BU560" s="20">
        <v>2.91</v>
      </c>
      <c r="BV560" s="132">
        <f>IF(BR560="-","-",_xlfn.XLOOKUP(BR560,ABNT5101!$B$4:$B$9,ABNT5101!$C$4:$C$9))</f>
        <v>3</v>
      </c>
      <c r="BW560" s="132">
        <f>IF(BR560="-","-",_xlfn.XLOOKUP(BR560,ABNT5101!$B$4:$B$9,ABNT5101!$D$4:$D$9))</f>
        <v>0.6</v>
      </c>
      <c r="BX560" s="18" t="str">
        <f t="shared" si="290"/>
        <v>ATENDE</v>
      </c>
      <c r="BY560" s="18" t="str">
        <f t="shared" si="291"/>
        <v>ATENDE</v>
      </c>
      <c r="BZ560" s="18" t="str">
        <f t="shared" si="292"/>
        <v>ATENDE</v>
      </c>
      <c r="CA560" s="22" t="str">
        <f t="shared" si="306"/>
        <v>P6</v>
      </c>
      <c r="CB560" s="23">
        <f t="shared" si="293"/>
        <v>1.0533333333333332</v>
      </c>
      <c r="CC560" s="22">
        <v>6.16</v>
      </c>
      <c r="CD560" s="22">
        <v>2.84</v>
      </c>
      <c r="CE560" s="130">
        <f>IF(CA560="-","-",_xlfn.XLOOKUP(CA560,ABNT5101!$B$4:$B$9,ABNT5101!$C$4:$C$9))</f>
        <v>3</v>
      </c>
      <c r="CF560" s="130">
        <f>IF(CA560="-","-",_xlfn.XLOOKUP(CA560,ABNT5101!$B$4:$B$9,ABNT5101!$D$4:$D$9))</f>
        <v>0.6</v>
      </c>
      <c r="CG560" s="18" t="str">
        <f t="shared" si="294"/>
        <v>ATENDE</v>
      </c>
      <c r="CH560" s="18" t="str">
        <f t="shared" si="295"/>
        <v>ATENDE</v>
      </c>
      <c r="CI560" s="18" t="str">
        <f t="shared" si="296"/>
        <v>ATENDE</v>
      </c>
      <c r="CJ560" s="133" t="str">
        <f>_xlfn.XLOOKUP(CK560,'Banco de dados'!$B:$B,'Banco de dados'!$D:$D)</f>
        <v>LEDSTAR</v>
      </c>
      <c r="CK560" s="25" t="s">
        <v>711</v>
      </c>
      <c r="CL560" s="24" t="str">
        <f>_xlfn.XLOOKUP(CK560,'Banco de dados'!$B:$B,'Banco de dados'!$E:$E)</f>
        <v>LUM LED SL VT 9.1 44W</v>
      </c>
      <c r="CM560" s="24"/>
      <c r="CN560" s="24" t="e">
        <f>IF(CM560="-","-",_xlfn.XLOOKUP(CM560,'Banco de dados'!$B:$B,'Banco de dados'!$E:$E))</f>
        <v>#N/A</v>
      </c>
      <c r="CO560" s="26">
        <f t="shared" si="297"/>
        <v>1</v>
      </c>
      <c r="CP560" s="24">
        <f>_xlfn.XLOOKUP(CK560,'Banco de dados'!$B:$B,'Banco de dados'!$H:$H)</f>
        <v>44</v>
      </c>
      <c r="CQ560" s="24" t="e">
        <f>_xlfn.XLOOKUP(CM560,'Banco de dados'!$B:$B,'Banco de dados'!$H:$H)</f>
        <v>#N/A</v>
      </c>
      <c r="CR560" s="24">
        <f>_xlfn.XLOOKUP(CK560,'Banco de dados'!$B:$B,'Banco de dados'!$F:$F)</f>
        <v>7657.99</v>
      </c>
      <c r="CS560" s="24">
        <f>_xlfn.XLOOKUP(CM560,'Banco de dados'!$B:$B,'Banco de dados'!$F:$F)</f>
        <v>0</v>
      </c>
      <c r="CT560" s="25">
        <v>0</v>
      </c>
      <c r="CU560" s="25"/>
      <c r="CV560" s="24" t="str">
        <f>IF(AI560&lt;=0.5,"Curto I",IF(AND(AI560&gt;='Braços de IP'!$B$9,AI560&lt;='Braços de IP'!$D$9),'Braços de IP'!$E$9,IF(AND(AI560&gt;='Braços de IP'!$B$10,AI560&lt;='Braços de IP'!$D$10),'Braços de IP'!$E$10,IF(AND(AI560&gt;='Braços de IP'!$B$11,AI560&lt;='Braços de IP'!$D$11),'Braços de IP'!$E$11,IF(AND(AI560&gt;='Braços de IP'!$B$12,AI560&lt;='Braços de IP'!$D$12),'Braços de IP'!$E$12,IF(AND(AI560&gt;='Braços de IP'!$B$13,AI560&lt;='Braços de IP'!$D$13),'Braços de IP'!$E$13,IF(AND(AI560&gt;='Braços de IP'!$B$14,AI560&lt;='Braços de IP'!$D$14),'Braços de IP'!$E$14,"ERRO")))))))</f>
        <v>Curto II</v>
      </c>
      <c r="CW560" s="25"/>
      <c r="CX560" s="24" t="str">
        <f>IF($CW560="","",VLOOKUP($CW560,'Braços de IP'!$E$9:$I$15,2,0))</f>
        <v/>
      </c>
      <c r="CY560" s="27" t="str">
        <f>IF($CW560="","",VLOOKUP($CW560,'Braços de IP'!$E$9:$I$15,5,0))</f>
        <v/>
      </c>
      <c r="CZ560" s="24"/>
      <c r="DA560" s="24"/>
      <c r="DB560" s="24"/>
      <c r="DC560" s="24"/>
      <c r="DD560" s="24"/>
      <c r="DE560" s="24"/>
      <c r="DF560" s="28">
        <f t="shared" si="298"/>
        <v>44</v>
      </c>
      <c r="DG560" s="29">
        <f t="shared" si="299"/>
        <v>100</v>
      </c>
      <c r="DH560" s="28">
        <f t="shared" si="300"/>
        <v>144</v>
      </c>
      <c r="DI560" s="30">
        <f t="shared" si="301"/>
        <v>0.56000000000000005</v>
      </c>
      <c r="DJ560" s="31"/>
      <c r="DK560" s="32"/>
      <c r="DL560" s="15" t="s">
        <v>141</v>
      </c>
      <c r="DM560" s="15"/>
      <c r="DO560" s="33">
        <f t="shared" si="302"/>
        <v>0.62393162393162394</v>
      </c>
    </row>
    <row r="561" spans="1:119" ht="15.75" hidden="1" customHeight="1" x14ac:dyDescent="0.3">
      <c r="C561" t="s">
        <v>1006</v>
      </c>
      <c r="D561" s="15">
        <v>187</v>
      </c>
      <c r="E561" s="15" t="s">
        <v>132</v>
      </c>
      <c r="F561" s="15" t="s">
        <v>357</v>
      </c>
      <c r="G561" s="15">
        <v>-30.029990940000001</v>
      </c>
      <c r="H561" s="15">
        <v>-50.153240590000003</v>
      </c>
      <c r="I561" s="15" t="s">
        <v>154</v>
      </c>
      <c r="J561" s="15" t="s">
        <v>135</v>
      </c>
      <c r="K561" s="15" t="s">
        <v>136</v>
      </c>
      <c r="L561" s="15" t="s">
        <v>148</v>
      </c>
      <c r="M561" s="15">
        <v>100</v>
      </c>
      <c r="N561" s="15">
        <v>17</v>
      </c>
      <c r="O561" s="15">
        <v>0</v>
      </c>
      <c r="P561" s="15">
        <f t="shared" si="276"/>
        <v>200</v>
      </c>
      <c r="Q561" s="20">
        <v>2</v>
      </c>
      <c r="R561" s="16">
        <v>2.5</v>
      </c>
      <c r="S561" s="16">
        <v>7</v>
      </c>
      <c r="T561" s="15"/>
      <c r="U561" s="15"/>
      <c r="V561" s="15">
        <v>0</v>
      </c>
      <c r="W561" s="15">
        <v>2.5</v>
      </c>
      <c r="X561" s="15">
        <v>0</v>
      </c>
      <c r="Y561" s="15">
        <v>0</v>
      </c>
      <c r="Z561" s="15">
        <v>0</v>
      </c>
      <c r="AA561" s="15">
        <v>0</v>
      </c>
      <c r="AB561" s="15">
        <v>0</v>
      </c>
      <c r="AC561" s="15" t="s">
        <v>138</v>
      </c>
      <c r="AD561" s="15" t="s">
        <v>139</v>
      </c>
      <c r="AE561" s="15">
        <v>35.5</v>
      </c>
      <c r="AF561" s="15">
        <v>7</v>
      </c>
      <c r="AG561" s="15">
        <v>1</v>
      </c>
      <c r="AH561" s="15">
        <v>0.4</v>
      </c>
      <c r="AI561" s="15">
        <v>1.3</v>
      </c>
      <c r="AJ561" s="16">
        <f t="shared" si="277"/>
        <v>0.9</v>
      </c>
      <c r="AK561" s="16" t="s">
        <v>135</v>
      </c>
      <c r="AL561" s="16" t="s">
        <v>135</v>
      </c>
      <c r="AM561" s="15" t="s">
        <v>140</v>
      </c>
      <c r="AN561" s="16">
        <f t="shared" si="278"/>
        <v>2</v>
      </c>
      <c r="AO561" s="16">
        <v>0</v>
      </c>
      <c r="AP561" s="16">
        <v>0</v>
      </c>
      <c r="AQ561" s="16">
        <v>0</v>
      </c>
      <c r="AR561" s="16">
        <v>0</v>
      </c>
      <c r="AS561" s="16">
        <v>0</v>
      </c>
      <c r="AT561" s="16" t="s">
        <v>135</v>
      </c>
      <c r="AU561" s="17">
        <f t="shared" si="279"/>
        <v>0</v>
      </c>
      <c r="AV561" s="17"/>
      <c r="AW561" s="17">
        <f>VLOOKUP(I561,ABNT5101!$I$3:$J$9,2)</f>
        <v>10</v>
      </c>
      <c r="AX561" s="17">
        <f>VLOOKUP(I561,ABNT5101!$I$3:$M$9,5)</f>
        <v>0.18</v>
      </c>
      <c r="AY561" s="131" t="str">
        <f>_xlfn.XLOOKUP(I561,ABNT5101!$I:$I,ABNT5101!$L:$L)</f>
        <v>-</v>
      </c>
      <c r="AZ561" s="131">
        <f>_xlfn.XLOOKUP(I561,ABNT5101!$I:$I,ABNT5101!M:M)</f>
        <v>0.18</v>
      </c>
      <c r="BA561" s="131" t="str">
        <f>_xlfn.XLOOKUP(I561,ABNT5101!$I:$I,ABNT5101!N:N)</f>
        <v>-</v>
      </c>
      <c r="BB561" s="131">
        <f>_xlfn.XLOOKUP(I561,ABNT5101!$I:$I,ABNT5101!O:O)</f>
        <v>16</v>
      </c>
      <c r="BC561" s="18" t="str">
        <f t="shared" si="280"/>
        <v>ATENDE</v>
      </c>
      <c r="BD561" s="19">
        <f t="shared" si="281"/>
        <v>0.45399999999999996</v>
      </c>
      <c r="BE561" s="19">
        <f t="shared" si="282"/>
        <v>1.2777777777777777</v>
      </c>
      <c r="BF561" s="19" t="str">
        <f t="shared" si="283"/>
        <v>-</v>
      </c>
      <c r="BG561" s="20">
        <v>14.54</v>
      </c>
      <c r="BH561" s="20">
        <v>0.41</v>
      </c>
      <c r="BI561" s="20"/>
      <c r="BJ561" s="20"/>
      <c r="BK561" s="21"/>
      <c r="BL561" s="20"/>
      <c r="BM561" s="18" t="str">
        <f t="shared" si="284"/>
        <v>ATENDE</v>
      </c>
      <c r="BN561" s="18" t="str">
        <f t="shared" si="285"/>
        <v>ATENDE</v>
      </c>
      <c r="BO561" s="18" t="str">
        <f t="shared" si="286"/>
        <v>ATENDE</v>
      </c>
      <c r="BP561" s="18" t="str">
        <f t="shared" si="287"/>
        <v>ATENDE</v>
      </c>
      <c r="BQ561" s="22" t="str">
        <f t="shared" si="288"/>
        <v>C4</v>
      </c>
      <c r="BR561" s="22" t="str">
        <f t="shared" si="305"/>
        <v>P6</v>
      </c>
      <c r="BS561" s="23">
        <f t="shared" si="289"/>
        <v>2.8366666666666664</v>
      </c>
      <c r="BT561" s="20">
        <v>11.51</v>
      </c>
      <c r="BU561" s="20">
        <v>3.05</v>
      </c>
      <c r="BV561" s="132">
        <f>IF(BR561="-","-",_xlfn.XLOOKUP(BR561,ABNT5101!$B$4:$B$9,ABNT5101!$C$4:$C$9))</f>
        <v>3</v>
      </c>
      <c r="BW561" s="132">
        <f>IF(BR561="-","-",_xlfn.XLOOKUP(BR561,ABNT5101!$B$4:$B$9,ABNT5101!$D$4:$D$9))</f>
        <v>0.6</v>
      </c>
      <c r="BX561" s="18" t="str">
        <f t="shared" si="290"/>
        <v>ATENDE</v>
      </c>
      <c r="BY561" s="18" t="str">
        <f t="shared" si="291"/>
        <v>ATENDE</v>
      </c>
      <c r="BZ561" s="18" t="str">
        <f t="shared" si="292"/>
        <v>ATENDE</v>
      </c>
      <c r="CA561" s="22" t="str">
        <f t="shared" si="306"/>
        <v>P6</v>
      </c>
      <c r="CB561" s="23">
        <f t="shared" si="293"/>
        <v>1.73</v>
      </c>
      <c r="CC561" s="22">
        <v>8.19</v>
      </c>
      <c r="CD561" s="22">
        <v>5.37</v>
      </c>
      <c r="CE561" s="130">
        <f>IF(CA561="-","-",_xlfn.XLOOKUP(CA561,ABNT5101!$B$4:$B$9,ABNT5101!$C$4:$C$9))</f>
        <v>3</v>
      </c>
      <c r="CF561" s="130">
        <f>IF(CA561="-","-",_xlfn.XLOOKUP(CA561,ABNT5101!$B$4:$B$9,ABNT5101!$D$4:$D$9))</f>
        <v>0.6</v>
      </c>
      <c r="CG561" s="18" t="str">
        <f t="shared" si="294"/>
        <v>ATENDE</v>
      </c>
      <c r="CH561" s="18" t="str">
        <f t="shared" si="295"/>
        <v>ATENDE</v>
      </c>
      <c r="CI561" s="18" t="str">
        <f t="shared" si="296"/>
        <v>ATENDE</v>
      </c>
      <c r="CJ561" s="133" t="str">
        <f>_xlfn.XLOOKUP(CK561,'Banco de dados'!$B:$B,'Banco de dados'!$D:$D)</f>
        <v>SX LIGHTING</v>
      </c>
      <c r="CK561" s="25" t="s">
        <v>805</v>
      </c>
      <c r="CL561" s="24" t="str">
        <f>_xlfn.XLOOKUP(CK561,'Banco de dados'!$B:$B,'Banco de dados'!$E:$E)</f>
        <v>SXINEVO050K40L12CZF7PHF</v>
      </c>
      <c r="CM561" s="24"/>
      <c r="CN561" s="24" t="e">
        <f>IF(CM561="-","-",_xlfn.XLOOKUP(CM561,'Banco de dados'!$B:$B,'Banco de dados'!$E:$E))</f>
        <v>#N/A</v>
      </c>
      <c r="CO561" s="26">
        <f t="shared" si="297"/>
        <v>1</v>
      </c>
      <c r="CP561" s="24">
        <f>_xlfn.XLOOKUP(CK561,'Banco de dados'!$B:$B,'Banco de dados'!$H:$H)</f>
        <v>50</v>
      </c>
      <c r="CQ561" s="24" t="e">
        <f>_xlfn.XLOOKUP(CM561,'Banco de dados'!$B:$B,'Banco de dados'!$H:$H)</f>
        <v>#N/A</v>
      </c>
      <c r="CR561" s="24">
        <f>_xlfn.XLOOKUP(CK561,'Banco de dados'!$B:$B,'Banco de dados'!$F:$F)</f>
        <v>8650</v>
      </c>
      <c r="CS561" s="24" t="e">
        <f>_xlfn.XLOOKUP(CM561,'Banco de dados'!$B:$B,'Banco de dados'!$F:$F)</f>
        <v>#N/A</v>
      </c>
      <c r="CT561" s="25">
        <v>0</v>
      </c>
      <c r="CU561" s="25"/>
      <c r="CV561" s="24" t="str">
        <f>IF(AI561&lt;=0.5,"Curto I",IF(AND(AI561&gt;='Braços de IP'!$B$9,AI561&lt;='Braços de IP'!$D$9),'Braços de IP'!$E$9,IF(AND(AI561&gt;='Braços de IP'!$B$10,AI561&lt;='Braços de IP'!$D$10),'Braços de IP'!$E$10,IF(AND(AI561&gt;='Braços de IP'!$B$11,AI561&lt;='Braços de IP'!$D$11),'Braços de IP'!$E$11,IF(AND(AI561&gt;='Braços de IP'!$B$12,AI561&lt;='Braços de IP'!$D$12),'Braços de IP'!$E$12,IF(AND(AI561&gt;='Braços de IP'!$B$13,AI561&lt;='Braços de IP'!$D$13),'Braços de IP'!$E$13,IF(AND(AI561&gt;='Braços de IP'!$B$14,AI561&lt;='Braços de IP'!$D$14),'Braços de IP'!$E$14,"ERRO")))))))</f>
        <v>Curto II</v>
      </c>
      <c r="CW561" s="25"/>
      <c r="CX561" s="24" t="str">
        <f>IF($CW561="","",VLOOKUP($CW561,'Braços de IP'!$E$9:$I$15,2,0))</f>
        <v/>
      </c>
      <c r="CY561" s="27" t="str">
        <f>IF($CW561="","",VLOOKUP($CW561,'Braços de IP'!$E$9:$I$15,5,0))</f>
        <v/>
      </c>
      <c r="CZ561" s="24"/>
      <c r="DA561" s="24"/>
      <c r="DB561" s="24"/>
      <c r="DC561" s="24"/>
      <c r="DD561" s="24"/>
      <c r="DE561" s="24"/>
      <c r="DF561" s="28">
        <f t="shared" si="298"/>
        <v>50</v>
      </c>
      <c r="DG561" s="29">
        <f t="shared" si="299"/>
        <v>100</v>
      </c>
      <c r="DH561" s="28">
        <f t="shared" si="300"/>
        <v>150</v>
      </c>
      <c r="DI561" s="30">
        <f t="shared" si="301"/>
        <v>0.5</v>
      </c>
      <c r="DJ561" s="31"/>
      <c r="DK561" s="32"/>
      <c r="DL561" s="15" t="s">
        <v>141</v>
      </c>
      <c r="DM561" s="15"/>
      <c r="DO561" s="33">
        <f t="shared" si="302"/>
        <v>0.57264957264957261</v>
      </c>
    </row>
    <row r="562" spans="1:119" ht="15.75" hidden="1" customHeight="1" x14ac:dyDescent="0.3">
      <c r="C562" t="s">
        <v>1006</v>
      </c>
      <c r="D562" s="15">
        <v>187</v>
      </c>
      <c r="E562" s="15" t="s">
        <v>132</v>
      </c>
      <c r="F562" s="15" t="s">
        <v>357</v>
      </c>
      <c r="G562" s="15">
        <v>-30.029990940000001</v>
      </c>
      <c r="H562" s="15">
        <v>-50.153240590000003</v>
      </c>
      <c r="I562" s="15" t="s">
        <v>154</v>
      </c>
      <c r="J562" s="15" t="s">
        <v>135</v>
      </c>
      <c r="K562" s="15" t="s">
        <v>136</v>
      </c>
      <c r="L562" s="15" t="s">
        <v>148</v>
      </c>
      <c r="M562" s="15">
        <v>100</v>
      </c>
      <c r="N562" s="15">
        <v>17</v>
      </c>
      <c r="O562" s="15">
        <v>0</v>
      </c>
      <c r="P562" s="15">
        <f t="shared" si="276"/>
        <v>200</v>
      </c>
      <c r="Q562" s="20">
        <v>2</v>
      </c>
      <c r="R562" s="16">
        <v>2.5</v>
      </c>
      <c r="S562" s="16">
        <v>7</v>
      </c>
      <c r="T562" s="15"/>
      <c r="U562" s="15"/>
      <c r="V562" s="15">
        <v>0</v>
      </c>
      <c r="W562" s="15">
        <v>2.5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 t="s">
        <v>138</v>
      </c>
      <c r="AD562" s="15" t="s">
        <v>139</v>
      </c>
      <c r="AE562" s="15">
        <v>35.5</v>
      </c>
      <c r="AF562" s="15">
        <v>7</v>
      </c>
      <c r="AG562" s="15">
        <v>1</v>
      </c>
      <c r="AH562" s="15">
        <v>0.4</v>
      </c>
      <c r="AI562" s="15">
        <v>1.3</v>
      </c>
      <c r="AJ562" s="16">
        <f t="shared" si="277"/>
        <v>0.9</v>
      </c>
      <c r="AK562" s="16" t="s">
        <v>135</v>
      </c>
      <c r="AL562" s="16" t="s">
        <v>135</v>
      </c>
      <c r="AM562" s="15" t="s">
        <v>140</v>
      </c>
      <c r="AN562" s="16">
        <f t="shared" si="278"/>
        <v>2</v>
      </c>
      <c r="AO562" s="16">
        <v>0</v>
      </c>
      <c r="AP562" s="16">
        <v>0</v>
      </c>
      <c r="AQ562" s="16">
        <v>0</v>
      </c>
      <c r="AR562" s="16">
        <v>0</v>
      </c>
      <c r="AS562" s="16">
        <v>0</v>
      </c>
      <c r="AT562" s="16" t="s">
        <v>135</v>
      </c>
      <c r="AU562" s="17">
        <f t="shared" si="279"/>
        <v>0</v>
      </c>
      <c r="AV562" s="17"/>
      <c r="AW562" s="17">
        <f>VLOOKUP(I562,ABNT5101!$I$3:$J$9,2)</f>
        <v>10</v>
      </c>
      <c r="AX562" s="17">
        <f>VLOOKUP(I562,ABNT5101!$I$3:$M$9,5)</f>
        <v>0.18</v>
      </c>
      <c r="AY562" s="131" t="str">
        <f>_xlfn.XLOOKUP(I562,ABNT5101!$I:$I,ABNT5101!$L:$L)</f>
        <v>-</v>
      </c>
      <c r="AZ562" s="131">
        <f>_xlfn.XLOOKUP(I562,ABNT5101!$I:$I,ABNT5101!M:M)</f>
        <v>0.18</v>
      </c>
      <c r="BA562" s="131" t="str">
        <f>_xlfn.XLOOKUP(I562,ABNT5101!$I:$I,ABNT5101!N:N)</f>
        <v>-</v>
      </c>
      <c r="BB562" s="131">
        <f>_xlfn.XLOOKUP(I562,ABNT5101!$I:$I,ABNT5101!O:O)</f>
        <v>16</v>
      </c>
      <c r="BC562" s="18" t="str">
        <f t="shared" si="280"/>
        <v>ATENDE</v>
      </c>
      <c r="BD562" s="19">
        <f t="shared" si="281"/>
        <v>0.11799999999999988</v>
      </c>
      <c r="BE562" s="19">
        <f t="shared" si="282"/>
        <v>0.88888888888888906</v>
      </c>
      <c r="BF562" s="19" t="str">
        <f t="shared" si="283"/>
        <v>-</v>
      </c>
      <c r="BG562" s="20">
        <v>11.18</v>
      </c>
      <c r="BH562" s="20">
        <v>0.34</v>
      </c>
      <c r="BI562" s="20"/>
      <c r="BJ562" s="20"/>
      <c r="BK562" s="21"/>
      <c r="BL562" s="20"/>
      <c r="BM562" s="18" t="str">
        <f t="shared" si="284"/>
        <v>ATENDE</v>
      </c>
      <c r="BN562" s="18" t="str">
        <f t="shared" si="285"/>
        <v>ATENDE</v>
      </c>
      <c r="BO562" s="18" t="str">
        <f t="shared" si="286"/>
        <v>ATENDE</v>
      </c>
      <c r="BP562" s="18" t="str">
        <f t="shared" si="287"/>
        <v>ATENDE</v>
      </c>
      <c r="BQ562" s="22" t="str">
        <f t="shared" si="288"/>
        <v>C4</v>
      </c>
      <c r="BR562" s="22" t="str">
        <f t="shared" si="305"/>
        <v>P6</v>
      </c>
      <c r="BS562" s="23">
        <f t="shared" si="289"/>
        <v>1.9233333333333333</v>
      </c>
      <c r="BT562" s="20">
        <v>8.77</v>
      </c>
      <c r="BU562" s="20">
        <v>2.8</v>
      </c>
      <c r="BV562" s="132">
        <f>IF(BR562="-","-",_xlfn.XLOOKUP(BR562,ABNT5101!$B$4:$B$9,ABNT5101!$C$4:$C$9))</f>
        <v>3</v>
      </c>
      <c r="BW562" s="132">
        <f>IF(BR562="-","-",_xlfn.XLOOKUP(BR562,ABNT5101!$B$4:$B$9,ABNT5101!$D$4:$D$9))</f>
        <v>0.6</v>
      </c>
      <c r="BX562" s="18" t="str">
        <f t="shared" si="290"/>
        <v>ATENDE</v>
      </c>
      <c r="BY562" s="18" t="str">
        <f t="shared" si="291"/>
        <v>ATENDE</v>
      </c>
      <c r="BZ562" s="18" t="str">
        <f t="shared" si="292"/>
        <v>ATENDE</v>
      </c>
      <c r="CA562" s="22" t="str">
        <f t="shared" si="306"/>
        <v>P6</v>
      </c>
      <c r="CB562" s="23">
        <f t="shared" si="293"/>
        <v>0.44666666666666655</v>
      </c>
      <c r="CC562" s="22">
        <v>4.34</v>
      </c>
      <c r="CD562" s="22">
        <v>1.86</v>
      </c>
      <c r="CE562" s="130">
        <f>IF(CA562="-","-",_xlfn.XLOOKUP(CA562,ABNT5101!$B$4:$B$9,ABNT5101!$C$4:$C$9))</f>
        <v>3</v>
      </c>
      <c r="CF562" s="130">
        <f>IF(CA562="-","-",_xlfn.XLOOKUP(CA562,ABNT5101!$B$4:$B$9,ABNT5101!$D$4:$D$9))</f>
        <v>0.6</v>
      </c>
      <c r="CG562" s="18" t="str">
        <f t="shared" si="294"/>
        <v>ATENDE</v>
      </c>
      <c r="CH562" s="18" t="str">
        <f t="shared" si="295"/>
        <v>ATENDE</v>
      </c>
      <c r="CI562" s="18" t="str">
        <f t="shared" si="296"/>
        <v>ATENDE</v>
      </c>
      <c r="CJ562" s="133" t="str">
        <f>_xlfn.XLOOKUP(CK562,'Banco de dados'!$B:$B,'Banco de dados'!$D:$D)</f>
        <v>TECNOWATT</v>
      </c>
      <c r="CK562" s="25" t="s">
        <v>826</v>
      </c>
      <c r="CL562" s="24" t="str">
        <f>_xlfn.XLOOKUP(CK562,'Banco de dados'!$B:$B,'Banco de dados'!$E:$E)</f>
        <v>SIGSAGPTLRRSSNDL_40W_50IBBRS
1-10C1MUN6.5</v>
      </c>
      <c r="CM562" s="24"/>
      <c r="CN562" s="24" t="e">
        <f>IF(CM562="-","-",_xlfn.XLOOKUP(CM562,'Banco de dados'!$B:$B,'Banco de dados'!$E:$E))</f>
        <v>#N/A</v>
      </c>
      <c r="CO562" s="26">
        <f t="shared" si="297"/>
        <v>1</v>
      </c>
      <c r="CP562" s="24">
        <f>_xlfn.XLOOKUP(CK562,'Banco de dados'!$B:$B,'Banco de dados'!$H:$H)</f>
        <v>40</v>
      </c>
      <c r="CQ562" s="24" t="e">
        <f>_xlfn.XLOOKUP(CM562,'Banco de dados'!$B:$B,'Banco de dados'!$H:$H)</f>
        <v>#N/A</v>
      </c>
      <c r="CR562" s="24">
        <f>_xlfn.XLOOKUP(CK562,'Banco de dados'!$B:$B,'Banco de dados'!$F:$F)</f>
        <v>6641</v>
      </c>
      <c r="CS562" s="24" t="e">
        <f>_xlfn.XLOOKUP(CM562,'Banco de dados'!$B:$B,'Banco de dados'!$F:$F)</f>
        <v>#N/A</v>
      </c>
      <c r="CT562" s="25">
        <v>0</v>
      </c>
      <c r="CU562" s="25"/>
      <c r="CV562" s="24" t="str">
        <f>IF(AI562&lt;=0.5,"Curto I",IF(AND(AI562&gt;='Braços de IP'!$B$9,AI562&lt;='Braços de IP'!$D$9),'Braços de IP'!$E$9,IF(AND(AI562&gt;='Braços de IP'!$B$10,AI562&lt;='Braços de IP'!$D$10),'Braços de IP'!$E$10,IF(AND(AI562&gt;='Braços de IP'!$B$11,AI562&lt;='Braços de IP'!$D$11),'Braços de IP'!$E$11,IF(AND(AI562&gt;='Braços de IP'!$B$12,AI562&lt;='Braços de IP'!$D$12),'Braços de IP'!$E$12,IF(AND(AI562&gt;='Braços de IP'!$B$13,AI562&lt;='Braços de IP'!$D$13),'Braços de IP'!$E$13,IF(AND(AI562&gt;='Braços de IP'!$B$14,AI562&lt;='Braços de IP'!$D$14),'Braços de IP'!$E$14,"ERRO")))))))</f>
        <v>Curto II</v>
      </c>
      <c r="CW562" s="25"/>
      <c r="CX562" s="24" t="str">
        <f>IF($CW562="","",VLOOKUP($CW562,'Braços de IP'!$E$9:$I$15,2,0))</f>
        <v/>
      </c>
      <c r="CY562" s="27" t="str">
        <f>IF($CW562="","",VLOOKUP($CW562,'Braços de IP'!$E$9:$I$15,5,0))</f>
        <v/>
      </c>
      <c r="CZ562" s="24"/>
      <c r="DA562" s="24"/>
      <c r="DB562" s="24"/>
      <c r="DC562" s="24"/>
      <c r="DD562" s="24"/>
      <c r="DE562" s="24"/>
      <c r="DF562" s="28">
        <f t="shared" si="298"/>
        <v>40</v>
      </c>
      <c r="DG562" s="29">
        <f t="shared" si="299"/>
        <v>100</v>
      </c>
      <c r="DH562" s="28">
        <f t="shared" si="300"/>
        <v>140</v>
      </c>
      <c r="DI562" s="30">
        <f t="shared" si="301"/>
        <v>0.6</v>
      </c>
      <c r="DJ562" s="31"/>
      <c r="DK562" s="32"/>
      <c r="DL562" s="15" t="s">
        <v>141</v>
      </c>
      <c r="DM562" s="15"/>
      <c r="DO562" s="33">
        <f t="shared" si="302"/>
        <v>0.65811965811965811</v>
      </c>
    </row>
    <row r="563" spans="1:119" ht="15.75" hidden="1" customHeight="1" x14ac:dyDescent="0.3">
      <c r="C563" t="s">
        <v>1006</v>
      </c>
      <c r="D563" s="15">
        <v>188</v>
      </c>
      <c r="E563" s="15" t="s">
        <v>132</v>
      </c>
      <c r="F563" s="15" t="s">
        <v>358</v>
      </c>
      <c r="G563" s="15">
        <v>-30.030777409999999</v>
      </c>
      <c r="H563" s="15">
        <v>-50.152010930000003</v>
      </c>
      <c r="I563" s="15" t="s">
        <v>154</v>
      </c>
      <c r="J563" s="15" t="s">
        <v>135</v>
      </c>
      <c r="K563" s="15" t="s">
        <v>136</v>
      </c>
      <c r="L563" s="15" t="s">
        <v>148</v>
      </c>
      <c r="M563" s="15">
        <v>100</v>
      </c>
      <c r="N563" s="15">
        <v>17</v>
      </c>
      <c r="O563" s="15">
        <v>0</v>
      </c>
      <c r="P563" s="15">
        <f t="shared" si="276"/>
        <v>0</v>
      </c>
      <c r="Q563" s="20">
        <v>2</v>
      </c>
      <c r="R563" s="16">
        <v>2.6</v>
      </c>
      <c r="S563" s="16">
        <v>7</v>
      </c>
      <c r="T563" s="15"/>
      <c r="U563" s="15"/>
      <c r="V563" s="15">
        <v>0</v>
      </c>
      <c r="W563" s="15">
        <v>2.5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 t="s">
        <v>138</v>
      </c>
      <c r="AD563" s="15" t="s">
        <v>139</v>
      </c>
      <c r="AE563" s="15">
        <v>39.6</v>
      </c>
      <c r="AF563" s="15">
        <v>0</v>
      </c>
      <c r="AG563" s="15">
        <v>0</v>
      </c>
      <c r="AH563" s="15">
        <v>0.5</v>
      </c>
      <c r="AI563" s="15">
        <v>0</v>
      </c>
      <c r="AJ563" s="16">
        <f t="shared" si="277"/>
        <v>-0.5</v>
      </c>
      <c r="AK563" s="16" t="s">
        <v>135</v>
      </c>
      <c r="AL563" s="16" t="s">
        <v>135</v>
      </c>
      <c r="AM563" s="15" t="s">
        <v>140</v>
      </c>
      <c r="AN563" s="16">
        <f t="shared" si="278"/>
        <v>0</v>
      </c>
      <c r="AO563" s="16">
        <v>0</v>
      </c>
      <c r="AP563" s="16">
        <v>0</v>
      </c>
      <c r="AQ563" s="16">
        <v>0</v>
      </c>
      <c r="AR563" s="16">
        <v>0</v>
      </c>
      <c r="AS563" s="16">
        <v>0</v>
      </c>
      <c r="AT563" s="16" t="s">
        <v>135</v>
      </c>
      <c r="AU563" s="17">
        <f t="shared" si="279"/>
        <v>0</v>
      </c>
      <c r="AV563" s="17"/>
      <c r="AW563" s="17">
        <f>VLOOKUP(I563,ABNT5101!$I$3:$J$9,2)</f>
        <v>10</v>
      </c>
      <c r="AX563" s="17">
        <f>VLOOKUP(I563,ABNT5101!$I$3:$M$9,5)</f>
        <v>0.18</v>
      </c>
      <c r="AY563" s="131" t="str">
        <f>_xlfn.XLOOKUP(I563,ABNT5101!$I:$I,ABNT5101!$L:$L)</f>
        <v>-</v>
      </c>
      <c r="AZ563" s="131">
        <f>_xlfn.XLOOKUP(I563,ABNT5101!$I:$I,ABNT5101!M:M)</f>
        <v>0.18</v>
      </c>
      <c r="BA563" s="131" t="str">
        <f>_xlfn.XLOOKUP(I563,ABNT5101!$I:$I,ABNT5101!N:N)</f>
        <v>-</v>
      </c>
      <c r="BB563" s="131">
        <f>_xlfn.XLOOKUP(I563,ABNT5101!$I:$I,ABNT5101!O:O)</f>
        <v>16</v>
      </c>
      <c r="BC563" s="18" t="str">
        <f t="shared" si="280"/>
        <v>ATENDE</v>
      </c>
      <c r="BD563" s="19">
        <f t="shared" si="281"/>
        <v>1.2000000000000011E-2</v>
      </c>
      <c r="BE563" s="19">
        <f t="shared" si="282"/>
        <v>0.5555555555555558</v>
      </c>
      <c r="BF563" s="19" t="str">
        <f t="shared" si="283"/>
        <v>-</v>
      </c>
      <c r="BG563" s="20">
        <v>10.119999999999999</v>
      </c>
      <c r="BH563" s="20">
        <v>0.28000000000000003</v>
      </c>
      <c r="BI563" s="20"/>
      <c r="BJ563" s="20"/>
      <c r="BK563" s="21"/>
      <c r="BL563" s="20"/>
      <c r="BM563" s="18" t="str">
        <f t="shared" si="284"/>
        <v>ATENDE</v>
      </c>
      <c r="BN563" s="18" t="str">
        <f t="shared" si="285"/>
        <v>ATENDE</v>
      </c>
      <c r="BO563" s="18" t="str">
        <f t="shared" si="286"/>
        <v>ATENDE</v>
      </c>
      <c r="BP563" s="18" t="str">
        <f t="shared" si="287"/>
        <v>ATENDE</v>
      </c>
      <c r="BQ563" s="22" t="str">
        <f t="shared" si="288"/>
        <v>C4</v>
      </c>
      <c r="BR563" s="22" t="str">
        <f t="shared" si="305"/>
        <v>P6</v>
      </c>
      <c r="BS563" s="23">
        <f t="shared" si="289"/>
        <v>2.6766666666666663</v>
      </c>
      <c r="BT563" s="20">
        <v>11.03</v>
      </c>
      <c r="BU563" s="20">
        <v>2.74</v>
      </c>
      <c r="BV563" s="132">
        <f>IF(BR563="-","-",_xlfn.XLOOKUP(BR563,ABNT5101!$B$4:$B$9,ABNT5101!$C$4:$C$9))</f>
        <v>3</v>
      </c>
      <c r="BW563" s="132">
        <f>IF(BR563="-","-",_xlfn.XLOOKUP(BR563,ABNT5101!$B$4:$B$9,ABNT5101!$D$4:$D$9))</f>
        <v>0.6</v>
      </c>
      <c r="BX563" s="18" t="str">
        <f t="shared" si="290"/>
        <v>ATENDE</v>
      </c>
      <c r="BY563" s="18" t="str">
        <f t="shared" si="291"/>
        <v>ATENDE</v>
      </c>
      <c r="BZ563" s="18" t="str">
        <f t="shared" si="292"/>
        <v>ATENDE</v>
      </c>
      <c r="CA563" s="22" t="str">
        <f t="shared" si="306"/>
        <v>P6</v>
      </c>
      <c r="CB563" s="23">
        <f t="shared" si="293"/>
        <v>0.56333333333333346</v>
      </c>
      <c r="CC563" s="22">
        <v>4.6900000000000004</v>
      </c>
      <c r="CD563" s="22">
        <v>1.94</v>
      </c>
      <c r="CE563" s="130">
        <f>IF(CA563="-","-",_xlfn.XLOOKUP(CA563,ABNT5101!$B$4:$B$9,ABNT5101!$C$4:$C$9))</f>
        <v>3</v>
      </c>
      <c r="CF563" s="130">
        <f>IF(CA563="-","-",_xlfn.XLOOKUP(CA563,ABNT5101!$B$4:$B$9,ABNT5101!$D$4:$D$9))</f>
        <v>0.6</v>
      </c>
      <c r="CG563" s="18" t="str">
        <f t="shared" si="294"/>
        <v>ATENDE</v>
      </c>
      <c r="CH563" s="18" t="str">
        <f t="shared" si="295"/>
        <v>ATENDE</v>
      </c>
      <c r="CI563" s="18" t="str">
        <f t="shared" si="296"/>
        <v>ATENDE</v>
      </c>
      <c r="CJ563" s="133" t="str">
        <f>_xlfn.XLOOKUP(CK563,'Banco de dados'!$B:$B,'Banco de dados'!$D:$D)</f>
        <v>LEDSTAR</v>
      </c>
      <c r="CK563" s="25" t="s">
        <v>713</v>
      </c>
      <c r="CL563" s="24" t="str">
        <f>_xlfn.XLOOKUP(CK563,'Banco de dados'!$B:$B,'Banco de dados'!$E:$E)</f>
        <v>LUM LED SL VT 9.1 52W</v>
      </c>
      <c r="CM563" s="24"/>
      <c r="CN563" s="24" t="e">
        <f>IF(CM563="-","-",_xlfn.XLOOKUP(CM563,'Banco de dados'!$B:$B,'Banco de dados'!$E:$E))</f>
        <v>#N/A</v>
      </c>
      <c r="CO563" s="26">
        <f t="shared" si="297"/>
        <v>0</v>
      </c>
      <c r="CP563" s="24">
        <f>_xlfn.XLOOKUP(CK563,'Banco de dados'!$B:$B,'Banco de dados'!$H:$H)</f>
        <v>52</v>
      </c>
      <c r="CQ563" s="24">
        <f>_xlfn.XLOOKUP(CM563,'Banco de dados'!$B:$B,'Banco de dados'!$H:$H)</f>
        <v>0</v>
      </c>
      <c r="CR563" s="24">
        <f>_xlfn.XLOOKUP(CK563,'Banco de dados'!$B:$B,'Banco de dados'!$F:$F)</f>
        <v>8960.18</v>
      </c>
      <c r="CS563" s="24" t="e">
        <f>_xlfn.XLOOKUP(CM563,'Banco de dados'!$B:$B,'Banco de dados'!$F:$F)</f>
        <v>#N/A</v>
      </c>
      <c r="CT563" s="25">
        <v>0</v>
      </c>
      <c r="CU563" s="25"/>
      <c r="CV563" s="24" t="str">
        <f>IF(AI563&lt;=0.5,"Curto I",IF(AND(AI563&gt;='Braços de IP'!$B$9,AI563&lt;='Braços de IP'!$D$9),'Braços de IP'!$E$9,IF(AND(AI563&gt;='Braços de IP'!$B$10,AI563&lt;='Braços de IP'!$D$10),'Braços de IP'!$E$10,IF(AND(AI563&gt;='Braços de IP'!$B$11,AI563&lt;='Braços de IP'!$D$11),'Braços de IP'!$E$11,IF(AND(AI563&gt;='Braços de IP'!$B$12,AI563&lt;='Braços de IP'!$D$12),'Braços de IP'!$E$12,IF(AND(AI563&gt;='Braços de IP'!$B$13,AI563&lt;='Braços de IP'!$D$13),'Braços de IP'!$E$13,IF(AND(AI563&gt;='Braços de IP'!$B$14,AI563&lt;='Braços de IP'!$D$14),'Braços de IP'!$E$14,"ERRO")))))))</f>
        <v>Curto I</v>
      </c>
      <c r="CW563" s="25"/>
      <c r="CX563" s="24" t="str">
        <f>IF($CW563="","",VLOOKUP($CW563,'Braços de IP'!$E$9:$I$15,2,0))</f>
        <v/>
      </c>
      <c r="CY563" s="27" t="str">
        <f>IF($CW563="","",VLOOKUP($CW563,'Braços de IP'!$E$9:$I$15,5,0))</f>
        <v/>
      </c>
      <c r="CZ563" s="24"/>
      <c r="DA563" s="24"/>
      <c r="DB563" s="24"/>
      <c r="DC563" s="24"/>
      <c r="DD563" s="24"/>
      <c r="DE563" s="24"/>
      <c r="DF563" s="28">
        <f t="shared" si="298"/>
        <v>52</v>
      </c>
      <c r="DG563" s="29">
        <f t="shared" si="299"/>
        <v>100</v>
      </c>
      <c r="DH563" s="28">
        <f t="shared" si="300"/>
        <v>0</v>
      </c>
      <c r="DI563" s="30">
        <f t="shared" si="301"/>
        <v>0.48</v>
      </c>
      <c r="DJ563" s="31"/>
      <c r="DK563" s="32"/>
      <c r="DL563" s="15" t="s">
        <v>141</v>
      </c>
      <c r="DM563" s="15"/>
      <c r="DO563" s="33">
        <f t="shared" si="302"/>
        <v>0.55555555555555558</v>
      </c>
    </row>
    <row r="564" spans="1:119" ht="15.75" hidden="1" customHeight="1" x14ac:dyDescent="0.3">
      <c r="C564" t="s">
        <v>1006</v>
      </c>
      <c r="D564" s="15">
        <v>188</v>
      </c>
      <c r="E564" s="15" t="s">
        <v>132</v>
      </c>
      <c r="F564" s="15" t="s">
        <v>358</v>
      </c>
      <c r="G564" s="15">
        <v>-30.030777409999999</v>
      </c>
      <c r="H564" s="15">
        <v>-50.152010930000003</v>
      </c>
      <c r="I564" s="15" t="s">
        <v>154</v>
      </c>
      <c r="J564" s="15" t="s">
        <v>135</v>
      </c>
      <c r="K564" s="15" t="s">
        <v>136</v>
      </c>
      <c r="L564" s="15" t="s">
        <v>148</v>
      </c>
      <c r="M564" s="15">
        <v>100</v>
      </c>
      <c r="N564" s="15">
        <v>17</v>
      </c>
      <c r="O564" s="15">
        <v>0</v>
      </c>
      <c r="P564" s="15">
        <f t="shared" si="276"/>
        <v>0</v>
      </c>
      <c r="Q564" s="20">
        <v>2</v>
      </c>
      <c r="R564" s="16">
        <v>2.6</v>
      </c>
      <c r="S564" s="16">
        <v>7</v>
      </c>
      <c r="T564" s="15"/>
      <c r="U564" s="15"/>
      <c r="V564" s="15">
        <v>0</v>
      </c>
      <c r="W564" s="15">
        <v>2.5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 t="s">
        <v>138</v>
      </c>
      <c r="AD564" s="15" t="s">
        <v>139</v>
      </c>
      <c r="AE564" s="15">
        <v>39.6</v>
      </c>
      <c r="AF564" s="15">
        <v>0</v>
      </c>
      <c r="AG564" s="15">
        <v>0</v>
      </c>
      <c r="AH564" s="15">
        <v>0.5</v>
      </c>
      <c r="AI564" s="15">
        <v>0</v>
      </c>
      <c r="AJ564" s="16">
        <f t="shared" si="277"/>
        <v>-0.5</v>
      </c>
      <c r="AK564" s="16" t="s">
        <v>135</v>
      </c>
      <c r="AL564" s="16" t="s">
        <v>135</v>
      </c>
      <c r="AM564" s="15" t="s">
        <v>140</v>
      </c>
      <c r="AN564" s="16">
        <f t="shared" si="278"/>
        <v>0</v>
      </c>
      <c r="AO564" s="16">
        <v>0</v>
      </c>
      <c r="AP564" s="16">
        <v>0</v>
      </c>
      <c r="AQ564" s="16">
        <v>0</v>
      </c>
      <c r="AR564" s="16">
        <v>0</v>
      </c>
      <c r="AS564" s="16">
        <v>0</v>
      </c>
      <c r="AT564" s="16" t="s">
        <v>135</v>
      </c>
      <c r="AU564" s="17">
        <f t="shared" si="279"/>
        <v>0</v>
      </c>
      <c r="AV564" s="17"/>
      <c r="AW564" s="17">
        <f>VLOOKUP(I564,ABNT5101!$I$3:$J$9,2)</f>
        <v>10</v>
      </c>
      <c r="AX564" s="17">
        <f>VLOOKUP(I564,ABNT5101!$I$3:$M$9,5)</f>
        <v>0.18</v>
      </c>
      <c r="AY564" s="131" t="str">
        <f>_xlfn.XLOOKUP(I564,ABNT5101!$I:$I,ABNT5101!$L:$L)</f>
        <v>-</v>
      </c>
      <c r="AZ564" s="131">
        <f>_xlfn.XLOOKUP(I564,ABNT5101!$I:$I,ABNT5101!M:M)</f>
        <v>0.18</v>
      </c>
      <c r="BA564" s="131" t="str">
        <f>_xlfn.XLOOKUP(I564,ABNT5101!$I:$I,ABNT5101!N:N)</f>
        <v>-</v>
      </c>
      <c r="BB564" s="131">
        <f>_xlfn.XLOOKUP(I564,ABNT5101!$I:$I,ABNT5101!O:O)</f>
        <v>16</v>
      </c>
      <c r="BC564" s="18" t="str">
        <f t="shared" si="280"/>
        <v>ATENDE</v>
      </c>
      <c r="BD564" s="19">
        <f t="shared" si="281"/>
        <v>0.19700000000000006</v>
      </c>
      <c r="BE564" s="19">
        <f t="shared" si="282"/>
        <v>1.2222222222222223</v>
      </c>
      <c r="BF564" s="19" t="str">
        <f t="shared" si="283"/>
        <v>-</v>
      </c>
      <c r="BG564" s="20">
        <v>11.97</v>
      </c>
      <c r="BH564" s="20">
        <v>0.4</v>
      </c>
      <c r="BI564" s="20"/>
      <c r="BJ564" s="20"/>
      <c r="BK564" s="21"/>
      <c r="BL564" s="20"/>
      <c r="BM564" s="18" t="str">
        <f t="shared" si="284"/>
        <v>ATENDE</v>
      </c>
      <c r="BN564" s="18" t="str">
        <f t="shared" si="285"/>
        <v>ATENDE</v>
      </c>
      <c r="BO564" s="18" t="str">
        <f t="shared" si="286"/>
        <v>ATENDE</v>
      </c>
      <c r="BP564" s="18" t="str">
        <f t="shared" si="287"/>
        <v>ATENDE</v>
      </c>
      <c r="BQ564" s="22" t="str">
        <f t="shared" si="288"/>
        <v>C4</v>
      </c>
      <c r="BR564" s="22" t="str">
        <f t="shared" si="305"/>
        <v>P6</v>
      </c>
      <c r="BS564" s="23">
        <f t="shared" si="289"/>
        <v>3.3233333333333333</v>
      </c>
      <c r="BT564" s="20">
        <v>12.97</v>
      </c>
      <c r="BU564" s="20">
        <v>2.34</v>
      </c>
      <c r="BV564" s="132">
        <f>IF(BR564="-","-",_xlfn.XLOOKUP(BR564,ABNT5101!$B$4:$B$9,ABNT5101!$C$4:$C$9))</f>
        <v>3</v>
      </c>
      <c r="BW564" s="132">
        <f>IF(BR564="-","-",_xlfn.XLOOKUP(BR564,ABNT5101!$B$4:$B$9,ABNT5101!$D$4:$D$9))</f>
        <v>0.6</v>
      </c>
      <c r="BX564" s="18" t="str">
        <f t="shared" si="290"/>
        <v>ATENDE</v>
      </c>
      <c r="BY564" s="18" t="str">
        <f t="shared" si="291"/>
        <v>ATENDE</v>
      </c>
      <c r="BZ564" s="18" t="str">
        <f t="shared" si="292"/>
        <v>ATENDE</v>
      </c>
      <c r="CA564" s="22" t="str">
        <f t="shared" si="306"/>
        <v>P6</v>
      </c>
      <c r="CB564" s="23">
        <f t="shared" si="293"/>
        <v>0.6100000000000001</v>
      </c>
      <c r="CC564" s="22">
        <v>4.83</v>
      </c>
      <c r="CD564" s="22">
        <v>2.61</v>
      </c>
      <c r="CE564" s="130">
        <f>IF(CA564="-","-",_xlfn.XLOOKUP(CA564,ABNT5101!$B$4:$B$9,ABNT5101!$C$4:$C$9))</f>
        <v>3</v>
      </c>
      <c r="CF564" s="130">
        <f>IF(CA564="-","-",_xlfn.XLOOKUP(CA564,ABNT5101!$B$4:$B$9,ABNT5101!$D$4:$D$9))</f>
        <v>0.6</v>
      </c>
      <c r="CG564" s="18" t="str">
        <f t="shared" si="294"/>
        <v>ATENDE</v>
      </c>
      <c r="CH564" s="18" t="str">
        <f t="shared" si="295"/>
        <v>ATENDE</v>
      </c>
      <c r="CI564" s="18" t="str">
        <f t="shared" si="296"/>
        <v>ATENDE</v>
      </c>
      <c r="CJ564" s="133" t="str">
        <f>_xlfn.XLOOKUP(CK564,'Banco de dados'!$B:$B,'Banco de dados'!$D:$D)</f>
        <v>SX LIGHTING</v>
      </c>
      <c r="CK564" s="25" t="s">
        <v>805</v>
      </c>
      <c r="CL564" s="24" t="str">
        <f>_xlfn.XLOOKUP(CK564,'Banco de dados'!$B:$B,'Banco de dados'!$E:$E)</f>
        <v>SXINEVO050K40L12CZF7PHF</v>
      </c>
      <c r="CM564" s="24"/>
      <c r="CN564" s="24">
        <f>IF(CM564="-","-",_xlfn.XLOOKUP(CM564,'Banco de dados'!$B:$B,'Banco de dados'!$E:$E))</f>
        <v>0</v>
      </c>
      <c r="CO564" s="26">
        <f t="shared" si="297"/>
        <v>0</v>
      </c>
      <c r="CP564" s="24">
        <f>_xlfn.XLOOKUP(CK564,'Banco de dados'!$B:$B,'Banco de dados'!$H:$H)</f>
        <v>50</v>
      </c>
      <c r="CQ564" s="24">
        <f>_xlfn.XLOOKUP(CM564,'Banco de dados'!$B:$B,'Banco de dados'!$H:$H)</f>
        <v>0</v>
      </c>
      <c r="CR564" s="24">
        <f>_xlfn.XLOOKUP(CK564,'Banco de dados'!$B:$B,'Banco de dados'!$F:$F)</f>
        <v>8650</v>
      </c>
      <c r="CS564" s="24">
        <f>_xlfn.XLOOKUP(CM564,'Banco de dados'!$B:$B,'Banco de dados'!$F:$F)</f>
        <v>0</v>
      </c>
      <c r="CT564" s="25">
        <v>0</v>
      </c>
      <c r="CU564" s="25"/>
      <c r="CV564" s="24" t="str">
        <f>IF(AI564&lt;=0.5,"Curto I",IF(AND(AI564&gt;='Braços de IP'!$B$9,AI564&lt;='Braços de IP'!$D$9),'Braços de IP'!$E$9,IF(AND(AI564&gt;='Braços de IP'!$B$10,AI564&lt;='Braços de IP'!$D$10),'Braços de IP'!$E$10,IF(AND(AI564&gt;='Braços de IP'!$B$11,AI564&lt;='Braços de IP'!$D$11),'Braços de IP'!$E$11,IF(AND(AI564&gt;='Braços de IP'!$B$12,AI564&lt;='Braços de IP'!$D$12),'Braços de IP'!$E$12,IF(AND(AI564&gt;='Braços de IP'!$B$13,AI564&lt;='Braços de IP'!$D$13),'Braços de IP'!$E$13,IF(AND(AI564&gt;='Braços de IP'!$B$14,AI564&lt;='Braços de IP'!$D$14),'Braços de IP'!$E$14,"ERRO")))))))</f>
        <v>Curto I</v>
      </c>
      <c r="CW564" s="25"/>
      <c r="CX564" s="24" t="str">
        <f>IF($CW564="","",VLOOKUP($CW564,'Braços de IP'!$E$9:$I$15,2,0))</f>
        <v/>
      </c>
      <c r="CY564" s="27" t="str">
        <f>IF($CW564="","",VLOOKUP($CW564,'Braços de IP'!$E$9:$I$15,5,0))</f>
        <v/>
      </c>
      <c r="CZ564" s="24"/>
      <c r="DA564" s="24"/>
      <c r="DB564" s="24"/>
      <c r="DC564" s="24"/>
      <c r="DD564" s="24"/>
      <c r="DE564" s="24"/>
      <c r="DF564" s="28">
        <f t="shared" si="298"/>
        <v>50</v>
      </c>
      <c r="DG564" s="29">
        <f t="shared" si="299"/>
        <v>100</v>
      </c>
      <c r="DH564" s="28">
        <f t="shared" si="300"/>
        <v>0</v>
      </c>
      <c r="DI564" s="30">
        <f t="shared" si="301"/>
        <v>0.5</v>
      </c>
      <c r="DJ564" s="31"/>
      <c r="DK564" s="32"/>
      <c r="DL564" s="15" t="s">
        <v>141</v>
      </c>
      <c r="DM564" s="15"/>
      <c r="DO564" s="33">
        <f t="shared" si="302"/>
        <v>0.57264957264957261</v>
      </c>
    </row>
    <row r="565" spans="1:119" ht="15.75" hidden="1" customHeight="1" x14ac:dyDescent="0.3">
      <c r="C565" t="s">
        <v>1006</v>
      </c>
      <c r="D565" s="15">
        <v>188</v>
      </c>
      <c r="E565" s="15" t="s">
        <v>132</v>
      </c>
      <c r="F565" s="15" t="s">
        <v>358</v>
      </c>
      <c r="G565" s="15">
        <v>-30.030777409999999</v>
      </c>
      <c r="H565" s="15">
        <v>-50.152010930000003</v>
      </c>
      <c r="I565" s="15" t="s">
        <v>154</v>
      </c>
      <c r="J565" s="15" t="s">
        <v>135</v>
      </c>
      <c r="K565" s="15" t="s">
        <v>136</v>
      </c>
      <c r="L565" s="15" t="s">
        <v>148</v>
      </c>
      <c r="M565" s="15">
        <v>100</v>
      </c>
      <c r="N565" s="15">
        <v>17</v>
      </c>
      <c r="O565" s="15">
        <v>0</v>
      </c>
      <c r="P565" s="15">
        <f t="shared" si="276"/>
        <v>0</v>
      </c>
      <c r="Q565" s="20">
        <v>2</v>
      </c>
      <c r="R565" s="16">
        <v>2.6</v>
      </c>
      <c r="S565" s="16">
        <v>7</v>
      </c>
      <c r="T565" s="15"/>
      <c r="U565" s="15"/>
      <c r="V565" s="15">
        <v>0</v>
      </c>
      <c r="W565" s="15">
        <v>2.5</v>
      </c>
      <c r="X565" s="15">
        <v>0</v>
      </c>
      <c r="Y565" s="15">
        <v>0</v>
      </c>
      <c r="Z565" s="15">
        <v>0</v>
      </c>
      <c r="AA565" s="15">
        <v>0</v>
      </c>
      <c r="AB565" s="15">
        <v>0</v>
      </c>
      <c r="AC565" s="15" t="s">
        <v>138</v>
      </c>
      <c r="AD565" s="15" t="s">
        <v>139</v>
      </c>
      <c r="AE565" s="15">
        <v>39.6</v>
      </c>
      <c r="AF565" s="15">
        <v>0</v>
      </c>
      <c r="AG565" s="15">
        <v>0</v>
      </c>
      <c r="AH565" s="15">
        <v>0.5</v>
      </c>
      <c r="AI565" s="15">
        <v>0</v>
      </c>
      <c r="AJ565" s="16">
        <f t="shared" si="277"/>
        <v>-0.5</v>
      </c>
      <c r="AK565" s="16" t="s">
        <v>135</v>
      </c>
      <c r="AL565" s="16" t="s">
        <v>135</v>
      </c>
      <c r="AM565" s="15" t="s">
        <v>140</v>
      </c>
      <c r="AN565" s="16">
        <f t="shared" si="278"/>
        <v>0</v>
      </c>
      <c r="AO565" s="16">
        <v>0</v>
      </c>
      <c r="AP565" s="16">
        <v>0</v>
      </c>
      <c r="AQ565" s="16">
        <v>0</v>
      </c>
      <c r="AR565" s="16">
        <v>0</v>
      </c>
      <c r="AS565" s="16">
        <v>0</v>
      </c>
      <c r="AT565" s="16" t="s">
        <v>135</v>
      </c>
      <c r="AU565" s="17">
        <f t="shared" si="279"/>
        <v>0</v>
      </c>
      <c r="AV565" s="17"/>
      <c r="AW565" s="17">
        <f>VLOOKUP(I565,ABNT5101!$I$3:$J$9,2)</f>
        <v>10</v>
      </c>
      <c r="AX565" s="17">
        <f>VLOOKUP(I565,ABNT5101!$I$3:$M$9,5)</f>
        <v>0.18</v>
      </c>
      <c r="AY565" s="131" t="str">
        <f>_xlfn.XLOOKUP(I565,ABNT5101!$I:$I,ABNT5101!$L:$L)</f>
        <v>-</v>
      </c>
      <c r="AZ565" s="131">
        <f>_xlfn.XLOOKUP(I565,ABNT5101!$I:$I,ABNT5101!M:M)</f>
        <v>0.18</v>
      </c>
      <c r="BA565" s="131" t="str">
        <f>_xlfn.XLOOKUP(I565,ABNT5101!$I:$I,ABNT5101!N:N)</f>
        <v>-</v>
      </c>
      <c r="BB565" s="131">
        <f>_xlfn.XLOOKUP(I565,ABNT5101!$I:$I,ABNT5101!O:O)</f>
        <v>16</v>
      </c>
      <c r="BC565" s="18" t="str">
        <f t="shared" si="280"/>
        <v>ATENDE</v>
      </c>
      <c r="BD565" s="19">
        <f t="shared" si="281"/>
        <v>5.600000000000005E-2</v>
      </c>
      <c r="BE565" s="19">
        <f t="shared" si="282"/>
        <v>0.38888888888888884</v>
      </c>
      <c r="BF565" s="19" t="str">
        <f t="shared" si="283"/>
        <v>-</v>
      </c>
      <c r="BG565" s="20">
        <v>10.56</v>
      </c>
      <c r="BH565" s="20">
        <v>0.25</v>
      </c>
      <c r="BI565" s="20"/>
      <c r="BJ565" s="20"/>
      <c r="BK565" s="21"/>
      <c r="BL565" s="20"/>
      <c r="BM565" s="18" t="str">
        <f t="shared" si="284"/>
        <v>ATENDE</v>
      </c>
      <c r="BN565" s="18" t="str">
        <f t="shared" si="285"/>
        <v>ATENDE</v>
      </c>
      <c r="BO565" s="18" t="str">
        <f t="shared" si="286"/>
        <v>ATENDE</v>
      </c>
      <c r="BP565" s="18" t="str">
        <f t="shared" si="287"/>
        <v>ATENDE</v>
      </c>
      <c r="BQ565" s="22" t="str">
        <f t="shared" si="288"/>
        <v>C4</v>
      </c>
      <c r="BR565" s="22" t="str">
        <f t="shared" si="305"/>
        <v>P6</v>
      </c>
      <c r="BS565" s="23">
        <f t="shared" si="289"/>
        <v>2.8466666666666662</v>
      </c>
      <c r="BT565" s="20">
        <v>11.54</v>
      </c>
      <c r="BU565" s="20">
        <v>1.94</v>
      </c>
      <c r="BV565" s="132">
        <f>IF(BR565="-","-",_xlfn.XLOOKUP(BR565,ABNT5101!$B$4:$B$9,ABNT5101!$C$4:$C$9))</f>
        <v>3</v>
      </c>
      <c r="BW565" s="132">
        <f>IF(BR565="-","-",_xlfn.XLOOKUP(BR565,ABNT5101!$B$4:$B$9,ABNT5101!$D$4:$D$9))</f>
        <v>0.6</v>
      </c>
      <c r="BX565" s="18" t="str">
        <f t="shared" si="290"/>
        <v>ATENDE</v>
      </c>
      <c r="BY565" s="18" t="str">
        <f t="shared" si="291"/>
        <v>ATENDE</v>
      </c>
      <c r="BZ565" s="18" t="str">
        <f t="shared" si="292"/>
        <v>ATENDE</v>
      </c>
      <c r="CA565" s="22" t="str">
        <f t="shared" si="306"/>
        <v>P6</v>
      </c>
      <c r="CB565" s="23">
        <f t="shared" si="293"/>
        <v>0.15999999999999992</v>
      </c>
      <c r="CC565" s="22">
        <v>3.48</v>
      </c>
      <c r="CD565" s="22">
        <v>1.46</v>
      </c>
      <c r="CE565" s="130">
        <f>IF(CA565="-","-",_xlfn.XLOOKUP(CA565,ABNT5101!$B$4:$B$9,ABNT5101!$C$4:$C$9))</f>
        <v>3</v>
      </c>
      <c r="CF565" s="130">
        <f>IF(CA565="-","-",_xlfn.XLOOKUP(CA565,ABNT5101!$B$4:$B$9,ABNT5101!$D$4:$D$9))</f>
        <v>0.6</v>
      </c>
      <c r="CG565" s="18" t="str">
        <f t="shared" si="294"/>
        <v>ATENDE</v>
      </c>
      <c r="CH565" s="18" t="str">
        <f t="shared" si="295"/>
        <v>ATENDE</v>
      </c>
      <c r="CI565" s="18" t="str">
        <f t="shared" si="296"/>
        <v>ATENDE</v>
      </c>
      <c r="CJ565" s="133" t="str">
        <f>_xlfn.XLOOKUP(CK565,'Banco de dados'!$B:$B,'Banco de dados'!$D:$D)</f>
        <v>TECNOWATT</v>
      </c>
      <c r="CK565" s="25" t="s">
        <v>828</v>
      </c>
      <c r="CL565" s="24" t="str">
        <f>_xlfn.XLOOKUP(CK565,'Banco de dados'!$B:$B,'Banco de dados'!$E:$E)</f>
        <v>SIGSAGPTLRRSSNDL_50W_61IBBRS
1-10C1MUN6.5</v>
      </c>
      <c r="CM565" s="24"/>
      <c r="CN565" s="24">
        <f>IF(CM565="-","-",_xlfn.XLOOKUP(CM565,'Banco de dados'!$B:$B,'Banco de dados'!$E:$E))</f>
        <v>0</v>
      </c>
      <c r="CO565" s="26">
        <f t="shared" si="297"/>
        <v>0</v>
      </c>
      <c r="CP565" s="24">
        <f>_xlfn.XLOOKUP(CK565,'Banco de dados'!$B:$B,'Banco de dados'!$H:$H)</f>
        <v>50</v>
      </c>
      <c r="CQ565" s="24">
        <f>_xlfn.XLOOKUP(CM565,'Banco de dados'!$B:$B,'Banco de dados'!$H:$H)</f>
        <v>0</v>
      </c>
      <c r="CR565" s="24">
        <f>_xlfn.XLOOKUP(CK565,'Banco de dados'!$B:$B,'Banco de dados'!$F:$F)</f>
        <v>8163</v>
      </c>
      <c r="CS565" s="24">
        <f>_xlfn.XLOOKUP(CM565,'Banco de dados'!$B:$B,'Banco de dados'!$F:$F)</f>
        <v>0</v>
      </c>
      <c r="CT565" s="25">
        <v>0</v>
      </c>
      <c r="CU565" s="25">
        <v>5</v>
      </c>
      <c r="CV565" s="24" t="str">
        <f>IF(AI565&lt;=0.5,"Curto I",IF(AND(AI565&gt;='Braços de IP'!$B$9,AI565&lt;='Braços de IP'!$D$9),'Braços de IP'!$E$9,IF(AND(AI565&gt;='Braços de IP'!$B$10,AI565&lt;='Braços de IP'!$D$10),'Braços de IP'!$E$10,IF(AND(AI565&gt;='Braços de IP'!$B$11,AI565&lt;='Braços de IP'!$D$11),'Braços de IP'!$E$11,IF(AND(AI565&gt;='Braços de IP'!$B$12,AI565&lt;='Braços de IP'!$D$12),'Braços de IP'!$E$12,IF(AND(AI565&gt;='Braços de IP'!$B$13,AI565&lt;='Braços de IP'!$D$13),'Braços de IP'!$E$13,IF(AND(AI565&gt;='Braços de IP'!$B$14,AI565&lt;='Braços de IP'!$D$14),'Braços de IP'!$E$14,"ERRO")))))))</f>
        <v>Curto I</v>
      </c>
      <c r="CW565" s="25"/>
      <c r="CX565" s="24" t="str">
        <f>IF($CW565="","",VLOOKUP($CW565,'Braços de IP'!$E$9:$I$15,2,0))</f>
        <v/>
      </c>
      <c r="CY565" s="27" t="str">
        <f>IF($CW565="","",VLOOKUP($CW565,'Braços de IP'!$E$9:$I$15,5,0))</f>
        <v/>
      </c>
      <c r="CZ565" s="24"/>
      <c r="DA565" s="24"/>
      <c r="DB565" s="24"/>
      <c r="DC565" s="24"/>
      <c r="DD565" s="24"/>
      <c r="DE565" s="24"/>
      <c r="DF565" s="28">
        <f t="shared" si="298"/>
        <v>50</v>
      </c>
      <c r="DG565" s="29">
        <f t="shared" si="299"/>
        <v>100</v>
      </c>
      <c r="DH565" s="28">
        <f t="shared" si="300"/>
        <v>0</v>
      </c>
      <c r="DI565" s="30">
        <f t="shared" si="301"/>
        <v>0.5</v>
      </c>
      <c r="DJ565" s="31"/>
      <c r="DK565" s="32"/>
      <c r="DL565" s="15" t="s">
        <v>141</v>
      </c>
      <c r="DM565" s="15"/>
      <c r="DO565" s="33">
        <f t="shared" si="302"/>
        <v>0.57264957264957261</v>
      </c>
    </row>
    <row r="566" spans="1:119" ht="15.75" hidden="1" customHeight="1" x14ac:dyDescent="0.3">
      <c r="C566" t="s">
        <v>1006</v>
      </c>
      <c r="D566" s="15">
        <v>189</v>
      </c>
      <c r="E566" s="15" t="s">
        <v>132</v>
      </c>
      <c r="F566" s="15" t="s">
        <v>359</v>
      </c>
      <c r="G566" s="15">
        <v>-30.032745689999999</v>
      </c>
      <c r="H566" s="15">
        <v>-50.152778300000001</v>
      </c>
      <c r="I566" s="15" t="s">
        <v>154</v>
      </c>
      <c r="J566" s="15" t="s">
        <v>135</v>
      </c>
      <c r="K566" s="15" t="s">
        <v>136</v>
      </c>
      <c r="L566" s="15" t="s">
        <v>148</v>
      </c>
      <c r="M566" s="15">
        <v>100</v>
      </c>
      <c r="N566" s="15">
        <v>17</v>
      </c>
      <c r="O566" s="15">
        <v>0</v>
      </c>
      <c r="P566" s="15">
        <f t="shared" si="276"/>
        <v>200</v>
      </c>
      <c r="Q566" s="20">
        <v>2</v>
      </c>
      <c r="R566" s="16">
        <v>2.5</v>
      </c>
      <c r="S566" s="16">
        <v>7</v>
      </c>
      <c r="T566" s="15"/>
      <c r="U566" s="15"/>
      <c r="V566" s="15">
        <v>0</v>
      </c>
      <c r="W566" s="15">
        <v>2.5</v>
      </c>
      <c r="X566" s="15">
        <v>0</v>
      </c>
      <c r="Y566" s="15">
        <v>0</v>
      </c>
      <c r="Z566" s="15">
        <v>0</v>
      </c>
      <c r="AA566" s="15">
        <v>0</v>
      </c>
      <c r="AB566" s="15">
        <v>0</v>
      </c>
      <c r="AC566" s="15" t="s">
        <v>138</v>
      </c>
      <c r="AD566" s="15" t="s">
        <v>139</v>
      </c>
      <c r="AE566" s="15">
        <v>35.200000000000003</v>
      </c>
      <c r="AF566" s="15">
        <v>7</v>
      </c>
      <c r="AG566" s="15">
        <v>1</v>
      </c>
      <c r="AH566" s="15">
        <v>0.6</v>
      </c>
      <c r="AI566" s="15">
        <v>1.3</v>
      </c>
      <c r="AJ566" s="16">
        <f t="shared" si="277"/>
        <v>0.70000000000000007</v>
      </c>
      <c r="AK566" s="16" t="s">
        <v>135</v>
      </c>
      <c r="AL566" s="16" t="s">
        <v>135</v>
      </c>
      <c r="AM566" s="15" t="s">
        <v>140</v>
      </c>
      <c r="AN566" s="16">
        <f t="shared" si="278"/>
        <v>2</v>
      </c>
      <c r="AO566" s="16">
        <v>0</v>
      </c>
      <c r="AP566" s="16">
        <v>0</v>
      </c>
      <c r="AQ566" s="16">
        <v>0</v>
      </c>
      <c r="AR566" s="16">
        <v>0</v>
      </c>
      <c r="AS566" s="16">
        <v>0</v>
      </c>
      <c r="AT566" s="16" t="s">
        <v>135</v>
      </c>
      <c r="AU566" s="17">
        <f t="shared" si="279"/>
        <v>0</v>
      </c>
      <c r="AV566" s="17"/>
      <c r="AW566" s="17">
        <f>VLOOKUP(I566,ABNT5101!$I$3:$J$9,2)</f>
        <v>10</v>
      </c>
      <c r="AX566" s="17">
        <f>VLOOKUP(I566,ABNT5101!$I$3:$M$9,5)</f>
        <v>0.18</v>
      </c>
      <c r="AY566" s="131" t="str">
        <f>_xlfn.XLOOKUP(I566,ABNT5101!$I:$I,ABNT5101!$L:$L)</f>
        <v>-</v>
      </c>
      <c r="AZ566" s="131">
        <f>_xlfn.XLOOKUP(I566,ABNT5101!$I:$I,ABNT5101!M:M)</f>
        <v>0.18</v>
      </c>
      <c r="BA566" s="131" t="str">
        <f>_xlfn.XLOOKUP(I566,ABNT5101!$I:$I,ABNT5101!N:N)</f>
        <v>-</v>
      </c>
      <c r="BB566" s="131">
        <f>_xlfn.XLOOKUP(I566,ABNT5101!$I:$I,ABNT5101!O:O)</f>
        <v>16</v>
      </c>
      <c r="BC566" s="18" t="str">
        <f t="shared" si="280"/>
        <v>ATENDE</v>
      </c>
      <c r="BD566" s="19">
        <f t="shared" si="281"/>
        <v>4.4999999999999929E-2</v>
      </c>
      <c r="BE566" s="19">
        <f t="shared" si="282"/>
        <v>1.0555555555555558</v>
      </c>
      <c r="BF566" s="19" t="str">
        <f t="shared" si="283"/>
        <v>-</v>
      </c>
      <c r="BG566" s="20">
        <v>10.45</v>
      </c>
      <c r="BH566" s="20">
        <v>0.37</v>
      </c>
      <c r="BI566" s="20"/>
      <c r="BJ566" s="20"/>
      <c r="BK566" s="21"/>
      <c r="BL566" s="20"/>
      <c r="BM566" s="18" t="str">
        <f t="shared" si="284"/>
        <v>ATENDE</v>
      </c>
      <c r="BN566" s="18" t="str">
        <f t="shared" si="285"/>
        <v>ATENDE</v>
      </c>
      <c r="BO566" s="18" t="str">
        <f t="shared" si="286"/>
        <v>ATENDE</v>
      </c>
      <c r="BP566" s="18" t="str">
        <f t="shared" si="287"/>
        <v>ATENDE</v>
      </c>
      <c r="BQ566" s="22" t="str">
        <f t="shared" si="288"/>
        <v>C4</v>
      </c>
      <c r="BR566" s="22" t="str">
        <f t="shared" si="305"/>
        <v>P6</v>
      </c>
      <c r="BS566" s="23">
        <f t="shared" si="289"/>
        <v>2.0433333333333334</v>
      </c>
      <c r="BT566" s="20">
        <v>9.1300000000000008</v>
      </c>
      <c r="BU566" s="20">
        <v>3.05</v>
      </c>
      <c r="BV566" s="132">
        <f>IF(BR566="-","-",_xlfn.XLOOKUP(BR566,ABNT5101!$B$4:$B$9,ABNT5101!$C$4:$C$9))</f>
        <v>3</v>
      </c>
      <c r="BW566" s="132">
        <f>IF(BR566="-","-",_xlfn.XLOOKUP(BR566,ABNT5101!$B$4:$B$9,ABNT5101!$D$4:$D$9))</f>
        <v>0.6</v>
      </c>
      <c r="BX566" s="18" t="str">
        <f t="shared" si="290"/>
        <v>ATENDE</v>
      </c>
      <c r="BY566" s="18" t="str">
        <f t="shared" si="291"/>
        <v>ATENDE</v>
      </c>
      <c r="BZ566" s="18" t="str">
        <f t="shared" si="292"/>
        <v>ATENDE</v>
      </c>
      <c r="CA566" s="22" t="str">
        <f t="shared" si="306"/>
        <v>P6</v>
      </c>
      <c r="CB566" s="23">
        <f t="shared" si="293"/>
        <v>0.99</v>
      </c>
      <c r="CC566" s="22">
        <v>5.97</v>
      </c>
      <c r="CD566" s="22">
        <v>2.82</v>
      </c>
      <c r="CE566" s="130">
        <f>IF(CA566="-","-",_xlfn.XLOOKUP(CA566,ABNT5101!$B$4:$B$9,ABNT5101!$C$4:$C$9))</f>
        <v>3</v>
      </c>
      <c r="CF566" s="130">
        <f>IF(CA566="-","-",_xlfn.XLOOKUP(CA566,ABNT5101!$B$4:$B$9,ABNT5101!$D$4:$D$9))</f>
        <v>0.6</v>
      </c>
      <c r="CG566" s="18" t="str">
        <f t="shared" si="294"/>
        <v>ATENDE</v>
      </c>
      <c r="CH566" s="18" t="str">
        <f t="shared" si="295"/>
        <v>ATENDE</v>
      </c>
      <c r="CI566" s="18" t="str">
        <f t="shared" si="296"/>
        <v>ATENDE</v>
      </c>
      <c r="CJ566" s="133" t="str">
        <f>_xlfn.XLOOKUP(CK566,'Banco de dados'!$B:$B,'Banco de dados'!$D:$D)</f>
        <v>LEDSTAR</v>
      </c>
      <c r="CK566" s="25" t="s">
        <v>711</v>
      </c>
      <c r="CL566" s="24" t="str">
        <f>_xlfn.XLOOKUP(CK566,'Banco de dados'!$B:$B,'Banco de dados'!$E:$E)</f>
        <v>LUM LED SL VT 9.1 44W</v>
      </c>
      <c r="CM566" s="24"/>
      <c r="CN566" s="24" t="e">
        <f>IF(CM566="-","-",_xlfn.XLOOKUP(CM566,'Banco de dados'!$B:$B,'Banco de dados'!$E:$E))</f>
        <v>#N/A</v>
      </c>
      <c r="CO566" s="26">
        <f t="shared" si="297"/>
        <v>1</v>
      </c>
      <c r="CP566" s="24">
        <f>_xlfn.XLOOKUP(CK566,'Banco de dados'!$B:$B,'Banco de dados'!$H:$H)</f>
        <v>44</v>
      </c>
      <c r="CQ566" s="24">
        <f>_xlfn.XLOOKUP(CM566,'Banco de dados'!$B:$B,'Banco de dados'!$H:$H)</f>
        <v>0</v>
      </c>
      <c r="CR566" s="24">
        <f>_xlfn.XLOOKUP(CK566,'Banco de dados'!$B:$B,'Banco de dados'!$F:$F)</f>
        <v>7657.99</v>
      </c>
      <c r="CS566" s="24">
        <f>_xlfn.XLOOKUP(CM566,'Banco de dados'!$B:$B,'Banco de dados'!$F:$F)</f>
        <v>0</v>
      </c>
      <c r="CT566" s="25">
        <v>0</v>
      </c>
      <c r="CU566" s="25"/>
      <c r="CV566" s="24" t="str">
        <f>IF(AI566&lt;=0.5,"Curto I",IF(AND(AI566&gt;='Braços de IP'!$B$9,AI566&lt;='Braços de IP'!$D$9),'Braços de IP'!$E$9,IF(AND(AI566&gt;='Braços de IP'!$B$10,AI566&lt;='Braços de IP'!$D$10),'Braços de IP'!$E$10,IF(AND(AI566&gt;='Braços de IP'!$B$11,AI566&lt;='Braços de IP'!$D$11),'Braços de IP'!$E$11,IF(AND(AI566&gt;='Braços de IP'!$B$12,AI566&lt;='Braços de IP'!$D$12),'Braços de IP'!$E$12,IF(AND(AI566&gt;='Braços de IP'!$B$13,AI566&lt;='Braços de IP'!$D$13),'Braços de IP'!$E$13,IF(AND(AI566&gt;='Braços de IP'!$B$14,AI566&lt;='Braços de IP'!$D$14),'Braços de IP'!$E$14,"ERRO")))))))</f>
        <v>Curto II</v>
      </c>
      <c r="CW566" s="25"/>
      <c r="CX566" s="24" t="str">
        <f>IF($CW566="","",VLOOKUP($CW566,'Braços de IP'!$E$9:$I$15,2,0))</f>
        <v/>
      </c>
      <c r="CY566" s="27" t="str">
        <f>IF($CW566="","",VLOOKUP($CW566,'Braços de IP'!$E$9:$I$15,5,0))</f>
        <v/>
      </c>
      <c r="CZ566" s="24"/>
      <c r="DA566" s="24"/>
      <c r="DB566" s="24"/>
      <c r="DC566" s="24"/>
      <c r="DD566" s="24"/>
      <c r="DE566" s="24"/>
      <c r="DF566" s="28">
        <f t="shared" si="298"/>
        <v>44</v>
      </c>
      <c r="DG566" s="29">
        <f t="shared" si="299"/>
        <v>100</v>
      </c>
      <c r="DH566" s="28">
        <f t="shared" si="300"/>
        <v>144</v>
      </c>
      <c r="DI566" s="30">
        <f t="shared" si="301"/>
        <v>0.56000000000000005</v>
      </c>
      <c r="DJ566" s="31"/>
      <c r="DK566" s="32"/>
      <c r="DL566" s="15" t="s">
        <v>141</v>
      </c>
      <c r="DM566" s="15"/>
      <c r="DO566" s="33">
        <f t="shared" si="302"/>
        <v>0.62393162393162394</v>
      </c>
    </row>
    <row r="567" spans="1:119" ht="15.75" hidden="1" customHeight="1" x14ac:dyDescent="0.3">
      <c r="C567" t="s">
        <v>1006</v>
      </c>
      <c r="D567" s="15">
        <v>189</v>
      </c>
      <c r="E567" s="15" t="s">
        <v>132</v>
      </c>
      <c r="F567" s="15" t="s">
        <v>359</v>
      </c>
      <c r="G567" s="15">
        <v>-30.032745689999999</v>
      </c>
      <c r="H567" s="15">
        <v>-50.152778300000001</v>
      </c>
      <c r="I567" s="15" t="s">
        <v>154</v>
      </c>
      <c r="J567" s="15" t="s">
        <v>135</v>
      </c>
      <c r="K567" s="15" t="s">
        <v>136</v>
      </c>
      <c r="L567" s="15" t="s">
        <v>148</v>
      </c>
      <c r="M567" s="15">
        <v>100</v>
      </c>
      <c r="N567" s="15">
        <v>17</v>
      </c>
      <c r="O567" s="15">
        <v>0</v>
      </c>
      <c r="P567" s="15">
        <f t="shared" si="276"/>
        <v>200</v>
      </c>
      <c r="Q567" s="20">
        <v>2</v>
      </c>
      <c r="R567" s="16">
        <v>2.5</v>
      </c>
      <c r="S567" s="16">
        <v>7</v>
      </c>
      <c r="T567" s="15"/>
      <c r="U567" s="15"/>
      <c r="V567" s="15">
        <v>0</v>
      </c>
      <c r="W567" s="15">
        <v>2.5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 t="s">
        <v>138</v>
      </c>
      <c r="AD567" s="15" t="s">
        <v>139</v>
      </c>
      <c r="AE567" s="15">
        <v>35.200000000000003</v>
      </c>
      <c r="AF567" s="15">
        <v>7</v>
      </c>
      <c r="AG567" s="15">
        <v>1</v>
      </c>
      <c r="AH567" s="15">
        <v>0.6</v>
      </c>
      <c r="AI567" s="15">
        <v>1.3</v>
      </c>
      <c r="AJ567" s="16">
        <f t="shared" si="277"/>
        <v>0.70000000000000007</v>
      </c>
      <c r="AK567" s="16" t="s">
        <v>135</v>
      </c>
      <c r="AL567" s="16" t="s">
        <v>135</v>
      </c>
      <c r="AM567" s="15" t="s">
        <v>140</v>
      </c>
      <c r="AN567" s="16">
        <f t="shared" si="278"/>
        <v>2</v>
      </c>
      <c r="AO567" s="16">
        <v>0</v>
      </c>
      <c r="AP567" s="16">
        <v>0</v>
      </c>
      <c r="AQ567" s="16">
        <v>0</v>
      </c>
      <c r="AR567" s="16">
        <v>0</v>
      </c>
      <c r="AS567" s="16">
        <v>0</v>
      </c>
      <c r="AT567" s="16" t="s">
        <v>135</v>
      </c>
      <c r="AU567" s="17">
        <f t="shared" si="279"/>
        <v>0</v>
      </c>
      <c r="AV567" s="17"/>
      <c r="AW567" s="17">
        <f>VLOOKUP(I567,ABNT5101!$I$3:$J$9,2)</f>
        <v>10</v>
      </c>
      <c r="AX567" s="17">
        <f>VLOOKUP(I567,ABNT5101!$I$3:$M$9,5)</f>
        <v>0.18</v>
      </c>
      <c r="AY567" s="131" t="str">
        <f>_xlfn.XLOOKUP(I567,ABNT5101!$I:$I,ABNT5101!$L:$L)</f>
        <v>-</v>
      </c>
      <c r="AZ567" s="131">
        <f>_xlfn.XLOOKUP(I567,ABNT5101!$I:$I,ABNT5101!M:M)</f>
        <v>0.18</v>
      </c>
      <c r="BA567" s="131" t="str">
        <f>_xlfn.XLOOKUP(I567,ABNT5101!$I:$I,ABNT5101!N:N)</f>
        <v>-</v>
      </c>
      <c r="BB567" s="131">
        <f>_xlfn.XLOOKUP(I567,ABNT5101!$I:$I,ABNT5101!O:O)</f>
        <v>16</v>
      </c>
      <c r="BC567" s="18" t="str">
        <f t="shared" si="280"/>
        <v>ATENDE</v>
      </c>
      <c r="BD567" s="19">
        <f t="shared" si="281"/>
        <v>0.45500000000000007</v>
      </c>
      <c r="BE567" s="19">
        <f t="shared" si="282"/>
        <v>1.4444444444444446</v>
      </c>
      <c r="BF567" s="19" t="str">
        <f t="shared" si="283"/>
        <v>-</v>
      </c>
      <c r="BG567" s="20">
        <v>14.55</v>
      </c>
      <c r="BH567" s="20">
        <v>0.44</v>
      </c>
      <c r="BI567" s="20"/>
      <c r="BJ567" s="20"/>
      <c r="BK567" s="21"/>
      <c r="BL567" s="20"/>
      <c r="BM567" s="18" t="str">
        <f t="shared" si="284"/>
        <v>ATENDE</v>
      </c>
      <c r="BN567" s="18" t="str">
        <f t="shared" si="285"/>
        <v>ATENDE</v>
      </c>
      <c r="BO567" s="18" t="str">
        <f t="shared" si="286"/>
        <v>ATENDE</v>
      </c>
      <c r="BP567" s="18" t="str">
        <f t="shared" si="287"/>
        <v>ATENDE</v>
      </c>
      <c r="BQ567" s="22" t="str">
        <f t="shared" si="288"/>
        <v>C4</v>
      </c>
      <c r="BR567" s="22" t="str">
        <f t="shared" si="305"/>
        <v>P6</v>
      </c>
      <c r="BS567" s="23">
        <f t="shared" si="289"/>
        <v>3.0466666666666669</v>
      </c>
      <c r="BT567" s="20">
        <v>12.14</v>
      </c>
      <c r="BU567" s="20">
        <v>3.4</v>
      </c>
      <c r="BV567" s="132">
        <f>IF(BR567="-","-",_xlfn.XLOOKUP(BR567,ABNT5101!$B$4:$B$9,ABNT5101!$C$4:$C$9))</f>
        <v>3</v>
      </c>
      <c r="BW567" s="132">
        <f>IF(BR567="-","-",_xlfn.XLOOKUP(BR567,ABNT5101!$B$4:$B$9,ABNT5101!$D$4:$D$9))</f>
        <v>0.6</v>
      </c>
      <c r="BX567" s="18" t="str">
        <f t="shared" si="290"/>
        <v>ATENDE</v>
      </c>
      <c r="BY567" s="18" t="str">
        <f t="shared" si="291"/>
        <v>ATENDE</v>
      </c>
      <c r="BZ567" s="18" t="str">
        <f t="shared" si="292"/>
        <v>ATENDE</v>
      </c>
      <c r="CA567" s="22" t="str">
        <f t="shared" si="306"/>
        <v>P6</v>
      </c>
      <c r="CB567" s="23">
        <f t="shared" si="293"/>
        <v>1.6133333333333333</v>
      </c>
      <c r="CC567" s="22">
        <v>7.84</v>
      </c>
      <c r="CD567" s="22">
        <v>5.27</v>
      </c>
      <c r="CE567" s="130">
        <f>IF(CA567="-","-",_xlfn.XLOOKUP(CA567,ABNT5101!$B$4:$B$9,ABNT5101!$C$4:$C$9))</f>
        <v>3</v>
      </c>
      <c r="CF567" s="130">
        <f>IF(CA567="-","-",_xlfn.XLOOKUP(CA567,ABNT5101!$B$4:$B$9,ABNT5101!$D$4:$D$9))</f>
        <v>0.6</v>
      </c>
      <c r="CG567" s="18" t="str">
        <f t="shared" si="294"/>
        <v>ATENDE</v>
      </c>
      <c r="CH567" s="18" t="str">
        <f t="shared" si="295"/>
        <v>ATENDE</v>
      </c>
      <c r="CI567" s="18" t="str">
        <f t="shared" si="296"/>
        <v>ATENDE</v>
      </c>
      <c r="CJ567" s="133" t="str">
        <f>_xlfn.XLOOKUP(CK567,'Banco de dados'!$B:$B,'Banco de dados'!$D:$D)</f>
        <v>SX LIGHTING</v>
      </c>
      <c r="CK567" s="25" t="s">
        <v>805</v>
      </c>
      <c r="CL567" s="24" t="str">
        <f>_xlfn.XLOOKUP(CK567,'Banco de dados'!$B:$B,'Banco de dados'!$E:$E)</f>
        <v>SXINEVO050K40L12CZF7PHF</v>
      </c>
      <c r="CM567" s="24"/>
      <c r="CN567" s="24" t="e">
        <f>IF(CM567="-","-",_xlfn.XLOOKUP(CM567,'Banco de dados'!$B:$B,'Banco de dados'!$E:$E))</f>
        <v>#N/A</v>
      </c>
      <c r="CO567" s="26">
        <f t="shared" si="297"/>
        <v>1</v>
      </c>
      <c r="CP567" s="24">
        <f>_xlfn.XLOOKUP(CK567,'Banco de dados'!$B:$B,'Banco de dados'!$H:$H)</f>
        <v>50</v>
      </c>
      <c r="CQ567" s="24">
        <f>_xlfn.XLOOKUP(CM567,'Banco de dados'!$B:$B,'Banco de dados'!$H:$H)</f>
        <v>0</v>
      </c>
      <c r="CR567" s="24">
        <f>_xlfn.XLOOKUP(CK567,'Banco de dados'!$B:$B,'Banco de dados'!$F:$F)</f>
        <v>8650</v>
      </c>
      <c r="CS567" s="24">
        <f>_xlfn.XLOOKUP(CM567,'Banco de dados'!$B:$B,'Banco de dados'!$F:$F)</f>
        <v>0</v>
      </c>
      <c r="CT567" s="25">
        <v>0</v>
      </c>
      <c r="CU567" s="25"/>
      <c r="CV567" s="24" t="str">
        <f>IF(AI567&lt;=0.5,"Curto I",IF(AND(AI567&gt;='Braços de IP'!$B$9,AI567&lt;='Braços de IP'!$D$9),'Braços de IP'!$E$9,IF(AND(AI567&gt;='Braços de IP'!$B$10,AI567&lt;='Braços de IP'!$D$10),'Braços de IP'!$E$10,IF(AND(AI567&gt;='Braços de IP'!$B$11,AI567&lt;='Braços de IP'!$D$11),'Braços de IP'!$E$11,IF(AND(AI567&gt;='Braços de IP'!$B$12,AI567&lt;='Braços de IP'!$D$12),'Braços de IP'!$E$12,IF(AND(AI567&gt;='Braços de IP'!$B$13,AI567&lt;='Braços de IP'!$D$13),'Braços de IP'!$E$13,IF(AND(AI567&gt;='Braços de IP'!$B$14,AI567&lt;='Braços de IP'!$D$14),'Braços de IP'!$E$14,"ERRO")))))))</f>
        <v>Curto II</v>
      </c>
      <c r="CW567" s="25"/>
      <c r="CX567" s="24" t="str">
        <f>IF($CW567="","",VLOOKUP($CW567,'Braços de IP'!$E$9:$I$15,2,0))</f>
        <v/>
      </c>
      <c r="CY567" s="27" t="str">
        <f>IF($CW567="","",VLOOKUP($CW567,'Braços de IP'!$E$9:$I$15,5,0))</f>
        <v/>
      </c>
      <c r="CZ567" s="24"/>
      <c r="DA567" s="24"/>
      <c r="DB567" s="24"/>
      <c r="DC567" s="24"/>
      <c r="DD567" s="24"/>
      <c r="DE567" s="24"/>
      <c r="DF567" s="28">
        <f t="shared" si="298"/>
        <v>50</v>
      </c>
      <c r="DG567" s="29">
        <f t="shared" si="299"/>
        <v>100</v>
      </c>
      <c r="DH567" s="28">
        <f t="shared" si="300"/>
        <v>150</v>
      </c>
      <c r="DI567" s="30">
        <f t="shared" si="301"/>
        <v>0.5</v>
      </c>
      <c r="DJ567" s="31"/>
      <c r="DK567" s="32"/>
      <c r="DL567" s="15" t="s">
        <v>141</v>
      </c>
      <c r="DM567" s="15"/>
      <c r="DO567" s="33">
        <f t="shared" si="302"/>
        <v>0.57264957264957261</v>
      </c>
    </row>
    <row r="568" spans="1:119" ht="15.75" hidden="1" customHeight="1" x14ac:dyDescent="0.3">
      <c r="C568" t="s">
        <v>1006</v>
      </c>
      <c r="D568" s="15">
        <v>189</v>
      </c>
      <c r="E568" s="15" t="s">
        <v>132</v>
      </c>
      <c r="F568" s="15" t="s">
        <v>359</v>
      </c>
      <c r="G568" s="15">
        <v>-30.032745689999999</v>
      </c>
      <c r="H568" s="15">
        <v>-50.152778300000001</v>
      </c>
      <c r="I568" s="15" t="s">
        <v>154</v>
      </c>
      <c r="J568" s="15" t="s">
        <v>135</v>
      </c>
      <c r="K568" s="15" t="s">
        <v>136</v>
      </c>
      <c r="L568" s="15" t="s">
        <v>148</v>
      </c>
      <c r="M568" s="15">
        <v>100</v>
      </c>
      <c r="N568" s="15">
        <v>17</v>
      </c>
      <c r="O568" s="15">
        <v>0</v>
      </c>
      <c r="P568" s="15">
        <f t="shared" si="276"/>
        <v>200</v>
      </c>
      <c r="Q568" s="20">
        <v>2</v>
      </c>
      <c r="R568" s="16">
        <v>2.5</v>
      </c>
      <c r="S568" s="16">
        <v>7</v>
      </c>
      <c r="T568" s="15"/>
      <c r="U568" s="15"/>
      <c r="V568" s="15">
        <v>0</v>
      </c>
      <c r="W568" s="15">
        <v>2.5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 t="s">
        <v>138</v>
      </c>
      <c r="AD568" s="15" t="s">
        <v>139</v>
      </c>
      <c r="AE568" s="15">
        <v>35.200000000000003</v>
      </c>
      <c r="AF568" s="15">
        <v>7</v>
      </c>
      <c r="AG568" s="15">
        <v>1</v>
      </c>
      <c r="AH568" s="15">
        <v>0.6</v>
      </c>
      <c r="AI568" s="15">
        <v>1.3</v>
      </c>
      <c r="AJ568" s="16">
        <f t="shared" si="277"/>
        <v>0.70000000000000007</v>
      </c>
      <c r="AK568" s="16" t="s">
        <v>135</v>
      </c>
      <c r="AL568" s="16" t="s">
        <v>135</v>
      </c>
      <c r="AM568" s="15" t="s">
        <v>140</v>
      </c>
      <c r="AN568" s="16">
        <f t="shared" si="278"/>
        <v>2</v>
      </c>
      <c r="AO568" s="16">
        <v>0</v>
      </c>
      <c r="AP568" s="16">
        <v>0</v>
      </c>
      <c r="AQ568" s="16">
        <v>0</v>
      </c>
      <c r="AR568" s="16">
        <v>0</v>
      </c>
      <c r="AS568" s="16">
        <v>0</v>
      </c>
      <c r="AT568" s="16" t="s">
        <v>135</v>
      </c>
      <c r="AU568" s="17">
        <f t="shared" si="279"/>
        <v>0</v>
      </c>
      <c r="AV568" s="17"/>
      <c r="AW568" s="17">
        <f>VLOOKUP(I568,ABNT5101!$I$3:$J$9,2)</f>
        <v>10</v>
      </c>
      <c r="AX568" s="17">
        <f>VLOOKUP(I568,ABNT5101!$I$3:$M$9,5)</f>
        <v>0.18</v>
      </c>
      <c r="AY568" s="131" t="str">
        <f>_xlfn.XLOOKUP(I568,ABNT5101!$I:$I,ABNT5101!$L:$L)</f>
        <v>-</v>
      </c>
      <c r="AZ568" s="131">
        <f>_xlfn.XLOOKUP(I568,ABNT5101!$I:$I,ABNT5101!M:M)</f>
        <v>0.18</v>
      </c>
      <c r="BA568" s="131" t="str">
        <f>_xlfn.XLOOKUP(I568,ABNT5101!$I:$I,ABNT5101!N:N)</f>
        <v>-</v>
      </c>
      <c r="BB568" s="131">
        <f>_xlfn.XLOOKUP(I568,ABNT5101!$I:$I,ABNT5101!O:O)</f>
        <v>16</v>
      </c>
      <c r="BC568" s="18" t="str">
        <f t="shared" si="280"/>
        <v>ATENDE</v>
      </c>
      <c r="BD568" s="19">
        <f t="shared" si="281"/>
        <v>0.1140000000000001</v>
      </c>
      <c r="BE568" s="19">
        <f t="shared" si="282"/>
        <v>0.94444444444444442</v>
      </c>
      <c r="BF568" s="19" t="str">
        <f t="shared" si="283"/>
        <v>-</v>
      </c>
      <c r="BG568" s="20">
        <v>11.14</v>
      </c>
      <c r="BH568" s="20">
        <v>0.35</v>
      </c>
      <c r="BI568" s="20"/>
      <c r="BJ568" s="20"/>
      <c r="BK568" s="21"/>
      <c r="BL568" s="20"/>
      <c r="BM568" s="18" t="str">
        <f t="shared" si="284"/>
        <v>ATENDE</v>
      </c>
      <c r="BN568" s="18" t="str">
        <f t="shared" si="285"/>
        <v>ATENDE</v>
      </c>
      <c r="BO568" s="18" t="str">
        <f t="shared" si="286"/>
        <v>ATENDE</v>
      </c>
      <c r="BP568" s="18" t="str">
        <f t="shared" si="287"/>
        <v>ATENDE</v>
      </c>
      <c r="BQ568" s="22" t="str">
        <f t="shared" si="288"/>
        <v>C4</v>
      </c>
      <c r="BR568" s="22" t="str">
        <f t="shared" ref="BR568:BR586" si="307">K568</f>
        <v>P6</v>
      </c>
      <c r="BS568" s="23">
        <f t="shared" si="289"/>
        <v>2.0833333333333335</v>
      </c>
      <c r="BT568" s="20">
        <v>9.25</v>
      </c>
      <c r="BU568" s="20">
        <v>3.04</v>
      </c>
      <c r="BV568" s="132">
        <f>IF(BR568="-","-",_xlfn.XLOOKUP(BR568,ABNT5101!$B$4:$B$9,ABNT5101!$C$4:$C$9))</f>
        <v>3</v>
      </c>
      <c r="BW568" s="132">
        <f>IF(BR568="-","-",_xlfn.XLOOKUP(BR568,ABNT5101!$B$4:$B$9,ABNT5101!$D$4:$D$9))</f>
        <v>0.6</v>
      </c>
      <c r="BX568" s="18" t="str">
        <f t="shared" si="290"/>
        <v>ATENDE</v>
      </c>
      <c r="BY568" s="18" t="str">
        <f t="shared" si="291"/>
        <v>ATENDE</v>
      </c>
      <c r="BZ568" s="18" t="str">
        <f t="shared" si="292"/>
        <v>ATENDE</v>
      </c>
      <c r="CA568" s="22" t="str">
        <f t="shared" si="306"/>
        <v>P6</v>
      </c>
      <c r="CB568" s="23">
        <f t="shared" si="293"/>
        <v>0.35666666666666669</v>
      </c>
      <c r="CC568" s="22">
        <v>4.07</v>
      </c>
      <c r="CD568" s="22">
        <v>1.8</v>
      </c>
      <c r="CE568" s="130">
        <f>IF(CA568="-","-",_xlfn.XLOOKUP(CA568,ABNT5101!$B$4:$B$9,ABNT5101!$C$4:$C$9))</f>
        <v>3</v>
      </c>
      <c r="CF568" s="130">
        <f>IF(CA568="-","-",_xlfn.XLOOKUP(CA568,ABNT5101!$B$4:$B$9,ABNT5101!$D$4:$D$9))</f>
        <v>0.6</v>
      </c>
      <c r="CG568" s="18" t="str">
        <f t="shared" si="294"/>
        <v>ATENDE</v>
      </c>
      <c r="CH568" s="18" t="str">
        <f t="shared" si="295"/>
        <v>ATENDE</v>
      </c>
      <c r="CI568" s="18" t="str">
        <f t="shared" si="296"/>
        <v>ATENDE</v>
      </c>
      <c r="CJ568" s="133" t="str">
        <f>_xlfn.XLOOKUP(CK568,'Banco de dados'!$B:$B,'Banco de dados'!$D:$D)</f>
        <v>TECNOWATT</v>
      </c>
      <c r="CK568" s="25" t="s">
        <v>826</v>
      </c>
      <c r="CL568" s="24" t="str">
        <f>_xlfn.XLOOKUP(CK568,'Banco de dados'!$B:$B,'Banco de dados'!$E:$E)</f>
        <v>SIGSAGPTLRRSSNDL_40W_50IBBRS
1-10C1MUN6.5</v>
      </c>
      <c r="CM568" s="24"/>
      <c r="CN568" s="24" t="e">
        <f>IF(CM568="-","-",_xlfn.XLOOKUP(CM568,'Banco de dados'!$B:$B,'Banco de dados'!$E:$E))</f>
        <v>#N/A</v>
      </c>
      <c r="CO568" s="26">
        <f t="shared" si="297"/>
        <v>1</v>
      </c>
      <c r="CP568" s="24">
        <f>_xlfn.XLOOKUP(CK568,'Banco de dados'!$B:$B,'Banco de dados'!$H:$H)</f>
        <v>40</v>
      </c>
      <c r="CQ568" s="24">
        <f>_xlfn.XLOOKUP(CM568,'Banco de dados'!$B:$B,'Banco de dados'!$H:$H)</f>
        <v>0</v>
      </c>
      <c r="CR568" s="24">
        <f>_xlfn.XLOOKUP(CK568,'Banco de dados'!$B:$B,'Banco de dados'!$F:$F)</f>
        <v>6641</v>
      </c>
      <c r="CS568" s="24">
        <f>_xlfn.XLOOKUP(CM568,'Banco de dados'!$B:$B,'Banco de dados'!$F:$F)</f>
        <v>0</v>
      </c>
      <c r="CT568" s="25">
        <v>0</v>
      </c>
      <c r="CU568" s="25"/>
      <c r="CV568" s="24" t="str">
        <f>IF(AI568&lt;=0.5,"Curto I",IF(AND(AI568&gt;='Braços de IP'!$B$9,AI568&lt;='Braços de IP'!$D$9),'Braços de IP'!$E$9,IF(AND(AI568&gt;='Braços de IP'!$B$10,AI568&lt;='Braços de IP'!$D$10),'Braços de IP'!$E$10,IF(AND(AI568&gt;='Braços de IP'!$B$11,AI568&lt;='Braços de IP'!$D$11),'Braços de IP'!$E$11,IF(AND(AI568&gt;='Braços de IP'!$B$12,AI568&lt;='Braços de IP'!$D$12),'Braços de IP'!$E$12,IF(AND(AI568&gt;='Braços de IP'!$B$13,AI568&lt;='Braços de IP'!$D$13),'Braços de IP'!$E$13,IF(AND(AI568&gt;='Braços de IP'!$B$14,AI568&lt;='Braços de IP'!$D$14),'Braços de IP'!$E$14,"ERRO")))))))</f>
        <v>Curto II</v>
      </c>
      <c r="CW568" s="25"/>
      <c r="CX568" s="24" t="str">
        <f>IF($CW568="","",VLOOKUP($CW568,'Braços de IP'!$E$9:$I$15,2,0))</f>
        <v/>
      </c>
      <c r="CY568" s="27" t="str">
        <f>IF($CW568="","",VLOOKUP($CW568,'Braços de IP'!$E$9:$I$15,5,0))</f>
        <v/>
      </c>
      <c r="CZ568" s="24"/>
      <c r="DA568" s="24"/>
      <c r="DB568" s="24"/>
      <c r="DC568" s="24"/>
      <c r="DD568" s="24"/>
      <c r="DE568" s="24"/>
      <c r="DF568" s="28">
        <f t="shared" si="298"/>
        <v>40</v>
      </c>
      <c r="DG568" s="29">
        <f t="shared" si="299"/>
        <v>100</v>
      </c>
      <c r="DH568" s="28">
        <f t="shared" si="300"/>
        <v>140</v>
      </c>
      <c r="DI568" s="30">
        <f t="shared" si="301"/>
        <v>0.6</v>
      </c>
      <c r="DJ568" s="31"/>
      <c r="DK568" s="32"/>
      <c r="DL568" s="15" t="s">
        <v>141</v>
      </c>
      <c r="DM568" s="15"/>
      <c r="DO568" s="33">
        <f t="shared" si="302"/>
        <v>0.65811965811965811</v>
      </c>
    </row>
    <row r="569" spans="1:119" ht="15.75" hidden="1" customHeight="1" x14ac:dyDescent="0.3">
      <c r="C569" t="s">
        <v>1006</v>
      </c>
      <c r="D569" s="15">
        <v>190</v>
      </c>
      <c r="E569" s="15" t="s">
        <v>132</v>
      </c>
      <c r="F569" s="15" t="s">
        <v>360</v>
      </c>
      <c r="G569" s="15">
        <v>-30.034504890000001</v>
      </c>
      <c r="H569" s="15">
        <v>-50.147663270000002</v>
      </c>
      <c r="I569" s="15" t="s">
        <v>154</v>
      </c>
      <c r="J569" s="15" t="s">
        <v>135</v>
      </c>
      <c r="K569" s="15" t="s">
        <v>136</v>
      </c>
      <c r="L569" s="15" t="s">
        <v>148</v>
      </c>
      <c r="M569" s="15">
        <v>100</v>
      </c>
      <c r="N569" s="15">
        <v>17</v>
      </c>
      <c r="O569" s="15">
        <v>0</v>
      </c>
      <c r="P569" s="15">
        <f t="shared" si="276"/>
        <v>200</v>
      </c>
      <c r="Q569" s="20">
        <v>2</v>
      </c>
      <c r="R569" s="16">
        <v>2.5</v>
      </c>
      <c r="S569" s="16">
        <v>7</v>
      </c>
      <c r="T569" s="15"/>
      <c r="U569" s="15"/>
      <c r="V569" s="15">
        <v>0</v>
      </c>
      <c r="W569" s="15">
        <v>2.5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 t="s">
        <v>138</v>
      </c>
      <c r="AD569" s="15" t="s">
        <v>139</v>
      </c>
      <c r="AE569" s="15">
        <v>37.200000000000003</v>
      </c>
      <c r="AF569" s="15">
        <v>7.3</v>
      </c>
      <c r="AG569" s="15">
        <v>1</v>
      </c>
      <c r="AH569" s="15">
        <v>0.5</v>
      </c>
      <c r="AI569" s="15">
        <v>1.3</v>
      </c>
      <c r="AJ569" s="16">
        <f t="shared" si="277"/>
        <v>0.8</v>
      </c>
      <c r="AK569" s="16" t="s">
        <v>135</v>
      </c>
      <c r="AL569" s="16" t="s">
        <v>135</v>
      </c>
      <c r="AM569" s="15" t="s">
        <v>140</v>
      </c>
      <c r="AN569" s="16">
        <f t="shared" si="278"/>
        <v>2</v>
      </c>
      <c r="AO569" s="16">
        <v>0</v>
      </c>
      <c r="AP569" s="16">
        <v>0</v>
      </c>
      <c r="AQ569" s="16">
        <v>0</v>
      </c>
      <c r="AR569" s="16">
        <v>0</v>
      </c>
      <c r="AS569" s="16">
        <v>0</v>
      </c>
      <c r="AT569" s="16" t="s">
        <v>135</v>
      </c>
      <c r="AU569" s="17">
        <f t="shared" si="279"/>
        <v>0</v>
      </c>
      <c r="AV569" s="17"/>
      <c r="AW569" s="17">
        <f>VLOOKUP(I569,ABNT5101!$I$3:$J$9,2)</f>
        <v>10</v>
      </c>
      <c r="AX569" s="17">
        <f>VLOOKUP(I569,ABNT5101!$I$3:$M$9,5)</f>
        <v>0.18</v>
      </c>
      <c r="AY569" s="131" t="str">
        <f>_xlfn.XLOOKUP(I569,ABNT5101!$I:$I,ABNT5101!$L:$L)</f>
        <v>-</v>
      </c>
      <c r="AZ569" s="131">
        <f>_xlfn.XLOOKUP(I569,ABNT5101!$I:$I,ABNT5101!M:M)</f>
        <v>0.18</v>
      </c>
      <c r="BA569" s="131" t="str">
        <f>_xlfn.XLOOKUP(I569,ABNT5101!$I:$I,ABNT5101!N:N)</f>
        <v>-</v>
      </c>
      <c r="BB569" s="131">
        <f>_xlfn.XLOOKUP(I569,ABNT5101!$I:$I,ABNT5101!O:O)</f>
        <v>16</v>
      </c>
      <c r="BC569" s="18" t="str">
        <f t="shared" si="280"/>
        <v>ATENDE</v>
      </c>
      <c r="BD569" s="19">
        <f t="shared" si="281"/>
        <v>0.12799999999999989</v>
      </c>
      <c r="BE569" s="19">
        <f t="shared" si="282"/>
        <v>0.94444444444444442</v>
      </c>
      <c r="BF569" s="19" t="str">
        <f t="shared" si="283"/>
        <v>-</v>
      </c>
      <c r="BG569" s="20">
        <v>11.28</v>
      </c>
      <c r="BH569" s="20">
        <v>0.35</v>
      </c>
      <c r="BI569" s="20"/>
      <c r="BJ569" s="20"/>
      <c r="BK569" s="21"/>
      <c r="BL569" s="20"/>
      <c r="BM569" s="18" t="str">
        <f t="shared" si="284"/>
        <v>ATENDE</v>
      </c>
      <c r="BN569" s="18" t="str">
        <f t="shared" si="285"/>
        <v>ATENDE</v>
      </c>
      <c r="BO569" s="18" t="str">
        <f t="shared" si="286"/>
        <v>ATENDE</v>
      </c>
      <c r="BP569" s="18" t="str">
        <f t="shared" si="287"/>
        <v>ATENDE</v>
      </c>
      <c r="BQ569" s="22" t="str">
        <f t="shared" si="288"/>
        <v>C4</v>
      </c>
      <c r="BR569" s="22" t="str">
        <f t="shared" si="307"/>
        <v>P6</v>
      </c>
      <c r="BS569" s="23">
        <f t="shared" si="289"/>
        <v>2.2233333333333332</v>
      </c>
      <c r="BT569" s="20">
        <v>9.67</v>
      </c>
      <c r="BU569" s="20">
        <v>3.07</v>
      </c>
      <c r="BV569" s="132">
        <f>IF(BR569="-","-",_xlfn.XLOOKUP(BR569,ABNT5101!$B$4:$B$9,ABNT5101!$C$4:$C$9))</f>
        <v>3</v>
      </c>
      <c r="BW569" s="132">
        <f>IF(BR569="-","-",_xlfn.XLOOKUP(BR569,ABNT5101!$B$4:$B$9,ABNT5101!$D$4:$D$9))</f>
        <v>0.6</v>
      </c>
      <c r="BX569" s="18" t="str">
        <f t="shared" si="290"/>
        <v>ATENDE</v>
      </c>
      <c r="BY569" s="18" t="str">
        <f t="shared" si="291"/>
        <v>ATENDE</v>
      </c>
      <c r="BZ569" s="18" t="str">
        <f t="shared" si="292"/>
        <v>ATENDE</v>
      </c>
      <c r="CA569" s="22" t="str">
        <f t="shared" si="306"/>
        <v>P6</v>
      </c>
      <c r="CB569" s="23">
        <f t="shared" si="293"/>
        <v>1.29</v>
      </c>
      <c r="CC569" s="22">
        <v>6.87</v>
      </c>
      <c r="CD569" s="22">
        <v>3</v>
      </c>
      <c r="CE569" s="130">
        <f>IF(CA569="-","-",_xlfn.XLOOKUP(CA569,ABNT5101!$B$4:$B$9,ABNT5101!$C$4:$C$9))</f>
        <v>3</v>
      </c>
      <c r="CF569" s="130">
        <f>IF(CA569="-","-",_xlfn.XLOOKUP(CA569,ABNT5101!$B$4:$B$9,ABNT5101!$D$4:$D$9))</f>
        <v>0.6</v>
      </c>
      <c r="CG569" s="18" t="str">
        <f t="shared" si="294"/>
        <v>ATENDE</v>
      </c>
      <c r="CH569" s="18" t="str">
        <f t="shared" si="295"/>
        <v>ATENDE</v>
      </c>
      <c r="CI569" s="18" t="str">
        <f t="shared" si="296"/>
        <v>ATENDE</v>
      </c>
      <c r="CJ569" s="133" t="str">
        <f>_xlfn.XLOOKUP(CK569,'Banco de dados'!$B:$B,'Banco de dados'!$D:$D)</f>
        <v>LEDSTAR</v>
      </c>
      <c r="CK569" s="25" t="s">
        <v>713</v>
      </c>
      <c r="CL569" s="24" t="str">
        <f>_xlfn.XLOOKUP(CK569,'Banco de dados'!$B:$B,'Banco de dados'!$E:$E)</f>
        <v>LUM LED SL VT 9.1 52W</v>
      </c>
      <c r="CM569" s="24"/>
      <c r="CN569" s="24" t="e">
        <f>IF(CM569="-","-",_xlfn.XLOOKUP(CM569,'Banco de dados'!$B:$B,'Banco de dados'!$E:$E))</f>
        <v>#N/A</v>
      </c>
      <c r="CO569" s="26">
        <f t="shared" si="297"/>
        <v>1</v>
      </c>
      <c r="CP569" s="24">
        <f>_xlfn.XLOOKUP(CK569,'Banco de dados'!$B:$B,'Banco de dados'!$H:$H)</f>
        <v>52</v>
      </c>
      <c r="CQ569" s="24" t="e">
        <f>_xlfn.XLOOKUP(CM569,'Banco de dados'!$B:$B,'Banco de dados'!$H:$H)</f>
        <v>#N/A</v>
      </c>
      <c r="CR569" s="24">
        <f>_xlfn.XLOOKUP(CK569,'Banco de dados'!$B:$B,'Banco de dados'!$F:$F)</f>
        <v>8960.18</v>
      </c>
      <c r="CS569" s="24">
        <f>_xlfn.XLOOKUP(CM569,'Banco de dados'!$B:$B,'Banco de dados'!$F:$F)</f>
        <v>0</v>
      </c>
      <c r="CT569" s="25">
        <v>0</v>
      </c>
      <c r="CU569" s="25"/>
      <c r="CV569" s="24" t="str">
        <f>IF(AI569&lt;=0.5,"Curto I",IF(AND(AI569&gt;='Braços de IP'!$B$9,AI569&lt;='Braços de IP'!$D$9),'Braços de IP'!$E$9,IF(AND(AI569&gt;='Braços de IP'!$B$10,AI569&lt;='Braços de IP'!$D$10),'Braços de IP'!$E$10,IF(AND(AI569&gt;='Braços de IP'!$B$11,AI569&lt;='Braços de IP'!$D$11),'Braços de IP'!$E$11,IF(AND(AI569&gt;='Braços de IP'!$B$12,AI569&lt;='Braços de IP'!$D$12),'Braços de IP'!$E$12,IF(AND(AI569&gt;='Braços de IP'!$B$13,AI569&lt;='Braços de IP'!$D$13),'Braços de IP'!$E$13,IF(AND(AI569&gt;='Braços de IP'!$B$14,AI569&lt;='Braços de IP'!$D$14),'Braços de IP'!$E$14,"ERRO")))))))</f>
        <v>Curto II</v>
      </c>
      <c r="CW569" s="25"/>
      <c r="CX569" s="24" t="str">
        <f>IF($CW569="","",VLOOKUP($CW569,'Braços de IP'!$E$9:$I$15,2,0))</f>
        <v/>
      </c>
      <c r="CY569" s="27" t="str">
        <f>IF($CW569="","",VLOOKUP($CW569,'Braços de IP'!$E$9:$I$15,5,0))</f>
        <v/>
      </c>
      <c r="CZ569" s="24"/>
      <c r="DA569" s="24"/>
      <c r="DB569" s="24"/>
      <c r="DC569" s="24"/>
      <c r="DD569" s="24"/>
      <c r="DE569" s="24"/>
      <c r="DF569" s="28">
        <f t="shared" si="298"/>
        <v>52</v>
      </c>
      <c r="DG569" s="29">
        <f t="shared" si="299"/>
        <v>100</v>
      </c>
      <c r="DH569" s="28">
        <f t="shared" si="300"/>
        <v>152</v>
      </c>
      <c r="DI569" s="30">
        <f t="shared" si="301"/>
        <v>0.48</v>
      </c>
      <c r="DJ569" s="31"/>
      <c r="DK569" s="32"/>
      <c r="DL569" s="15" t="s">
        <v>141</v>
      </c>
      <c r="DM569" s="15"/>
      <c r="DO569" s="33">
        <f t="shared" si="302"/>
        <v>0.55555555555555558</v>
      </c>
    </row>
    <row r="570" spans="1:119" ht="15.75" hidden="1" customHeight="1" x14ac:dyDescent="0.3">
      <c r="C570" t="s">
        <v>1006</v>
      </c>
      <c r="D570" s="15">
        <v>190</v>
      </c>
      <c r="E570" s="15" t="s">
        <v>132</v>
      </c>
      <c r="F570" s="15" t="s">
        <v>360</v>
      </c>
      <c r="G570" s="15">
        <v>-30.034504890000001</v>
      </c>
      <c r="H570" s="15">
        <v>-50.147663270000002</v>
      </c>
      <c r="I570" s="15" t="s">
        <v>154</v>
      </c>
      <c r="J570" s="15" t="s">
        <v>135</v>
      </c>
      <c r="K570" s="15" t="s">
        <v>136</v>
      </c>
      <c r="L570" s="15" t="s">
        <v>148</v>
      </c>
      <c r="M570" s="15">
        <v>100</v>
      </c>
      <c r="N570" s="15">
        <v>17</v>
      </c>
      <c r="O570" s="15">
        <v>0</v>
      </c>
      <c r="P570" s="15">
        <f t="shared" si="276"/>
        <v>200</v>
      </c>
      <c r="Q570" s="20">
        <v>2</v>
      </c>
      <c r="R570" s="16">
        <v>2.5</v>
      </c>
      <c r="S570" s="16">
        <v>7</v>
      </c>
      <c r="T570" s="15"/>
      <c r="U570" s="15"/>
      <c r="V570" s="15">
        <v>0</v>
      </c>
      <c r="W570" s="15">
        <v>2.5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 t="s">
        <v>138</v>
      </c>
      <c r="AD570" s="15" t="s">
        <v>139</v>
      </c>
      <c r="AE570" s="15">
        <v>37.200000000000003</v>
      </c>
      <c r="AF570" s="15">
        <v>7.3</v>
      </c>
      <c r="AG570" s="15">
        <v>1</v>
      </c>
      <c r="AH570" s="15">
        <v>0.5</v>
      </c>
      <c r="AI570" s="15">
        <v>1.3</v>
      </c>
      <c r="AJ570" s="16">
        <f t="shared" si="277"/>
        <v>0.8</v>
      </c>
      <c r="AK570" s="16" t="s">
        <v>135</v>
      </c>
      <c r="AL570" s="16" t="s">
        <v>135</v>
      </c>
      <c r="AM570" s="15" t="s">
        <v>140</v>
      </c>
      <c r="AN570" s="16">
        <f t="shared" si="278"/>
        <v>2</v>
      </c>
      <c r="AO570" s="16">
        <v>0</v>
      </c>
      <c r="AP570" s="16">
        <v>0</v>
      </c>
      <c r="AQ570" s="16">
        <v>0</v>
      </c>
      <c r="AR570" s="16">
        <v>0</v>
      </c>
      <c r="AS570" s="16">
        <v>0</v>
      </c>
      <c r="AT570" s="16" t="s">
        <v>135</v>
      </c>
      <c r="AU570" s="17">
        <f t="shared" si="279"/>
        <v>0</v>
      </c>
      <c r="AV570" s="17"/>
      <c r="AW570" s="17">
        <f>VLOOKUP(I570,ABNT5101!$I$3:$J$9,2)</f>
        <v>10</v>
      </c>
      <c r="AX570" s="17">
        <f>VLOOKUP(I570,ABNT5101!$I$3:$M$9,5)</f>
        <v>0.18</v>
      </c>
      <c r="AY570" s="131" t="str">
        <f>_xlfn.XLOOKUP(I570,ABNT5101!$I:$I,ABNT5101!$L:$L)</f>
        <v>-</v>
      </c>
      <c r="AZ570" s="131">
        <f>_xlfn.XLOOKUP(I570,ABNT5101!$I:$I,ABNT5101!M:M)</f>
        <v>0.18</v>
      </c>
      <c r="BA570" s="131" t="str">
        <f>_xlfn.XLOOKUP(I570,ABNT5101!$I:$I,ABNT5101!N:N)</f>
        <v>-</v>
      </c>
      <c r="BB570" s="131">
        <f>_xlfn.XLOOKUP(I570,ABNT5101!$I:$I,ABNT5101!O:O)</f>
        <v>16</v>
      </c>
      <c r="BC570" s="18" t="str">
        <f t="shared" si="280"/>
        <v>ATENDE</v>
      </c>
      <c r="BD570" s="19">
        <f t="shared" si="281"/>
        <v>0.33699999999999997</v>
      </c>
      <c r="BE570" s="19">
        <f t="shared" si="282"/>
        <v>1.2222222222222223</v>
      </c>
      <c r="BF570" s="19" t="str">
        <f t="shared" si="283"/>
        <v>-</v>
      </c>
      <c r="BG570" s="20">
        <v>13.37</v>
      </c>
      <c r="BH570" s="20">
        <v>0.4</v>
      </c>
      <c r="BI570" s="20"/>
      <c r="BJ570" s="20"/>
      <c r="BK570" s="21"/>
      <c r="BL570" s="20"/>
      <c r="BM570" s="18" t="str">
        <f t="shared" si="284"/>
        <v>ATENDE</v>
      </c>
      <c r="BN570" s="18" t="str">
        <f t="shared" si="285"/>
        <v>ATENDE</v>
      </c>
      <c r="BO570" s="18" t="str">
        <f t="shared" si="286"/>
        <v>ATENDE</v>
      </c>
      <c r="BP570" s="18" t="str">
        <f t="shared" si="287"/>
        <v>ATENDE</v>
      </c>
      <c r="BQ570" s="22" t="str">
        <f t="shared" si="288"/>
        <v>C4</v>
      </c>
      <c r="BR570" s="22" t="str">
        <f t="shared" si="307"/>
        <v>P6</v>
      </c>
      <c r="BS570" s="23">
        <f t="shared" si="289"/>
        <v>2.6566666666666667</v>
      </c>
      <c r="BT570" s="20">
        <v>10.97</v>
      </c>
      <c r="BU570" s="20">
        <v>2.73</v>
      </c>
      <c r="BV570" s="132">
        <f>IF(BR570="-","-",_xlfn.XLOOKUP(BR570,ABNT5101!$B$4:$B$9,ABNT5101!$C$4:$C$9))</f>
        <v>3</v>
      </c>
      <c r="BW570" s="132">
        <f>IF(BR570="-","-",_xlfn.XLOOKUP(BR570,ABNT5101!$B$4:$B$9,ABNT5101!$D$4:$D$9))</f>
        <v>0.6</v>
      </c>
      <c r="BX570" s="18" t="str">
        <f t="shared" si="290"/>
        <v>ATENDE</v>
      </c>
      <c r="BY570" s="18" t="str">
        <f t="shared" si="291"/>
        <v>ATENDE</v>
      </c>
      <c r="BZ570" s="18" t="str">
        <f t="shared" si="292"/>
        <v>ATENDE</v>
      </c>
      <c r="CA570" s="22" t="str">
        <f t="shared" si="306"/>
        <v>P6</v>
      </c>
      <c r="CB570" s="23">
        <f t="shared" si="293"/>
        <v>1.6266666666666665</v>
      </c>
      <c r="CC570" s="22">
        <v>7.88</v>
      </c>
      <c r="CD570" s="22">
        <v>5.13</v>
      </c>
      <c r="CE570" s="130">
        <f>IF(CA570="-","-",_xlfn.XLOOKUP(CA570,ABNT5101!$B$4:$B$9,ABNT5101!$C$4:$C$9))</f>
        <v>3</v>
      </c>
      <c r="CF570" s="130">
        <f>IF(CA570="-","-",_xlfn.XLOOKUP(CA570,ABNT5101!$B$4:$B$9,ABNT5101!$D$4:$D$9))</f>
        <v>0.6</v>
      </c>
      <c r="CG570" s="18" t="str">
        <f t="shared" si="294"/>
        <v>ATENDE</v>
      </c>
      <c r="CH570" s="18" t="str">
        <f t="shared" si="295"/>
        <v>ATENDE</v>
      </c>
      <c r="CI570" s="18" t="str">
        <f t="shared" si="296"/>
        <v>ATENDE</v>
      </c>
      <c r="CJ570" s="133" t="str">
        <f>_xlfn.XLOOKUP(CK570,'Banco de dados'!$B:$B,'Banco de dados'!$D:$D)</f>
        <v>SX LIGHTING</v>
      </c>
      <c r="CK570" s="25" t="s">
        <v>805</v>
      </c>
      <c r="CL570" s="24" t="str">
        <f>_xlfn.XLOOKUP(CK570,'Banco de dados'!$B:$B,'Banco de dados'!$E:$E)</f>
        <v>SXINEVO050K40L12CZF7PHF</v>
      </c>
      <c r="CM570" s="24"/>
      <c r="CN570" s="24" t="e">
        <f>IF(CM570="-","-",_xlfn.XLOOKUP(CM570,'Banco de dados'!$B:$B,'Banco de dados'!$E:$E))</f>
        <v>#N/A</v>
      </c>
      <c r="CO570" s="26">
        <f t="shared" si="297"/>
        <v>1</v>
      </c>
      <c r="CP570" s="24">
        <f>_xlfn.XLOOKUP(CK570,'Banco de dados'!$B:$B,'Banco de dados'!$H:$H)</f>
        <v>50</v>
      </c>
      <c r="CQ570" s="24" t="e">
        <f>_xlfn.XLOOKUP(CM570,'Banco de dados'!$B:$B,'Banco de dados'!$H:$H)</f>
        <v>#N/A</v>
      </c>
      <c r="CR570" s="24">
        <f>_xlfn.XLOOKUP(CK570,'Banco de dados'!$B:$B,'Banco de dados'!$F:$F)</f>
        <v>8650</v>
      </c>
      <c r="CS570" s="24">
        <f>_xlfn.XLOOKUP(CM570,'Banco de dados'!$B:$B,'Banco de dados'!$F:$F)</f>
        <v>0</v>
      </c>
      <c r="CT570" s="25">
        <v>0</v>
      </c>
      <c r="CU570" s="25"/>
      <c r="CV570" s="24" t="str">
        <f>IF(AI570&lt;=0.5,"Curto I",IF(AND(AI570&gt;='Braços de IP'!$B$9,AI570&lt;='Braços de IP'!$D$9),'Braços de IP'!$E$9,IF(AND(AI570&gt;='Braços de IP'!$B$10,AI570&lt;='Braços de IP'!$D$10),'Braços de IP'!$E$10,IF(AND(AI570&gt;='Braços de IP'!$B$11,AI570&lt;='Braços de IP'!$D$11),'Braços de IP'!$E$11,IF(AND(AI570&gt;='Braços de IP'!$B$12,AI570&lt;='Braços de IP'!$D$12),'Braços de IP'!$E$12,IF(AND(AI570&gt;='Braços de IP'!$B$13,AI570&lt;='Braços de IP'!$D$13),'Braços de IP'!$E$13,IF(AND(AI570&gt;='Braços de IP'!$B$14,AI570&lt;='Braços de IP'!$D$14),'Braços de IP'!$E$14,"ERRO")))))))</f>
        <v>Curto II</v>
      </c>
      <c r="CW570" s="25"/>
      <c r="CX570" s="24" t="str">
        <f>IF($CW570="","",VLOOKUP($CW570,'Braços de IP'!$E$9:$I$15,2,0))</f>
        <v/>
      </c>
      <c r="CY570" s="27" t="str">
        <f>IF($CW570="","",VLOOKUP($CW570,'Braços de IP'!$E$9:$I$15,5,0))</f>
        <v/>
      </c>
      <c r="CZ570" s="24"/>
      <c r="DA570" s="24"/>
      <c r="DB570" s="24"/>
      <c r="DC570" s="24"/>
      <c r="DD570" s="24"/>
      <c r="DE570" s="24"/>
      <c r="DF570" s="28">
        <f t="shared" si="298"/>
        <v>50</v>
      </c>
      <c r="DG570" s="29">
        <f t="shared" si="299"/>
        <v>100</v>
      </c>
      <c r="DH570" s="28">
        <f t="shared" si="300"/>
        <v>150</v>
      </c>
      <c r="DI570" s="30">
        <f t="shared" si="301"/>
        <v>0.5</v>
      </c>
      <c r="DJ570" s="31"/>
      <c r="DK570" s="32"/>
      <c r="DL570" s="15" t="s">
        <v>141</v>
      </c>
      <c r="DM570" s="15"/>
      <c r="DO570" s="33">
        <f t="shared" si="302"/>
        <v>0.57264957264957261</v>
      </c>
    </row>
    <row r="571" spans="1:119" ht="15.75" hidden="1" customHeight="1" x14ac:dyDescent="0.3">
      <c r="C571" t="s">
        <v>1006</v>
      </c>
      <c r="D571" s="15">
        <v>190</v>
      </c>
      <c r="E571" s="15" t="s">
        <v>132</v>
      </c>
      <c r="F571" s="15" t="s">
        <v>360</v>
      </c>
      <c r="G571" s="15">
        <v>-30.034504890000001</v>
      </c>
      <c r="H571" s="15">
        <v>-50.147663270000002</v>
      </c>
      <c r="I571" s="15" t="s">
        <v>154</v>
      </c>
      <c r="J571" s="15" t="s">
        <v>135</v>
      </c>
      <c r="K571" s="15" t="s">
        <v>136</v>
      </c>
      <c r="L571" s="15" t="s">
        <v>148</v>
      </c>
      <c r="M571" s="15">
        <v>100</v>
      </c>
      <c r="N571" s="15">
        <v>17</v>
      </c>
      <c r="O571" s="15">
        <v>0</v>
      </c>
      <c r="P571" s="15">
        <f t="shared" si="276"/>
        <v>200</v>
      </c>
      <c r="Q571" s="20">
        <v>2</v>
      </c>
      <c r="R571" s="16">
        <v>2.5</v>
      </c>
      <c r="S571" s="16">
        <v>7</v>
      </c>
      <c r="T571" s="15"/>
      <c r="U571" s="15"/>
      <c r="V571" s="15">
        <v>0</v>
      </c>
      <c r="W571" s="15">
        <v>2.5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 t="s">
        <v>138</v>
      </c>
      <c r="AD571" s="15" t="s">
        <v>139</v>
      </c>
      <c r="AE571" s="15">
        <v>37.200000000000003</v>
      </c>
      <c r="AF571" s="15">
        <v>7.3</v>
      </c>
      <c r="AG571" s="15">
        <v>1</v>
      </c>
      <c r="AH571" s="15">
        <v>0.5</v>
      </c>
      <c r="AI571" s="15">
        <v>1.3</v>
      </c>
      <c r="AJ571" s="16">
        <f t="shared" si="277"/>
        <v>0.8</v>
      </c>
      <c r="AK571" s="16" t="s">
        <v>135</v>
      </c>
      <c r="AL571" s="16" t="s">
        <v>135</v>
      </c>
      <c r="AM571" s="15" t="s">
        <v>140</v>
      </c>
      <c r="AN571" s="16">
        <f t="shared" si="278"/>
        <v>2</v>
      </c>
      <c r="AO571" s="16">
        <v>0</v>
      </c>
      <c r="AP571" s="16">
        <v>0</v>
      </c>
      <c r="AQ571" s="16">
        <v>0</v>
      </c>
      <c r="AR571" s="16">
        <v>0</v>
      </c>
      <c r="AS571" s="16">
        <v>0</v>
      </c>
      <c r="AT571" s="16" t="s">
        <v>135</v>
      </c>
      <c r="AU571" s="17">
        <f t="shared" si="279"/>
        <v>0</v>
      </c>
      <c r="AV571" s="17"/>
      <c r="AW571" s="17">
        <f>VLOOKUP(I571,ABNT5101!$I$3:$J$9,2)</f>
        <v>10</v>
      </c>
      <c r="AX571" s="17">
        <f>VLOOKUP(I571,ABNT5101!$I$3:$M$9,5)</f>
        <v>0.18</v>
      </c>
      <c r="AY571" s="131" t="str">
        <f>_xlfn.XLOOKUP(I571,ABNT5101!$I:$I,ABNT5101!$L:$L)</f>
        <v>-</v>
      </c>
      <c r="AZ571" s="131">
        <f>_xlfn.XLOOKUP(I571,ABNT5101!$I:$I,ABNT5101!M:M)</f>
        <v>0.18</v>
      </c>
      <c r="BA571" s="131" t="str">
        <f>_xlfn.XLOOKUP(I571,ABNT5101!$I:$I,ABNT5101!N:N)</f>
        <v>-</v>
      </c>
      <c r="BB571" s="131">
        <f>_xlfn.XLOOKUP(I571,ABNT5101!$I:$I,ABNT5101!O:O)</f>
        <v>16</v>
      </c>
      <c r="BC571" s="18" t="str">
        <f t="shared" si="280"/>
        <v>ATENDE</v>
      </c>
      <c r="BD571" s="19">
        <f t="shared" si="281"/>
        <v>3.2000000000000028E-2</v>
      </c>
      <c r="BE571" s="19">
        <f t="shared" si="282"/>
        <v>0.83333333333333348</v>
      </c>
      <c r="BF571" s="19" t="str">
        <f t="shared" si="283"/>
        <v>-</v>
      </c>
      <c r="BG571" s="20">
        <v>10.32</v>
      </c>
      <c r="BH571" s="20">
        <v>0.33</v>
      </c>
      <c r="BI571" s="20"/>
      <c r="BJ571" s="20"/>
      <c r="BK571" s="21"/>
      <c r="BL571" s="20"/>
      <c r="BM571" s="18" t="str">
        <f t="shared" si="284"/>
        <v>ATENDE</v>
      </c>
      <c r="BN571" s="18" t="str">
        <f t="shared" si="285"/>
        <v>ATENDE</v>
      </c>
      <c r="BO571" s="18" t="str">
        <f t="shared" si="286"/>
        <v>ATENDE</v>
      </c>
      <c r="BP571" s="18" t="str">
        <f t="shared" si="287"/>
        <v>ATENDE</v>
      </c>
      <c r="BQ571" s="22" t="str">
        <f t="shared" si="288"/>
        <v>C4</v>
      </c>
      <c r="BR571" s="22" t="str">
        <f t="shared" si="307"/>
        <v>P6</v>
      </c>
      <c r="BS571" s="23">
        <f t="shared" si="289"/>
        <v>1.7866666666666666</v>
      </c>
      <c r="BT571" s="20">
        <v>8.36</v>
      </c>
      <c r="BU571" s="20">
        <v>2.4900000000000002</v>
      </c>
      <c r="BV571" s="132">
        <f>IF(BR571="-","-",_xlfn.XLOOKUP(BR571,ABNT5101!$B$4:$B$9,ABNT5101!$C$4:$C$9))</f>
        <v>3</v>
      </c>
      <c r="BW571" s="132">
        <f>IF(BR571="-","-",_xlfn.XLOOKUP(BR571,ABNT5101!$B$4:$B$9,ABNT5101!$D$4:$D$9))</f>
        <v>0.6</v>
      </c>
      <c r="BX571" s="18" t="str">
        <f t="shared" si="290"/>
        <v>ATENDE</v>
      </c>
      <c r="BY571" s="18" t="str">
        <f t="shared" si="291"/>
        <v>ATENDE</v>
      </c>
      <c r="BZ571" s="18" t="str">
        <f t="shared" si="292"/>
        <v>ATENDE</v>
      </c>
      <c r="CA571" s="22" t="str">
        <f t="shared" si="306"/>
        <v>P6</v>
      </c>
      <c r="CB571" s="23">
        <f t="shared" si="293"/>
        <v>0.41999999999999993</v>
      </c>
      <c r="CC571" s="22">
        <v>4.26</v>
      </c>
      <c r="CD571" s="22">
        <v>1.82</v>
      </c>
      <c r="CE571" s="130">
        <f>IF(CA571="-","-",_xlfn.XLOOKUP(CA571,ABNT5101!$B$4:$B$9,ABNT5101!$C$4:$C$9))</f>
        <v>3</v>
      </c>
      <c r="CF571" s="130">
        <f>IF(CA571="-","-",_xlfn.XLOOKUP(CA571,ABNT5101!$B$4:$B$9,ABNT5101!$D$4:$D$9))</f>
        <v>0.6</v>
      </c>
      <c r="CG571" s="18" t="str">
        <f t="shared" si="294"/>
        <v>ATENDE</v>
      </c>
      <c r="CH571" s="18" t="str">
        <f t="shared" si="295"/>
        <v>ATENDE</v>
      </c>
      <c r="CI571" s="18" t="str">
        <f t="shared" si="296"/>
        <v>ATENDE</v>
      </c>
      <c r="CJ571" s="133" t="str">
        <f>_xlfn.XLOOKUP(CK571,'Banco de dados'!$B:$B,'Banco de dados'!$D:$D)</f>
        <v>TECNOWATT</v>
      </c>
      <c r="CK571" s="25" t="s">
        <v>826</v>
      </c>
      <c r="CL571" s="24" t="str">
        <f>_xlfn.XLOOKUP(CK571,'Banco de dados'!$B:$B,'Banco de dados'!$E:$E)</f>
        <v>SIGSAGPTLRRSSNDL_40W_50IBBRS
1-10C1MUN6.5</v>
      </c>
      <c r="CM571" s="24"/>
      <c r="CN571" s="24" t="e">
        <f>IF(CM571="-","-",_xlfn.XLOOKUP(CM571,'Banco de dados'!$B:$B,'Banco de dados'!$E:$E))</f>
        <v>#N/A</v>
      </c>
      <c r="CO571" s="26">
        <f t="shared" si="297"/>
        <v>1</v>
      </c>
      <c r="CP571" s="24">
        <f>_xlfn.XLOOKUP(CK571,'Banco de dados'!$B:$B,'Banco de dados'!$H:$H)</f>
        <v>40</v>
      </c>
      <c r="CQ571" s="24">
        <f>_xlfn.XLOOKUP(CM571,'Banco de dados'!$B:$B,'Banco de dados'!$H:$H)</f>
        <v>0</v>
      </c>
      <c r="CR571" s="24">
        <f>_xlfn.XLOOKUP(CK571,'Banco de dados'!$B:$B,'Banco de dados'!$F:$F)</f>
        <v>6641</v>
      </c>
      <c r="CS571" s="24">
        <f>_xlfn.XLOOKUP(CM571,'Banco de dados'!$B:$B,'Banco de dados'!$F:$F)</f>
        <v>0</v>
      </c>
      <c r="CT571" s="25">
        <v>0</v>
      </c>
      <c r="CU571" s="25"/>
      <c r="CV571" s="24" t="str">
        <f>IF(AI571&lt;=0.5,"Curto I",IF(AND(AI571&gt;='Braços de IP'!$B$9,AI571&lt;='Braços de IP'!$D$9),'Braços de IP'!$E$9,IF(AND(AI571&gt;='Braços de IP'!$B$10,AI571&lt;='Braços de IP'!$D$10),'Braços de IP'!$E$10,IF(AND(AI571&gt;='Braços de IP'!$B$11,AI571&lt;='Braços de IP'!$D$11),'Braços de IP'!$E$11,IF(AND(AI571&gt;='Braços de IP'!$B$12,AI571&lt;='Braços de IP'!$D$12),'Braços de IP'!$E$12,IF(AND(AI571&gt;='Braços de IP'!$B$13,AI571&lt;='Braços de IP'!$D$13),'Braços de IP'!$E$13,IF(AND(AI571&gt;='Braços de IP'!$B$14,AI571&lt;='Braços de IP'!$D$14),'Braços de IP'!$E$14,"ERRO")))))))</f>
        <v>Curto II</v>
      </c>
      <c r="CW571" s="25"/>
      <c r="CX571" s="24" t="str">
        <f>IF($CW571="","",VLOOKUP($CW571,'Braços de IP'!$E$9:$I$15,2,0))</f>
        <v/>
      </c>
      <c r="CY571" s="27" t="str">
        <f>IF($CW571="","",VLOOKUP($CW571,'Braços de IP'!$E$9:$I$15,5,0))</f>
        <v/>
      </c>
      <c r="CZ571" s="24"/>
      <c r="DA571" s="24"/>
      <c r="DB571" s="24"/>
      <c r="DC571" s="24"/>
      <c r="DD571" s="24"/>
      <c r="DE571" s="24"/>
      <c r="DF571" s="28">
        <f t="shared" si="298"/>
        <v>40</v>
      </c>
      <c r="DG571" s="29">
        <f t="shared" si="299"/>
        <v>100</v>
      </c>
      <c r="DH571" s="28">
        <f t="shared" si="300"/>
        <v>140</v>
      </c>
      <c r="DI571" s="30">
        <f t="shared" si="301"/>
        <v>0.6</v>
      </c>
      <c r="DJ571" s="31"/>
      <c r="DK571" s="32"/>
      <c r="DL571" s="15" t="s">
        <v>141</v>
      </c>
      <c r="DM571" s="15"/>
      <c r="DO571" s="33">
        <f t="shared" si="302"/>
        <v>0.65811965811965811</v>
      </c>
    </row>
    <row r="572" spans="1:119" ht="15.75" hidden="1" customHeight="1" x14ac:dyDescent="0.3">
      <c r="C572" t="s">
        <v>1006</v>
      </c>
      <c r="D572" s="15">
        <v>191</v>
      </c>
      <c r="E572" s="15" t="s">
        <v>132</v>
      </c>
      <c r="F572" s="15" t="s">
        <v>361</v>
      </c>
      <c r="G572" s="15">
        <v>-30.03469793</v>
      </c>
      <c r="H572" s="15">
        <v>-50.147054969999999</v>
      </c>
      <c r="I572" s="15" t="s">
        <v>154</v>
      </c>
      <c r="J572" s="15" t="s">
        <v>135</v>
      </c>
      <c r="K572" s="15" t="s">
        <v>136</v>
      </c>
      <c r="L572" s="15" t="s">
        <v>148</v>
      </c>
      <c r="M572" s="15">
        <v>100</v>
      </c>
      <c r="N572" s="15">
        <v>17</v>
      </c>
      <c r="O572" s="15">
        <v>0</v>
      </c>
      <c r="P572" s="15">
        <f t="shared" si="276"/>
        <v>200</v>
      </c>
      <c r="Q572" s="20">
        <v>2</v>
      </c>
      <c r="R572" s="16">
        <v>2</v>
      </c>
      <c r="S572" s="16">
        <v>7</v>
      </c>
      <c r="T572" s="15"/>
      <c r="U572" s="15"/>
      <c r="V572" s="15">
        <v>0</v>
      </c>
      <c r="W572" s="15">
        <v>2.5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 t="s">
        <v>138</v>
      </c>
      <c r="AD572" s="15" t="s">
        <v>139</v>
      </c>
      <c r="AE572" s="15">
        <v>38.6</v>
      </c>
      <c r="AF572" s="15">
        <v>7</v>
      </c>
      <c r="AG572" s="15">
        <v>1</v>
      </c>
      <c r="AH572" s="15">
        <v>0.3</v>
      </c>
      <c r="AI572" s="15">
        <v>1.3</v>
      </c>
      <c r="AJ572" s="16">
        <f t="shared" si="277"/>
        <v>1</v>
      </c>
      <c r="AK572" s="16" t="s">
        <v>135</v>
      </c>
      <c r="AL572" s="16" t="s">
        <v>135</v>
      </c>
      <c r="AM572" s="15" t="s">
        <v>140</v>
      </c>
      <c r="AN572" s="16">
        <f t="shared" si="278"/>
        <v>2</v>
      </c>
      <c r="AO572" s="16">
        <v>0</v>
      </c>
      <c r="AP572" s="16">
        <v>0</v>
      </c>
      <c r="AQ572" s="16">
        <v>0</v>
      </c>
      <c r="AR572" s="16">
        <v>0</v>
      </c>
      <c r="AS572" s="16">
        <v>0</v>
      </c>
      <c r="AT572" s="16" t="s">
        <v>135</v>
      </c>
      <c r="AU572" s="17">
        <f t="shared" si="279"/>
        <v>0</v>
      </c>
      <c r="AV572" s="17"/>
      <c r="AW572" s="17">
        <f>VLOOKUP(I572,ABNT5101!$I$3:$J$9,2)</f>
        <v>10</v>
      </c>
      <c r="AX572" s="17">
        <f>VLOOKUP(I572,ABNT5101!$I$3:$M$9,5)</f>
        <v>0.18</v>
      </c>
      <c r="AY572" s="131" t="str">
        <f>_xlfn.XLOOKUP(I572,ABNT5101!$I:$I,ABNT5101!$L:$L)</f>
        <v>-</v>
      </c>
      <c r="AZ572" s="131">
        <f>_xlfn.XLOOKUP(I572,ABNT5101!$I:$I,ABNT5101!M:M)</f>
        <v>0.18</v>
      </c>
      <c r="BA572" s="131" t="str">
        <f>_xlfn.XLOOKUP(I572,ABNT5101!$I:$I,ABNT5101!N:N)</f>
        <v>-</v>
      </c>
      <c r="BB572" s="131">
        <f>_xlfn.XLOOKUP(I572,ABNT5101!$I:$I,ABNT5101!O:O)</f>
        <v>16</v>
      </c>
      <c r="BC572" s="18" t="str">
        <f t="shared" si="280"/>
        <v>ATENDE</v>
      </c>
      <c r="BD572" s="19">
        <f t="shared" si="281"/>
        <v>0.13200000000000012</v>
      </c>
      <c r="BE572" s="19">
        <f t="shared" si="282"/>
        <v>0.66666666666666674</v>
      </c>
      <c r="BF572" s="19" t="str">
        <f t="shared" si="283"/>
        <v>-</v>
      </c>
      <c r="BG572" s="20">
        <v>11.32</v>
      </c>
      <c r="BH572" s="20">
        <v>0.3</v>
      </c>
      <c r="BI572" s="20"/>
      <c r="BJ572" s="20"/>
      <c r="BK572" s="21"/>
      <c r="BL572" s="20"/>
      <c r="BM572" s="18" t="str">
        <f t="shared" si="284"/>
        <v>ATENDE</v>
      </c>
      <c r="BN572" s="18" t="str">
        <f t="shared" si="285"/>
        <v>ATENDE</v>
      </c>
      <c r="BO572" s="18" t="str">
        <f t="shared" si="286"/>
        <v>ATENDE</v>
      </c>
      <c r="BP572" s="18" t="str">
        <f t="shared" si="287"/>
        <v>ATENDE</v>
      </c>
      <c r="BQ572" s="22" t="str">
        <f t="shared" si="288"/>
        <v>C4</v>
      </c>
      <c r="BR572" s="22" t="str">
        <f t="shared" si="307"/>
        <v>P6</v>
      </c>
      <c r="BS572" s="23">
        <f t="shared" si="289"/>
        <v>2.2266666666666666</v>
      </c>
      <c r="BT572" s="20">
        <v>9.68</v>
      </c>
      <c r="BU572" s="20">
        <v>2.62</v>
      </c>
      <c r="BV572" s="132">
        <f>IF(BR572="-","-",_xlfn.XLOOKUP(BR572,ABNT5101!$B$4:$B$9,ABNT5101!$C$4:$C$9))</f>
        <v>3</v>
      </c>
      <c r="BW572" s="132">
        <f>IF(BR572="-","-",_xlfn.XLOOKUP(BR572,ABNT5101!$B$4:$B$9,ABNT5101!$D$4:$D$9))</f>
        <v>0.6</v>
      </c>
      <c r="BX572" s="18" t="str">
        <f t="shared" si="290"/>
        <v>ATENDE</v>
      </c>
      <c r="BY572" s="18" t="str">
        <f t="shared" si="291"/>
        <v>ATENDE</v>
      </c>
      <c r="BZ572" s="18" t="str">
        <f t="shared" si="292"/>
        <v>ATENDE</v>
      </c>
      <c r="CA572" s="22" t="str">
        <f t="shared" si="306"/>
        <v>P6</v>
      </c>
      <c r="CB572" s="23">
        <f t="shared" si="293"/>
        <v>1.2533333333333334</v>
      </c>
      <c r="CC572" s="22">
        <v>6.76</v>
      </c>
      <c r="CD572" s="22">
        <v>2.58</v>
      </c>
      <c r="CE572" s="130">
        <f>IF(CA572="-","-",_xlfn.XLOOKUP(CA572,ABNT5101!$B$4:$B$9,ABNT5101!$C$4:$C$9))</f>
        <v>3</v>
      </c>
      <c r="CF572" s="130">
        <f>IF(CA572="-","-",_xlfn.XLOOKUP(CA572,ABNT5101!$B$4:$B$9,ABNT5101!$D$4:$D$9))</f>
        <v>0.6</v>
      </c>
      <c r="CG572" s="18" t="str">
        <f t="shared" si="294"/>
        <v>ATENDE</v>
      </c>
      <c r="CH572" s="18" t="str">
        <f t="shared" si="295"/>
        <v>ATENDE</v>
      </c>
      <c r="CI572" s="18" t="str">
        <f t="shared" si="296"/>
        <v>ATENDE</v>
      </c>
      <c r="CJ572" s="133" t="str">
        <f>_xlfn.XLOOKUP(CK572,'Banco de dados'!$B:$B,'Banco de dados'!$D:$D)</f>
        <v>LEDSTAR</v>
      </c>
      <c r="CK572" s="25" t="s">
        <v>713</v>
      </c>
      <c r="CL572" s="24" t="str">
        <f>_xlfn.XLOOKUP(CK572,'Banco de dados'!$B:$B,'Banco de dados'!$E:$E)</f>
        <v>LUM LED SL VT 9.1 52W</v>
      </c>
      <c r="CM572" s="24"/>
      <c r="CN572" s="24" t="e">
        <f>IF(CM572="-","-",_xlfn.XLOOKUP(CM572,'Banco de dados'!$B:$B,'Banco de dados'!$E:$E))</f>
        <v>#N/A</v>
      </c>
      <c r="CO572" s="26">
        <f t="shared" si="297"/>
        <v>1</v>
      </c>
      <c r="CP572" s="24">
        <f>_xlfn.XLOOKUP(CK572,'Banco de dados'!$B:$B,'Banco de dados'!$H:$H)</f>
        <v>52</v>
      </c>
      <c r="CQ572" s="24" t="e">
        <f>_xlfn.XLOOKUP(CM572,'Banco de dados'!$B:$B,'Banco de dados'!$H:$H)</f>
        <v>#N/A</v>
      </c>
      <c r="CR572" s="24">
        <f>_xlfn.XLOOKUP(CK572,'Banco de dados'!$B:$B,'Banco de dados'!$F:$F)</f>
        <v>8960.18</v>
      </c>
      <c r="CS572" s="24">
        <f>_xlfn.XLOOKUP(CM572,'Banco de dados'!$B:$B,'Banco de dados'!$F:$F)</f>
        <v>0</v>
      </c>
      <c r="CT572" s="25">
        <v>0</v>
      </c>
      <c r="CU572" s="25"/>
      <c r="CV572" s="24" t="str">
        <f>IF(AI572&lt;=0.5,"Curto I",IF(AND(AI572&gt;='Braços de IP'!$B$9,AI572&lt;='Braços de IP'!$D$9),'Braços de IP'!$E$9,IF(AND(AI572&gt;='Braços de IP'!$B$10,AI572&lt;='Braços de IP'!$D$10),'Braços de IP'!$E$10,IF(AND(AI572&gt;='Braços de IP'!$B$11,AI572&lt;='Braços de IP'!$D$11),'Braços de IP'!$E$11,IF(AND(AI572&gt;='Braços de IP'!$B$12,AI572&lt;='Braços de IP'!$D$12),'Braços de IP'!$E$12,IF(AND(AI572&gt;='Braços de IP'!$B$13,AI572&lt;='Braços de IP'!$D$13),'Braços de IP'!$E$13,IF(AND(AI572&gt;='Braços de IP'!$B$14,AI572&lt;='Braços de IP'!$D$14),'Braços de IP'!$E$14,"ERRO")))))))</f>
        <v>Curto II</v>
      </c>
      <c r="CW572" s="25"/>
      <c r="CX572" s="24" t="str">
        <f>IF($CW572="","",VLOOKUP($CW572,'Braços de IP'!$E$9:$I$15,2,0))</f>
        <v/>
      </c>
      <c r="CY572" s="27" t="str">
        <f>IF($CW572="","",VLOOKUP($CW572,'Braços de IP'!$E$9:$I$15,5,0))</f>
        <v/>
      </c>
      <c r="CZ572" s="24"/>
      <c r="DA572" s="24"/>
      <c r="DB572" s="24"/>
      <c r="DC572" s="24"/>
      <c r="DD572" s="24"/>
      <c r="DE572" s="24"/>
      <c r="DF572" s="28">
        <f t="shared" si="298"/>
        <v>52</v>
      </c>
      <c r="DG572" s="29">
        <f t="shared" si="299"/>
        <v>100</v>
      </c>
      <c r="DH572" s="28">
        <f t="shared" si="300"/>
        <v>152</v>
      </c>
      <c r="DI572" s="30">
        <f t="shared" si="301"/>
        <v>0.48</v>
      </c>
      <c r="DJ572" s="31"/>
      <c r="DK572" s="32"/>
      <c r="DL572" s="15" t="s">
        <v>141</v>
      </c>
      <c r="DM572" s="15"/>
      <c r="DO572" s="33">
        <f t="shared" si="302"/>
        <v>0.55555555555555558</v>
      </c>
    </row>
    <row r="573" spans="1:119" ht="15.75" hidden="1" customHeight="1" x14ac:dyDescent="0.3">
      <c r="C573" t="s">
        <v>1006</v>
      </c>
      <c r="D573" s="15">
        <v>191</v>
      </c>
      <c r="E573" s="15" t="s">
        <v>132</v>
      </c>
      <c r="F573" s="15" t="s">
        <v>361</v>
      </c>
      <c r="G573" s="15">
        <v>-30.03469793</v>
      </c>
      <c r="H573" s="15">
        <v>-50.147054969999999</v>
      </c>
      <c r="I573" s="15" t="s">
        <v>154</v>
      </c>
      <c r="J573" s="15" t="s">
        <v>135</v>
      </c>
      <c r="K573" s="15" t="s">
        <v>136</v>
      </c>
      <c r="L573" s="15" t="s">
        <v>148</v>
      </c>
      <c r="M573" s="15">
        <v>100</v>
      </c>
      <c r="N573" s="15">
        <v>17</v>
      </c>
      <c r="O573" s="15">
        <v>0</v>
      </c>
      <c r="P573" s="15">
        <f t="shared" si="276"/>
        <v>200</v>
      </c>
      <c r="Q573" s="20">
        <v>2</v>
      </c>
      <c r="R573" s="16">
        <v>2</v>
      </c>
      <c r="S573" s="16">
        <v>7</v>
      </c>
      <c r="T573" s="15"/>
      <c r="U573" s="15"/>
      <c r="V573" s="15">
        <v>0</v>
      </c>
      <c r="W573" s="15">
        <v>2.5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 t="s">
        <v>138</v>
      </c>
      <c r="AD573" s="15" t="s">
        <v>139</v>
      </c>
      <c r="AE573" s="15">
        <v>38.6</v>
      </c>
      <c r="AF573" s="15">
        <v>7</v>
      </c>
      <c r="AG573" s="15">
        <v>1</v>
      </c>
      <c r="AH573" s="15">
        <v>0.3</v>
      </c>
      <c r="AI573" s="15">
        <v>1.3</v>
      </c>
      <c r="AJ573" s="16">
        <f t="shared" si="277"/>
        <v>1</v>
      </c>
      <c r="AK573" s="16" t="s">
        <v>135</v>
      </c>
      <c r="AL573" s="16" t="s">
        <v>135</v>
      </c>
      <c r="AM573" s="15" t="s">
        <v>140</v>
      </c>
      <c r="AN573" s="16">
        <f t="shared" si="278"/>
        <v>2</v>
      </c>
      <c r="AO573" s="16">
        <v>0</v>
      </c>
      <c r="AP573" s="16">
        <v>0</v>
      </c>
      <c r="AQ573" s="16">
        <v>0</v>
      </c>
      <c r="AR573" s="16">
        <v>0</v>
      </c>
      <c r="AS573" s="16">
        <v>0</v>
      </c>
      <c r="AT573" s="16" t="s">
        <v>135</v>
      </c>
      <c r="AU573" s="17">
        <f t="shared" si="279"/>
        <v>0</v>
      </c>
      <c r="AV573" s="17"/>
      <c r="AW573" s="17">
        <f>VLOOKUP(I573,ABNT5101!$I$3:$J$9,2)</f>
        <v>10</v>
      </c>
      <c r="AX573" s="17">
        <f>VLOOKUP(I573,ABNT5101!$I$3:$M$9,5)</f>
        <v>0.18</v>
      </c>
      <c r="AY573" s="131" t="str">
        <f>_xlfn.XLOOKUP(I573,ABNT5101!$I:$I,ABNT5101!$L:$L)</f>
        <v>-</v>
      </c>
      <c r="AZ573" s="131">
        <f>_xlfn.XLOOKUP(I573,ABNT5101!$I:$I,ABNT5101!M:M)</f>
        <v>0.18</v>
      </c>
      <c r="BA573" s="131" t="str">
        <f>_xlfn.XLOOKUP(I573,ABNT5101!$I:$I,ABNT5101!N:N)</f>
        <v>-</v>
      </c>
      <c r="BB573" s="131">
        <f>_xlfn.XLOOKUP(I573,ABNT5101!$I:$I,ABNT5101!O:O)</f>
        <v>16</v>
      </c>
      <c r="BC573" s="18" t="str">
        <f t="shared" si="280"/>
        <v>ATENDE</v>
      </c>
      <c r="BD573" s="19">
        <f t="shared" si="281"/>
        <v>0.34099999999999997</v>
      </c>
      <c r="BE573" s="19">
        <f t="shared" si="282"/>
        <v>0.61111111111111116</v>
      </c>
      <c r="BF573" s="19" t="str">
        <f t="shared" si="283"/>
        <v>-</v>
      </c>
      <c r="BG573" s="20">
        <v>13.41</v>
      </c>
      <c r="BH573" s="20">
        <v>0.28999999999999998</v>
      </c>
      <c r="BI573" s="20"/>
      <c r="BJ573" s="20"/>
      <c r="BK573" s="21"/>
      <c r="BL573" s="20"/>
      <c r="BM573" s="18" t="str">
        <f t="shared" si="284"/>
        <v>ATENDE</v>
      </c>
      <c r="BN573" s="18" t="str">
        <f t="shared" si="285"/>
        <v>ATENDE</v>
      </c>
      <c r="BO573" s="18" t="str">
        <f t="shared" si="286"/>
        <v>ATENDE</v>
      </c>
      <c r="BP573" s="18" t="str">
        <f t="shared" si="287"/>
        <v>ATENDE</v>
      </c>
      <c r="BQ573" s="22" t="str">
        <f t="shared" si="288"/>
        <v>C4</v>
      </c>
      <c r="BR573" s="22" t="str">
        <f t="shared" si="307"/>
        <v>P6</v>
      </c>
      <c r="BS573" s="23">
        <f t="shared" si="289"/>
        <v>2.66</v>
      </c>
      <c r="BT573" s="20">
        <v>10.98</v>
      </c>
      <c r="BU573" s="20">
        <v>1.92</v>
      </c>
      <c r="BV573" s="132">
        <f>IF(BR573="-","-",_xlfn.XLOOKUP(BR573,ABNT5101!$B$4:$B$9,ABNT5101!$C$4:$C$9))</f>
        <v>3</v>
      </c>
      <c r="BW573" s="132">
        <f>IF(BR573="-","-",_xlfn.XLOOKUP(BR573,ABNT5101!$B$4:$B$9,ABNT5101!$D$4:$D$9))</f>
        <v>0.6</v>
      </c>
      <c r="BX573" s="18" t="str">
        <f t="shared" si="290"/>
        <v>ATENDE</v>
      </c>
      <c r="BY573" s="18" t="str">
        <f t="shared" si="291"/>
        <v>ATENDE</v>
      </c>
      <c r="BZ573" s="18" t="str">
        <f t="shared" si="292"/>
        <v>ATENDE</v>
      </c>
      <c r="CA573" s="22" t="str">
        <f t="shared" si="306"/>
        <v>P6</v>
      </c>
      <c r="CB573" s="23">
        <f t="shared" si="293"/>
        <v>1.5766666666666667</v>
      </c>
      <c r="CC573" s="22">
        <v>7.73</v>
      </c>
      <c r="CD573" s="22">
        <v>4.1500000000000004</v>
      </c>
      <c r="CE573" s="130">
        <f>IF(CA573="-","-",_xlfn.XLOOKUP(CA573,ABNT5101!$B$4:$B$9,ABNT5101!$C$4:$C$9))</f>
        <v>3</v>
      </c>
      <c r="CF573" s="130">
        <f>IF(CA573="-","-",_xlfn.XLOOKUP(CA573,ABNT5101!$B$4:$B$9,ABNT5101!$D$4:$D$9))</f>
        <v>0.6</v>
      </c>
      <c r="CG573" s="18" t="str">
        <f t="shared" si="294"/>
        <v>ATENDE</v>
      </c>
      <c r="CH573" s="18" t="str">
        <f t="shared" si="295"/>
        <v>ATENDE</v>
      </c>
      <c r="CI573" s="18" t="str">
        <f t="shared" si="296"/>
        <v>ATENDE</v>
      </c>
      <c r="CJ573" s="133" t="str">
        <f>_xlfn.XLOOKUP(CK573,'Banco de dados'!$B:$B,'Banco de dados'!$D:$D)</f>
        <v>SX LIGHTING</v>
      </c>
      <c r="CK573" s="25" t="s">
        <v>805</v>
      </c>
      <c r="CL573" s="24" t="str">
        <f>_xlfn.XLOOKUP(CK573,'Banco de dados'!$B:$B,'Banco de dados'!$E:$E)</f>
        <v>SXINEVO050K40L12CZF7PHF</v>
      </c>
      <c r="CM573" s="24"/>
      <c r="CN573" s="24" t="e">
        <f>IF(CM573="-","-",_xlfn.XLOOKUP(CM573,'Banco de dados'!$B:$B,'Banco de dados'!$E:$E))</f>
        <v>#N/A</v>
      </c>
      <c r="CO573" s="26">
        <f t="shared" si="297"/>
        <v>1</v>
      </c>
      <c r="CP573" s="24">
        <f>_xlfn.XLOOKUP(CK573,'Banco de dados'!$B:$B,'Banco de dados'!$H:$H)</f>
        <v>50</v>
      </c>
      <c r="CQ573" s="24" t="e">
        <f>_xlfn.XLOOKUP(CM573,'Banco de dados'!$B:$B,'Banco de dados'!$H:$H)</f>
        <v>#N/A</v>
      </c>
      <c r="CR573" s="24">
        <f>_xlfn.XLOOKUP(CK573,'Banco de dados'!$B:$B,'Banco de dados'!$F:$F)</f>
        <v>8650</v>
      </c>
      <c r="CS573" s="24" t="e">
        <f>_xlfn.XLOOKUP(CM573,'Banco de dados'!$B:$B,'Banco de dados'!$F:$F)</f>
        <v>#N/A</v>
      </c>
      <c r="CT573" s="25">
        <v>0</v>
      </c>
      <c r="CU573" s="25"/>
      <c r="CV573" s="24" t="str">
        <f>IF(AI573&lt;=0.5,"Curto I",IF(AND(AI573&gt;='Braços de IP'!$B$9,AI573&lt;='Braços de IP'!$D$9),'Braços de IP'!$E$9,IF(AND(AI573&gt;='Braços de IP'!$B$10,AI573&lt;='Braços de IP'!$D$10),'Braços de IP'!$E$10,IF(AND(AI573&gt;='Braços de IP'!$B$11,AI573&lt;='Braços de IP'!$D$11),'Braços de IP'!$E$11,IF(AND(AI573&gt;='Braços de IP'!$B$12,AI573&lt;='Braços de IP'!$D$12),'Braços de IP'!$E$12,IF(AND(AI573&gt;='Braços de IP'!$B$13,AI573&lt;='Braços de IP'!$D$13),'Braços de IP'!$E$13,IF(AND(AI573&gt;='Braços de IP'!$B$14,AI573&lt;='Braços de IP'!$D$14),'Braços de IP'!$E$14,"ERRO")))))))</f>
        <v>Curto II</v>
      </c>
      <c r="CW573" s="25"/>
      <c r="CX573" s="24" t="str">
        <f>IF($CW573="","",VLOOKUP($CW573,'Braços de IP'!$E$9:$I$15,2,0))</f>
        <v/>
      </c>
      <c r="CY573" s="27" t="str">
        <f>IF($CW573="","",VLOOKUP($CW573,'Braços de IP'!$E$9:$I$15,5,0))</f>
        <v/>
      </c>
      <c r="CZ573" s="24"/>
      <c r="DA573" s="24"/>
      <c r="DB573" s="24"/>
      <c r="DC573" s="24"/>
      <c r="DD573" s="24"/>
      <c r="DE573" s="24"/>
      <c r="DF573" s="28">
        <f t="shared" si="298"/>
        <v>50</v>
      </c>
      <c r="DG573" s="29">
        <f t="shared" si="299"/>
        <v>100</v>
      </c>
      <c r="DH573" s="28">
        <f t="shared" si="300"/>
        <v>150</v>
      </c>
      <c r="DI573" s="30">
        <f t="shared" si="301"/>
        <v>0.5</v>
      </c>
      <c r="DJ573" s="31"/>
      <c r="DK573" s="32"/>
      <c r="DL573" s="15" t="s">
        <v>141</v>
      </c>
      <c r="DM573" s="15"/>
      <c r="DO573" s="33">
        <f t="shared" si="302"/>
        <v>0.57264957264957261</v>
      </c>
    </row>
    <row r="574" spans="1:119" ht="15.75" hidden="1" customHeight="1" x14ac:dyDescent="0.3">
      <c r="C574" t="s">
        <v>1006</v>
      </c>
      <c r="D574" s="15">
        <v>191</v>
      </c>
      <c r="E574" s="15" t="s">
        <v>132</v>
      </c>
      <c r="F574" s="15" t="s">
        <v>361</v>
      </c>
      <c r="G574" s="15">
        <v>-30.03469793</v>
      </c>
      <c r="H574" s="15">
        <v>-50.147054969999999</v>
      </c>
      <c r="I574" s="15" t="s">
        <v>154</v>
      </c>
      <c r="J574" s="15" t="s">
        <v>135</v>
      </c>
      <c r="K574" s="15" t="s">
        <v>136</v>
      </c>
      <c r="L574" s="15" t="s">
        <v>148</v>
      </c>
      <c r="M574" s="15">
        <v>100</v>
      </c>
      <c r="N574" s="15">
        <v>17</v>
      </c>
      <c r="O574" s="15">
        <v>0</v>
      </c>
      <c r="P574" s="15">
        <f t="shared" si="276"/>
        <v>200</v>
      </c>
      <c r="Q574" s="20">
        <v>2</v>
      </c>
      <c r="R574" s="16">
        <v>2</v>
      </c>
      <c r="S574" s="16">
        <v>7</v>
      </c>
      <c r="T574" s="15"/>
      <c r="U574" s="15"/>
      <c r="V574" s="15">
        <v>0</v>
      </c>
      <c r="W574" s="15">
        <v>2.5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 t="s">
        <v>138</v>
      </c>
      <c r="AD574" s="15" t="s">
        <v>139</v>
      </c>
      <c r="AE574" s="15">
        <v>38.6</v>
      </c>
      <c r="AF574" s="15">
        <v>7</v>
      </c>
      <c r="AG574" s="15">
        <v>1</v>
      </c>
      <c r="AH574" s="15">
        <v>0.3</v>
      </c>
      <c r="AI574" s="15">
        <v>1.3</v>
      </c>
      <c r="AJ574" s="16">
        <f t="shared" si="277"/>
        <v>1</v>
      </c>
      <c r="AK574" s="16" t="s">
        <v>135</v>
      </c>
      <c r="AL574" s="16" t="s">
        <v>135</v>
      </c>
      <c r="AM574" s="15" t="s">
        <v>140</v>
      </c>
      <c r="AN574" s="16">
        <f t="shared" si="278"/>
        <v>2</v>
      </c>
      <c r="AO574" s="16">
        <v>0</v>
      </c>
      <c r="AP574" s="16">
        <v>0</v>
      </c>
      <c r="AQ574" s="16">
        <v>0</v>
      </c>
      <c r="AR574" s="16">
        <v>0</v>
      </c>
      <c r="AS574" s="16">
        <v>0</v>
      </c>
      <c r="AT574" s="16" t="s">
        <v>135</v>
      </c>
      <c r="AU574" s="17">
        <f t="shared" si="279"/>
        <v>0</v>
      </c>
      <c r="AV574" s="17"/>
      <c r="AW574" s="17">
        <f>VLOOKUP(I574,ABNT5101!$I$3:$J$9,2)</f>
        <v>10</v>
      </c>
      <c r="AX574" s="17">
        <f>VLOOKUP(I574,ABNT5101!$I$3:$M$9,5)</f>
        <v>0.18</v>
      </c>
      <c r="AY574" s="131" t="str">
        <f>_xlfn.XLOOKUP(I574,ABNT5101!$I:$I,ABNT5101!$L:$L)</f>
        <v>-</v>
      </c>
      <c r="AZ574" s="131">
        <f>_xlfn.XLOOKUP(I574,ABNT5101!$I:$I,ABNT5101!M:M)</f>
        <v>0.18</v>
      </c>
      <c r="BA574" s="131" t="str">
        <f>_xlfn.XLOOKUP(I574,ABNT5101!$I:$I,ABNT5101!N:N)</f>
        <v>-</v>
      </c>
      <c r="BB574" s="131">
        <f>_xlfn.XLOOKUP(I574,ABNT5101!$I:$I,ABNT5101!O:O)</f>
        <v>16</v>
      </c>
      <c r="BC574" s="18" t="str">
        <f t="shared" si="280"/>
        <v>ATENDE</v>
      </c>
      <c r="BD574" s="19">
        <f t="shared" si="281"/>
        <v>3.400000000000003E-2</v>
      </c>
      <c r="BE574" s="19">
        <f t="shared" si="282"/>
        <v>0.16666666666666674</v>
      </c>
      <c r="BF574" s="19" t="str">
        <f t="shared" si="283"/>
        <v>-</v>
      </c>
      <c r="BG574" s="20">
        <v>10.34</v>
      </c>
      <c r="BH574" s="20">
        <v>0.21</v>
      </c>
      <c r="BI574" s="20"/>
      <c r="BJ574" s="20"/>
      <c r="BK574" s="21"/>
      <c r="BL574" s="20"/>
      <c r="BM574" s="18" t="str">
        <f t="shared" si="284"/>
        <v>ATENDE</v>
      </c>
      <c r="BN574" s="18" t="str">
        <f t="shared" si="285"/>
        <v>ATENDE</v>
      </c>
      <c r="BO574" s="18" t="str">
        <f t="shared" si="286"/>
        <v>ATENDE</v>
      </c>
      <c r="BP574" s="18" t="str">
        <f t="shared" si="287"/>
        <v>ATENDE</v>
      </c>
      <c r="BQ574" s="22" t="str">
        <f t="shared" si="288"/>
        <v>C4</v>
      </c>
      <c r="BR574" s="22" t="str">
        <f t="shared" si="307"/>
        <v>P6</v>
      </c>
      <c r="BS574" s="23">
        <f t="shared" si="289"/>
        <v>1.7833333333333332</v>
      </c>
      <c r="BT574" s="20">
        <v>8.35</v>
      </c>
      <c r="BU574" s="20">
        <v>1.66</v>
      </c>
      <c r="BV574" s="132">
        <f>IF(BR574="-","-",_xlfn.XLOOKUP(BR574,ABNT5101!$B$4:$B$9,ABNT5101!$C$4:$C$9))</f>
        <v>3</v>
      </c>
      <c r="BW574" s="132">
        <f>IF(BR574="-","-",_xlfn.XLOOKUP(BR574,ABNT5101!$B$4:$B$9,ABNT5101!$D$4:$D$9))</f>
        <v>0.6</v>
      </c>
      <c r="BX574" s="18" t="str">
        <f t="shared" si="290"/>
        <v>ATENDE</v>
      </c>
      <c r="BY574" s="18" t="str">
        <f t="shared" si="291"/>
        <v>ATENDE</v>
      </c>
      <c r="BZ574" s="18" t="str">
        <f t="shared" si="292"/>
        <v>ATENDE</v>
      </c>
      <c r="CA574" s="22" t="str">
        <f t="shared" si="306"/>
        <v>P6</v>
      </c>
      <c r="CB574" s="23">
        <f t="shared" si="293"/>
        <v>0.37666666666666671</v>
      </c>
      <c r="CC574" s="22">
        <v>4.13</v>
      </c>
      <c r="CD574" s="22">
        <v>1.21</v>
      </c>
      <c r="CE574" s="130">
        <f>IF(CA574="-","-",_xlfn.XLOOKUP(CA574,ABNT5101!$B$4:$B$9,ABNT5101!$C$4:$C$9))</f>
        <v>3</v>
      </c>
      <c r="CF574" s="130">
        <f>IF(CA574="-","-",_xlfn.XLOOKUP(CA574,ABNT5101!$B$4:$B$9,ABNT5101!$D$4:$D$9))</f>
        <v>0.6</v>
      </c>
      <c r="CG574" s="18" t="str">
        <f t="shared" si="294"/>
        <v>ATENDE</v>
      </c>
      <c r="CH574" s="18" t="str">
        <f t="shared" si="295"/>
        <v>ATENDE</v>
      </c>
      <c r="CI574" s="18" t="str">
        <f t="shared" si="296"/>
        <v>ATENDE</v>
      </c>
      <c r="CJ574" s="133" t="str">
        <f>_xlfn.XLOOKUP(CK574,'Banco de dados'!$B:$B,'Banco de dados'!$D:$D)</f>
        <v>TECNOWATT</v>
      </c>
      <c r="CK574" s="25" t="s">
        <v>826</v>
      </c>
      <c r="CL574" s="24" t="str">
        <f>_xlfn.XLOOKUP(CK574,'Banco de dados'!$B:$B,'Banco de dados'!$E:$E)</f>
        <v>SIGSAGPTLRRSSNDL_40W_50IBBRS
1-10C1MUN6.5</v>
      </c>
      <c r="CM574" s="24"/>
      <c r="CN574" s="24" t="e">
        <f>IF(CM574="-","-",_xlfn.XLOOKUP(CM574,'Banco de dados'!$B:$B,'Banco de dados'!$E:$E))</f>
        <v>#N/A</v>
      </c>
      <c r="CO574" s="26">
        <f t="shared" si="297"/>
        <v>1</v>
      </c>
      <c r="CP574" s="24">
        <f>_xlfn.XLOOKUP(CK574,'Banco de dados'!$B:$B,'Banco de dados'!$H:$H)</f>
        <v>40</v>
      </c>
      <c r="CQ574" s="24" t="e">
        <f>_xlfn.XLOOKUP(CM574,'Banco de dados'!$B:$B,'Banco de dados'!$H:$H)</f>
        <v>#N/A</v>
      </c>
      <c r="CR574" s="24">
        <f>_xlfn.XLOOKUP(CK574,'Banco de dados'!$B:$B,'Banco de dados'!$F:$F)</f>
        <v>6641</v>
      </c>
      <c r="CS574" s="24">
        <f>_xlfn.XLOOKUP(CM574,'Banco de dados'!$B:$B,'Banco de dados'!$F:$F)</f>
        <v>0</v>
      </c>
      <c r="CT574" s="25">
        <v>0</v>
      </c>
      <c r="CU574" s="25"/>
      <c r="CV574" s="24" t="str">
        <f>IF(AI574&lt;=0.5,"Curto I",IF(AND(AI574&gt;='Braços de IP'!$B$9,AI574&lt;='Braços de IP'!$D$9),'Braços de IP'!$E$9,IF(AND(AI574&gt;='Braços de IP'!$B$10,AI574&lt;='Braços de IP'!$D$10),'Braços de IP'!$E$10,IF(AND(AI574&gt;='Braços de IP'!$B$11,AI574&lt;='Braços de IP'!$D$11),'Braços de IP'!$E$11,IF(AND(AI574&gt;='Braços de IP'!$B$12,AI574&lt;='Braços de IP'!$D$12),'Braços de IP'!$E$12,IF(AND(AI574&gt;='Braços de IP'!$B$13,AI574&lt;='Braços de IP'!$D$13),'Braços de IP'!$E$13,IF(AND(AI574&gt;='Braços de IP'!$B$14,AI574&lt;='Braços de IP'!$D$14),'Braços de IP'!$E$14,"ERRO")))))))</f>
        <v>Curto II</v>
      </c>
      <c r="CW574" s="25"/>
      <c r="CX574" s="24" t="str">
        <f>IF($CW574="","",VLOOKUP($CW574,'Braços de IP'!$E$9:$I$15,2,0))</f>
        <v/>
      </c>
      <c r="CY574" s="27" t="str">
        <f>IF($CW574="","",VLOOKUP($CW574,'Braços de IP'!$E$9:$I$15,5,0))</f>
        <v/>
      </c>
      <c r="CZ574" s="24"/>
      <c r="DA574" s="24"/>
      <c r="DB574" s="24"/>
      <c r="DC574" s="24"/>
      <c r="DD574" s="24"/>
      <c r="DE574" s="24"/>
      <c r="DF574" s="28">
        <f t="shared" si="298"/>
        <v>40</v>
      </c>
      <c r="DG574" s="29">
        <f t="shared" si="299"/>
        <v>100</v>
      </c>
      <c r="DH574" s="28">
        <f t="shared" si="300"/>
        <v>140</v>
      </c>
      <c r="DI574" s="30">
        <f t="shared" si="301"/>
        <v>0.6</v>
      </c>
      <c r="DJ574" s="31"/>
      <c r="DK574" s="32"/>
      <c r="DL574" s="15" t="s">
        <v>141</v>
      </c>
      <c r="DM574" s="15"/>
      <c r="DO574" s="33">
        <f t="shared" si="302"/>
        <v>0.65811965811965811</v>
      </c>
    </row>
    <row r="575" spans="1:119" ht="15.75" hidden="1" customHeight="1" x14ac:dyDescent="0.3">
      <c r="A575" s="156" t="s">
        <v>1016</v>
      </c>
      <c r="B575" s="156"/>
      <c r="C575" t="s">
        <v>1006</v>
      </c>
      <c r="D575" s="15">
        <v>192</v>
      </c>
      <c r="E575" s="15" t="s">
        <v>132</v>
      </c>
      <c r="F575" s="15" t="s">
        <v>362</v>
      </c>
      <c r="G575" s="15">
        <v>-30.035083929999999</v>
      </c>
      <c r="H575" s="15">
        <v>-50.145924749999999</v>
      </c>
      <c r="I575" s="15" t="s">
        <v>199</v>
      </c>
      <c r="J575" s="15" t="s">
        <v>135</v>
      </c>
      <c r="K575" s="15" t="s">
        <v>167</v>
      </c>
      <c r="L575" s="15" t="s">
        <v>148</v>
      </c>
      <c r="M575" s="15">
        <v>150</v>
      </c>
      <c r="N575" s="15">
        <v>22</v>
      </c>
      <c r="O575" s="15">
        <v>0</v>
      </c>
      <c r="P575" s="15">
        <f t="shared" si="276"/>
        <v>300</v>
      </c>
      <c r="Q575" s="20">
        <v>2</v>
      </c>
      <c r="R575" s="16">
        <v>2.5</v>
      </c>
      <c r="S575" s="16">
        <v>11.06</v>
      </c>
      <c r="T575" s="15"/>
      <c r="U575" s="15"/>
      <c r="V575" s="15">
        <v>0</v>
      </c>
      <c r="W575" s="15">
        <v>2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34" t="s">
        <v>1010</v>
      </c>
      <c r="AD575" s="15" t="s">
        <v>139</v>
      </c>
      <c r="AE575" s="15">
        <v>38.6</v>
      </c>
      <c r="AF575" s="15">
        <v>7</v>
      </c>
      <c r="AG575" s="15">
        <v>1</v>
      </c>
      <c r="AH575" s="15">
        <v>0.4</v>
      </c>
      <c r="AI575" s="15">
        <v>1.3</v>
      </c>
      <c r="AJ575" s="16">
        <f t="shared" si="277"/>
        <v>0.9</v>
      </c>
      <c r="AK575" s="16" t="s">
        <v>135</v>
      </c>
      <c r="AL575" s="16" t="s">
        <v>135</v>
      </c>
      <c r="AM575" s="15" t="s">
        <v>140</v>
      </c>
      <c r="AN575" s="16">
        <f t="shared" si="278"/>
        <v>3</v>
      </c>
      <c r="AO575" s="16">
        <v>0</v>
      </c>
      <c r="AP575" s="16">
        <v>0</v>
      </c>
      <c r="AQ575" s="16">
        <v>0</v>
      </c>
      <c r="AR575" s="16">
        <v>0</v>
      </c>
      <c r="AS575" s="16">
        <v>0</v>
      </c>
      <c r="AT575" s="16" t="s">
        <v>135</v>
      </c>
      <c r="AU575" s="17">
        <f t="shared" si="279"/>
        <v>0</v>
      </c>
      <c r="AV575" s="17"/>
      <c r="AW575" s="17">
        <f>VLOOKUP(I575,ABNT5101!$I$3:$J$9,2)</f>
        <v>30</v>
      </c>
      <c r="AX575" s="17">
        <f>VLOOKUP(I575,ABNT5101!$I$3:$M$9,5)</f>
        <v>0.38</v>
      </c>
      <c r="AY575" s="131" t="str">
        <f>_xlfn.XLOOKUP(I575,ABNT5101!$I:$I,ABNT5101!$L:$L)</f>
        <v>-</v>
      </c>
      <c r="AZ575" s="131">
        <f>_xlfn.XLOOKUP(I575,ABNT5101!$I:$I,ABNT5101!M:M)</f>
        <v>0.38</v>
      </c>
      <c r="BA575" s="131" t="str">
        <f>_xlfn.XLOOKUP(I575,ABNT5101!$I:$I,ABNT5101!N:N)</f>
        <v>-</v>
      </c>
      <c r="BB575" s="131">
        <f>_xlfn.XLOOKUP(I575,ABNT5101!$I:$I,ABNT5101!O:O)</f>
        <v>14</v>
      </c>
      <c r="BC575" s="18" t="str">
        <f t="shared" si="280"/>
        <v>ATENDE</v>
      </c>
      <c r="BD575" s="19">
        <f t="shared" si="281"/>
        <v>7.1333333333333249E-2</v>
      </c>
      <c r="BE575" s="19">
        <f t="shared" si="282"/>
        <v>0.47368421052631593</v>
      </c>
      <c r="BF575" s="19" t="str">
        <f t="shared" si="283"/>
        <v>-</v>
      </c>
      <c r="BG575" s="20">
        <v>32.14</v>
      </c>
      <c r="BH575" s="20">
        <v>0.56000000000000005</v>
      </c>
      <c r="BI575" s="20"/>
      <c r="BJ575" s="20"/>
      <c r="BK575" s="21"/>
      <c r="BL575" s="20"/>
      <c r="BM575" s="18" t="str">
        <f t="shared" si="284"/>
        <v>ATENDE</v>
      </c>
      <c r="BN575" s="18" t="str">
        <f t="shared" si="285"/>
        <v>ATENDE</v>
      </c>
      <c r="BO575" s="18" t="str">
        <f t="shared" si="286"/>
        <v>ATENDE</v>
      </c>
      <c r="BP575" s="18" t="str">
        <f t="shared" si="287"/>
        <v>ATENDE</v>
      </c>
      <c r="BQ575" s="22" t="str">
        <f t="shared" si="288"/>
        <v>C1</v>
      </c>
      <c r="BR575" s="22" t="str">
        <f t="shared" si="307"/>
        <v>P5</v>
      </c>
      <c r="BS575" s="23">
        <f t="shared" si="289"/>
        <v>2.7619999999999996</v>
      </c>
      <c r="BT575" s="20">
        <v>18.809999999999999</v>
      </c>
      <c r="BU575" s="20">
        <v>9.34</v>
      </c>
      <c r="BV575" s="132">
        <f>IF(BR575="-","-",_xlfn.XLOOKUP(BR575,ABNT5101!$B$4:$B$9,ABNT5101!$C$4:$C$9))</f>
        <v>5</v>
      </c>
      <c r="BW575" s="132">
        <f>IF(BR575="-","-",_xlfn.XLOOKUP(BR575,ABNT5101!$B$4:$B$9,ABNT5101!$D$4:$D$9))</f>
        <v>1</v>
      </c>
      <c r="BX575" s="18" t="str">
        <f t="shared" si="290"/>
        <v>ATENDE</v>
      </c>
      <c r="BY575" s="18" t="str">
        <f t="shared" si="291"/>
        <v>ATENDE</v>
      </c>
      <c r="BZ575" s="18" t="str">
        <f t="shared" si="292"/>
        <v>ATENDE</v>
      </c>
      <c r="CA575" s="22" t="str">
        <f t="shared" si="306"/>
        <v>P5</v>
      </c>
      <c r="CB575" s="23">
        <f t="shared" si="293"/>
        <v>2.5680000000000001</v>
      </c>
      <c r="CC575" s="22">
        <v>17.84</v>
      </c>
      <c r="CD575" s="22">
        <v>8.36</v>
      </c>
      <c r="CE575" s="130">
        <f>IF(CA575="-","-",_xlfn.XLOOKUP(CA575,ABNT5101!$B$4:$B$9,ABNT5101!$C$4:$C$9))</f>
        <v>5</v>
      </c>
      <c r="CF575" s="130">
        <f>IF(CA575="-","-",_xlfn.XLOOKUP(CA575,ABNT5101!$B$4:$B$9,ABNT5101!$D$4:$D$9))</f>
        <v>1</v>
      </c>
      <c r="CG575" s="18" t="str">
        <f t="shared" si="294"/>
        <v>ATENDE</v>
      </c>
      <c r="CH575" s="18" t="str">
        <f t="shared" si="295"/>
        <v>ATENDE</v>
      </c>
      <c r="CI575" s="18" t="str">
        <f t="shared" si="296"/>
        <v>ATENDE</v>
      </c>
      <c r="CJ575" s="133" t="str">
        <f>_xlfn.XLOOKUP(CK575,'Banco de dados'!$B:$B,'Banco de dados'!$D:$D)</f>
        <v>LEDSTAR</v>
      </c>
      <c r="CK575" s="25" t="str">
        <f>'Banco de dados'!B25</f>
        <v xml:space="preserve"> SL VT 9.1 85W</v>
      </c>
      <c r="CL575" s="24" t="str">
        <f>_xlfn.XLOOKUP(CK575,'Banco de dados'!$B:$B,'Banco de dados'!$E:$E)</f>
        <v>LUM LED SL VT 9.1 85W</v>
      </c>
      <c r="CM575" s="24"/>
      <c r="CN575" s="24" t="e">
        <f>IF(CM575="-","-",_xlfn.XLOOKUP(CM575,'Banco de dados'!$B:$B,'Banco de dados'!$E:$E))</f>
        <v>#N/A</v>
      </c>
      <c r="CO575" s="26">
        <f t="shared" si="297"/>
        <v>1</v>
      </c>
      <c r="CP575" s="24">
        <f>_xlfn.XLOOKUP(CK575,'Banco de dados'!$B:$B,'Banco de dados'!$H:$H)</f>
        <v>85</v>
      </c>
      <c r="CQ575" s="24">
        <f>_xlfn.XLOOKUP(CM575,'Banco de dados'!$B:$B,'Banco de dados'!$H:$H)</f>
        <v>0</v>
      </c>
      <c r="CR575" s="24">
        <f>_xlfn.XLOOKUP(CK575,'Banco de dados'!$B:$B,'Banco de dados'!$F:$F)</f>
        <v>14489</v>
      </c>
      <c r="CS575" s="24">
        <f>_xlfn.XLOOKUP(CM575,'Banco de dados'!$B:$B,'Banco de dados'!$F:$F)</f>
        <v>0</v>
      </c>
      <c r="CT575" s="25">
        <v>0</v>
      </c>
      <c r="CU575" s="25"/>
      <c r="CV575" s="24" t="str">
        <f>IF(AI575&lt;=0.5,"Curto I",IF(AND(AI575&gt;='Braços de IP'!$B$9,AI575&lt;='Braços de IP'!$D$9),'Braços de IP'!$E$9,IF(AND(AI575&gt;='Braços de IP'!$B$10,AI575&lt;='Braços de IP'!$D$10),'Braços de IP'!$E$10,IF(AND(AI575&gt;='Braços de IP'!$B$11,AI575&lt;='Braços de IP'!$D$11),'Braços de IP'!$E$11,IF(AND(AI575&gt;='Braços de IP'!$B$12,AI575&lt;='Braços de IP'!$D$12),'Braços de IP'!$E$12,IF(AND(AI575&gt;='Braços de IP'!$B$13,AI575&lt;='Braços de IP'!$D$13),'Braços de IP'!$E$13,IF(AND(AI575&gt;='Braços de IP'!$B$14,AI575&lt;='Braços de IP'!$D$14),'Braços de IP'!$E$14,"ERRO")))))))</f>
        <v>Curto II</v>
      </c>
      <c r="CW575" s="25"/>
      <c r="CX575" s="24" t="str">
        <f>IF($CW575="","",VLOOKUP($CW575,'Braços de IP'!$E$9:$I$15,2,0))</f>
        <v/>
      </c>
      <c r="CY575" s="27" t="str">
        <f>IF($CW575="","",VLOOKUP($CW575,'Braços de IP'!$E$9:$I$15,5,0))</f>
        <v/>
      </c>
      <c r="CZ575" s="24"/>
      <c r="DA575" s="24"/>
      <c r="DB575" s="24"/>
      <c r="DC575" s="24"/>
      <c r="DD575" s="24"/>
      <c r="DE575" s="24"/>
      <c r="DF575" s="28">
        <f t="shared" si="298"/>
        <v>85</v>
      </c>
      <c r="DG575" s="29">
        <f t="shared" si="299"/>
        <v>150</v>
      </c>
      <c r="DH575" s="28">
        <f t="shared" si="300"/>
        <v>235</v>
      </c>
      <c r="DI575" s="30">
        <f t="shared" si="301"/>
        <v>0.43333333333333335</v>
      </c>
      <c r="DJ575" s="31"/>
      <c r="DK575" s="32"/>
      <c r="DL575" s="15" t="s">
        <v>141</v>
      </c>
      <c r="DM575" s="15"/>
      <c r="DO575" s="33">
        <f t="shared" si="302"/>
        <v>0.5058139534883721</v>
      </c>
    </row>
    <row r="576" spans="1:119" ht="15.75" hidden="1" customHeight="1" x14ac:dyDescent="0.3">
      <c r="A576" s="156" t="s">
        <v>1016</v>
      </c>
      <c r="B576" s="156"/>
      <c r="C576" t="s">
        <v>1006</v>
      </c>
      <c r="D576" s="15">
        <v>192</v>
      </c>
      <c r="E576" s="15" t="s">
        <v>132</v>
      </c>
      <c r="F576" s="15" t="s">
        <v>362</v>
      </c>
      <c r="G576" s="15">
        <v>-30.035083929999999</v>
      </c>
      <c r="H576" s="15">
        <v>-50.145924749999999</v>
      </c>
      <c r="I576" s="15" t="s">
        <v>199</v>
      </c>
      <c r="J576" s="15" t="s">
        <v>135</v>
      </c>
      <c r="K576" s="15" t="s">
        <v>167</v>
      </c>
      <c r="L576" s="15" t="s">
        <v>148</v>
      </c>
      <c r="M576" s="15">
        <v>150</v>
      </c>
      <c r="N576" s="15">
        <v>22</v>
      </c>
      <c r="O576" s="15">
        <v>0</v>
      </c>
      <c r="P576" s="15">
        <f t="shared" si="276"/>
        <v>300</v>
      </c>
      <c r="Q576" s="20">
        <v>2</v>
      </c>
      <c r="R576" s="16">
        <v>2.5</v>
      </c>
      <c r="S576" s="16">
        <v>11.06</v>
      </c>
      <c r="T576" s="15"/>
      <c r="U576" s="15"/>
      <c r="V576" s="15">
        <v>0</v>
      </c>
      <c r="W576" s="15">
        <v>2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34" t="s">
        <v>1010</v>
      </c>
      <c r="AD576" s="15" t="s">
        <v>139</v>
      </c>
      <c r="AE576" s="15">
        <v>38.6</v>
      </c>
      <c r="AF576" s="15">
        <v>7</v>
      </c>
      <c r="AG576" s="15">
        <v>1</v>
      </c>
      <c r="AH576" s="15">
        <v>0.4</v>
      </c>
      <c r="AI576" s="15">
        <v>1.3</v>
      </c>
      <c r="AJ576" s="16">
        <f t="shared" si="277"/>
        <v>0.9</v>
      </c>
      <c r="AK576" s="16" t="s">
        <v>135</v>
      </c>
      <c r="AL576" s="16" t="s">
        <v>135</v>
      </c>
      <c r="AM576" s="15" t="s">
        <v>140</v>
      </c>
      <c r="AN576" s="16">
        <f t="shared" si="278"/>
        <v>3</v>
      </c>
      <c r="AO576" s="16">
        <v>0</v>
      </c>
      <c r="AP576" s="16">
        <v>0</v>
      </c>
      <c r="AQ576" s="16">
        <v>0</v>
      </c>
      <c r="AR576" s="16">
        <v>0</v>
      </c>
      <c r="AS576" s="16">
        <v>0</v>
      </c>
      <c r="AT576" s="16" t="s">
        <v>135</v>
      </c>
      <c r="AU576" s="17">
        <f t="shared" si="279"/>
        <v>0</v>
      </c>
      <c r="AV576" s="17"/>
      <c r="AW576" s="17">
        <f>VLOOKUP(I576,ABNT5101!$I$3:$J$9,2)</f>
        <v>30</v>
      </c>
      <c r="AX576" s="17">
        <f>VLOOKUP(I576,ABNT5101!$I$3:$M$9,5)</f>
        <v>0.38</v>
      </c>
      <c r="AY576" s="131" t="str">
        <f>_xlfn.XLOOKUP(I576,ABNT5101!$I:$I,ABNT5101!$L:$L)</f>
        <v>-</v>
      </c>
      <c r="AZ576" s="131">
        <f>_xlfn.XLOOKUP(I576,ABNT5101!$I:$I,ABNT5101!M:M)</f>
        <v>0.38</v>
      </c>
      <c r="BA576" s="131" t="str">
        <f>_xlfn.XLOOKUP(I576,ABNT5101!$I:$I,ABNT5101!N:N)</f>
        <v>-</v>
      </c>
      <c r="BB576" s="131">
        <f>_xlfn.XLOOKUP(I576,ABNT5101!$I:$I,ABNT5101!O:O)</f>
        <v>14</v>
      </c>
      <c r="BC576" s="18" t="str">
        <f t="shared" si="280"/>
        <v>ATENDE</v>
      </c>
      <c r="BD576" s="19">
        <f t="shared" si="281"/>
        <v>1.7333333333333423E-2</v>
      </c>
      <c r="BE576" s="19">
        <f t="shared" si="282"/>
        <v>0.39473684210526327</v>
      </c>
      <c r="BF576" s="19" t="str">
        <f t="shared" si="283"/>
        <v>-</v>
      </c>
      <c r="BG576" s="20">
        <v>30.52</v>
      </c>
      <c r="BH576" s="20">
        <v>0.53</v>
      </c>
      <c r="BI576" s="20"/>
      <c r="BJ576" s="20"/>
      <c r="BK576" s="21"/>
      <c r="BL576" s="20"/>
      <c r="BM576" s="18" t="str">
        <f t="shared" si="284"/>
        <v>ATENDE</v>
      </c>
      <c r="BN576" s="18" t="str">
        <f t="shared" si="285"/>
        <v>ATENDE</v>
      </c>
      <c r="BO576" s="18" t="str">
        <f t="shared" si="286"/>
        <v>ATENDE</v>
      </c>
      <c r="BP576" s="18" t="str">
        <f t="shared" si="287"/>
        <v>ATENDE</v>
      </c>
      <c r="BQ576" s="22" t="str">
        <f t="shared" si="288"/>
        <v>C1</v>
      </c>
      <c r="BR576" s="22" t="str">
        <f t="shared" si="307"/>
        <v>P5</v>
      </c>
      <c r="BS576" s="23">
        <f t="shared" si="289"/>
        <v>2.8119999999999998</v>
      </c>
      <c r="BT576" s="20">
        <v>19.059999999999999</v>
      </c>
      <c r="BU576" s="20">
        <v>7.73</v>
      </c>
      <c r="BV576" s="132">
        <f>IF(BR576="-","-",_xlfn.XLOOKUP(BR576,ABNT5101!$B$4:$B$9,ABNT5101!$C$4:$C$9))</f>
        <v>5</v>
      </c>
      <c r="BW576" s="132">
        <f>IF(BR576="-","-",_xlfn.XLOOKUP(BR576,ABNT5101!$B$4:$B$9,ABNT5101!$D$4:$D$9))</f>
        <v>1</v>
      </c>
      <c r="BX576" s="18" t="str">
        <f t="shared" si="290"/>
        <v>ATENDE</v>
      </c>
      <c r="BY576" s="18" t="str">
        <f t="shared" si="291"/>
        <v>ATENDE</v>
      </c>
      <c r="BZ576" s="18" t="str">
        <f t="shared" si="292"/>
        <v>ATENDE</v>
      </c>
      <c r="CA576" s="22" t="str">
        <f t="shared" si="306"/>
        <v>P5</v>
      </c>
      <c r="CB576" s="23">
        <f t="shared" si="293"/>
        <v>2.6100000000000003</v>
      </c>
      <c r="CC576" s="22">
        <v>18.05</v>
      </c>
      <c r="CD576" s="22">
        <v>6.94</v>
      </c>
      <c r="CE576" s="130">
        <f>IF(CA576="-","-",_xlfn.XLOOKUP(CA576,ABNT5101!$B$4:$B$9,ABNT5101!$C$4:$C$9))</f>
        <v>5</v>
      </c>
      <c r="CF576" s="130">
        <f>IF(CA576="-","-",_xlfn.XLOOKUP(CA576,ABNT5101!$B$4:$B$9,ABNT5101!$D$4:$D$9))</f>
        <v>1</v>
      </c>
      <c r="CG576" s="18" t="str">
        <f t="shared" si="294"/>
        <v>ATENDE</v>
      </c>
      <c r="CH576" s="18" t="str">
        <f t="shared" si="295"/>
        <v>ATENDE</v>
      </c>
      <c r="CI576" s="18" t="str">
        <f t="shared" si="296"/>
        <v>ATENDE</v>
      </c>
      <c r="CJ576" s="133" t="str">
        <f>_xlfn.XLOOKUP(CK576,'Banco de dados'!$B:$B,'Banco de dados'!$D:$D)</f>
        <v>SX LIGHTING</v>
      </c>
      <c r="CK576" s="25" t="str">
        <f>'Banco de dados'!B59</f>
        <v>SX-INLPP070HF</v>
      </c>
      <c r="CL576" s="24" t="str">
        <f>_xlfn.XLOOKUP(CK576,'Banco de dados'!$B:$B,'Banco de dados'!$E:$E)</f>
        <v>SXINLPP070K40L12CZF7PHF</v>
      </c>
      <c r="CM576" s="24"/>
      <c r="CN576" s="24">
        <f>IF(CM576="-","-",_xlfn.XLOOKUP(CM576,'Banco de dados'!$B:$B,'Banco de dados'!$E:$E))</f>
        <v>0</v>
      </c>
      <c r="CO576" s="26">
        <f t="shared" si="297"/>
        <v>1</v>
      </c>
      <c r="CP576" s="24">
        <f>_xlfn.XLOOKUP(CK576,'Banco de dados'!$B:$B,'Banco de dados'!$H:$H)</f>
        <v>70</v>
      </c>
      <c r="CQ576" s="24">
        <f>_xlfn.XLOOKUP(CM576,'Banco de dados'!$B:$B,'Banco de dados'!$H:$H)</f>
        <v>0</v>
      </c>
      <c r="CR576" s="24">
        <f>_xlfn.XLOOKUP(CK576,'Banco de dados'!$B:$B,'Banco de dados'!$F:$F)</f>
        <v>11970</v>
      </c>
      <c r="CS576" s="24">
        <f>_xlfn.XLOOKUP(CM576,'Banco de dados'!$B:$B,'Banco de dados'!$F:$F)</f>
        <v>0</v>
      </c>
      <c r="CT576" s="25">
        <v>0</v>
      </c>
      <c r="CU576" s="25"/>
      <c r="CV576" s="24" t="str">
        <f>IF(AI576&lt;=0.5,"Curto I",IF(AND(AI576&gt;='Braços de IP'!$B$9,AI576&lt;='Braços de IP'!$D$9),'Braços de IP'!$E$9,IF(AND(AI576&gt;='Braços de IP'!$B$10,AI576&lt;='Braços de IP'!$D$10),'Braços de IP'!$E$10,IF(AND(AI576&gt;='Braços de IP'!$B$11,AI576&lt;='Braços de IP'!$D$11),'Braços de IP'!$E$11,IF(AND(AI576&gt;='Braços de IP'!$B$12,AI576&lt;='Braços de IP'!$D$12),'Braços de IP'!$E$12,IF(AND(AI576&gt;='Braços de IP'!$B$13,AI576&lt;='Braços de IP'!$D$13),'Braços de IP'!$E$13,IF(AND(AI576&gt;='Braços de IP'!$B$14,AI576&lt;='Braços de IP'!$D$14),'Braços de IP'!$E$14,"ERRO")))))))</f>
        <v>Curto II</v>
      </c>
      <c r="CW576" s="25"/>
      <c r="CX576" s="24" t="str">
        <f>IF($CW576="","",VLOOKUP($CW576,'Braços de IP'!$E$9:$I$15,2,0))</f>
        <v/>
      </c>
      <c r="CY576" s="27" t="str">
        <f>IF($CW576="","",VLOOKUP($CW576,'Braços de IP'!$E$9:$I$15,5,0))</f>
        <v/>
      </c>
      <c r="CZ576" s="24"/>
      <c r="DA576" s="24"/>
      <c r="DB576" s="24"/>
      <c r="DC576" s="24"/>
      <c r="DD576" s="24"/>
      <c r="DE576" s="24"/>
      <c r="DF576" s="28">
        <f t="shared" si="298"/>
        <v>70</v>
      </c>
      <c r="DG576" s="29">
        <f t="shared" si="299"/>
        <v>150</v>
      </c>
      <c r="DH576" s="28">
        <f t="shared" si="300"/>
        <v>220</v>
      </c>
      <c r="DI576" s="30">
        <f t="shared" si="301"/>
        <v>0.53333333333333333</v>
      </c>
      <c r="DJ576" s="31"/>
      <c r="DK576" s="32"/>
      <c r="DL576" s="15" t="s">
        <v>141</v>
      </c>
      <c r="DM576" s="15"/>
      <c r="DO576" s="33">
        <f t="shared" si="302"/>
        <v>0.59302325581395354</v>
      </c>
    </row>
    <row r="577" spans="1:119" ht="15.75" hidden="1" customHeight="1" x14ac:dyDescent="0.3">
      <c r="A577" s="156" t="s">
        <v>1016</v>
      </c>
      <c r="B577" s="156"/>
      <c r="C577" t="s">
        <v>1006</v>
      </c>
      <c r="D577" s="15">
        <v>192</v>
      </c>
      <c r="E577" s="15" t="s">
        <v>132</v>
      </c>
      <c r="F577" s="15" t="s">
        <v>362</v>
      </c>
      <c r="G577" s="15">
        <v>-30.035083929999999</v>
      </c>
      <c r="H577" s="15">
        <v>-50.145924749999999</v>
      </c>
      <c r="I577" s="15" t="s">
        <v>199</v>
      </c>
      <c r="J577" s="15" t="s">
        <v>135</v>
      </c>
      <c r="K577" s="15" t="s">
        <v>167</v>
      </c>
      <c r="L577" s="15" t="s">
        <v>148</v>
      </c>
      <c r="M577" s="15">
        <v>150</v>
      </c>
      <c r="N577" s="15">
        <v>22</v>
      </c>
      <c r="O577" s="15">
        <v>0</v>
      </c>
      <c r="P577" s="15">
        <f t="shared" si="276"/>
        <v>300</v>
      </c>
      <c r="Q577" s="20">
        <v>2</v>
      </c>
      <c r="R577" s="16">
        <v>2.5</v>
      </c>
      <c r="S577" s="16">
        <v>11.06</v>
      </c>
      <c r="T577" s="15"/>
      <c r="U577" s="15"/>
      <c r="V577" s="15">
        <v>0</v>
      </c>
      <c r="W577" s="15">
        <v>2</v>
      </c>
      <c r="X577" s="15">
        <v>0</v>
      </c>
      <c r="Y577" s="15">
        <v>0</v>
      </c>
      <c r="Z577" s="15">
        <v>0</v>
      </c>
      <c r="AA577" s="15">
        <v>0</v>
      </c>
      <c r="AB577" s="15">
        <v>0</v>
      </c>
      <c r="AC577" s="134" t="s">
        <v>1010</v>
      </c>
      <c r="AD577" s="15" t="s">
        <v>139</v>
      </c>
      <c r="AE577" s="15">
        <v>38.6</v>
      </c>
      <c r="AF577" s="15">
        <v>7</v>
      </c>
      <c r="AG577" s="15">
        <v>1</v>
      </c>
      <c r="AH577" s="15">
        <v>0.4</v>
      </c>
      <c r="AI577" s="15">
        <v>1.3</v>
      </c>
      <c r="AJ577" s="16">
        <f t="shared" si="277"/>
        <v>0.9</v>
      </c>
      <c r="AK577" s="16" t="s">
        <v>135</v>
      </c>
      <c r="AL577" s="16" t="s">
        <v>135</v>
      </c>
      <c r="AM577" s="15" t="s">
        <v>140</v>
      </c>
      <c r="AN577" s="16">
        <f t="shared" si="278"/>
        <v>3</v>
      </c>
      <c r="AO577" s="16">
        <v>0</v>
      </c>
      <c r="AP577" s="16">
        <v>0</v>
      </c>
      <c r="AQ577" s="16">
        <v>0</v>
      </c>
      <c r="AR577" s="16">
        <v>0</v>
      </c>
      <c r="AS577" s="16">
        <v>0</v>
      </c>
      <c r="AT577" s="16" t="s">
        <v>135</v>
      </c>
      <c r="AU577" s="17">
        <f t="shared" si="279"/>
        <v>0</v>
      </c>
      <c r="AV577" s="17"/>
      <c r="AW577" s="17">
        <f>VLOOKUP(I577,ABNT5101!$I$3:$J$9,2)</f>
        <v>30</v>
      </c>
      <c r="AX577" s="17">
        <f>VLOOKUP(I577,ABNT5101!$I$3:$M$9,5)</f>
        <v>0.38</v>
      </c>
      <c r="AY577" s="131" t="str">
        <f>_xlfn.XLOOKUP(I577,ABNT5101!$I:$I,ABNT5101!$L:$L)</f>
        <v>-</v>
      </c>
      <c r="AZ577" s="131">
        <f>_xlfn.XLOOKUP(I577,ABNT5101!$I:$I,ABNT5101!M:M)</f>
        <v>0.38</v>
      </c>
      <c r="BA577" s="131" t="str">
        <f>_xlfn.XLOOKUP(I577,ABNT5101!$I:$I,ABNT5101!N:N)</f>
        <v>-</v>
      </c>
      <c r="BB577" s="131">
        <f>_xlfn.XLOOKUP(I577,ABNT5101!$I:$I,ABNT5101!O:O)</f>
        <v>14</v>
      </c>
      <c r="BC577" s="18" t="str">
        <f t="shared" si="280"/>
        <v>ATENDE</v>
      </c>
      <c r="BD577" s="19">
        <f t="shared" si="281"/>
        <v>7.3333333333331918E-3</v>
      </c>
      <c r="BE577" s="19">
        <f t="shared" si="282"/>
        <v>0.34210526315789469</v>
      </c>
      <c r="BF577" s="19" t="str">
        <f t="shared" si="283"/>
        <v>-</v>
      </c>
      <c r="BG577" s="20">
        <v>30.22</v>
      </c>
      <c r="BH577" s="20">
        <v>0.51</v>
      </c>
      <c r="BI577" s="20"/>
      <c r="BJ577" s="20"/>
      <c r="BK577" s="21"/>
      <c r="BL577" s="20"/>
      <c r="BM577" s="18" t="str">
        <f t="shared" si="284"/>
        <v>ATENDE</v>
      </c>
      <c r="BN577" s="18" t="str">
        <f t="shared" si="285"/>
        <v>ATENDE</v>
      </c>
      <c r="BO577" s="18" t="str">
        <f t="shared" si="286"/>
        <v>ATENDE</v>
      </c>
      <c r="BP577" s="18" t="str">
        <f t="shared" si="287"/>
        <v>ATENDE</v>
      </c>
      <c r="BQ577" s="22" t="str">
        <f t="shared" si="288"/>
        <v>C1</v>
      </c>
      <c r="BR577" s="22" t="str">
        <f t="shared" si="307"/>
        <v>P5</v>
      </c>
      <c r="BS577" s="23">
        <f t="shared" si="289"/>
        <v>2.6799999999999997</v>
      </c>
      <c r="BT577" s="20">
        <v>18.399999999999999</v>
      </c>
      <c r="BU577" s="20">
        <v>7.75</v>
      </c>
      <c r="BV577" s="132">
        <f>IF(BR577="-","-",_xlfn.XLOOKUP(BR577,ABNT5101!$B$4:$B$9,ABNT5101!$C$4:$C$9))</f>
        <v>5</v>
      </c>
      <c r="BW577" s="132">
        <f>IF(BR577="-","-",_xlfn.XLOOKUP(BR577,ABNT5101!$B$4:$B$9,ABNT5101!$D$4:$D$9))</f>
        <v>1</v>
      </c>
      <c r="BX577" s="18" t="str">
        <f t="shared" si="290"/>
        <v>ATENDE</v>
      </c>
      <c r="BY577" s="18" t="str">
        <f t="shared" si="291"/>
        <v>ATENDE</v>
      </c>
      <c r="BZ577" s="18" t="str">
        <f t="shared" si="292"/>
        <v>ATENDE</v>
      </c>
      <c r="CA577" s="22" t="str">
        <f t="shared" si="306"/>
        <v>P5</v>
      </c>
      <c r="CB577" s="23">
        <f t="shared" si="293"/>
        <v>2.4700000000000002</v>
      </c>
      <c r="CC577" s="22">
        <v>17.350000000000001</v>
      </c>
      <c r="CD577" s="22">
        <v>6.99</v>
      </c>
      <c r="CE577" s="130">
        <f>IF(CA577="-","-",_xlfn.XLOOKUP(CA577,ABNT5101!$B$4:$B$9,ABNT5101!$C$4:$C$9))</f>
        <v>5</v>
      </c>
      <c r="CF577" s="130">
        <f>IF(CA577="-","-",_xlfn.XLOOKUP(CA577,ABNT5101!$B$4:$B$9,ABNT5101!$D$4:$D$9))</f>
        <v>1</v>
      </c>
      <c r="CG577" s="18" t="str">
        <f t="shared" si="294"/>
        <v>ATENDE</v>
      </c>
      <c r="CH577" s="18" t="str">
        <f t="shared" si="295"/>
        <v>ATENDE</v>
      </c>
      <c r="CI577" s="18" t="str">
        <f t="shared" si="296"/>
        <v>ATENDE</v>
      </c>
      <c r="CJ577" s="133" t="str">
        <f>_xlfn.XLOOKUP(CK577,'Banco de dados'!$B:$B,'Banco de dados'!$D:$D)</f>
        <v>TECNOWATT</v>
      </c>
      <c r="CK577" s="25" t="str">
        <f>'Banco de dados'!B73</f>
        <v xml:space="preserve">SIGMAGPTLRRSMNDL_80W_56IBBR
</v>
      </c>
      <c r="CL577" s="24" t="str">
        <f>_xlfn.XLOOKUP(CK577,'Banco de dados'!$B:$B,'Banco de dados'!$E:$E)</f>
        <v>SIGMAGPTLRRSMNDL_80W_56IBBR
S1-10C1MUN6.5</v>
      </c>
      <c r="CM577" s="24"/>
      <c r="CN577" s="24">
        <f>IF(CM577="-","-",_xlfn.XLOOKUP(CM577,'Banco de dados'!$B:$B,'Banco de dados'!$E:$E))</f>
        <v>0</v>
      </c>
      <c r="CO577" s="26">
        <f t="shared" si="297"/>
        <v>1</v>
      </c>
      <c r="CP577" s="24">
        <f>_xlfn.XLOOKUP(CK577,'Banco de dados'!$B:$B,'Banco de dados'!$H:$H)</f>
        <v>80</v>
      </c>
      <c r="CQ577" s="24" t="e">
        <f>_xlfn.XLOOKUP(CM577,'Banco de dados'!$B:$B,'Banco de dados'!$H:$H)</f>
        <v>#N/A</v>
      </c>
      <c r="CR577" s="24">
        <f>_xlfn.XLOOKUP(CK577,'Banco de dados'!$B:$B,'Banco de dados'!$F:$F)</f>
        <v>13209</v>
      </c>
      <c r="CS577" s="24">
        <f>_xlfn.XLOOKUP(CM577,'Banco de dados'!$B:$B,'Banco de dados'!$F:$F)</f>
        <v>0</v>
      </c>
      <c r="CT577" s="25">
        <v>0</v>
      </c>
      <c r="CU577" s="25">
        <v>10</v>
      </c>
      <c r="CV577" s="24" t="str">
        <f>IF(AI577&lt;=0.5,"Curto I",IF(AND(AI577&gt;='Braços de IP'!$B$9,AI577&lt;='Braços de IP'!$D$9),'Braços de IP'!$E$9,IF(AND(AI577&gt;='Braços de IP'!$B$10,AI577&lt;='Braços de IP'!$D$10),'Braços de IP'!$E$10,IF(AND(AI577&gt;='Braços de IP'!$B$11,AI577&lt;='Braços de IP'!$D$11),'Braços de IP'!$E$11,IF(AND(AI577&gt;='Braços de IP'!$B$12,AI577&lt;='Braços de IP'!$D$12),'Braços de IP'!$E$12,IF(AND(AI577&gt;='Braços de IP'!$B$13,AI577&lt;='Braços de IP'!$D$13),'Braços de IP'!$E$13,IF(AND(AI577&gt;='Braços de IP'!$B$14,AI577&lt;='Braços de IP'!$D$14),'Braços de IP'!$E$14,"ERRO")))))))</f>
        <v>Curto II</v>
      </c>
      <c r="CW577" s="25"/>
      <c r="CX577" s="24" t="str">
        <f>IF($CW577="","",VLOOKUP($CW577,'Braços de IP'!$E$9:$I$15,2,0))</f>
        <v/>
      </c>
      <c r="CY577" s="27" t="str">
        <f>IF($CW577="","",VLOOKUP($CW577,'Braços de IP'!$E$9:$I$15,5,0))</f>
        <v/>
      </c>
      <c r="CZ577" s="24"/>
      <c r="DA577" s="24"/>
      <c r="DB577" s="24"/>
      <c r="DC577" s="24"/>
      <c r="DD577" s="24"/>
      <c r="DE577" s="24"/>
      <c r="DF577" s="28">
        <f t="shared" si="298"/>
        <v>80</v>
      </c>
      <c r="DG577" s="29">
        <f t="shared" si="299"/>
        <v>150</v>
      </c>
      <c r="DH577" s="28">
        <f t="shared" si="300"/>
        <v>230</v>
      </c>
      <c r="DI577" s="30">
        <f t="shared" si="301"/>
        <v>0.46666666666666667</v>
      </c>
      <c r="DJ577" s="31"/>
      <c r="DK577" s="32"/>
      <c r="DL577" s="15" t="s">
        <v>141</v>
      </c>
      <c r="DM577" s="15"/>
      <c r="DO577" s="33">
        <f t="shared" si="302"/>
        <v>0.53488372093023251</v>
      </c>
    </row>
    <row r="578" spans="1:119" ht="15.75" hidden="1" customHeight="1" x14ac:dyDescent="0.3">
      <c r="C578" t="s">
        <v>1006</v>
      </c>
      <c r="D578" s="15">
        <v>193</v>
      </c>
      <c r="E578" s="15" t="s">
        <v>132</v>
      </c>
      <c r="F578" s="15" t="s">
        <v>363</v>
      </c>
      <c r="G578" s="15">
        <v>-30.03635126</v>
      </c>
      <c r="H578" s="15">
        <v>-50.149149710000003</v>
      </c>
      <c r="I578" s="15" t="s">
        <v>154</v>
      </c>
      <c r="J578" s="15" t="s">
        <v>135</v>
      </c>
      <c r="K578" s="15" t="s">
        <v>136</v>
      </c>
      <c r="L578" s="15" t="s">
        <v>148</v>
      </c>
      <c r="M578" s="15">
        <v>100</v>
      </c>
      <c r="N578" s="15">
        <v>17</v>
      </c>
      <c r="O578" s="15">
        <v>0</v>
      </c>
      <c r="P578" s="15">
        <f t="shared" ref="P578:P641" si="308">M578*AG578*2</f>
        <v>200</v>
      </c>
      <c r="Q578" s="20">
        <v>2</v>
      </c>
      <c r="R578" s="16">
        <v>2</v>
      </c>
      <c r="S578" s="16">
        <v>7</v>
      </c>
      <c r="T578" s="15"/>
      <c r="U578" s="15"/>
      <c r="V578" s="15">
        <v>0</v>
      </c>
      <c r="W578" s="15">
        <v>2.5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 t="s">
        <v>138</v>
      </c>
      <c r="AD578" s="15" t="s">
        <v>139</v>
      </c>
      <c r="AE578" s="15">
        <v>25.6</v>
      </c>
      <c r="AF578" s="15">
        <v>7</v>
      </c>
      <c r="AG578" s="15">
        <v>1</v>
      </c>
      <c r="AH578" s="15">
        <v>0.6</v>
      </c>
      <c r="AI578" s="15">
        <v>1.3</v>
      </c>
      <c r="AJ578" s="16">
        <f t="shared" ref="AJ578:AJ641" si="309">AI578-AH578</f>
        <v>0.70000000000000007</v>
      </c>
      <c r="AK578" s="16" t="s">
        <v>135</v>
      </c>
      <c r="AL578" s="16" t="s">
        <v>135</v>
      </c>
      <c r="AM578" s="15" t="s">
        <v>140</v>
      </c>
      <c r="AN578" s="16">
        <f t="shared" ref="AN578:AN641" si="310">IF(AC578="Unilateral",2*AG578,IF(AC578="Bilateral Alternada",3*AG578,IF(AC578="Bilateral Frontal",4*AG578,IF(AC578="Canteiro Central",2*AG578,"erro"))))</f>
        <v>2</v>
      </c>
      <c r="AO578" s="16">
        <v>0</v>
      </c>
      <c r="AP578" s="16">
        <v>0</v>
      </c>
      <c r="AQ578" s="16">
        <v>0</v>
      </c>
      <c r="AR578" s="16">
        <v>0</v>
      </c>
      <c r="AS578" s="16">
        <v>0</v>
      </c>
      <c r="AT578" s="16" t="s">
        <v>135</v>
      </c>
      <c r="AU578" s="17">
        <f t="shared" ref="AU578:AU641" si="311">IF(AO578=0,0,IF(AC578="Unilateral",2*AO578,IF(AC578="Bilateral Alternada",3*AO578,IF(AC578="Bilateral Frontal",4*AO578,IF(AC578="Canteiro Central",2*AO578,"erro")))))</f>
        <v>0</v>
      </c>
      <c r="AV578" s="17"/>
      <c r="AW578" s="17">
        <f>VLOOKUP(I578,ABNT5101!$I$3:$J$9,2)</f>
        <v>10</v>
      </c>
      <c r="AX578" s="17">
        <f>VLOOKUP(I578,ABNT5101!$I$3:$M$9,5)</f>
        <v>0.18</v>
      </c>
      <c r="AY578" s="131" t="str">
        <f>_xlfn.XLOOKUP(I578,ABNT5101!$I:$I,ABNT5101!$L:$L)</f>
        <v>-</v>
      </c>
      <c r="AZ578" s="131">
        <f>_xlfn.XLOOKUP(I578,ABNT5101!$I:$I,ABNT5101!M:M)</f>
        <v>0.18</v>
      </c>
      <c r="BA578" s="131" t="str">
        <f>_xlfn.XLOOKUP(I578,ABNT5101!$I:$I,ABNT5101!N:N)</f>
        <v>-</v>
      </c>
      <c r="BB578" s="131">
        <f>_xlfn.XLOOKUP(I578,ABNT5101!$I:$I,ABNT5101!O:O)</f>
        <v>16</v>
      </c>
      <c r="BC578" s="18" t="str">
        <f t="shared" ref="BC578:BC641" si="312">IF(BM578="NÃO ATENDE","NÃO ATENDE",IF(BX578="NÃO ATENDE","NÃO ATENDE",IF(CG578="NÃO ATENDE","NÃO ATENDE","ATENDE")))</f>
        <v>ATENDE</v>
      </c>
      <c r="BD578" s="19">
        <f t="shared" ref="BD578:BD641" si="313">BG578/AW578-1</f>
        <v>0.20999999999999996</v>
      </c>
      <c r="BE578" s="19">
        <f t="shared" ref="BE578:BE641" si="314">BH578/AX578-1</f>
        <v>2.1666666666666665</v>
      </c>
      <c r="BF578" s="19" t="str">
        <f t="shared" ref="BF578:BF641" si="315">IF($I578="M6",BI578/AY578-1,"-")</f>
        <v>-</v>
      </c>
      <c r="BG578" s="20">
        <v>12.1</v>
      </c>
      <c r="BH578" s="20">
        <v>0.56999999999999995</v>
      </c>
      <c r="BI578" s="20"/>
      <c r="BJ578" s="20"/>
      <c r="BK578" s="21"/>
      <c r="BL578" s="20"/>
      <c r="BM578" s="18" t="str">
        <f t="shared" ref="BM578:BM641" si="316">IF(OR(BN578="NÃO ATENDE",BO578="NÃO ATENDE",BP578="NÃO ATENDE"),"NÃO ATENDE","ATENDE")</f>
        <v>ATENDE</v>
      </c>
      <c r="BN578" s="18" t="str">
        <f t="shared" ref="BN578:BN641" si="317">IF(BG578&gt;=AW578,"ATENDE",IF(BG578&gt;=0.99*AW578,"ATENDIMENTO LIMIAR","NÃO ATENDE"))</f>
        <v>ATENDE</v>
      </c>
      <c r="BO578" s="18" t="str">
        <f t="shared" ref="BO578:BO641" si="318">IF(BH578&gt;=AX578,"ATENDE",IF(BH578&gt;=(AX578-0.02),"ATENDIMENTO LIMIAR","NÃO ATENDE"))</f>
        <v>ATENDE</v>
      </c>
      <c r="BP578" s="18" t="str">
        <f t="shared" ref="BP578:BP641" si="319">IF(AY578="-","ATENDE",IF(BI578&gt;=AY578,"ATENDE",IF(BI578&gt;=(AY578-0.02),"ATENDIMENTO LIMIAR","NÃO ATENDE")))</f>
        <v>ATENDE</v>
      </c>
      <c r="BQ578" s="22" t="str">
        <f t="shared" ref="BQ578:BQ641" si="320">I578</f>
        <v>C4</v>
      </c>
      <c r="BR578" s="22" t="str">
        <f t="shared" si="307"/>
        <v>P6</v>
      </c>
      <c r="BS578" s="23">
        <f t="shared" ref="BS578:BS641" si="321">IF(BT578="-","-",BT578/BV578-1)</f>
        <v>2.58</v>
      </c>
      <c r="BT578" s="20">
        <v>10.74</v>
      </c>
      <c r="BU578" s="20">
        <v>6.09</v>
      </c>
      <c r="BV578" s="132">
        <f>IF(BR578="-","-",_xlfn.XLOOKUP(BR578,ABNT5101!$B$4:$B$9,ABNT5101!$C$4:$C$9))</f>
        <v>3</v>
      </c>
      <c r="BW578" s="132">
        <f>IF(BR578="-","-",_xlfn.XLOOKUP(BR578,ABNT5101!$B$4:$B$9,ABNT5101!$D$4:$D$9))</f>
        <v>0.6</v>
      </c>
      <c r="BX578" s="18" t="str">
        <f t="shared" ref="BX578:BX641" si="322">IF(BY578="-","-",IF(BY578="NÃO ATENDE","NÃO ATENDE",IF(BZ578="NÃO ATENDE","NÃO ATENDE","ATENDE")))</f>
        <v>ATENDE</v>
      </c>
      <c r="BY578" s="18" t="str">
        <f t="shared" ref="BY578:BY641" si="323">IF(BR578="-","-",IF(BT578&gt;=BV578,"ATENDE",IF(BT578&gt;=(BV578*0.99),"ATENDIMENTO LIMIAR","NÃO ATENDE")))</f>
        <v>ATENDE</v>
      </c>
      <c r="BZ578" s="18" t="str">
        <f t="shared" ref="BZ578:BZ641" si="324">IF(BR578="-","-",IF(BU578&gt;=BW578,"ATENDE","NÃO ATENDE"))</f>
        <v>ATENDE</v>
      </c>
      <c r="CA578" s="22" t="str">
        <f t="shared" si="306"/>
        <v>P6</v>
      </c>
      <c r="CB578" s="23">
        <f t="shared" ref="CB578:CB641" si="325">IF(CC578="-","-",CC578/CE578-1)</f>
        <v>1.19</v>
      </c>
      <c r="CC578" s="22">
        <v>6.57</v>
      </c>
      <c r="CD578" s="22">
        <v>4.16</v>
      </c>
      <c r="CE578" s="130">
        <f>IF(CA578="-","-",_xlfn.XLOOKUP(CA578,ABNT5101!$B$4:$B$9,ABNT5101!$C$4:$C$9))</f>
        <v>3</v>
      </c>
      <c r="CF578" s="130">
        <f>IF(CA578="-","-",_xlfn.XLOOKUP(CA578,ABNT5101!$B$4:$B$9,ABNT5101!$D$4:$D$9))</f>
        <v>0.6</v>
      </c>
      <c r="CG578" s="18" t="str">
        <f t="shared" ref="CG578:CG641" si="326">IF(CH578="-","-",IF(CH578="NÃO ATENDE","NÃO ATENDE",IF(CI578="NÃO ATENDE","NÃO ATENDE","ATENDE")))</f>
        <v>ATENDE</v>
      </c>
      <c r="CH578" s="18" t="str">
        <f t="shared" ref="CH578:CH641" si="327">IF(CA578="-","-",IF(CC578&gt;=(CE578),"ATENDE",IF(CC578&gt;=(0.99*CE578),"ATENDIMENTO LIMIAR","NÃO ATENDE")))</f>
        <v>ATENDE</v>
      </c>
      <c r="CI578" s="18" t="str">
        <f t="shared" ref="CI578:CI641" si="328">IF(CA578="-","-",IF(CD578&gt;=CF578,"ATENDE","NÃO ATENDE"))</f>
        <v>ATENDE</v>
      </c>
      <c r="CJ578" s="133" t="str">
        <f>_xlfn.XLOOKUP(CK578,'Banco de dados'!$B:$B,'Banco de dados'!$D:$D)</f>
        <v>LEDSTAR</v>
      </c>
      <c r="CK578" s="25" t="s">
        <v>709</v>
      </c>
      <c r="CL578" s="24" t="str">
        <f>_xlfn.XLOOKUP(CK578,'Banco de dados'!$B:$B,'Banco de dados'!$E:$E)</f>
        <v>LUM LED SL VT 9.1 35W</v>
      </c>
      <c r="CM578" s="24"/>
      <c r="CN578" s="24" t="e">
        <f>IF(CM578="-","-",_xlfn.XLOOKUP(CM578,'Banco de dados'!$B:$B,'Banco de dados'!$E:$E))</f>
        <v>#N/A</v>
      </c>
      <c r="CO578" s="26">
        <f t="shared" ref="CO578:CO641" si="329">AG578</f>
        <v>1</v>
      </c>
      <c r="CP578" s="24">
        <f>_xlfn.XLOOKUP(CK578,'Banco de dados'!$B:$B,'Banco de dados'!$H:$H)</f>
        <v>35</v>
      </c>
      <c r="CQ578" s="24">
        <f>_xlfn.XLOOKUP(CM578,'Banco de dados'!$B:$B,'Banco de dados'!$H:$H)</f>
        <v>0</v>
      </c>
      <c r="CR578" s="24">
        <f>_xlfn.XLOOKUP(CK578,'Banco de dados'!$B:$B,'Banco de dados'!$F:$F)</f>
        <v>5955.62</v>
      </c>
      <c r="CS578" s="24">
        <f>_xlfn.XLOOKUP(CM578,'Banco de dados'!$B:$B,'Banco de dados'!$F:$F)</f>
        <v>0</v>
      </c>
      <c r="CT578" s="25">
        <v>0</v>
      </c>
      <c r="CU578" s="25"/>
      <c r="CV578" s="24" t="str">
        <f>IF(AI578&lt;=0.5,"Curto I",IF(AND(AI578&gt;='Braços de IP'!$B$9,AI578&lt;='Braços de IP'!$D$9),'Braços de IP'!$E$9,IF(AND(AI578&gt;='Braços de IP'!$B$10,AI578&lt;='Braços de IP'!$D$10),'Braços de IP'!$E$10,IF(AND(AI578&gt;='Braços de IP'!$B$11,AI578&lt;='Braços de IP'!$D$11),'Braços de IP'!$E$11,IF(AND(AI578&gt;='Braços de IP'!$B$12,AI578&lt;='Braços de IP'!$D$12),'Braços de IP'!$E$12,IF(AND(AI578&gt;='Braços de IP'!$B$13,AI578&lt;='Braços de IP'!$D$13),'Braços de IP'!$E$13,IF(AND(AI578&gt;='Braços de IP'!$B$14,AI578&lt;='Braços de IP'!$D$14),'Braços de IP'!$E$14,"ERRO")))))))</f>
        <v>Curto II</v>
      </c>
      <c r="CW578" s="25"/>
      <c r="CX578" s="24" t="str">
        <f>IF($CW578="","",VLOOKUP($CW578,'Braços de IP'!$E$9:$I$15,2,0))</f>
        <v/>
      </c>
      <c r="CY578" s="27" t="str">
        <f>IF($CW578="","",VLOOKUP($CW578,'Braços de IP'!$E$9:$I$15,5,0))</f>
        <v/>
      </c>
      <c r="CZ578" s="24"/>
      <c r="DA578" s="24"/>
      <c r="DB578" s="24"/>
      <c r="DC578" s="24"/>
      <c r="DD578" s="24"/>
      <c r="DE578" s="24"/>
      <c r="DF578" s="28">
        <f t="shared" ref="DF578:DF641" si="330">CP578</f>
        <v>35</v>
      </c>
      <c r="DG578" s="29">
        <f t="shared" ref="DG578:DG641" si="331">M578</f>
        <v>100</v>
      </c>
      <c r="DH578" s="28">
        <f t="shared" ref="DH578:DH641" si="332">SUM(DF578:DG578)*CO578</f>
        <v>135</v>
      </c>
      <c r="DI578" s="30">
        <f t="shared" ref="DI578:DI641" si="333">1-DF578/DG578</f>
        <v>0.65</v>
      </c>
      <c r="DJ578" s="31"/>
      <c r="DK578" s="32"/>
      <c r="DL578" s="15" t="s">
        <v>141</v>
      </c>
      <c r="DM578" s="15"/>
      <c r="DO578" s="33">
        <f t="shared" ref="DO578:DO641" si="334">((M578+N578)-CP578)/(M578+N578)</f>
        <v>0.70085470085470081</v>
      </c>
    </row>
    <row r="579" spans="1:119" ht="15.75" hidden="1" customHeight="1" x14ac:dyDescent="0.3">
      <c r="C579" t="s">
        <v>1006</v>
      </c>
      <c r="D579" s="15">
        <v>193</v>
      </c>
      <c r="E579" s="15" t="s">
        <v>132</v>
      </c>
      <c r="F579" s="15" t="s">
        <v>363</v>
      </c>
      <c r="G579" s="15">
        <v>-30.03635126</v>
      </c>
      <c r="H579" s="15">
        <v>-50.149149710000003</v>
      </c>
      <c r="I579" s="15" t="s">
        <v>154</v>
      </c>
      <c r="J579" s="15" t="s">
        <v>135</v>
      </c>
      <c r="K579" s="15" t="s">
        <v>136</v>
      </c>
      <c r="L579" s="15" t="s">
        <v>148</v>
      </c>
      <c r="M579" s="15">
        <v>100</v>
      </c>
      <c r="N579" s="15">
        <v>17</v>
      </c>
      <c r="O579" s="15">
        <v>0</v>
      </c>
      <c r="P579" s="15">
        <f t="shared" si="308"/>
        <v>200</v>
      </c>
      <c r="Q579" s="20">
        <v>2</v>
      </c>
      <c r="R579" s="16">
        <v>2</v>
      </c>
      <c r="S579" s="16">
        <v>7</v>
      </c>
      <c r="T579" s="15"/>
      <c r="U579" s="15"/>
      <c r="V579" s="15">
        <v>0</v>
      </c>
      <c r="W579" s="15">
        <v>2.5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 t="s">
        <v>138</v>
      </c>
      <c r="AD579" s="15" t="s">
        <v>139</v>
      </c>
      <c r="AE579" s="15">
        <v>25.6</v>
      </c>
      <c r="AF579" s="15">
        <v>7</v>
      </c>
      <c r="AG579" s="15">
        <v>1</v>
      </c>
      <c r="AH579" s="15">
        <v>0.6</v>
      </c>
      <c r="AI579" s="15">
        <v>1.3</v>
      </c>
      <c r="AJ579" s="16">
        <f t="shared" si="309"/>
        <v>0.70000000000000007</v>
      </c>
      <c r="AK579" s="16" t="s">
        <v>135</v>
      </c>
      <c r="AL579" s="16" t="s">
        <v>135</v>
      </c>
      <c r="AM579" s="15" t="s">
        <v>140</v>
      </c>
      <c r="AN579" s="16">
        <f t="shared" si="310"/>
        <v>2</v>
      </c>
      <c r="AO579" s="16">
        <v>0</v>
      </c>
      <c r="AP579" s="16">
        <v>0</v>
      </c>
      <c r="AQ579" s="16">
        <v>0</v>
      </c>
      <c r="AR579" s="16">
        <v>0</v>
      </c>
      <c r="AS579" s="16">
        <v>0</v>
      </c>
      <c r="AT579" s="16" t="s">
        <v>135</v>
      </c>
      <c r="AU579" s="17">
        <f t="shared" si="311"/>
        <v>0</v>
      </c>
      <c r="AV579" s="17"/>
      <c r="AW579" s="17">
        <f>VLOOKUP(I579,ABNT5101!$I$3:$J$9,2)</f>
        <v>10</v>
      </c>
      <c r="AX579" s="17">
        <f>VLOOKUP(I579,ABNT5101!$I$3:$M$9,5)</f>
        <v>0.18</v>
      </c>
      <c r="AY579" s="131" t="str">
        <f>_xlfn.XLOOKUP(I579,ABNT5101!$I:$I,ABNT5101!$L:$L)</f>
        <v>-</v>
      </c>
      <c r="AZ579" s="131">
        <f>_xlfn.XLOOKUP(I579,ABNT5101!$I:$I,ABNT5101!M:M)</f>
        <v>0.18</v>
      </c>
      <c r="BA579" s="131" t="str">
        <f>_xlfn.XLOOKUP(I579,ABNT5101!$I:$I,ABNT5101!N:N)</f>
        <v>-</v>
      </c>
      <c r="BB579" s="131">
        <f>_xlfn.XLOOKUP(I579,ABNT5101!$I:$I,ABNT5101!O:O)</f>
        <v>16</v>
      </c>
      <c r="BC579" s="18" t="str">
        <f t="shared" si="312"/>
        <v>ATENDE</v>
      </c>
      <c r="BD579" s="19">
        <f t="shared" si="313"/>
        <v>0.16300000000000003</v>
      </c>
      <c r="BE579" s="19">
        <f t="shared" si="314"/>
        <v>2.9444444444444442</v>
      </c>
      <c r="BF579" s="19" t="str">
        <f t="shared" si="315"/>
        <v>-</v>
      </c>
      <c r="BG579" s="20">
        <v>11.63</v>
      </c>
      <c r="BH579" s="20">
        <v>0.71</v>
      </c>
      <c r="BI579" s="20"/>
      <c r="BJ579" s="20"/>
      <c r="BK579" s="21"/>
      <c r="BL579" s="20"/>
      <c r="BM579" s="18" t="str">
        <f t="shared" si="316"/>
        <v>ATENDE</v>
      </c>
      <c r="BN579" s="18" t="str">
        <f t="shared" si="317"/>
        <v>ATENDE</v>
      </c>
      <c r="BO579" s="18" t="str">
        <f t="shared" si="318"/>
        <v>ATENDE</v>
      </c>
      <c r="BP579" s="18" t="str">
        <f t="shared" si="319"/>
        <v>ATENDE</v>
      </c>
      <c r="BQ579" s="22" t="str">
        <f t="shared" si="320"/>
        <v>C4</v>
      </c>
      <c r="BR579" s="22" t="str">
        <f t="shared" si="307"/>
        <v>P6</v>
      </c>
      <c r="BS579" s="23">
        <f t="shared" si="321"/>
        <v>2.3666666666666667</v>
      </c>
      <c r="BT579" s="20">
        <v>10.1</v>
      </c>
      <c r="BU579" s="20">
        <v>6.8</v>
      </c>
      <c r="BV579" s="132">
        <f>IF(BR579="-","-",_xlfn.XLOOKUP(BR579,ABNT5101!$B$4:$B$9,ABNT5101!$C$4:$C$9))</f>
        <v>3</v>
      </c>
      <c r="BW579" s="132">
        <f>IF(BR579="-","-",_xlfn.XLOOKUP(BR579,ABNT5101!$B$4:$B$9,ABNT5101!$D$4:$D$9))</f>
        <v>0.6</v>
      </c>
      <c r="BX579" s="18" t="str">
        <f t="shared" si="322"/>
        <v>ATENDE</v>
      </c>
      <c r="BY579" s="18" t="str">
        <f t="shared" si="323"/>
        <v>ATENDE</v>
      </c>
      <c r="BZ579" s="18" t="str">
        <f t="shared" si="324"/>
        <v>ATENDE</v>
      </c>
      <c r="CA579" s="22" t="str">
        <f t="shared" si="306"/>
        <v>P6</v>
      </c>
      <c r="CB579" s="23">
        <f t="shared" si="325"/>
        <v>0.7566666666666666</v>
      </c>
      <c r="CC579" s="22">
        <v>5.27</v>
      </c>
      <c r="CD579" s="22">
        <v>3.04</v>
      </c>
      <c r="CE579" s="130">
        <f>IF(CA579="-","-",_xlfn.XLOOKUP(CA579,ABNT5101!$B$4:$B$9,ABNT5101!$C$4:$C$9))</f>
        <v>3</v>
      </c>
      <c r="CF579" s="130">
        <f>IF(CA579="-","-",_xlfn.XLOOKUP(CA579,ABNT5101!$B$4:$B$9,ABNT5101!$D$4:$D$9))</f>
        <v>0.6</v>
      </c>
      <c r="CG579" s="18" t="str">
        <f t="shared" si="326"/>
        <v>ATENDE</v>
      </c>
      <c r="CH579" s="18" t="str">
        <f t="shared" si="327"/>
        <v>ATENDE</v>
      </c>
      <c r="CI579" s="18" t="str">
        <f t="shared" si="328"/>
        <v>ATENDE</v>
      </c>
      <c r="CJ579" s="133" t="str">
        <f>_xlfn.XLOOKUP(CK579,'Banco de dados'!$B:$B,'Banco de dados'!$D:$D)</f>
        <v>SX LIGHTING</v>
      </c>
      <c r="CK579" s="25" t="s">
        <v>801</v>
      </c>
      <c r="CL579" s="24" t="str">
        <f>_xlfn.XLOOKUP(CK579,'Banco de dados'!$B:$B,'Banco de dados'!$E:$E)</f>
        <v>SXINEVO030K40L12CZF7PHF</v>
      </c>
      <c r="CM579" s="24"/>
      <c r="CN579" s="24" t="e">
        <f>IF(CM579="-","-",_xlfn.XLOOKUP(CM579,'Banco de dados'!$B:$B,'Banco de dados'!$E:$E))</f>
        <v>#N/A</v>
      </c>
      <c r="CO579" s="26">
        <f t="shared" si="329"/>
        <v>1</v>
      </c>
      <c r="CP579" s="24">
        <f>_xlfn.XLOOKUP(CK579,'Banco de dados'!$B:$B,'Banco de dados'!$H:$H)</f>
        <v>31</v>
      </c>
      <c r="CQ579" s="24">
        <f>_xlfn.XLOOKUP(CM579,'Banco de dados'!$B:$B,'Banco de dados'!$H:$H)</f>
        <v>0</v>
      </c>
      <c r="CR579" s="24">
        <f>_xlfn.XLOOKUP(CK579,'Banco de dados'!$B:$B,'Banco de dados'!$F:$F)</f>
        <v>5270</v>
      </c>
      <c r="CS579" s="24">
        <f>_xlfn.XLOOKUP(CM579,'Banco de dados'!$B:$B,'Banco de dados'!$F:$F)</f>
        <v>0</v>
      </c>
      <c r="CT579" s="25">
        <v>0</v>
      </c>
      <c r="CU579" s="25"/>
      <c r="CV579" s="24" t="str">
        <f>IF(AI579&lt;=0.5,"Curto I",IF(AND(AI579&gt;='Braços de IP'!$B$9,AI579&lt;='Braços de IP'!$D$9),'Braços de IP'!$E$9,IF(AND(AI579&gt;='Braços de IP'!$B$10,AI579&lt;='Braços de IP'!$D$10),'Braços de IP'!$E$10,IF(AND(AI579&gt;='Braços de IP'!$B$11,AI579&lt;='Braços de IP'!$D$11),'Braços de IP'!$E$11,IF(AND(AI579&gt;='Braços de IP'!$B$12,AI579&lt;='Braços de IP'!$D$12),'Braços de IP'!$E$12,IF(AND(AI579&gt;='Braços de IP'!$B$13,AI579&lt;='Braços de IP'!$D$13),'Braços de IP'!$E$13,IF(AND(AI579&gt;='Braços de IP'!$B$14,AI579&lt;='Braços de IP'!$D$14),'Braços de IP'!$E$14,"ERRO")))))))</f>
        <v>Curto II</v>
      </c>
      <c r="CW579" s="25"/>
      <c r="CX579" s="24" t="str">
        <f>IF($CW579="","",VLOOKUP($CW579,'Braços de IP'!$E$9:$I$15,2,0))</f>
        <v/>
      </c>
      <c r="CY579" s="27" t="str">
        <f>IF($CW579="","",VLOOKUP($CW579,'Braços de IP'!$E$9:$I$15,5,0))</f>
        <v/>
      </c>
      <c r="CZ579" s="24"/>
      <c r="DA579" s="24"/>
      <c r="DB579" s="24"/>
      <c r="DC579" s="24"/>
      <c r="DD579" s="24"/>
      <c r="DE579" s="24"/>
      <c r="DF579" s="28">
        <f t="shared" si="330"/>
        <v>31</v>
      </c>
      <c r="DG579" s="29">
        <f t="shared" si="331"/>
        <v>100</v>
      </c>
      <c r="DH579" s="28">
        <f t="shared" si="332"/>
        <v>131</v>
      </c>
      <c r="DI579" s="30">
        <f t="shared" si="333"/>
        <v>0.69</v>
      </c>
      <c r="DJ579" s="31"/>
      <c r="DK579" s="32"/>
      <c r="DL579" s="15" t="s">
        <v>141</v>
      </c>
      <c r="DM579" s="15"/>
      <c r="DO579" s="33">
        <f t="shared" si="334"/>
        <v>0.7350427350427351</v>
      </c>
    </row>
    <row r="580" spans="1:119" ht="15.75" hidden="1" customHeight="1" x14ac:dyDescent="0.3">
      <c r="C580" t="s">
        <v>1006</v>
      </c>
      <c r="D580" s="15">
        <v>193</v>
      </c>
      <c r="E580" s="15" t="s">
        <v>132</v>
      </c>
      <c r="F580" s="15" t="s">
        <v>363</v>
      </c>
      <c r="G580" s="15">
        <v>-30.03635126</v>
      </c>
      <c r="H580" s="15">
        <v>-50.149149710000003</v>
      </c>
      <c r="I580" s="15" t="s">
        <v>154</v>
      </c>
      <c r="J580" s="15" t="s">
        <v>135</v>
      </c>
      <c r="K580" s="15" t="s">
        <v>136</v>
      </c>
      <c r="L580" s="15" t="s">
        <v>148</v>
      </c>
      <c r="M580" s="15">
        <v>100</v>
      </c>
      <c r="N580" s="15">
        <v>17</v>
      </c>
      <c r="O580" s="15">
        <v>0</v>
      </c>
      <c r="P580" s="15">
        <f t="shared" si="308"/>
        <v>200</v>
      </c>
      <c r="Q580" s="20">
        <v>2</v>
      </c>
      <c r="R580" s="16">
        <v>2</v>
      </c>
      <c r="S580" s="16">
        <v>7</v>
      </c>
      <c r="T580" s="15"/>
      <c r="U580" s="15"/>
      <c r="V580" s="15">
        <v>0</v>
      </c>
      <c r="W580" s="15">
        <v>2.5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 t="s">
        <v>138</v>
      </c>
      <c r="AD580" s="15" t="s">
        <v>139</v>
      </c>
      <c r="AE580" s="15">
        <v>25.6</v>
      </c>
      <c r="AF580" s="15">
        <v>7</v>
      </c>
      <c r="AG580" s="15">
        <v>1</v>
      </c>
      <c r="AH580" s="15">
        <v>0.6</v>
      </c>
      <c r="AI580" s="15">
        <v>1.3</v>
      </c>
      <c r="AJ580" s="16">
        <f t="shared" si="309"/>
        <v>0.70000000000000007</v>
      </c>
      <c r="AK580" s="16" t="s">
        <v>135</v>
      </c>
      <c r="AL580" s="16" t="s">
        <v>135</v>
      </c>
      <c r="AM580" s="15" t="s">
        <v>140</v>
      </c>
      <c r="AN580" s="16">
        <f t="shared" si="310"/>
        <v>2</v>
      </c>
      <c r="AO580" s="16">
        <v>0</v>
      </c>
      <c r="AP580" s="16">
        <v>0</v>
      </c>
      <c r="AQ580" s="16">
        <v>0</v>
      </c>
      <c r="AR580" s="16">
        <v>0</v>
      </c>
      <c r="AS580" s="16">
        <v>0</v>
      </c>
      <c r="AT580" s="16" t="s">
        <v>135</v>
      </c>
      <c r="AU580" s="17">
        <f t="shared" si="311"/>
        <v>0</v>
      </c>
      <c r="AV580" s="17"/>
      <c r="AW580" s="17">
        <f>VLOOKUP(I580,ABNT5101!$I$3:$J$9,2)</f>
        <v>10</v>
      </c>
      <c r="AX580" s="17">
        <f>VLOOKUP(I580,ABNT5101!$I$3:$M$9,5)</f>
        <v>0.18</v>
      </c>
      <c r="AY580" s="131" t="str">
        <f>_xlfn.XLOOKUP(I580,ABNT5101!$I:$I,ABNT5101!$L:$L)</f>
        <v>-</v>
      </c>
      <c r="AZ580" s="131">
        <f>_xlfn.XLOOKUP(I580,ABNT5101!$I:$I,ABNT5101!M:M)</f>
        <v>0.18</v>
      </c>
      <c r="BA580" s="131" t="str">
        <f>_xlfn.XLOOKUP(I580,ABNT5101!$I:$I,ABNT5101!N:N)</f>
        <v>-</v>
      </c>
      <c r="BB580" s="131">
        <f>_xlfn.XLOOKUP(I580,ABNT5101!$I:$I,ABNT5101!O:O)</f>
        <v>16</v>
      </c>
      <c r="BC580" s="18" t="str">
        <f t="shared" si="312"/>
        <v>ATENDE</v>
      </c>
      <c r="BD580" s="19">
        <f t="shared" si="313"/>
        <v>0.14500000000000002</v>
      </c>
      <c r="BE580" s="19">
        <f t="shared" si="314"/>
        <v>2.6111111111111112</v>
      </c>
      <c r="BF580" s="19" t="str">
        <f t="shared" si="315"/>
        <v>-</v>
      </c>
      <c r="BG580" s="20">
        <v>11.45</v>
      </c>
      <c r="BH580" s="20">
        <v>0.65</v>
      </c>
      <c r="BI580" s="20"/>
      <c r="BJ580" s="20"/>
      <c r="BK580" s="21"/>
      <c r="BL580" s="20"/>
      <c r="BM580" s="18" t="str">
        <f t="shared" si="316"/>
        <v>ATENDE</v>
      </c>
      <c r="BN580" s="18" t="str">
        <f t="shared" si="317"/>
        <v>ATENDE</v>
      </c>
      <c r="BO580" s="18" t="str">
        <f t="shared" si="318"/>
        <v>ATENDE</v>
      </c>
      <c r="BP580" s="18" t="str">
        <f t="shared" si="319"/>
        <v>ATENDE</v>
      </c>
      <c r="BQ580" s="22" t="str">
        <f t="shared" si="320"/>
        <v>C4</v>
      </c>
      <c r="BR580" s="22" t="str">
        <f t="shared" si="307"/>
        <v>P6</v>
      </c>
      <c r="BS580" s="23">
        <f t="shared" si="321"/>
        <v>2.3533333333333335</v>
      </c>
      <c r="BT580" s="20">
        <v>10.06</v>
      </c>
      <c r="BU580" s="20">
        <v>6.77</v>
      </c>
      <c r="BV580" s="132">
        <f>IF(BR580="-","-",_xlfn.XLOOKUP(BR580,ABNT5101!$B$4:$B$9,ABNT5101!$C$4:$C$9))</f>
        <v>3</v>
      </c>
      <c r="BW580" s="132">
        <f>IF(BR580="-","-",_xlfn.XLOOKUP(BR580,ABNT5101!$B$4:$B$9,ABNT5101!$D$4:$D$9))</f>
        <v>0.6</v>
      </c>
      <c r="BX580" s="18" t="str">
        <f t="shared" si="322"/>
        <v>ATENDE</v>
      </c>
      <c r="BY580" s="18" t="str">
        <f t="shared" si="323"/>
        <v>ATENDE</v>
      </c>
      <c r="BZ580" s="18" t="str">
        <f t="shared" si="324"/>
        <v>ATENDE</v>
      </c>
      <c r="CA580" s="22" t="str">
        <f t="shared" si="306"/>
        <v>P6</v>
      </c>
      <c r="CB580" s="23">
        <f t="shared" si="325"/>
        <v>0.66000000000000014</v>
      </c>
      <c r="CC580" s="22">
        <v>4.9800000000000004</v>
      </c>
      <c r="CD580" s="22">
        <v>3.17</v>
      </c>
      <c r="CE580" s="130">
        <f>IF(CA580="-","-",_xlfn.XLOOKUP(CA580,ABNT5101!$B$4:$B$9,ABNT5101!$C$4:$C$9))</f>
        <v>3</v>
      </c>
      <c r="CF580" s="130">
        <f>IF(CA580="-","-",_xlfn.XLOOKUP(CA580,ABNT5101!$B$4:$B$9,ABNT5101!$D$4:$D$9))</f>
        <v>0.6</v>
      </c>
      <c r="CG580" s="18" t="str">
        <f t="shared" si="326"/>
        <v>ATENDE</v>
      </c>
      <c r="CH580" s="18" t="str">
        <f t="shared" si="327"/>
        <v>ATENDE</v>
      </c>
      <c r="CI580" s="18" t="str">
        <f t="shared" si="328"/>
        <v>ATENDE</v>
      </c>
      <c r="CJ580" s="133" t="str">
        <f>_xlfn.XLOOKUP(CK580,'Banco de dados'!$B:$B,'Banco de dados'!$D:$D)</f>
        <v>TECNOWATT</v>
      </c>
      <c r="CK580" s="25" t="s">
        <v>824</v>
      </c>
      <c r="CL580" s="24" t="str">
        <f>_xlfn.XLOOKUP(CK580,'Banco de dados'!$B:$B,'Banco de dados'!$E:$E)</f>
        <v>SIGSAGPTLRRSSNDL_30W_38IBBRS
1-10C1MUN6.5</v>
      </c>
      <c r="CM580" s="24"/>
      <c r="CN580" s="24" t="e">
        <f>IF(CM580="-","-",_xlfn.XLOOKUP(CM580,'Banco de dados'!$B:$B,'Banco de dados'!$E:$E))</f>
        <v>#N/A</v>
      </c>
      <c r="CO580" s="26">
        <f t="shared" si="329"/>
        <v>1</v>
      </c>
      <c r="CP580" s="24">
        <f>_xlfn.XLOOKUP(CK580,'Banco de dados'!$B:$B,'Banco de dados'!$H:$H)</f>
        <v>30</v>
      </c>
      <c r="CQ580" s="24">
        <f>_xlfn.XLOOKUP(CM580,'Banco de dados'!$B:$B,'Banco de dados'!$H:$H)</f>
        <v>0</v>
      </c>
      <c r="CR580" s="24">
        <f>_xlfn.XLOOKUP(CK580,'Banco de dados'!$B:$B,'Banco de dados'!$F:$F)</f>
        <v>5266</v>
      </c>
      <c r="CS580" s="24">
        <f>_xlfn.XLOOKUP(CM580,'Banco de dados'!$B:$B,'Banco de dados'!$F:$F)</f>
        <v>0</v>
      </c>
      <c r="CT580" s="25">
        <v>0</v>
      </c>
      <c r="CU580" s="25"/>
      <c r="CV580" s="24" t="str">
        <f>IF(AI580&lt;=0.5,"Curto I",IF(AND(AI580&gt;='Braços de IP'!$B$9,AI580&lt;='Braços de IP'!$D$9),'Braços de IP'!$E$9,IF(AND(AI580&gt;='Braços de IP'!$B$10,AI580&lt;='Braços de IP'!$D$10),'Braços de IP'!$E$10,IF(AND(AI580&gt;='Braços de IP'!$B$11,AI580&lt;='Braços de IP'!$D$11),'Braços de IP'!$E$11,IF(AND(AI580&gt;='Braços de IP'!$B$12,AI580&lt;='Braços de IP'!$D$12),'Braços de IP'!$E$12,IF(AND(AI580&gt;='Braços de IP'!$B$13,AI580&lt;='Braços de IP'!$D$13),'Braços de IP'!$E$13,IF(AND(AI580&gt;='Braços de IP'!$B$14,AI580&lt;='Braços de IP'!$D$14),'Braços de IP'!$E$14,"ERRO")))))))</f>
        <v>Curto II</v>
      </c>
      <c r="CW580" s="25"/>
      <c r="CX580" s="24" t="str">
        <f>IF($CW580="","",VLOOKUP($CW580,'Braços de IP'!$E$9:$I$15,2,0))</f>
        <v/>
      </c>
      <c r="CY580" s="27" t="str">
        <f>IF($CW580="","",VLOOKUP($CW580,'Braços de IP'!$E$9:$I$15,5,0))</f>
        <v/>
      </c>
      <c r="CZ580" s="24"/>
      <c r="DA580" s="24"/>
      <c r="DB580" s="24"/>
      <c r="DC580" s="24"/>
      <c r="DD580" s="24"/>
      <c r="DE580" s="24"/>
      <c r="DF580" s="28">
        <f t="shared" si="330"/>
        <v>30</v>
      </c>
      <c r="DG580" s="29">
        <f t="shared" si="331"/>
        <v>100</v>
      </c>
      <c r="DH580" s="28">
        <f t="shared" si="332"/>
        <v>130</v>
      </c>
      <c r="DI580" s="30">
        <f t="shared" si="333"/>
        <v>0.7</v>
      </c>
      <c r="DJ580" s="31"/>
      <c r="DK580" s="32"/>
      <c r="DL580" s="15" t="s">
        <v>141</v>
      </c>
      <c r="DM580" s="15"/>
      <c r="DO580" s="33">
        <f t="shared" si="334"/>
        <v>0.74358974358974361</v>
      </c>
    </row>
    <row r="581" spans="1:119" ht="15.75" hidden="1" customHeight="1" x14ac:dyDescent="0.3">
      <c r="C581" t="s">
        <v>1006</v>
      </c>
      <c r="D581" s="15">
        <v>194</v>
      </c>
      <c r="E581" s="15" t="s">
        <v>132</v>
      </c>
      <c r="F581" s="15" t="s">
        <v>364</v>
      </c>
      <c r="G581" s="15">
        <v>-30.036361100000001</v>
      </c>
      <c r="H581" s="15">
        <v>-50.151639170000003</v>
      </c>
      <c r="I581" s="15" t="s">
        <v>154</v>
      </c>
      <c r="J581" s="15" t="s">
        <v>135</v>
      </c>
      <c r="K581" s="15" t="s">
        <v>136</v>
      </c>
      <c r="L581" s="15" t="s">
        <v>148</v>
      </c>
      <c r="M581" s="15">
        <v>100</v>
      </c>
      <c r="N581" s="15">
        <v>17</v>
      </c>
      <c r="O581" s="15">
        <v>0</v>
      </c>
      <c r="P581" s="15">
        <f t="shared" si="308"/>
        <v>200</v>
      </c>
      <c r="Q581" s="20">
        <v>2</v>
      </c>
      <c r="R581" s="16">
        <v>2.5</v>
      </c>
      <c r="S581" s="16">
        <v>7</v>
      </c>
      <c r="T581" s="15"/>
      <c r="U581" s="15"/>
      <c r="V581" s="15">
        <v>0</v>
      </c>
      <c r="W581" s="15">
        <v>2.5</v>
      </c>
      <c r="X581" s="15">
        <v>0</v>
      </c>
      <c r="Y581" s="15">
        <v>0</v>
      </c>
      <c r="Z581" s="15">
        <v>0</v>
      </c>
      <c r="AA581" s="15">
        <v>0</v>
      </c>
      <c r="AB581" s="15">
        <v>0</v>
      </c>
      <c r="AC581" s="15" t="s">
        <v>138</v>
      </c>
      <c r="AD581" s="15" t="s">
        <v>139</v>
      </c>
      <c r="AE581" s="15">
        <v>34.299999999999997</v>
      </c>
      <c r="AF581" s="15">
        <v>7</v>
      </c>
      <c r="AG581" s="15">
        <v>1</v>
      </c>
      <c r="AH581" s="15">
        <v>0.5</v>
      </c>
      <c r="AI581" s="15">
        <v>1.3</v>
      </c>
      <c r="AJ581" s="16">
        <f t="shared" si="309"/>
        <v>0.8</v>
      </c>
      <c r="AK581" s="16" t="s">
        <v>135</v>
      </c>
      <c r="AL581" s="16" t="s">
        <v>135</v>
      </c>
      <c r="AM581" s="15" t="s">
        <v>140</v>
      </c>
      <c r="AN581" s="16">
        <f t="shared" si="310"/>
        <v>2</v>
      </c>
      <c r="AO581" s="16">
        <v>0</v>
      </c>
      <c r="AP581" s="16">
        <v>0</v>
      </c>
      <c r="AQ581" s="16">
        <v>0</v>
      </c>
      <c r="AR581" s="16">
        <v>0</v>
      </c>
      <c r="AS581" s="16">
        <v>0</v>
      </c>
      <c r="AT581" s="16" t="s">
        <v>135</v>
      </c>
      <c r="AU581" s="17">
        <f t="shared" si="311"/>
        <v>0</v>
      </c>
      <c r="AV581" s="17"/>
      <c r="AW581" s="17">
        <f>VLOOKUP(I581,ABNT5101!$I$3:$J$9,2)</f>
        <v>10</v>
      </c>
      <c r="AX581" s="17">
        <f>VLOOKUP(I581,ABNT5101!$I$3:$M$9,5)</f>
        <v>0.18</v>
      </c>
      <c r="AY581" s="131" t="str">
        <f>_xlfn.XLOOKUP(I581,ABNT5101!$I:$I,ABNT5101!$L:$L)</f>
        <v>-</v>
      </c>
      <c r="AZ581" s="131">
        <f>_xlfn.XLOOKUP(I581,ABNT5101!$I:$I,ABNT5101!M:M)</f>
        <v>0.18</v>
      </c>
      <c r="BA581" s="131" t="str">
        <f>_xlfn.XLOOKUP(I581,ABNT5101!$I:$I,ABNT5101!N:N)</f>
        <v>-</v>
      </c>
      <c r="BB581" s="131">
        <f>_xlfn.XLOOKUP(I581,ABNT5101!$I:$I,ABNT5101!O:O)</f>
        <v>16</v>
      </c>
      <c r="BC581" s="18" t="str">
        <f t="shared" si="312"/>
        <v>ATENDE</v>
      </c>
      <c r="BD581" s="19">
        <f t="shared" si="313"/>
        <v>7.6999999999999957E-2</v>
      </c>
      <c r="BE581" s="19">
        <f t="shared" si="314"/>
        <v>1.166666666666667</v>
      </c>
      <c r="BF581" s="19" t="str">
        <f t="shared" si="315"/>
        <v>-</v>
      </c>
      <c r="BG581" s="20">
        <v>10.77</v>
      </c>
      <c r="BH581" s="20">
        <v>0.39</v>
      </c>
      <c r="BI581" s="20"/>
      <c r="BJ581" s="20"/>
      <c r="BK581" s="21"/>
      <c r="BL581" s="20"/>
      <c r="BM581" s="18" t="str">
        <f t="shared" si="316"/>
        <v>ATENDE</v>
      </c>
      <c r="BN581" s="18" t="str">
        <f t="shared" si="317"/>
        <v>ATENDE</v>
      </c>
      <c r="BO581" s="18" t="str">
        <f t="shared" si="318"/>
        <v>ATENDE</v>
      </c>
      <c r="BP581" s="18" t="str">
        <f t="shared" si="319"/>
        <v>ATENDE</v>
      </c>
      <c r="BQ581" s="22" t="str">
        <f t="shared" si="320"/>
        <v>C4</v>
      </c>
      <c r="BR581" s="22" t="str">
        <f t="shared" si="307"/>
        <v>P6</v>
      </c>
      <c r="BS581" s="23">
        <f t="shared" si="321"/>
        <v>2.0700000000000003</v>
      </c>
      <c r="BT581" s="20">
        <v>9.2100000000000009</v>
      </c>
      <c r="BU581" s="20">
        <v>3.24</v>
      </c>
      <c r="BV581" s="132">
        <f>IF(BR581="-","-",_xlfn.XLOOKUP(BR581,ABNT5101!$B$4:$B$9,ABNT5101!$C$4:$C$9))</f>
        <v>3</v>
      </c>
      <c r="BW581" s="132">
        <f>IF(BR581="-","-",_xlfn.XLOOKUP(BR581,ABNT5101!$B$4:$B$9,ABNT5101!$D$4:$D$9))</f>
        <v>0.6</v>
      </c>
      <c r="BX581" s="18" t="str">
        <f t="shared" si="322"/>
        <v>ATENDE</v>
      </c>
      <c r="BY581" s="18" t="str">
        <f t="shared" si="323"/>
        <v>ATENDE</v>
      </c>
      <c r="BZ581" s="18" t="str">
        <f t="shared" si="324"/>
        <v>ATENDE</v>
      </c>
      <c r="CA581" s="22" t="str">
        <f t="shared" si="306"/>
        <v>P6</v>
      </c>
      <c r="CB581" s="23">
        <f t="shared" si="325"/>
        <v>1.0833333333333335</v>
      </c>
      <c r="CC581" s="22">
        <v>6.25</v>
      </c>
      <c r="CD581" s="22">
        <v>3.04</v>
      </c>
      <c r="CE581" s="130">
        <f>IF(CA581="-","-",_xlfn.XLOOKUP(CA581,ABNT5101!$B$4:$B$9,ABNT5101!$C$4:$C$9))</f>
        <v>3</v>
      </c>
      <c r="CF581" s="130">
        <f>IF(CA581="-","-",_xlfn.XLOOKUP(CA581,ABNT5101!$B$4:$B$9,ABNT5101!$D$4:$D$9))</f>
        <v>0.6</v>
      </c>
      <c r="CG581" s="18" t="str">
        <f t="shared" si="326"/>
        <v>ATENDE</v>
      </c>
      <c r="CH581" s="18" t="str">
        <f t="shared" si="327"/>
        <v>ATENDE</v>
      </c>
      <c r="CI581" s="18" t="str">
        <f t="shared" si="328"/>
        <v>ATENDE</v>
      </c>
      <c r="CJ581" s="133" t="str">
        <f>_xlfn.XLOOKUP(CK581,'Banco de dados'!$B:$B,'Banco de dados'!$D:$D)</f>
        <v>LEDSTAR</v>
      </c>
      <c r="CK581" s="25" t="s">
        <v>711</v>
      </c>
      <c r="CL581" s="24" t="str">
        <f>_xlfn.XLOOKUP(CK581,'Banco de dados'!$B:$B,'Banco de dados'!$E:$E)</f>
        <v>LUM LED SL VT 9.1 44W</v>
      </c>
      <c r="CM581" s="24"/>
      <c r="CN581" s="24" t="e">
        <f>IF(CM581="-","-",_xlfn.XLOOKUP(CM581,'Banco de dados'!$B:$B,'Banco de dados'!$E:$E))</f>
        <v>#N/A</v>
      </c>
      <c r="CO581" s="26">
        <f t="shared" si="329"/>
        <v>1</v>
      </c>
      <c r="CP581" s="24">
        <f>_xlfn.XLOOKUP(CK581,'Banco de dados'!$B:$B,'Banco de dados'!$H:$H)</f>
        <v>44</v>
      </c>
      <c r="CQ581" s="24">
        <f>_xlfn.XLOOKUP(CM581,'Banco de dados'!$B:$B,'Banco de dados'!$H:$H)</f>
        <v>0</v>
      </c>
      <c r="CR581" s="24">
        <f>_xlfn.XLOOKUP(CK581,'Banco de dados'!$B:$B,'Banco de dados'!$F:$F)</f>
        <v>7657.99</v>
      </c>
      <c r="CS581" s="24">
        <f>_xlfn.XLOOKUP(CM581,'Banco de dados'!$B:$B,'Banco de dados'!$F:$F)</f>
        <v>0</v>
      </c>
      <c r="CT581" s="25">
        <v>0</v>
      </c>
      <c r="CU581" s="25"/>
      <c r="CV581" s="24" t="str">
        <f>IF(AI581&lt;=0.5,"Curto I",IF(AND(AI581&gt;='Braços de IP'!$B$9,AI581&lt;='Braços de IP'!$D$9),'Braços de IP'!$E$9,IF(AND(AI581&gt;='Braços de IP'!$B$10,AI581&lt;='Braços de IP'!$D$10),'Braços de IP'!$E$10,IF(AND(AI581&gt;='Braços de IP'!$B$11,AI581&lt;='Braços de IP'!$D$11),'Braços de IP'!$E$11,IF(AND(AI581&gt;='Braços de IP'!$B$12,AI581&lt;='Braços de IP'!$D$12),'Braços de IP'!$E$12,IF(AND(AI581&gt;='Braços de IP'!$B$13,AI581&lt;='Braços de IP'!$D$13),'Braços de IP'!$E$13,IF(AND(AI581&gt;='Braços de IP'!$B$14,AI581&lt;='Braços de IP'!$D$14),'Braços de IP'!$E$14,"ERRO")))))))</f>
        <v>Curto II</v>
      </c>
      <c r="CW581" s="25"/>
      <c r="CX581" s="24" t="str">
        <f>IF($CW581="","",VLOOKUP($CW581,'Braços de IP'!$E$9:$I$15,2,0))</f>
        <v/>
      </c>
      <c r="CY581" s="27" t="str">
        <f>IF($CW581="","",VLOOKUP($CW581,'Braços de IP'!$E$9:$I$15,5,0))</f>
        <v/>
      </c>
      <c r="CZ581" s="24"/>
      <c r="DA581" s="24"/>
      <c r="DB581" s="24"/>
      <c r="DC581" s="24"/>
      <c r="DD581" s="24"/>
      <c r="DE581" s="24"/>
      <c r="DF581" s="28">
        <f t="shared" si="330"/>
        <v>44</v>
      </c>
      <c r="DG581" s="29">
        <f t="shared" si="331"/>
        <v>100</v>
      </c>
      <c r="DH581" s="28">
        <f t="shared" si="332"/>
        <v>144</v>
      </c>
      <c r="DI581" s="30">
        <f t="shared" si="333"/>
        <v>0.56000000000000005</v>
      </c>
      <c r="DJ581" s="31"/>
      <c r="DK581" s="32"/>
      <c r="DL581" s="15" t="s">
        <v>141</v>
      </c>
      <c r="DM581" s="15"/>
      <c r="DO581" s="33">
        <f t="shared" si="334"/>
        <v>0.62393162393162394</v>
      </c>
    </row>
    <row r="582" spans="1:119" ht="15.75" hidden="1" customHeight="1" x14ac:dyDescent="0.3">
      <c r="C582" t="s">
        <v>1006</v>
      </c>
      <c r="D582" s="15">
        <v>194</v>
      </c>
      <c r="E582" s="15" t="s">
        <v>132</v>
      </c>
      <c r="F582" s="15" t="s">
        <v>364</v>
      </c>
      <c r="G582" s="15">
        <v>-30.036361100000001</v>
      </c>
      <c r="H582" s="15">
        <v>-50.151639170000003</v>
      </c>
      <c r="I582" s="15" t="s">
        <v>154</v>
      </c>
      <c r="J582" s="15" t="s">
        <v>135</v>
      </c>
      <c r="K582" s="15" t="s">
        <v>136</v>
      </c>
      <c r="L582" s="15" t="s">
        <v>148</v>
      </c>
      <c r="M582" s="15">
        <v>100</v>
      </c>
      <c r="N582" s="15">
        <v>17</v>
      </c>
      <c r="O582" s="15">
        <v>0</v>
      </c>
      <c r="P582" s="15">
        <f t="shared" si="308"/>
        <v>200</v>
      </c>
      <c r="Q582" s="20">
        <v>2</v>
      </c>
      <c r="R582" s="16">
        <v>2.5</v>
      </c>
      <c r="S582" s="16">
        <v>7</v>
      </c>
      <c r="T582" s="15"/>
      <c r="U582" s="15"/>
      <c r="V582" s="15">
        <v>0</v>
      </c>
      <c r="W582" s="15">
        <v>2.5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 t="s">
        <v>138</v>
      </c>
      <c r="AD582" s="15" t="s">
        <v>139</v>
      </c>
      <c r="AE582" s="15">
        <v>34.299999999999997</v>
      </c>
      <c r="AF582" s="15">
        <v>7</v>
      </c>
      <c r="AG582" s="15">
        <v>1</v>
      </c>
      <c r="AH582" s="15">
        <v>0.5</v>
      </c>
      <c r="AI582" s="15">
        <v>1.3</v>
      </c>
      <c r="AJ582" s="16">
        <f t="shared" si="309"/>
        <v>0.8</v>
      </c>
      <c r="AK582" s="16" t="s">
        <v>135</v>
      </c>
      <c r="AL582" s="16" t="s">
        <v>135</v>
      </c>
      <c r="AM582" s="15" t="s">
        <v>140</v>
      </c>
      <c r="AN582" s="16">
        <f t="shared" si="310"/>
        <v>2</v>
      </c>
      <c r="AO582" s="16">
        <v>0</v>
      </c>
      <c r="AP582" s="16">
        <v>0</v>
      </c>
      <c r="AQ582" s="16">
        <v>0</v>
      </c>
      <c r="AR582" s="16">
        <v>0</v>
      </c>
      <c r="AS582" s="16">
        <v>0</v>
      </c>
      <c r="AT582" s="16" t="s">
        <v>135</v>
      </c>
      <c r="AU582" s="17">
        <f t="shared" si="311"/>
        <v>0</v>
      </c>
      <c r="AV582" s="17"/>
      <c r="AW582" s="17">
        <f>VLOOKUP(I582,ABNT5101!$I$3:$J$9,2)</f>
        <v>10</v>
      </c>
      <c r="AX582" s="17">
        <f>VLOOKUP(I582,ABNT5101!$I$3:$M$9,5)</f>
        <v>0.18</v>
      </c>
      <c r="AY582" s="131" t="str">
        <f>_xlfn.XLOOKUP(I582,ABNT5101!$I:$I,ABNT5101!$L:$L)</f>
        <v>-</v>
      </c>
      <c r="AZ582" s="131">
        <f>_xlfn.XLOOKUP(I582,ABNT5101!$I:$I,ABNT5101!M:M)</f>
        <v>0.18</v>
      </c>
      <c r="BA582" s="131" t="str">
        <f>_xlfn.XLOOKUP(I582,ABNT5101!$I:$I,ABNT5101!N:N)</f>
        <v>-</v>
      </c>
      <c r="BB582" s="131">
        <f>_xlfn.XLOOKUP(I582,ABNT5101!$I:$I,ABNT5101!O:O)</f>
        <v>16</v>
      </c>
      <c r="BC582" s="18" t="str">
        <f t="shared" si="312"/>
        <v>ATENDE</v>
      </c>
      <c r="BD582" s="19">
        <f t="shared" si="313"/>
        <v>2.4000000000000021E-2</v>
      </c>
      <c r="BE582" s="19">
        <f t="shared" si="314"/>
        <v>1.7777777777777777</v>
      </c>
      <c r="BF582" s="19" t="str">
        <f t="shared" si="315"/>
        <v>-</v>
      </c>
      <c r="BG582" s="20">
        <v>10.24</v>
      </c>
      <c r="BH582" s="20">
        <v>0.5</v>
      </c>
      <c r="BI582" s="20"/>
      <c r="BJ582" s="20"/>
      <c r="BK582" s="21"/>
      <c r="BL582" s="20"/>
      <c r="BM582" s="18" t="str">
        <f t="shared" si="316"/>
        <v>ATENDE</v>
      </c>
      <c r="BN582" s="18" t="str">
        <f t="shared" si="317"/>
        <v>ATENDE</v>
      </c>
      <c r="BO582" s="18" t="str">
        <f t="shared" si="318"/>
        <v>ATENDE</v>
      </c>
      <c r="BP582" s="18" t="str">
        <f t="shared" si="319"/>
        <v>ATENDE</v>
      </c>
      <c r="BQ582" s="22" t="str">
        <f t="shared" si="320"/>
        <v>C4</v>
      </c>
      <c r="BR582" s="22" t="str">
        <f t="shared" si="307"/>
        <v>P6</v>
      </c>
      <c r="BS582" s="23">
        <f t="shared" si="321"/>
        <v>1.92</v>
      </c>
      <c r="BT582" s="20">
        <v>8.76</v>
      </c>
      <c r="BU582" s="20">
        <v>3.17</v>
      </c>
      <c r="BV582" s="132">
        <f>IF(BR582="-","-",_xlfn.XLOOKUP(BR582,ABNT5101!$B$4:$B$9,ABNT5101!$C$4:$C$9))</f>
        <v>3</v>
      </c>
      <c r="BW582" s="132">
        <f>IF(BR582="-","-",_xlfn.XLOOKUP(BR582,ABNT5101!$B$4:$B$9,ABNT5101!$D$4:$D$9))</f>
        <v>0.6</v>
      </c>
      <c r="BX582" s="18" t="str">
        <f t="shared" si="322"/>
        <v>ATENDE</v>
      </c>
      <c r="BY582" s="18" t="str">
        <f t="shared" si="323"/>
        <v>ATENDE</v>
      </c>
      <c r="BZ582" s="18" t="str">
        <f t="shared" si="324"/>
        <v>ATENDE</v>
      </c>
      <c r="CA582" s="22" t="str">
        <f t="shared" si="306"/>
        <v>P6</v>
      </c>
      <c r="CB582" s="23">
        <f t="shared" si="325"/>
        <v>0.72333333333333338</v>
      </c>
      <c r="CC582" s="22">
        <v>5.17</v>
      </c>
      <c r="CD582" s="22">
        <v>3.37</v>
      </c>
      <c r="CE582" s="130">
        <f>IF(CA582="-","-",_xlfn.XLOOKUP(CA582,ABNT5101!$B$4:$B$9,ABNT5101!$C$4:$C$9))</f>
        <v>3</v>
      </c>
      <c r="CF582" s="130">
        <f>IF(CA582="-","-",_xlfn.XLOOKUP(CA582,ABNT5101!$B$4:$B$9,ABNT5101!$D$4:$D$9))</f>
        <v>0.6</v>
      </c>
      <c r="CG582" s="18" t="str">
        <f t="shared" si="326"/>
        <v>ATENDE</v>
      </c>
      <c r="CH582" s="18" t="str">
        <f t="shared" si="327"/>
        <v>ATENDE</v>
      </c>
      <c r="CI582" s="18" t="str">
        <f t="shared" si="328"/>
        <v>ATENDE</v>
      </c>
      <c r="CJ582" s="133" t="str">
        <f>_xlfn.XLOOKUP(CK582,'Banco de dados'!$B:$B,'Banco de dados'!$D:$D)</f>
        <v>SX LIGHTING</v>
      </c>
      <c r="CK582" s="25" t="s">
        <v>803</v>
      </c>
      <c r="CL582" s="24" t="str">
        <f>_xlfn.XLOOKUP(CK582,'Banco de dados'!$B:$B,'Banco de dados'!$E:$E)</f>
        <v>SXINEVO040K40L12CZF7PHF</v>
      </c>
      <c r="CM582" s="24"/>
      <c r="CN582" s="24" t="e">
        <f>IF(CM582="-","-",_xlfn.XLOOKUP(CM582,'Banco de dados'!$B:$B,'Banco de dados'!$E:$E))</f>
        <v>#N/A</v>
      </c>
      <c r="CO582" s="26">
        <f t="shared" si="329"/>
        <v>1</v>
      </c>
      <c r="CP582" s="24">
        <f>_xlfn.XLOOKUP(CK582,'Banco de dados'!$B:$B,'Banco de dados'!$H:$H)</f>
        <v>39</v>
      </c>
      <c r="CQ582" s="24">
        <f>_xlfn.XLOOKUP(CM582,'Banco de dados'!$B:$B,'Banco de dados'!$H:$H)</f>
        <v>0</v>
      </c>
      <c r="CR582" s="24">
        <f>_xlfn.XLOOKUP(CK582,'Banco de dados'!$B:$B,'Banco de dados'!$F:$F)</f>
        <v>6552</v>
      </c>
      <c r="CS582" s="24">
        <f>_xlfn.XLOOKUP(CM582,'Banco de dados'!$B:$B,'Banco de dados'!$F:$F)</f>
        <v>0</v>
      </c>
      <c r="CT582" s="25">
        <v>0</v>
      </c>
      <c r="CU582" s="25"/>
      <c r="CV582" s="24" t="str">
        <f>IF(AI582&lt;=0.5,"Curto I",IF(AND(AI582&gt;='Braços de IP'!$B$9,AI582&lt;='Braços de IP'!$D$9),'Braços de IP'!$E$9,IF(AND(AI582&gt;='Braços de IP'!$B$10,AI582&lt;='Braços de IP'!$D$10),'Braços de IP'!$E$10,IF(AND(AI582&gt;='Braços de IP'!$B$11,AI582&lt;='Braços de IP'!$D$11),'Braços de IP'!$E$11,IF(AND(AI582&gt;='Braços de IP'!$B$12,AI582&lt;='Braços de IP'!$D$12),'Braços de IP'!$E$12,IF(AND(AI582&gt;='Braços de IP'!$B$13,AI582&lt;='Braços de IP'!$D$13),'Braços de IP'!$E$13,IF(AND(AI582&gt;='Braços de IP'!$B$14,AI582&lt;='Braços de IP'!$D$14),'Braços de IP'!$E$14,"ERRO")))))))</f>
        <v>Curto II</v>
      </c>
      <c r="CW582" s="25"/>
      <c r="CX582" s="24" t="str">
        <f>IF($CW582="","",VLOOKUP($CW582,'Braços de IP'!$E$9:$I$15,2,0))</f>
        <v/>
      </c>
      <c r="CY582" s="27" t="str">
        <f>IF($CW582="","",VLOOKUP($CW582,'Braços de IP'!$E$9:$I$15,5,0))</f>
        <v/>
      </c>
      <c r="CZ582" s="24"/>
      <c r="DA582" s="24"/>
      <c r="DB582" s="24"/>
      <c r="DC582" s="24"/>
      <c r="DD582" s="24"/>
      <c r="DE582" s="24"/>
      <c r="DF582" s="28">
        <f t="shared" si="330"/>
        <v>39</v>
      </c>
      <c r="DG582" s="29">
        <f t="shared" si="331"/>
        <v>100</v>
      </c>
      <c r="DH582" s="28">
        <f t="shared" si="332"/>
        <v>139</v>
      </c>
      <c r="DI582" s="30">
        <f t="shared" si="333"/>
        <v>0.61</v>
      </c>
      <c r="DJ582" s="31"/>
      <c r="DK582" s="32"/>
      <c r="DL582" s="15" t="s">
        <v>141</v>
      </c>
      <c r="DM582" s="15"/>
      <c r="DO582" s="33">
        <f t="shared" si="334"/>
        <v>0.66666666666666663</v>
      </c>
    </row>
    <row r="583" spans="1:119" ht="15.75" hidden="1" customHeight="1" x14ac:dyDescent="0.3">
      <c r="C583" t="s">
        <v>1006</v>
      </c>
      <c r="D583" s="15">
        <v>194</v>
      </c>
      <c r="E583" s="15" t="s">
        <v>132</v>
      </c>
      <c r="F583" s="15" t="s">
        <v>364</v>
      </c>
      <c r="G583" s="15">
        <v>-30.036361100000001</v>
      </c>
      <c r="H583" s="15">
        <v>-50.151639170000003</v>
      </c>
      <c r="I583" s="15" t="s">
        <v>154</v>
      </c>
      <c r="J583" s="15" t="s">
        <v>135</v>
      </c>
      <c r="K583" s="15" t="s">
        <v>136</v>
      </c>
      <c r="L583" s="15" t="s">
        <v>148</v>
      </c>
      <c r="M583" s="15">
        <v>100</v>
      </c>
      <c r="N583" s="15">
        <v>17</v>
      </c>
      <c r="O583" s="15">
        <v>0</v>
      </c>
      <c r="P583" s="15">
        <f t="shared" si="308"/>
        <v>200</v>
      </c>
      <c r="Q583" s="20">
        <v>2</v>
      </c>
      <c r="R583" s="16">
        <v>2.5</v>
      </c>
      <c r="S583" s="16">
        <v>7</v>
      </c>
      <c r="T583" s="15"/>
      <c r="U583" s="15"/>
      <c r="V583" s="15">
        <v>0</v>
      </c>
      <c r="W583" s="15">
        <v>2.5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 t="s">
        <v>138</v>
      </c>
      <c r="AD583" s="15" t="s">
        <v>139</v>
      </c>
      <c r="AE583" s="15">
        <v>34.299999999999997</v>
      </c>
      <c r="AF583" s="15">
        <v>7</v>
      </c>
      <c r="AG583" s="15">
        <v>1</v>
      </c>
      <c r="AH583" s="15">
        <v>0.5</v>
      </c>
      <c r="AI583" s="15">
        <v>1.3</v>
      </c>
      <c r="AJ583" s="16">
        <f t="shared" si="309"/>
        <v>0.8</v>
      </c>
      <c r="AK583" s="16" t="s">
        <v>135</v>
      </c>
      <c r="AL583" s="16" t="s">
        <v>135</v>
      </c>
      <c r="AM583" s="15" t="s">
        <v>140</v>
      </c>
      <c r="AN583" s="16">
        <f t="shared" si="310"/>
        <v>2</v>
      </c>
      <c r="AO583" s="16">
        <v>0</v>
      </c>
      <c r="AP583" s="16">
        <v>0</v>
      </c>
      <c r="AQ583" s="16">
        <v>0</v>
      </c>
      <c r="AR583" s="16">
        <v>0</v>
      </c>
      <c r="AS583" s="16">
        <v>0</v>
      </c>
      <c r="AT583" s="16" t="s">
        <v>135</v>
      </c>
      <c r="AU583" s="17">
        <f t="shared" si="311"/>
        <v>0</v>
      </c>
      <c r="AV583" s="17"/>
      <c r="AW583" s="17">
        <f>VLOOKUP(I583,ABNT5101!$I$3:$J$9,2)</f>
        <v>10</v>
      </c>
      <c r="AX583" s="17">
        <f>VLOOKUP(I583,ABNT5101!$I$3:$M$9,5)</f>
        <v>0.18</v>
      </c>
      <c r="AY583" s="131" t="str">
        <f>_xlfn.XLOOKUP(I583,ABNT5101!$I:$I,ABNT5101!$L:$L)</f>
        <v>-</v>
      </c>
      <c r="AZ583" s="131">
        <f>_xlfn.XLOOKUP(I583,ABNT5101!$I:$I,ABNT5101!M:M)</f>
        <v>0.18</v>
      </c>
      <c r="BA583" s="131" t="str">
        <f>_xlfn.XLOOKUP(I583,ABNT5101!$I:$I,ABNT5101!N:N)</f>
        <v>-</v>
      </c>
      <c r="BB583" s="131">
        <f>_xlfn.XLOOKUP(I583,ABNT5101!$I:$I,ABNT5101!O:O)</f>
        <v>16</v>
      </c>
      <c r="BC583" s="18" t="str">
        <f t="shared" si="312"/>
        <v>ATENDE</v>
      </c>
      <c r="BD583" s="19">
        <f t="shared" si="313"/>
        <v>0.14999999999999991</v>
      </c>
      <c r="BE583" s="19">
        <f t="shared" si="314"/>
        <v>1.1111111111111112</v>
      </c>
      <c r="BF583" s="19" t="str">
        <f t="shared" si="315"/>
        <v>-</v>
      </c>
      <c r="BG583" s="20">
        <v>11.5</v>
      </c>
      <c r="BH583" s="20">
        <v>0.38</v>
      </c>
      <c r="BI583" s="20"/>
      <c r="BJ583" s="20"/>
      <c r="BK583" s="21"/>
      <c r="BL583" s="20"/>
      <c r="BM583" s="18" t="str">
        <f t="shared" si="316"/>
        <v>ATENDE</v>
      </c>
      <c r="BN583" s="18" t="str">
        <f t="shared" si="317"/>
        <v>ATENDE</v>
      </c>
      <c r="BO583" s="18" t="str">
        <f t="shared" si="318"/>
        <v>ATENDE</v>
      </c>
      <c r="BP583" s="18" t="str">
        <f t="shared" si="319"/>
        <v>ATENDE</v>
      </c>
      <c r="BQ583" s="22" t="str">
        <f t="shared" si="320"/>
        <v>C4</v>
      </c>
      <c r="BR583" s="22" t="str">
        <f t="shared" si="307"/>
        <v>P6</v>
      </c>
      <c r="BS583" s="23">
        <f t="shared" si="321"/>
        <v>2.0933333333333333</v>
      </c>
      <c r="BT583" s="20">
        <v>9.2799999999999994</v>
      </c>
      <c r="BU583" s="20">
        <v>3.37</v>
      </c>
      <c r="BV583" s="132">
        <f>IF(BR583="-","-",_xlfn.XLOOKUP(BR583,ABNT5101!$B$4:$B$9,ABNT5101!$C$4:$C$9))</f>
        <v>3</v>
      </c>
      <c r="BW583" s="132">
        <f>IF(BR583="-","-",_xlfn.XLOOKUP(BR583,ABNT5101!$B$4:$B$9,ABNT5101!$D$4:$D$9))</f>
        <v>0.6</v>
      </c>
      <c r="BX583" s="18" t="str">
        <f t="shared" si="322"/>
        <v>ATENDE</v>
      </c>
      <c r="BY583" s="18" t="str">
        <f t="shared" si="323"/>
        <v>ATENDE</v>
      </c>
      <c r="BZ583" s="18" t="str">
        <f t="shared" si="324"/>
        <v>ATENDE</v>
      </c>
      <c r="CA583" s="22" t="str">
        <f t="shared" si="306"/>
        <v>P6</v>
      </c>
      <c r="CB583" s="23">
        <f t="shared" si="325"/>
        <v>0.44333333333333336</v>
      </c>
      <c r="CC583" s="22">
        <v>4.33</v>
      </c>
      <c r="CD583" s="22">
        <v>2.0699999999999998</v>
      </c>
      <c r="CE583" s="130">
        <f>IF(CA583="-","-",_xlfn.XLOOKUP(CA583,ABNT5101!$B$4:$B$9,ABNT5101!$C$4:$C$9))</f>
        <v>3</v>
      </c>
      <c r="CF583" s="130">
        <f>IF(CA583="-","-",_xlfn.XLOOKUP(CA583,ABNT5101!$B$4:$B$9,ABNT5101!$D$4:$D$9))</f>
        <v>0.6</v>
      </c>
      <c r="CG583" s="18" t="str">
        <f t="shared" si="326"/>
        <v>ATENDE</v>
      </c>
      <c r="CH583" s="18" t="str">
        <f t="shared" si="327"/>
        <v>ATENDE</v>
      </c>
      <c r="CI583" s="18" t="str">
        <f t="shared" si="328"/>
        <v>ATENDE</v>
      </c>
      <c r="CJ583" s="133" t="str">
        <f>_xlfn.XLOOKUP(CK583,'Banco de dados'!$B:$B,'Banco de dados'!$D:$D)</f>
        <v>TECNOWATT</v>
      </c>
      <c r="CK583" s="25" t="s">
        <v>826</v>
      </c>
      <c r="CL583" s="24" t="str">
        <f>_xlfn.XLOOKUP(CK583,'Banco de dados'!$B:$B,'Banco de dados'!$E:$E)</f>
        <v>SIGSAGPTLRRSSNDL_40W_50IBBRS
1-10C1MUN6.5</v>
      </c>
      <c r="CM583" s="24"/>
      <c r="CN583" s="24" t="e">
        <f>IF(CM583="-","-",_xlfn.XLOOKUP(CM583,'Banco de dados'!$B:$B,'Banco de dados'!$E:$E))</f>
        <v>#N/A</v>
      </c>
      <c r="CO583" s="26">
        <f t="shared" si="329"/>
        <v>1</v>
      </c>
      <c r="CP583" s="24">
        <f>_xlfn.XLOOKUP(CK583,'Banco de dados'!$B:$B,'Banco de dados'!$H:$H)</f>
        <v>40</v>
      </c>
      <c r="CQ583" s="24">
        <f>_xlfn.XLOOKUP(CM583,'Banco de dados'!$B:$B,'Banco de dados'!$H:$H)</f>
        <v>0</v>
      </c>
      <c r="CR583" s="24">
        <f>_xlfn.XLOOKUP(CK583,'Banco de dados'!$B:$B,'Banco de dados'!$F:$F)</f>
        <v>6641</v>
      </c>
      <c r="CS583" s="24">
        <f>_xlfn.XLOOKUP(CM583,'Banco de dados'!$B:$B,'Banco de dados'!$F:$F)</f>
        <v>0</v>
      </c>
      <c r="CT583" s="25">
        <v>0</v>
      </c>
      <c r="CU583" s="25"/>
      <c r="CV583" s="24" t="str">
        <f>IF(AI583&lt;=0.5,"Curto I",IF(AND(AI583&gt;='Braços de IP'!$B$9,AI583&lt;='Braços de IP'!$D$9),'Braços de IP'!$E$9,IF(AND(AI583&gt;='Braços de IP'!$B$10,AI583&lt;='Braços de IP'!$D$10),'Braços de IP'!$E$10,IF(AND(AI583&gt;='Braços de IP'!$B$11,AI583&lt;='Braços de IP'!$D$11),'Braços de IP'!$E$11,IF(AND(AI583&gt;='Braços de IP'!$B$12,AI583&lt;='Braços de IP'!$D$12),'Braços de IP'!$E$12,IF(AND(AI583&gt;='Braços de IP'!$B$13,AI583&lt;='Braços de IP'!$D$13),'Braços de IP'!$E$13,IF(AND(AI583&gt;='Braços de IP'!$B$14,AI583&lt;='Braços de IP'!$D$14),'Braços de IP'!$E$14,"ERRO")))))))</f>
        <v>Curto II</v>
      </c>
      <c r="CW583" s="25"/>
      <c r="CX583" s="24" t="str">
        <f>IF($CW583="","",VLOOKUP($CW583,'Braços de IP'!$E$9:$I$15,2,0))</f>
        <v/>
      </c>
      <c r="CY583" s="27" t="str">
        <f>IF($CW583="","",VLOOKUP($CW583,'Braços de IP'!$E$9:$I$15,5,0))</f>
        <v/>
      </c>
      <c r="CZ583" s="24"/>
      <c r="DA583" s="24"/>
      <c r="DB583" s="24"/>
      <c r="DC583" s="24"/>
      <c r="DD583" s="24"/>
      <c r="DE583" s="24"/>
      <c r="DF583" s="28">
        <f t="shared" si="330"/>
        <v>40</v>
      </c>
      <c r="DG583" s="29">
        <f t="shared" si="331"/>
        <v>100</v>
      </c>
      <c r="DH583" s="28">
        <f t="shared" si="332"/>
        <v>140</v>
      </c>
      <c r="DI583" s="30">
        <f t="shared" si="333"/>
        <v>0.6</v>
      </c>
      <c r="DJ583" s="31"/>
      <c r="DK583" s="32"/>
      <c r="DL583" s="15" t="s">
        <v>141</v>
      </c>
      <c r="DM583" s="15"/>
      <c r="DO583" s="33">
        <f t="shared" si="334"/>
        <v>0.65811965811965811</v>
      </c>
    </row>
    <row r="584" spans="1:119" ht="15.75" hidden="1" customHeight="1" x14ac:dyDescent="0.3">
      <c r="C584" t="s">
        <v>1006</v>
      </c>
      <c r="D584" s="15">
        <v>195</v>
      </c>
      <c r="E584" s="15" t="s">
        <v>132</v>
      </c>
      <c r="F584" s="15" t="s">
        <v>365</v>
      </c>
      <c r="G584" s="15">
        <v>-30.03442089</v>
      </c>
      <c r="H584" s="15">
        <v>-50.155108239999997</v>
      </c>
      <c r="I584" s="15" t="s">
        <v>193</v>
      </c>
      <c r="J584" s="15" t="s">
        <v>135</v>
      </c>
      <c r="K584" s="15" t="s">
        <v>136</v>
      </c>
      <c r="L584" s="15" t="s">
        <v>148</v>
      </c>
      <c r="M584" s="15">
        <v>100</v>
      </c>
      <c r="N584" s="15">
        <v>17</v>
      </c>
      <c r="O584" s="15">
        <v>0</v>
      </c>
      <c r="P584" s="15">
        <f t="shared" si="308"/>
        <v>0</v>
      </c>
      <c r="Q584" s="20">
        <v>2</v>
      </c>
      <c r="R584" s="16">
        <v>2.5</v>
      </c>
      <c r="S584" s="16">
        <v>7</v>
      </c>
      <c r="T584" s="15"/>
      <c r="U584" s="15"/>
      <c r="V584" s="15">
        <v>0</v>
      </c>
      <c r="W584" s="15">
        <v>2.5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 t="s">
        <v>138</v>
      </c>
      <c r="AD584" s="15" t="s">
        <v>139</v>
      </c>
      <c r="AE584" s="15">
        <v>28.6</v>
      </c>
      <c r="AF584" s="15">
        <v>0</v>
      </c>
      <c r="AG584" s="15">
        <v>0</v>
      </c>
      <c r="AH584" s="15">
        <v>0.5</v>
      </c>
      <c r="AI584" s="15">
        <v>0</v>
      </c>
      <c r="AJ584" s="16">
        <f t="shared" si="309"/>
        <v>-0.5</v>
      </c>
      <c r="AK584" s="16" t="s">
        <v>135</v>
      </c>
      <c r="AL584" s="16" t="s">
        <v>135</v>
      </c>
      <c r="AM584" s="15" t="s">
        <v>140</v>
      </c>
      <c r="AN584" s="16">
        <f t="shared" si="310"/>
        <v>0</v>
      </c>
      <c r="AO584" s="16">
        <v>0</v>
      </c>
      <c r="AP584" s="16">
        <v>0</v>
      </c>
      <c r="AQ584" s="16">
        <v>0</v>
      </c>
      <c r="AR584" s="16">
        <v>0</v>
      </c>
      <c r="AS584" s="16">
        <v>0</v>
      </c>
      <c r="AT584" s="16" t="s">
        <v>135</v>
      </c>
      <c r="AU584" s="17">
        <f t="shared" si="311"/>
        <v>0</v>
      </c>
      <c r="AV584" s="17"/>
      <c r="AW584" s="17">
        <f>VLOOKUP(I584,ABNT5101!$I$3:$J$9,2)</f>
        <v>15</v>
      </c>
      <c r="AX584" s="17">
        <f>VLOOKUP(I584,ABNT5101!$I$3:$M$9,5)</f>
        <v>0.18</v>
      </c>
      <c r="AY584" s="131" t="str">
        <f>_xlfn.XLOOKUP(I584,ABNT5101!$I:$I,ABNT5101!$L:$L)</f>
        <v>-</v>
      </c>
      <c r="AZ584" s="131">
        <f>_xlfn.XLOOKUP(I584,ABNT5101!$I:$I,ABNT5101!M:M)</f>
        <v>0.18</v>
      </c>
      <c r="BA584" s="131" t="str">
        <f>_xlfn.XLOOKUP(I584,ABNT5101!$I:$I,ABNT5101!N:N)</f>
        <v>-</v>
      </c>
      <c r="BB584" s="131">
        <f>_xlfn.XLOOKUP(I584,ABNT5101!$I:$I,ABNT5101!O:O)</f>
        <v>15</v>
      </c>
      <c r="BC584" s="18" t="str">
        <f t="shared" si="312"/>
        <v>ATENDE</v>
      </c>
      <c r="BD584" s="19">
        <f t="shared" si="313"/>
        <v>0.28133333333333321</v>
      </c>
      <c r="BE584" s="19">
        <f t="shared" si="314"/>
        <v>1.0555555555555558</v>
      </c>
      <c r="BF584" s="19" t="str">
        <f t="shared" si="315"/>
        <v>-</v>
      </c>
      <c r="BG584" s="20">
        <v>19.22</v>
      </c>
      <c r="BH584" s="20">
        <v>0.37</v>
      </c>
      <c r="BI584" s="20"/>
      <c r="BJ584" s="20"/>
      <c r="BK584" s="21"/>
      <c r="BL584" s="20"/>
      <c r="BM584" s="18" t="str">
        <f t="shared" si="316"/>
        <v>ATENDE</v>
      </c>
      <c r="BN584" s="18" t="str">
        <f t="shared" si="317"/>
        <v>ATENDE</v>
      </c>
      <c r="BO584" s="18" t="str">
        <f t="shared" si="318"/>
        <v>ATENDE</v>
      </c>
      <c r="BP584" s="18" t="str">
        <f t="shared" si="319"/>
        <v>ATENDE</v>
      </c>
      <c r="BQ584" s="22" t="str">
        <f t="shared" si="320"/>
        <v>C3</v>
      </c>
      <c r="BR584" s="22" t="str">
        <f t="shared" si="307"/>
        <v>P6</v>
      </c>
      <c r="BS584" s="23">
        <f t="shared" si="321"/>
        <v>5.05</v>
      </c>
      <c r="BT584" s="20">
        <v>18.149999999999999</v>
      </c>
      <c r="BU584" s="20">
        <v>10.32</v>
      </c>
      <c r="BV584" s="132">
        <f>IF(BR584="-","-",_xlfn.XLOOKUP(BR584,ABNT5101!$B$4:$B$9,ABNT5101!$C$4:$C$9))</f>
        <v>3</v>
      </c>
      <c r="BW584" s="132">
        <f>IF(BR584="-","-",_xlfn.XLOOKUP(BR584,ABNT5101!$B$4:$B$9,ABNT5101!$D$4:$D$9))</f>
        <v>0.6</v>
      </c>
      <c r="BX584" s="18" t="str">
        <f t="shared" si="322"/>
        <v>ATENDE</v>
      </c>
      <c r="BY584" s="18" t="str">
        <f t="shared" si="323"/>
        <v>ATENDE</v>
      </c>
      <c r="BZ584" s="18" t="str">
        <f t="shared" si="324"/>
        <v>ATENDE</v>
      </c>
      <c r="CA584" s="22" t="str">
        <f t="shared" si="306"/>
        <v>P6</v>
      </c>
      <c r="CB584" s="23">
        <f t="shared" si="325"/>
        <v>2.0099999999999998</v>
      </c>
      <c r="CC584" s="22">
        <v>9.0299999999999994</v>
      </c>
      <c r="CD584" s="22">
        <v>3.72</v>
      </c>
      <c r="CE584" s="130">
        <f>IF(CA584="-","-",_xlfn.XLOOKUP(CA584,ABNT5101!$B$4:$B$9,ABNT5101!$C$4:$C$9))</f>
        <v>3</v>
      </c>
      <c r="CF584" s="130">
        <f>IF(CA584="-","-",_xlfn.XLOOKUP(CA584,ABNT5101!$B$4:$B$9,ABNT5101!$D$4:$D$9))</f>
        <v>0.6</v>
      </c>
      <c r="CG584" s="18" t="str">
        <f t="shared" si="326"/>
        <v>ATENDE</v>
      </c>
      <c r="CH584" s="18" t="str">
        <f t="shared" si="327"/>
        <v>ATENDE</v>
      </c>
      <c r="CI584" s="18" t="str">
        <f t="shared" si="328"/>
        <v>ATENDE</v>
      </c>
      <c r="CJ584" s="133" t="str">
        <f>_xlfn.XLOOKUP(CK584,'Banco de dados'!$B:$B,'Banco de dados'!$D:$D)</f>
        <v>LEDSTAR</v>
      </c>
      <c r="CK584" s="25" t="s">
        <v>715</v>
      </c>
      <c r="CL584" s="24" t="str">
        <f>_xlfn.XLOOKUP(CK584,'Banco de dados'!$B:$B,'Banco de dados'!$E:$E)</f>
        <v>LUM LED SL VT 9.1 65W</v>
      </c>
      <c r="CM584" s="24"/>
      <c r="CN584" s="24" t="e">
        <f>IF(CM584="-","-",_xlfn.XLOOKUP(CM584,'Banco de dados'!$B:$B,'Banco de dados'!$E:$E))</f>
        <v>#N/A</v>
      </c>
      <c r="CO584" s="26">
        <f t="shared" si="329"/>
        <v>0</v>
      </c>
      <c r="CP584" s="24">
        <f>_xlfn.XLOOKUP(CK584,'Banco de dados'!$B:$B,'Banco de dados'!$H:$H)</f>
        <v>65</v>
      </c>
      <c r="CQ584" s="24" t="e">
        <f>_xlfn.XLOOKUP(CM584,'Banco de dados'!$B:$B,'Banco de dados'!$H:$H)</f>
        <v>#N/A</v>
      </c>
      <c r="CR584" s="24">
        <f>_xlfn.XLOOKUP(CK584,'Banco de dados'!$B:$B,'Banco de dados'!$F:$F)</f>
        <v>10496</v>
      </c>
      <c r="CS584" s="24">
        <f>_xlfn.XLOOKUP(CM584,'Banco de dados'!$B:$B,'Banco de dados'!$F:$F)</f>
        <v>0</v>
      </c>
      <c r="CT584" s="25">
        <v>0</v>
      </c>
      <c r="CU584" s="25"/>
      <c r="CV584" s="24" t="str">
        <f>IF(AI584&lt;=0.5,"Curto I",IF(AND(AI584&gt;='Braços de IP'!$B$9,AI584&lt;='Braços de IP'!$D$9),'Braços de IP'!$E$9,IF(AND(AI584&gt;='Braços de IP'!$B$10,AI584&lt;='Braços de IP'!$D$10),'Braços de IP'!$E$10,IF(AND(AI584&gt;='Braços de IP'!$B$11,AI584&lt;='Braços de IP'!$D$11),'Braços de IP'!$E$11,IF(AND(AI584&gt;='Braços de IP'!$B$12,AI584&lt;='Braços de IP'!$D$12),'Braços de IP'!$E$12,IF(AND(AI584&gt;='Braços de IP'!$B$13,AI584&lt;='Braços de IP'!$D$13),'Braços de IP'!$E$13,IF(AND(AI584&gt;='Braços de IP'!$B$14,AI584&lt;='Braços de IP'!$D$14),'Braços de IP'!$E$14,"ERRO")))))))</f>
        <v>Curto I</v>
      </c>
      <c r="CW584" s="25"/>
      <c r="CX584" s="24" t="str">
        <f>IF($CW584="","",VLOOKUP($CW584,'Braços de IP'!$E$9:$I$15,2,0))</f>
        <v/>
      </c>
      <c r="CY584" s="27" t="str">
        <f>IF($CW584="","",VLOOKUP($CW584,'Braços de IP'!$E$9:$I$15,5,0))</f>
        <v/>
      </c>
      <c r="CZ584" s="24"/>
      <c r="DA584" s="24"/>
      <c r="DB584" s="24"/>
      <c r="DC584" s="24"/>
      <c r="DD584" s="24"/>
      <c r="DE584" s="24"/>
      <c r="DF584" s="28">
        <f t="shared" si="330"/>
        <v>65</v>
      </c>
      <c r="DG584" s="29">
        <f t="shared" si="331"/>
        <v>100</v>
      </c>
      <c r="DH584" s="28">
        <f t="shared" si="332"/>
        <v>0</v>
      </c>
      <c r="DI584" s="30">
        <f t="shared" si="333"/>
        <v>0.35</v>
      </c>
      <c r="DJ584" s="31"/>
      <c r="DK584" s="32"/>
      <c r="DL584" s="15" t="s">
        <v>141</v>
      </c>
      <c r="DM584" s="15"/>
      <c r="DO584" s="33">
        <f t="shared" si="334"/>
        <v>0.44444444444444442</v>
      </c>
    </row>
    <row r="585" spans="1:119" ht="15.75" hidden="1" customHeight="1" x14ac:dyDescent="0.3">
      <c r="C585" t="s">
        <v>1006</v>
      </c>
      <c r="D585" s="15">
        <v>195</v>
      </c>
      <c r="E585" s="15" t="s">
        <v>132</v>
      </c>
      <c r="F585" s="15" t="s">
        <v>365</v>
      </c>
      <c r="G585" s="15">
        <v>-30.03442089</v>
      </c>
      <c r="H585" s="15">
        <v>-50.155108239999997</v>
      </c>
      <c r="I585" s="15" t="s">
        <v>193</v>
      </c>
      <c r="J585" s="15" t="s">
        <v>135</v>
      </c>
      <c r="K585" s="15" t="s">
        <v>136</v>
      </c>
      <c r="L585" s="15" t="s">
        <v>148</v>
      </c>
      <c r="M585" s="15">
        <v>100</v>
      </c>
      <c r="N585" s="15">
        <v>17</v>
      </c>
      <c r="O585" s="15">
        <v>0</v>
      </c>
      <c r="P585" s="15">
        <f t="shared" si="308"/>
        <v>0</v>
      </c>
      <c r="Q585" s="20">
        <v>2</v>
      </c>
      <c r="R585" s="16">
        <v>2.5</v>
      </c>
      <c r="S585" s="16">
        <v>7</v>
      </c>
      <c r="T585" s="15"/>
      <c r="U585" s="15"/>
      <c r="V585" s="15">
        <v>0</v>
      </c>
      <c r="W585" s="15">
        <v>2.5</v>
      </c>
      <c r="X585" s="15">
        <v>0</v>
      </c>
      <c r="Y585" s="15">
        <v>0</v>
      </c>
      <c r="Z585" s="15">
        <v>0</v>
      </c>
      <c r="AA585" s="15">
        <v>0</v>
      </c>
      <c r="AB585" s="15">
        <v>0</v>
      </c>
      <c r="AC585" s="15" t="s">
        <v>138</v>
      </c>
      <c r="AD585" s="15" t="s">
        <v>139</v>
      </c>
      <c r="AE585" s="15">
        <v>28.6</v>
      </c>
      <c r="AF585" s="15">
        <v>0</v>
      </c>
      <c r="AG585" s="15">
        <v>0</v>
      </c>
      <c r="AH585" s="15">
        <v>0.5</v>
      </c>
      <c r="AI585" s="15">
        <v>0</v>
      </c>
      <c r="AJ585" s="16">
        <f t="shared" si="309"/>
        <v>-0.5</v>
      </c>
      <c r="AK585" s="16" t="s">
        <v>135</v>
      </c>
      <c r="AL585" s="16" t="s">
        <v>135</v>
      </c>
      <c r="AM585" s="15" t="s">
        <v>140</v>
      </c>
      <c r="AN585" s="16">
        <f t="shared" si="310"/>
        <v>0</v>
      </c>
      <c r="AO585" s="16">
        <v>0</v>
      </c>
      <c r="AP585" s="16">
        <v>0</v>
      </c>
      <c r="AQ585" s="16">
        <v>0</v>
      </c>
      <c r="AR585" s="16">
        <v>0</v>
      </c>
      <c r="AS585" s="16">
        <v>0</v>
      </c>
      <c r="AT585" s="16" t="s">
        <v>135</v>
      </c>
      <c r="AU585" s="17">
        <f t="shared" si="311"/>
        <v>0</v>
      </c>
      <c r="AV585" s="17"/>
      <c r="AW585" s="17">
        <f>VLOOKUP(I585,ABNT5101!$I$3:$J$9,2)</f>
        <v>15</v>
      </c>
      <c r="AX585" s="17">
        <f>VLOOKUP(I585,ABNT5101!$I$3:$M$9,5)</f>
        <v>0.18</v>
      </c>
      <c r="AY585" s="131" t="str">
        <f>_xlfn.XLOOKUP(I585,ABNT5101!$I:$I,ABNT5101!$L:$L)</f>
        <v>-</v>
      </c>
      <c r="AZ585" s="131">
        <f>_xlfn.XLOOKUP(I585,ABNT5101!$I:$I,ABNT5101!M:M)</f>
        <v>0.18</v>
      </c>
      <c r="BA585" s="131" t="str">
        <f>_xlfn.XLOOKUP(I585,ABNT5101!$I:$I,ABNT5101!N:N)</f>
        <v>-</v>
      </c>
      <c r="BB585" s="131">
        <f>_xlfn.XLOOKUP(I585,ABNT5101!$I:$I,ABNT5101!O:O)</f>
        <v>15</v>
      </c>
      <c r="BC585" s="18" t="str">
        <f t="shared" si="312"/>
        <v>ATENDE</v>
      </c>
      <c r="BD585" s="19">
        <f t="shared" si="313"/>
        <v>0.14733333333333332</v>
      </c>
      <c r="BE585" s="19">
        <f t="shared" si="314"/>
        <v>2.5555555555555558</v>
      </c>
      <c r="BF585" s="19" t="str">
        <f t="shared" si="315"/>
        <v>-</v>
      </c>
      <c r="BG585" s="20">
        <v>17.21</v>
      </c>
      <c r="BH585" s="20">
        <v>0.64</v>
      </c>
      <c r="BI585" s="20"/>
      <c r="BJ585" s="20"/>
      <c r="BK585" s="21"/>
      <c r="BL585" s="20"/>
      <c r="BM585" s="18" t="str">
        <f t="shared" si="316"/>
        <v>ATENDE</v>
      </c>
      <c r="BN585" s="18" t="str">
        <f t="shared" si="317"/>
        <v>ATENDE</v>
      </c>
      <c r="BO585" s="18" t="str">
        <f t="shared" si="318"/>
        <v>ATENDE</v>
      </c>
      <c r="BP585" s="18" t="str">
        <f t="shared" si="319"/>
        <v>ATENDE</v>
      </c>
      <c r="BQ585" s="22" t="str">
        <f t="shared" si="320"/>
        <v>C3</v>
      </c>
      <c r="BR585" s="22" t="str">
        <f t="shared" si="307"/>
        <v>P6</v>
      </c>
      <c r="BS585" s="23">
        <f t="shared" si="321"/>
        <v>4.6533333333333333</v>
      </c>
      <c r="BT585" s="20">
        <v>16.96</v>
      </c>
      <c r="BU585" s="20">
        <v>9.23</v>
      </c>
      <c r="BV585" s="132">
        <f>IF(BR585="-","-",_xlfn.XLOOKUP(BR585,ABNT5101!$B$4:$B$9,ABNT5101!$C$4:$C$9))</f>
        <v>3</v>
      </c>
      <c r="BW585" s="132">
        <f>IF(BR585="-","-",_xlfn.XLOOKUP(BR585,ABNT5101!$B$4:$B$9,ABNT5101!$D$4:$D$9))</f>
        <v>0.6</v>
      </c>
      <c r="BX585" s="18" t="str">
        <f t="shared" si="322"/>
        <v>ATENDE</v>
      </c>
      <c r="BY585" s="18" t="str">
        <f t="shared" si="323"/>
        <v>ATENDE</v>
      </c>
      <c r="BZ585" s="18" t="str">
        <f t="shared" si="324"/>
        <v>ATENDE</v>
      </c>
      <c r="CA585" s="22" t="str">
        <f t="shared" si="306"/>
        <v>P6</v>
      </c>
      <c r="CB585" s="23">
        <f t="shared" si="325"/>
        <v>1.6266666666666665</v>
      </c>
      <c r="CC585" s="22">
        <v>7.88</v>
      </c>
      <c r="CD585" s="22">
        <v>4.57</v>
      </c>
      <c r="CE585" s="130">
        <f>IF(CA585="-","-",_xlfn.XLOOKUP(CA585,ABNT5101!$B$4:$B$9,ABNT5101!$C$4:$C$9))</f>
        <v>3</v>
      </c>
      <c r="CF585" s="130">
        <f>IF(CA585="-","-",_xlfn.XLOOKUP(CA585,ABNT5101!$B$4:$B$9,ABNT5101!$D$4:$D$9))</f>
        <v>0.6</v>
      </c>
      <c r="CG585" s="18" t="str">
        <f t="shared" si="326"/>
        <v>ATENDE</v>
      </c>
      <c r="CH585" s="18" t="str">
        <f t="shared" si="327"/>
        <v>ATENDE</v>
      </c>
      <c r="CI585" s="18" t="str">
        <f t="shared" si="328"/>
        <v>ATENDE</v>
      </c>
      <c r="CJ585" s="133" t="str">
        <f>_xlfn.XLOOKUP(CK585,'Banco de dados'!$B:$B,'Banco de dados'!$D:$D)</f>
        <v>SX LIGHTING</v>
      </c>
      <c r="CK585" s="25" t="s">
        <v>805</v>
      </c>
      <c r="CL585" s="24" t="str">
        <f>_xlfn.XLOOKUP(CK585,'Banco de dados'!$B:$B,'Banco de dados'!$E:$E)</f>
        <v>SXINEVO050K40L12CZF7PHF</v>
      </c>
      <c r="CM585" s="24"/>
      <c r="CN585" s="24" t="e">
        <f>IF(CM585="-","-",_xlfn.XLOOKUP(CM585,'Banco de dados'!$B:$B,'Banco de dados'!$E:$E))</f>
        <v>#N/A</v>
      </c>
      <c r="CO585" s="26">
        <f t="shared" si="329"/>
        <v>0</v>
      </c>
      <c r="CP585" s="24">
        <f>_xlfn.XLOOKUP(CK585,'Banco de dados'!$B:$B,'Banco de dados'!$H:$H)</f>
        <v>50</v>
      </c>
      <c r="CQ585" s="24" t="e">
        <f>_xlfn.XLOOKUP(CM585,'Banco de dados'!$B:$B,'Banco de dados'!$H:$H)</f>
        <v>#N/A</v>
      </c>
      <c r="CR585" s="24">
        <f>_xlfn.XLOOKUP(CK585,'Banco de dados'!$B:$B,'Banco de dados'!$F:$F)</f>
        <v>8650</v>
      </c>
      <c r="CS585" s="24" t="e">
        <f>_xlfn.XLOOKUP(CM585,'Banco de dados'!$B:$B,'Banco de dados'!$F:$F)</f>
        <v>#N/A</v>
      </c>
      <c r="CT585" s="25">
        <v>0</v>
      </c>
      <c r="CU585" s="25"/>
      <c r="CV585" s="24" t="str">
        <f>IF(AI585&lt;=0.5,"Curto I",IF(AND(AI585&gt;='Braços de IP'!$B$9,AI585&lt;='Braços de IP'!$D$9),'Braços de IP'!$E$9,IF(AND(AI585&gt;='Braços de IP'!$B$10,AI585&lt;='Braços de IP'!$D$10),'Braços de IP'!$E$10,IF(AND(AI585&gt;='Braços de IP'!$B$11,AI585&lt;='Braços de IP'!$D$11),'Braços de IP'!$E$11,IF(AND(AI585&gt;='Braços de IP'!$B$12,AI585&lt;='Braços de IP'!$D$12),'Braços de IP'!$E$12,IF(AND(AI585&gt;='Braços de IP'!$B$13,AI585&lt;='Braços de IP'!$D$13),'Braços de IP'!$E$13,IF(AND(AI585&gt;='Braços de IP'!$B$14,AI585&lt;='Braços de IP'!$D$14),'Braços de IP'!$E$14,"ERRO")))))))</f>
        <v>Curto I</v>
      </c>
      <c r="CW585" s="25"/>
      <c r="CX585" s="24" t="str">
        <f>IF($CW585="","",VLOOKUP($CW585,'Braços de IP'!$E$9:$I$15,2,0))</f>
        <v/>
      </c>
      <c r="CY585" s="27" t="str">
        <f>IF($CW585="","",VLOOKUP($CW585,'Braços de IP'!$E$9:$I$15,5,0))</f>
        <v/>
      </c>
      <c r="CZ585" s="24"/>
      <c r="DA585" s="24"/>
      <c r="DB585" s="24"/>
      <c r="DC585" s="24"/>
      <c r="DD585" s="24"/>
      <c r="DE585" s="24"/>
      <c r="DF585" s="28">
        <f t="shared" si="330"/>
        <v>50</v>
      </c>
      <c r="DG585" s="29">
        <f t="shared" si="331"/>
        <v>100</v>
      </c>
      <c r="DH585" s="28">
        <f t="shared" si="332"/>
        <v>0</v>
      </c>
      <c r="DI585" s="30">
        <f t="shared" si="333"/>
        <v>0.5</v>
      </c>
      <c r="DJ585" s="31"/>
      <c r="DK585" s="32"/>
      <c r="DL585" s="15" t="s">
        <v>141</v>
      </c>
      <c r="DM585" s="15"/>
      <c r="DO585" s="33">
        <f t="shared" si="334"/>
        <v>0.57264957264957261</v>
      </c>
    </row>
    <row r="586" spans="1:119" ht="15.75" hidden="1" customHeight="1" x14ac:dyDescent="0.3">
      <c r="C586" t="s">
        <v>1006</v>
      </c>
      <c r="D586" s="15">
        <v>195</v>
      </c>
      <c r="E586" s="15" t="s">
        <v>132</v>
      </c>
      <c r="F586" s="15" t="s">
        <v>365</v>
      </c>
      <c r="G586" s="15">
        <v>-30.03442089</v>
      </c>
      <c r="H586" s="15">
        <v>-50.155108239999997</v>
      </c>
      <c r="I586" s="15" t="s">
        <v>193</v>
      </c>
      <c r="J586" s="15" t="s">
        <v>135</v>
      </c>
      <c r="K586" s="15" t="s">
        <v>136</v>
      </c>
      <c r="L586" s="15" t="s">
        <v>148</v>
      </c>
      <c r="M586" s="15">
        <v>100</v>
      </c>
      <c r="N586" s="15">
        <v>17</v>
      </c>
      <c r="O586" s="15">
        <v>0</v>
      </c>
      <c r="P586" s="15">
        <f t="shared" si="308"/>
        <v>0</v>
      </c>
      <c r="Q586" s="20">
        <v>2</v>
      </c>
      <c r="R586" s="16">
        <v>2.5</v>
      </c>
      <c r="S586" s="16">
        <v>7</v>
      </c>
      <c r="T586" s="15"/>
      <c r="U586" s="15"/>
      <c r="V586" s="15">
        <v>0</v>
      </c>
      <c r="W586" s="15">
        <v>2.5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 t="s">
        <v>138</v>
      </c>
      <c r="AD586" s="15" t="s">
        <v>139</v>
      </c>
      <c r="AE586" s="15">
        <v>28.6</v>
      </c>
      <c r="AF586" s="15">
        <v>0</v>
      </c>
      <c r="AG586" s="15">
        <v>0</v>
      </c>
      <c r="AH586" s="15">
        <v>0.5</v>
      </c>
      <c r="AI586" s="15">
        <v>0</v>
      </c>
      <c r="AJ586" s="16">
        <f t="shared" si="309"/>
        <v>-0.5</v>
      </c>
      <c r="AK586" s="16" t="s">
        <v>135</v>
      </c>
      <c r="AL586" s="16" t="s">
        <v>135</v>
      </c>
      <c r="AM586" s="15" t="s">
        <v>140</v>
      </c>
      <c r="AN586" s="16">
        <f t="shared" si="310"/>
        <v>0</v>
      </c>
      <c r="AO586" s="16">
        <v>0</v>
      </c>
      <c r="AP586" s="16">
        <v>0</v>
      </c>
      <c r="AQ586" s="16">
        <v>0</v>
      </c>
      <c r="AR586" s="16">
        <v>0</v>
      </c>
      <c r="AS586" s="16">
        <v>0</v>
      </c>
      <c r="AT586" s="16" t="s">
        <v>135</v>
      </c>
      <c r="AU586" s="17">
        <f t="shared" si="311"/>
        <v>0</v>
      </c>
      <c r="AV586" s="17"/>
      <c r="AW586" s="17">
        <f>VLOOKUP(I586,ABNT5101!$I$3:$J$9,2)</f>
        <v>15</v>
      </c>
      <c r="AX586" s="17">
        <f>VLOOKUP(I586,ABNT5101!$I$3:$M$9,5)</f>
        <v>0.18</v>
      </c>
      <c r="AY586" s="131" t="str">
        <f>_xlfn.XLOOKUP(I586,ABNT5101!$I:$I,ABNT5101!$L:$L)</f>
        <v>-</v>
      </c>
      <c r="AZ586" s="131">
        <f>_xlfn.XLOOKUP(I586,ABNT5101!$I:$I,ABNT5101!M:M)</f>
        <v>0.18</v>
      </c>
      <c r="BA586" s="131" t="str">
        <f>_xlfn.XLOOKUP(I586,ABNT5101!$I:$I,ABNT5101!N:N)</f>
        <v>-</v>
      </c>
      <c r="BB586" s="131">
        <f>_xlfn.XLOOKUP(I586,ABNT5101!$I:$I,ABNT5101!O:O)</f>
        <v>15</v>
      </c>
      <c r="BC586" s="18" t="str">
        <f t="shared" si="312"/>
        <v>ATENDE</v>
      </c>
      <c r="BD586" s="19">
        <f t="shared" si="313"/>
        <v>5.3333333333334121E-3</v>
      </c>
      <c r="BE586" s="19">
        <f t="shared" si="314"/>
        <v>1.5</v>
      </c>
      <c r="BF586" s="19" t="str">
        <f t="shared" si="315"/>
        <v>-</v>
      </c>
      <c r="BG586" s="20">
        <v>15.08</v>
      </c>
      <c r="BH586" s="20">
        <v>0.45</v>
      </c>
      <c r="BI586" s="20"/>
      <c r="BJ586" s="20"/>
      <c r="BK586" s="21"/>
      <c r="BL586" s="20"/>
      <c r="BM586" s="18" t="str">
        <f t="shared" si="316"/>
        <v>ATENDE</v>
      </c>
      <c r="BN586" s="18" t="str">
        <f t="shared" si="317"/>
        <v>ATENDE</v>
      </c>
      <c r="BO586" s="18" t="str">
        <f t="shared" si="318"/>
        <v>ATENDE</v>
      </c>
      <c r="BP586" s="18" t="str">
        <f t="shared" si="319"/>
        <v>ATENDE</v>
      </c>
      <c r="BQ586" s="22" t="str">
        <f t="shared" si="320"/>
        <v>C3</v>
      </c>
      <c r="BR586" s="22" t="str">
        <f t="shared" si="307"/>
        <v>P6</v>
      </c>
      <c r="BS586" s="23">
        <f t="shared" si="321"/>
        <v>4.3566666666666665</v>
      </c>
      <c r="BT586" s="20">
        <v>16.07</v>
      </c>
      <c r="BU586" s="20">
        <v>9.4600000000000009</v>
      </c>
      <c r="BV586" s="132">
        <f>IF(BR586="-","-",_xlfn.XLOOKUP(BR586,ABNT5101!$B$4:$B$9,ABNT5101!$C$4:$C$9))</f>
        <v>3</v>
      </c>
      <c r="BW586" s="132">
        <f>IF(BR586="-","-",_xlfn.XLOOKUP(BR586,ABNT5101!$B$4:$B$9,ABNT5101!$D$4:$D$9))</f>
        <v>0.6</v>
      </c>
      <c r="BX586" s="18" t="str">
        <f t="shared" si="322"/>
        <v>ATENDE</v>
      </c>
      <c r="BY586" s="18" t="str">
        <f t="shared" si="323"/>
        <v>ATENDE</v>
      </c>
      <c r="BZ586" s="18" t="str">
        <f t="shared" si="324"/>
        <v>ATENDE</v>
      </c>
      <c r="CA586" s="22" t="str">
        <f t="shared" si="306"/>
        <v>P6</v>
      </c>
      <c r="CB586" s="23">
        <f t="shared" si="325"/>
        <v>0.39333333333333331</v>
      </c>
      <c r="CC586" s="22">
        <v>4.18</v>
      </c>
      <c r="CD586" s="22">
        <v>2.09</v>
      </c>
      <c r="CE586" s="130">
        <f>IF(CA586="-","-",_xlfn.XLOOKUP(CA586,ABNT5101!$B$4:$B$9,ABNT5101!$C$4:$C$9))</f>
        <v>3</v>
      </c>
      <c r="CF586" s="130">
        <f>IF(CA586="-","-",_xlfn.XLOOKUP(CA586,ABNT5101!$B$4:$B$9,ABNT5101!$D$4:$D$9))</f>
        <v>0.6</v>
      </c>
      <c r="CG586" s="18" t="str">
        <f t="shared" si="326"/>
        <v>ATENDE</v>
      </c>
      <c r="CH586" s="18" t="str">
        <f t="shared" si="327"/>
        <v>ATENDE</v>
      </c>
      <c r="CI586" s="18" t="str">
        <f t="shared" si="328"/>
        <v>ATENDE</v>
      </c>
      <c r="CJ586" s="133" t="str">
        <f>_xlfn.XLOOKUP(CK586,'Banco de dados'!$B:$B,'Banco de dados'!$D:$D)</f>
        <v>TECNOWATT</v>
      </c>
      <c r="CK586" s="25" t="s">
        <v>828</v>
      </c>
      <c r="CL586" s="24" t="str">
        <f>_xlfn.XLOOKUP(CK586,'Banco de dados'!$B:$B,'Banco de dados'!$E:$E)</f>
        <v>SIGSAGPTLRRSSNDL_50W_61IBBRS
1-10C1MUN6.5</v>
      </c>
      <c r="CM586" s="24"/>
      <c r="CN586" s="24" t="e">
        <f>IF(CM586="-","-",_xlfn.XLOOKUP(CM586,'Banco de dados'!$B:$B,'Banco de dados'!$E:$E))</f>
        <v>#N/A</v>
      </c>
      <c r="CO586" s="26">
        <f t="shared" si="329"/>
        <v>0</v>
      </c>
      <c r="CP586" s="24">
        <f>_xlfn.XLOOKUP(CK586,'Banco de dados'!$B:$B,'Banco de dados'!$H:$H)</f>
        <v>50</v>
      </c>
      <c r="CQ586" s="24" t="e">
        <f>_xlfn.XLOOKUP(CM586,'Banco de dados'!$B:$B,'Banco de dados'!$H:$H)</f>
        <v>#N/A</v>
      </c>
      <c r="CR586" s="24">
        <f>_xlfn.XLOOKUP(CK586,'Banco de dados'!$B:$B,'Banco de dados'!$F:$F)</f>
        <v>8163</v>
      </c>
      <c r="CS586" s="24" t="e">
        <f>_xlfn.XLOOKUP(CM586,'Banco de dados'!$B:$B,'Banco de dados'!$F:$F)</f>
        <v>#N/A</v>
      </c>
      <c r="CT586" s="25">
        <v>0</v>
      </c>
      <c r="CU586" s="25"/>
      <c r="CV586" s="24" t="str">
        <f>IF(AI586&lt;=0.5,"Curto I",IF(AND(AI586&gt;='Braços de IP'!$B$9,AI586&lt;='Braços de IP'!$D$9),'Braços de IP'!$E$9,IF(AND(AI586&gt;='Braços de IP'!$B$10,AI586&lt;='Braços de IP'!$D$10),'Braços de IP'!$E$10,IF(AND(AI586&gt;='Braços de IP'!$B$11,AI586&lt;='Braços de IP'!$D$11),'Braços de IP'!$E$11,IF(AND(AI586&gt;='Braços de IP'!$B$12,AI586&lt;='Braços de IP'!$D$12),'Braços de IP'!$E$12,IF(AND(AI586&gt;='Braços de IP'!$B$13,AI586&lt;='Braços de IP'!$D$13),'Braços de IP'!$E$13,IF(AND(AI586&gt;='Braços de IP'!$B$14,AI586&lt;='Braços de IP'!$D$14),'Braços de IP'!$E$14,"ERRO")))))))</f>
        <v>Curto I</v>
      </c>
      <c r="CW586" s="25"/>
      <c r="CX586" s="24" t="str">
        <f>IF($CW586="","",VLOOKUP($CW586,'Braços de IP'!$E$9:$I$15,2,0))</f>
        <v/>
      </c>
      <c r="CY586" s="27" t="str">
        <f>IF($CW586="","",VLOOKUP($CW586,'Braços de IP'!$E$9:$I$15,5,0))</f>
        <v/>
      </c>
      <c r="CZ586" s="24"/>
      <c r="DA586" s="24"/>
      <c r="DB586" s="24"/>
      <c r="DC586" s="24"/>
      <c r="DD586" s="24"/>
      <c r="DE586" s="24"/>
      <c r="DF586" s="28">
        <f t="shared" si="330"/>
        <v>50</v>
      </c>
      <c r="DG586" s="29">
        <f t="shared" si="331"/>
        <v>100</v>
      </c>
      <c r="DH586" s="28">
        <f t="shared" si="332"/>
        <v>0</v>
      </c>
      <c r="DI586" s="30">
        <f t="shared" si="333"/>
        <v>0.5</v>
      </c>
      <c r="DJ586" s="31"/>
      <c r="DK586" s="32"/>
      <c r="DL586" s="15" t="s">
        <v>141</v>
      </c>
      <c r="DM586" s="15"/>
      <c r="DO586" s="33">
        <f t="shared" si="334"/>
        <v>0.57264957264957261</v>
      </c>
    </row>
    <row r="587" spans="1:119" ht="15.75" hidden="1" customHeight="1" x14ac:dyDescent="0.3">
      <c r="B587" s="156" t="s">
        <v>1034</v>
      </c>
      <c r="C587" t="s">
        <v>1006</v>
      </c>
      <c r="D587" s="159">
        <v>196</v>
      </c>
      <c r="E587" s="159" t="s">
        <v>146</v>
      </c>
      <c r="F587" s="15" t="s">
        <v>366</v>
      </c>
      <c r="G587" s="15">
        <v>-30.034109430000001</v>
      </c>
      <c r="H587" s="15">
        <v>-50.15760264</v>
      </c>
      <c r="I587" s="15" t="s">
        <v>134</v>
      </c>
      <c r="J587" s="15" t="s">
        <v>135</v>
      </c>
      <c r="K587" s="15" t="s">
        <v>136</v>
      </c>
      <c r="L587" s="15" t="s">
        <v>148</v>
      </c>
      <c r="M587" s="15">
        <v>100</v>
      </c>
      <c r="N587" s="15">
        <v>17</v>
      </c>
      <c r="O587" s="15">
        <v>0</v>
      </c>
      <c r="P587" s="15">
        <f t="shared" si="308"/>
        <v>400</v>
      </c>
      <c r="Q587" s="20">
        <v>2</v>
      </c>
      <c r="R587" s="16">
        <v>0</v>
      </c>
      <c r="S587" s="16">
        <v>7</v>
      </c>
      <c r="T587" s="15"/>
      <c r="U587" s="15"/>
      <c r="V587" s="15">
        <v>0</v>
      </c>
      <c r="W587" s="15">
        <v>3</v>
      </c>
      <c r="X587" s="15">
        <v>1.5</v>
      </c>
      <c r="Y587" s="15">
        <v>0</v>
      </c>
      <c r="Z587" s="15">
        <v>0</v>
      </c>
      <c r="AA587" s="15">
        <v>0</v>
      </c>
      <c r="AB587" s="15">
        <v>0</v>
      </c>
      <c r="AC587" s="15" t="s">
        <v>149</v>
      </c>
      <c r="AD587" s="15" t="s">
        <v>139</v>
      </c>
      <c r="AE587" s="15">
        <v>34.299999999999997</v>
      </c>
      <c r="AF587" s="15">
        <v>7</v>
      </c>
      <c r="AG587" s="15">
        <v>2</v>
      </c>
      <c r="AH587" s="15">
        <v>0.4</v>
      </c>
      <c r="AI587" s="15">
        <v>1.3</v>
      </c>
      <c r="AJ587" s="16">
        <f t="shared" si="309"/>
        <v>0.9</v>
      </c>
      <c r="AK587" s="16" t="s">
        <v>135</v>
      </c>
      <c r="AL587" s="16" t="s">
        <v>135</v>
      </c>
      <c r="AM587" s="15" t="s">
        <v>140</v>
      </c>
      <c r="AN587" s="16">
        <f t="shared" si="310"/>
        <v>4</v>
      </c>
      <c r="AO587" s="16">
        <v>0</v>
      </c>
      <c r="AP587" s="16">
        <v>0</v>
      </c>
      <c r="AQ587" s="16">
        <v>0</v>
      </c>
      <c r="AR587" s="16">
        <v>0</v>
      </c>
      <c r="AS587" s="16">
        <v>0</v>
      </c>
      <c r="AT587" s="16" t="s">
        <v>135</v>
      </c>
      <c r="AU587" s="17">
        <f t="shared" si="311"/>
        <v>0</v>
      </c>
      <c r="AV587" s="17"/>
      <c r="AW587" s="17">
        <f>VLOOKUP(I587,ABNT5101!$I$3:$J$9,2)</f>
        <v>7.5</v>
      </c>
      <c r="AX587" s="17">
        <f>VLOOKUP(I587,ABNT5101!$I$3:$M$9,5)</f>
        <v>0.18</v>
      </c>
      <c r="AY587" s="131" t="str">
        <f>_xlfn.XLOOKUP(I587,ABNT5101!$I:$I,ABNT5101!$L:$L)</f>
        <v>-</v>
      </c>
      <c r="AZ587" s="131">
        <f>_xlfn.XLOOKUP(I587,ABNT5101!$I:$I,ABNT5101!M:M)</f>
        <v>0.18</v>
      </c>
      <c r="BA587" s="131" t="str">
        <f>_xlfn.XLOOKUP(I587,ABNT5101!$I:$I,ABNT5101!N:N)</f>
        <v>-</v>
      </c>
      <c r="BB587" s="131">
        <f>_xlfn.XLOOKUP(I587,ABNT5101!$I:$I,ABNT5101!O:O)</f>
        <v>16</v>
      </c>
      <c r="BC587" s="18" t="str">
        <f t="shared" si="312"/>
        <v>ATENDE</v>
      </c>
      <c r="BD587" s="19">
        <f t="shared" si="313"/>
        <v>4.6666666666666634E-2</v>
      </c>
      <c r="BE587" s="19">
        <f t="shared" si="314"/>
        <v>0.5555555555555558</v>
      </c>
      <c r="BF587" s="19" t="str">
        <f t="shared" si="315"/>
        <v>-</v>
      </c>
      <c r="BG587" s="20">
        <v>7.85</v>
      </c>
      <c r="BH587" s="20">
        <v>0.28000000000000003</v>
      </c>
      <c r="BI587" s="20"/>
      <c r="BJ587" s="20"/>
      <c r="BK587" s="21"/>
      <c r="BL587" s="20"/>
      <c r="BM587" s="18" t="str">
        <f t="shared" si="316"/>
        <v>ATENDE</v>
      </c>
      <c r="BN587" s="18" t="str">
        <f t="shared" si="317"/>
        <v>ATENDE</v>
      </c>
      <c r="BO587" s="18" t="str">
        <f t="shared" si="318"/>
        <v>ATENDE</v>
      </c>
      <c r="BP587" s="18" t="str">
        <f t="shared" si="319"/>
        <v>ATENDE</v>
      </c>
      <c r="BQ587" s="22" t="str">
        <f t="shared" si="320"/>
        <v>C5</v>
      </c>
      <c r="BR587" s="22" t="s">
        <v>135</v>
      </c>
      <c r="BS587" s="23" t="e">
        <f t="shared" si="321"/>
        <v>#VALUE!</v>
      </c>
      <c r="BT587" s="20"/>
      <c r="BU587" s="20"/>
      <c r="BV587" s="132" t="str">
        <f>IF(BR587="-","-",_xlfn.XLOOKUP(BR587,ABNT5101!$B$4:$B$9,ABNT5101!$C$4:$C$9))</f>
        <v>-</v>
      </c>
      <c r="BW587" s="132" t="str">
        <f>IF(BR587="-","-",_xlfn.XLOOKUP(BR587,ABNT5101!$B$4:$B$9,ABNT5101!$D$4:$D$9))</f>
        <v>-</v>
      </c>
      <c r="BX587" s="18" t="str">
        <f t="shared" si="322"/>
        <v>-</v>
      </c>
      <c r="BY587" s="18" t="str">
        <f t="shared" si="323"/>
        <v>-</v>
      </c>
      <c r="BZ587" s="18" t="str">
        <f t="shared" si="324"/>
        <v>-</v>
      </c>
      <c r="CA587" s="22" t="s">
        <v>136</v>
      </c>
      <c r="CB587" s="23">
        <f t="shared" si="325"/>
        <v>2.9166666666666665</v>
      </c>
      <c r="CC587" s="22">
        <v>11.75</v>
      </c>
      <c r="CD587" s="22">
        <v>4.5199999999999996</v>
      </c>
      <c r="CE587" s="130">
        <f>IF(CA587="-","-",_xlfn.XLOOKUP(CA587,ABNT5101!$B$4:$B$9,ABNT5101!$C$4:$C$9))</f>
        <v>3</v>
      </c>
      <c r="CF587" s="130">
        <f>IF(CA587="-","-",_xlfn.XLOOKUP(CA587,ABNT5101!$B$4:$B$9,ABNT5101!$D$4:$D$9))</f>
        <v>0.6</v>
      </c>
      <c r="CG587" s="18" t="str">
        <f t="shared" si="326"/>
        <v>ATENDE</v>
      </c>
      <c r="CH587" s="18" t="str">
        <f t="shared" si="327"/>
        <v>ATENDE</v>
      </c>
      <c r="CI587" s="18" t="str">
        <f t="shared" si="328"/>
        <v>ATENDE</v>
      </c>
      <c r="CJ587" s="133" t="str">
        <f>_xlfn.XLOOKUP(CK587,'Banco de dados'!$B:$B,'Banco de dados'!$D:$D)</f>
        <v>LEDSTAR</v>
      </c>
      <c r="CK587" s="25" t="s">
        <v>707</v>
      </c>
      <c r="CL587" s="24" t="str">
        <f>_xlfn.XLOOKUP(CK587,'Banco de dados'!$B:$B,'Banco de dados'!$E:$E)</f>
        <v>LUM LED SL VT 9.1 28W</v>
      </c>
      <c r="CM587" s="24"/>
      <c r="CN587" s="24">
        <f>IF(CM587="-","-",_xlfn.XLOOKUP(CM587,'Banco de dados'!$B:$B,'Banco de dados'!$E:$E))</f>
        <v>0</v>
      </c>
      <c r="CO587" s="26">
        <f t="shared" si="329"/>
        <v>2</v>
      </c>
      <c r="CP587" s="24">
        <f>_xlfn.XLOOKUP(CK587,'Banco de dados'!$B:$B,'Banco de dados'!$H:$H)</f>
        <v>28</v>
      </c>
      <c r="CQ587" s="24">
        <f>_xlfn.XLOOKUP(CM587,'Banco de dados'!$B:$B,'Banco de dados'!$H:$H)</f>
        <v>0</v>
      </c>
      <c r="CR587" s="24">
        <f>_xlfn.XLOOKUP(CK587,'Banco de dados'!$B:$B,'Banco de dados'!$F:$F)</f>
        <v>4927.3500000000004</v>
      </c>
      <c r="CS587" s="24">
        <f>_xlfn.XLOOKUP(CM587,'Banco de dados'!$B:$B,'Banco de dados'!$F:$F)</f>
        <v>0</v>
      </c>
      <c r="CT587" s="25">
        <v>0</v>
      </c>
      <c r="CU587" s="25"/>
      <c r="CV587" s="24" t="str">
        <f>IF(AI587&lt;=0.5,"Curto I",IF(AND(AI587&gt;='Braços de IP'!$B$9,AI587&lt;='Braços de IP'!$D$9),'Braços de IP'!$E$9,IF(AND(AI587&gt;='Braços de IP'!$B$10,AI587&lt;='Braços de IP'!$D$10),'Braços de IP'!$E$10,IF(AND(AI587&gt;='Braços de IP'!$B$11,AI587&lt;='Braços de IP'!$D$11),'Braços de IP'!$E$11,IF(AND(AI587&gt;='Braços de IP'!$B$12,AI587&lt;='Braços de IP'!$D$12),'Braços de IP'!$E$12,IF(AND(AI587&gt;='Braços de IP'!$B$13,AI587&lt;='Braços de IP'!$D$13),'Braços de IP'!$E$13,IF(AND(AI587&gt;='Braços de IP'!$B$14,AI587&lt;='Braços de IP'!$D$14),'Braços de IP'!$E$14,"ERRO")))))))</f>
        <v>Curto II</v>
      </c>
      <c r="CW587" s="25"/>
      <c r="CX587" s="24" t="str">
        <f>IF($CW587="","",VLOOKUP($CW587,'Braços de IP'!$E$9:$I$15,2,0))</f>
        <v/>
      </c>
      <c r="CY587" s="27" t="str">
        <f>IF($CW587="","",VLOOKUP($CW587,'Braços de IP'!$E$9:$I$15,5,0))</f>
        <v/>
      </c>
      <c r="CZ587" s="24"/>
      <c r="DA587" s="24"/>
      <c r="DB587" s="24"/>
      <c r="DC587" s="24"/>
      <c r="DD587" s="24"/>
      <c r="DE587" s="24"/>
      <c r="DF587" s="28">
        <f t="shared" si="330"/>
        <v>28</v>
      </c>
      <c r="DG587" s="29">
        <f t="shared" si="331"/>
        <v>100</v>
      </c>
      <c r="DH587" s="28">
        <f t="shared" si="332"/>
        <v>256</v>
      </c>
      <c r="DI587" s="30">
        <f t="shared" si="333"/>
        <v>0.72</v>
      </c>
      <c r="DJ587" s="31"/>
      <c r="DK587" s="32"/>
      <c r="DL587" s="15" t="s">
        <v>141</v>
      </c>
      <c r="DM587" s="15"/>
      <c r="DO587" s="33">
        <f t="shared" si="334"/>
        <v>0.76068376068376065</v>
      </c>
    </row>
    <row r="588" spans="1:119" ht="15.75" hidden="1" customHeight="1" x14ac:dyDescent="0.3">
      <c r="B588" s="156" t="s">
        <v>1034</v>
      </c>
      <c r="C588" t="s">
        <v>1006</v>
      </c>
      <c r="D588" s="159">
        <v>196</v>
      </c>
      <c r="E588" s="159" t="s">
        <v>146</v>
      </c>
      <c r="F588" s="15" t="s">
        <v>366</v>
      </c>
      <c r="G588" s="15">
        <v>-30.034109430000001</v>
      </c>
      <c r="H588" s="15">
        <v>-50.15760264</v>
      </c>
      <c r="I588" s="15" t="s">
        <v>134</v>
      </c>
      <c r="J588" s="15" t="s">
        <v>135</v>
      </c>
      <c r="K588" s="15" t="s">
        <v>136</v>
      </c>
      <c r="L588" s="15" t="s">
        <v>148</v>
      </c>
      <c r="M588" s="15">
        <v>100</v>
      </c>
      <c r="N588" s="15">
        <v>17</v>
      </c>
      <c r="O588" s="15">
        <v>0</v>
      </c>
      <c r="P588" s="15">
        <f t="shared" si="308"/>
        <v>400</v>
      </c>
      <c r="Q588" s="20">
        <v>2</v>
      </c>
      <c r="R588" s="16">
        <v>0</v>
      </c>
      <c r="S588" s="16">
        <v>7</v>
      </c>
      <c r="T588" s="15"/>
      <c r="U588" s="15"/>
      <c r="V588" s="15">
        <v>0</v>
      </c>
      <c r="W588" s="15">
        <v>3</v>
      </c>
      <c r="X588" s="15">
        <v>1.5</v>
      </c>
      <c r="Y588" s="15">
        <v>0</v>
      </c>
      <c r="Z588" s="15">
        <v>0</v>
      </c>
      <c r="AA588" s="15">
        <v>0</v>
      </c>
      <c r="AB588" s="15">
        <v>0</v>
      </c>
      <c r="AC588" s="15" t="s">
        <v>149</v>
      </c>
      <c r="AD588" s="15" t="s">
        <v>139</v>
      </c>
      <c r="AE588" s="15">
        <v>34.299999999999997</v>
      </c>
      <c r="AF588" s="15">
        <v>7</v>
      </c>
      <c r="AG588" s="15">
        <v>2</v>
      </c>
      <c r="AH588" s="15">
        <v>0.4</v>
      </c>
      <c r="AI588" s="15">
        <v>1.3</v>
      </c>
      <c r="AJ588" s="16">
        <f t="shared" si="309"/>
        <v>0.9</v>
      </c>
      <c r="AK588" s="16" t="s">
        <v>135</v>
      </c>
      <c r="AL588" s="16" t="s">
        <v>135</v>
      </c>
      <c r="AM588" s="15" t="s">
        <v>140</v>
      </c>
      <c r="AN588" s="16">
        <f t="shared" si="310"/>
        <v>4</v>
      </c>
      <c r="AO588" s="16">
        <v>0</v>
      </c>
      <c r="AP588" s="16">
        <v>0</v>
      </c>
      <c r="AQ588" s="16">
        <v>0</v>
      </c>
      <c r="AR588" s="16">
        <v>0</v>
      </c>
      <c r="AS588" s="16">
        <v>0</v>
      </c>
      <c r="AT588" s="16" t="s">
        <v>135</v>
      </c>
      <c r="AU588" s="17">
        <f t="shared" si="311"/>
        <v>0</v>
      </c>
      <c r="AV588" s="17"/>
      <c r="AW588" s="17">
        <f>VLOOKUP(I588,ABNT5101!$I$3:$J$9,2)</f>
        <v>7.5</v>
      </c>
      <c r="AX588" s="17">
        <f>VLOOKUP(I588,ABNT5101!$I$3:$M$9,5)</f>
        <v>0.18</v>
      </c>
      <c r="AY588" s="131" t="str">
        <f>_xlfn.XLOOKUP(I588,ABNT5101!$I:$I,ABNT5101!$L:$L)</f>
        <v>-</v>
      </c>
      <c r="AZ588" s="131">
        <f>_xlfn.XLOOKUP(I588,ABNT5101!$I:$I,ABNT5101!M:M)</f>
        <v>0.18</v>
      </c>
      <c r="BA588" s="131" t="str">
        <f>_xlfn.XLOOKUP(I588,ABNT5101!$I:$I,ABNT5101!N:N)</f>
        <v>-</v>
      </c>
      <c r="BB588" s="131">
        <f>_xlfn.XLOOKUP(I588,ABNT5101!$I:$I,ABNT5101!O:O)</f>
        <v>16</v>
      </c>
      <c r="BC588" s="18" t="str">
        <f t="shared" si="312"/>
        <v>ATENDE</v>
      </c>
      <c r="BD588" s="19">
        <f t="shared" si="313"/>
        <v>0.33733333333333326</v>
      </c>
      <c r="BE588" s="19">
        <f t="shared" si="314"/>
        <v>0.61111111111111116</v>
      </c>
      <c r="BF588" s="19" t="str">
        <f t="shared" si="315"/>
        <v>-</v>
      </c>
      <c r="BG588" s="20">
        <v>10.029999999999999</v>
      </c>
      <c r="BH588" s="20">
        <v>0.28999999999999998</v>
      </c>
      <c r="BI588" s="20"/>
      <c r="BJ588" s="20"/>
      <c r="BK588" s="21"/>
      <c r="BL588" s="20"/>
      <c r="BM588" s="18" t="str">
        <f t="shared" si="316"/>
        <v>ATENDE</v>
      </c>
      <c r="BN588" s="18" t="str">
        <f t="shared" si="317"/>
        <v>ATENDE</v>
      </c>
      <c r="BO588" s="18" t="str">
        <f t="shared" si="318"/>
        <v>ATENDE</v>
      </c>
      <c r="BP588" s="18" t="str">
        <f t="shared" si="319"/>
        <v>ATENDE</v>
      </c>
      <c r="BQ588" s="22" t="str">
        <f t="shared" si="320"/>
        <v>C5</v>
      </c>
      <c r="BR588" s="22" t="s">
        <v>135</v>
      </c>
      <c r="BS588" s="23" t="e">
        <f t="shared" si="321"/>
        <v>#VALUE!</v>
      </c>
      <c r="BT588" s="20"/>
      <c r="BU588" s="20"/>
      <c r="BV588" s="132" t="str">
        <f>IF(BR588="-","-",_xlfn.XLOOKUP(BR588,ABNT5101!$B$4:$B$9,ABNT5101!$C$4:$C$9))</f>
        <v>-</v>
      </c>
      <c r="BW588" s="132" t="str">
        <f>IF(BR588="-","-",_xlfn.XLOOKUP(BR588,ABNT5101!$B$4:$B$9,ABNT5101!$D$4:$D$9))</f>
        <v>-</v>
      </c>
      <c r="BX588" s="18" t="str">
        <f t="shared" si="322"/>
        <v>-</v>
      </c>
      <c r="BY588" s="18" t="str">
        <f t="shared" si="323"/>
        <v>-</v>
      </c>
      <c r="BZ588" s="18" t="str">
        <f t="shared" si="324"/>
        <v>-</v>
      </c>
      <c r="CA588" s="22" t="s">
        <v>136</v>
      </c>
      <c r="CB588" s="23">
        <f t="shared" si="325"/>
        <v>2.1266666666666669</v>
      </c>
      <c r="CC588" s="22">
        <v>9.3800000000000008</v>
      </c>
      <c r="CD588" s="22">
        <v>4.05</v>
      </c>
      <c r="CE588" s="130">
        <f>IF(CA588="-","-",_xlfn.XLOOKUP(CA588,ABNT5101!$B$4:$B$9,ABNT5101!$C$4:$C$9))</f>
        <v>3</v>
      </c>
      <c r="CF588" s="130">
        <f>IF(CA588="-","-",_xlfn.XLOOKUP(CA588,ABNT5101!$B$4:$B$9,ABNT5101!$D$4:$D$9))</f>
        <v>0.6</v>
      </c>
      <c r="CG588" s="18" t="str">
        <f t="shared" si="326"/>
        <v>ATENDE</v>
      </c>
      <c r="CH588" s="18" t="str">
        <f t="shared" si="327"/>
        <v>ATENDE</v>
      </c>
      <c r="CI588" s="18" t="str">
        <f t="shared" si="328"/>
        <v>ATENDE</v>
      </c>
      <c r="CJ588" s="133" t="str">
        <f>_xlfn.XLOOKUP(CK588,'Banco de dados'!$B:$B,'Banco de dados'!$D:$D)</f>
        <v>SX LIGHTING</v>
      </c>
      <c r="CK588" s="25" t="s">
        <v>798</v>
      </c>
      <c r="CL588" s="24" t="str">
        <f>_xlfn.XLOOKUP(CK588,'Banco de dados'!$B:$B,'Banco de dados'!$E:$E)</f>
        <v>SXINEVO020K40L12CZF7PHF</v>
      </c>
      <c r="CM588" s="24"/>
      <c r="CN588" s="24">
        <f>IF(CM588="-","-",_xlfn.XLOOKUP(CM588,'Banco de dados'!$B:$B,'Banco de dados'!$E:$E))</f>
        <v>0</v>
      </c>
      <c r="CO588" s="26">
        <f t="shared" si="329"/>
        <v>2</v>
      </c>
      <c r="CP588" s="24">
        <f>_xlfn.XLOOKUP(CK588,'Banco de dados'!$B:$B,'Banco de dados'!$H:$H)</f>
        <v>22.5</v>
      </c>
      <c r="CQ588" s="24">
        <f>_xlfn.XLOOKUP(CM588,'Banco de dados'!$B:$B,'Banco de dados'!$H:$H)</f>
        <v>0</v>
      </c>
      <c r="CR588" s="24">
        <f>_xlfn.XLOOKUP(CK588,'Banco de dados'!$B:$B,'Banco de dados'!$F:$F)</f>
        <v>3825</v>
      </c>
      <c r="CS588" s="24">
        <f>_xlfn.XLOOKUP(CM588,'Banco de dados'!$B:$B,'Banco de dados'!$F:$F)</f>
        <v>0</v>
      </c>
      <c r="CT588" s="25">
        <v>0</v>
      </c>
      <c r="CU588" s="25"/>
      <c r="CV588" s="24" t="str">
        <f>IF(AI588&lt;=0.5,"Curto I",IF(AND(AI588&gt;='Braços de IP'!$B$9,AI588&lt;='Braços de IP'!$D$9),'Braços de IP'!$E$9,IF(AND(AI588&gt;='Braços de IP'!$B$10,AI588&lt;='Braços de IP'!$D$10),'Braços de IP'!$E$10,IF(AND(AI588&gt;='Braços de IP'!$B$11,AI588&lt;='Braços de IP'!$D$11),'Braços de IP'!$E$11,IF(AND(AI588&gt;='Braços de IP'!$B$12,AI588&lt;='Braços de IP'!$D$12),'Braços de IP'!$E$12,IF(AND(AI588&gt;='Braços de IP'!$B$13,AI588&lt;='Braços de IP'!$D$13),'Braços de IP'!$E$13,IF(AND(AI588&gt;='Braços de IP'!$B$14,AI588&lt;='Braços de IP'!$D$14),'Braços de IP'!$E$14,"ERRO")))))))</f>
        <v>Curto II</v>
      </c>
      <c r="CW588" s="25"/>
      <c r="CX588" s="24" t="str">
        <f>IF($CW588="","",VLOOKUP($CW588,'Braços de IP'!$E$9:$I$15,2,0))</f>
        <v/>
      </c>
      <c r="CY588" s="27" t="str">
        <f>IF($CW588="","",VLOOKUP($CW588,'Braços de IP'!$E$9:$I$15,5,0))</f>
        <v/>
      </c>
      <c r="CZ588" s="24"/>
      <c r="DA588" s="24"/>
      <c r="DB588" s="24"/>
      <c r="DC588" s="24"/>
      <c r="DD588" s="24"/>
      <c r="DE588" s="24"/>
      <c r="DF588" s="28">
        <f t="shared" si="330"/>
        <v>22.5</v>
      </c>
      <c r="DG588" s="29">
        <f t="shared" si="331"/>
        <v>100</v>
      </c>
      <c r="DH588" s="28">
        <f t="shared" si="332"/>
        <v>245</v>
      </c>
      <c r="DI588" s="30">
        <f t="shared" si="333"/>
        <v>0.77500000000000002</v>
      </c>
      <c r="DJ588" s="31"/>
      <c r="DK588" s="32"/>
      <c r="DL588" s="15" t="s">
        <v>141</v>
      </c>
      <c r="DM588" s="15"/>
      <c r="DO588" s="33">
        <f t="shared" si="334"/>
        <v>0.80769230769230771</v>
      </c>
    </row>
    <row r="589" spans="1:119" ht="15.75" hidden="1" customHeight="1" x14ac:dyDescent="0.3">
      <c r="B589" s="156" t="s">
        <v>1034</v>
      </c>
      <c r="C589" t="s">
        <v>1006</v>
      </c>
      <c r="D589" s="159">
        <v>196</v>
      </c>
      <c r="E589" s="159" t="s">
        <v>146</v>
      </c>
      <c r="F589" s="15" t="s">
        <v>366</v>
      </c>
      <c r="G589" s="15">
        <v>-30.034109430000001</v>
      </c>
      <c r="H589" s="15">
        <v>-50.15760264</v>
      </c>
      <c r="I589" s="15" t="s">
        <v>134</v>
      </c>
      <c r="J589" s="15" t="s">
        <v>135</v>
      </c>
      <c r="K589" s="15" t="s">
        <v>136</v>
      </c>
      <c r="L589" s="15" t="s">
        <v>148</v>
      </c>
      <c r="M589" s="15">
        <v>100</v>
      </c>
      <c r="N589" s="15">
        <v>17</v>
      </c>
      <c r="O589" s="15">
        <v>0</v>
      </c>
      <c r="P589" s="15">
        <f t="shared" si="308"/>
        <v>400</v>
      </c>
      <c r="Q589" s="20">
        <v>2</v>
      </c>
      <c r="R589" s="16">
        <v>0</v>
      </c>
      <c r="S589" s="16">
        <v>7</v>
      </c>
      <c r="T589" s="15"/>
      <c r="U589" s="15"/>
      <c r="V589" s="15">
        <v>0</v>
      </c>
      <c r="W589" s="15">
        <v>3</v>
      </c>
      <c r="X589" s="15">
        <v>1.5</v>
      </c>
      <c r="Y589" s="15">
        <v>0</v>
      </c>
      <c r="Z589" s="15">
        <v>0</v>
      </c>
      <c r="AA589" s="15">
        <v>0</v>
      </c>
      <c r="AB589" s="15">
        <v>0</v>
      </c>
      <c r="AC589" s="15" t="s">
        <v>149</v>
      </c>
      <c r="AD589" s="15" t="s">
        <v>139</v>
      </c>
      <c r="AE589" s="15">
        <v>34.299999999999997</v>
      </c>
      <c r="AF589" s="15">
        <v>7</v>
      </c>
      <c r="AG589" s="15">
        <v>2</v>
      </c>
      <c r="AH589" s="15">
        <v>0.4</v>
      </c>
      <c r="AI589" s="15">
        <v>1.3</v>
      </c>
      <c r="AJ589" s="16">
        <f t="shared" si="309"/>
        <v>0.9</v>
      </c>
      <c r="AK589" s="16" t="s">
        <v>135</v>
      </c>
      <c r="AL589" s="16" t="s">
        <v>135</v>
      </c>
      <c r="AM589" s="15" t="s">
        <v>140</v>
      </c>
      <c r="AN589" s="16">
        <f t="shared" si="310"/>
        <v>4</v>
      </c>
      <c r="AO589" s="16">
        <v>0</v>
      </c>
      <c r="AP589" s="16">
        <v>0</v>
      </c>
      <c r="AQ589" s="16">
        <v>0</v>
      </c>
      <c r="AR589" s="16">
        <v>0</v>
      </c>
      <c r="AS589" s="16">
        <v>0</v>
      </c>
      <c r="AT589" s="16" t="s">
        <v>135</v>
      </c>
      <c r="AU589" s="17">
        <f t="shared" si="311"/>
        <v>0</v>
      </c>
      <c r="AV589" s="17"/>
      <c r="AW589" s="17">
        <f>VLOOKUP(I589,ABNT5101!$I$3:$J$9,2)</f>
        <v>7.5</v>
      </c>
      <c r="AX589" s="17">
        <f>VLOOKUP(I589,ABNT5101!$I$3:$M$9,5)</f>
        <v>0.18</v>
      </c>
      <c r="AY589" s="131" t="str">
        <f>_xlfn.XLOOKUP(I589,ABNT5101!$I:$I,ABNT5101!$L:$L)</f>
        <v>-</v>
      </c>
      <c r="AZ589" s="131">
        <f>_xlfn.XLOOKUP(I589,ABNT5101!$I:$I,ABNT5101!M:M)</f>
        <v>0.18</v>
      </c>
      <c r="BA589" s="131" t="str">
        <f>_xlfn.XLOOKUP(I589,ABNT5101!$I:$I,ABNT5101!N:N)</f>
        <v>-</v>
      </c>
      <c r="BB589" s="131">
        <f>_xlfn.XLOOKUP(I589,ABNT5101!$I:$I,ABNT5101!O:O)</f>
        <v>16</v>
      </c>
      <c r="BC589" s="18" t="str">
        <f t="shared" si="312"/>
        <v>ATENDE</v>
      </c>
      <c r="BD589" s="19">
        <f t="shared" si="313"/>
        <v>1.008</v>
      </c>
      <c r="BE589" s="19">
        <f t="shared" si="314"/>
        <v>1.1111111111111112</v>
      </c>
      <c r="BF589" s="19" t="str">
        <f t="shared" si="315"/>
        <v>-</v>
      </c>
      <c r="BG589" s="20">
        <v>15.06</v>
      </c>
      <c r="BH589" s="20">
        <v>0.38</v>
      </c>
      <c r="BI589" s="20"/>
      <c r="BJ589" s="20"/>
      <c r="BK589" s="21"/>
      <c r="BL589" s="20"/>
      <c r="BM589" s="18" t="str">
        <f t="shared" si="316"/>
        <v>ATENDE</v>
      </c>
      <c r="BN589" s="18" t="str">
        <f t="shared" si="317"/>
        <v>ATENDE</v>
      </c>
      <c r="BO589" s="18" t="str">
        <f t="shared" si="318"/>
        <v>ATENDE</v>
      </c>
      <c r="BP589" s="18" t="str">
        <f t="shared" si="319"/>
        <v>ATENDE</v>
      </c>
      <c r="BQ589" s="22" t="str">
        <f t="shared" si="320"/>
        <v>C5</v>
      </c>
      <c r="BR589" s="22" t="s">
        <v>135</v>
      </c>
      <c r="BS589" s="23" t="e">
        <f t="shared" si="321"/>
        <v>#VALUE!</v>
      </c>
      <c r="BT589" s="20"/>
      <c r="BU589" s="20"/>
      <c r="BV589" s="132" t="str">
        <f>IF(BR589="-","-",_xlfn.XLOOKUP(BR589,ABNT5101!$B$4:$B$9,ABNT5101!$C$4:$C$9))</f>
        <v>-</v>
      </c>
      <c r="BW589" s="132" t="str">
        <f>IF(BR589="-","-",_xlfn.XLOOKUP(BR589,ABNT5101!$B$4:$B$9,ABNT5101!$D$4:$D$9))</f>
        <v>-</v>
      </c>
      <c r="BX589" s="18" t="str">
        <f t="shared" si="322"/>
        <v>-</v>
      </c>
      <c r="BY589" s="18" t="str">
        <f t="shared" si="323"/>
        <v>-</v>
      </c>
      <c r="BZ589" s="18" t="str">
        <f t="shared" si="324"/>
        <v>-</v>
      </c>
      <c r="CA589" s="22" t="s">
        <v>136</v>
      </c>
      <c r="CB589" s="23">
        <f t="shared" si="325"/>
        <v>3.7866666666666662</v>
      </c>
      <c r="CC589" s="22">
        <v>14.36</v>
      </c>
      <c r="CD589" s="22">
        <v>6.71</v>
      </c>
      <c r="CE589" s="130">
        <f>IF(CA589="-","-",_xlfn.XLOOKUP(CA589,ABNT5101!$B$4:$B$9,ABNT5101!$C$4:$C$9))</f>
        <v>3</v>
      </c>
      <c r="CF589" s="130">
        <f>IF(CA589="-","-",_xlfn.XLOOKUP(CA589,ABNT5101!$B$4:$B$9,ABNT5101!$D$4:$D$9))</f>
        <v>0.6</v>
      </c>
      <c r="CG589" s="18" t="str">
        <f t="shared" si="326"/>
        <v>ATENDE</v>
      </c>
      <c r="CH589" s="18" t="str">
        <f t="shared" si="327"/>
        <v>ATENDE</v>
      </c>
      <c r="CI589" s="18" t="str">
        <f t="shared" si="328"/>
        <v>ATENDE</v>
      </c>
      <c r="CJ589" s="133" t="str">
        <f>_xlfn.XLOOKUP(CK589,'Banco de dados'!$B:$B,'Banco de dados'!$D:$D)</f>
        <v>TECNOWATT</v>
      </c>
      <c r="CK589" s="25" t="s">
        <v>824</v>
      </c>
      <c r="CL589" s="24" t="str">
        <f>_xlfn.XLOOKUP(CK589,'Banco de dados'!$B:$B,'Banco de dados'!$E:$E)</f>
        <v>SIGSAGPTLRRSSNDL_30W_38IBBRS
1-10C1MUN6.5</v>
      </c>
      <c r="CM589" s="24"/>
      <c r="CN589" s="24">
        <f>IF(CM589="-","-",_xlfn.XLOOKUP(CM589,'Banco de dados'!$B:$B,'Banco de dados'!$E:$E))</f>
        <v>0</v>
      </c>
      <c r="CO589" s="26">
        <f t="shared" si="329"/>
        <v>2</v>
      </c>
      <c r="CP589" s="24">
        <f>_xlfn.XLOOKUP(CK589,'Banco de dados'!$B:$B,'Banco de dados'!$H:$H)</f>
        <v>30</v>
      </c>
      <c r="CQ589" s="24" t="e">
        <f>_xlfn.XLOOKUP(CM589,'Banco de dados'!$B:$B,'Banco de dados'!$H:$H)</f>
        <v>#N/A</v>
      </c>
      <c r="CR589" s="24">
        <f>_xlfn.XLOOKUP(CK589,'Banco de dados'!$B:$B,'Banco de dados'!$F:$F)</f>
        <v>5266</v>
      </c>
      <c r="CS589" s="24">
        <f>_xlfn.XLOOKUP(CM589,'Banco de dados'!$B:$B,'Banco de dados'!$F:$F)</f>
        <v>0</v>
      </c>
      <c r="CT589" s="25">
        <v>0</v>
      </c>
      <c r="CU589" s="25"/>
      <c r="CV589" s="24" t="str">
        <f>IF(AI589&lt;=0.5,"Curto I",IF(AND(AI589&gt;='Braços de IP'!$B$9,AI589&lt;='Braços de IP'!$D$9),'Braços de IP'!$E$9,IF(AND(AI589&gt;='Braços de IP'!$B$10,AI589&lt;='Braços de IP'!$D$10),'Braços de IP'!$E$10,IF(AND(AI589&gt;='Braços de IP'!$B$11,AI589&lt;='Braços de IP'!$D$11),'Braços de IP'!$E$11,IF(AND(AI589&gt;='Braços de IP'!$B$12,AI589&lt;='Braços de IP'!$D$12),'Braços de IP'!$E$12,IF(AND(AI589&gt;='Braços de IP'!$B$13,AI589&lt;='Braços de IP'!$D$13),'Braços de IP'!$E$13,IF(AND(AI589&gt;='Braços de IP'!$B$14,AI589&lt;='Braços de IP'!$D$14),'Braços de IP'!$E$14,"ERRO")))))))</f>
        <v>Curto II</v>
      </c>
      <c r="CW589" s="25"/>
      <c r="CX589" s="24" t="str">
        <f>IF($CW589="","",VLOOKUP($CW589,'Braços de IP'!$E$9:$I$15,2,0))</f>
        <v/>
      </c>
      <c r="CY589" s="27" t="str">
        <f>IF($CW589="","",VLOOKUP($CW589,'Braços de IP'!$E$9:$I$15,5,0))</f>
        <v/>
      </c>
      <c r="CZ589" s="24"/>
      <c r="DA589" s="24"/>
      <c r="DB589" s="24"/>
      <c r="DC589" s="24"/>
      <c r="DD589" s="24"/>
      <c r="DE589" s="24"/>
      <c r="DF589" s="28">
        <f t="shared" si="330"/>
        <v>30</v>
      </c>
      <c r="DG589" s="29">
        <f t="shared" si="331"/>
        <v>100</v>
      </c>
      <c r="DH589" s="28">
        <f t="shared" si="332"/>
        <v>260</v>
      </c>
      <c r="DI589" s="30">
        <f t="shared" si="333"/>
        <v>0.7</v>
      </c>
      <c r="DJ589" s="31"/>
      <c r="DK589" s="32"/>
      <c r="DL589" s="15" t="s">
        <v>141</v>
      </c>
      <c r="DM589" s="15"/>
      <c r="DO589" s="33">
        <f t="shared" si="334"/>
        <v>0.74358974358974361</v>
      </c>
    </row>
    <row r="590" spans="1:119" ht="15.75" hidden="1" customHeight="1" x14ac:dyDescent="0.3">
      <c r="C590" t="s">
        <v>1006</v>
      </c>
      <c r="D590" s="15">
        <v>197</v>
      </c>
      <c r="E590" s="15" t="s">
        <v>132</v>
      </c>
      <c r="F590" s="15" t="s">
        <v>367</v>
      </c>
      <c r="G590" s="15">
        <v>-30.035471300000001</v>
      </c>
      <c r="H590" s="15">
        <v>-50.159411040000002</v>
      </c>
      <c r="I590" s="15" t="s">
        <v>154</v>
      </c>
      <c r="J590" s="15" t="s">
        <v>135</v>
      </c>
      <c r="K590" s="15" t="s">
        <v>136</v>
      </c>
      <c r="L590" s="15" t="s">
        <v>148</v>
      </c>
      <c r="M590" s="15">
        <v>100</v>
      </c>
      <c r="N590" s="15">
        <v>17</v>
      </c>
      <c r="O590" s="15">
        <v>0</v>
      </c>
      <c r="P590" s="15">
        <f t="shared" si="308"/>
        <v>200</v>
      </c>
      <c r="Q590" s="20">
        <v>2</v>
      </c>
      <c r="R590" s="16">
        <v>2.5</v>
      </c>
      <c r="S590" s="16">
        <v>7</v>
      </c>
      <c r="T590" s="15"/>
      <c r="U590" s="15"/>
      <c r="V590" s="15">
        <v>0</v>
      </c>
      <c r="W590" s="15">
        <v>2.5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 t="s">
        <v>138</v>
      </c>
      <c r="AD590" s="15" t="s">
        <v>139</v>
      </c>
      <c r="AE590" s="15">
        <v>28.2</v>
      </c>
      <c r="AF590" s="15">
        <v>7.5</v>
      </c>
      <c r="AG590" s="15">
        <v>1</v>
      </c>
      <c r="AH590" s="15">
        <v>0.4</v>
      </c>
      <c r="AI590" s="15">
        <v>1.3</v>
      </c>
      <c r="AJ590" s="16">
        <f t="shared" si="309"/>
        <v>0.9</v>
      </c>
      <c r="AK590" s="16" t="s">
        <v>135</v>
      </c>
      <c r="AL590" s="16" t="s">
        <v>135</v>
      </c>
      <c r="AM590" s="15" t="s">
        <v>140</v>
      </c>
      <c r="AN590" s="16">
        <f t="shared" si="310"/>
        <v>2</v>
      </c>
      <c r="AO590" s="16">
        <v>0</v>
      </c>
      <c r="AP590" s="16">
        <v>0</v>
      </c>
      <c r="AQ590" s="16">
        <v>0</v>
      </c>
      <c r="AR590" s="16">
        <v>0</v>
      </c>
      <c r="AS590" s="16">
        <v>0</v>
      </c>
      <c r="AT590" s="16" t="s">
        <v>135</v>
      </c>
      <c r="AU590" s="17">
        <f t="shared" si="311"/>
        <v>0</v>
      </c>
      <c r="AV590" s="17"/>
      <c r="AW590" s="17">
        <f>VLOOKUP(I590,ABNT5101!$I$3:$J$9,2)</f>
        <v>10</v>
      </c>
      <c r="AX590" s="17">
        <f>VLOOKUP(I590,ABNT5101!$I$3:$M$9,5)</f>
        <v>0.18</v>
      </c>
      <c r="AY590" s="131" t="str">
        <f>_xlfn.XLOOKUP(I590,ABNT5101!$I:$I,ABNT5101!$L:$L)</f>
        <v>-</v>
      </c>
      <c r="AZ590" s="131">
        <f>_xlfn.XLOOKUP(I590,ABNT5101!$I:$I,ABNT5101!M:M)</f>
        <v>0.18</v>
      </c>
      <c r="BA590" s="131" t="str">
        <f>_xlfn.XLOOKUP(I590,ABNT5101!$I:$I,ABNT5101!N:N)</f>
        <v>-</v>
      </c>
      <c r="BB590" s="131">
        <f>_xlfn.XLOOKUP(I590,ABNT5101!$I:$I,ABNT5101!O:O)</f>
        <v>16</v>
      </c>
      <c r="BC590" s="18" t="str">
        <f t="shared" si="312"/>
        <v>ATENDE</v>
      </c>
      <c r="BD590" s="19">
        <f t="shared" si="313"/>
        <v>4.7000000000000153E-2</v>
      </c>
      <c r="BE590" s="19">
        <f t="shared" si="314"/>
        <v>2.2777777777777777</v>
      </c>
      <c r="BF590" s="19" t="str">
        <f t="shared" si="315"/>
        <v>-</v>
      </c>
      <c r="BG590" s="20">
        <v>10.47</v>
      </c>
      <c r="BH590" s="20">
        <v>0.59</v>
      </c>
      <c r="BI590" s="20"/>
      <c r="BJ590" s="20"/>
      <c r="BK590" s="21"/>
      <c r="BL590" s="20"/>
      <c r="BM590" s="18" t="str">
        <f t="shared" si="316"/>
        <v>ATENDE</v>
      </c>
      <c r="BN590" s="18" t="str">
        <f t="shared" si="317"/>
        <v>ATENDE</v>
      </c>
      <c r="BO590" s="18" t="str">
        <f t="shared" si="318"/>
        <v>ATENDE</v>
      </c>
      <c r="BP590" s="18" t="str">
        <f t="shared" si="319"/>
        <v>ATENDE</v>
      </c>
      <c r="BQ590" s="22" t="str">
        <f t="shared" si="320"/>
        <v>C4</v>
      </c>
      <c r="BR590" s="22" t="str">
        <f>K590</f>
        <v>P6</v>
      </c>
      <c r="BS590" s="23">
        <f t="shared" si="321"/>
        <v>1.8766666666666669</v>
      </c>
      <c r="BT590" s="20">
        <v>8.6300000000000008</v>
      </c>
      <c r="BU590" s="20">
        <v>4.7</v>
      </c>
      <c r="BV590" s="132">
        <f>IF(BR590="-","-",_xlfn.XLOOKUP(BR590,ABNT5101!$B$4:$B$9,ABNT5101!$C$4:$C$9))</f>
        <v>3</v>
      </c>
      <c r="BW590" s="132">
        <f>IF(BR590="-","-",_xlfn.XLOOKUP(BR590,ABNT5101!$B$4:$B$9,ABNT5101!$D$4:$D$9))</f>
        <v>0.6</v>
      </c>
      <c r="BX590" s="18" t="str">
        <f t="shared" si="322"/>
        <v>ATENDE</v>
      </c>
      <c r="BY590" s="18" t="str">
        <f t="shared" si="323"/>
        <v>ATENDE</v>
      </c>
      <c r="BZ590" s="18" t="str">
        <f t="shared" si="324"/>
        <v>ATENDE</v>
      </c>
      <c r="CA590" s="22" t="str">
        <f>BR590</f>
        <v>P6</v>
      </c>
      <c r="CB590" s="23">
        <f t="shared" si="325"/>
        <v>1.1800000000000002</v>
      </c>
      <c r="CC590" s="22">
        <v>6.54</v>
      </c>
      <c r="CD590" s="22">
        <v>4.08</v>
      </c>
      <c r="CE590" s="130">
        <f>IF(CA590="-","-",_xlfn.XLOOKUP(CA590,ABNT5101!$B$4:$B$9,ABNT5101!$C$4:$C$9))</f>
        <v>3</v>
      </c>
      <c r="CF590" s="130">
        <f>IF(CA590="-","-",_xlfn.XLOOKUP(CA590,ABNT5101!$B$4:$B$9,ABNT5101!$D$4:$D$9))</f>
        <v>0.6</v>
      </c>
      <c r="CG590" s="18" t="str">
        <f t="shared" si="326"/>
        <v>ATENDE</v>
      </c>
      <c r="CH590" s="18" t="str">
        <f t="shared" si="327"/>
        <v>ATENDE</v>
      </c>
      <c r="CI590" s="18" t="str">
        <f t="shared" si="328"/>
        <v>ATENDE</v>
      </c>
      <c r="CJ590" s="133" t="str">
        <f>_xlfn.XLOOKUP(CK590,'Banco de dados'!$B:$B,'Banco de dados'!$D:$D)</f>
        <v>LEDSTAR</v>
      </c>
      <c r="CK590" s="25" t="s">
        <v>709</v>
      </c>
      <c r="CL590" s="24" t="str">
        <f>_xlfn.XLOOKUP(CK590,'Banco de dados'!$B:$B,'Banco de dados'!$E:$E)</f>
        <v>LUM LED SL VT 9.1 35W</v>
      </c>
      <c r="CM590" s="24"/>
      <c r="CN590" s="24" t="e">
        <f>IF(CM590="-","-",_xlfn.XLOOKUP(CM590,'Banco de dados'!$B:$B,'Banco de dados'!$E:$E))</f>
        <v>#N/A</v>
      </c>
      <c r="CO590" s="26">
        <f t="shared" si="329"/>
        <v>1</v>
      </c>
      <c r="CP590" s="24">
        <f>_xlfn.XLOOKUP(CK590,'Banco de dados'!$B:$B,'Banco de dados'!$H:$H)</f>
        <v>35</v>
      </c>
      <c r="CQ590" s="24">
        <f>_xlfn.XLOOKUP(CM590,'Banco de dados'!$B:$B,'Banco de dados'!$H:$H)</f>
        <v>0</v>
      </c>
      <c r="CR590" s="24">
        <f>_xlfn.XLOOKUP(CK590,'Banco de dados'!$B:$B,'Banco de dados'!$F:$F)</f>
        <v>5955.62</v>
      </c>
      <c r="CS590" s="24">
        <f>_xlfn.XLOOKUP(CM590,'Banco de dados'!$B:$B,'Banco de dados'!$F:$F)</f>
        <v>0</v>
      </c>
      <c r="CT590" s="25">
        <v>0</v>
      </c>
      <c r="CU590" s="25"/>
      <c r="CV590" s="24" t="str">
        <f>IF(AI590&lt;=0.5,"Curto I",IF(AND(AI590&gt;='Braços de IP'!$B$9,AI590&lt;='Braços de IP'!$D$9),'Braços de IP'!$E$9,IF(AND(AI590&gt;='Braços de IP'!$B$10,AI590&lt;='Braços de IP'!$D$10),'Braços de IP'!$E$10,IF(AND(AI590&gt;='Braços de IP'!$B$11,AI590&lt;='Braços de IP'!$D$11),'Braços de IP'!$E$11,IF(AND(AI590&gt;='Braços de IP'!$B$12,AI590&lt;='Braços de IP'!$D$12),'Braços de IP'!$E$12,IF(AND(AI590&gt;='Braços de IP'!$B$13,AI590&lt;='Braços de IP'!$D$13),'Braços de IP'!$E$13,IF(AND(AI590&gt;='Braços de IP'!$B$14,AI590&lt;='Braços de IP'!$D$14),'Braços de IP'!$E$14,"ERRO")))))))</f>
        <v>Curto II</v>
      </c>
      <c r="CW590" s="25"/>
      <c r="CX590" s="24" t="str">
        <f>IF($CW590="","",VLOOKUP($CW590,'Braços de IP'!$E$9:$I$15,2,0))</f>
        <v/>
      </c>
      <c r="CY590" s="27" t="str">
        <f>IF($CW590="","",VLOOKUP($CW590,'Braços de IP'!$E$9:$I$15,5,0))</f>
        <v/>
      </c>
      <c r="CZ590" s="24"/>
      <c r="DA590" s="24"/>
      <c r="DB590" s="24"/>
      <c r="DC590" s="24"/>
      <c r="DD590" s="24"/>
      <c r="DE590" s="24"/>
      <c r="DF590" s="28">
        <f t="shared" si="330"/>
        <v>35</v>
      </c>
      <c r="DG590" s="29">
        <f t="shared" si="331"/>
        <v>100</v>
      </c>
      <c r="DH590" s="28">
        <f t="shared" si="332"/>
        <v>135</v>
      </c>
      <c r="DI590" s="30">
        <f t="shared" si="333"/>
        <v>0.65</v>
      </c>
      <c r="DJ590" s="31"/>
      <c r="DK590" s="32"/>
      <c r="DL590" s="15" t="s">
        <v>141</v>
      </c>
      <c r="DM590" s="15"/>
      <c r="DO590" s="33">
        <f t="shared" si="334"/>
        <v>0.70085470085470081</v>
      </c>
    </row>
    <row r="591" spans="1:119" ht="15.75" hidden="1" customHeight="1" x14ac:dyDescent="0.3">
      <c r="C591" t="s">
        <v>1006</v>
      </c>
      <c r="D591" s="15">
        <v>197</v>
      </c>
      <c r="E591" s="15" t="s">
        <v>132</v>
      </c>
      <c r="F591" s="15" t="s">
        <v>367</v>
      </c>
      <c r="G591" s="15">
        <v>-30.035471300000001</v>
      </c>
      <c r="H591" s="15">
        <v>-50.159411040000002</v>
      </c>
      <c r="I591" s="15" t="s">
        <v>154</v>
      </c>
      <c r="J591" s="15" t="s">
        <v>135</v>
      </c>
      <c r="K591" s="15" t="s">
        <v>136</v>
      </c>
      <c r="L591" s="15" t="s">
        <v>148</v>
      </c>
      <c r="M591" s="15">
        <v>100</v>
      </c>
      <c r="N591" s="15">
        <v>17</v>
      </c>
      <c r="O591" s="15">
        <v>0</v>
      </c>
      <c r="P591" s="15">
        <f t="shared" si="308"/>
        <v>200</v>
      </c>
      <c r="Q591" s="20">
        <v>2</v>
      </c>
      <c r="R591" s="16">
        <v>2.5</v>
      </c>
      <c r="S591" s="16">
        <v>7</v>
      </c>
      <c r="T591" s="15"/>
      <c r="U591" s="15"/>
      <c r="V591" s="15">
        <v>0</v>
      </c>
      <c r="W591" s="15">
        <v>2.5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 t="s">
        <v>138</v>
      </c>
      <c r="AD591" s="15" t="s">
        <v>139</v>
      </c>
      <c r="AE591" s="15">
        <v>28.2</v>
      </c>
      <c r="AF591" s="15">
        <v>7.5</v>
      </c>
      <c r="AG591" s="15">
        <v>1</v>
      </c>
      <c r="AH591" s="15">
        <v>0.4</v>
      </c>
      <c r="AI591" s="15">
        <v>1.3</v>
      </c>
      <c r="AJ591" s="16">
        <f t="shared" si="309"/>
        <v>0.9</v>
      </c>
      <c r="AK591" s="16" t="s">
        <v>135</v>
      </c>
      <c r="AL591" s="16" t="s">
        <v>135</v>
      </c>
      <c r="AM591" s="15" t="s">
        <v>140</v>
      </c>
      <c r="AN591" s="16">
        <f t="shared" si="310"/>
        <v>2</v>
      </c>
      <c r="AO591" s="16">
        <v>0</v>
      </c>
      <c r="AP591" s="16">
        <v>0</v>
      </c>
      <c r="AQ591" s="16">
        <v>0</v>
      </c>
      <c r="AR591" s="16">
        <v>0</v>
      </c>
      <c r="AS591" s="16">
        <v>0</v>
      </c>
      <c r="AT591" s="16" t="s">
        <v>135</v>
      </c>
      <c r="AU591" s="17">
        <f t="shared" si="311"/>
        <v>0</v>
      </c>
      <c r="AV591" s="17"/>
      <c r="AW591" s="17">
        <f>VLOOKUP(I591,ABNT5101!$I$3:$J$9,2)</f>
        <v>10</v>
      </c>
      <c r="AX591" s="17">
        <f>VLOOKUP(I591,ABNT5101!$I$3:$M$9,5)</f>
        <v>0.18</v>
      </c>
      <c r="AY591" s="131" t="str">
        <f>_xlfn.XLOOKUP(I591,ABNT5101!$I:$I,ABNT5101!$L:$L)</f>
        <v>-</v>
      </c>
      <c r="AZ591" s="131">
        <f>_xlfn.XLOOKUP(I591,ABNT5101!$I:$I,ABNT5101!M:M)</f>
        <v>0.18</v>
      </c>
      <c r="BA591" s="131" t="str">
        <f>_xlfn.XLOOKUP(I591,ABNT5101!$I:$I,ABNT5101!N:N)</f>
        <v>-</v>
      </c>
      <c r="BB591" s="131">
        <f>_xlfn.XLOOKUP(I591,ABNT5101!$I:$I,ABNT5101!O:O)</f>
        <v>16</v>
      </c>
      <c r="BC591" s="18" t="str">
        <f t="shared" si="312"/>
        <v>ATENDE</v>
      </c>
      <c r="BD591" s="19">
        <f t="shared" si="313"/>
        <v>1.0000000000000009E-2</v>
      </c>
      <c r="BE591" s="19">
        <f t="shared" si="314"/>
        <v>3.1111111111111116</v>
      </c>
      <c r="BF591" s="19" t="str">
        <f t="shared" si="315"/>
        <v>-</v>
      </c>
      <c r="BG591" s="20">
        <v>10.1</v>
      </c>
      <c r="BH591" s="20">
        <v>0.74</v>
      </c>
      <c r="BI591" s="20"/>
      <c r="BJ591" s="20"/>
      <c r="BK591" s="21"/>
      <c r="BL591" s="20"/>
      <c r="BM591" s="18" t="str">
        <f t="shared" si="316"/>
        <v>ATENDE</v>
      </c>
      <c r="BN591" s="18" t="str">
        <f t="shared" si="317"/>
        <v>ATENDE</v>
      </c>
      <c r="BO591" s="18" t="str">
        <f t="shared" si="318"/>
        <v>ATENDE</v>
      </c>
      <c r="BP591" s="18" t="str">
        <f t="shared" si="319"/>
        <v>ATENDE</v>
      </c>
      <c r="BQ591" s="22" t="str">
        <f t="shared" si="320"/>
        <v>C4</v>
      </c>
      <c r="BR591" s="22" t="str">
        <f>K591</f>
        <v>P6</v>
      </c>
      <c r="BS591" s="23">
        <f t="shared" si="321"/>
        <v>1.6633333333333336</v>
      </c>
      <c r="BT591" s="20">
        <v>7.99</v>
      </c>
      <c r="BU591" s="20">
        <v>4.87</v>
      </c>
      <c r="BV591" s="132">
        <f>IF(BR591="-","-",_xlfn.XLOOKUP(BR591,ABNT5101!$B$4:$B$9,ABNT5101!$C$4:$C$9))</f>
        <v>3</v>
      </c>
      <c r="BW591" s="132">
        <f>IF(BR591="-","-",_xlfn.XLOOKUP(BR591,ABNT5101!$B$4:$B$9,ABNT5101!$D$4:$D$9))</f>
        <v>0.6</v>
      </c>
      <c r="BX591" s="18" t="str">
        <f t="shared" si="322"/>
        <v>ATENDE</v>
      </c>
      <c r="BY591" s="18" t="str">
        <f t="shared" si="323"/>
        <v>ATENDE</v>
      </c>
      <c r="BZ591" s="18" t="str">
        <f t="shared" si="324"/>
        <v>ATENDE</v>
      </c>
      <c r="CA591" s="22" t="str">
        <f>BR591</f>
        <v>P6</v>
      </c>
      <c r="CB591" s="23">
        <f t="shared" si="325"/>
        <v>0.86333333333333329</v>
      </c>
      <c r="CC591" s="22">
        <v>5.59</v>
      </c>
      <c r="CD591" s="22">
        <v>3.74</v>
      </c>
      <c r="CE591" s="130">
        <f>IF(CA591="-","-",_xlfn.XLOOKUP(CA591,ABNT5101!$B$4:$B$9,ABNT5101!$C$4:$C$9))</f>
        <v>3</v>
      </c>
      <c r="CF591" s="130">
        <f>IF(CA591="-","-",_xlfn.XLOOKUP(CA591,ABNT5101!$B$4:$B$9,ABNT5101!$D$4:$D$9))</f>
        <v>0.6</v>
      </c>
      <c r="CG591" s="18" t="str">
        <f t="shared" si="326"/>
        <v>ATENDE</v>
      </c>
      <c r="CH591" s="18" t="str">
        <f t="shared" si="327"/>
        <v>ATENDE</v>
      </c>
      <c r="CI591" s="18" t="str">
        <f t="shared" si="328"/>
        <v>ATENDE</v>
      </c>
      <c r="CJ591" s="133" t="str">
        <f>_xlfn.XLOOKUP(CK591,'Banco de dados'!$B:$B,'Banco de dados'!$D:$D)</f>
        <v>SX LIGHTING</v>
      </c>
      <c r="CK591" s="25" t="s">
        <v>801</v>
      </c>
      <c r="CL591" s="24" t="str">
        <f>_xlfn.XLOOKUP(CK591,'Banco de dados'!$B:$B,'Banco de dados'!$E:$E)</f>
        <v>SXINEVO030K40L12CZF7PHF</v>
      </c>
      <c r="CM591" s="24"/>
      <c r="CN591" s="24" t="e">
        <f>IF(CM591="-","-",_xlfn.XLOOKUP(CM591,'Banco de dados'!$B:$B,'Banco de dados'!$E:$E))</f>
        <v>#N/A</v>
      </c>
      <c r="CO591" s="26">
        <f t="shared" si="329"/>
        <v>1</v>
      </c>
      <c r="CP591" s="24">
        <f>_xlfn.XLOOKUP(CK591,'Banco de dados'!$B:$B,'Banco de dados'!$H:$H)</f>
        <v>31</v>
      </c>
      <c r="CQ591" s="24">
        <f>_xlfn.XLOOKUP(CM591,'Banco de dados'!$B:$B,'Banco de dados'!$H:$H)</f>
        <v>0</v>
      </c>
      <c r="CR591" s="24">
        <f>_xlfn.XLOOKUP(CK591,'Banco de dados'!$B:$B,'Banco de dados'!$F:$F)</f>
        <v>5270</v>
      </c>
      <c r="CS591" s="24">
        <f>_xlfn.XLOOKUP(CM591,'Banco de dados'!$B:$B,'Banco de dados'!$F:$F)</f>
        <v>0</v>
      </c>
      <c r="CT591" s="25">
        <v>0</v>
      </c>
      <c r="CU591" s="25"/>
      <c r="CV591" s="24" t="str">
        <f>IF(AI591&lt;=0.5,"Curto I",IF(AND(AI591&gt;='Braços de IP'!$B$9,AI591&lt;='Braços de IP'!$D$9),'Braços de IP'!$E$9,IF(AND(AI591&gt;='Braços de IP'!$B$10,AI591&lt;='Braços de IP'!$D$10),'Braços de IP'!$E$10,IF(AND(AI591&gt;='Braços de IP'!$B$11,AI591&lt;='Braços de IP'!$D$11),'Braços de IP'!$E$11,IF(AND(AI591&gt;='Braços de IP'!$B$12,AI591&lt;='Braços de IP'!$D$12),'Braços de IP'!$E$12,IF(AND(AI591&gt;='Braços de IP'!$B$13,AI591&lt;='Braços de IP'!$D$13),'Braços de IP'!$E$13,IF(AND(AI591&gt;='Braços de IP'!$B$14,AI591&lt;='Braços de IP'!$D$14),'Braços de IP'!$E$14,"ERRO")))))))</f>
        <v>Curto II</v>
      </c>
      <c r="CW591" s="25"/>
      <c r="CX591" s="24" t="str">
        <f>IF($CW591="","",VLOOKUP($CW591,'Braços de IP'!$E$9:$I$15,2,0))</f>
        <v/>
      </c>
      <c r="CY591" s="27" t="str">
        <f>IF($CW591="","",VLOOKUP($CW591,'Braços de IP'!$E$9:$I$15,5,0))</f>
        <v/>
      </c>
      <c r="CZ591" s="24"/>
      <c r="DA591" s="24"/>
      <c r="DB591" s="24"/>
      <c r="DC591" s="24"/>
      <c r="DD591" s="24"/>
      <c r="DE591" s="24"/>
      <c r="DF591" s="28">
        <f t="shared" si="330"/>
        <v>31</v>
      </c>
      <c r="DG591" s="29">
        <f t="shared" si="331"/>
        <v>100</v>
      </c>
      <c r="DH591" s="28">
        <f t="shared" si="332"/>
        <v>131</v>
      </c>
      <c r="DI591" s="30">
        <f t="shared" si="333"/>
        <v>0.69</v>
      </c>
      <c r="DJ591" s="31"/>
      <c r="DK591" s="32"/>
      <c r="DL591" s="15" t="s">
        <v>141</v>
      </c>
      <c r="DM591" s="15"/>
      <c r="DO591" s="33">
        <f t="shared" si="334"/>
        <v>0.7350427350427351</v>
      </c>
    </row>
    <row r="592" spans="1:119" ht="15.75" hidden="1" customHeight="1" x14ac:dyDescent="0.3">
      <c r="C592" t="s">
        <v>1006</v>
      </c>
      <c r="D592" s="15">
        <v>197</v>
      </c>
      <c r="E592" s="15" t="s">
        <v>132</v>
      </c>
      <c r="F592" s="15" t="s">
        <v>367</v>
      </c>
      <c r="G592" s="15">
        <v>-30.035471300000001</v>
      </c>
      <c r="H592" s="15">
        <v>-50.159411040000002</v>
      </c>
      <c r="I592" s="15" t="s">
        <v>154</v>
      </c>
      <c r="J592" s="15" t="s">
        <v>135</v>
      </c>
      <c r="K592" s="15" t="s">
        <v>136</v>
      </c>
      <c r="L592" s="15" t="s">
        <v>148</v>
      </c>
      <c r="M592" s="15">
        <v>100</v>
      </c>
      <c r="N592" s="15">
        <v>17</v>
      </c>
      <c r="O592" s="15">
        <v>0</v>
      </c>
      <c r="P592" s="15">
        <f t="shared" si="308"/>
        <v>200</v>
      </c>
      <c r="Q592" s="20">
        <v>2</v>
      </c>
      <c r="R592" s="16">
        <v>2.5</v>
      </c>
      <c r="S592" s="16">
        <v>7</v>
      </c>
      <c r="T592" s="15"/>
      <c r="U592" s="15"/>
      <c r="V592" s="15">
        <v>0</v>
      </c>
      <c r="W592" s="15">
        <v>2.5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 t="s">
        <v>138</v>
      </c>
      <c r="AD592" s="15" t="s">
        <v>139</v>
      </c>
      <c r="AE592" s="15">
        <v>28.2</v>
      </c>
      <c r="AF592" s="15">
        <v>7.5</v>
      </c>
      <c r="AG592" s="15">
        <v>1</v>
      </c>
      <c r="AH592" s="15">
        <v>0.4</v>
      </c>
      <c r="AI592" s="15">
        <v>1.3</v>
      </c>
      <c r="AJ592" s="16">
        <f t="shared" si="309"/>
        <v>0.9</v>
      </c>
      <c r="AK592" s="16" t="s">
        <v>135</v>
      </c>
      <c r="AL592" s="16" t="s">
        <v>135</v>
      </c>
      <c r="AM592" s="15" t="s">
        <v>140</v>
      </c>
      <c r="AN592" s="16">
        <f t="shared" si="310"/>
        <v>2</v>
      </c>
      <c r="AO592" s="16">
        <v>0</v>
      </c>
      <c r="AP592" s="16">
        <v>0</v>
      </c>
      <c r="AQ592" s="16">
        <v>0</v>
      </c>
      <c r="AR592" s="16">
        <v>0</v>
      </c>
      <c r="AS592" s="16">
        <v>0</v>
      </c>
      <c r="AT592" s="16" t="s">
        <v>135</v>
      </c>
      <c r="AU592" s="17">
        <f t="shared" si="311"/>
        <v>0</v>
      </c>
      <c r="AV592" s="17"/>
      <c r="AW592" s="17">
        <f>VLOOKUP(I592,ABNT5101!$I$3:$J$9,2)</f>
        <v>10</v>
      </c>
      <c r="AX592" s="17">
        <f>VLOOKUP(I592,ABNT5101!$I$3:$M$9,5)</f>
        <v>0.18</v>
      </c>
      <c r="AY592" s="131" t="str">
        <f>_xlfn.XLOOKUP(I592,ABNT5101!$I:$I,ABNT5101!$L:$L)</f>
        <v>-</v>
      </c>
      <c r="AZ592" s="131">
        <f>_xlfn.XLOOKUP(I592,ABNT5101!$I:$I,ABNT5101!M:M)</f>
        <v>0.18</v>
      </c>
      <c r="BA592" s="131" t="str">
        <f>_xlfn.XLOOKUP(I592,ABNT5101!$I:$I,ABNT5101!N:N)</f>
        <v>-</v>
      </c>
      <c r="BB592" s="131">
        <f>_xlfn.XLOOKUP(I592,ABNT5101!$I:$I,ABNT5101!O:O)</f>
        <v>16</v>
      </c>
      <c r="BC592" s="18" t="str">
        <f t="shared" si="312"/>
        <v>ATENDE</v>
      </c>
      <c r="BD592" s="19">
        <f t="shared" si="313"/>
        <v>9.9999999999988987E-4</v>
      </c>
      <c r="BE592" s="19">
        <f t="shared" si="314"/>
        <v>2.7777777777777781</v>
      </c>
      <c r="BF592" s="19" t="str">
        <f t="shared" si="315"/>
        <v>-</v>
      </c>
      <c r="BG592" s="20">
        <v>10.01</v>
      </c>
      <c r="BH592" s="20">
        <v>0.68</v>
      </c>
      <c r="BI592" s="20"/>
      <c r="BJ592" s="20"/>
      <c r="BK592" s="21"/>
      <c r="BL592" s="20"/>
      <c r="BM592" s="18" t="str">
        <f t="shared" si="316"/>
        <v>ATENDE</v>
      </c>
      <c r="BN592" s="18" t="str">
        <f t="shared" si="317"/>
        <v>ATENDE</v>
      </c>
      <c r="BO592" s="18" t="str">
        <f t="shared" si="318"/>
        <v>ATENDE</v>
      </c>
      <c r="BP592" s="18" t="str">
        <f t="shared" si="319"/>
        <v>ATENDE</v>
      </c>
      <c r="BQ592" s="22" t="str">
        <f t="shared" si="320"/>
        <v>C4</v>
      </c>
      <c r="BR592" s="22" t="str">
        <f>K592</f>
        <v>P6</v>
      </c>
      <c r="BS592" s="23">
        <f t="shared" si="321"/>
        <v>1.6666666666666665</v>
      </c>
      <c r="BT592" s="20">
        <v>8</v>
      </c>
      <c r="BU592" s="20">
        <v>5.21</v>
      </c>
      <c r="BV592" s="132">
        <f>IF(BR592="-","-",_xlfn.XLOOKUP(BR592,ABNT5101!$B$4:$B$9,ABNT5101!$C$4:$C$9))</f>
        <v>3</v>
      </c>
      <c r="BW592" s="132">
        <f>IF(BR592="-","-",_xlfn.XLOOKUP(BR592,ABNT5101!$B$4:$B$9,ABNT5101!$D$4:$D$9))</f>
        <v>0.6</v>
      </c>
      <c r="BX592" s="18" t="str">
        <f t="shared" si="322"/>
        <v>ATENDE</v>
      </c>
      <c r="BY592" s="18" t="str">
        <f t="shared" si="323"/>
        <v>ATENDE</v>
      </c>
      <c r="BZ592" s="18" t="str">
        <f t="shared" si="324"/>
        <v>ATENDE</v>
      </c>
      <c r="CA592" s="22" t="str">
        <f>BR592</f>
        <v>P6</v>
      </c>
      <c r="CB592" s="23">
        <f t="shared" si="325"/>
        <v>0.70666666666666678</v>
      </c>
      <c r="CC592" s="22">
        <v>5.12</v>
      </c>
      <c r="CD592" s="22">
        <v>3.6</v>
      </c>
      <c r="CE592" s="130">
        <f>IF(CA592="-","-",_xlfn.XLOOKUP(CA592,ABNT5101!$B$4:$B$9,ABNT5101!$C$4:$C$9))</f>
        <v>3</v>
      </c>
      <c r="CF592" s="130">
        <f>IF(CA592="-","-",_xlfn.XLOOKUP(CA592,ABNT5101!$B$4:$B$9,ABNT5101!$D$4:$D$9))</f>
        <v>0.6</v>
      </c>
      <c r="CG592" s="18" t="str">
        <f t="shared" si="326"/>
        <v>ATENDE</v>
      </c>
      <c r="CH592" s="18" t="str">
        <f t="shared" si="327"/>
        <v>ATENDE</v>
      </c>
      <c r="CI592" s="18" t="str">
        <f t="shared" si="328"/>
        <v>ATENDE</v>
      </c>
      <c r="CJ592" s="133" t="str">
        <f>_xlfn.XLOOKUP(CK592,'Banco de dados'!$B:$B,'Banco de dados'!$D:$D)</f>
        <v>TECNOWATT</v>
      </c>
      <c r="CK592" s="25" t="s">
        <v>824</v>
      </c>
      <c r="CL592" s="24" t="str">
        <f>_xlfn.XLOOKUP(CK592,'Banco de dados'!$B:$B,'Banco de dados'!$E:$E)</f>
        <v>SIGSAGPTLRRSSNDL_30W_38IBBRS
1-10C1MUN6.5</v>
      </c>
      <c r="CM592" s="24"/>
      <c r="CN592" s="24" t="e">
        <f>IF(CM592="-","-",_xlfn.XLOOKUP(CM592,'Banco de dados'!$B:$B,'Banco de dados'!$E:$E))</f>
        <v>#N/A</v>
      </c>
      <c r="CO592" s="26">
        <f t="shared" si="329"/>
        <v>1</v>
      </c>
      <c r="CP592" s="24">
        <f>_xlfn.XLOOKUP(CK592,'Banco de dados'!$B:$B,'Banco de dados'!$H:$H)</f>
        <v>30</v>
      </c>
      <c r="CQ592" s="24">
        <f>_xlfn.XLOOKUP(CM592,'Banco de dados'!$B:$B,'Banco de dados'!$H:$H)</f>
        <v>0</v>
      </c>
      <c r="CR592" s="24">
        <f>_xlfn.XLOOKUP(CK592,'Banco de dados'!$B:$B,'Banco de dados'!$F:$F)</f>
        <v>5266</v>
      </c>
      <c r="CS592" s="24">
        <f>_xlfn.XLOOKUP(CM592,'Banco de dados'!$B:$B,'Banco de dados'!$F:$F)</f>
        <v>0</v>
      </c>
      <c r="CT592" s="25">
        <v>0</v>
      </c>
      <c r="CU592" s="25"/>
      <c r="CV592" s="24" t="str">
        <f>IF(AI592&lt;=0.5,"Curto I",IF(AND(AI592&gt;='Braços de IP'!$B$9,AI592&lt;='Braços de IP'!$D$9),'Braços de IP'!$E$9,IF(AND(AI592&gt;='Braços de IP'!$B$10,AI592&lt;='Braços de IP'!$D$10),'Braços de IP'!$E$10,IF(AND(AI592&gt;='Braços de IP'!$B$11,AI592&lt;='Braços de IP'!$D$11),'Braços de IP'!$E$11,IF(AND(AI592&gt;='Braços de IP'!$B$12,AI592&lt;='Braços de IP'!$D$12),'Braços de IP'!$E$12,IF(AND(AI592&gt;='Braços de IP'!$B$13,AI592&lt;='Braços de IP'!$D$13),'Braços de IP'!$E$13,IF(AND(AI592&gt;='Braços de IP'!$B$14,AI592&lt;='Braços de IP'!$D$14),'Braços de IP'!$E$14,"ERRO")))))))</f>
        <v>Curto II</v>
      </c>
      <c r="CW592" s="25"/>
      <c r="CX592" s="24" t="str">
        <f>IF($CW592="","",VLOOKUP($CW592,'Braços de IP'!$E$9:$I$15,2,0))</f>
        <v/>
      </c>
      <c r="CY592" s="27" t="str">
        <f>IF($CW592="","",VLOOKUP($CW592,'Braços de IP'!$E$9:$I$15,5,0))</f>
        <v/>
      </c>
      <c r="CZ592" s="24"/>
      <c r="DA592" s="24"/>
      <c r="DB592" s="24"/>
      <c r="DC592" s="24"/>
      <c r="DD592" s="24"/>
      <c r="DE592" s="24"/>
      <c r="DF592" s="28">
        <f t="shared" si="330"/>
        <v>30</v>
      </c>
      <c r="DG592" s="29">
        <f t="shared" si="331"/>
        <v>100</v>
      </c>
      <c r="DH592" s="28">
        <f t="shared" si="332"/>
        <v>130</v>
      </c>
      <c r="DI592" s="30">
        <f t="shared" si="333"/>
        <v>0.7</v>
      </c>
      <c r="DJ592" s="31"/>
      <c r="DK592" s="32"/>
      <c r="DL592" s="15" t="s">
        <v>141</v>
      </c>
      <c r="DM592" s="15"/>
      <c r="DO592" s="33">
        <f t="shared" si="334"/>
        <v>0.74358974358974361</v>
      </c>
    </row>
    <row r="593" spans="2:125" ht="15.75" hidden="1" customHeight="1" x14ac:dyDescent="0.3">
      <c r="B593" t="s">
        <v>1034</v>
      </c>
      <c r="C593" t="s">
        <v>1006</v>
      </c>
      <c r="D593" s="159">
        <v>198</v>
      </c>
      <c r="E593" s="159" t="s">
        <v>146</v>
      </c>
      <c r="F593" s="15" t="s">
        <v>368</v>
      </c>
      <c r="G593" s="15">
        <v>-30.03305903</v>
      </c>
      <c r="H593" s="15">
        <v>-50.16132614</v>
      </c>
      <c r="I593" s="15" t="s">
        <v>134</v>
      </c>
      <c r="J593" s="15" t="s">
        <v>135</v>
      </c>
      <c r="K593" s="15" t="s">
        <v>136</v>
      </c>
      <c r="L593" s="15" t="s">
        <v>148</v>
      </c>
      <c r="M593" s="15">
        <v>150</v>
      </c>
      <c r="N593" s="15">
        <v>22</v>
      </c>
      <c r="O593" s="15">
        <v>0</v>
      </c>
      <c r="P593" s="15">
        <f t="shared" si="308"/>
        <v>600</v>
      </c>
      <c r="Q593" s="20">
        <v>2</v>
      </c>
      <c r="R593" s="16">
        <v>0</v>
      </c>
      <c r="S593" s="16">
        <v>7</v>
      </c>
      <c r="T593" s="15"/>
      <c r="U593" s="15"/>
      <c r="V593" s="15">
        <v>0</v>
      </c>
      <c r="W593" s="15">
        <v>3</v>
      </c>
      <c r="X593" s="15">
        <v>2</v>
      </c>
      <c r="Y593" s="15">
        <v>0</v>
      </c>
      <c r="Z593" s="15">
        <v>0</v>
      </c>
      <c r="AA593" s="15">
        <v>0</v>
      </c>
      <c r="AB593" s="15">
        <v>0</v>
      </c>
      <c r="AC593" s="15" t="s">
        <v>149</v>
      </c>
      <c r="AD593" s="15" t="s">
        <v>139</v>
      </c>
      <c r="AE593" s="15">
        <v>27.9</v>
      </c>
      <c r="AF593" s="15">
        <v>5.3</v>
      </c>
      <c r="AG593" s="15">
        <v>2</v>
      </c>
      <c r="AH593" s="15">
        <v>1</v>
      </c>
      <c r="AI593" s="15">
        <v>1.3</v>
      </c>
      <c r="AJ593" s="16">
        <f t="shared" si="309"/>
        <v>0.30000000000000004</v>
      </c>
      <c r="AK593" s="16" t="s">
        <v>135</v>
      </c>
      <c r="AL593" s="16" t="s">
        <v>135</v>
      </c>
      <c r="AM593" s="15" t="s">
        <v>140</v>
      </c>
      <c r="AN593" s="16">
        <f t="shared" si="310"/>
        <v>4</v>
      </c>
      <c r="AO593" s="16">
        <v>0</v>
      </c>
      <c r="AP593" s="16">
        <v>0</v>
      </c>
      <c r="AQ593" s="16">
        <v>0</v>
      </c>
      <c r="AR593" s="16">
        <v>0</v>
      </c>
      <c r="AS593" s="16">
        <v>0</v>
      </c>
      <c r="AT593" s="16" t="s">
        <v>135</v>
      </c>
      <c r="AU593" s="17">
        <f t="shared" si="311"/>
        <v>0</v>
      </c>
      <c r="AV593" s="17"/>
      <c r="AW593" s="17">
        <f>VLOOKUP(I593,ABNT5101!$I$3:$J$9,2)</f>
        <v>7.5</v>
      </c>
      <c r="AX593" s="17">
        <f>VLOOKUP(I593,ABNT5101!$I$3:$M$9,5)</f>
        <v>0.18</v>
      </c>
      <c r="AY593" s="131" t="str">
        <f>_xlfn.XLOOKUP(I593,ABNT5101!$I:$I,ABNT5101!$L:$L)</f>
        <v>-</v>
      </c>
      <c r="AZ593" s="131">
        <f>_xlfn.XLOOKUP(I593,ABNT5101!$I:$I,ABNT5101!M:M)</f>
        <v>0.18</v>
      </c>
      <c r="BA593" s="131" t="str">
        <f>_xlfn.XLOOKUP(I593,ABNT5101!$I:$I,ABNT5101!N:N)</f>
        <v>-</v>
      </c>
      <c r="BB593" s="131">
        <f>_xlfn.XLOOKUP(I593,ABNT5101!$I:$I,ABNT5101!O:O)</f>
        <v>16</v>
      </c>
      <c r="BC593" s="18" t="str">
        <f t="shared" si="312"/>
        <v>ATENDE</v>
      </c>
      <c r="BD593" s="19">
        <f t="shared" si="313"/>
        <v>0.56800000000000006</v>
      </c>
      <c r="BE593" s="19">
        <f t="shared" si="314"/>
        <v>0.66666666666666674</v>
      </c>
      <c r="BF593" s="19" t="str">
        <f t="shared" si="315"/>
        <v>-</v>
      </c>
      <c r="BG593" s="20">
        <v>11.76</v>
      </c>
      <c r="BH593" s="20">
        <v>0.3</v>
      </c>
      <c r="BI593" s="20"/>
      <c r="BJ593" s="20"/>
      <c r="BK593" s="21"/>
      <c r="BL593" s="20"/>
      <c r="BM593" s="18" t="str">
        <f t="shared" si="316"/>
        <v>ATENDE</v>
      </c>
      <c r="BN593" s="18" t="str">
        <f t="shared" si="317"/>
        <v>ATENDE</v>
      </c>
      <c r="BO593" s="18" t="str">
        <f t="shared" si="318"/>
        <v>ATENDE</v>
      </c>
      <c r="BP593" s="18" t="str">
        <f t="shared" si="319"/>
        <v>ATENDE</v>
      </c>
      <c r="BQ593" s="22" t="str">
        <f t="shared" si="320"/>
        <v>C5</v>
      </c>
      <c r="BR593" s="22" t="s">
        <v>135</v>
      </c>
      <c r="BS593" s="23" t="e">
        <f t="shared" si="321"/>
        <v>#VALUE!</v>
      </c>
      <c r="BT593" s="20"/>
      <c r="BU593" s="20"/>
      <c r="BV593" s="132" t="str">
        <f>IF(BR593="-","-",_xlfn.XLOOKUP(BR593,ABNT5101!$B$4:$B$9,ABNT5101!$C$4:$C$9))</f>
        <v>-</v>
      </c>
      <c r="BW593" s="132" t="str">
        <f>IF(BR593="-","-",_xlfn.XLOOKUP(BR593,ABNT5101!$B$4:$B$9,ABNT5101!$D$4:$D$9))</f>
        <v>-</v>
      </c>
      <c r="BX593" s="18" t="str">
        <f t="shared" si="322"/>
        <v>-</v>
      </c>
      <c r="BY593" s="18" t="str">
        <f t="shared" si="323"/>
        <v>-</v>
      </c>
      <c r="BZ593" s="18" t="str">
        <f t="shared" si="324"/>
        <v>-</v>
      </c>
      <c r="CA593" s="22" t="s">
        <v>136</v>
      </c>
      <c r="CB593" s="23">
        <f t="shared" si="325"/>
        <v>0.40333333333333332</v>
      </c>
      <c r="CC593" s="167">
        <v>4.21</v>
      </c>
      <c r="CD593" s="167">
        <v>2.21</v>
      </c>
      <c r="CE593" s="130">
        <f>IF(CA593="-","-",_xlfn.XLOOKUP(CA593,ABNT5101!$B$4:$B$9,ABNT5101!$C$4:$C$9))</f>
        <v>3</v>
      </c>
      <c r="CF593" s="130">
        <f>IF(CA593="-","-",_xlfn.XLOOKUP(CA593,ABNT5101!$B$4:$B$9,ABNT5101!$D$4:$D$9))</f>
        <v>0.6</v>
      </c>
      <c r="CG593" s="18" t="str">
        <f t="shared" si="326"/>
        <v>ATENDE</v>
      </c>
      <c r="CH593" s="18" t="str">
        <f t="shared" si="327"/>
        <v>ATENDE</v>
      </c>
      <c r="CI593" s="18" t="str">
        <f t="shared" si="328"/>
        <v>ATENDE</v>
      </c>
      <c r="CJ593" s="133" t="str">
        <f>_xlfn.XLOOKUP(CK593,'Banco de dados'!$B:$B,'Banco de dados'!$D:$D)</f>
        <v>LEDSTAR</v>
      </c>
      <c r="CK593" s="163" t="s">
        <v>707</v>
      </c>
      <c r="CL593" s="24" t="str">
        <f>_xlfn.XLOOKUP(CK593,'Banco de dados'!$B:$B,'Banco de dados'!$E:$E)</f>
        <v>LUM LED SL VT 9.1 28W</v>
      </c>
      <c r="CM593" s="24"/>
      <c r="CN593" s="24">
        <f>IF(CM593="-","-",_xlfn.XLOOKUP(CM593,'Banco de dados'!$B:$B,'Banco de dados'!$E:$E))</f>
        <v>0</v>
      </c>
      <c r="CO593" s="26">
        <f t="shared" si="329"/>
        <v>2</v>
      </c>
      <c r="CP593" s="24">
        <f>_xlfn.XLOOKUP(CK593,'Banco de dados'!$B:$B,'Banco de dados'!$H:$H)</f>
        <v>28</v>
      </c>
      <c r="CQ593" s="24">
        <f>_xlfn.XLOOKUP(CM593,'Banco de dados'!$B:$B,'Banco de dados'!$H:$H)</f>
        <v>0</v>
      </c>
      <c r="CR593" s="24">
        <f>_xlfn.XLOOKUP(CK593,'Banco de dados'!$B:$B,'Banco de dados'!$F:$F)</f>
        <v>4927.3500000000004</v>
      </c>
      <c r="CS593" s="24">
        <f>_xlfn.XLOOKUP(CM593,'Banco de dados'!$B:$B,'Banco de dados'!$F:$F)</f>
        <v>0</v>
      </c>
      <c r="CT593" s="25">
        <v>0</v>
      </c>
      <c r="CU593" s="163">
        <v>10</v>
      </c>
      <c r="CV593" s="24" t="str">
        <f>IF(AI593&lt;=0.5,"Curto I",IF(AND(AI593&gt;='Braços de IP'!$B$9,AI593&lt;='Braços de IP'!$D$9),'Braços de IP'!$E$9,IF(AND(AI593&gt;='Braços de IP'!$B$10,AI593&lt;='Braços de IP'!$D$10),'Braços de IP'!$E$10,IF(AND(AI593&gt;='Braços de IP'!$B$11,AI593&lt;='Braços de IP'!$D$11),'Braços de IP'!$E$11,IF(AND(AI593&gt;='Braços de IP'!$B$12,AI593&lt;='Braços de IP'!$D$12),'Braços de IP'!$E$12,IF(AND(AI593&gt;='Braços de IP'!$B$13,AI593&lt;='Braços de IP'!$D$13),'Braços de IP'!$E$13,IF(AND(AI593&gt;='Braços de IP'!$B$14,AI593&lt;='Braços de IP'!$D$14),'Braços de IP'!$E$14,"ERRO")))))))</f>
        <v>Curto II</v>
      </c>
      <c r="CW593" s="25"/>
      <c r="CX593" s="24" t="str">
        <f>IF($CW593="","",VLOOKUP($CW593,'Braços de IP'!$E$9:$I$15,2,0))</f>
        <v/>
      </c>
      <c r="CY593" s="27" t="str">
        <f>IF($CW593="","",VLOOKUP($CW593,'Braços de IP'!$E$9:$I$15,5,0))</f>
        <v/>
      </c>
      <c r="CZ593" s="24"/>
      <c r="DA593" s="24"/>
      <c r="DB593" s="24"/>
      <c r="DC593" s="24"/>
      <c r="DD593" s="24"/>
      <c r="DE593" s="24"/>
      <c r="DF593" s="28">
        <f t="shared" si="330"/>
        <v>28</v>
      </c>
      <c r="DG593" s="29">
        <f t="shared" si="331"/>
        <v>150</v>
      </c>
      <c r="DH593" s="28">
        <f t="shared" si="332"/>
        <v>356</v>
      </c>
      <c r="DI593" s="30">
        <f t="shared" si="333"/>
        <v>0.81333333333333335</v>
      </c>
      <c r="DJ593" s="31"/>
      <c r="DK593" s="32"/>
      <c r="DL593" s="15" t="s">
        <v>141</v>
      </c>
      <c r="DM593" s="15"/>
      <c r="DO593" s="33">
        <f t="shared" si="334"/>
        <v>0.83720930232558144</v>
      </c>
    </row>
    <row r="594" spans="2:125" ht="15.75" hidden="1" customHeight="1" x14ac:dyDescent="0.3">
      <c r="B594" t="s">
        <v>1034</v>
      </c>
      <c r="C594" t="s">
        <v>1006</v>
      </c>
      <c r="D594" s="159">
        <v>198</v>
      </c>
      <c r="E594" s="159" t="s">
        <v>146</v>
      </c>
      <c r="F594" s="15" t="s">
        <v>368</v>
      </c>
      <c r="G594" s="15">
        <v>-30.03305903</v>
      </c>
      <c r="H594" s="15">
        <v>-50.16132614</v>
      </c>
      <c r="I594" s="15" t="s">
        <v>134</v>
      </c>
      <c r="J594" s="15" t="s">
        <v>135</v>
      </c>
      <c r="K594" s="15" t="s">
        <v>136</v>
      </c>
      <c r="L594" s="15" t="s">
        <v>148</v>
      </c>
      <c r="M594" s="15">
        <v>150</v>
      </c>
      <c r="N594" s="15">
        <v>22</v>
      </c>
      <c r="O594" s="15">
        <v>0</v>
      </c>
      <c r="P594" s="15">
        <f t="shared" si="308"/>
        <v>600</v>
      </c>
      <c r="Q594" s="20">
        <v>2</v>
      </c>
      <c r="R594" s="16">
        <v>0</v>
      </c>
      <c r="S594" s="16">
        <v>7</v>
      </c>
      <c r="T594" s="15"/>
      <c r="U594" s="15"/>
      <c r="V594" s="15">
        <v>0</v>
      </c>
      <c r="W594" s="15">
        <v>3</v>
      </c>
      <c r="X594" s="15">
        <v>2</v>
      </c>
      <c r="Y594" s="15">
        <v>0</v>
      </c>
      <c r="Z594" s="15">
        <v>0</v>
      </c>
      <c r="AA594" s="15">
        <v>0</v>
      </c>
      <c r="AB594" s="15">
        <v>0</v>
      </c>
      <c r="AC594" s="15" t="s">
        <v>149</v>
      </c>
      <c r="AD594" s="15" t="s">
        <v>139</v>
      </c>
      <c r="AE594" s="15">
        <v>27.9</v>
      </c>
      <c r="AF594" s="15">
        <v>5.3</v>
      </c>
      <c r="AG594" s="15">
        <v>2</v>
      </c>
      <c r="AH594" s="15">
        <v>1</v>
      </c>
      <c r="AI594" s="15">
        <v>1.3</v>
      </c>
      <c r="AJ594" s="16">
        <f t="shared" si="309"/>
        <v>0.30000000000000004</v>
      </c>
      <c r="AK594" s="16" t="s">
        <v>135</v>
      </c>
      <c r="AL594" s="16" t="s">
        <v>135</v>
      </c>
      <c r="AM594" s="15" t="s">
        <v>140</v>
      </c>
      <c r="AN594" s="16">
        <f t="shared" si="310"/>
        <v>4</v>
      </c>
      <c r="AO594" s="16">
        <v>0</v>
      </c>
      <c r="AP594" s="16">
        <v>0</v>
      </c>
      <c r="AQ594" s="16">
        <v>0</v>
      </c>
      <c r="AR594" s="16">
        <v>0</v>
      </c>
      <c r="AS594" s="16">
        <v>0</v>
      </c>
      <c r="AT594" s="16" t="s">
        <v>135</v>
      </c>
      <c r="AU594" s="17">
        <f t="shared" si="311"/>
        <v>0</v>
      </c>
      <c r="AV594" s="17"/>
      <c r="AW594" s="17">
        <f>VLOOKUP(I594,ABNT5101!$I$3:$J$9,2)</f>
        <v>7.5</v>
      </c>
      <c r="AX594" s="17">
        <f>VLOOKUP(I594,ABNT5101!$I$3:$M$9,5)</f>
        <v>0.18</v>
      </c>
      <c r="AY594" s="131" t="str">
        <f>_xlfn.XLOOKUP(I594,ABNT5101!$I:$I,ABNT5101!$L:$L)</f>
        <v>-</v>
      </c>
      <c r="AZ594" s="131">
        <f>_xlfn.XLOOKUP(I594,ABNT5101!$I:$I,ABNT5101!M:M)</f>
        <v>0.18</v>
      </c>
      <c r="BA594" s="131" t="str">
        <f>_xlfn.XLOOKUP(I594,ABNT5101!$I:$I,ABNT5101!N:N)</f>
        <v>-</v>
      </c>
      <c r="BB594" s="131">
        <f>_xlfn.XLOOKUP(I594,ABNT5101!$I:$I,ABNT5101!O:O)</f>
        <v>16</v>
      </c>
      <c r="BC594" s="18" t="str">
        <f t="shared" si="312"/>
        <v>ATENDE</v>
      </c>
      <c r="BD594" s="19">
        <f t="shared" si="313"/>
        <v>0.22933333333333339</v>
      </c>
      <c r="BE594" s="19">
        <f t="shared" si="314"/>
        <v>1.166666666666667</v>
      </c>
      <c r="BF594" s="19" t="str">
        <f t="shared" si="315"/>
        <v>-</v>
      </c>
      <c r="BG594" s="20">
        <v>9.2200000000000006</v>
      </c>
      <c r="BH594" s="20">
        <v>0.39</v>
      </c>
      <c r="BI594" s="20"/>
      <c r="BJ594" s="20"/>
      <c r="BK594" s="21"/>
      <c r="BL594" s="20"/>
      <c r="BM594" s="18" t="str">
        <f t="shared" si="316"/>
        <v>ATENDE</v>
      </c>
      <c r="BN594" s="18" t="str">
        <f t="shared" si="317"/>
        <v>ATENDE</v>
      </c>
      <c r="BO594" s="18" t="str">
        <f t="shared" si="318"/>
        <v>ATENDE</v>
      </c>
      <c r="BP594" s="18" t="str">
        <f t="shared" si="319"/>
        <v>ATENDE</v>
      </c>
      <c r="BQ594" s="22" t="str">
        <f t="shared" si="320"/>
        <v>C5</v>
      </c>
      <c r="BR594" s="22" t="s">
        <v>135</v>
      </c>
      <c r="BS594" s="23" t="e">
        <f t="shared" si="321"/>
        <v>#VALUE!</v>
      </c>
      <c r="BT594" s="20"/>
      <c r="BU594" s="20"/>
      <c r="BV594" s="132" t="str">
        <f>IF(BR594="-","-",_xlfn.XLOOKUP(BR594,ABNT5101!$B$4:$B$9,ABNT5101!$C$4:$C$9))</f>
        <v>-</v>
      </c>
      <c r="BW594" s="132" t="str">
        <f>IF(BR594="-","-",_xlfn.XLOOKUP(BR594,ABNT5101!$B$4:$B$9,ABNT5101!$D$4:$D$9))</f>
        <v>-</v>
      </c>
      <c r="BX594" s="18" t="str">
        <f t="shared" si="322"/>
        <v>-</v>
      </c>
      <c r="BY594" s="18" t="str">
        <f t="shared" si="323"/>
        <v>-</v>
      </c>
      <c r="BZ594" s="18" t="str">
        <f t="shared" si="324"/>
        <v>-</v>
      </c>
      <c r="CA594" s="22" t="s">
        <v>136</v>
      </c>
      <c r="CB594" s="23">
        <f t="shared" si="325"/>
        <v>6.6666666666665986E-3</v>
      </c>
      <c r="CC594" s="167">
        <v>3.02</v>
      </c>
      <c r="CD594" s="167">
        <v>1.66</v>
      </c>
      <c r="CE594" s="130">
        <f>IF(CA594="-","-",_xlfn.XLOOKUP(CA594,ABNT5101!$B$4:$B$9,ABNT5101!$C$4:$C$9))</f>
        <v>3</v>
      </c>
      <c r="CF594" s="130">
        <f>IF(CA594="-","-",_xlfn.XLOOKUP(CA594,ABNT5101!$B$4:$B$9,ABNT5101!$D$4:$D$9))</f>
        <v>0.6</v>
      </c>
      <c r="CG594" s="18" t="str">
        <f t="shared" si="326"/>
        <v>ATENDE</v>
      </c>
      <c r="CH594" s="18" t="str">
        <f t="shared" si="327"/>
        <v>ATENDE</v>
      </c>
      <c r="CI594" s="18" t="str">
        <f t="shared" si="328"/>
        <v>ATENDE</v>
      </c>
      <c r="CJ594" s="133" t="str">
        <f>_xlfn.XLOOKUP(CK594,'Banco de dados'!$B:$B,'Banco de dados'!$D:$D)</f>
        <v>SX LIGHTING</v>
      </c>
      <c r="CK594" s="25" t="s">
        <v>798</v>
      </c>
      <c r="CL594" s="24" t="str">
        <f>_xlfn.XLOOKUP(CK594,'Banco de dados'!$B:$B,'Banco de dados'!$E:$E)</f>
        <v>SXINEVO020K40L12CZF7PHF</v>
      </c>
      <c r="CM594" s="24"/>
      <c r="CN594" s="24">
        <f>IF(CM594="-","-",_xlfn.XLOOKUP(CM594,'Banco de dados'!$B:$B,'Banco de dados'!$E:$E))</f>
        <v>0</v>
      </c>
      <c r="CO594" s="26">
        <f t="shared" si="329"/>
        <v>2</v>
      </c>
      <c r="CP594" s="24">
        <f>_xlfn.XLOOKUP(CK594,'Banco de dados'!$B:$B,'Banco de dados'!$H:$H)</f>
        <v>22.5</v>
      </c>
      <c r="CQ594" s="24" t="e">
        <f>_xlfn.XLOOKUP(CM594,'Banco de dados'!$B:$B,'Banco de dados'!$H:$H)</f>
        <v>#N/A</v>
      </c>
      <c r="CR594" s="24">
        <f>_xlfn.XLOOKUP(CK594,'Banco de dados'!$B:$B,'Banco de dados'!$F:$F)</f>
        <v>3825</v>
      </c>
      <c r="CS594" s="24">
        <f>_xlfn.XLOOKUP(CM594,'Banco de dados'!$B:$B,'Banco de dados'!$F:$F)</f>
        <v>0</v>
      </c>
      <c r="CT594" s="25">
        <v>0</v>
      </c>
      <c r="CU594" s="163">
        <v>10</v>
      </c>
      <c r="CV594" s="24" t="str">
        <f>IF(AI594&lt;=0.5,"Curto I",IF(AND(AI594&gt;='Braços de IP'!$B$9,AI594&lt;='Braços de IP'!$D$9),'Braços de IP'!$E$9,IF(AND(AI594&gt;='Braços de IP'!$B$10,AI594&lt;='Braços de IP'!$D$10),'Braços de IP'!$E$10,IF(AND(AI594&gt;='Braços de IP'!$B$11,AI594&lt;='Braços de IP'!$D$11),'Braços de IP'!$E$11,IF(AND(AI594&gt;='Braços de IP'!$B$12,AI594&lt;='Braços de IP'!$D$12),'Braços de IP'!$E$12,IF(AND(AI594&gt;='Braços de IP'!$B$13,AI594&lt;='Braços de IP'!$D$13),'Braços de IP'!$E$13,IF(AND(AI594&gt;='Braços de IP'!$B$14,AI594&lt;='Braços de IP'!$D$14),'Braços de IP'!$E$14,"ERRO")))))))</f>
        <v>Curto II</v>
      </c>
      <c r="CW594" s="25"/>
      <c r="CX594" s="24" t="str">
        <f>IF($CW594="","",VLOOKUP($CW594,'Braços de IP'!$E$9:$I$15,2,0))</f>
        <v/>
      </c>
      <c r="CY594" s="27" t="str">
        <f>IF($CW594="","",VLOOKUP($CW594,'Braços de IP'!$E$9:$I$15,5,0))</f>
        <v/>
      </c>
      <c r="CZ594" s="24"/>
      <c r="DA594" s="24"/>
      <c r="DB594" s="24"/>
      <c r="DC594" s="24"/>
      <c r="DD594" s="24"/>
      <c r="DE594" s="24"/>
      <c r="DF594" s="28">
        <f t="shared" si="330"/>
        <v>22.5</v>
      </c>
      <c r="DG594" s="29">
        <f t="shared" si="331"/>
        <v>150</v>
      </c>
      <c r="DH594" s="28">
        <f t="shared" si="332"/>
        <v>345</v>
      </c>
      <c r="DI594" s="30">
        <f t="shared" si="333"/>
        <v>0.85</v>
      </c>
      <c r="DJ594" s="31"/>
      <c r="DK594" s="32"/>
      <c r="DL594" s="15" t="s">
        <v>141</v>
      </c>
      <c r="DM594" s="15"/>
      <c r="DO594" s="33">
        <f t="shared" si="334"/>
        <v>0.8691860465116279</v>
      </c>
    </row>
    <row r="595" spans="2:125" ht="15.75" hidden="1" customHeight="1" x14ac:dyDescent="0.3">
      <c r="B595" t="s">
        <v>1034</v>
      </c>
      <c r="C595" t="s">
        <v>1006</v>
      </c>
      <c r="D595" s="159">
        <v>198</v>
      </c>
      <c r="E595" s="159" t="s">
        <v>146</v>
      </c>
      <c r="F595" s="15" t="s">
        <v>368</v>
      </c>
      <c r="G595" s="15">
        <v>-30.03305903</v>
      </c>
      <c r="H595" s="15">
        <v>-50.16132614</v>
      </c>
      <c r="I595" s="15" t="s">
        <v>134</v>
      </c>
      <c r="J595" s="15" t="s">
        <v>135</v>
      </c>
      <c r="K595" s="15" t="s">
        <v>136</v>
      </c>
      <c r="L595" s="15" t="s">
        <v>148</v>
      </c>
      <c r="M595" s="15">
        <v>150</v>
      </c>
      <c r="N595" s="15">
        <v>22</v>
      </c>
      <c r="O595" s="15">
        <v>0</v>
      </c>
      <c r="P595" s="15">
        <f t="shared" si="308"/>
        <v>600</v>
      </c>
      <c r="Q595" s="20">
        <v>2</v>
      </c>
      <c r="R595" s="16">
        <v>0</v>
      </c>
      <c r="S595" s="16">
        <v>7</v>
      </c>
      <c r="T595" s="15"/>
      <c r="U595" s="15"/>
      <c r="V595" s="15">
        <v>0</v>
      </c>
      <c r="W595" s="15">
        <v>3</v>
      </c>
      <c r="X595" s="15">
        <v>2</v>
      </c>
      <c r="Y595" s="15">
        <v>0</v>
      </c>
      <c r="Z595" s="15">
        <v>0</v>
      </c>
      <c r="AA595" s="15">
        <v>0</v>
      </c>
      <c r="AB595" s="15">
        <v>0</v>
      </c>
      <c r="AC595" s="15" t="s">
        <v>149</v>
      </c>
      <c r="AD595" s="15" t="s">
        <v>139</v>
      </c>
      <c r="AE595" s="15">
        <v>27.9</v>
      </c>
      <c r="AF595" s="15">
        <v>5.3</v>
      </c>
      <c r="AG595" s="15">
        <v>2</v>
      </c>
      <c r="AH595" s="15">
        <v>1</v>
      </c>
      <c r="AI595" s="15">
        <v>1.3</v>
      </c>
      <c r="AJ595" s="16">
        <f t="shared" si="309"/>
        <v>0.30000000000000004</v>
      </c>
      <c r="AK595" s="16" t="s">
        <v>135</v>
      </c>
      <c r="AL595" s="16" t="s">
        <v>135</v>
      </c>
      <c r="AM595" s="15" t="s">
        <v>140</v>
      </c>
      <c r="AN595" s="16">
        <f t="shared" si="310"/>
        <v>4</v>
      </c>
      <c r="AO595" s="16">
        <v>0</v>
      </c>
      <c r="AP595" s="16">
        <v>0</v>
      </c>
      <c r="AQ595" s="16">
        <v>0</v>
      </c>
      <c r="AR595" s="16">
        <v>0</v>
      </c>
      <c r="AS595" s="16">
        <v>0</v>
      </c>
      <c r="AT595" s="16" t="s">
        <v>135</v>
      </c>
      <c r="AU595" s="17">
        <f t="shared" si="311"/>
        <v>0</v>
      </c>
      <c r="AV595" s="17"/>
      <c r="AW595" s="17">
        <f>VLOOKUP(I595,ABNT5101!$I$3:$J$9,2)</f>
        <v>7.5</v>
      </c>
      <c r="AX595" s="17">
        <f>VLOOKUP(I595,ABNT5101!$I$3:$M$9,5)</f>
        <v>0.18</v>
      </c>
      <c r="AY595" s="131" t="str">
        <f>_xlfn.XLOOKUP(I595,ABNT5101!$I:$I,ABNT5101!$L:$L)</f>
        <v>-</v>
      </c>
      <c r="AZ595" s="131">
        <f>_xlfn.XLOOKUP(I595,ABNT5101!$I:$I,ABNT5101!M:M)</f>
        <v>0.18</v>
      </c>
      <c r="BA595" s="131" t="str">
        <f>_xlfn.XLOOKUP(I595,ABNT5101!$I:$I,ABNT5101!N:N)</f>
        <v>-</v>
      </c>
      <c r="BB595" s="131">
        <f>_xlfn.XLOOKUP(I595,ABNT5101!$I:$I,ABNT5101!O:O)</f>
        <v>16</v>
      </c>
      <c r="BC595" s="18" t="str">
        <f t="shared" si="312"/>
        <v>ATENDE</v>
      </c>
      <c r="BD595" s="19">
        <f t="shared" si="313"/>
        <v>0.8919999999999999</v>
      </c>
      <c r="BE595" s="19">
        <f t="shared" si="314"/>
        <v>1.3333333333333335</v>
      </c>
      <c r="BF595" s="19" t="str">
        <f t="shared" si="315"/>
        <v>-</v>
      </c>
      <c r="BG595" s="20">
        <v>14.19</v>
      </c>
      <c r="BH595" s="20">
        <v>0.42</v>
      </c>
      <c r="BI595" s="20"/>
      <c r="BJ595" s="20"/>
      <c r="BK595" s="21"/>
      <c r="BL595" s="20"/>
      <c r="BM595" s="18" t="str">
        <f t="shared" si="316"/>
        <v>ATENDE</v>
      </c>
      <c r="BN595" s="18" t="str">
        <f t="shared" si="317"/>
        <v>ATENDE</v>
      </c>
      <c r="BO595" s="18" t="str">
        <f t="shared" si="318"/>
        <v>ATENDE</v>
      </c>
      <c r="BP595" s="18" t="str">
        <f t="shared" si="319"/>
        <v>ATENDE</v>
      </c>
      <c r="BQ595" s="22" t="str">
        <f t="shared" si="320"/>
        <v>C5</v>
      </c>
      <c r="BR595" s="22" t="s">
        <v>135</v>
      </c>
      <c r="BS595" s="23" t="e">
        <f t="shared" si="321"/>
        <v>#VALUE!</v>
      </c>
      <c r="BT595" s="20"/>
      <c r="BU595" s="20"/>
      <c r="BV595" s="132" t="str">
        <f>IF(BR595="-","-",_xlfn.XLOOKUP(BR595,ABNT5101!$B$4:$B$9,ABNT5101!$C$4:$C$9))</f>
        <v>-</v>
      </c>
      <c r="BW595" s="132" t="str">
        <f>IF(BR595="-","-",_xlfn.XLOOKUP(BR595,ABNT5101!$B$4:$B$9,ABNT5101!$D$4:$D$9))</f>
        <v>-</v>
      </c>
      <c r="BX595" s="18" t="str">
        <f t="shared" si="322"/>
        <v>-</v>
      </c>
      <c r="BY595" s="18" t="str">
        <f t="shared" si="323"/>
        <v>-</v>
      </c>
      <c r="BZ595" s="18" t="str">
        <f t="shared" si="324"/>
        <v>-</v>
      </c>
      <c r="CA595" s="22" t="s">
        <v>136</v>
      </c>
      <c r="CB595" s="23">
        <f t="shared" si="325"/>
        <v>0.32333333333333347</v>
      </c>
      <c r="CC595" s="167">
        <v>3.97</v>
      </c>
      <c r="CD595" s="167">
        <v>2.58</v>
      </c>
      <c r="CE595" s="130">
        <f>IF(CA595="-","-",_xlfn.XLOOKUP(CA595,ABNT5101!$B$4:$B$9,ABNT5101!$C$4:$C$9))</f>
        <v>3</v>
      </c>
      <c r="CF595" s="130">
        <f>IF(CA595="-","-",_xlfn.XLOOKUP(CA595,ABNT5101!$B$4:$B$9,ABNT5101!$D$4:$D$9))</f>
        <v>0.6</v>
      </c>
      <c r="CG595" s="18" t="str">
        <f t="shared" si="326"/>
        <v>ATENDE</v>
      </c>
      <c r="CH595" s="18" t="str">
        <f t="shared" si="327"/>
        <v>ATENDE</v>
      </c>
      <c r="CI595" s="18" t="str">
        <f t="shared" si="328"/>
        <v>ATENDE</v>
      </c>
      <c r="CJ595" s="133" t="str">
        <f>_xlfn.XLOOKUP(CK595,'Banco de dados'!$B:$B,'Banco de dados'!$D:$D)</f>
        <v>TECNOWATT</v>
      </c>
      <c r="CK595" s="25" t="s">
        <v>824</v>
      </c>
      <c r="CL595" s="24" t="str">
        <f>_xlfn.XLOOKUP(CK595,'Banco de dados'!$B:$B,'Banco de dados'!$E:$E)</f>
        <v>SIGSAGPTLRRSSNDL_30W_38IBBRS
1-10C1MUN6.5</v>
      </c>
      <c r="CM595" s="24"/>
      <c r="CN595" s="24">
        <f>IF(CM595="-","-",_xlfn.XLOOKUP(CM595,'Banco de dados'!$B:$B,'Banco de dados'!$E:$E))</f>
        <v>0</v>
      </c>
      <c r="CO595" s="26">
        <f t="shared" si="329"/>
        <v>2</v>
      </c>
      <c r="CP595" s="24">
        <f>_xlfn.XLOOKUP(CK595,'Banco de dados'!$B:$B,'Banco de dados'!$H:$H)</f>
        <v>30</v>
      </c>
      <c r="CQ595" s="24" t="e">
        <f>_xlfn.XLOOKUP(CM595,'Banco de dados'!$B:$B,'Banco de dados'!$H:$H)</f>
        <v>#N/A</v>
      </c>
      <c r="CR595" s="24">
        <f>_xlfn.XLOOKUP(CK595,'Banco de dados'!$B:$B,'Banco de dados'!$F:$F)</f>
        <v>5266</v>
      </c>
      <c r="CS595" s="24">
        <f>_xlfn.XLOOKUP(CM595,'Banco de dados'!$B:$B,'Banco de dados'!$F:$F)</f>
        <v>0</v>
      </c>
      <c r="CT595" s="25">
        <v>0</v>
      </c>
      <c r="CU595" s="163">
        <v>10</v>
      </c>
      <c r="CV595" s="24" t="str">
        <f>IF(AI595&lt;=0.5,"Curto I",IF(AND(AI595&gt;='Braços de IP'!$B$9,AI595&lt;='Braços de IP'!$D$9),'Braços de IP'!$E$9,IF(AND(AI595&gt;='Braços de IP'!$B$10,AI595&lt;='Braços de IP'!$D$10),'Braços de IP'!$E$10,IF(AND(AI595&gt;='Braços de IP'!$B$11,AI595&lt;='Braços de IP'!$D$11),'Braços de IP'!$E$11,IF(AND(AI595&gt;='Braços de IP'!$B$12,AI595&lt;='Braços de IP'!$D$12),'Braços de IP'!$E$12,IF(AND(AI595&gt;='Braços de IP'!$B$13,AI595&lt;='Braços de IP'!$D$13),'Braços de IP'!$E$13,IF(AND(AI595&gt;='Braços de IP'!$B$14,AI595&lt;='Braços de IP'!$D$14),'Braços de IP'!$E$14,"ERRO")))))))</f>
        <v>Curto II</v>
      </c>
      <c r="CW595" s="25"/>
      <c r="CX595" s="24" t="str">
        <f>IF($CW595="","",VLOOKUP($CW595,'Braços de IP'!$E$9:$I$15,2,0))</f>
        <v/>
      </c>
      <c r="CY595" s="27" t="str">
        <f>IF($CW595="","",VLOOKUP($CW595,'Braços de IP'!$E$9:$I$15,5,0))</f>
        <v/>
      </c>
      <c r="CZ595" s="24"/>
      <c r="DA595" s="24"/>
      <c r="DB595" s="24"/>
      <c r="DC595" s="24"/>
      <c r="DD595" s="24"/>
      <c r="DE595" s="24"/>
      <c r="DF595" s="28">
        <f t="shared" si="330"/>
        <v>30</v>
      </c>
      <c r="DG595" s="29">
        <f t="shared" si="331"/>
        <v>150</v>
      </c>
      <c r="DH595" s="28">
        <f t="shared" si="332"/>
        <v>360</v>
      </c>
      <c r="DI595" s="30">
        <f t="shared" si="333"/>
        <v>0.8</v>
      </c>
      <c r="DJ595" s="31"/>
      <c r="DK595" s="32"/>
      <c r="DL595" s="15" t="s">
        <v>141</v>
      </c>
      <c r="DM595" s="15"/>
      <c r="DO595" s="33">
        <f t="shared" si="334"/>
        <v>0.82558139534883723</v>
      </c>
    </row>
    <row r="596" spans="2:125" ht="15.75" hidden="1" customHeight="1" x14ac:dyDescent="0.3">
      <c r="C596" t="s">
        <v>1006</v>
      </c>
      <c r="D596" s="15">
        <v>199</v>
      </c>
      <c r="E596" s="15" t="s">
        <v>146</v>
      </c>
      <c r="F596" s="15" t="s">
        <v>369</v>
      </c>
      <c r="G596" s="15">
        <v>-30.028559229999999</v>
      </c>
      <c r="H596" s="15">
        <v>-50.158590259999997</v>
      </c>
      <c r="I596" s="15" t="s">
        <v>134</v>
      </c>
      <c r="J596" s="15" t="s">
        <v>135</v>
      </c>
      <c r="K596" s="15" t="s">
        <v>136</v>
      </c>
      <c r="L596" s="15" t="s">
        <v>148</v>
      </c>
      <c r="M596" s="15">
        <v>100</v>
      </c>
      <c r="N596" s="15">
        <v>17</v>
      </c>
      <c r="O596" s="15">
        <v>0</v>
      </c>
      <c r="P596" s="15">
        <f t="shared" si="308"/>
        <v>200</v>
      </c>
      <c r="Q596" s="20">
        <v>2</v>
      </c>
      <c r="R596" s="16">
        <v>0</v>
      </c>
      <c r="S596" s="16">
        <v>7</v>
      </c>
      <c r="T596" s="15"/>
      <c r="U596" s="15"/>
      <c r="V596" s="15">
        <v>0</v>
      </c>
      <c r="W596" s="15">
        <v>2.5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 t="s">
        <v>138</v>
      </c>
      <c r="AD596" s="15" t="s">
        <v>139</v>
      </c>
      <c r="AE596" s="15">
        <v>36.1</v>
      </c>
      <c r="AF596" s="15">
        <v>6.3</v>
      </c>
      <c r="AG596" s="15">
        <v>1</v>
      </c>
      <c r="AH596" s="15">
        <v>0.5</v>
      </c>
      <c r="AI596" s="15">
        <v>1.3</v>
      </c>
      <c r="AJ596" s="16">
        <f t="shared" si="309"/>
        <v>0.8</v>
      </c>
      <c r="AK596" s="16" t="s">
        <v>135</v>
      </c>
      <c r="AL596" s="16" t="s">
        <v>135</v>
      </c>
      <c r="AM596" s="15" t="s">
        <v>140</v>
      </c>
      <c r="AN596" s="16">
        <f t="shared" si="310"/>
        <v>2</v>
      </c>
      <c r="AO596" s="16">
        <v>0</v>
      </c>
      <c r="AP596" s="16">
        <v>0</v>
      </c>
      <c r="AQ596" s="16">
        <v>0</v>
      </c>
      <c r="AR596" s="16">
        <v>0</v>
      </c>
      <c r="AS596" s="16">
        <v>0</v>
      </c>
      <c r="AT596" s="16" t="s">
        <v>135</v>
      </c>
      <c r="AU596" s="17">
        <f t="shared" si="311"/>
        <v>0</v>
      </c>
      <c r="AV596" s="17"/>
      <c r="AW596" s="17">
        <f>VLOOKUP(I596,ABNT5101!$I$3:$J$9,2)</f>
        <v>7.5</v>
      </c>
      <c r="AX596" s="17">
        <f>VLOOKUP(I596,ABNT5101!$I$3:$M$9,5)</f>
        <v>0.18</v>
      </c>
      <c r="AY596" s="131" t="str">
        <f>_xlfn.XLOOKUP(I596,ABNT5101!$I:$I,ABNT5101!$L:$L)</f>
        <v>-</v>
      </c>
      <c r="AZ596" s="131">
        <f>_xlfn.XLOOKUP(I596,ABNT5101!$I:$I,ABNT5101!M:M)</f>
        <v>0.18</v>
      </c>
      <c r="BA596" s="131" t="str">
        <f>_xlfn.XLOOKUP(I596,ABNT5101!$I:$I,ABNT5101!N:N)</f>
        <v>-</v>
      </c>
      <c r="BB596" s="131">
        <f>_xlfn.XLOOKUP(I596,ABNT5101!$I:$I,ABNT5101!O:O)</f>
        <v>16</v>
      </c>
      <c r="BC596" s="18" t="str">
        <f t="shared" si="312"/>
        <v>ATENDE</v>
      </c>
      <c r="BD596" s="19">
        <f t="shared" si="313"/>
        <v>0.33466666666666667</v>
      </c>
      <c r="BE596" s="19">
        <f t="shared" si="314"/>
        <v>0.2777777777777779</v>
      </c>
      <c r="BF596" s="19" t="str">
        <f t="shared" si="315"/>
        <v>-</v>
      </c>
      <c r="BG596" s="20">
        <v>10.01</v>
      </c>
      <c r="BH596" s="20">
        <v>0.23</v>
      </c>
      <c r="BI596" s="20"/>
      <c r="BJ596" s="20"/>
      <c r="BK596" s="21"/>
      <c r="BL596" s="20"/>
      <c r="BM596" s="18" t="str">
        <f t="shared" si="316"/>
        <v>ATENDE</v>
      </c>
      <c r="BN596" s="18" t="str">
        <f t="shared" si="317"/>
        <v>ATENDE</v>
      </c>
      <c r="BO596" s="18" t="str">
        <f t="shared" si="318"/>
        <v>ATENDE</v>
      </c>
      <c r="BP596" s="18" t="str">
        <f t="shared" si="319"/>
        <v>ATENDE</v>
      </c>
      <c r="BQ596" s="22" t="str">
        <f t="shared" si="320"/>
        <v>C5</v>
      </c>
      <c r="BR596" s="22" t="s">
        <v>135</v>
      </c>
      <c r="BS596" s="23" t="e">
        <f t="shared" si="321"/>
        <v>#VALUE!</v>
      </c>
      <c r="BT596" s="20"/>
      <c r="BU596" s="20"/>
      <c r="BV596" s="132" t="str">
        <f>IF(BR596="-","-",_xlfn.XLOOKUP(BR596,ABNT5101!$B$4:$B$9,ABNT5101!$C$4:$C$9))</f>
        <v>-</v>
      </c>
      <c r="BW596" s="132" t="str">
        <f>IF(BR596="-","-",_xlfn.XLOOKUP(BR596,ABNT5101!$B$4:$B$9,ABNT5101!$D$4:$D$9))</f>
        <v>-</v>
      </c>
      <c r="BX596" s="18" t="str">
        <f t="shared" si="322"/>
        <v>-</v>
      </c>
      <c r="BY596" s="18" t="str">
        <f t="shared" si="323"/>
        <v>-</v>
      </c>
      <c r="BZ596" s="18" t="str">
        <f t="shared" si="324"/>
        <v>-</v>
      </c>
      <c r="CA596" s="22" t="str">
        <f>K596</f>
        <v>P6</v>
      </c>
      <c r="CB596" s="23">
        <f t="shared" si="325"/>
        <v>0.38333333333333353</v>
      </c>
      <c r="CC596" s="22">
        <v>4.1500000000000004</v>
      </c>
      <c r="CD596" s="22">
        <v>1.42</v>
      </c>
      <c r="CE596" s="130">
        <f>IF(CA596="-","-",_xlfn.XLOOKUP(CA596,ABNT5101!$B$4:$B$9,ABNT5101!$C$4:$C$9))</f>
        <v>3</v>
      </c>
      <c r="CF596" s="130">
        <f>IF(CA596="-","-",_xlfn.XLOOKUP(CA596,ABNT5101!$B$4:$B$9,ABNT5101!$D$4:$D$9))</f>
        <v>0.6</v>
      </c>
      <c r="CG596" s="18" t="str">
        <f t="shared" si="326"/>
        <v>ATENDE</v>
      </c>
      <c r="CH596" s="18" t="str">
        <f t="shared" si="327"/>
        <v>ATENDE</v>
      </c>
      <c r="CI596" s="18" t="str">
        <f t="shared" si="328"/>
        <v>ATENDE</v>
      </c>
      <c r="CJ596" s="133" t="str">
        <f>_xlfn.XLOOKUP(CK596,'Banco de dados'!$B:$B,'Banco de dados'!$D:$D)</f>
        <v>LEDSTAR</v>
      </c>
      <c r="CK596" s="25" t="s">
        <v>707</v>
      </c>
      <c r="CL596" s="24" t="str">
        <f>_xlfn.XLOOKUP(CK596,'Banco de dados'!$B:$B,'Banco de dados'!$E:$E)</f>
        <v>LUM LED SL VT 9.1 28W</v>
      </c>
      <c r="CM596" s="24"/>
      <c r="CN596" s="24" t="e">
        <f>IF(CM596="-","-",_xlfn.XLOOKUP(CM596,'Banco de dados'!$B:$B,'Banco de dados'!$E:$E))</f>
        <v>#N/A</v>
      </c>
      <c r="CO596" s="26">
        <f t="shared" si="329"/>
        <v>1</v>
      </c>
      <c r="CP596" s="24">
        <f>_xlfn.XLOOKUP(CK596,'Banco de dados'!$B:$B,'Banco de dados'!$H:$H)</f>
        <v>28</v>
      </c>
      <c r="CQ596" s="24" t="e">
        <f>_xlfn.XLOOKUP(CM596,'Banco de dados'!$B:$B,'Banco de dados'!$H:$H)</f>
        <v>#N/A</v>
      </c>
      <c r="CR596" s="24">
        <f>_xlfn.XLOOKUP(CK596,'Banco de dados'!$B:$B,'Banco de dados'!$F:$F)</f>
        <v>4927.3500000000004</v>
      </c>
      <c r="CS596" s="24">
        <f>_xlfn.XLOOKUP(CM596,'Banco de dados'!$B:$B,'Banco de dados'!$F:$F)</f>
        <v>0</v>
      </c>
      <c r="CT596" s="25">
        <v>0</v>
      </c>
      <c r="CU596" s="25"/>
      <c r="CV596" s="24" t="str">
        <f>IF(AI596&lt;=0.5,"Curto I",IF(AND(AI596&gt;='Braços de IP'!$B$9,AI596&lt;='Braços de IP'!$D$9),'Braços de IP'!$E$9,IF(AND(AI596&gt;='Braços de IP'!$B$10,AI596&lt;='Braços de IP'!$D$10),'Braços de IP'!$E$10,IF(AND(AI596&gt;='Braços de IP'!$B$11,AI596&lt;='Braços de IP'!$D$11),'Braços de IP'!$E$11,IF(AND(AI596&gt;='Braços de IP'!$B$12,AI596&lt;='Braços de IP'!$D$12),'Braços de IP'!$E$12,IF(AND(AI596&gt;='Braços de IP'!$B$13,AI596&lt;='Braços de IP'!$D$13),'Braços de IP'!$E$13,IF(AND(AI596&gt;='Braços de IP'!$B$14,AI596&lt;='Braços de IP'!$D$14),'Braços de IP'!$E$14,"ERRO")))))))</f>
        <v>Curto II</v>
      </c>
      <c r="CW596" s="25"/>
      <c r="CX596" s="24" t="str">
        <f>IF($CW596="","",VLOOKUP($CW596,'Braços de IP'!$E$9:$I$15,2,0))</f>
        <v/>
      </c>
      <c r="CY596" s="27" t="str">
        <f>IF($CW596="","",VLOOKUP($CW596,'Braços de IP'!$E$9:$I$15,5,0))</f>
        <v/>
      </c>
      <c r="CZ596" s="24"/>
      <c r="DA596" s="24"/>
      <c r="DB596" s="24"/>
      <c r="DC596" s="24"/>
      <c r="DD596" s="24"/>
      <c r="DE596" s="24"/>
      <c r="DF596" s="28">
        <f t="shared" si="330"/>
        <v>28</v>
      </c>
      <c r="DG596" s="29">
        <f t="shared" si="331"/>
        <v>100</v>
      </c>
      <c r="DH596" s="28">
        <f t="shared" si="332"/>
        <v>128</v>
      </c>
      <c r="DI596" s="30">
        <f t="shared" si="333"/>
        <v>0.72</v>
      </c>
      <c r="DJ596" s="31"/>
      <c r="DK596" s="32"/>
      <c r="DL596" s="15" t="s">
        <v>141</v>
      </c>
      <c r="DM596" s="15"/>
      <c r="DO596" s="33">
        <f t="shared" si="334"/>
        <v>0.76068376068376065</v>
      </c>
    </row>
    <row r="597" spans="2:125" ht="15.75" hidden="1" customHeight="1" x14ac:dyDescent="0.3">
      <c r="C597" t="s">
        <v>1006</v>
      </c>
      <c r="D597" s="15">
        <v>199</v>
      </c>
      <c r="E597" s="15" t="s">
        <v>146</v>
      </c>
      <c r="F597" s="15" t="s">
        <v>369</v>
      </c>
      <c r="G597" s="15">
        <v>-30.028559229999999</v>
      </c>
      <c r="H597" s="15">
        <v>-50.158590259999997</v>
      </c>
      <c r="I597" s="15" t="s">
        <v>134</v>
      </c>
      <c r="J597" s="15" t="s">
        <v>135</v>
      </c>
      <c r="K597" s="15" t="s">
        <v>136</v>
      </c>
      <c r="L597" s="15" t="s">
        <v>148</v>
      </c>
      <c r="M597" s="15">
        <v>100</v>
      </c>
      <c r="N597" s="15">
        <v>17</v>
      </c>
      <c r="O597" s="15">
        <v>0</v>
      </c>
      <c r="P597" s="15">
        <f t="shared" si="308"/>
        <v>200</v>
      </c>
      <c r="Q597" s="20">
        <v>2</v>
      </c>
      <c r="R597" s="16">
        <v>0</v>
      </c>
      <c r="S597" s="16">
        <v>7</v>
      </c>
      <c r="T597" s="15"/>
      <c r="U597" s="15"/>
      <c r="V597" s="15">
        <v>0</v>
      </c>
      <c r="W597" s="15">
        <v>2.5</v>
      </c>
      <c r="X597" s="15">
        <v>0</v>
      </c>
      <c r="Y597" s="15">
        <v>0</v>
      </c>
      <c r="Z597" s="15">
        <v>0</v>
      </c>
      <c r="AA597" s="15">
        <v>0</v>
      </c>
      <c r="AB597" s="15">
        <v>0</v>
      </c>
      <c r="AC597" s="15" t="s">
        <v>138</v>
      </c>
      <c r="AD597" s="15" t="s">
        <v>139</v>
      </c>
      <c r="AE597" s="15">
        <v>36.1</v>
      </c>
      <c r="AF597" s="15">
        <v>6.3</v>
      </c>
      <c r="AG597" s="15">
        <v>1</v>
      </c>
      <c r="AH597" s="15">
        <v>0.5</v>
      </c>
      <c r="AI597" s="15">
        <v>1.3</v>
      </c>
      <c r="AJ597" s="16">
        <f t="shared" si="309"/>
        <v>0.8</v>
      </c>
      <c r="AK597" s="16" t="s">
        <v>135</v>
      </c>
      <c r="AL597" s="16" t="s">
        <v>135</v>
      </c>
      <c r="AM597" s="15" t="s">
        <v>140</v>
      </c>
      <c r="AN597" s="16">
        <f t="shared" si="310"/>
        <v>2</v>
      </c>
      <c r="AO597" s="16">
        <v>0</v>
      </c>
      <c r="AP597" s="16">
        <v>0</v>
      </c>
      <c r="AQ597" s="16">
        <v>0</v>
      </c>
      <c r="AR597" s="16">
        <v>0</v>
      </c>
      <c r="AS597" s="16">
        <v>0</v>
      </c>
      <c r="AT597" s="16" t="s">
        <v>135</v>
      </c>
      <c r="AU597" s="17">
        <f t="shared" si="311"/>
        <v>0</v>
      </c>
      <c r="AV597" s="17"/>
      <c r="AW597" s="17">
        <f>VLOOKUP(I597,ABNT5101!$I$3:$J$9,2)</f>
        <v>7.5</v>
      </c>
      <c r="AX597" s="17">
        <f>VLOOKUP(I597,ABNT5101!$I$3:$M$9,5)</f>
        <v>0.18</v>
      </c>
      <c r="AY597" s="131" t="str">
        <f>_xlfn.XLOOKUP(I597,ABNT5101!$I:$I,ABNT5101!$L:$L)</f>
        <v>-</v>
      </c>
      <c r="AZ597" s="131">
        <f>_xlfn.XLOOKUP(I597,ABNT5101!$I:$I,ABNT5101!M:M)</f>
        <v>0.18</v>
      </c>
      <c r="BA597" s="131" t="str">
        <f>_xlfn.XLOOKUP(I597,ABNT5101!$I:$I,ABNT5101!N:N)</f>
        <v>-</v>
      </c>
      <c r="BB597" s="131">
        <f>_xlfn.XLOOKUP(I597,ABNT5101!$I:$I,ABNT5101!O:O)</f>
        <v>16</v>
      </c>
      <c r="BC597" s="18" t="str">
        <f t="shared" si="312"/>
        <v>ATENDE</v>
      </c>
      <c r="BD597" s="19">
        <f t="shared" si="313"/>
        <v>5.3333333333334121E-3</v>
      </c>
      <c r="BE597" s="19">
        <f t="shared" si="314"/>
        <v>0.22222222222222232</v>
      </c>
      <c r="BF597" s="19" t="str">
        <f t="shared" si="315"/>
        <v>-</v>
      </c>
      <c r="BG597" s="20">
        <v>7.54</v>
      </c>
      <c r="BH597" s="20">
        <v>0.22</v>
      </c>
      <c r="BI597" s="20"/>
      <c r="BJ597" s="20"/>
      <c r="BK597" s="21"/>
      <c r="BL597" s="20"/>
      <c r="BM597" s="18" t="str">
        <f t="shared" si="316"/>
        <v>ATENDE</v>
      </c>
      <c r="BN597" s="18" t="str">
        <f t="shared" si="317"/>
        <v>ATENDE</v>
      </c>
      <c r="BO597" s="18" t="str">
        <f t="shared" si="318"/>
        <v>ATENDE</v>
      </c>
      <c r="BP597" s="18" t="str">
        <f t="shared" si="319"/>
        <v>ATENDE</v>
      </c>
      <c r="BQ597" s="22" t="str">
        <f t="shared" si="320"/>
        <v>C5</v>
      </c>
      <c r="BR597" s="22" t="s">
        <v>135</v>
      </c>
      <c r="BS597" s="23" t="e">
        <f t="shared" si="321"/>
        <v>#VALUE!</v>
      </c>
      <c r="BT597" s="20"/>
      <c r="BU597" s="20"/>
      <c r="BV597" s="132" t="str">
        <f>IF(BR597="-","-",_xlfn.XLOOKUP(BR597,ABNT5101!$B$4:$B$9,ABNT5101!$C$4:$C$9))</f>
        <v>-</v>
      </c>
      <c r="BW597" s="132" t="str">
        <f>IF(BR597="-","-",_xlfn.XLOOKUP(BR597,ABNT5101!$B$4:$B$9,ABNT5101!$D$4:$D$9))</f>
        <v>-</v>
      </c>
      <c r="BX597" s="18" t="str">
        <f t="shared" si="322"/>
        <v>-</v>
      </c>
      <c r="BY597" s="18" t="str">
        <f t="shared" si="323"/>
        <v>-</v>
      </c>
      <c r="BZ597" s="18" t="str">
        <f t="shared" si="324"/>
        <v>-</v>
      </c>
      <c r="CA597" s="22" t="str">
        <f>K597</f>
        <v>P6</v>
      </c>
      <c r="CB597" s="23">
        <f t="shared" si="325"/>
        <v>3.0000000000000027E-2</v>
      </c>
      <c r="CC597" s="22">
        <v>3.09</v>
      </c>
      <c r="CD597" s="22">
        <v>1.58</v>
      </c>
      <c r="CE597" s="130">
        <f>IF(CA597="-","-",_xlfn.XLOOKUP(CA597,ABNT5101!$B$4:$B$9,ABNT5101!$C$4:$C$9))</f>
        <v>3</v>
      </c>
      <c r="CF597" s="130">
        <f>IF(CA597="-","-",_xlfn.XLOOKUP(CA597,ABNT5101!$B$4:$B$9,ABNT5101!$D$4:$D$9))</f>
        <v>0.6</v>
      </c>
      <c r="CG597" s="18" t="str">
        <f t="shared" si="326"/>
        <v>ATENDE</v>
      </c>
      <c r="CH597" s="18" t="str">
        <f t="shared" si="327"/>
        <v>ATENDE</v>
      </c>
      <c r="CI597" s="18" t="str">
        <f t="shared" si="328"/>
        <v>ATENDE</v>
      </c>
      <c r="CJ597" s="133" t="str">
        <f>_xlfn.XLOOKUP(CK597,'Banco de dados'!$B:$B,'Banco de dados'!$D:$D)</f>
        <v>SX LIGHTING</v>
      </c>
      <c r="CK597" s="25" t="s">
        <v>798</v>
      </c>
      <c r="CL597" s="24" t="str">
        <f>_xlfn.XLOOKUP(CK597,'Banco de dados'!$B:$B,'Banco de dados'!$E:$E)</f>
        <v>SXINEVO020K40L12CZF7PHF</v>
      </c>
      <c r="CM597" s="24"/>
      <c r="CN597" s="24" t="e">
        <f>IF(CM597="-","-",_xlfn.XLOOKUP(CM597,'Banco de dados'!$B:$B,'Banco de dados'!$E:$E))</f>
        <v>#N/A</v>
      </c>
      <c r="CO597" s="26">
        <f t="shared" si="329"/>
        <v>1</v>
      </c>
      <c r="CP597" s="24">
        <f>_xlfn.XLOOKUP(CK597,'Banco de dados'!$B:$B,'Banco de dados'!$H:$H)</f>
        <v>22.5</v>
      </c>
      <c r="CQ597" s="24" t="e">
        <f>_xlfn.XLOOKUP(CM597,'Banco de dados'!$B:$B,'Banco de dados'!$H:$H)</f>
        <v>#N/A</v>
      </c>
      <c r="CR597" s="24">
        <f>_xlfn.XLOOKUP(CK597,'Banco de dados'!$B:$B,'Banco de dados'!$F:$F)</f>
        <v>3825</v>
      </c>
      <c r="CS597" s="24" t="e">
        <f>_xlfn.XLOOKUP(CM597,'Banco de dados'!$B:$B,'Banco de dados'!$F:$F)</f>
        <v>#N/A</v>
      </c>
      <c r="CT597" s="25">
        <v>0</v>
      </c>
      <c r="CU597" s="25">
        <v>5</v>
      </c>
      <c r="CV597" s="24" t="str">
        <f>IF(AI597&lt;=0.5,"Curto I",IF(AND(AI597&gt;='Braços de IP'!$B$9,AI597&lt;='Braços de IP'!$D$9),'Braços de IP'!$E$9,IF(AND(AI597&gt;='Braços de IP'!$B$10,AI597&lt;='Braços de IP'!$D$10),'Braços de IP'!$E$10,IF(AND(AI597&gt;='Braços de IP'!$B$11,AI597&lt;='Braços de IP'!$D$11),'Braços de IP'!$E$11,IF(AND(AI597&gt;='Braços de IP'!$B$12,AI597&lt;='Braços de IP'!$D$12),'Braços de IP'!$E$12,IF(AND(AI597&gt;='Braços de IP'!$B$13,AI597&lt;='Braços de IP'!$D$13),'Braços de IP'!$E$13,IF(AND(AI597&gt;='Braços de IP'!$B$14,AI597&lt;='Braços de IP'!$D$14),'Braços de IP'!$E$14,"ERRO")))))))</f>
        <v>Curto II</v>
      </c>
      <c r="CW597" s="25"/>
      <c r="CX597" s="24" t="str">
        <f>IF($CW597="","",VLOOKUP($CW597,'Braços de IP'!$E$9:$I$15,2,0))</f>
        <v/>
      </c>
      <c r="CY597" s="27" t="str">
        <f>IF($CW597="","",VLOOKUP($CW597,'Braços de IP'!$E$9:$I$15,5,0))</f>
        <v/>
      </c>
      <c r="CZ597" s="24"/>
      <c r="DA597" s="24"/>
      <c r="DB597" s="24"/>
      <c r="DC597" s="24"/>
      <c r="DD597" s="24"/>
      <c r="DE597" s="24"/>
      <c r="DF597" s="28">
        <f t="shared" si="330"/>
        <v>22.5</v>
      </c>
      <c r="DG597" s="29">
        <f t="shared" si="331"/>
        <v>100</v>
      </c>
      <c r="DH597" s="28">
        <f t="shared" si="332"/>
        <v>122.5</v>
      </c>
      <c r="DI597" s="30">
        <f t="shared" si="333"/>
        <v>0.77500000000000002</v>
      </c>
      <c r="DJ597" s="31"/>
      <c r="DK597" s="32"/>
      <c r="DL597" s="15" t="s">
        <v>141</v>
      </c>
      <c r="DM597" s="15"/>
      <c r="DO597" s="33">
        <f t="shared" si="334"/>
        <v>0.80769230769230771</v>
      </c>
    </row>
    <row r="598" spans="2:125" ht="15.75" hidden="1" customHeight="1" x14ac:dyDescent="0.3">
      <c r="C598" t="s">
        <v>1006</v>
      </c>
      <c r="D598" s="15">
        <v>199</v>
      </c>
      <c r="E598" s="15" t="s">
        <v>146</v>
      </c>
      <c r="F598" s="15" t="s">
        <v>369</v>
      </c>
      <c r="G598" s="15">
        <v>-30.028559229999999</v>
      </c>
      <c r="H598" s="15">
        <v>-50.158590259999997</v>
      </c>
      <c r="I598" s="15" t="s">
        <v>134</v>
      </c>
      <c r="J598" s="15" t="s">
        <v>135</v>
      </c>
      <c r="K598" s="15" t="s">
        <v>136</v>
      </c>
      <c r="L598" s="15" t="s">
        <v>148</v>
      </c>
      <c r="M598" s="15">
        <v>100</v>
      </c>
      <c r="N598" s="15">
        <v>17</v>
      </c>
      <c r="O598" s="15">
        <v>0</v>
      </c>
      <c r="P598" s="15">
        <f t="shared" si="308"/>
        <v>200</v>
      </c>
      <c r="Q598" s="20">
        <v>2</v>
      </c>
      <c r="R598" s="16">
        <v>0</v>
      </c>
      <c r="S598" s="16">
        <v>7</v>
      </c>
      <c r="T598" s="15"/>
      <c r="U598" s="15"/>
      <c r="V598" s="15">
        <v>0</v>
      </c>
      <c r="W598" s="15">
        <v>2.5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 t="s">
        <v>138</v>
      </c>
      <c r="AD598" s="15" t="s">
        <v>139</v>
      </c>
      <c r="AE598" s="15">
        <v>36.1</v>
      </c>
      <c r="AF598" s="15">
        <v>6.3</v>
      </c>
      <c r="AG598" s="15">
        <v>1</v>
      </c>
      <c r="AH598" s="15">
        <v>0.5</v>
      </c>
      <c r="AI598" s="15">
        <v>1.3</v>
      </c>
      <c r="AJ598" s="16">
        <f t="shared" si="309"/>
        <v>0.8</v>
      </c>
      <c r="AK598" s="16" t="s">
        <v>135</v>
      </c>
      <c r="AL598" s="16" t="s">
        <v>135</v>
      </c>
      <c r="AM598" s="15" t="s">
        <v>140</v>
      </c>
      <c r="AN598" s="16">
        <f t="shared" si="310"/>
        <v>2</v>
      </c>
      <c r="AO598" s="16">
        <v>0</v>
      </c>
      <c r="AP598" s="16">
        <v>0</v>
      </c>
      <c r="AQ598" s="16">
        <v>0</v>
      </c>
      <c r="AR598" s="16">
        <v>0</v>
      </c>
      <c r="AS598" s="16">
        <v>0</v>
      </c>
      <c r="AT598" s="16" t="s">
        <v>135</v>
      </c>
      <c r="AU598" s="17">
        <f t="shared" si="311"/>
        <v>0</v>
      </c>
      <c r="AV598" s="17"/>
      <c r="AW598" s="17">
        <f>VLOOKUP(I598,ABNT5101!$I$3:$J$9,2)</f>
        <v>7.5</v>
      </c>
      <c r="AX598" s="17">
        <f>VLOOKUP(I598,ABNT5101!$I$3:$M$9,5)</f>
        <v>0.18</v>
      </c>
      <c r="AY598" s="131" t="str">
        <f>_xlfn.XLOOKUP(I598,ABNT5101!$I:$I,ABNT5101!$L:$L)</f>
        <v>-</v>
      </c>
      <c r="AZ598" s="131">
        <f>_xlfn.XLOOKUP(I598,ABNT5101!$I:$I,ABNT5101!M:M)</f>
        <v>0.18</v>
      </c>
      <c r="BA598" s="131" t="str">
        <f>_xlfn.XLOOKUP(I598,ABNT5101!$I:$I,ABNT5101!N:N)</f>
        <v>-</v>
      </c>
      <c r="BB598" s="131">
        <f>_xlfn.XLOOKUP(I598,ABNT5101!$I:$I,ABNT5101!O:O)</f>
        <v>16</v>
      </c>
      <c r="BC598" s="18" t="str">
        <f t="shared" si="312"/>
        <v>ATENDE</v>
      </c>
      <c r="BD598" s="19">
        <f t="shared" si="313"/>
        <v>0.59466666666666668</v>
      </c>
      <c r="BE598" s="19">
        <f t="shared" si="314"/>
        <v>0.33333333333333326</v>
      </c>
      <c r="BF598" s="19" t="str">
        <f t="shared" si="315"/>
        <v>-</v>
      </c>
      <c r="BG598" s="20">
        <v>11.96</v>
      </c>
      <c r="BH598" s="20">
        <v>0.24</v>
      </c>
      <c r="BI598" s="20"/>
      <c r="BJ598" s="20"/>
      <c r="BK598" s="21"/>
      <c r="BL598" s="20"/>
      <c r="BM598" s="18" t="str">
        <f t="shared" si="316"/>
        <v>ATENDE</v>
      </c>
      <c r="BN598" s="18" t="str">
        <f t="shared" si="317"/>
        <v>ATENDE</v>
      </c>
      <c r="BO598" s="18" t="str">
        <f t="shared" si="318"/>
        <v>ATENDE</v>
      </c>
      <c r="BP598" s="18" t="str">
        <f t="shared" si="319"/>
        <v>ATENDE</v>
      </c>
      <c r="BQ598" s="22" t="str">
        <f t="shared" si="320"/>
        <v>C5</v>
      </c>
      <c r="BR598" s="22" t="s">
        <v>135</v>
      </c>
      <c r="BS598" s="23" t="e">
        <f t="shared" si="321"/>
        <v>#VALUE!</v>
      </c>
      <c r="BT598" s="20"/>
      <c r="BU598" s="20"/>
      <c r="BV598" s="132" t="str">
        <f>IF(BR598="-","-",_xlfn.XLOOKUP(BR598,ABNT5101!$B$4:$B$9,ABNT5101!$C$4:$C$9))</f>
        <v>-</v>
      </c>
      <c r="BW598" s="132" t="str">
        <f>IF(BR598="-","-",_xlfn.XLOOKUP(BR598,ABNT5101!$B$4:$B$9,ABNT5101!$D$4:$D$9))</f>
        <v>-</v>
      </c>
      <c r="BX598" s="18" t="str">
        <f t="shared" si="322"/>
        <v>-</v>
      </c>
      <c r="BY598" s="18" t="str">
        <f t="shared" si="323"/>
        <v>-</v>
      </c>
      <c r="BZ598" s="18" t="str">
        <f t="shared" si="324"/>
        <v>-</v>
      </c>
      <c r="CA598" s="22" t="str">
        <f>K598</f>
        <v>P6</v>
      </c>
      <c r="CB598" s="23">
        <f t="shared" si="325"/>
        <v>0.29333333333333322</v>
      </c>
      <c r="CC598" s="22">
        <v>3.88</v>
      </c>
      <c r="CD598" s="22">
        <v>1.56</v>
      </c>
      <c r="CE598" s="130">
        <f>IF(CA598="-","-",_xlfn.XLOOKUP(CA598,ABNT5101!$B$4:$B$9,ABNT5101!$C$4:$C$9))</f>
        <v>3</v>
      </c>
      <c r="CF598" s="130">
        <f>IF(CA598="-","-",_xlfn.XLOOKUP(CA598,ABNT5101!$B$4:$B$9,ABNT5101!$D$4:$D$9))</f>
        <v>0.6</v>
      </c>
      <c r="CG598" s="18" t="str">
        <f t="shared" si="326"/>
        <v>ATENDE</v>
      </c>
      <c r="CH598" s="18" t="str">
        <f t="shared" si="327"/>
        <v>ATENDE</v>
      </c>
      <c r="CI598" s="18" t="str">
        <f t="shared" si="328"/>
        <v>ATENDE</v>
      </c>
      <c r="CJ598" s="133" t="str">
        <f>_xlfn.XLOOKUP(CK598,'Banco de dados'!$B:$B,'Banco de dados'!$D:$D)</f>
        <v>TECNOWATT</v>
      </c>
      <c r="CK598" s="25" t="s">
        <v>824</v>
      </c>
      <c r="CL598" s="24" t="str">
        <f>_xlfn.XLOOKUP(CK598,'Banco de dados'!$B:$B,'Banco de dados'!$E:$E)</f>
        <v>SIGSAGPTLRRSSNDL_30W_38IBBRS
1-10C1MUN6.5</v>
      </c>
      <c r="CM598" s="24"/>
      <c r="CN598" s="24" t="e">
        <f>IF(CM598="-","-",_xlfn.XLOOKUP(CM598,'Banco de dados'!$B:$B,'Banco de dados'!$E:$E))</f>
        <v>#N/A</v>
      </c>
      <c r="CO598" s="26">
        <f t="shared" si="329"/>
        <v>1</v>
      </c>
      <c r="CP598" s="24">
        <f>_xlfn.XLOOKUP(CK598,'Banco de dados'!$B:$B,'Banco de dados'!$H:$H)</f>
        <v>30</v>
      </c>
      <c r="CQ598" s="24" t="e">
        <f>_xlfn.XLOOKUP(CM598,'Banco de dados'!$B:$B,'Banco de dados'!$H:$H)</f>
        <v>#N/A</v>
      </c>
      <c r="CR598" s="24">
        <f>_xlfn.XLOOKUP(CK598,'Banco de dados'!$B:$B,'Banco de dados'!$F:$F)</f>
        <v>5266</v>
      </c>
      <c r="CS598" s="24" t="e">
        <f>_xlfn.XLOOKUP(CM598,'Banco de dados'!$B:$B,'Banco de dados'!$F:$F)</f>
        <v>#N/A</v>
      </c>
      <c r="CT598" s="25">
        <v>0</v>
      </c>
      <c r="CU598" s="25"/>
      <c r="CV598" s="24" t="str">
        <f>IF(AI598&lt;=0.5,"Curto I",IF(AND(AI598&gt;='Braços de IP'!$B$9,AI598&lt;='Braços de IP'!$D$9),'Braços de IP'!$E$9,IF(AND(AI598&gt;='Braços de IP'!$B$10,AI598&lt;='Braços de IP'!$D$10),'Braços de IP'!$E$10,IF(AND(AI598&gt;='Braços de IP'!$B$11,AI598&lt;='Braços de IP'!$D$11),'Braços de IP'!$E$11,IF(AND(AI598&gt;='Braços de IP'!$B$12,AI598&lt;='Braços de IP'!$D$12),'Braços de IP'!$E$12,IF(AND(AI598&gt;='Braços de IP'!$B$13,AI598&lt;='Braços de IP'!$D$13),'Braços de IP'!$E$13,IF(AND(AI598&gt;='Braços de IP'!$B$14,AI598&lt;='Braços de IP'!$D$14),'Braços de IP'!$E$14,"ERRO")))))))</f>
        <v>Curto II</v>
      </c>
      <c r="CW598" s="25"/>
      <c r="CX598" s="24" t="str">
        <f>IF($CW598="","",VLOOKUP($CW598,'Braços de IP'!$E$9:$I$15,2,0))</f>
        <v/>
      </c>
      <c r="CY598" s="27" t="str">
        <f>IF($CW598="","",VLOOKUP($CW598,'Braços de IP'!$E$9:$I$15,5,0))</f>
        <v/>
      </c>
      <c r="CZ598" s="24"/>
      <c r="DA598" s="24"/>
      <c r="DB598" s="24"/>
      <c r="DC598" s="24"/>
      <c r="DD598" s="24"/>
      <c r="DE598" s="24"/>
      <c r="DF598" s="28">
        <f t="shared" si="330"/>
        <v>30</v>
      </c>
      <c r="DG598" s="29">
        <f t="shared" si="331"/>
        <v>100</v>
      </c>
      <c r="DH598" s="28">
        <f t="shared" si="332"/>
        <v>130</v>
      </c>
      <c r="DI598" s="30">
        <f t="shared" si="333"/>
        <v>0.7</v>
      </c>
      <c r="DJ598" s="31"/>
      <c r="DK598" s="32"/>
      <c r="DL598" s="15" t="s">
        <v>141</v>
      </c>
      <c r="DM598" s="15"/>
      <c r="DO598" s="33">
        <f t="shared" si="334"/>
        <v>0.74358974358974361</v>
      </c>
    </row>
    <row r="599" spans="2:125" ht="15.75" hidden="1" customHeight="1" x14ac:dyDescent="0.3">
      <c r="C599" t="s">
        <v>1006</v>
      </c>
      <c r="D599" s="15">
        <v>200</v>
      </c>
      <c r="E599" s="15" t="s">
        <v>132</v>
      </c>
      <c r="F599" s="15" t="s">
        <v>370</v>
      </c>
      <c r="G599" s="15">
        <v>-30.02591413</v>
      </c>
      <c r="H599" s="15">
        <v>-50.152264359999997</v>
      </c>
      <c r="I599" s="15" t="s">
        <v>154</v>
      </c>
      <c r="J599" s="15" t="s">
        <v>135</v>
      </c>
      <c r="K599" s="15" t="s">
        <v>136</v>
      </c>
      <c r="L599" s="15" t="s">
        <v>148</v>
      </c>
      <c r="M599" s="15">
        <v>100</v>
      </c>
      <c r="N599" s="15">
        <v>17</v>
      </c>
      <c r="O599" s="15">
        <v>0</v>
      </c>
      <c r="P599" s="15">
        <f t="shared" si="308"/>
        <v>200</v>
      </c>
      <c r="Q599" s="20">
        <v>2</v>
      </c>
      <c r="R599" s="16">
        <v>3</v>
      </c>
      <c r="S599" s="16">
        <v>7</v>
      </c>
      <c r="T599" s="15"/>
      <c r="U599" s="15"/>
      <c r="V599" s="15">
        <v>0</v>
      </c>
      <c r="W599" s="15">
        <v>2.5</v>
      </c>
      <c r="X599" s="15">
        <v>0</v>
      </c>
      <c r="Y599" s="15">
        <v>0</v>
      </c>
      <c r="Z599" s="15">
        <v>0</v>
      </c>
      <c r="AA599" s="15">
        <v>0</v>
      </c>
      <c r="AB599" s="15">
        <v>0</v>
      </c>
      <c r="AC599" s="15" t="s">
        <v>138</v>
      </c>
      <c r="AD599" s="15" t="s">
        <v>139</v>
      </c>
      <c r="AE599" s="15">
        <v>37</v>
      </c>
      <c r="AF599" s="15">
        <v>7.5</v>
      </c>
      <c r="AG599" s="15">
        <v>1</v>
      </c>
      <c r="AH599" s="15">
        <v>0.3</v>
      </c>
      <c r="AI599" s="15">
        <v>1.3</v>
      </c>
      <c r="AJ599" s="16">
        <f t="shared" si="309"/>
        <v>1</v>
      </c>
      <c r="AK599" s="16" t="s">
        <v>135</v>
      </c>
      <c r="AL599" s="16" t="s">
        <v>135</v>
      </c>
      <c r="AM599" s="15" t="s">
        <v>140</v>
      </c>
      <c r="AN599" s="16">
        <f t="shared" si="310"/>
        <v>2</v>
      </c>
      <c r="AO599" s="16">
        <v>0</v>
      </c>
      <c r="AP599" s="16">
        <v>0</v>
      </c>
      <c r="AQ599" s="16">
        <v>0</v>
      </c>
      <c r="AR599" s="16">
        <v>0</v>
      </c>
      <c r="AS599" s="16">
        <v>0</v>
      </c>
      <c r="AT599" s="16" t="s">
        <v>135</v>
      </c>
      <c r="AU599" s="17">
        <f t="shared" si="311"/>
        <v>0</v>
      </c>
      <c r="AV599" s="17"/>
      <c r="AW599" s="17">
        <f>VLOOKUP(I599,ABNT5101!$I$3:$J$9,2)</f>
        <v>10</v>
      </c>
      <c r="AX599" s="17">
        <f>VLOOKUP(I599,ABNT5101!$I$3:$M$9,5)</f>
        <v>0.18</v>
      </c>
      <c r="AY599" s="131" t="str">
        <f>_xlfn.XLOOKUP(I599,ABNT5101!$I:$I,ABNT5101!$L:$L)</f>
        <v>-</v>
      </c>
      <c r="AZ599" s="131">
        <f>_xlfn.XLOOKUP(I599,ABNT5101!$I:$I,ABNT5101!M:M)</f>
        <v>0.18</v>
      </c>
      <c r="BA599" s="131" t="str">
        <f>_xlfn.XLOOKUP(I599,ABNT5101!$I:$I,ABNT5101!N:N)</f>
        <v>-</v>
      </c>
      <c r="BB599" s="131">
        <f>_xlfn.XLOOKUP(I599,ABNT5101!$I:$I,ABNT5101!O:O)</f>
        <v>16</v>
      </c>
      <c r="BC599" s="18" t="str">
        <f t="shared" si="312"/>
        <v>ATENDE</v>
      </c>
      <c r="BD599" s="19">
        <f t="shared" si="313"/>
        <v>0.11699999999999999</v>
      </c>
      <c r="BE599" s="19">
        <f t="shared" si="314"/>
        <v>1</v>
      </c>
      <c r="BF599" s="19" t="str">
        <f t="shared" si="315"/>
        <v>-</v>
      </c>
      <c r="BG599" s="20">
        <v>11.17</v>
      </c>
      <c r="BH599" s="20">
        <v>0.36</v>
      </c>
      <c r="BI599" s="20"/>
      <c r="BJ599" s="20"/>
      <c r="BK599" s="21"/>
      <c r="BL599" s="20"/>
      <c r="BM599" s="18" t="str">
        <f t="shared" si="316"/>
        <v>ATENDE</v>
      </c>
      <c r="BN599" s="18" t="str">
        <f t="shared" si="317"/>
        <v>ATENDE</v>
      </c>
      <c r="BO599" s="18" t="str">
        <f t="shared" si="318"/>
        <v>ATENDE</v>
      </c>
      <c r="BP599" s="18" t="str">
        <f t="shared" si="319"/>
        <v>ATENDE</v>
      </c>
      <c r="BQ599" s="22" t="str">
        <f t="shared" si="320"/>
        <v>C4</v>
      </c>
      <c r="BR599" s="22" t="str">
        <f t="shared" ref="BR599:BR613" si="335">K599</f>
        <v>P6</v>
      </c>
      <c r="BS599" s="23">
        <f t="shared" si="321"/>
        <v>1.9499999999999997</v>
      </c>
      <c r="BT599" s="20">
        <v>8.85</v>
      </c>
      <c r="BU599" s="20">
        <v>3.02</v>
      </c>
      <c r="BV599" s="132">
        <f>IF(BR599="-","-",_xlfn.XLOOKUP(BR599,ABNT5101!$B$4:$B$9,ABNT5101!$C$4:$C$9))</f>
        <v>3</v>
      </c>
      <c r="BW599" s="132">
        <f>IF(BR599="-","-",_xlfn.XLOOKUP(BR599,ABNT5101!$B$4:$B$9,ABNT5101!$D$4:$D$9))</f>
        <v>0.6</v>
      </c>
      <c r="BX599" s="18" t="str">
        <f t="shared" si="322"/>
        <v>ATENDE</v>
      </c>
      <c r="BY599" s="18" t="str">
        <f t="shared" si="323"/>
        <v>ATENDE</v>
      </c>
      <c r="BZ599" s="18" t="str">
        <f t="shared" si="324"/>
        <v>ATENDE</v>
      </c>
      <c r="CA599" s="22" t="str">
        <f t="shared" ref="CA599:CA613" si="336">BR599</f>
        <v>P6</v>
      </c>
      <c r="CB599" s="23">
        <f t="shared" si="325"/>
        <v>1.4066666666666667</v>
      </c>
      <c r="CC599" s="22">
        <v>7.22</v>
      </c>
      <c r="CD599" s="22">
        <v>3.25</v>
      </c>
      <c r="CE599" s="130">
        <f>IF(CA599="-","-",_xlfn.XLOOKUP(CA599,ABNT5101!$B$4:$B$9,ABNT5101!$C$4:$C$9))</f>
        <v>3</v>
      </c>
      <c r="CF599" s="130">
        <f>IF(CA599="-","-",_xlfn.XLOOKUP(CA599,ABNT5101!$B$4:$B$9,ABNT5101!$D$4:$D$9))</f>
        <v>0.6</v>
      </c>
      <c r="CG599" s="18" t="str">
        <f t="shared" si="326"/>
        <v>ATENDE</v>
      </c>
      <c r="CH599" s="18" t="str">
        <f t="shared" si="327"/>
        <v>ATENDE</v>
      </c>
      <c r="CI599" s="18" t="str">
        <f t="shared" si="328"/>
        <v>ATENDE</v>
      </c>
      <c r="CJ599" s="133" t="str">
        <f>_xlfn.XLOOKUP(CK599,'Banco de dados'!$B:$B,'Banco de dados'!$D:$D)</f>
        <v>LEDSTAR</v>
      </c>
      <c r="CK599" s="25" t="s">
        <v>713</v>
      </c>
      <c r="CL599" s="24" t="str">
        <f>_xlfn.XLOOKUP(CK599,'Banco de dados'!$B:$B,'Banco de dados'!$E:$E)</f>
        <v>LUM LED SL VT 9.1 52W</v>
      </c>
      <c r="CM599" s="24"/>
      <c r="CN599" s="24" t="e">
        <f>IF(CM599="-","-",_xlfn.XLOOKUP(CM599,'Banco de dados'!$B:$B,'Banco de dados'!$E:$E))</f>
        <v>#N/A</v>
      </c>
      <c r="CO599" s="26">
        <f t="shared" si="329"/>
        <v>1</v>
      </c>
      <c r="CP599" s="24">
        <f>_xlfn.XLOOKUP(CK599,'Banco de dados'!$B:$B,'Banco de dados'!$H:$H)</f>
        <v>52</v>
      </c>
      <c r="CQ599" s="24">
        <f>_xlfn.XLOOKUP(CM599,'Banco de dados'!$B:$B,'Banco de dados'!$H:$H)</f>
        <v>0</v>
      </c>
      <c r="CR599" s="24">
        <f>_xlfn.XLOOKUP(CK599,'Banco de dados'!$B:$B,'Banco de dados'!$F:$F)</f>
        <v>8960.18</v>
      </c>
      <c r="CS599" s="24" t="e">
        <f>_xlfn.XLOOKUP(CM599,'Banco de dados'!$B:$B,'Banco de dados'!$F:$F)</f>
        <v>#N/A</v>
      </c>
      <c r="CT599" s="25">
        <v>0</v>
      </c>
      <c r="CU599" s="25"/>
      <c r="CV599" s="24" t="str">
        <f>IF(AI599&lt;=0.5,"Curto I",IF(AND(AI599&gt;='Braços de IP'!$B$9,AI599&lt;='Braços de IP'!$D$9),'Braços de IP'!$E$9,IF(AND(AI599&gt;='Braços de IP'!$B$10,AI599&lt;='Braços de IP'!$D$10),'Braços de IP'!$E$10,IF(AND(AI599&gt;='Braços de IP'!$B$11,AI599&lt;='Braços de IP'!$D$11),'Braços de IP'!$E$11,IF(AND(AI599&gt;='Braços de IP'!$B$12,AI599&lt;='Braços de IP'!$D$12),'Braços de IP'!$E$12,IF(AND(AI599&gt;='Braços de IP'!$B$13,AI599&lt;='Braços de IP'!$D$13),'Braços de IP'!$E$13,IF(AND(AI599&gt;='Braços de IP'!$B$14,AI599&lt;='Braços de IP'!$D$14),'Braços de IP'!$E$14,"ERRO")))))))</f>
        <v>Curto II</v>
      </c>
      <c r="CW599" s="25"/>
      <c r="CX599" s="24" t="str">
        <f>IF($CW599="","",VLOOKUP($CW599,'Braços de IP'!$E$9:$I$15,2,0))</f>
        <v/>
      </c>
      <c r="CY599" s="27" t="str">
        <f>IF($CW599="","",VLOOKUP($CW599,'Braços de IP'!$E$9:$I$15,5,0))</f>
        <v/>
      </c>
      <c r="CZ599" s="24"/>
      <c r="DA599" s="24"/>
      <c r="DB599" s="24"/>
      <c r="DC599" s="24"/>
      <c r="DD599" s="24"/>
      <c r="DE599" s="24"/>
      <c r="DF599" s="28">
        <f t="shared" si="330"/>
        <v>52</v>
      </c>
      <c r="DG599" s="29">
        <f t="shared" si="331"/>
        <v>100</v>
      </c>
      <c r="DH599" s="28">
        <f t="shared" si="332"/>
        <v>152</v>
      </c>
      <c r="DI599" s="30">
        <f t="shared" si="333"/>
        <v>0.48</v>
      </c>
      <c r="DJ599" s="31"/>
      <c r="DK599" s="32"/>
      <c r="DL599" s="15" t="s">
        <v>141</v>
      </c>
      <c r="DM599" s="15"/>
      <c r="DO599" s="33">
        <f t="shared" si="334"/>
        <v>0.55555555555555558</v>
      </c>
    </row>
    <row r="600" spans="2:125" ht="15.75" hidden="1" customHeight="1" x14ac:dyDescent="0.3">
      <c r="C600" t="s">
        <v>1006</v>
      </c>
      <c r="D600" s="15">
        <v>200</v>
      </c>
      <c r="E600" s="15" t="s">
        <v>132</v>
      </c>
      <c r="F600" s="15" t="s">
        <v>370</v>
      </c>
      <c r="G600" s="15">
        <v>-30.02591413</v>
      </c>
      <c r="H600" s="15">
        <v>-50.152264359999997</v>
      </c>
      <c r="I600" s="15" t="s">
        <v>154</v>
      </c>
      <c r="J600" s="15" t="s">
        <v>135</v>
      </c>
      <c r="K600" s="15" t="s">
        <v>136</v>
      </c>
      <c r="L600" s="15" t="s">
        <v>148</v>
      </c>
      <c r="M600" s="15">
        <v>100</v>
      </c>
      <c r="N600" s="15">
        <v>17</v>
      </c>
      <c r="O600" s="15">
        <v>0</v>
      </c>
      <c r="P600" s="15">
        <f t="shared" si="308"/>
        <v>200</v>
      </c>
      <c r="Q600" s="20">
        <v>2</v>
      </c>
      <c r="R600" s="16">
        <v>3</v>
      </c>
      <c r="S600" s="16">
        <v>7</v>
      </c>
      <c r="T600" s="15"/>
      <c r="U600" s="15"/>
      <c r="V600" s="15">
        <v>0</v>
      </c>
      <c r="W600" s="15">
        <v>2.5</v>
      </c>
      <c r="X600" s="15">
        <v>0</v>
      </c>
      <c r="Y600" s="15">
        <v>0</v>
      </c>
      <c r="Z600" s="15">
        <v>0</v>
      </c>
      <c r="AA600" s="15">
        <v>0</v>
      </c>
      <c r="AB600" s="15">
        <v>0</v>
      </c>
      <c r="AC600" s="15" t="s">
        <v>138</v>
      </c>
      <c r="AD600" s="15" t="s">
        <v>139</v>
      </c>
      <c r="AE600" s="15">
        <v>37</v>
      </c>
      <c r="AF600" s="15">
        <v>7.5</v>
      </c>
      <c r="AG600" s="15">
        <v>1</v>
      </c>
      <c r="AH600" s="15">
        <v>0.3</v>
      </c>
      <c r="AI600" s="15">
        <v>1.3</v>
      </c>
      <c r="AJ600" s="16">
        <f t="shared" si="309"/>
        <v>1</v>
      </c>
      <c r="AK600" s="16" t="s">
        <v>135</v>
      </c>
      <c r="AL600" s="16" t="s">
        <v>135</v>
      </c>
      <c r="AM600" s="15" t="s">
        <v>140</v>
      </c>
      <c r="AN600" s="16">
        <f t="shared" si="310"/>
        <v>2</v>
      </c>
      <c r="AO600" s="16">
        <v>0</v>
      </c>
      <c r="AP600" s="16">
        <v>0</v>
      </c>
      <c r="AQ600" s="16">
        <v>0</v>
      </c>
      <c r="AR600" s="16">
        <v>0</v>
      </c>
      <c r="AS600" s="16">
        <v>0</v>
      </c>
      <c r="AT600" s="16" t="s">
        <v>135</v>
      </c>
      <c r="AU600" s="17">
        <f t="shared" si="311"/>
        <v>0</v>
      </c>
      <c r="AV600" s="17"/>
      <c r="AW600" s="17">
        <f>VLOOKUP(I600,ABNT5101!$I$3:$J$9,2)</f>
        <v>10</v>
      </c>
      <c r="AX600" s="17">
        <f>VLOOKUP(I600,ABNT5101!$I$3:$M$9,5)</f>
        <v>0.18</v>
      </c>
      <c r="AY600" s="131" t="str">
        <f>_xlfn.XLOOKUP(I600,ABNT5101!$I:$I,ABNT5101!$L:$L)</f>
        <v>-</v>
      </c>
      <c r="AZ600" s="131">
        <f>_xlfn.XLOOKUP(I600,ABNT5101!$I:$I,ABNT5101!M:M)</f>
        <v>0.18</v>
      </c>
      <c r="BA600" s="131" t="str">
        <f>_xlfn.XLOOKUP(I600,ABNT5101!$I:$I,ABNT5101!N:N)</f>
        <v>-</v>
      </c>
      <c r="BB600" s="131">
        <f>_xlfn.XLOOKUP(I600,ABNT5101!$I:$I,ABNT5101!O:O)</f>
        <v>16</v>
      </c>
      <c r="BC600" s="18" t="str">
        <f t="shared" si="312"/>
        <v>ATENDE</v>
      </c>
      <c r="BD600" s="19">
        <f t="shared" si="313"/>
        <v>0.32299999999999995</v>
      </c>
      <c r="BE600" s="19">
        <f t="shared" si="314"/>
        <v>1.3333333333333335</v>
      </c>
      <c r="BF600" s="19" t="str">
        <f t="shared" si="315"/>
        <v>-</v>
      </c>
      <c r="BG600" s="20">
        <v>13.23</v>
      </c>
      <c r="BH600" s="20">
        <v>0.42</v>
      </c>
      <c r="BI600" s="20"/>
      <c r="BJ600" s="20"/>
      <c r="BK600" s="21"/>
      <c r="BL600" s="20"/>
      <c r="BM600" s="18" t="str">
        <f t="shared" si="316"/>
        <v>ATENDE</v>
      </c>
      <c r="BN600" s="18" t="str">
        <f t="shared" si="317"/>
        <v>ATENDE</v>
      </c>
      <c r="BO600" s="18" t="str">
        <f t="shared" si="318"/>
        <v>ATENDE</v>
      </c>
      <c r="BP600" s="18" t="str">
        <f t="shared" si="319"/>
        <v>ATENDE</v>
      </c>
      <c r="BQ600" s="22" t="str">
        <f t="shared" si="320"/>
        <v>C4</v>
      </c>
      <c r="BR600" s="22" t="str">
        <f t="shared" si="335"/>
        <v>P6</v>
      </c>
      <c r="BS600" s="23">
        <f t="shared" si="321"/>
        <v>2.2866666666666666</v>
      </c>
      <c r="BT600" s="20">
        <v>9.86</v>
      </c>
      <c r="BU600" s="20">
        <v>2.61</v>
      </c>
      <c r="BV600" s="132">
        <f>IF(BR600="-","-",_xlfn.XLOOKUP(BR600,ABNT5101!$B$4:$B$9,ABNT5101!$C$4:$C$9))</f>
        <v>3</v>
      </c>
      <c r="BW600" s="132">
        <f>IF(BR600="-","-",_xlfn.XLOOKUP(BR600,ABNT5101!$B$4:$B$9,ABNT5101!$D$4:$D$9))</f>
        <v>0.6</v>
      </c>
      <c r="BX600" s="18" t="str">
        <f t="shared" si="322"/>
        <v>ATENDE</v>
      </c>
      <c r="BY600" s="18" t="str">
        <f t="shared" si="323"/>
        <v>ATENDE</v>
      </c>
      <c r="BZ600" s="18" t="str">
        <f t="shared" si="324"/>
        <v>ATENDE</v>
      </c>
      <c r="CA600" s="22" t="str">
        <f t="shared" si="336"/>
        <v>P6</v>
      </c>
      <c r="CB600" s="23">
        <f t="shared" si="325"/>
        <v>1.8033333333333332</v>
      </c>
      <c r="CC600" s="22">
        <v>8.41</v>
      </c>
      <c r="CD600" s="22">
        <v>5.73</v>
      </c>
      <c r="CE600" s="130">
        <f>IF(CA600="-","-",_xlfn.XLOOKUP(CA600,ABNT5101!$B$4:$B$9,ABNT5101!$C$4:$C$9))</f>
        <v>3</v>
      </c>
      <c r="CF600" s="130">
        <f>IF(CA600="-","-",_xlfn.XLOOKUP(CA600,ABNT5101!$B$4:$B$9,ABNT5101!$D$4:$D$9))</f>
        <v>0.6</v>
      </c>
      <c r="CG600" s="18" t="str">
        <f t="shared" si="326"/>
        <v>ATENDE</v>
      </c>
      <c r="CH600" s="18" t="str">
        <f t="shared" si="327"/>
        <v>ATENDE</v>
      </c>
      <c r="CI600" s="18" t="str">
        <f t="shared" si="328"/>
        <v>ATENDE</v>
      </c>
      <c r="CJ600" s="133" t="str">
        <f>_xlfn.XLOOKUP(CK600,'Banco de dados'!$B:$B,'Banco de dados'!$D:$D)</f>
        <v>SX LIGHTING</v>
      </c>
      <c r="CK600" s="25" t="s">
        <v>805</v>
      </c>
      <c r="CL600" s="24" t="str">
        <f>_xlfn.XLOOKUP(CK600,'Banco de dados'!$B:$B,'Banco de dados'!$E:$E)</f>
        <v>SXINEVO050K40L12CZF7PHF</v>
      </c>
      <c r="CM600" s="24"/>
      <c r="CN600" s="24" t="e">
        <f>IF(CM600="-","-",_xlfn.XLOOKUP(CM600,'Banco de dados'!$B:$B,'Banco de dados'!$E:$E))</f>
        <v>#N/A</v>
      </c>
      <c r="CO600" s="26">
        <f t="shared" si="329"/>
        <v>1</v>
      </c>
      <c r="CP600" s="24">
        <f>_xlfn.XLOOKUP(CK600,'Banco de dados'!$B:$B,'Banco de dados'!$H:$H)</f>
        <v>50</v>
      </c>
      <c r="CQ600" s="24">
        <f>_xlfn.XLOOKUP(CM600,'Banco de dados'!$B:$B,'Banco de dados'!$H:$H)</f>
        <v>0</v>
      </c>
      <c r="CR600" s="24">
        <f>_xlfn.XLOOKUP(CK600,'Banco de dados'!$B:$B,'Banco de dados'!$F:$F)</f>
        <v>8650</v>
      </c>
      <c r="CS600" s="24">
        <f>_xlfn.XLOOKUP(CM600,'Banco de dados'!$B:$B,'Banco de dados'!$F:$F)</f>
        <v>0</v>
      </c>
      <c r="CT600" s="25">
        <v>0</v>
      </c>
      <c r="CU600" s="25"/>
      <c r="CV600" s="24" t="str">
        <f>IF(AI600&lt;=0.5,"Curto I",IF(AND(AI600&gt;='Braços de IP'!$B$9,AI600&lt;='Braços de IP'!$D$9),'Braços de IP'!$E$9,IF(AND(AI600&gt;='Braços de IP'!$B$10,AI600&lt;='Braços de IP'!$D$10),'Braços de IP'!$E$10,IF(AND(AI600&gt;='Braços de IP'!$B$11,AI600&lt;='Braços de IP'!$D$11),'Braços de IP'!$E$11,IF(AND(AI600&gt;='Braços de IP'!$B$12,AI600&lt;='Braços de IP'!$D$12),'Braços de IP'!$E$12,IF(AND(AI600&gt;='Braços de IP'!$B$13,AI600&lt;='Braços de IP'!$D$13),'Braços de IP'!$E$13,IF(AND(AI600&gt;='Braços de IP'!$B$14,AI600&lt;='Braços de IP'!$D$14),'Braços de IP'!$E$14,"ERRO")))))))</f>
        <v>Curto II</v>
      </c>
      <c r="CW600" s="25"/>
      <c r="CX600" s="24" t="str">
        <f>IF($CW600="","",VLOOKUP($CW600,'Braços de IP'!$E$9:$I$15,2,0))</f>
        <v/>
      </c>
      <c r="CY600" s="27" t="str">
        <f>IF($CW600="","",VLOOKUP($CW600,'Braços de IP'!$E$9:$I$15,5,0))</f>
        <v/>
      </c>
      <c r="CZ600" s="24"/>
      <c r="DA600" s="24"/>
      <c r="DB600" s="24"/>
      <c r="DC600" s="24"/>
      <c r="DD600" s="24"/>
      <c r="DE600" s="24"/>
      <c r="DF600" s="28">
        <f t="shared" si="330"/>
        <v>50</v>
      </c>
      <c r="DG600" s="29">
        <f t="shared" si="331"/>
        <v>100</v>
      </c>
      <c r="DH600" s="28">
        <f t="shared" si="332"/>
        <v>150</v>
      </c>
      <c r="DI600" s="30">
        <f t="shared" si="333"/>
        <v>0.5</v>
      </c>
      <c r="DJ600" s="31"/>
      <c r="DK600" s="32"/>
      <c r="DL600" s="15" t="s">
        <v>141</v>
      </c>
      <c r="DM600" s="15"/>
      <c r="DO600" s="33">
        <f t="shared" si="334"/>
        <v>0.57264957264957261</v>
      </c>
    </row>
    <row r="601" spans="2:125" ht="15.75" hidden="1" customHeight="1" x14ac:dyDescent="0.3">
      <c r="C601" t="s">
        <v>1006</v>
      </c>
      <c r="D601" s="15">
        <v>200</v>
      </c>
      <c r="E601" s="15" t="s">
        <v>132</v>
      </c>
      <c r="F601" s="15" t="s">
        <v>370</v>
      </c>
      <c r="G601" s="15">
        <v>-30.02591413</v>
      </c>
      <c r="H601" s="15">
        <v>-50.152264359999997</v>
      </c>
      <c r="I601" s="15" t="s">
        <v>154</v>
      </c>
      <c r="J601" s="15" t="s">
        <v>135</v>
      </c>
      <c r="K601" s="15" t="s">
        <v>136</v>
      </c>
      <c r="L601" s="15" t="s">
        <v>148</v>
      </c>
      <c r="M601" s="15">
        <v>100</v>
      </c>
      <c r="N601" s="15">
        <v>17</v>
      </c>
      <c r="O601" s="15">
        <v>0</v>
      </c>
      <c r="P601" s="15">
        <f t="shared" si="308"/>
        <v>200</v>
      </c>
      <c r="Q601" s="20">
        <v>2</v>
      </c>
      <c r="R601" s="16">
        <v>3</v>
      </c>
      <c r="S601" s="16">
        <v>7</v>
      </c>
      <c r="T601" s="15"/>
      <c r="U601" s="15"/>
      <c r="V601" s="15">
        <v>0</v>
      </c>
      <c r="W601" s="15">
        <v>2.5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 t="s">
        <v>138</v>
      </c>
      <c r="AD601" s="15" t="s">
        <v>139</v>
      </c>
      <c r="AE601" s="15">
        <v>37</v>
      </c>
      <c r="AF601" s="15">
        <v>7.5</v>
      </c>
      <c r="AG601" s="15">
        <v>1</v>
      </c>
      <c r="AH601" s="15">
        <v>0.3</v>
      </c>
      <c r="AI601" s="15">
        <v>1.3</v>
      </c>
      <c r="AJ601" s="16">
        <f t="shared" si="309"/>
        <v>1</v>
      </c>
      <c r="AK601" s="16" t="s">
        <v>135</v>
      </c>
      <c r="AL601" s="16" t="s">
        <v>135</v>
      </c>
      <c r="AM601" s="15" t="s">
        <v>140</v>
      </c>
      <c r="AN601" s="16">
        <f t="shared" si="310"/>
        <v>2</v>
      </c>
      <c r="AO601" s="16">
        <v>0</v>
      </c>
      <c r="AP601" s="16">
        <v>0</v>
      </c>
      <c r="AQ601" s="16">
        <v>0</v>
      </c>
      <c r="AR601" s="16">
        <v>0</v>
      </c>
      <c r="AS601" s="16">
        <v>0</v>
      </c>
      <c r="AT601" s="16" t="s">
        <v>135</v>
      </c>
      <c r="AU601" s="17">
        <f t="shared" si="311"/>
        <v>0</v>
      </c>
      <c r="AV601" s="17"/>
      <c r="AW601" s="17">
        <f>VLOOKUP(I601,ABNT5101!$I$3:$J$9,2)</f>
        <v>10</v>
      </c>
      <c r="AX601" s="17">
        <f>VLOOKUP(I601,ABNT5101!$I$3:$M$9,5)</f>
        <v>0.18</v>
      </c>
      <c r="AY601" s="131" t="str">
        <f>_xlfn.XLOOKUP(I601,ABNT5101!$I:$I,ABNT5101!$L:$L)</f>
        <v>-</v>
      </c>
      <c r="AZ601" s="131">
        <f>_xlfn.XLOOKUP(I601,ABNT5101!$I:$I,ABNT5101!M:M)</f>
        <v>0.18</v>
      </c>
      <c r="BA601" s="131" t="str">
        <f>_xlfn.XLOOKUP(I601,ABNT5101!$I:$I,ABNT5101!N:N)</f>
        <v>-</v>
      </c>
      <c r="BB601" s="131">
        <f>_xlfn.XLOOKUP(I601,ABNT5101!$I:$I,ABNT5101!O:O)</f>
        <v>16</v>
      </c>
      <c r="BC601" s="18" t="str">
        <f t="shared" si="312"/>
        <v>ATENDE</v>
      </c>
      <c r="BD601" s="19">
        <f t="shared" si="313"/>
        <v>3.0000000000000027E-2</v>
      </c>
      <c r="BE601" s="19">
        <f t="shared" si="314"/>
        <v>1.1111111111111112</v>
      </c>
      <c r="BF601" s="19" t="str">
        <f t="shared" si="315"/>
        <v>-</v>
      </c>
      <c r="BG601" s="20">
        <v>10.3</v>
      </c>
      <c r="BH601" s="20">
        <v>0.38</v>
      </c>
      <c r="BI601" s="20"/>
      <c r="BJ601" s="20"/>
      <c r="BK601" s="21"/>
      <c r="BL601" s="20"/>
      <c r="BM601" s="18" t="str">
        <f t="shared" si="316"/>
        <v>ATENDE</v>
      </c>
      <c r="BN601" s="18" t="str">
        <f t="shared" si="317"/>
        <v>ATENDE</v>
      </c>
      <c r="BO601" s="18" t="str">
        <f t="shared" si="318"/>
        <v>ATENDE</v>
      </c>
      <c r="BP601" s="18" t="str">
        <f t="shared" si="319"/>
        <v>ATENDE</v>
      </c>
      <c r="BQ601" s="22" t="str">
        <f t="shared" si="320"/>
        <v>C4</v>
      </c>
      <c r="BR601" s="22" t="str">
        <f t="shared" si="335"/>
        <v>P6</v>
      </c>
      <c r="BS601" s="23">
        <f t="shared" si="321"/>
        <v>1.5066666666666664</v>
      </c>
      <c r="BT601" s="20">
        <v>7.52</v>
      </c>
      <c r="BU601" s="20">
        <v>2.52</v>
      </c>
      <c r="BV601" s="132">
        <f>IF(BR601="-","-",_xlfn.XLOOKUP(BR601,ABNT5101!$B$4:$B$9,ABNT5101!$C$4:$C$9))</f>
        <v>3</v>
      </c>
      <c r="BW601" s="132">
        <f>IF(BR601="-","-",_xlfn.XLOOKUP(BR601,ABNT5101!$B$4:$B$9,ABNT5101!$D$4:$D$9))</f>
        <v>0.6</v>
      </c>
      <c r="BX601" s="18" t="str">
        <f t="shared" si="322"/>
        <v>ATENDE</v>
      </c>
      <c r="BY601" s="18" t="str">
        <f t="shared" si="323"/>
        <v>ATENDE</v>
      </c>
      <c r="BZ601" s="18" t="str">
        <f t="shared" si="324"/>
        <v>ATENDE</v>
      </c>
      <c r="CA601" s="22" t="str">
        <f t="shared" si="336"/>
        <v>P6</v>
      </c>
      <c r="CB601" s="23">
        <f t="shared" si="325"/>
        <v>0.57333333333333325</v>
      </c>
      <c r="CC601" s="22">
        <v>4.72</v>
      </c>
      <c r="CD601" s="22">
        <v>2.2599999999999998</v>
      </c>
      <c r="CE601" s="130">
        <f>IF(CA601="-","-",_xlfn.XLOOKUP(CA601,ABNT5101!$B$4:$B$9,ABNT5101!$C$4:$C$9))</f>
        <v>3</v>
      </c>
      <c r="CF601" s="130">
        <f>IF(CA601="-","-",_xlfn.XLOOKUP(CA601,ABNT5101!$B$4:$B$9,ABNT5101!$D$4:$D$9))</f>
        <v>0.6</v>
      </c>
      <c r="CG601" s="18" t="str">
        <f t="shared" si="326"/>
        <v>ATENDE</v>
      </c>
      <c r="CH601" s="18" t="str">
        <f t="shared" si="327"/>
        <v>ATENDE</v>
      </c>
      <c r="CI601" s="18" t="str">
        <f t="shared" si="328"/>
        <v>ATENDE</v>
      </c>
      <c r="CJ601" s="133" t="str">
        <f>_xlfn.XLOOKUP(CK601,'Banco de dados'!$B:$B,'Banco de dados'!$D:$D)</f>
        <v>TECNOWATT</v>
      </c>
      <c r="CK601" s="25" t="s">
        <v>826</v>
      </c>
      <c r="CL601" s="24" t="str">
        <f>_xlfn.XLOOKUP(CK601,'Banco de dados'!$B:$B,'Banco de dados'!$E:$E)</f>
        <v>SIGSAGPTLRRSSNDL_40W_50IBBRS
1-10C1MUN6.5</v>
      </c>
      <c r="CM601" s="24"/>
      <c r="CN601" s="24" t="e">
        <f>IF(CM601="-","-",_xlfn.XLOOKUP(CM601,'Banco de dados'!$B:$B,'Banco de dados'!$E:$E))</f>
        <v>#N/A</v>
      </c>
      <c r="CO601" s="26">
        <f t="shared" si="329"/>
        <v>1</v>
      </c>
      <c r="CP601" s="24">
        <f>_xlfn.XLOOKUP(CK601,'Banco de dados'!$B:$B,'Banco de dados'!$H:$H)</f>
        <v>40</v>
      </c>
      <c r="CQ601" s="24">
        <f>_xlfn.XLOOKUP(CM601,'Banco de dados'!$B:$B,'Banco de dados'!$H:$H)</f>
        <v>0</v>
      </c>
      <c r="CR601" s="24">
        <f>_xlfn.XLOOKUP(CK601,'Banco de dados'!$B:$B,'Banco de dados'!$F:$F)</f>
        <v>6641</v>
      </c>
      <c r="CS601" s="24">
        <f>_xlfn.XLOOKUP(CM601,'Banco de dados'!$B:$B,'Banco de dados'!$F:$F)</f>
        <v>0</v>
      </c>
      <c r="CT601" s="25">
        <v>0</v>
      </c>
      <c r="CU601" s="25"/>
      <c r="CV601" s="24" t="str">
        <f>IF(AI601&lt;=0.5,"Curto I",IF(AND(AI601&gt;='Braços de IP'!$B$9,AI601&lt;='Braços de IP'!$D$9),'Braços de IP'!$E$9,IF(AND(AI601&gt;='Braços de IP'!$B$10,AI601&lt;='Braços de IP'!$D$10),'Braços de IP'!$E$10,IF(AND(AI601&gt;='Braços de IP'!$B$11,AI601&lt;='Braços de IP'!$D$11),'Braços de IP'!$E$11,IF(AND(AI601&gt;='Braços de IP'!$B$12,AI601&lt;='Braços de IP'!$D$12),'Braços de IP'!$E$12,IF(AND(AI601&gt;='Braços de IP'!$B$13,AI601&lt;='Braços de IP'!$D$13),'Braços de IP'!$E$13,IF(AND(AI601&gt;='Braços de IP'!$B$14,AI601&lt;='Braços de IP'!$D$14),'Braços de IP'!$E$14,"ERRO")))))))</f>
        <v>Curto II</v>
      </c>
      <c r="CW601" s="25"/>
      <c r="CX601" s="24" t="str">
        <f>IF($CW601="","",VLOOKUP($CW601,'Braços de IP'!$E$9:$I$15,2,0))</f>
        <v/>
      </c>
      <c r="CY601" s="27" t="str">
        <f>IF($CW601="","",VLOOKUP($CW601,'Braços de IP'!$E$9:$I$15,5,0))</f>
        <v/>
      </c>
      <c r="CZ601" s="24"/>
      <c r="DA601" s="24"/>
      <c r="DB601" s="24"/>
      <c r="DC601" s="24"/>
      <c r="DD601" s="24"/>
      <c r="DE601" s="24"/>
      <c r="DF601" s="28">
        <f t="shared" si="330"/>
        <v>40</v>
      </c>
      <c r="DG601" s="29">
        <f t="shared" si="331"/>
        <v>100</v>
      </c>
      <c r="DH601" s="28">
        <f t="shared" si="332"/>
        <v>140</v>
      </c>
      <c r="DI601" s="30">
        <f t="shared" si="333"/>
        <v>0.6</v>
      </c>
      <c r="DJ601" s="31"/>
      <c r="DK601" s="32"/>
      <c r="DL601" s="15" t="s">
        <v>141</v>
      </c>
      <c r="DM601" s="15"/>
      <c r="DO601" s="33">
        <f t="shared" si="334"/>
        <v>0.65811965811965811</v>
      </c>
    </row>
    <row r="602" spans="2:125" ht="15.75" hidden="1" customHeight="1" x14ac:dyDescent="0.3">
      <c r="C602" t="s">
        <v>1006</v>
      </c>
      <c r="D602" s="15">
        <v>201</v>
      </c>
      <c r="E602" s="15" t="s">
        <v>132</v>
      </c>
      <c r="F602" s="15" t="s">
        <v>371</v>
      </c>
      <c r="G602" s="15">
        <v>-30.025410180000002</v>
      </c>
      <c r="H602" s="15">
        <v>-50.153057490000002</v>
      </c>
      <c r="I602" s="15" t="s">
        <v>154</v>
      </c>
      <c r="J602" s="15" t="s">
        <v>135</v>
      </c>
      <c r="K602" s="15" t="s">
        <v>136</v>
      </c>
      <c r="L602" s="15" t="s">
        <v>148</v>
      </c>
      <c r="M602" s="15">
        <v>100</v>
      </c>
      <c r="N602" s="15">
        <v>17</v>
      </c>
      <c r="O602" s="15">
        <v>0</v>
      </c>
      <c r="P602" s="15">
        <f t="shared" si="308"/>
        <v>200</v>
      </c>
      <c r="Q602" s="20">
        <v>2</v>
      </c>
      <c r="R602" s="16">
        <v>6</v>
      </c>
      <c r="S602" s="16">
        <v>7</v>
      </c>
      <c r="T602" s="15"/>
      <c r="U602" s="15"/>
      <c r="V602" s="15">
        <v>0</v>
      </c>
      <c r="W602" s="15">
        <v>4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 t="s">
        <v>138</v>
      </c>
      <c r="AD602" s="15" t="s">
        <v>139</v>
      </c>
      <c r="AE602" s="15">
        <v>26.7</v>
      </c>
      <c r="AF602" s="15">
        <v>8.5</v>
      </c>
      <c r="AG602" s="15">
        <v>1</v>
      </c>
      <c r="AH602" s="15">
        <v>0.6</v>
      </c>
      <c r="AI602" s="15">
        <v>1.3</v>
      </c>
      <c r="AJ602" s="16">
        <f t="shared" si="309"/>
        <v>0.70000000000000007</v>
      </c>
      <c r="AK602" s="16" t="s">
        <v>135</v>
      </c>
      <c r="AL602" s="16" t="s">
        <v>135</v>
      </c>
      <c r="AM602" s="15" t="s">
        <v>140</v>
      </c>
      <c r="AN602" s="16">
        <f t="shared" si="310"/>
        <v>2</v>
      </c>
      <c r="AO602" s="16">
        <v>0</v>
      </c>
      <c r="AP602" s="16">
        <v>0</v>
      </c>
      <c r="AQ602" s="16">
        <v>0</v>
      </c>
      <c r="AR602" s="16">
        <v>0</v>
      </c>
      <c r="AS602" s="16">
        <v>0</v>
      </c>
      <c r="AT602" s="16" t="s">
        <v>135</v>
      </c>
      <c r="AU602" s="17">
        <f t="shared" si="311"/>
        <v>0</v>
      </c>
      <c r="AV602" s="17"/>
      <c r="AW602" s="17">
        <f>VLOOKUP(I602,ABNT5101!$I$3:$J$9,2)</f>
        <v>10</v>
      </c>
      <c r="AX602" s="17">
        <f>VLOOKUP(I602,ABNT5101!$I$3:$M$9,5)</f>
        <v>0.18</v>
      </c>
      <c r="AY602" s="131" t="str">
        <f>_xlfn.XLOOKUP(I602,ABNT5101!$I:$I,ABNT5101!$L:$L)</f>
        <v>-</v>
      </c>
      <c r="AZ602" s="131">
        <f>_xlfn.XLOOKUP(I602,ABNT5101!$I:$I,ABNT5101!M:M)</f>
        <v>0.18</v>
      </c>
      <c r="BA602" s="131" t="str">
        <f>_xlfn.XLOOKUP(I602,ABNT5101!$I:$I,ABNT5101!N:N)</f>
        <v>-</v>
      </c>
      <c r="BB602" s="131">
        <f>_xlfn.XLOOKUP(I602,ABNT5101!$I:$I,ABNT5101!O:O)</f>
        <v>16</v>
      </c>
      <c r="BC602" s="18" t="str">
        <f t="shared" si="312"/>
        <v>ATENDE</v>
      </c>
      <c r="BD602" s="19">
        <f t="shared" si="313"/>
        <v>0.18000000000000016</v>
      </c>
      <c r="BE602" s="19">
        <f t="shared" si="314"/>
        <v>2.5</v>
      </c>
      <c r="BF602" s="19" t="str">
        <f t="shared" si="315"/>
        <v>-</v>
      </c>
      <c r="BG602" s="20">
        <v>11.8</v>
      </c>
      <c r="BH602" s="20">
        <v>0.63</v>
      </c>
      <c r="BI602" s="20"/>
      <c r="BJ602" s="20"/>
      <c r="BK602" s="21"/>
      <c r="BL602" s="20"/>
      <c r="BM602" s="18" t="str">
        <f t="shared" si="316"/>
        <v>ATENDE</v>
      </c>
      <c r="BN602" s="18" t="str">
        <f t="shared" si="317"/>
        <v>ATENDE</v>
      </c>
      <c r="BO602" s="18" t="str">
        <f t="shared" si="318"/>
        <v>ATENDE</v>
      </c>
      <c r="BP602" s="18" t="str">
        <f t="shared" si="319"/>
        <v>ATENDE</v>
      </c>
      <c r="BQ602" s="22" t="str">
        <f t="shared" si="320"/>
        <v>C4</v>
      </c>
      <c r="BR602" s="22" t="str">
        <f t="shared" si="335"/>
        <v>P6</v>
      </c>
      <c r="BS602" s="23">
        <f t="shared" si="321"/>
        <v>1.65</v>
      </c>
      <c r="BT602" s="20">
        <v>7.95</v>
      </c>
      <c r="BU602" s="20">
        <v>4.0999999999999996</v>
      </c>
      <c r="BV602" s="132">
        <f>IF(BR602="-","-",_xlfn.XLOOKUP(BR602,ABNT5101!$B$4:$B$9,ABNT5101!$C$4:$C$9))</f>
        <v>3</v>
      </c>
      <c r="BW602" s="132">
        <f>IF(BR602="-","-",_xlfn.XLOOKUP(BR602,ABNT5101!$B$4:$B$9,ABNT5101!$D$4:$D$9))</f>
        <v>0.6</v>
      </c>
      <c r="BX602" s="18" t="str">
        <f t="shared" si="322"/>
        <v>ATENDE</v>
      </c>
      <c r="BY602" s="18" t="str">
        <f t="shared" si="323"/>
        <v>ATENDE</v>
      </c>
      <c r="BZ602" s="18" t="str">
        <f t="shared" si="324"/>
        <v>ATENDE</v>
      </c>
      <c r="CA602" s="22" t="str">
        <f t="shared" si="336"/>
        <v>P6</v>
      </c>
      <c r="CB602" s="23">
        <f t="shared" si="325"/>
        <v>1.48</v>
      </c>
      <c r="CC602" s="22">
        <v>7.44</v>
      </c>
      <c r="CD602" s="22">
        <v>4.92</v>
      </c>
      <c r="CE602" s="130">
        <f>IF(CA602="-","-",_xlfn.XLOOKUP(CA602,ABNT5101!$B$4:$B$9,ABNT5101!$C$4:$C$9))</f>
        <v>3</v>
      </c>
      <c r="CF602" s="130">
        <f>IF(CA602="-","-",_xlfn.XLOOKUP(CA602,ABNT5101!$B$4:$B$9,ABNT5101!$D$4:$D$9))</f>
        <v>0.6</v>
      </c>
      <c r="CG602" s="18" t="str">
        <f t="shared" si="326"/>
        <v>ATENDE</v>
      </c>
      <c r="CH602" s="18" t="str">
        <f t="shared" si="327"/>
        <v>ATENDE</v>
      </c>
      <c r="CI602" s="18" t="str">
        <f t="shared" si="328"/>
        <v>ATENDE</v>
      </c>
      <c r="CJ602" s="133" t="str">
        <f>_xlfn.XLOOKUP(CK602,'Banco de dados'!$B:$B,'Banco de dados'!$D:$D)</f>
        <v>LEDSTAR</v>
      </c>
      <c r="CK602" s="25" t="s">
        <v>711</v>
      </c>
      <c r="CL602" s="24" t="str">
        <f>_xlfn.XLOOKUP(CK602,'Banco de dados'!$B:$B,'Banco de dados'!$E:$E)</f>
        <v>LUM LED SL VT 9.1 44W</v>
      </c>
      <c r="CM602" s="24"/>
      <c r="CN602" s="24" t="e">
        <f>IF(CM602="-","-",_xlfn.XLOOKUP(CM602,'Banco de dados'!$B:$B,'Banco de dados'!$E:$E))</f>
        <v>#N/A</v>
      </c>
      <c r="CO602" s="26">
        <f t="shared" si="329"/>
        <v>1</v>
      </c>
      <c r="CP602" s="24">
        <f>_xlfn.XLOOKUP(CK602,'Banco de dados'!$B:$B,'Banco de dados'!$H:$H)</f>
        <v>44</v>
      </c>
      <c r="CQ602" s="24">
        <f>_xlfn.XLOOKUP(CM602,'Banco de dados'!$B:$B,'Banco de dados'!$H:$H)</f>
        <v>0</v>
      </c>
      <c r="CR602" s="24">
        <f>_xlfn.XLOOKUP(CK602,'Banco de dados'!$B:$B,'Banco de dados'!$F:$F)</f>
        <v>7657.99</v>
      </c>
      <c r="CS602" s="24">
        <f>_xlfn.XLOOKUP(CM602,'Banco de dados'!$B:$B,'Banco de dados'!$F:$F)</f>
        <v>0</v>
      </c>
      <c r="CT602" s="25">
        <v>0</v>
      </c>
      <c r="CU602" s="25"/>
      <c r="CV602" s="24" t="str">
        <f>IF(AI602&lt;=0.5,"Curto I",IF(AND(AI602&gt;='Braços de IP'!$B$9,AI602&lt;='Braços de IP'!$D$9),'Braços de IP'!$E$9,IF(AND(AI602&gt;='Braços de IP'!$B$10,AI602&lt;='Braços de IP'!$D$10),'Braços de IP'!$E$10,IF(AND(AI602&gt;='Braços de IP'!$B$11,AI602&lt;='Braços de IP'!$D$11),'Braços de IP'!$E$11,IF(AND(AI602&gt;='Braços de IP'!$B$12,AI602&lt;='Braços de IP'!$D$12),'Braços de IP'!$E$12,IF(AND(AI602&gt;='Braços de IP'!$B$13,AI602&lt;='Braços de IP'!$D$13),'Braços de IP'!$E$13,IF(AND(AI602&gt;='Braços de IP'!$B$14,AI602&lt;='Braços de IP'!$D$14),'Braços de IP'!$E$14,"ERRO")))))))</f>
        <v>Curto II</v>
      </c>
      <c r="CW602" s="25"/>
      <c r="CX602" s="24" t="str">
        <f>IF($CW602="","",VLOOKUP($CW602,'Braços de IP'!$E$9:$I$15,2,0))</f>
        <v/>
      </c>
      <c r="CY602" s="27" t="str">
        <f>IF($CW602="","",VLOOKUP($CW602,'Braços de IP'!$E$9:$I$15,5,0))</f>
        <v/>
      </c>
      <c r="CZ602" s="24"/>
      <c r="DA602" s="24"/>
      <c r="DB602" s="24"/>
      <c r="DC602" s="24"/>
      <c r="DD602" s="24"/>
      <c r="DE602" s="24"/>
      <c r="DF602" s="28">
        <f t="shared" si="330"/>
        <v>44</v>
      </c>
      <c r="DG602" s="29">
        <f t="shared" si="331"/>
        <v>100</v>
      </c>
      <c r="DH602" s="28">
        <f t="shared" si="332"/>
        <v>144</v>
      </c>
      <c r="DI602" s="30">
        <f t="shared" si="333"/>
        <v>0.56000000000000005</v>
      </c>
      <c r="DJ602" s="31"/>
      <c r="DK602" s="32"/>
      <c r="DL602" s="15" t="s">
        <v>141</v>
      </c>
      <c r="DM602" s="15"/>
      <c r="DO602" s="33">
        <f t="shared" si="334"/>
        <v>0.62393162393162394</v>
      </c>
    </row>
    <row r="603" spans="2:125" ht="15.75" hidden="1" customHeight="1" x14ac:dyDescent="0.3">
      <c r="C603" t="s">
        <v>1006</v>
      </c>
      <c r="D603" s="15">
        <v>201</v>
      </c>
      <c r="E603" s="15" t="s">
        <v>132</v>
      </c>
      <c r="F603" s="15" t="s">
        <v>371</v>
      </c>
      <c r="G603" s="15">
        <v>-30.025410180000002</v>
      </c>
      <c r="H603" s="15">
        <v>-50.153057490000002</v>
      </c>
      <c r="I603" s="15" t="s">
        <v>154</v>
      </c>
      <c r="J603" s="15" t="s">
        <v>135</v>
      </c>
      <c r="K603" s="15" t="s">
        <v>136</v>
      </c>
      <c r="L603" s="15" t="s">
        <v>148</v>
      </c>
      <c r="M603" s="15">
        <v>100</v>
      </c>
      <c r="N603" s="15">
        <v>17</v>
      </c>
      <c r="O603" s="15">
        <v>0</v>
      </c>
      <c r="P603" s="15">
        <f t="shared" si="308"/>
        <v>200</v>
      </c>
      <c r="Q603" s="20">
        <v>2</v>
      </c>
      <c r="R603" s="16">
        <v>6</v>
      </c>
      <c r="S603" s="16">
        <v>7</v>
      </c>
      <c r="T603" s="15"/>
      <c r="U603" s="15"/>
      <c r="V603" s="15">
        <v>0</v>
      </c>
      <c r="W603" s="15">
        <v>4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 t="s">
        <v>138</v>
      </c>
      <c r="AD603" s="15" t="s">
        <v>139</v>
      </c>
      <c r="AE603" s="15">
        <v>26.7</v>
      </c>
      <c r="AF603" s="15">
        <v>8.5</v>
      </c>
      <c r="AG603" s="15">
        <v>1</v>
      </c>
      <c r="AH603" s="15">
        <v>0.6</v>
      </c>
      <c r="AI603" s="15">
        <v>1.3</v>
      </c>
      <c r="AJ603" s="16">
        <f t="shared" si="309"/>
        <v>0.70000000000000007</v>
      </c>
      <c r="AK603" s="16" t="s">
        <v>135</v>
      </c>
      <c r="AL603" s="16" t="s">
        <v>135</v>
      </c>
      <c r="AM603" s="15" t="s">
        <v>140</v>
      </c>
      <c r="AN603" s="16">
        <f t="shared" si="310"/>
        <v>2</v>
      </c>
      <c r="AO603" s="16">
        <v>0</v>
      </c>
      <c r="AP603" s="16">
        <v>0</v>
      </c>
      <c r="AQ603" s="16">
        <v>0</v>
      </c>
      <c r="AR603" s="16">
        <v>0</v>
      </c>
      <c r="AS603" s="16">
        <v>0</v>
      </c>
      <c r="AT603" s="16" t="s">
        <v>135</v>
      </c>
      <c r="AU603" s="17">
        <f t="shared" si="311"/>
        <v>0</v>
      </c>
      <c r="AV603" s="17"/>
      <c r="AW603" s="17">
        <f>VLOOKUP(I603,ABNT5101!$I$3:$J$9,2)</f>
        <v>10</v>
      </c>
      <c r="AX603" s="17">
        <f>VLOOKUP(I603,ABNT5101!$I$3:$M$9,5)</f>
        <v>0.18</v>
      </c>
      <c r="AY603" s="131" t="str">
        <f>_xlfn.XLOOKUP(I603,ABNT5101!$I:$I,ABNT5101!$L:$L)</f>
        <v>-</v>
      </c>
      <c r="AZ603" s="131">
        <f>_xlfn.XLOOKUP(I603,ABNT5101!$I:$I,ABNT5101!M:M)</f>
        <v>0.18</v>
      </c>
      <c r="BA603" s="131" t="str">
        <f>_xlfn.XLOOKUP(I603,ABNT5101!$I:$I,ABNT5101!N:N)</f>
        <v>-</v>
      </c>
      <c r="BB603" s="131">
        <f>_xlfn.XLOOKUP(I603,ABNT5101!$I:$I,ABNT5101!O:O)</f>
        <v>16</v>
      </c>
      <c r="BC603" s="18" t="str">
        <f t="shared" si="312"/>
        <v>ATENDE</v>
      </c>
      <c r="BD603" s="19">
        <f t="shared" si="313"/>
        <v>0.123</v>
      </c>
      <c r="BE603" s="19">
        <f t="shared" si="314"/>
        <v>3.3333333333333339</v>
      </c>
      <c r="BF603" s="19" t="str">
        <f t="shared" si="315"/>
        <v>-</v>
      </c>
      <c r="BG603" s="20">
        <v>11.23</v>
      </c>
      <c r="BH603" s="20">
        <v>0.78</v>
      </c>
      <c r="BI603" s="20"/>
      <c r="BJ603" s="20"/>
      <c r="BK603" s="21"/>
      <c r="BL603" s="20"/>
      <c r="BM603" s="18" t="str">
        <f t="shared" si="316"/>
        <v>ATENDE</v>
      </c>
      <c r="BN603" s="18" t="str">
        <f t="shared" si="317"/>
        <v>ATENDE</v>
      </c>
      <c r="BO603" s="18" t="str">
        <f t="shared" si="318"/>
        <v>ATENDE</v>
      </c>
      <c r="BP603" s="18" t="str">
        <f t="shared" si="319"/>
        <v>ATENDE</v>
      </c>
      <c r="BQ603" s="22" t="str">
        <f t="shared" si="320"/>
        <v>C4</v>
      </c>
      <c r="BR603" s="22" t="str">
        <f t="shared" si="335"/>
        <v>P6</v>
      </c>
      <c r="BS603" s="23">
        <f t="shared" si="321"/>
        <v>1.46</v>
      </c>
      <c r="BT603" s="20">
        <v>7.38</v>
      </c>
      <c r="BU603" s="20">
        <v>3.48</v>
      </c>
      <c r="BV603" s="132">
        <f>IF(BR603="-","-",_xlfn.XLOOKUP(BR603,ABNT5101!$B$4:$B$9,ABNT5101!$C$4:$C$9))</f>
        <v>3</v>
      </c>
      <c r="BW603" s="132">
        <f>IF(BR603="-","-",_xlfn.XLOOKUP(BR603,ABNT5101!$B$4:$B$9,ABNT5101!$D$4:$D$9))</f>
        <v>0.6</v>
      </c>
      <c r="BX603" s="18" t="str">
        <f t="shared" si="322"/>
        <v>ATENDE</v>
      </c>
      <c r="BY603" s="18" t="str">
        <f t="shared" si="323"/>
        <v>ATENDE</v>
      </c>
      <c r="BZ603" s="18" t="str">
        <f t="shared" si="324"/>
        <v>ATENDE</v>
      </c>
      <c r="CA603" s="22" t="str">
        <f t="shared" si="336"/>
        <v>P6</v>
      </c>
      <c r="CB603" s="23">
        <f t="shared" si="325"/>
        <v>1.1733333333333333</v>
      </c>
      <c r="CC603" s="22">
        <v>6.52</v>
      </c>
      <c r="CD603" s="22">
        <v>3.72</v>
      </c>
      <c r="CE603" s="130">
        <f>IF(CA603="-","-",_xlfn.XLOOKUP(CA603,ABNT5101!$B$4:$B$9,ABNT5101!$C$4:$C$9))</f>
        <v>3</v>
      </c>
      <c r="CF603" s="130">
        <f>IF(CA603="-","-",_xlfn.XLOOKUP(CA603,ABNT5101!$B$4:$B$9,ABNT5101!$D$4:$D$9))</f>
        <v>0.6</v>
      </c>
      <c r="CG603" s="18" t="str">
        <f t="shared" si="326"/>
        <v>ATENDE</v>
      </c>
      <c r="CH603" s="18" t="str">
        <f t="shared" si="327"/>
        <v>ATENDE</v>
      </c>
      <c r="CI603" s="18" t="str">
        <f t="shared" si="328"/>
        <v>ATENDE</v>
      </c>
      <c r="CJ603" s="133" t="str">
        <f>_xlfn.XLOOKUP(CK603,'Banco de dados'!$B:$B,'Banco de dados'!$D:$D)</f>
        <v>SX LIGHTING</v>
      </c>
      <c r="CK603" s="25" t="s">
        <v>803</v>
      </c>
      <c r="CL603" s="24" t="str">
        <f>_xlfn.XLOOKUP(CK603,'Banco de dados'!$B:$B,'Banco de dados'!$E:$E)</f>
        <v>SXINEVO040K40L12CZF7PHF</v>
      </c>
      <c r="CM603" s="24"/>
      <c r="CN603" s="24">
        <f>IF(CM603="-","-",_xlfn.XLOOKUP(CM603,'Banco de dados'!$B:$B,'Banco de dados'!$E:$E))</f>
        <v>0</v>
      </c>
      <c r="CO603" s="26">
        <f t="shared" si="329"/>
        <v>1</v>
      </c>
      <c r="CP603" s="24">
        <f>_xlfn.XLOOKUP(CK603,'Banco de dados'!$B:$B,'Banco de dados'!$H:$H)</f>
        <v>39</v>
      </c>
      <c r="CQ603" s="24">
        <f>_xlfn.XLOOKUP(CM603,'Banco de dados'!$B:$B,'Banco de dados'!$H:$H)</f>
        <v>0</v>
      </c>
      <c r="CR603" s="24">
        <f>_xlfn.XLOOKUP(CK603,'Banco de dados'!$B:$B,'Banco de dados'!$F:$F)</f>
        <v>6552</v>
      </c>
      <c r="CS603" s="24">
        <f>_xlfn.XLOOKUP(CM603,'Banco de dados'!$B:$B,'Banco de dados'!$F:$F)</f>
        <v>0</v>
      </c>
      <c r="CT603" s="25">
        <v>0</v>
      </c>
      <c r="CU603" s="25"/>
      <c r="CV603" s="24" t="str">
        <f>IF(AI603&lt;=0.5,"Curto I",IF(AND(AI603&gt;='Braços de IP'!$B$9,AI603&lt;='Braços de IP'!$D$9),'Braços de IP'!$E$9,IF(AND(AI603&gt;='Braços de IP'!$B$10,AI603&lt;='Braços de IP'!$D$10),'Braços de IP'!$E$10,IF(AND(AI603&gt;='Braços de IP'!$B$11,AI603&lt;='Braços de IP'!$D$11),'Braços de IP'!$E$11,IF(AND(AI603&gt;='Braços de IP'!$B$12,AI603&lt;='Braços de IP'!$D$12),'Braços de IP'!$E$12,IF(AND(AI603&gt;='Braços de IP'!$B$13,AI603&lt;='Braços de IP'!$D$13),'Braços de IP'!$E$13,IF(AND(AI603&gt;='Braços de IP'!$B$14,AI603&lt;='Braços de IP'!$D$14),'Braços de IP'!$E$14,"ERRO")))))))</f>
        <v>Curto II</v>
      </c>
      <c r="CW603" s="25"/>
      <c r="CX603" s="24" t="str">
        <f>IF($CW603="","",VLOOKUP($CW603,'Braços de IP'!$E$9:$I$15,2,0))</f>
        <v/>
      </c>
      <c r="CY603" s="27" t="str">
        <f>IF($CW603="","",VLOOKUP($CW603,'Braços de IP'!$E$9:$I$15,5,0))</f>
        <v/>
      </c>
      <c r="CZ603" s="24"/>
      <c r="DA603" s="24"/>
      <c r="DB603" s="24"/>
      <c r="DC603" s="24"/>
      <c r="DD603" s="24"/>
      <c r="DE603" s="24"/>
      <c r="DF603" s="28">
        <f t="shared" si="330"/>
        <v>39</v>
      </c>
      <c r="DG603" s="29">
        <f t="shared" si="331"/>
        <v>100</v>
      </c>
      <c r="DH603" s="28">
        <f t="shared" si="332"/>
        <v>139</v>
      </c>
      <c r="DI603" s="30">
        <f t="shared" si="333"/>
        <v>0.61</v>
      </c>
      <c r="DJ603" s="31"/>
      <c r="DK603" s="32"/>
      <c r="DL603" s="15" t="s">
        <v>141</v>
      </c>
      <c r="DM603" s="15"/>
      <c r="DO603" s="33">
        <f t="shared" si="334"/>
        <v>0.66666666666666663</v>
      </c>
    </row>
    <row r="604" spans="2:125" ht="15.75" hidden="1" customHeight="1" x14ac:dyDescent="0.3">
      <c r="C604" t="s">
        <v>1006</v>
      </c>
      <c r="D604" s="15">
        <v>201</v>
      </c>
      <c r="E604" s="15" t="s">
        <v>132</v>
      </c>
      <c r="F604" s="15" t="s">
        <v>371</v>
      </c>
      <c r="G604" s="15">
        <v>-30.025410180000002</v>
      </c>
      <c r="H604" s="15">
        <v>-50.153057490000002</v>
      </c>
      <c r="I604" s="15" t="s">
        <v>154</v>
      </c>
      <c r="J604" s="15" t="s">
        <v>135</v>
      </c>
      <c r="K604" s="15" t="s">
        <v>136</v>
      </c>
      <c r="L604" s="15" t="s">
        <v>148</v>
      </c>
      <c r="M604" s="15">
        <v>100</v>
      </c>
      <c r="N604" s="15">
        <v>17</v>
      </c>
      <c r="O604" s="15">
        <v>0</v>
      </c>
      <c r="P604" s="15">
        <f t="shared" si="308"/>
        <v>200</v>
      </c>
      <c r="Q604" s="20">
        <v>2</v>
      </c>
      <c r="R604" s="16">
        <v>6</v>
      </c>
      <c r="S604" s="16">
        <v>7</v>
      </c>
      <c r="T604" s="15"/>
      <c r="U604" s="15"/>
      <c r="V604" s="15">
        <v>0</v>
      </c>
      <c r="W604" s="15">
        <v>4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 t="s">
        <v>138</v>
      </c>
      <c r="AD604" s="15" t="s">
        <v>139</v>
      </c>
      <c r="AE604" s="15">
        <v>26.7</v>
      </c>
      <c r="AF604" s="15">
        <v>8.5</v>
      </c>
      <c r="AG604" s="15">
        <v>1</v>
      </c>
      <c r="AH604" s="15">
        <v>0.6</v>
      </c>
      <c r="AI604" s="15">
        <v>1.3</v>
      </c>
      <c r="AJ604" s="16">
        <f t="shared" si="309"/>
        <v>0.70000000000000007</v>
      </c>
      <c r="AK604" s="16" t="s">
        <v>135</v>
      </c>
      <c r="AL604" s="16" t="s">
        <v>135</v>
      </c>
      <c r="AM604" s="15" t="s">
        <v>140</v>
      </c>
      <c r="AN604" s="16">
        <f t="shared" si="310"/>
        <v>2</v>
      </c>
      <c r="AO604" s="16">
        <v>0</v>
      </c>
      <c r="AP604" s="16">
        <v>0</v>
      </c>
      <c r="AQ604" s="16">
        <v>0</v>
      </c>
      <c r="AR604" s="16">
        <v>0</v>
      </c>
      <c r="AS604" s="16">
        <v>0</v>
      </c>
      <c r="AT604" s="16" t="s">
        <v>135</v>
      </c>
      <c r="AU604" s="17">
        <f t="shared" si="311"/>
        <v>0</v>
      </c>
      <c r="AV604" s="17"/>
      <c r="AW604" s="17">
        <f>VLOOKUP(I604,ABNT5101!$I$3:$J$9,2)</f>
        <v>10</v>
      </c>
      <c r="AX604" s="17">
        <f>VLOOKUP(I604,ABNT5101!$I$3:$M$9,5)</f>
        <v>0.18</v>
      </c>
      <c r="AY604" s="131" t="str">
        <f>_xlfn.XLOOKUP(I604,ABNT5101!$I:$I,ABNT5101!$L:$L)</f>
        <v>-</v>
      </c>
      <c r="AZ604" s="131">
        <f>_xlfn.XLOOKUP(I604,ABNT5101!$I:$I,ABNT5101!M:M)</f>
        <v>0.18</v>
      </c>
      <c r="BA604" s="131" t="str">
        <f>_xlfn.XLOOKUP(I604,ABNT5101!$I:$I,ABNT5101!N:N)</f>
        <v>-</v>
      </c>
      <c r="BB604" s="131">
        <f>_xlfn.XLOOKUP(I604,ABNT5101!$I:$I,ABNT5101!O:O)</f>
        <v>16</v>
      </c>
      <c r="BC604" s="18" t="str">
        <f t="shared" si="312"/>
        <v>ATENDE</v>
      </c>
      <c r="BD604" s="19">
        <f t="shared" si="313"/>
        <v>0.29000000000000004</v>
      </c>
      <c r="BE604" s="19">
        <f t="shared" si="314"/>
        <v>3</v>
      </c>
      <c r="BF604" s="19" t="str">
        <f t="shared" si="315"/>
        <v>-</v>
      </c>
      <c r="BG604" s="20">
        <v>12.9</v>
      </c>
      <c r="BH604" s="20">
        <v>0.72</v>
      </c>
      <c r="BI604" s="20"/>
      <c r="BJ604" s="20"/>
      <c r="BK604" s="21"/>
      <c r="BL604" s="20"/>
      <c r="BM604" s="18" t="str">
        <f t="shared" si="316"/>
        <v>ATENDE</v>
      </c>
      <c r="BN604" s="18" t="str">
        <f t="shared" si="317"/>
        <v>ATENDE</v>
      </c>
      <c r="BO604" s="18" t="str">
        <f t="shared" si="318"/>
        <v>ATENDE</v>
      </c>
      <c r="BP604" s="18" t="str">
        <f t="shared" si="319"/>
        <v>ATENDE</v>
      </c>
      <c r="BQ604" s="22" t="str">
        <f t="shared" si="320"/>
        <v>C4</v>
      </c>
      <c r="BR604" s="22" t="str">
        <f t="shared" si="335"/>
        <v>P6</v>
      </c>
      <c r="BS604" s="23">
        <f t="shared" si="321"/>
        <v>1.6266666666666665</v>
      </c>
      <c r="BT604" s="20">
        <v>7.88</v>
      </c>
      <c r="BU604" s="20">
        <v>4.09</v>
      </c>
      <c r="BV604" s="132">
        <f>IF(BR604="-","-",_xlfn.XLOOKUP(BR604,ABNT5101!$B$4:$B$9,ABNT5101!$C$4:$C$9))</f>
        <v>3</v>
      </c>
      <c r="BW604" s="132">
        <f>IF(BR604="-","-",_xlfn.XLOOKUP(BR604,ABNT5101!$B$4:$B$9,ABNT5101!$D$4:$D$9))</f>
        <v>0.6</v>
      </c>
      <c r="BX604" s="18" t="str">
        <f t="shared" si="322"/>
        <v>ATENDE</v>
      </c>
      <c r="BY604" s="18" t="str">
        <f t="shared" si="323"/>
        <v>ATENDE</v>
      </c>
      <c r="BZ604" s="18" t="str">
        <f t="shared" si="324"/>
        <v>ATENDE</v>
      </c>
      <c r="CA604" s="22" t="str">
        <f t="shared" si="336"/>
        <v>P6</v>
      </c>
      <c r="CB604" s="23">
        <f t="shared" si="325"/>
        <v>0.90666666666666651</v>
      </c>
      <c r="CC604" s="22">
        <v>5.72</v>
      </c>
      <c r="CD604" s="22">
        <v>3.3</v>
      </c>
      <c r="CE604" s="130">
        <f>IF(CA604="-","-",_xlfn.XLOOKUP(CA604,ABNT5101!$B$4:$B$9,ABNT5101!$C$4:$C$9))</f>
        <v>3</v>
      </c>
      <c r="CF604" s="130">
        <f>IF(CA604="-","-",_xlfn.XLOOKUP(CA604,ABNT5101!$B$4:$B$9,ABNT5101!$D$4:$D$9))</f>
        <v>0.6</v>
      </c>
      <c r="CG604" s="18" t="str">
        <f t="shared" si="326"/>
        <v>ATENDE</v>
      </c>
      <c r="CH604" s="18" t="str">
        <f t="shared" si="327"/>
        <v>ATENDE</v>
      </c>
      <c r="CI604" s="18" t="str">
        <f t="shared" si="328"/>
        <v>ATENDE</v>
      </c>
      <c r="CJ604" s="133" t="str">
        <f>_xlfn.XLOOKUP(CK604,'Banco de dados'!$B:$B,'Banco de dados'!$D:$D)</f>
        <v>TECNOWATT</v>
      </c>
      <c r="CK604" s="25" t="s">
        <v>826</v>
      </c>
      <c r="CL604" s="24" t="str">
        <f>_xlfn.XLOOKUP(CK604,'Banco de dados'!$B:$B,'Banco de dados'!$E:$E)</f>
        <v>SIGSAGPTLRRSSNDL_40W_50IBBRS
1-10C1MUN6.5</v>
      </c>
      <c r="CM604" s="24"/>
      <c r="CN604" s="24">
        <f>IF(CM604="-","-",_xlfn.XLOOKUP(CM604,'Banco de dados'!$B:$B,'Banco de dados'!$E:$E))</f>
        <v>0</v>
      </c>
      <c r="CO604" s="26">
        <f t="shared" si="329"/>
        <v>1</v>
      </c>
      <c r="CP604" s="24">
        <f>_xlfn.XLOOKUP(CK604,'Banco de dados'!$B:$B,'Banco de dados'!$H:$H)</f>
        <v>40</v>
      </c>
      <c r="CQ604" s="24" t="e">
        <f>_xlfn.XLOOKUP(CM604,'Banco de dados'!$B:$B,'Banco de dados'!$H:$H)</f>
        <v>#N/A</v>
      </c>
      <c r="CR604" s="24">
        <f>_xlfn.XLOOKUP(CK604,'Banco de dados'!$B:$B,'Banco de dados'!$F:$F)</f>
        <v>6641</v>
      </c>
      <c r="CS604" s="24">
        <f>_xlfn.XLOOKUP(CM604,'Banco de dados'!$B:$B,'Banco de dados'!$F:$F)</f>
        <v>0</v>
      </c>
      <c r="CT604" s="25">
        <v>0</v>
      </c>
      <c r="CU604" s="25"/>
      <c r="CV604" s="24" t="str">
        <f>IF(AI604&lt;=0.5,"Curto I",IF(AND(AI604&gt;='Braços de IP'!$B$9,AI604&lt;='Braços de IP'!$D$9),'Braços de IP'!$E$9,IF(AND(AI604&gt;='Braços de IP'!$B$10,AI604&lt;='Braços de IP'!$D$10),'Braços de IP'!$E$10,IF(AND(AI604&gt;='Braços de IP'!$B$11,AI604&lt;='Braços de IP'!$D$11),'Braços de IP'!$E$11,IF(AND(AI604&gt;='Braços de IP'!$B$12,AI604&lt;='Braços de IP'!$D$12),'Braços de IP'!$E$12,IF(AND(AI604&gt;='Braços de IP'!$B$13,AI604&lt;='Braços de IP'!$D$13),'Braços de IP'!$E$13,IF(AND(AI604&gt;='Braços de IP'!$B$14,AI604&lt;='Braços de IP'!$D$14),'Braços de IP'!$E$14,"ERRO")))))))</f>
        <v>Curto II</v>
      </c>
      <c r="CW604" s="25"/>
      <c r="CX604" s="24" t="str">
        <f>IF($CW604="","",VLOOKUP($CW604,'Braços de IP'!$E$9:$I$15,2,0))</f>
        <v/>
      </c>
      <c r="CY604" s="27" t="str">
        <f>IF($CW604="","",VLOOKUP($CW604,'Braços de IP'!$E$9:$I$15,5,0))</f>
        <v/>
      </c>
      <c r="CZ604" s="24"/>
      <c r="DA604" s="24"/>
      <c r="DB604" s="24"/>
      <c r="DC604" s="24"/>
      <c r="DD604" s="24"/>
      <c r="DE604" s="24"/>
      <c r="DF604" s="28">
        <f t="shared" si="330"/>
        <v>40</v>
      </c>
      <c r="DG604" s="29">
        <f t="shared" si="331"/>
        <v>100</v>
      </c>
      <c r="DH604" s="28">
        <f t="shared" si="332"/>
        <v>140</v>
      </c>
      <c r="DI604" s="30">
        <f t="shared" si="333"/>
        <v>0.6</v>
      </c>
      <c r="DJ604" s="31"/>
      <c r="DK604" s="32"/>
      <c r="DL604" s="15" t="s">
        <v>141</v>
      </c>
      <c r="DM604" s="15"/>
      <c r="DO604" s="33">
        <f t="shared" si="334"/>
        <v>0.65811965811965811</v>
      </c>
    </row>
    <row r="605" spans="2:125" ht="15.75" hidden="1" customHeight="1" x14ac:dyDescent="0.3">
      <c r="C605" t="s">
        <v>1006</v>
      </c>
      <c r="D605" s="15">
        <v>202</v>
      </c>
      <c r="E605" s="15" t="s">
        <v>132</v>
      </c>
      <c r="F605" s="15" t="s">
        <v>372</v>
      </c>
      <c r="G605" s="15">
        <v>-30.029913359999998</v>
      </c>
      <c r="H605" s="15">
        <v>-50.153887060000002</v>
      </c>
      <c r="I605" s="15" t="s">
        <v>154</v>
      </c>
      <c r="J605" s="15" t="s">
        <v>135</v>
      </c>
      <c r="K605" s="15" t="s">
        <v>136</v>
      </c>
      <c r="L605" s="15" t="s">
        <v>148</v>
      </c>
      <c r="M605" s="15">
        <v>100</v>
      </c>
      <c r="N605" s="15">
        <v>17</v>
      </c>
      <c r="O605" s="15">
        <v>0</v>
      </c>
      <c r="P605" s="15">
        <f t="shared" si="308"/>
        <v>200</v>
      </c>
      <c r="Q605" s="20">
        <v>2</v>
      </c>
      <c r="R605" s="16">
        <v>2.5</v>
      </c>
      <c r="S605" s="16">
        <v>7</v>
      </c>
      <c r="T605" s="15"/>
      <c r="U605" s="15"/>
      <c r="V605" s="15">
        <v>0</v>
      </c>
      <c r="W605" s="15">
        <v>2.5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 t="s">
        <v>138</v>
      </c>
      <c r="AD605" s="15" t="s">
        <v>139</v>
      </c>
      <c r="AE605" s="15">
        <v>38.5</v>
      </c>
      <c r="AF605" s="15" t="s">
        <v>373</v>
      </c>
      <c r="AG605" s="15">
        <v>1</v>
      </c>
      <c r="AH605" s="15">
        <v>0.4</v>
      </c>
      <c r="AI605" s="15">
        <v>1.3</v>
      </c>
      <c r="AJ605" s="16">
        <f t="shared" si="309"/>
        <v>0.9</v>
      </c>
      <c r="AK605" s="16" t="s">
        <v>135</v>
      </c>
      <c r="AL605" s="16" t="s">
        <v>135</v>
      </c>
      <c r="AM605" s="15" t="s">
        <v>140</v>
      </c>
      <c r="AN605" s="16">
        <f t="shared" si="310"/>
        <v>2</v>
      </c>
      <c r="AO605" s="16">
        <v>0</v>
      </c>
      <c r="AP605" s="16">
        <v>0</v>
      </c>
      <c r="AQ605" s="16">
        <v>0</v>
      </c>
      <c r="AR605" s="16">
        <v>0</v>
      </c>
      <c r="AS605" s="16">
        <v>0</v>
      </c>
      <c r="AT605" s="16" t="s">
        <v>135</v>
      </c>
      <c r="AU605" s="17">
        <f t="shared" si="311"/>
        <v>0</v>
      </c>
      <c r="AV605" s="17"/>
      <c r="AW605" s="17">
        <f>VLOOKUP(I605,ABNT5101!$I$3:$J$9,2)</f>
        <v>10</v>
      </c>
      <c r="AX605" s="17">
        <f>VLOOKUP(I605,ABNT5101!$I$3:$M$9,5)</f>
        <v>0.18</v>
      </c>
      <c r="AY605" s="131" t="str">
        <f>_xlfn.XLOOKUP(I605,ABNT5101!$I:$I,ABNT5101!$L:$L)</f>
        <v>-</v>
      </c>
      <c r="AZ605" s="131">
        <f>_xlfn.XLOOKUP(I605,ABNT5101!$I:$I,ABNT5101!M:M)</f>
        <v>0.18</v>
      </c>
      <c r="BA605" s="131" t="str">
        <f>_xlfn.XLOOKUP(I605,ABNT5101!$I:$I,ABNT5101!N:N)</f>
        <v>-</v>
      </c>
      <c r="BB605" s="131">
        <f>_xlfn.XLOOKUP(I605,ABNT5101!$I:$I,ABNT5101!O:O)</f>
        <v>16</v>
      </c>
      <c r="BC605" s="18" t="str">
        <f t="shared" si="312"/>
        <v>ATENDE</v>
      </c>
      <c r="BD605" s="19">
        <f t="shared" si="313"/>
        <v>0.10600000000000009</v>
      </c>
      <c r="BE605" s="19">
        <f t="shared" si="314"/>
        <v>0.7777777777777779</v>
      </c>
      <c r="BF605" s="19" t="str">
        <f t="shared" si="315"/>
        <v>-</v>
      </c>
      <c r="BG605" s="20">
        <v>11.06</v>
      </c>
      <c r="BH605" s="20">
        <v>0.32</v>
      </c>
      <c r="BI605" s="20"/>
      <c r="BJ605" s="20"/>
      <c r="BK605" s="21"/>
      <c r="BL605" s="20"/>
      <c r="BM605" s="18" t="str">
        <f t="shared" si="316"/>
        <v>ATENDE</v>
      </c>
      <c r="BN605" s="18" t="str">
        <f t="shared" si="317"/>
        <v>ATENDE</v>
      </c>
      <c r="BO605" s="18" t="str">
        <f t="shared" si="318"/>
        <v>ATENDE</v>
      </c>
      <c r="BP605" s="18" t="str">
        <f t="shared" si="319"/>
        <v>ATENDE</v>
      </c>
      <c r="BQ605" s="22" t="str">
        <f t="shared" si="320"/>
        <v>C4</v>
      </c>
      <c r="BR605" s="22" t="str">
        <f t="shared" si="335"/>
        <v>P6</v>
      </c>
      <c r="BS605" s="23">
        <f t="shared" si="321"/>
        <v>2.09</v>
      </c>
      <c r="BT605" s="20">
        <v>9.27</v>
      </c>
      <c r="BU605" s="20">
        <v>2.67</v>
      </c>
      <c r="BV605" s="132">
        <f>IF(BR605="-","-",_xlfn.XLOOKUP(BR605,ABNT5101!$B$4:$B$9,ABNT5101!$C$4:$C$9))</f>
        <v>3</v>
      </c>
      <c r="BW605" s="132">
        <f>IF(BR605="-","-",_xlfn.XLOOKUP(BR605,ABNT5101!$B$4:$B$9,ABNT5101!$D$4:$D$9))</f>
        <v>0.6</v>
      </c>
      <c r="BX605" s="18" t="str">
        <f t="shared" si="322"/>
        <v>ATENDE</v>
      </c>
      <c r="BY605" s="18" t="str">
        <f t="shared" si="323"/>
        <v>ATENDE</v>
      </c>
      <c r="BZ605" s="18" t="str">
        <f t="shared" si="324"/>
        <v>ATENDE</v>
      </c>
      <c r="CA605" s="22" t="str">
        <f t="shared" si="336"/>
        <v>P6</v>
      </c>
      <c r="CB605" s="23">
        <f t="shared" si="325"/>
        <v>1.2433333333333336</v>
      </c>
      <c r="CC605" s="22">
        <v>6.73</v>
      </c>
      <c r="CD605" s="22">
        <v>2.71</v>
      </c>
      <c r="CE605" s="130">
        <f>IF(CA605="-","-",_xlfn.XLOOKUP(CA605,ABNT5101!$B$4:$B$9,ABNT5101!$C$4:$C$9))</f>
        <v>3</v>
      </c>
      <c r="CF605" s="130">
        <f>IF(CA605="-","-",_xlfn.XLOOKUP(CA605,ABNT5101!$B$4:$B$9,ABNT5101!$D$4:$D$9))</f>
        <v>0.6</v>
      </c>
      <c r="CG605" s="18" t="str">
        <f t="shared" si="326"/>
        <v>ATENDE</v>
      </c>
      <c r="CH605" s="18" t="str">
        <f t="shared" si="327"/>
        <v>ATENDE</v>
      </c>
      <c r="CI605" s="18" t="str">
        <f t="shared" si="328"/>
        <v>ATENDE</v>
      </c>
      <c r="CJ605" s="133" t="str">
        <f>_xlfn.XLOOKUP(CK605,'Banco de dados'!$B:$B,'Banco de dados'!$D:$D)</f>
        <v>LEDSTAR</v>
      </c>
      <c r="CK605" s="25" t="s">
        <v>713</v>
      </c>
      <c r="CL605" s="24" t="str">
        <f>_xlfn.XLOOKUP(CK605,'Banco de dados'!$B:$B,'Banco de dados'!$E:$E)</f>
        <v>LUM LED SL VT 9.1 52W</v>
      </c>
      <c r="CM605" s="24"/>
      <c r="CN605" s="24" t="e">
        <f>IF(CM605="-","-",_xlfn.XLOOKUP(CM605,'Banco de dados'!$B:$B,'Banco de dados'!$E:$E))</f>
        <v>#N/A</v>
      </c>
      <c r="CO605" s="26">
        <f t="shared" si="329"/>
        <v>1</v>
      </c>
      <c r="CP605" s="24">
        <f>_xlfn.XLOOKUP(CK605,'Banco de dados'!$B:$B,'Banco de dados'!$H:$H)</f>
        <v>52</v>
      </c>
      <c r="CQ605" s="24" t="e">
        <f>_xlfn.XLOOKUP(CM605,'Banco de dados'!$B:$B,'Banco de dados'!$H:$H)</f>
        <v>#N/A</v>
      </c>
      <c r="CR605" s="24">
        <f>_xlfn.XLOOKUP(CK605,'Banco de dados'!$B:$B,'Banco de dados'!$F:$F)</f>
        <v>8960.18</v>
      </c>
      <c r="CS605" s="24">
        <f>_xlfn.XLOOKUP(CM605,'Banco de dados'!$B:$B,'Banco de dados'!$F:$F)</f>
        <v>0</v>
      </c>
      <c r="CT605" s="25">
        <v>0</v>
      </c>
      <c r="CU605" s="25"/>
      <c r="CV605" s="24" t="str">
        <f>IF(AI605&lt;=0.5,"Curto I",IF(AND(AI605&gt;='Braços de IP'!$B$9,AI605&lt;='Braços de IP'!$D$9),'Braços de IP'!$E$9,IF(AND(AI605&gt;='Braços de IP'!$B$10,AI605&lt;='Braços de IP'!$D$10),'Braços de IP'!$E$10,IF(AND(AI605&gt;='Braços de IP'!$B$11,AI605&lt;='Braços de IP'!$D$11),'Braços de IP'!$E$11,IF(AND(AI605&gt;='Braços de IP'!$B$12,AI605&lt;='Braços de IP'!$D$12),'Braços de IP'!$E$12,IF(AND(AI605&gt;='Braços de IP'!$B$13,AI605&lt;='Braços de IP'!$D$13),'Braços de IP'!$E$13,IF(AND(AI605&gt;='Braços de IP'!$B$14,AI605&lt;='Braços de IP'!$D$14),'Braços de IP'!$E$14,"ERRO")))))))</f>
        <v>Curto II</v>
      </c>
      <c r="CW605" s="25"/>
      <c r="CX605" s="24" t="str">
        <f>IF($CW605="","",VLOOKUP($CW605,'Braços de IP'!$E$9:$I$15,2,0))</f>
        <v/>
      </c>
      <c r="CY605" s="27" t="str">
        <f>IF($CW605="","",VLOOKUP($CW605,'Braços de IP'!$E$9:$I$15,5,0))</f>
        <v/>
      </c>
      <c r="CZ605" s="24"/>
      <c r="DA605" s="24"/>
      <c r="DB605" s="24"/>
      <c r="DC605" s="24"/>
      <c r="DD605" s="24"/>
      <c r="DE605" s="24"/>
      <c r="DF605" s="28">
        <f t="shared" si="330"/>
        <v>52</v>
      </c>
      <c r="DG605" s="29">
        <f t="shared" si="331"/>
        <v>100</v>
      </c>
      <c r="DH605" s="28">
        <f t="shared" si="332"/>
        <v>152</v>
      </c>
      <c r="DI605" s="30">
        <f t="shared" si="333"/>
        <v>0.48</v>
      </c>
      <c r="DJ605" s="31"/>
      <c r="DK605" s="32"/>
      <c r="DL605" s="15" t="s">
        <v>141</v>
      </c>
      <c r="DM605" s="15"/>
      <c r="DO605" s="33">
        <f t="shared" si="334"/>
        <v>0.55555555555555558</v>
      </c>
      <c r="DU605" t="s">
        <v>1032</v>
      </c>
    </row>
    <row r="606" spans="2:125" ht="15.75" hidden="1" customHeight="1" x14ac:dyDescent="0.3">
      <c r="C606" t="s">
        <v>1006</v>
      </c>
      <c r="D606" s="15">
        <v>202</v>
      </c>
      <c r="E606" s="15" t="s">
        <v>132</v>
      </c>
      <c r="F606" s="15" t="s">
        <v>372</v>
      </c>
      <c r="G606" s="15">
        <v>-30.029913359999998</v>
      </c>
      <c r="H606" s="15">
        <v>-50.153887060000002</v>
      </c>
      <c r="I606" s="15" t="s">
        <v>154</v>
      </c>
      <c r="J606" s="15" t="s">
        <v>135</v>
      </c>
      <c r="K606" s="15" t="s">
        <v>136</v>
      </c>
      <c r="L606" s="15" t="s">
        <v>148</v>
      </c>
      <c r="M606" s="15">
        <v>100</v>
      </c>
      <c r="N606" s="15">
        <v>17</v>
      </c>
      <c r="O606" s="15">
        <v>0</v>
      </c>
      <c r="P606" s="15">
        <f t="shared" si="308"/>
        <v>200</v>
      </c>
      <c r="Q606" s="20">
        <v>2</v>
      </c>
      <c r="R606" s="16">
        <v>2.5</v>
      </c>
      <c r="S606" s="16">
        <v>7</v>
      </c>
      <c r="T606" s="15"/>
      <c r="U606" s="15"/>
      <c r="V606" s="15">
        <v>0</v>
      </c>
      <c r="W606" s="15">
        <v>2.5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 t="s">
        <v>138</v>
      </c>
      <c r="AD606" s="15" t="s">
        <v>139</v>
      </c>
      <c r="AE606" s="15">
        <v>38.5</v>
      </c>
      <c r="AF606" s="15" t="s">
        <v>373</v>
      </c>
      <c r="AG606" s="15">
        <v>1</v>
      </c>
      <c r="AH606" s="15">
        <v>0.4</v>
      </c>
      <c r="AI606" s="15">
        <v>1.3</v>
      </c>
      <c r="AJ606" s="16">
        <f t="shared" si="309"/>
        <v>0.9</v>
      </c>
      <c r="AK606" s="16" t="s">
        <v>135</v>
      </c>
      <c r="AL606" s="16" t="s">
        <v>135</v>
      </c>
      <c r="AM606" s="15" t="s">
        <v>140</v>
      </c>
      <c r="AN606" s="16">
        <f t="shared" si="310"/>
        <v>2</v>
      </c>
      <c r="AO606" s="16">
        <v>0</v>
      </c>
      <c r="AP606" s="16">
        <v>0</v>
      </c>
      <c r="AQ606" s="16">
        <v>0</v>
      </c>
      <c r="AR606" s="16">
        <v>0</v>
      </c>
      <c r="AS606" s="16">
        <v>0</v>
      </c>
      <c r="AT606" s="16" t="s">
        <v>135</v>
      </c>
      <c r="AU606" s="17">
        <f t="shared" si="311"/>
        <v>0</v>
      </c>
      <c r="AV606" s="17"/>
      <c r="AW606" s="17">
        <f>VLOOKUP(I606,ABNT5101!$I$3:$J$9,2)</f>
        <v>10</v>
      </c>
      <c r="AX606" s="17">
        <f>VLOOKUP(I606,ABNT5101!$I$3:$M$9,5)</f>
        <v>0.18</v>
      </c>
      <c r="AY606" s="131" t="str">
        <f>_xlfn.XLOOKUP(I606,ABNT5101!$I:$I,ABNT5101!$L:$L)</f>
        <v>-</v>
      </c>
      <c r="AZ606" s="131">
        <f>_xlfn.XLOOKUP(I606,ABNT5101!$I:$I,ABNT5101!M:M)</f>
        <v>0.18</v>
      </c>
      <c r="BA606" s="131" t="str">
        <f>_xlfn.XLOOKUP(I606,ABNT5101!$I:$I,ABNT5101!N:N)</f>
        <v>-</v>
      </c>
      <c r="BB606" s="131">
        <f>_xlfn.XLOOKUP(I606,ABNT5101!$I:$I,ABNT5101!O:O)</f>
        <v>16</v>
      </c>
      <c r="BC606" s="18" t="str">
        <f t="shared" si="312"/>
        <v>ATENDE</v>
      </c>
      <c r="BD606" s="19">
        <f t="shared" si="313"/>
        <v>0.31099999999999994</v>
      </c>
      <c r="BE606" s="19">
        <f t="shared" si="314"/>
        <v>0.83333333333333348</v>
      </c>
      <c r="BF606" s="19" t="str">
        <f t="shared" si="315"/>
        <v>-</v>
      </c>
      <c r="BG606" s="20">
        <v>13.11</v>
      </c>
      <c r="BH606" s="20">
        <v>0.33</v>
      </c>
      <c r="BI606" s="20"/>
      <c r="BJ606" s="20"/>
      <c r="BK606" s="21"/>
      <c r="BL606" s="20"/>
      <c r="BM606" s="18" t="str">
        <f t="shared" si="316"/>
        <v>ATENDE</v>
      </c>
      <c r="BN606" s="18" t="str">
        <f t="shared" si="317"/>
        <v>ATENDE</v>
      </c>
      <c r="BO606" s="18" t="str">
        <f t="shared" si="318"/>
        <v>ATENDE</v>
      </c>
      <c r="BP606" s="18" t="str">
        <f t="shared" si="319"/>
        <v>ATENDE</v>
      </c>
      <c r="BQ606" s="22" t="str">
        <f t="shared" si="320"/>
        <v>C4</v>
      </c>
      <c r="BR606" s="22" t="str">
        <f t="shared" si="335"/>
        <v>P6</v>
      </c>
      <c r="BS606" s="23">
        <f t="shared" si="321"/>
        <v>2.4866666666666668</v>
      </c>
      <c r="BT606" s="20">
        <v>10.46</v>
      </c>
      <c r="BU606" s="20">
        <v>2.04</v>
      </c>
      <c r="BV606" s="132">
        <f>IF(BR606="-","-",_xlfn.XLOOKUP(BR606,ABNT5101!$B$4:$B$9,ABNT5101!$C$4:$C$9))</f>
        <v>3</v>
      </c>
      <c r="BW606" s="132">
        <f>IF(BR606="-","-",_xlfn.XLOOKUP(BR606,ABNT5101!$B$4:$B$9,ABNT5101!$D$4:$D$9))</f>
        <v>0.6</v>
      </c>
      <c r="BX606" s="18" t="str">
        <f t="shared" si="322"/>
        <v>ATENDE</v>
      </c>
      <c r="BY606" s="18" t="str">
        <f t="shared" si="323"/>
        <v>ATENDE</v>
      </c>
      <c r="BZ606" s="18" t="str">
        <f t="shared" si="324"/>
        <v>ATENDE</v>
      </c>
      <c r="CA606" s="22" t="str">
        <f t="shared" si="336"/>
        <v>P6</v>
      </c>
      <c r="CB606" s="23">
        <f t="shared" si="325"/>
        <v>1.5733333333333333</v>
      </c>
      <c r="CC606" s="22">
        <v>7.72</v>
      </c>
      <c r="CD606" s="22">
        <v>4.51</v>
      </c>
      <c r="CE606" s="130">
        <f>IF(CA606="-","-",_xlfn.XLOOKUP(CA606,ABNT5101!$B$4:$B$9,ABNT5101!$C$4:$C$9))</f>
        <v>3</v>
      </c>
      <c r="CF606" s="130">
        <f>IF(CA606="-","-",_xlfn.XLOOKUP(CA606,ABNT5101!$B$4:$B$9,ABNT5101!$D$4:$D$9))</f>
        <v>0.6</v>
      </c>
      <c r="CG606" s="18" t="str">
        <f t="shared" si="326"/>
        <v>ATENDE</v>
      </c>
      <c r="CH606" s="18" t="str">
        <f t="shared" si="327"/>
        <v>ATENDE</v>
      </c>
      <c r="CI606" s="18" t="str">
        <f t="shared" si="328"/>
        <v>ATENDE</v>
      </c>
      <c r="CJ606" s="133" t="str">
        <f>_xlfn.XLOOKUP(CK606,'Banco de dados'!$B:$B,'Banco de dados'!$D:$D)</f>
        <v>SX LIGHTING</v>
      </c>
      <c r="CK606" s="25" t="s">
        <v>805</v>
      </c>
      <c r="CL606" s="24" t="str">
        <f>_xlfn.XLOOKUP(CK606,'Banco de dados'!$B:$B,'Banco de dados'!$E:$E)</f>
        <v>SXINEVO050K40L12CZF7PHF</v>
      </c>
      <c r="CM606" s="24"/>
      <c r="CN606" s="24" t="e">
        <f>IF(CM606="-","-",_xlfn.XLOOKUP(CM606,'Banco de dados'!$B:$B,'Banco de dados'!$E:$E))</f>
        <v>#N/A</v>
      </c>
      <c r="CO606" s="26">
        <f t="shared" si="329"/>
        <v>1</v>
      </c>
      <c r="CP606" s="24">
        <f>_xlfn.XLOOKUP(CK606,'Banco de dados'!$B:$B,'Banco de dados'!$H:$H)</f>
        <v>50</v>
      </c>
      <c r="CQ606" s="24">
        <f>_xlfn.XLOOKUP(CM606,'Banco de dados'!$B:$B,'Banco de dados'!$H:$H)</f>
        <v>0</v>
      </c>
      <c r="CR606" s="24">
        <f>_xlfn.XLOOKUP(CK606,'Banco de dados'!$B:$B,'Banco de dados'!$F:$F)</f>
        <v>8650</v>
      </c>
      <c r="CS606" s="24">
        <f>_xlfn.XLOOKUP(CM606,'Banco de dados'!$B:$B,'Banco de dados'!$F:$F)</f>
        <v>0</v>
      </c>
      <c r="CT606" s="25">
        <v>0</v>
      </c>
      <c r="CU606" s="25"/>
      <c r="CV606" s="24" t="str">
        <f>IF(AI606&lt;=0.5,"Curto I",IF(AND(AI606&gt;='Braços de IP'!$B$9,AI606&lt;='Braços de IP'!$D$9),'Braços de IP'!$E$9,IF(AND(AI606&gt;='Braços de IP'!$B$10,AI606&lt;='Braços de IP'!$D$10),'Braços de IP'!$E$10,IF(AND(AI606&gt;='Braços de IP'!$B$11,AI606&lt;='Braços de IP'!$D$11),'Braços de IP'!$E$11,IF(AND(AI606&gt;='Braços de IP'!$B$12,AI606&lt;='Braços de IP'!$D$12),'Braços de IP'!$E$12,IF(AND(AI606&gt;='Braços de IP'!$B$13,AI606&lt;='Braços de IP'!$D$13),'Braços de IP'!$E$13,IF(AND(AI606&gt;='Braços de IP'!$B$14,AI606&lt;='Braços de IP'!$D$14),'Braços de IP'!$E$14,"ERRO")))))))</f>
        <v>Curto II</v>
      </c>
      <c r="CW606" s="25"/>
      <c r="CX606" s="24" t="str">
        <f>IF($CW606="","",VLOOKUP($CW606,'Braços de IP'!$E$9:$I$15,2,0))</f>
        <v/>
      </c>
      <c r="CY606" s="27" t="str">
        <f>IF($CW606="","",VLOOKUP($CW606,'Braços de IP'!$E$9:$I$15,5,0))</f>
        <v/>
      </c>
      <c r="CZ606" s="24"/>
      <c r="DA606" s="24"/>
      <c r="DB606" s="24"/>
      <c r="DC606" s="24"/>
      <c r="DD606" s="24"/>
      <c r="DE606" s="24"/>
      <c r="DF606" s="28">
        <f t="shared" si="330"/>
        <v>50</v>
      </c>
      <c r="DG606" s="29">
        <f t="shared" si="331"/>
        <v>100</v>
      </c>
      <c r="DH606" s="28">
        <f t="shared" si="332"/>
        <v>150</v>
      </c>
      <c r="DI606" s="30">
        <f t="shared" si="333"/>
        <v>0.5</v>
      </c>
      <c r="DJ606" s="31"/>
      <c r="DK606" s="32"/>
      <c r="DL606" s="15" t="s">
        <v>141</v>
      </c>
      <c r="DM606" s="15"/>
      <c r="DO606" s="33">
        <f t="shared" si="334"/>
        <v>0.57264957264957261</v>
      </c>
      <c r="DU606" t="s">
        <v>1032</v>
      </c>
    </row>
    <row r="607" spans="2:125" ht="15.75" hidden="1" customHeight="1" x14ac:dyDescent="0.3">
      <c r="C607" t="s">
        <v>1006</v>
      </c>
      <c r="D607" s="15">
        <v>202</v>
      </c>
      <c r="E607" s="15" t="s">
        <v>132</v>
      </c>
      <c r="F607" s="15" t="s">
        <v>372</v>
      </c>
      <c r="G607" s="15">
        <v>-30.029913359999998</v>
      </c>
      <c r="H607" s="15">
        <v>-50.153887060000002</v>
      </c>
      <c r="I607" s="15" t="s">
        <v>154</v>
      </c>
      <c r="J607" s="15" t="s">
        <v>135</v>
      </c>
      <c r="K607" s="15" t="s">
        <v>136</v>
      </c>
      <c r="L607" s="15" t="s">
        <v>148</v>
      </c>
      <c r="M607" s="15">
        <v>100</v>
      </c>
      <c r="N607" s="15">
        <v>17</v>
      </c>
      <c r="O607" s="15">
        <v>0</v>
      </c>
      <c r="P607" s="15">
        <f t="shared" si="308"/>
        <v>200</v>
      </c>
      <c r="Q607" s="20">
        <v>2</v>
      </c>
      <c r="R607" s="16">
        <v>2.5</v>
      </c>
      <c r="S607" s="16">
        <v>7</v>
      </c>
      <c r="T607" s="15"/>
      <c r="U607" s="15"/>
      <c r="V607" s="15">
        <v>0</v>
      </c>
      <c r="W607" s="15">
        <v>2.5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 t="s">
        <v>138</v>
      </c>
      <c r="AD607" s="15" t="s">
        <v>139</v>
      </c>
      <c r="AE607" s="15">
        <v>38.5</v>
      </c>
      <c r="AF607" s="15" t="s">
        <v>373</v>
      </c>
      <c r="AG607" s="15">
        <v>1</v>
      </c>
      <c r="AH607" s="15">
        <v>0.4</v>
      </c>
      <c r="AI607" s="15">
        <v>1.3</v>
      </c>
      <c r="AJ607" s="16">
        <f t="shared" si="309"/>
        <v>0.9</v>
      </c>
      <c r="AK607" s="16" t="s">
        <v>135</v>
      </c>
      <c r="AL607" s="16" t="s">
        <v>135</v>
      </c>
      <c r="AM607" s="15" t="s">
        <v>140</v>
      </c>
      <c r="AN607" s="16">
        <f t="shared" si="310"/>
        <v>2</v>
      </c>
      <c r="AO607" s="16">
        <v>0</v>
      </c>
      <c r="AP607" s="16">
        <v>0</v>
      </c>
      <c r="AQ607" s="16">
        <v>0</v>
      </c>
      <c r="AR607" s="16">
        <v>0</v>
      </c>
      <c r="AS607" s="16">
        <v>0</v>
      </c>
      <c r="AT607" s="16" t="s">
        <v>135</v>
      </c>
      <c r="AU607" s="17">
        <f t="shared" si="311"/>
        <v>0</v>
      </c>
      <c r="AV607" s="17"/>
      <c r="AW607" s="17">
        <f>VLOOKUP(I607,ABNT5101!$I$3:$J$9,2)</f>
        <v>10</v>
      </c>
      <c r="AX607" s="17">
        <f>VLOOKUP(I607,ABNT5101!$I$3:$M$9,5)</f>
        <v>0.18</v>
      </c>
      <c r="AY607" s="131" t="str">
        <f>_xlfn.XLOOKUP(I607,ABNT5101!$I:$I,ABNT5101!$L:$L)</f>
        <v>-</v>
      </c>
      <c r="AZ607" s="131">
        <f>_xlfn.XLOOKUP(I607,ABNT5101!$I:$I,ABNT5101!M:M)</f>
        <v>0.18</v>
      </c>
      <c r="BA607" s="131" t="str">
        <f>_xlfn.XLOOKUP(I607,ABNT5101!$I:$I,ABNT5101!N:N)</f>
        <v>-</v>
      </c>
      <c r="BB607" s="131">
        <f>_xlfn.XLOOKUP(I607,ABNT5101!$I:$I,ABNT5101!O:O)</f>
        <v>16</v>
      </c>
      <c r="BC607" s="18" t="str">
        <f t="shared" si="312"/>
        <v>ATENDE</v>
      </c>
      <c r="BD607" s="19">
        <f t="shared" si="313"/>
        <v>1.3000000000000123E-2</v>
      </c>
      <c r="BE607" s="19">
        <f t="shared" si="314"/>
        <v>0.38888888888888884</v>
      </c>
      <c r="BF607" s="19" t="str">
        <f t="shared" si="315"/>
        <v>-</v>
      </c>
      <c r="BG607" s="20">
        <v>10.130000000000001</v>
      </c>
      <c r="BH607" s="20">
        <v>0.25</v>
      </c>
      <c r="BI607" s="20"/>
      <c r="BJ607" s="20"/>
      <c r="BK607" s="21"/>
      <c r="BL607" s="20"/>
      <c r="BM607" s="18" t="str">
        <f t="shared" si="316"/>
        <v>ATENDE</v>
      </c>
      <c r="BN607" s="18" t="str">
        <f t="shared" si="317"/>
        <v>ATENDE</v>
      </c>
      <c r="BO607" s="18" t="str">
        <f t="shared" si="318"/>
        <v>ATENDE</v>
      </c>
      <c r="BP607" s="18" t="str">
        <f t="shared" si="319"/>
        <v>ATENDE</v>
      </c>
      <c r="BQ607" s="22" t="str">
        <f t="shared" si="320"/>
        <v>C4</v>
      </c>
      <c r="BR607" s="22" t="str">
        <f t="shared" si="335"/>
        <v>P6</v>
      </c>
      <c r="BS607" s="23">
        <f t="shared" si="321"/>
        <v>1.6566666666666667</v>
      </c>
      <c r="BT607" s="20">
        <v>7.97</v>
      </c>
      <c r="BU607" s="20">
        <v>1.87</v>
      </c>
      <c r="BV607" s="132">
        <f>IF(BR607="-","-",_xlfn.XLOOKUP(BR607,ABNT5101!$B$4:$B$9,ABNT5101!$C$4:$C$9))</f>
        <v>3</v>
      </c>
      <c r="BW607" s="132">
        <f>IF(BR607="-","-",_xlfn.XLOOKUP(BR607,ABNT5101!$B$4:$B$9,ABNT5101!$D$4:$D$9))</f>
        <v>0.6</v>
      </c>
      <c r="BX607" s="18" t="str">
        <f t="shared" si="322"/>
        <v>ATENDE</v>
      </c>
      <c r="BY607" s="18" t="str">
        <f t="shared" si="323"/>
        <v>ATENDE</v>
      </c>
      <c r="BZ607" s="18" t="str">
        <f t="shared" si="324"/>
        <v>ATENDE</v>
      </c>
      <c r="CA607" s="22" t="str">
        <f t="shared" si="336"/>
        <v>P6</v>
      </c>
      <c r="CB607" s="23">
        <f t="shared" si="325"/>
        <v>0.3899999999999999</v>
      </c>
      <c r="CC607" s="22">
        <v>4.17</v>
      </c>
      <c r="CD607" s="22">
        <v>1.43</v>
      </c>
      <c r="CE607" s="130">
        <f>IF(CA607="-","-",_xlfn.XLOOKUP(CA607,ABNT5101!$B$4:$B$9,ABNT5101!$C$4:$C$9))</f>
        <v>3</v>
      </c>
      <c r="CF607" s="130">
        <f>IF(CA607="-","-",_xlfn.XLOOKUP(CA607,ABNT5101!$B$4:$B$9,ABNT5101!$D$4:$D$9))</f>
        <v>0.6</v>
      </c>
      <c r="CG607" s="18" t="str">
        <f t="shared" si="326"/>
        <v>ATENDE</v>
      </c>
      <c r="CH607" s="18" t="str">
        <f t="shared" si="327"/>
        <v>ATENDE</v>
      </c>
      <c r="CI607" s="18" t="str">
        <f t="shared" si="328"/>
        <v>ATENDE</v>
      </c>
      <c r="CJ607" s="133" t="str">
        <f>_xlfn.XLOOKUP(CK607,'Banco de dados'!$B:$B,'Banco de dados'!$D:$D)</f>
        <v>TECNOWATT</v>
      </c>
      <c r="CK607" s="25" t="s">
        <v>826</v>
      </c>
      <c r="CL607" s="24" t="str">
        <f>_xlfn.XLOOKUP(CK607,'Banco de dados'!$B:$B,'Banco de dados'!$E:$E)</f>
        <v>SIGSAGPTLRRSSNDL_40W_50IBBRS
1-10C1MUN6.5</v>
      </c>
      <c r="CM607" s="24"/>
      <c r="CN607" s="24" t="e">
        <f>IF(CM607="-","-",_xlfn.XLOOKUP(CM607,'Banco de dados'!$B:$B,'Banco de dados'!$E:$E))</f>
        <v>#N/A</v>
      </c>
      <c r="CO607" s="26">
        <f t="shared" si="329"/>
        <v>1</v>
      </c>
      <c r="CP607" s="24">
        <f>_xlfn.XLOOKUP(CK607,'Banco de dados'!$B:$B,'Banco de dados'!$H:$H)</f>
        <v>40</v>
      </c>
      <c r="CQ607" s="24" t="e">
        <f>_xlfn.XLOOKUP(CM607,'Banco de dados'!$B:$B,'Banco de dados'!$H:$H)</f>
        <v>#N/A</v>
      </c>
      <c r="CR607" s="24">
        <f>_xlfn.XLOOKUP(CK607,'Banco de dados'!$B:$B,'Banco de dados'!$F:$F)</f>
        <v>6641</v>
      </c>
      <c r="CS607" s="24">
        <f>_xlfn.XLOOKUP(CM607,'Banco de dados'!$B:$B,'Banco de dados'!$F:$F)</f>
        <v>0</v>
      </c>
      <c r="CT607" s="25">
        <v>0</v>
      </c>
      <c r="CU607" s="25"/>
      <c r="CV607" s="24" t="str">
        <f>IF(AI607&lt;=0.5,"Curto I",IF(AND(AI607&gt;='Braços de IP'!$B$9,AI607&lt;='Braços de IP'!$D$9),'Braços de IP'!$E$9,IF(AND(AI607&gt;='Braços de IP'!$B$10,AI607&lt;='Braços de IP'!$D$10),'Braços de IP'!$E$10,IF(AND(AI607&gt;='Braços de IP'!$B$11,AI607&lt;='Braços de IP'!$D$11),'Braços de IP'!$E$11,IF(AND(AI607&gt;='Braços de IP'!$B$12,AI607&lt;='Braços de IP'!$D$12),'Braços de IP'!$E$12,IF(AND(AI607&gt;='Braços de IP'!$B$13,AI607&lt;='Braços de IP'!$D$13),'Braços de IP'!$E$13,IF(AND(AI607&gt;='Braços de IP'!$B$14,AI607&lt;='Braços de IP'!$D$14),'Braços de IP'!$E$14,"ERRO")))))))</f>
        <v>Curto II</v>
      </c>
      <c r="CW607" s="25"/>
      <c r="CX607" s="24" t="str">
        <f>IF($CW607="","",VLOOKUP($CW607,'Braços de IP'!$E$9:$I$15,2,0))</f>
        <v/>
      </c>
      <c r="CY607" s="27" t="str">
        <f>IF($CW607="","",VLOOKUP($CW607,'Braços de IP'!$E$9:$I$15,5,0))</f>
        <v/>
      </c>
      <c r="CZ607" s="24"/>
      <c r="DA607" s="24"/>
      <c r="DB607" s="24"/>
      <c r="DC607" s="24"/>
      <c r="DD607" s="24"/>
      <c r="DE607" s="24"/>
      <c r="DF607" s="28">
        <f t="shared" si="330"/>
        <v>40</v>
      </c>
      <c r="DG607" s="29">
        <f t="shared" si="331"/>
        <v>100</v>
      </c>
      <c r="DH607" s="28">
        <f t="shared" si="332"/>
        <v>140</v>
      </c>
      <c r="DI607" s="30">
        <f t="shared" si="333"/>
        <v>0.6</v>
      </c>
      <c r="DJ607" s="31"/>
      <c r="DK607" s="32"/>
      <c r="DL607" s="15" t="s">
        <v>141</v>
      </c>
      <c r="DM607" s="15"/>
      <c r="DO607" s="33">
        <f t="shared" si="334"/>
        <v>0.65811965811965811</v>
      </c>
      <c r="DU607" t="s">
        <v>1032</v>
      </c>
    </row>
    <row r="608" spans="2:125" ht="15.75" hidden="1" customHeight="1" x14ac:dyDescent="0.3">
      <c r="C608" t="s">
        <v>1006</v>
      </c>
      <c r="D608" s="15">
        <v>203</v>
      </c>
      <c r="E608" s="15" t="s">
        <v>132</v>
      </c>
      <c r="F608" s="15" t="s">
        <v>374</v>
      </c>
      <c r="G608" s="15">
        <v>-30.029722809999999</v>
      </c>
      <c r="H608" s="15">
        <v>-50.149611389999997</v>
      </c>
      <c r="I608" s="15" t="s">
        <v>154</v>
      </c>
      <c r="J608" s="15" t="s">
        <v>135</v>
      </c>
      <c r="K608" s="15" t="s">
        <v>136</v>
      </c>
      <c r="L608" s="15" t="s">
        <v>148</v>
      </c>
      <c r="M608" s="15">
        <v>100</v>
      </c>
      <c r="N608" s="15">
        <v>17</v>
      </c>
      <c r="O608" s="15">
        <v>0</v>
      </c>
      <c r="P608" s="15">
        <f t="shared" si="308"/>
        <v>200</v>
      </c>
      <c r="Q608" s="20">
        <v>2</v>
      </c>
      <c r="R608" s="16">
        <v>2.5</v>
      </c>
      <c r="S608" s="16">
        <v>7</v>
      </c>
      <c r="T608" s="15"/>
      <c r="U608" s="15"/>
      <c r="V608" s="15">
        <v>0</v>
      </c>
      <c r="W608" s="15">
        <v>2.5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 t="s">
        <v>138</v>
      </c>
      <c r="AD608" s="15" t="s">
        <v>139</v>
      </c>
      <c r="AE608" s="15">
        <v>29.1</v>
      </c>
      <c r="AF608" s="15">
        <v>7.5</v>
      </c>
      <c r="AG608" s="15">
        <v>1</v>
      </c>
      <c r="AH608" s="15">
        <v>0.5</v>
      </c>
      <c r="AI608" s="15">
        <v>1.3</v>
      </c>
      <c r="AJ608" s="16">
        <f t="shared" si="309"/>
        <v>0.8</v>
      </c>
      <c r="AK608" s="16" t="s">
        <v>135</v>
      </c>
      <c r="AL608" s="16" t="s">
        <v>135</v>
      </c>
      <c r="AM608" s="15" t="s">
        <v>140</v>
      </c>
      <c r="AN608" s="16">
        <f t="shared" si="310"/>
        <v>2</v>
      </c>
      <c r="AO608" s="16">
        <v>0</v>
      </c>
      <c r="AP608" s="16">
        <v>0</v>
      </c>
      <c r="AQ608" s="16">
        <v>0</v>
      </c>
      <c r="AR608" s="16">
        <v>0</v>
      </c>
      <c r="AS608" s="16">
        <v>0</v>
      </c>
      <c r="AT608" s="16" t="s">
        <v>135</v>
      </c>
      <c r="AU608" s="17">
        <f t="shared" si="311"/>
        <v>0</v>
      </c>
      <c r="AV608" s="17"/>
      <c r="AW608" s="17">
        <f>VLOOKUP(I608,ABNT5101!$I$3:$J$9,2)</f>
        <v>10</v>
      </c>
      <c r="AX608" s="17">
        <f>VLOOKUP(I608,ABNT5101!$I$3:$M$9,5)</f>
        <v>0.18</v>
      </c>
      <c r="AY608" s="131" t="str">
        <f>_xlfn.XLOOKUP(I608,ABNT5101!$I:$I,ABNT5101!$L:$L)</f>
        <v>-</v>
      </c>
      <c r="AZ608" s="131">
        <f>_xlfn.XLOOKUP(I608,ABNT5101!$I:$I,ABNT5101!M:M)</f>
        <v>0.18</v>
      </c>
      <c r="BA608" s="131" t="str">
        <f>_xlfn.XLOOKUP(I608,ABNT5101!$I:$I,ABNT5101!N:N)</f>
        <v>-</v>
      </c>
      <c r="BB608" s="131">
        <f>_xlfn.XLOOKUP(I608,ABNT5101!$I:$I,ABNT5101!O:O)</f>
        <v>16</v>
      </c>
      <c r="BC608" s="18" t="str">
        <f t="shared" si="312"/>
        <v>ATENDE</v>
      </c>
      <c r="BD608" s="19">
        <f t="shared" si="313"/>
        <v>1.2000000000000011E-2</v>
      </c>
      <c r="BE608" s="19">
        <f t="shared" si="314"/>
        <v>2.1666666666666665</v>
      </c>
      <c r="BF608" s="19" t="str">
        <f t="shared" si="315"/>
        <v>-</v>
      </c>
      <c r="BG608" s="20">
        <v>10.119999999999999</v>
      </c>
      <c r="BH608" s="20">
        <v>0.56999999999999995</v>
      </c>
      <c r="BI608" s="20"/>
      <c r="BJ608" s="20"/>
      <c r="BK608" s="21"/>
      <c r="BL608" s="20"/>
      <c r="BM608" s="18" t="str">
        <f t="shared" si="316"/>
        <v>ATENDE</v>
      </c>
      <c r="BN608" s="18" t="str">
        <f t="shared" si="317"/>
        <v>ATENDE</v>
      </c>
      <c r="BO608" s="18" t="str">
        <f t="shared" si="318"/>
        <v>ATENDE</v>
      </c>
      <c r="BP608" s="18" t="str">
        <f t="shared" si="319"/>
        <v>ATENDE</v>
      </c>
      <c r="BQ608" s="22" t="str">
        <f t="shared" si="320"/>
        <v>C4</v>
      </c>
      <c r="BR608" s="22" t="str">
        <f t="shared" si="335"/>
        <v>P6</v>
      </c>
      <c r="BS608" s="23">
        <f t="shared" si="321"/>
        <v>1.83</v>
      </c>
      <c r="BT608" s="20">
        <v>8.49</v>
      </c>
      <c r="BU608" s="20">
        <v>4.42</v>
      </c>
      <c r="BV608" s="132">
        <f>IF(BR608="-","-",_xlfn.XLOOKUP(BR608,ABNT5101!$B$4:$B$9,ABNT5101!$C$4:$C$9))</f>
        <v>3</v>
      </c>
      <c r="BW608" s="132">
        <f>IF(BR608="-","-",_xlfn.XLOOKUP(BR608,ABNT5101!$B$4:$B$9,ABNT5101!$D$4:$D$9))</f>
        <v>0.6</v>
      </c>
      <c r="BX608" s="18" t="str">
        <f t="shared" si="322"/>
        <v>ATENDE</v>
      </c>
      <c r="BY608" s="18" t="str">
        <f t="shared" si="323"/>
        <v>ATENDE</v>
      </c>
      <c r="BZ608" s="18" t="str">
        <f t="shared" si="324"/>
        <v>ATENDE</v>
      </c>
      <c r="CA608" s="22" t="str">
        <f t="shared" si="336"/>
        <v>P6</v>
      </c>
      <c r="CB608" s="23">
        <f t="shared" si="325"/>
        <v>1.0699999999999998</v>
      </c>
      <c r="CC608" s="22">
        <v>6.21</v>
      </c>
      <c r="CD608" s="22">
        <v>3.78</v>
      </c>
      <c r="CE608" s="130">
        <f>IF(CA608="-","-",_xlfn.XLOOKUP(CA608,ABNT5101!$B$4:$B$9,ABNT5101!$C$4:$C$9))</f>
        <v>3</v>
      </c>
      <c r="CF608" s="130">
        <f>IF(CA608="-","-",_xlfn.XLOOKUP(CA608,ABNT5101!$B$4:$B$9,ABNT5101!$D$4:$D$9))</f>
        <v>0.6</v>
      </c>
      <c r="CG608" s="18" t="str">
        <f t="shared" si="326"/>
        <v>ATENDE</v>
      </c>
      <c r="CH608" s="18" t="str">
        <f t="shared" si="327"/>
        <v>ATENDE</v>
      </c>
      <c r="CI608" s="18" t="str">
        <f t="shared" si="328"/>
        <v>ATENDE</v>
      </c>
      <c r="CJ608" s="133" t="str">
        <f>_xlfn.XLOOKUP(CK608,'Banco de dados'!$B:$B,'Banco de dados'!$D:$D)</f>
        <v>LEDSTAR</v>
      </c>
      <c r="CK608" s="25" t="s">
        <v>709</v>
      </c>
      <c r="CL608" s="24" t="str">
        <f>_xlfn.XLOOKUP(CK608,'Banco de dados'!$B:$B,'Banco de dados'!$E:$E)</f>
        <v>LUM LED SL VT 9.1 35W</v>
      </c>
      <c r="CM608" s="24"/>
      <c r="CN608" s="24">
        <f>IF(CM608="-","-",_xlfn.XLOOKUP(CM608,'Banco de dados'!$B:$B,'Banco de dados'!$E:$E))</f>
        <v>0</v>
      </c>
      <c r="CO608" s="26">
        <f t="shared" si="329"/>
        <v>1</v>
      </c>
      <c r="CP608" s="24">
        <f>_xlfn.XLOOKUP(CK608,'Banco de dados'!$B:$B,'Banco de dados'!$H:$H)</f>
        <v>35</v>
      </c>
      <c r="CQ608" s="24" t="e">
        <f>_xlfn.XLOOKUP(CM608,'Banco de dados'!$B:$B,'Banco de dados'!$H:$H)</f>
        <v>#N/A</v>
      </c>
      <c r="CR608" s="24">
        <f>_xlfn.XLOOKUP(CK608,'Banco de dados'!$B:$B,'Banco de dados'!$F:$F)</f>
        <v>5955.62</v>
      </c>
      <c r="CS608" s="24">
        <f>_xlfn.XLOOKUP(CM608,'Banco de dados'!$B:$B,'Banco de dados'!$F:$F)</f>
        <v>0</v>
      </c>
      <c r="CT608" s="25">
        <v>0</v>
      </c>
      <c r="CU608" s="25"/>
      <c r="CV608" s="24" t="str">
        <f>IF(AI608&lt;=0.5,"Curto I",IF(AND(AI608&gt;='Braços de IP'!$B$9,AI608&lt;='Braços de IP'!$D$9),'Braços de IP'!$E$9,IF(AND(AI608&gt;='Braços de IP'!$B$10,AI608&lt;='Braços de IP'!$D$10),'Braços de IP'!$E$10,IF(AND(AI608&gt;='Braços de IP'!$B$11,AI608&lt;='Braços de IP'!$D$11),'Braços de IP'!$E$11,IF(AND(AI608&gt;='Braços de IP'!$B$12,AI608&lt;='Braços de IP'!$D$12),'Braços de IP'!$E$12,IF(AND(AI608&gt;='Braços de IP'!$B$13,AI608&lt;='Braços de IP'!$D$13),'Braços de IP'!$E$13,IF(AND(AI608&gt;='Braços de IP'!$B$14,AI608&lt;='Braços de IP'!$D$14),'Braços de IP'!$E$14,"ERRO")))))))</f>
        <v>Curto II</v>
      </c>
      <c r="CW608" s="25"/>
      <c r="CX608" s="24" t="str">
        <f>IF($CW608="","",VLOOKUP($CW608,'Braços de IP'!$E$9:$I$15,2,0))</f>
        <v/>
      </c>
      <c r="CY608" s="27" t="str">
        <f>IF($CW608="","",VLOOKUP($CW608,'Braços de IP'!$E$9:$I$15,5,0))</f>
        <v/>
      </c>
      <c r="CZ608" s="24"/>
      <c r="DA608" s="24"/>
      <c r="DB608" s="24"/>
      <c r="DC608" s="24"/>
      <c r="DD608" s="24"/>
      <c r="DE608" s="24"/>
      <c r="DF608" s="28">
        <f t="shared" si="330"/>
        <v>35</v>
      </c>
      <c r="DG608" s="29">
        <f t="shared" si="331"/>
        <v>100</v>
      </c>
      <c r="DH608" s="28">
        <f t="shared" si="332"/>
        <v>135</v>
      </c>
      <c r="DI608" s="30">
        <f t="shared" si="333"/>
        <v>0.65</v>
      </c>
      <c r="DJ608" s="31"/>
      <c r="DK608" s="32"/>
      <c r="DL608" s="15" t="s">
        <v>141</v>
      </c>
      <c r="DM608" s="15"/>
      <c r="DO608" s="33">
        <f t="shared" si="334"/>
        <v>0.70085470085470081</v>
      </c>
    </row>
    <row r="609" spans="1:119" ht="15.75" hidden="1" customHeight="1" x14ac:dyDescent="0.3">
      <c r="C609" t="s">
        <v>1006</v>
      </c>
      <c r="D609" s="15">
        <v>203</v>
      </c>
      <c r="E609" s="15" t="s">
        <v>132</v>
      </c>
      <c r="F609" s="15" t="s">
        <v>374</v>
      </c>
      <c r="G609" s="15">
        <v>-30.029722809999999</v>
      </c>
      <c r="H609" s="15">
        <v>-50.149611389999997</v>
      </c>
      <c r="I609" s="15" t="s">
        <v>154</v>
      </c>
      <c r="J609" s="15" t="s">
        <v>135</v>
      </c>
      <c r="K609" s="15" t="s">
        <v>136</v>
      </c>
      <c r="L609" s="15" t="s">
        <v>148</v>
      </c>
      <c r="M609" s="15">
        <v>100</v>
      </c>
      <c r="N609" s="15">
        <v>17</v>
      </c>
      <c r="O609" s="15">
        <v>0</v>
      </c>
      <c r="P609" s="15">
        <f t="shared" si="308"/>
        <v>200</v>
      </c>
      <c r="Q609" s="20">
        <v>2</v>
      </c>
      <c r="R609" s="16">
        <v>2.5</v>
      </c>
      <c r="S609" s="16">
        <v>7</v>
      </c>
      <c r="T609" s="15"/>
      <c r="U609" s="15"/>
      <c r="V609" s="15">
        <v>0</v>
      </c>
      <c r="W609" s="15">
        <v>2.5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 t="s">
        <v>138</v>
      </c>
      <c r="AD609" s="15" t="s">
        <v>139</v>
      </c>
      <c r="AE609" s="15">
        <v>29.1</v>
      </c>
      <c r="AF609" s="15">
        <v>7.5</v>
      </c>
      <c r="AG609" s="15">
        <v>1</v>
      </c>
      <c r="AH609" s="15">
        <v>0.5</v>
      </c>
      <c r="AI609" s="15">
        <v>1.3</v>
      </c>
      <c r="AJ609" s="16">
        <f t="shared" si="309"/>
        <v>0.8</v>
      </c>
      <c r="AK609" s="16" t="s">
        <v>135</v>
      </c>
      <c r="AL609" s="16" t="s">
        <v>135</v>
      </c>
      <c r="AM609" s="15" t="s">
        <v>140</v>
      </c>
      <c r="AN609" s="16">
        <f t="shared" si="310"/>
        <v>2</v>
      </c>
      <c r="AO609" s="16">
        <v>0</v>
      </c>
      <c r="AP609" s="16">
        <v>0</v>
      </c>
      <c r="AQ609" s="16">
        <v>0</v>
      </c>
      <c r="AR609" s="16">
        <v>0</v>
      </c>
      <c r="AS609" s="16">
        <v>0</v>
      </c>
      <c r="AT609" s="16" t="s">
        <v>135</v>
      </c>
      <c r="AU609" s="17">
        <f t="shared" si="311"/>
        <v>0</v>
      </c>
      <c r="AV609" s="17"/>
      <c r="AW609" s="17">
        <f>VLOOKUP(I609,ABNT5101!$I$3:$J$9,2)</f>
        <v>10</v>
      </c>
      <c r="AX609" s="17">
        <f>VLOOKUP(I609,ABNT5101!$I$3:$M$9,5)</f>
        <v>0.18</v>
      </c>
      <c r="AY609" s="131" t="str">
        <f>_xlfn.XLOOKUP(I609,ABNT5101!$I:$I,ABNT5101!$L:$L)</f>
        <v>-</v>
      </c>
      <c r="AZ609" s="131">
        <f>_xlfn.XLOOKUP(I609,ABNT5101!$I:$I,ABNT5101!M:M)</f>
        <v>0.18</v>
      </c>
      <c r="BA609" s="131" t="str">
        <f>_xlfn.XLOOKUP(I609,ABNT5101!$I:$I,ABNT5101!N:N)</f>
        <v>-</v>
      </c>
      <c r="BB609" s="131">
        <f>_xlfn.XLOOKUP(I609,ABNT5101!$I:$I,ABNT5101!O:O)</f>
        <v>16</v>
      </c>
      <c r="BC609" s="18" t="str">
        <f t="shared" si="312"/>
        <v>ATENDE</v>
      </c>
      <c r="BD609" s="19">
        <f t="shared" si="313"/>
        <v>0.14399999999999991</v>
      </c>
      <c r="BE609" s="19">
        <f t="shared" si="314"/>
        <v>2.7222222222222228</v>
      </c>
      <c r="BF609" s="19" t="str">
        <f t="shared" si="315"/>
        <v>-</v>
      </c>
      <c r="BG609" s="20">
        <v>11.44</v>
      </c>
      <c r="BH609" s="20">
        <v>0.67</v>
      </c>
      <c r="BI609" s="20"/>
      <c r="BJ609" s="20"/>
      <c r="BK609" s="21"/>
      <c r="BL609" s="20"/>
      <c r="BM609" s="18" t="str">
        <f t="shared" si="316"/>
        <v>ATENDE</v>
      </c>
      <c r="BN609" s="18" t="str">
        <f t="shared" si="317"/>
        <v>ATENDE</v>
      </c>
      <c r="BO609" s="18" t="str">
        <f t="shared" si="318"/>
        <v>ATENDE</v>
      </c>
      <c r="BP609" s="18" t="str">
        <f t="shared" si="319"/>
        <v>ATENDE</v>
      </c>
      <c r="BQ609" s="22" t="str">
        <f t="shared" si="320"/>
        <v>C4</v>
      </c>
      <c r="BR609" s="22" t="str">
        <f t="shared" si="335"/>
        <v>P6</v>
      </c>
      <c r="BS609" s="23">
        <f t="shared" si="321"/>
        <v>2.3000000000000003</v>
      </c>
      <c r="BT609" s="20">
        <v>9.9</v>
      </c>
      <c r="BU609" s="20">
        <v>5.69</v>
      </c>
      <c r="BV609" s="132">
        <f>IF(BR609="-","-",_xlfn.XLOOKUP(BR609,ABNT5101!$B$4:$B$9,ABNT5101!$C$4:$C$9))</f>
        <v>3</v>
      </c>
      <c r="BW609" s="132">
        <f>IF(BR609="-","-",_xlfn.XLOOKUP(BR609,ABNT5101!$B$4:$B$9,ABNT5101!$D$4:$D$9))</f>
        <v>0.6</v>
      </c>
      <c r="BX609" s="18" t="str">
        <f t="shared" si="322"/>
        <v>ATENDE</v>
      </c>
      <c r="BY609" s="18" t="str">
        <f t="shared" si="323"/>
        <v>ATENDE</v>
      </c>
      <c r="BZ609" s="18" t="str">
        <f t="shared" si="324"/>
        <v>ATENDE</v>
      </c>
      <c r="CA609" s="22" t="str">
        <f t="shared" si="336"/>
        <v>P6</v>
      </c>
      <c r="CB609" s="23">
        <f t="shared" si="325"/>
        <v>1.1933333333333334</v>
      </c>
      <c r="CC609" s="22">
        <v>6.58</v>
      </c>
      <c r="CD609" s="22">
        <v>4.37</v>
      </c>
      <c r="CE609" s="130">
        <f>IF(CA609="-","-",_xlfn.XLOOKUP(CA609,ABNT5101!$B$4:$B$9,ABNT5101!$C$4:$C$9))</f>
        <v>3</v>
      </c>
      <c r="CF609" s="130">
        <f>IF(CA609="-","-",_xlfn.XLOOKUP(CA609,ABNT5101!$B$4:$B$9,ABNT5101!$D$4:$D$9))</f>
        <v>0.6</v>
      </c>
      <c r="CG609" s="18" t="str">
        <f t="shared" si="326"/>
        <v>ATENDE</v>
      </c>
      <c r="CH609" s="18" t="str">
        <f t="shared" si="327"/>
        <v>ATENDE</v>
      </c>
      <c r="CI609" s="18" t="str">
        <f t="shared" si="328"/>
        <v>ATENDE</v>
      </c>
      <c r="CJ609" s="133" t="str">
        <f>_xlfn.XLOOKUP(CK609,'Banco de dados'!$B:$B,'Banco de dados'!$D:$D)</f>
        <v>SX LIGHTING</v>
      </c>
      <c r="CK609" s="25" t="s">
        <v>803</v>
      </c>
      <c r="CL609" s="24" t="str">
        <f>_xlfn.XLOOKUP(CK609,'Banco de dados'!$B:$B,'Banco de dados'!$E:$E)</f>
        <v>SXINEVO040K40L12CZF7PHF</v>
      </c>
      <c r="CM609" s="24"/>
      <c r="CN609" s="24" t="e">
        <f>IF(CM609="-","-",_xlfn.XLOOKUP(CM609,'Banco de dados'!$B:$B,'Banco de dados'!$E:$E))</f>
        <v>#N/A</v>
      </c>
      <c r="CO609" s="26">
        <f t="shared" si="329"/>
        <v>1</v>
      </c>
      <c r="CP609" s="24">
        <f>_xlfn.XLOOKUP(CK609,'Banco de dados'!$B:$B,'Banco de dados'!$H:$H)</f>
        <v>39</v>
      </c>
      <c r="CQ609" s="24" t="e">
        <f>_xlfn.XLOOKUP(CM609,'Banco de dados'!$B:$B,'Banco de dados'!$H:$H)</f>
        <v>#N/A</v>
      </c>
      <c r="CR609" s="24">
        <f>_xlfn.XLOOKUP(CK609,'Banco de dados'!$B:$B,'Banco de dados'!$F:$F)</f>
        <v>6552</v>
      </c>
      <c r="CS609" s="24" t="e">
        <f>_xlfn.XLOOKUP(CM609,'Banco de dados'!$B:$B,'Banco de dados'!$F:$F)</f>
        <v>#N/A</v>
      </c>
      <c r="CT609" s="25">
        <v>0</v>
      </c>
      <c r="CU609" s="25"/>
      <c r="CV609" s="24" t="str">
        <f>IF(AI609&lt;=0.5,"Curto I",IF(AND(AI609&gt;='Braços de IP'!$B$9,AI609&lt;='Braços de IP'!$D$9),'Braços de IP'!$E$9,IF(AND(AI609&gt;='Braços de IP'!$B$10,AI609&lt;='Braços de IP'!$D$10),'Braços de IP'!$E$10,IF(AND(AI609&gt;='Braços de IP'!$B$11,AI609&lt;='Braços de IP'!$D$11),'Braços de IP'!$E$11,IF(AND(AI609&gt;='Braços de IP'!$B$12,AI609&lt;='Braços de IP'!$D$12),'Braços de IP'!$E$12,IF(AND(AI609&gt;='Braços de IP'!$B$13,AI609&lt;='Braços de IP'!$D$13),'Braços de IP'!$E$13,IF(AND(AI609&gt;='Braços de IP'!$B$14,AI609&lt;='Braços de IP'!$D$14),'Braços de IP'!$E$14,"ERRO")))))))</f>
        <v>Curto II</v>
      </c>
      <c r="CW609" s="25"/>
      <c r="CX609" s="24" t="str">
        <f>IF($CW609="","",VLOOKUP($CW609,'Braços de IP'!$E$9:$I$15,2,0))</f>
        <v/>
      </c>
      <c r="CY609" s="27" t="str">
        <f>IF($CW609="","",VLOOKUP($CW609,'Braços de IP'!$E$9:$I$15,5,0))</f>
        <v/>
      </c>
      <c r="CZ609" s="24"/>
      <c r="DA609" s="24"/>
      <c r="DB609" s="24"/>
      <c r="DC609" s="24"/>
      <c r="DD609" s="24"/>
      <c r="DE609" s="24"/>
      <c r="DF609" s="28">
        <f t="shared" si="330"/>
        <v>39</v>
      </c>
      <c r="DG609" s="29">
        <f t="shared" si="331"/>
        <v>100</v>
      </c>
      <c r="DH609" s="28">
        <f t="shared" si="332"/>
        <v>139</v>
      </c>
      <c r="DI609" s="30">
        <f t="shared" si="333"/>
        <v>0.61</v>
      </c>
      <c r="DJ609" s="31"/>
      <c r="DK609" s="32"/>
      <c r="DL609" s="15" t="s">
        <v>141</v>
      </c>
      <c r="DM609" s="15"/>
      <c r="DO609" s="33">
        <f t="shared" si="334"/>
        <v>0.66666666666666663</v>
      </c>
    </row>
    <row r="610" spans="1:119" ht="15.75" hidden="1" customHeight="1" x14ac:dyDescent="0.3">
      <c r="C610" t="s">
        <v>1006</v>
      </c>
      <c r="D610" s="15">
        <v>203</v>
      </c>
      <c r="E610" s="15" t="s">
        <v>132</v>
      </c>
      <c r="F610" s="15" t="s">
        <v>374</v>
      </c>
      <c r="G610" s="15">
        <v>-30.029722809999999</v>
      </c>
      <c r="H610" s="15">
        <v>-50.149611389999997</v>
      </c>
      <c r="I610" s="15" t="s">
        <v>154</v>
      </c>
      <c r="J610" s="15" t="s">
        <v>135</v>
      </c>
      <c r="K610" s="15" t="s">
        <v>136</v>
      </c>
      <c r="L610" s="15" t="s">
        <v>148</v>
      </c>
      <c r="M610" s="15">
        <v>100</v>
      </c>
      <c r="N610" s="15">
        <v>17</v>
      </c>
      <c r="O610" s="15">
        <v>0</v>
      </c>
      <c r="P610" s="15">
        <f t="shared" si="308"/>
        <v>200</v>
      </c>
      <c r="Q610" s="20">
        <v>2</v>
      </c>
      <c r="R610" s="16">
        <v>2.5</v>
      </c>
      <c r="S610" s="16">
        <v>7</v>
      </c>
      <c r="T610" s="15"/>
      <c r="U610" s="15"/>
      <c r="V610" s="15">
        <v>0</v>
      </c>
      <c r="W610" s="15">
        <v>2.5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 t="s">
        <v>138</v>
      </c>
      <c r="AD610" s="15" t="s">
        <v>139</v>
      </c>
      <c r="AE610" s="15">
        <v>29.1</v>
      </c>
      <c r="AF610" s="15">
        <v>7.5</v>
      </c>
      <c r="AG610" s="15">
        <v>1</v>
      </c>
      <c r="AH610" s="15">
        <v>0.5</v>
      </c>
      <c r="AI610" s="15">
        <v>1.3</v>
      </c>
      <c r="AJ610" s="16">
        <f t="shared" si="309"/>
        <v>0.8</v>
      </c>
      <c r="AK610" s="16" t="s">
        <v>135</v>
      </c>
      <c r="AL610" s="16" t="s">
        <v>135</v>
      </c>
      <c r="AM610" s="15" t="s">
        <v>140</v>
      </c>
      <c r="AN610" s="16">
        <f t="shared" si="310"/>
        <v>2</v>
      </c>
      <c r="AO610" s="16">
        <v>0</v>
      </c>
      <c r="AP610" s="16">
        <v>0</v>
      </c>
      <c r="AQ610" s="16">
        <v>0</v>
      </c>
      <c r="AR610" s="16">
        <v>0</v>
      </c>
      <c r="AS610" s="16">
        <v>0</v>
      </c>
      <c r="AT610" s="16" t="s">
        <v>135</v>
      </c>
      <c r="AU610" s="17">
        <f t="shared" si="311"/>
        <v>0</v>
      </c>
      <c r="AV610" s="17"/>
      <c r="AW610" s="17">
        <f>VLOOKUP(I610,ABNT5101!$I$3:$J$9,2)</f>
        <v>10</v>
      </c>
      <c r="AX610" s="17">
        <f>VLOOKUP(I610,ABNT5101!$I$3:$M$9,5)</f>
        <v>0.18</v>
      </c>
      <c r="AY610" s="131" t="str">
        <f>_xlfn.XLOOKUP(I610,ABNT5101!$I:$I,ABNT5101!$L:$L)</f>
        <v>-</v>
      </c>
      <c r="AZ610" s="131">
        <f>_xlfn.XLOOKUP(I610,ABNT5101!$I:$I,ABNT5101!M:M)</f>
        <v>0.18</v>
      </c>
      <c r="BA610" s="131" t="str">
        <f>_xlfn.XLOOKUP(I610,ABNT5101!$I:$I,ABNT5101!N:N)</f>
        <v>-</v>
      </c>
      <c r="BB610" s="131">
        <f>_xlfn.XLOOKUP(I610,ABNT5101!$I:$I,ABNT5101!O:O)</f>
        <v>16</v>
      </c>
      <c r="BC610" s="18" t="str">
        <f t="shared" si="312"/>
        <v>ATENDE</v>
      </c>
      <c r="BD610" s="19">
        <f t="shared" si="313"/>
        <v>0.29600000000000004</v>
      </c>
      <c r="BE610" s="19">
        <f t="shared" si="314"/>
        <v>2.3333333333333335</v>
      </c>
      <c r="BF610" s="19" t="str">
        <f t="shared" si="315"/>
        <v>-</v>
      </c>
      <c r="BG610" s="20">
        <v>12.96</v>
      </c>
      <c r="BH610" s="20">
        <v>0.6</v>
      </c>
      <c r="BI610" s="20"/>
      <c r="BJ610" s="20"/>
      <c r="BK610" s="21"/>
      <c r="BL610" s="20"/>
      <c r="BM610" s="18" t="str">
        <f t="shared" si="316"/>
        <v>ATENDE</v>
      </c>
      <c r="BN610" s="18" t="str">
        <f t="shared" si="317"/>
        <v>ATENDE</v>
      </c>
      <c r="BO610" s="18" t="str">
        <f t="shared" si="318"/>
        <v>ATENDE</v>
      </c>
      <c r="BP610" s="18" t="str">
        <f t="shared" si="319"/>
        <v>ATENDE</v>
      </c>
      <c r="BQ610" s="22" t="str">
        <f t="shared" si="320"/>
        <v>C4</v>
      </c>
      <c r="BR610" s="22" t="str">
        <f t="shared" si="335"/>
        <v>P6</v>
      </c>
      <c r="BS610" s="23">
        <f t="shared" si="321"/>
        <v>2.5066666666666664</v>
      </c>
      <c r="BT610" s="20">
        <v>10.52</v>
      </c>
      <c r="BU610" s="20">
        <v>6.6</v>
      </c>
      <c r="BV610" s="132">
        <f>IF(BR610="-","-",_xlfn.XLOOKUP(BR610,ABNT5101!$B$4:$B$9,ABNT5101!$C$4:$C$9))</f>
        <v>3</v>
      </c>
      <c r="BW610" s="132">
        <f>IF(BR610="-","-",_xlfn.XLOOKUP(BR610,ABNT5101!$B$4:$B$9,ABNT5101!$D$4:$D$9))</f>
        <v>0.6</v>
      </c>
      <c r="BX610" s="18" t="str">
        <f t="shared" si="322"/>
        <v>ATENDE</v>
      </c>
      <c r="BY610" s="18" t="str">
        <f t="shared" si="323"/>
        <v>ATENDE</v>
      </c>
      <c r="BZ610" s="18" t="str">
        <f t="shared" si="324"/>
        <v>ATENDE</v>
      </c>
      <c r="CA610" s="22" t="str">
        <f t="shared" si="336"/>
        <v>P6</v>
      </c>
      <c r="CB610" s="23">
        <f t="shared" si="325"/>
        <v>0.88333333333333353</v>
      </c>
      <c r="CC610" s="22">
        <v>5.65</v>
      </c>
      <c r="CD610" s="22">
        <v>3.79</v>
      </c>
      <c r="CE610" s="130">
        <f>IF(CA610="-","-",_xlfn.XLOOKUP(CA610,ABNT5101!$B$4:$B$9,ABNT5101!$C$4:$C$9))</f>
        <v>3</v>
      </c>
      <c r="CF610" s="130">
        <f>IF(CA610="-","-",_xlfn.XLOOKUP(CA610,ABNT5101!$B$4:$B$9,ABNT5101!$D$4:$D$9))</f>
        <v>0.6</v>
      </c>
      <c r="CG610" s="18" t="str">
        <f t="shared" si="326"/>
        <v>ATENDE</v>
      </c>
      <c r="CH610" s="18" t="str">
        <f t="shared" si="327"/>
        <v>ATENDE</v>
      </c>
      <c r="CI610" s="18" t="str">
        <f t="shared" si="328"/>
        <v>ATENDE</v>
      </c>
      <c r="CJ610" s="133" t="str">
        <f>_xlfn.XLOOKUP(CK610,'Banco de dados'!$B:$B,'Banco de dados'!$D:$D)</f>
        <v>TECNOWATT</v>
      </c>
      <c r="CK610" s="25" t="s">
        <v>826</v>
      </c>
      <c r="CL610" s="24" t="str">
        <f>_xlfn.XLOOKUP(CK610,'Banco de dados'!$B:$B,'Banco de dados'!$E:$E)</f>
        <v>SIGSAGPTLRRSSNDL_40W_50IBBRS
1-10C1MUN6.5</v>
      </c>
      <c r="CM610" s="24"/>
      <c r="CN610" s="24" t="e">
        <f>IF(CM610="-","-",_xlfn.XLOOKUP(CM610,'Banco de dados'!$B:$B,'Banco de dados'!$E:$E))</f>
        <v>#N/A</v>
      </c>
      <c r="CO610" s="26">
        <f t="shared" si="329"/>
        <v>1</v>
      </c>
      <c r="CP610" s="24">
        <f>_xlfn.XLOOKUP(CK610,'Banco de dados'!$B:$B,'Banco de dados'!$H:$H)</f>
        <v>40</v>
      </c>
      <c r="CQ610" s="24" t="e">
        <f>_xlfn.XLOOKUP(CM610,'Banco de dados'!$B:$B,'Banco de dados'!$H:$H)</f>
        <v>#N/A</v>
      </c>
      <c r="CR610" s="24">
        <f>_xlfn.XLOOKUP(CK610,'Banco de dados'!$B:$B,'Banco de dados'!$F:$F)</f>
        <v>6641</v>
      </c>
      <c r="CS610" s="24">
        <f>_xlfn.XLOOKUP(CM610,'Banco de dados'!$B:$B,'Banco de dados'!$F:$F)</f>
        <v>0</v>
      </c>
      <c r="CT610" s="25">
        <v>0</v>
      </c>
      <c r="CU610" s="25"/>
      <c r="CV610" s="24" t="str">
        <f>IF(AI610&lt;=0.5,"Curto I",IF(AND(AI610&gt;='Braços de IP'!$B$9,AI610&lt;='Braços de IP'!$D$9),'Braços de IP'!$E$9,IF(AND(AI610&gt;='Braços de IP'!$B$10,AI610&lt;='Braços de IP'!$D$10),'Braços de IP'!$E$10,IF(AND(AI610&gt;='Braços de IP'!$B$11,AI610&lt;='Braços de IP'!$D$11),'Braços de IP'!$E$11,IF(AND(AI610&gt;='Braços de IP'!$B$12,AI610&lt;='Braços de IP'!$D$12),'Braços de IP'!$E$12,IF(AND(AI610&gt;='Braços de IP'!$B$13,AI610&lt;='Braços de IP'!$D$13),'Braços de IP'!$E$13,IF(AND(AI610&gt;='Braços de IP'!$B$14,AI610&lt;='Braços de IP'!$D$14),'Braços de IP'!$E$14,"ERRO")))))))</f>
        <v>Curto II</v>
      </c>
      <c r="CW610" s="25"/>
      <c r="CX610" s="24" t="str">
        <f>IF($CW610="","",VLOOKUP($CW610,'Braços de IP'!$E$9:$I$15,2,0))</f>
        <v/>
      </c>
      <c r="CY610" s="27" t="str">
        <f>IF($CW610="","",VLOOKUP($CW610,'Braços de IP'!$E$9:$I$15,5,0))</f>
        <v/>
      </c>
      <c r="CZ610" s="24"/>
      <c r="DA610" s="24"/>
      <c r="DB610" s="24"/>
      <c r="DC610" s="24"/>
      <c r="DD610" s="24"/>
      <c r="DE610" s="24"/>
      <c r="DF610" s="28">
        <f t="shared" si="330"/>
        <v>40</v>
      </c>
      <c r="DG610" s="29">
        <f t="shared" si="331"/>
        <v>100</v>
      </c>
      <c r="DH610" s="28">
        <f t="shared" si="332"/>
        <v>140</v>
      </c>
      <c r="DI610" s="30">
        <f t="shared" si="333"/>
        <v>0.6</v>
      </c>
      <c r="DJ610" s="31"/>
      <c r="DK610" s="32"/>
      <c r="DL610" s="15" t="s">
        <v>141</v>
      </c>
      <c r="DM610" s="15"/>
      <c r="DO610" s="33">
        <f t="shared" si="334"/>
        <v>0.65811965811965811</v>
      </c>
    </row>
    <row r="611" spans="1:119" ht="15.75" hidden="1" customHeight="1" x14ac:dyDescent="0.3">
      <c r="C611" t="s">
        <v>1006</v>
      </c>
      <c r="D611" s="15">
        <v>204</v>
      </c>
      <c r="E611" s="15" t="s">
        <v>132</v>
      </c>
      <c r="F611" s="15" t="s">
        <v>375</v>
      </c>
      <c r="G611" s="15">
        <v>-30.027126809999999</v>
      </c>
      <c r="H611" s="15">
        <v>-50.156629619999997</v>
      </c>
      <c r="I611" s="15" t="s">
        <v>134</v>
      </c>
      <c r="J611" s="15" t="s">
        <v>135</v>
      </c>
      <c r="K611" s="15" t="s">
        <v>136</v>
      </c>
      <c r="L611" s="15" t="s">
        <v>148</v>
      </c>
      <c r="M611" s="15">
        <v>100</v>
      </c>
      <c r="N611" s="15">
        <v>17</v>
      </c>
      <c r="O611" s="15">
        <v>0</v>
      </c>
      <c r="P611" s="15">
        <f t="shared" si="308"/>
        <v>200</v>
      </c>
      <c r="Q611" s="20">
        <v>2</v>
      </c>
      <c r="R611" s="16">
        <v>2.5</v>
      </c>
      <c r="S611" s="16">
        <v>7</v>
      </c>
      <c r="T611" s="15"/>
      <c r="U611" s="15"/>
      <c r="V611" s="15">
        <v>0</v>
      </c>
      <c r="W611" s="15">
        <v>2.5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 t="s">
        <v>138</v>
      </c>
      <c r="AD611" s="15" t="s">
        <v>139</v>
      </c>
      <c r="AE611" s="15">
        <v>35.6</v>
      </c>
      <c r="AF611" s="15">
        <v>7.5</v>
      </c>
      <c r="AG611" s="15">
        <v>1</v>
      </c>
      <c r="AH611" s="15">
        <v>0.5</v>
      </c>
      <c r="AI611" s="15">
        <v>1.3</v>
      </c>
      <c r="AJ611" s="16">
        <f t="shared" si="309"/>
        <v>0.8</v>
      </c>
      <c r="AK611" s="16" t="s">
        <v>135</v>
      </c>
      <c r="AL611" s="16" t="s">
        <v>135</v>
      </c>
      <c r="AM611" s="15" t="s">
        <v>140</v>
      </c>
      <c r="AN611" s="16">
        <f t="shared" si="310"/>
        <v>2</v>
      </c>
      <c r="AO611" s="16">
        <v>0</v>
      </c>
      <c r="AP611" s="16">
        <v>0</v>
      </c>
      <c r="AQ611" s="16">
        <v>0</v>
      </c>
      <c r="AR611" s="16">
        <v>0</v>
      </c>
      <c r="AS611" s="16">
        <v>0</v>
      </c>
      <c r="AT611" s="16" t="s">
        <v>135</v>
      </c>
      <c r="AU611" s="17">
        <f t="shared" si="311"/>
        <v>0</v>
      </c>
      <c r="AV611" s="17"/>
      <c r="AW611" s="17">
        <f>VLOOKUP(I611,ABNT5101!$I$3:$J$9,2)</f>
        <v>7.5</v>
      </c>
      <c r="AX611" s="17">
        <f>VLOOKUP(I611,ABNT5101!$I$3:$M$9,5)</f>
        <v>0.18</v>
      </c>
      <c r="AY611" s="131" t="str">
        <f>_xlfn.XLOOKUP(I611,ABNT5101!$I:$I,ABNT5101!$L:$L)</f>
        <v>-</v>
      </c>
      <c r="AZ611" s="131">
        <f>_xlfn.XLOOKUP(I611,ABNT5101!$I:$I,ABNT5101!M:M)</f>
        <v>0.18</v>
      </c>
      <c r="BA611" s="131" t="str">
        <f>_xlfn.XLOOKUP(I611,ABNT5101!$I:$I,ABNT5101!N:N)</f>
        <v>-</v>
      </c>
      <c r="BB611" s="131">
        <f>_xlfn.XLOOKUP(I611,ABNT5101!$I:$I,ABNT5101!O:O)</f>
        <v>16</v>
      </c>
      <c r="BC611" s="18" t="str">
        <f t="shared" si="312"/>
        <v>ATENDE</v>
      </c>
      <c r="BD611" s="19">
        <f t="shared" si="313"/>
        <v>0.10266666666666668</v>
      </c>
      <c r="BE611" s="19">
        <f t="shared" si="314"/>
        <v>1.3333333333333335</v>
      </c>
      <c r="BF611" s="19" t="str">
        <f t="shared" si="315"/>
        <v>-</v>
      </c>
      <c r="BG611" s="20">
        <v>8.27</v>
      </c>
      <c r="BH611" s="20">
        <v>0.42</v>
      </c>
      <c r="BI611" s="20"/>
      <c r="BJ611" s="20"/>
      <c r="BK611" s="21"/>
      <c r="BL611" s="20"/>
      <c r="BM611" s="18" t="str">
        <f t="shared" si="316"/>
        <v>ATENDE</v>
      </c>
      <c r="BN611" s="18" t="str">
        <f t="shared" si="317"/>
        <v>ATENDE</v>
      </c>
      <c r="BO611" s="18" t="str">
        <f t="shared" si="318"/>
        <v>ATENDE</v>
      </c>
      <c r="BP611" s="18" t="str">
        <f t="shared" si="319"/>
        <v>ATENDE</v>
      </c>
      <c r="BQ611" s="22" t="str">
        <f t="shared" si="320"/>
        <v>C5</v>
      </c>
      <c r="BR611" s="22" t="str">
        <f t="shared" si="335"/>
        <v>P6</v>
      </c>
      <c r="BS611" s="23">
        <f t="shared" si="321"/>
        <v>1.3133333333333335</v>
      </c>
      <c r="BT611" s="20">
        <v>6.94</v>
      </c>
      <c r="BU611" s="20">
        <v>2.5299999999999998</v>
      </c>
      <c r="BV611" s="132">
        <f>IF(BR611="-","-",_xlfn.XLOOKUP(BR611,ABNT5101!$B$4:$B$9,ABNT5101!$C$4:$C$9))</f>
        <v>3</v>
      </c>
      <c r="BW611" s="132">
        <f>IF(BR611="-","-",_xlfn.XLOOKUP(BR611,ABNT5101!$B$4:$B$9,ABNT5101!$D$4:$D$9))</f>
        <v>0.6</v>
      </c>
      <c r="BX611" s="18" t="str">
        <f t="shared" si="322"/>
        <v>ATENDE</v>
      </c>
      <c r="BY611" s="18" t="str">
        <f t="shared" si="323"/>
        <v>ATENDE</v>
      </c>
      <c r="BZ611" s="18" t="str">
        <f t="shared" si="324"/>
        <v>ATENDE</v>
      </c>
      <c r="CA611" s="22" t="str">
        <f t="shared" si="336"/>
        <v>P6</v>
      </c>
      <c r="CB611" s="23">
        <f t="shared" si="325"/>
        <v>0.69333333333333336</v>
      </c>
      <c r="CC611" s="22">
        <v>5.08</v>
      </c>
      <c r="CD611" s="22">
        <v>2.41</v>
      </c>
      <c r="CE611" s="130">
        <f>IF(CA611="-","-",_xlfn.XLOOKUP(CA611,ABNT5101!$B$4:$B$9,ABNT5101!$C$4:$C$9))</f>
        <v>3</v>
      </c>
      <c r="CF611" s="130">
        <f>IF(CA611="-","-",_xlfn.XLOOKUP(CA611,ABNT5101!$B$4:$B$9,ABNT5101!$D$4:$D$9))</f>
        <v>0.6</v>
      </c>
      <c r="CG611" s="18" t="str">
        <f t="shared" si="326"/>
        <v>ATENDE</v>
      </c>
      <c r="CH611" s="18" t="str">
        <f t="shared" si="327"/>
        <v>ATENDE</v>
      </c>
      <c r="CI611" s="18" t="str">
        <f t="shared" si="328"/>
        <v>ATENDE</v>
      </c>
      <c r="CJ611" s="133" t="str">
        <f>_xlfn.XLOOKUP(CK611,'Banco de dados'!$B:$B,'Banco de dados'!$D:$D)</f>
        <v>LEDSTAR</v>
      </c>
      <c r="CK611" s="25" t="s">
        <v>709</v>
      </c>
      <c r="CL611" s="24" t="str">
        <f>_xlfn.XLOOKUP(CK611,'Banco de dados'!$B:$B,'Banco de dados'!$E:$E)</f>
        <v>LUM LED SL VT 9.1 35W</v>
      </c>
      <c r="CM611" s="24"/>
      <c r="CN611" s="24" t="e">
        <f>IF(CM611="-","-",_xlfn.XLOOKUP(CM611,'Banco de dados'!$B:$B,'Banco de dados'!$E:$E))</f>
        <v>#N/A</v>
      </c>
      <c r="CO611" s="26">
        <f t="shared" si="329"/>
        <v>1</v>
      </c>
      <c r="CP611" s="24">
        <f>_xlfn.XLOOKUP(CK611,'Banco de dados'!$B:$B,'Banco de dados'!$H:$H)</f>
        <v>35</v>
      </c>
      <c r="CQ611" s="24">
        <f>_xlfn.XLOOKUP(CM611,'Banco de dados'!$B:$B,'Banco de dados'!$H:$H)</f>
        <v>0</v>
      </c>
      <c r="CR611" s="24">
        <f>_xlfn.XLOOKUP(CK611,'Banco de dados'!$B:$B,'Banco de dados'!$F:$F)</f>
        <v>5955.62</v>
      </c>
      <c r="CS611" s="24">
        <f>_xlfn.XLOOKUP(CM611,'Banco de dados'!$B:$B,'Banco de dados'!$F:$F)</f>
        <v>0</v>
      </c>
      <c r="CT611" s="25">
        <v>0</v>
      </c>
      <c r="CU611" s="25"/>
      <c r="CV611" s="24" t="str">
        <f>IF(AI611&lt;=0.5,"Curto I",IF(AND(AI611&gt;='Braços de IP'!$B$9,AI611&lt;='Braços de IP'!$D$9),'Braços de IP'!$E$9,IF(AND(AI611&gt;='Braços de IP'!$B$10,AI611&lt;='Braços de IP'!$D$10),'Braços de IP'!$E$10,IF(AND(AI611&gt;='Braços de IP'!$B$11,AI611&lt;='Braços de IP'!$D$11),'Braços de IP'!$E$11,IF(AND(AI611&gt;='Braços de IP'!$B$12,AI611&lt;='Braços de IP'!$D$12),'Braços de IP'!$E$12,IF(AND(AI611&gt;='Braços de IP'!$B$13,AI611&lt;='Braços de IP'!$D$13),'Braços de IP'!$E$13,IF(AND(AI611&gt;='Braços de IP'!$B$14,AI611&lt;='Braços de IP'!$D$14),'Braços de IP'!$E$14,"ERRO")))))))</f>
        <v>Curto II</v>
      </c>
      <c r="CW611" s="25"/>
      <c r="CX611" s="24" t="str">
        <f>IF($CW611="","",VLOOKUP($CW611,'Braços de IP'!$E$9:$I$15,2,0))</f>
        <v/>
      </c>
      <c r="CY611" s="27" t="str">
        <f>IF($CW611="","",VLOOKUP($CW611,'Braços de IP'!$E$9:$I$15,5,0))</f>
        <v/>
      </c>
      <c r="CZ611" s="24"/>
      <c r="DA611" s="24"/>
      <c r="DB611" s="24"/>
      <c r="DC611" s="24"/>
      <c r="DD611" s="24"/>
      <c r="DE611" s="24"/>
      <c r="DF611" s="28">
        <f t="shared" si="330"/>
        <v>35</v>
      </c>
      <c r="DG611" s="29">
        <f t="shared" si="331"/>
        <v>100</v>
      </c>
      <c r="DH611" s="28">
        <f t="shared" si="332"/>
        <v>135</v>
      </c>
      <c r="DI611" s="30">
        <f t="shared" si="333"/>
        <v>0.65</v>
      </c>
      <c r="DJ611" s="31"/>
      <c r="DK611" s="32"/>
      <c r="DL611" s="15" t="s">
        <v>141</v>
      </c>
      <c r="DM611" s="15"/>
      <c r="DO611" s="33">
        <f t="shared" si="334"/>
        <v>0.70085470085470081</v>
      </c>
    </row>
    <row r="612" spans="1:119" ht="15.75" hidden="1" customHeight="1" x14ac:dyDescent="0.3">
      <c r="C612" t="s">
        <v>1006</v>
      </c>
      <c r="D612" s="15">
        <v>204</v>
      </c>
      <c r="E612" s="15" t="s">
        <v>132</v>
      </c>
      <c r="F612" s="15" t="s">
        <v>375</v>
      </c>
      <c r="G612" s="15">
        <v>-30.027126809999999</v>
      </c>
      <c r="H612" s="15">
        <v>-50.156629619999997</v>
      </c>
      <c r="I612" s="15" t="s">
        <v>134</v>
      </c>
      <c r="J612" s="15" t="s">
        <v>135</v>
      </c>
      <c r="K612" s="15" t="s">
        <v>136</v>
      </c>
      <c r="L612" s="15" t="s">
        <v>148</v>
      </c>
      <c r="M612" s="15">
        <v>100</v>
      </c>
      <c r="N612" s="15">
        <v>17</v>
      </c>
      <c r="O612" s="15">
        <v>0</v>
      </c>
      <c r="P612" s="15">
        <f t="shared" si="308"/>
        <v>200</v>
      </c>
      <c r="Q612" s="20">
        <v>2</v>
      </c>
      <c r="R612" s="16">
        <v>2.5</v>
      </c>
      <c r="S612" s="16">
        <v>7</v>
      </c>
      <c r="T612" s="15"/>
      <c r="U612" s="15"/>
      <c r="V612" s="15">
        <v>0</v>
      </c>
      <c r="W612" s="15">
        <v>2.5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 t="s">
        <v>138</v>
      </c>
      <c r="AD612" s="15" t="s">
        <v>139</v>
      </c>
      <c r="AE612" s="15">
        <v>35.6</v>
      </c>
      <c r="AF612" s="15">
        <v>7.5</v>
      </c>
      <c r="AG612" s="15">
        <v>1</v>
      </c>
      <c r="AH612" s="15">
        <v>0.5</v>
      </c>
      <c r="AI612" s="15">
        <v>1.3</v>
      </c>
      <c r="AJ612" s="16">
        <f t="shared" si="309"/>
        <v>0.8</v>
      </c>
      <c r="AK612" s="16" t="s">
        <v>135</v>
      </c>
      <c r="AL612" s="16" t="s">
        <v>135</v>
      </c>
      <c r="AM612" s="15" t="s">
        <v>140</v>
      </c>
      <c r="AN612" s="16">
        <f t="shared" si="310"/>
        <v>2</v>
      </c>
      <c r="AO612" s="16">
        <v>0</v>
      </c>
      <c r="AP612" s="16">
        <v>0</v>
      </c>
      <c r="AQ612" s="16">
        <v>0</v>
      </c>
      <c r="AR612" s="16">
        <v>0</v>
      </c>
      <c r="AS612" s="16">
        <v>0</v>
      </c>
      <c r="AT612" s="16" t="s">
        <v>135</v>
      </c>
      <c r="AU612" s="17">
        <f t="shared" si="311"/>
        <v>0</v>
      </c>
      <c r="AV612" s="17"/>
      <c r="AW612" s="17">
        <f>VLOOKUP(I612,ABNT5101!$I$3:$J$9,2)</f>
        <v>7.5</v>
      </c>
      <c r="AX612" s="17">
        <f>VLOOKUP(I612,ABNT5101!$I$3:$M$9,5)</f>
        <v>0.18</v>
      </c>
      <c r="AY612" s="131" t="str">
        <f>_xlfn.XLOOKUP(I612,ABNT5101!$I:$I,ABNT5101!$L:$L)</f>
        <v>-</v>
      </c>
      <c r="AZ612" s="131">
        <f>_xlfn.XLOOKUP(I612,ABNT5101!$I:$I,ABNT5101!M:M)</f>
        <v>0.18</v>
      </c>
      <c r="BA612" s="131" t="str">
        <f>_xlfn.XLOOKUP(I612,ABNT5101!$I:$I,ABNT5101!N:N)</f>
        <v>-</v>
      </c>
      <c r="BB612" s="131">
        <f>_xlfn.XLOOKUP(I612,ABNT5101!$I:$I,ABNT5101!O:O)</f>
        <v>16</v>
      </c>
      <c r="BC612" s="18" t="str">
        <f t="shared" si="312"/>
        <v>ATENDE</v>
      </c>
      <c r="BD612" s="19">
        <f t="shared" si="313"/>
        <v>6.4000000000000057E-2</v>
      </c>
      <c r="BE612" s="19">
        <f t="shared" si="314"/>
        <v>1.5555555555555558</v>
      </c>
      <c r="BF612" s="19" t="str">
        <f t="shared" si="315"/>
        <v>-</v>
      </c>
      <c r="BG612" s="20">
        <v>7.98</v>
      </c>
      <c r="BH612" s="20">
        <v>0.46</v>
      </c>
      <c r="BI612" s="20"/>
      <c r="BJ612" s="20"/>
      <c r="BK612" s="21"/>
      <c r="BL612" s="20"/>
      <c r="BM612" s="18" t="str">
        <f t="shared" si="316"/>
        <v>ATENDE</v>
      </c>
      <c r="BN612" s="18" t="str">
        <f t="shared" si="317"/>
        <v>ATENDE</v>
      </c>
      <c r="BO612" s="18" t="str">
        <f t="shared" si="318"/>
        <v>ATENDE</v>
      </c>
      <c r="BP612" s="18" t="str">
        <f t="shared" si="319"/>
        <v>ATENDE</v>
      </c>
      <c r="BQ612" s="22" t="str">
        <f t="shared" si="320"/>
        <v>C5</v>
      </c>
      <c r="BR612" s="22" t="str">
        <f t="shared" si="335"/>
        <v>P6</v>
      </c>
      <c r="BS612" s="23">
        <f t="shared" si="321"/>
        <v>1.1600000000000001</v>
      </c>
      <c r="BT612" s="20">
        <v>6.48</v>
      </c>
      <c r="BU612" s="20">
        <v>1.89</v>
      </c>
      <c r="BV612" s="132">
        <f>IF(BR612="-","-",_xlfn.XLOOKUP(BR612,ABNT5101!$B$4:$B$9,ABNT5101!$C$4:$C$9))</f>
        <v>3</v>
      </c>
      <c r="BW612" s="132">
        <f>IF(BR612="-","-",_xlfn.XLOOKUP(BR612,ABNT5101!$B$4:$B$9,ABNT5101!$D$4:$D$9))</f>
        <v>0.6</v>
      </c>
      <c r="BX612" s="18" t="str">
        <f t="shared" si="322"/>
        <v>ATENDE</v>
      </c>
      <c r="BY612" s="18" t="str">
        <f t="shared" si="323"/>
        <v>ATENDE</v>
      </c>
      <c r="BZ612" s="18" t="str">
        <f t="shared" si="324"/>
        <v>ATENDE</v>
      </c>
      <c r="CA612" s="22" t="str">
        <f t="shared" si="336"/>
        <v>P6</v>
      </c>
      <c r="CB612" s="23">
        <f t="shared" si="325"/>
        <v>0.43666666666666654</v>
      </c>
      <c r="CC612" s="22">
        <v>4.3099999999999996</v>
      </c>
      <c r="CD612" s="22">
        <v>2.4</v>
      </c>
      <c r="CE612" s="130">
        <f>IF(CA612="-","-",_xlfn.XLOOKUP(CA612,ABNT5101!$B$4:$B$9,ABNT5101!$C$4:$C$9))</f>
        <v>3</v>
      </c>
      <c r="CF612" s="130">
        <f>IF(CA612="-","-",_xlfn.XLOOKUP(CA612,ABNT5101!$B$4:$B$9,ABNT5101!$D$4:$D$9))</f>
        <v>0.6</v>
      </c>
      <c r="CG612" s="18" t="str">
        <f t="shared" si="326"/>
        <v>ATENDE</v>
      </c>
      <c r="CH612" s="18" t="str">
        <f t="shared" si="327"/>
        <v>ATENDE</v>
      </c>
      <c r="CI612" s="18" t="str">
        <f t="shared" si="328"/>
        <v>ATENDE</v>
      </c>
      <c r="CJ612" s="133" t="str">
        <f>_xlfn.XLOOKUP(CK612,'Banco de dados'!$B:$B,'Banco de dados'!$D:$D)</f>
        <v>SX LIGHTING</v>
      </c>
      <c r="CK612" s="25" t="s">
        <v>801</v>
      </c>
      <c r="CL612" s="24" t="str">
        <f>_xlfn.XLOOKUP(CK612,'Banco de dados'!$B:$B,'Banco de dados'!$E:$E)</f>
        <v>SXINEVO030K40L12CZF7PHF</v>
      </c>
      <c r="CM612" s="24"/>
      <c r="CN612" s="24" t="e">
        <f>IF(CM612="-","-",_xlfn.XLOOKUP(CM612,'Banco de dados'!$B:$B,'Banco de dados'!$E:$E))</f>
        <v>#N/A</v>
      </c>
      <c r="CO612" s="26">
        <f t="shared" si="329"/>
        <v>1</v>
      </c>
      <c r="CP612" s="24">
        <f>_xlfn.XLOOKUP(CK612,'Banco de dados'!$B:$B,'Banco de dados'!$H:$H)</f>
        <v>31</v>
      </c>
      <c r="CQ612" s="24">
        <f>_xlfn.XLOOKUP(CM612,'Banco de dados'!$B:$B,'Banco de dados'!$H:$H)</f>
        <v>0</v>
      </c>
      <c r="CR612" s="24">
        <f>_xlfn.XLOOKUP(CK612,'Banco de dados'!$B:$B,'Banco de dados'!$F:$F)</f>
        <v>5270</v>
      </c>
      <c r="CS612" s="24">
        <f>_xlfn.XLOOKUP(CM612,'Banco de dados'!$B:$B,'Banco de dados'!$F:$F)</f>
        <v>0</v>
      </c>
      <c r="CT612" s="25">
        <v>0</v>
      </c>
      <c r="CU612" s="25"/>
      <c r="CV612" s="24" t="str">
        <f>IF(AI612&lt;=0.5,"Curto I",IF(AND(AI612&gt;='Braços de IP'!$B$9,AI612&lt;='Braços de IP'!$D$9),'Braços de IP'!$E$9,IF(AND(AI612&gt;='Braços de IP'!$B$10,AI612&lt;='Braços de IP'!$D$10),'Braços de IP'!$E$10,IF(AND(AI612&gt;='Braços de IP'!$B$11,AI612&lt;='Braços de IP'!$D$11),'Braços de IP'!$E$11,IF(AND(AI612&gt;='Braços de IP'!$B$12,AI612&lt;='Braços de IP'!$D$12),'Braços de IP'!$E$12,IF(AND(AI612&gt;='Braços de IP'!$B$13,AI612&lt;='Braços de IP'!$D$13),'Braços de IP'!$E$13,IF(AND(AI612&gt;='Braços de IP'!$B$14,AI612&lt;='Braços de IP'!$D$14),'Braços de IP'!$E$14,"ERRO")))))))</f>
        <v>Curto II</v>
      </c>
      <c r="CW612" s="25"/>
      <c r="CX612" s="24" t="str">
        <f>IF($CW612="","",VLOOKUP($CW612,'Braços de IP'!$E$9:$I$15,2,0))</f>
        <v/>
      </c>
      <c r="CY612" s="27" t="str">
        <f>IF($CW612="","",VLOOKUP($CW612,'Braços de IP'!$E$9:$I$15,5,0))</f>
        <v/>
      </c>
      <c r="CZ612" s="24"/>
      <c r="DA612" s="24"/>
      <c r="DB612" s="24"/>
      <c r="DC612" s="24"/>
      <c r="DD612" s="24"/>
      <c r="DE612" s="24"/>
      <c r="DF612" s="28">
        <f t="shared" si="330"/>
        <v>31</v>
      </c>
      <c r="DG612" s="29">
        <f t="shared" si="331"/>
        <v>100</v>
      </c>
      <c r="DH612" s="28">
        <f t="shared" si="332"/>
        <v>131</v>
      </c>
      <c r="DI612" s="30">
        <f t="shared" si="333"/>
        <v>0.69</v>
      </c>
      <c r="DJ612" s="31"/>
      <c r="DK612" s="32"/>
      <c r="DL612" s="15" t="s">
        <v>141</v>
      </c>
      <c r="DM612" s="15"/>
      <c r="DO612" s="33">
        <f t="shared" si="334"/>
        <v>0.7350427350427351</v>
      </c>
    </row>
    <row r="613" spans="1:119" ht="15.75" hidden="1" customHeight="1" x14ac:dyDescent="0.3">
      <c r="C613" t="s">
        <v>1006</v>
      </c>
      <c r="D613" s="15">
        <v>204</v>
      </c>
      <c r="E613" s="15" t="s">
        <v>132</v>
      </c>
      <c r="F613" s="15" t="s">
        <v>375</v>
      </c>
      <c r="G613" s="15">
        <v>-30.027126809999999</v>
      </c>
      <c r="H613" s="15">
        <v>-50.156629619999997</v>
      </c>
      <c r="I613" s="15" t="s">
        <v>134</v>
      </c>
      <c r="J613" s="15" t="s">
        <v>135</v>
      </c>
      <c r="K613" s="15" t="s">
        <v>136</v>
      </c>
      <c r="L613" s="15" t="s">
        <v>148</v>
      </c>
      <c r="M613" s="15">
        <v>100</v>
      </c>
      <c r="N613" s="15">
        <v>17</v>
      </c>
      <c r="O613" s="15">
        <v>0</v>
      </c>
      <c r="P613" s="15">
        <f t="shared" si="308"/>
        <v>200</v>
      </c>
      <c r="Q613" s="20">
        <v>2</v>
      </c>
      <c r="R613" s="16">
        <v>2.5</v>
      </c>
      <c r="S613" s="16">
        <v>7</v>
      </c>
      <c r="T613" s="15"/>
      <c r="U613" s="15"/>
      <c r="V613" s="15">
        <v>0</v>
      </c>
      <c r="W613" s="15">
        <v>2.5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 t="s">
        <v>138</v>
      </c>
      <c r="AD613" s="15" t="s">
        <v>139</v>
      </c>
      <c r="AE613" s="15">
        <v>35.6</v>
      </c>
      <c r="AF613" s="15">
        <v>7.5</v>
      </c>
      <c r="AG613" s="15">
        <v>1</v>
      </c>
      <c r="AH613" s="15">
        <v>0.5</v>
      </c>
      <c r="AI613" s="15">
        <v>1.3</v>
      </c>
      <c r="AJ613" s="16">
        <f t="shared" si="309"/>
        <v>0.8</v>
      </c>
      <c r="AK613" s="16" t="s">
        <v>135</v>
      </c>
      <c r="AL613" s="16" t="s">
        <v>135</v>
      </c>
      <c r="AM613" s="15" t="s">
        <v>140</v>
      </c>
      <c r="AN613" s="16">
        <f t="shared" si="310"/>
        <v>2</v>
      </c>
      <c r="AO613" s="16">
        <v>0</v>
      </c>
      <c r="AP613" s="16">
        <v>0</v>
      </c>
      <c r="AQ613" s="16">
        <v>0</v>
      </c>
      <c r="AR613" s="16">
        <v>0</v>
      </c>
      <c r="AS613" s="16">
        <v>0</v>
      </c>
      <c r="AT613" s="16" t="s">
        <v>135</v>
      </c>
      <c r="AU613" s="17">
        <f t="shared" si="311"/>
        <v>0</v>
      </c>
      <c r="AV613" s="17"/>
      <c r="AW613" s="17">
        <f>VLOOKUP(I613,ABNT5101!$I$3:$J$9,2)</f>
        <v>7.5</v>
      </c>
      <c r="AX613" s="17">
        <f>VLOOKUP(I613,ABNT5101!$I$3:$M$9,5)</f>
        <v>0.18</v>
      </c>
      <c r="AY613" s="131" t="str">
        <f>_xlfn.XLOOKUP(I613,ABNT5101!$I:$I,ABNT5101!$L:$L)</f>
        <v>-</v>
      </c>
      <c r="AZ613" s="131">
        <f>_xlfn.XLOOKUP(I613,ABNT5101!$I:$I,ABNT5101!M:M)</f>
        <v>0.18</v>
      </c>
      <c r="BA613" s="131" t="str">
        <f>_xlfn.XLOOKUP(I613,ABNT5101!$I:$I,ABNT5101!N:N)</f>
        <v>-</v>
      </c>
      <c r="BB613" s="131">
        <f>_xlfn.XLOOKUP(I613,ABNT5101!$I:$I,ABNT5101!O:O)</f>
        <v>16</v>
      </c>
      <c r="BC613" s="18" t="str">
        <f t="shared" si="312"/>
        <v>ATENDE</v>
      </c>
      <c r="BD613" s="19">
        <f t="shared" si="313"/>
        <v>5.2000000000000046E-2</v>
      </c>
      <c r="BE613" s="19">
        <f t="shared" si="314"/>
        <v>1.9444444444444446</v>
      </c>
      <c r="BF613" s="19" t="str">
        <f t="shared" si="315"/>
        <v>-</v>
      </c>
      <c r="BG613" s="20">
        <v>7.89</v>
      </c>
      <c r="BH613" s="20">
        <v>0.53</v>
      </c>
      <c r="BI613" s="20"/>
      <c r="BJ613" s="20"/>
      <c r="BK613" s="21"/>
      <c r="BL613" s="20"/>
      <c r="BM613" s="18" t="str">
        <f t="shared" si="316"/>
        <v>ATENDE</v>
      </c>
      <c r="BN613" s="18" t="str">
        <f t="shared" si="317"/>
        <v>ATENDE</v>
      </c>
      <c r="BO613" s="18" t="str">
        <f t="shared" si="318"/>
        <v>ATENDE</v>
      </c>
      <c r="BP613" s="18" t="str">
        <f t="shared" si="319"/>
        <v>ATENDE</v>
      </c>
      <c r="BQ613" s="22" t="str">
        <f t="shared" si="320"/>
        <v>C5</v>
      </c>
      <c r="BR613" s="22" t="str">
        <f t="shared" si="335"/>
        <v>P6</v>
      </c>
      <c r="BS613" s="23">
        <f t="shared" si="321"/>
        <v>1.1533333333333333</v>
      </c>
      <c r="BT613" s="20">
        <v>6.46</v>
      </c>
      <c r="BU613" s="20">
        <v>2.96</v>
      </c>
      <c r="BV613" s="132">
        <f>IF(BR613="-","-",_xlfn.XLOOKUP(BR613,ABNT5101!$B$4:$B$9,ABNT5101!$C$4:$C$9))</f>
        <v>3</v>
      </c>
      <c r="BW613" s="132">
        <f>IF(BR613="-","-",_xlfn.XLOOKUP(BR613,ABNT5101!$B$4:$B$9,ABNT5101!$D$4:$D$9))</f>
        <v>0.6</v>
      </c>
      <c r="BX613" s="18" t="str">
        <f t="shared" si="322"/>
        <v>ATENDE</v>
      </c>
      <c r="BY613" s="18" t="str">
        <f t="shared" si="323"/>
        <v>ATENDE</v>
      </c>
      <c r="BZ613" s="18" t="str">
        <f t="shared" si="324"/>
        <v>ATENDE</v>
      </c>
      <c r="CA613" s="22" t="str">
        <f t="shared" si="336"/>
        <v>P6</v>
      </c>
      <c r="CB613" s="23">
        <f t="shared" si="325"/>
        <v>0.31666666666666665</v>
      </c>
      <c r="CC613" s="22">
        <v>3.95</v>
      </c>
      <c r="CD613" s="22">
        <v>2.75</v>
      </c>
      <c r="CE613" s="130">
        <f>IF(CA613="-","-",_xlfn.XLOOKUP(CA613,ABNT5101!$B$4:$B$9,ABNT5101!$C$4:$C$9))</f>
        <v>3</v>
      </c>
      <c r="CF613" s="130">
        <f>IF(CA613="-","-",_xlfn.XLOOKUP(CA613,ABNT5101!$B$4:$B$9,ABNT5101!$D$4:$D$9))</f>
        <v>0.6</v>
      </c>
      <c r="CG613" s="18" t="str">
        <f t="shared" si="326"/>
        <v>ATENDE</v>
      </c>
      <c r="CH613" s="18" t="str">
        <f t="shared" si="327"/>
        <v>ATENDE</v>
      </c>
      <c r="CI613" s="18" t="str">
        <f t="shared" si="328"/>
        <v>ATENDE</v>
      </c>
      <c r="CJ613" s="133" t="str">
        <f>_xlfn.XLOOKUP(CK613,'Banco de dados'!$B:$B,'Banco de dados'!$D:$D)</f>
        <v>TECNOWATT</v>
      </c>
      <c r="CK613" s="25" t="s">
        <v>824</v>
      </c>
      <c r="CL613" s="24" t="str">
        <f>_xlfn.XLOOKUP(CK613,'Banco de dados'!$B:$B,'Banco de dados'!$E:$E)</f>
        <v>SIGSAGPTLRRSSNDL_30W_38IBBRS
1-10C1MUN6.5</v>
      </c>
      <c r="CM613" s="24"/>
      <c r="CN613" s="24" t="e">
        <f>IF(CM613="-","-",_xlfn.XLOOKUP(CM613,'Banco de dados'!$B:$B,'Banco de dados'!$E:$E))</f>
        <v>#N/A</v>
      </c>
      <c r="CO613" s="26">
        <f t="shared" si="329"/>
        <v>1</v>
      </c>
      <c r="CP613" s="24">
        <f>_xlfn.XLOOKUP(CK613,'Banco de dados'!$B:$B,'Banco de dados'!$H:$H)</f>
        <v>30</v>
      </c>
      <c r="CQ613" s="24">
        <f>_xlfn.XLOOKUP(CM613,'Banco de dados'!$B:$B,'Banco de dados'!$H:$H)</f>
        <v>0</v>
      </c>
      <c r="CR613" s="24">
        <f>_xlfn.XLOOKUP(CK613,'Banco de dados'!$B:$B,'Banco de dados'!$F:$F)</f>
        <v>5266</v>
      </c>
      <c r="CS613" s="24">
        <f>_xlfn.XLOOKUP(CM613,'Banco de dados'!$B:$B,'Banco de dados'!$F:$F)</f>
        <v>0</v>
      </c>
      <c r="CT613" s="25">
        <v>0</v>
      </c>
      <c r="CU613" s="25"/>
      <c r="CV613" s="24" t="str">
        <f>IF(AI613&lt;=0.5,"Curto I",IF(AND(AI613&gt;='Braços de IP'!$B$9,AI613&lt;='Braços de IP'!$D$9),'Braços de IP'!$E$9,IF(AND(AI613&gt;='Braços de IP'!$B$10,AI613&lt;='Braços de IP'!$D$10),'Braços de IP'!$E$10,IF(AND(AI613&gt;='Braços de IP'!$B$11,AI613&lt;='Braços de IP'!$D$11),'Braços de IP'!$E$11,IF(AND(AI613&gt;='Braços de IP'!$B$12,AI613&lt;='Braços de IP'!$D$12),'Braços de IP'!$E$12,IF(AND(AI613&gt;='Braços de IP'!$B$13,AI613&lt;='Braços de IP'!$D$13),'Braços de IP'!$E$13,IF(AND(AI613&gt;='Braços de IP'!$B$14,AI613&lt;='Braços de IP'!$D$14),'Braços de IP'!$E$14,"ERRO")))))))</f>
        <v>Curto II</v>
      </c>
      <c r="CW613" s="25"/>
      <c r="CX613" s="24" t="str">
        <f>IF($CW613="","",VLOOKUP($CW613,'Braços de IP'!$E$9:$I$15,2,0))</f>
        <v/>
      </c>
      <c r="CY613" s="27" t="str">
        <f>IF($CW613="","",VLOOKUP($CW613,'Braços de IP'!$E$9:$I$15,5,0))</f>
        <v/>
      </c>
      <c r="CZ613" s="24"/>
      <c r="DA613" s="24"/>
      <c r="DB613" s="24"/>
      <c r="DC613" s="24"/>
      <c r="DD613" s="24"/>
      <c r="DE613" s="24"/>
      <c r="DF613" s="28">
        <f t="shared" si="330"/>
        <v>30</v>
      </c>
      <c r="DG613" s="29">
        <f t="shared" si="331"/>
        <v>100</v>
      </c>
      <c r="DH613" s="28">
        <f t="shared" si="332"/>
        <v>130</v>
      </c>
      <c r="DI613" s="30">
        <f t="shared" si="333"/>
        <v>0.7</v>
      </c>
      <c r="DJ613" s="31"/>
      <c r="DK613" s="32"/>
      <c r="DL613" s="15" t="s">
        <v>141</v>
      </c>
      <c r="DM613" s="15"/>
      <c r="DO613" s="33">
        <f t="shared" si="334"/>
        <v>0.74358974358974361</v>
      </c>
    </row>
    <row r="614" spans="1:119" ht="15.75" hidden="1" customHeight="1" x14ac:dyDescent="0.3">
      <c r="A614" s="156" t="s">
        <v>1018</v>
      </c>
      <c r="B614" s="156" t="s">
        <v>1034</v>
      </c>
      <c r="C614" t="s">
        <v>1006</v>
      </c>
      <c r="D614" s="159">
        <v>205</v>
      </c>
      <c r="E614" s="159" t="s">
        <v>146</v>
      </c>
      <c r="F614" s="15" t="s">
        <v>376</v>
      </c>
      <c r="G614" s="15">
        <v>-30.029555070000001</v>
      </c>
      <c r="H614" s="15">
        <v>-50.150972860000003</v>
      </c>
      <c r="I614" s="15" t="s">
        <v>319</v>
      </c>
      <c r="J614" s="15" t="s">
        <v>135</v>
      </c>
      <c r="K614" s="15" t="s">
        <v>136</v>
      </c>
      <c r="L614" s="15" t="s">
        <v>148</v>
      </c>
      <c r="M614" s="15">
        <v>100</v>
      </c>
      <c r="N614" s="15">
        <v>17</v>
      </c>
      <c r="O614" s="15">
        <v>0</v>
      </c>
      <c r="P614" s="15">
        <f t="shared" si="308"/>
        <v>400</v>
      </c>
      <c r="Q614" s="20">
        <v>2</v>
      </c>
      <c r="R614" s="16">
        <v>0</v>
      </c>
      <c r="S614" s="16">
        <v>6.2</v>
      </c>
      <c r="T614" s="15"/>
      <c r="U614" s="15"/>
      <c r="V614" s="15">
        <v>0</v>
      </c>
      <c r="W614" s="15">
        <v>4</v>
      </c>
      <c r="X614" s="15">
        <v>8</v>
      </c>
      <c r="Y614" s="15">
        <v>0</v>
      </c>
      <c r="Z614" s="15">
        <v>0</v>
      </c>
      <c r="AA614" s="15">
        <v>0</v>
      </c>
      <c r="AB614" s="15">
        <v>0</v>
      </c>
      <c r="AC614" s="15" t="s">
        <v>149</v>
      </c>
      <c r="AD614" s="15" t="s">
        <v>139</v>
      </c>
      <c r="AE614" s="15">
        <v>29.6</v>
      </c>
      <c r="AF614" s="15">
        <v>7.5</v>
      </c>
      <c r="AG614" s="15">
        <v>2</v>
      </c>
      <c r="AH614" s="15">
        <v>4</v>
      </c>
      <c r="AI614" s="15">
        <v>2.8</v>
      </c>
      <c r="AJ614" s="16">
        <f t="shared" si="309"/>
        <v>-1.2000000000000002</v>
      </c>
      <c r="AK614" s="16" t="s">
        <v>135</v>
      </c>
      <c r="AL614" s="16" t="s">
        <v>135</v>
      </c>
      <c r="AM614" s="15" t="s">
        <v>140</v>
      </c>
      <c r="AN614" s="16">
        <f t="shared" si="310"/>
        <v>4</v>
      </c>
      <c r="AO614" s="16">
        <v>0</v>
      </c>
      <c r="AP614" s="16">
        <v>0</v>
      </c>
      <c r="AQ614" s="16">
        <v>0</v>
      </c>
      <c r="AR614" s="16">
        <v>0</v>
      </c>
      <c r="AS614" s="16">
        <v>0</v>
      </c>
      <c r="AT614" s="16" t="s">
        <v>135</v>
      </c>
      <c r="AU614" s="17">
        <f t="shared" si="311"/>
        <v>0</v>
      </c>
      <c r="AV614" s="17"/>
      <c r="AW614" s="17">
        <f>VLOOKUP(I614,ABNT5101!$I$3:$J$9,2)</f>
        <v>20</v>
      </c>
      <c r="AX614" s="17">
        <f>VLOOKUP(I614,ABNT5101!$I$3:$M$9,5)</f>
        <v>0.28000000000000003</v>
      </c>
      <c r="AY614" s="131" t="str">
        <f>_xlfn.XLOOKUP(I614,ABNT5101!$I:$I,ABNT5101!$L:$L)</f>
        <v>-</v>
      </c>
      <c r="AZ614" s="131">
        <f>_xlfn.XLOOKUP(I614,ABNT5101!$I:$I,ABNT5101!M:M)</f>
        <v>0.28000000000000003</v>
      </c>
      <c r="BA614" s="131" t="str">
        <f>_xlfn.XLOOKUP(I614,ABNT5101!$I:$I,ABNT5101!N:N)</f>
        <v>-</v>
      </c>
      <c r="BB614" s="131">
        <f>_xlfn.XLOOKUP(I614,ABNT5101!$I:$I,ABNT5101!O:O)</f>
        <v>14</v>
      </c>
      <c r="BC614" s="18" t="str">
        <f t="shared" si="312"/>
        <v>ATENDE</v>
      </c>
      <c r="BD614" s="19">
        <f t="shared" si="313"/>
        <v>0.10549999999999993</v>
      </c>
      <c r="BE614" s="19">
        <f t="shared" si="314"/>
        <v>0.28571428571428559</v>
      </c>
      <c r="BF614" s="19" t="str">
        <f t="shared" si="315"/>
        <v>-</v>
      </c>
      <c r="BG614" s="20">
        <v>22.11</v>
      </c>
      <c r="BH614" s="20">
        <v>0.36</v>
      </c>
      <c r="BI614" s="20"/>
      <c r="BJ614" s="20"/>
      <c r="BK614" s="21"/>
      <c r="BL614" s="20"/>
      <c r="BM614" s="18" t="str">
        <f t="shared" si="316"/>
        <v>ATENDE</v>
      </c>
      <c r="BN614" s="18" t="str">
        <f t="shared" si="317"/>
        <v>ATENDE</v>
      </c>
      <c r="BO614" s="18" t="str">
        <f t="shared" si="318"/>
        <v>ATENDE</v>
      </c>
      <c r="BP614" s="18" t="str">
        <f t="shared" si="319"/>
        <v>ATENDE</v>
      </c>
      <c r="BQ614" s="22" t="str">
        <f t="shared" si="320"/>
        <v>C2</v>
      </c>
      <c r="BR614" s="22" t="s">
        <v>135</v>
      </c>
      <c r="BS614" s="23" t="e">
        <f t="shared" si="321"/>
        <v>#VALUE!</v>
      </c>
      <c r="BT614" s="20"/>
      <c r="BU614" s="20"/>
      <c r="BV614" s="132" t="str">
        <f>IF(BR614="-","-",_xlfn.XLOOKUP(BR614,ABNT5101!$B$4:$B$9,ABNT5101!$C$4:$C$9))</f>
        <v>-</v>
      </c>
      <c r="BW614" s="132" t="str">
        <f>IF(BR614="-","-",_xlfn.XLOOKUP(BR614,ABNT5101!$B$4:$B$9,ABNT5101!$D$4:$D$9))</f>
        <v>-</v>
      </c>
      <c r="BX614" s="18" t="str">
        <f t="shared" si="322"/>
        <v>-</v>
      </c>
      <c r="BY614" s="18" t="str">
        <f t="shared" si="323"/>
        <v>-</v>
      </c>
      <c r="BZ614" s="18" t="str">
        <f t="shared" si="324"/>
        <v>-</v>
      </c>
      <c r="CA614" s="22" t="s">
        <v>136</v>
      </c>
      <c r="CB614" s="23">
        <f t="shared" si="325"/>
        <v>1.7866666666666666</v>
      </c>
      <c r="CC614" s="22">
        <v>8.36</v>
      </c>
      <c r="CD614" s="22">
        <v>2.83</v>
      </c>
      <c r="CE614" s="130">
        <f>IF(CA614="-","-",_xlfn.XLOOKUP(CA614,ABNT5101!$B$4:$B$9,ABNT5101!$C$4:$C$9))</f>
        <v>3</v>
      </c>
      <c r="CF614" s="130">
        <f>IF(CA614="-","-",_xlfn.XLOOKUP(CA614,ABNT5101!$B$4:$B$9,ABNT5101!$D$4:$D$9))</f>
        <v>0.6</v>
      </c>
      <c r="CG614" s="18" t="str">
        <f t="shared" si="326"/>
        <v>ATENDE</v>
      </c>
      <c r="CH614" s="18" t="str">
        <f t="shared" si="327"/>
        <v>ATENDE</v>
      </c>
      <c r="CI614" s="18" t="str">
        <f t="shared" si="328"/>
        <v>ATENDE</v>
      </c>
      <c r="CJ614" s="133" t="str">
        <f>_xlfn.XLOOKUP(CK614,'Banco de dados'!$B:$B,'Banco de dados'!$D:$D)</f>
        <v>LEDSTAR</v>
      </c>
      <c r="CK614" s="25" t="str">
        <f>'Banco de dados'!B22</f>
        <v xml:space="preserve"> SL VT 9.1 72W</v>
      </c>
      <c r="CL614" s="24" t="str">
        <f>_xlfn.XLOOKUP(CK614,'Banco de dados'!$B:$B,'Banco de dados'!$E:$E)</f>
        <v>LUM LED SL VT 9.1 72W</v>
      </c>
      <c r="CM614" s="24"/>
      <c r="CN614" s="24" t="e">
        <f>IF(CM614="-","-",_xlfn.XLOOKUP(CM614,'Banco de dados'!$B:$B,'Banco de dados'!$E:$E))</f>
        <v>#N/A</v>
      </c>
      <c r="CO614" s="26">
        <f t="shared" si="329"/>
        <v>2</v>
      </c>
      <c r="CP614" s="24">
        <f>_xlfn.XLOOKUP(CK614,'Banco de dados'!$B:$B,'Banco de dados'!$H:$H)</f>
        <v>72</v>
      </c>
      <c r="CQ614" s="24">
        <f>_xlfn.XLOOKUP(CM614,'Banco de dados'!$B:$B,'Banco de dados'!$H:$H)</f>
        <v>0</v>
      </c>
      <c r="CR614" s="24">
        <f>_xlfn.XLOOKUP(CK614,'Banco de dados'!$B:$B,'Banco de dados'!$F:$F)</f>
        <v>12107</v>
      </c>
      <c r="CS614" s="24">
        <f>_xlfn.XLOOKUP(CM614,'Banco de dados'!$B:$B,'Banco de dados'!$F:$F)</f>
        <v>0</v>
      </c>
      <c r="CT614" s="25">
        <v>0</v>
      </c>
      <c r="CU614" s="25"/>
      <c r="CV614" s="24" t="str">
        <f>IF(AI614&lt;=0.5,"Curto I",IF(AND(AI614&gt;='Braços de IP'!$B$9,AI614&lt;='Braços de IP'!$D$9),'Braços de IP'!$E$9,IF(AND(AI614&gt;='Braços de IP'!$B$10,AI614&lt;='Braços de IP'!$D$10),'Braços de IP'!$E$10,IF(AND(AI614&gt;='Braços de IP'!$B$11,AI614&lt;='Braços de IP'!$D$11),'Braços de IP'!$E$11,IF(AND(AI614&gt;='Braços de IP'!$B$12,AI614&lt;='Braços de IP'!$D$12),'Braços de IP'!$E$12,IF(AND(AI614&gt;='Braços de IP'!$B$13,AI614&lt;='Braços de IP'!$D$13),'Braços de IP'!$E$13,IF(AND(AI614&gt;='Braços de IP'!$B$14,AI614&lt;='Braços de IP'!$D$14),'Braços de IP'!$E$14,"ERRO")))))))</f>
        <v>Longo I</v>
      </c>
      <c r="CW614" s="25"/>
      <c r="CX614" s="24" t="str">
        <f>IF($CW614="","",VLOOKUP($CW614,'Braços de IP'!$E$9:$I$15,2,0))</f>
        <v/>
      </c>
      <c r="CY614" s="27" t="str">
        <f>IF($CW614="","",VLOOKUP($CW614,'Braços de IP'!$E$9:$I$15,5,0))</f>
        <v/>
      </c>
      <c r="CZ614" s="24"/>
      <c r="DA614" s="24"/>
      <c r="DB614" s="24"/>
      <c r="DC614" s="24"/>
      <c r="DD614" s="24"/>
      <c r="DE614" s="24"/>
      <c r="DF614" s="28">
        <f t="shared" si="330"/>
        <v>72</v>
      </c>
      <c r="DG614" s="29">
        <f t="shared" si="331"/>
        <v>100</v>
      </c>
      <c r="DH614" s="28">
        <f t="shared" si="332"/>
        <v>344</v>
      </c>
      <c r="DI614" s="30">
        <f t="shared" si="333"/>
        <v>0.28000000000000003</v>
      </c>
      <c r="DJ614" s="31"/>
      <c r="DK614" s="32"/>
      <c r="DL614" s="15" t="s">
        <v>141</v>
      </c>
      <c r="DM614" s="15"/>
      <c r="DO614" s="33">
        <f t="shared" si="334"/>
        <v>0.38461538461538464</v>
      </c>
    </row>
    <row r="615" spans="1:119" ht="15.75" hidden="1" customHeight="1" x14ac:dyDescent="0.3">
      <c r="A615" s="156" t="s">
        <v>1018</v>
      </c>
      <c r="B615" s="156" t="s">
        <v>1034</v>
      </c>
      <c r="C615" t="s">
        <v>1006</v>
      </c>
      <c r="D615" s="159">
        <v>205</v>
      </c>
      <c r="E615" s="159" t="s">
        <v>146</v>
      </c>
      <c r="F615" s="15" t="s">
        <v>376</v>
      </c>
      <c r="G615" s="15">
        <v>-30.029555070000001</v>
      </c>
      <c r="H615" s="15">
        <v>-50.150972860000003</v>
      </c>
      <c r="I615" s="15" t="s">
        <v>319</v>
      </c>
      <c r="J615" s="15" t="s">
        <v>135</v>
      </c>
      <c r="K615" s="15" t="s">
        <v>136</v>
      </c>
      <c r="L615" s="15" t="s">
        <v>148</v>
      </c>
      <c r="M615" s="15">
        <v>100</v>
      </c>
      <c r="N615" s="15">
        <v>17</v>
      </c>
      <c r="O615" s="15">
        <v>0</v>
      </c>
      <c r="P615" s="15">
        <f t="shared" si="308"/>
        <v>400</v>
      </c>
      <c r="Q615" s="20">
        <v>2</v>
      </c>
      <c r="R615" s="16">
        <v>0</v>
      </c>
      <c r="S615" s="16">
        <v>6.2</v>
      </c>
      <c r="T615" s="15"/>
      <c r="U615" s="15"/>
      <c r="V615" s="15">
        <v>0</v>
      </c>
      <c r="W615" s="15">
        <v>4</v>
      </c>
      <c r="X615" s="15">
        <v>8</v>
      </c>
      <c r="Y615" s="15">
        <v>0</v>
      </c>
      <c r="Z615" s="15">
        <v>0</v>
      </c>
      <c r="AA615" s="15">
        <v>0</v>
      </c>
      <c r="AB615" s="15">
        <v>0</v>
      </c>
      <c r="AC615" s="15" t="s">
        <v>149</v>
      </c>
      <c r="AD615" s="15" t="s">
        <v>139</v>
      </c>
      <c r="AE615" s="15">
        <v>29.6</v>
      </c>
      <c r="AF615" s="15">
        <v>7.5</v>
      </c>
      <c r="AG615" s="15">
        <v>2</v>
      </c>
      <c r="AH615" s="15">
        <v>4</v>
      </c>
      <c r="AI615" s="15">
        <v>2.8</v>
      </c>
      <c r="AJ615" s="16">
        <f t="shared" si="309"/>
        <v>-1.2000000000000002</v>
      </c>
      <c r="AK615" s="16" t="s">
        <v>135</v>
      </c>
      <c r="AL615" s="16" t="s">
        <v>135</v>
      </c>
      <c r="AM615" s="15" t="s">
        <v>140</v>
      </c>
      <c r="AN615" s="16">
        <f t="shared" si="310"/>
        <v>4</v>
      </c>
      <c r="AO615" s="16">
        <v>0</v>
      </c>
      <c r="AP615" s="16">
        <v>0</v>
      </c>
      <c r="AQ615" s="16">
        <v>0</v>
      </c>
      <c r="AR615" s="16">
        <v>0</v>
      </c>
      <c r="AS615" s="16">
        <v>0</v>
      </c>
      <c r="AT615" s="16" t="s">
        <v>135</v>
      </c>
      <c r="AU615" s="17">
        <f t="shared" si="311"/>
        <v>0</v>
      </c>
      <c r="AV615" s="17"/>
      <c r="AW615" s="17">
        <f>VLOOKUP(I615,ABNT5101!$I$3:$J$9,2)</f>
        <v>20</v>
      </c>
      <c r="AX615" s="17">
        <f>VLOOKUP(I615,ABNT5101!$I$3:$M$9,5)</f>
        <v>0.28000000000000003</v>
      </c>
      <c r="AY615" s="131" t="str">
        <f>_xlfn.XLOOKUP(I615,ABNT5101!$I:$I,ABNT5101!$L:$L)</f>
        <v>-</v>
      </c>
      <c r="AZ615" s="131">
        <f>_xlfn.XLOOKUP(I615,ABNT5101!$I:$I,ABNT5101!M:M)</f>
        <v>0.28000000000000003</v>
      </c>
      <c r="BA615" s="131" t="str">
        <f>_xlfn.XLOOKUP(I615,ABNT5101!$I:$I,ABNT5101!N:N)</f>
        <v>-</v>
      </c>
      <c r="BB615" s="131">
        <f>_xlfn.XLOOKUP(I615,ABNT5101!$I:$I,ABNT5101!O:O)</f>
        <v>14</v>
      </c>
      <c r="BC615" s="18" t="str">
        <f t="shared" si="312"/>
        <v>ATENDE</v>
      </c>
      <c r="BD615" s="19">
        <f t="shared" si="313"/>
        <v>0.17700000000000005</v>
      </c>
      <c r="BE615" s="19">
        <f t="shared" si="314"/>
        <v>0.64285714285714279</v>
      </c>
      <c r="BF615" s="19" t="str">
        <f t="shared" si="315"/>
        <v>-</v>
      </c>
      <c r="BG615" s="20">
        <v>23.54</v>
      </c>
      <c r="BH615" s="20">
        <v>0.46</v>
      </c>
      <c r="BI615" s="20"/>
      <c r="BJ615" s="20"/>
      <c r="BK615" s="21"/>
      <c r="BL615" s="20"/>
      <c r="BM615" s="18" t="str">
        <f t="shared" si="316"/>
        <v>ATENDE</v>
      </c>
      <c r="BN615" s="18" t="str">
        <f t="shared" si="317"/>
        <v>ATENDE</v>
      </c>
      <c r="BO615" s="18" t="str">
        <f t="shared" si="318"/>
        <v>ATENDE</v>
      </c>
      <c r="BP615" s="18" t="str">
        <f t="shared" si="319"/>
        <v>ATENDE</v>
      </c>
      <c r="BQ615" s="22" t="str">
        <f t="shared" si="320"/>
        <v>C2</v>
      </c>
      <c r="BR615" s="22" t="s">
        <v>135</v>
      </c>
      <c r="BS615" s="23" t="e">
        <f t="shared" si="321"/>
        <v>#VALUE!</v>
      </c>
      <c r="BT615" s="20"/>
      <c r="BU615" s="20"/>
      <c r="BV615" s="132" t="str">
        <f>IF(BR615="-","-",_xlfn.XLOOKUP(BR615,ABNT5101!$B$4:$B$9,ABNT5101!$C$4:$C$9))</f>
        <v>-</v>
      </c>
      <c r="BW615" s="132" t="str">
        <f>IF(BR615="-","-",_xlfn.XLOOKUP(BR615,ABNT5101!$B$4:$B$9,ABNT5101!$D$4:$D$9))</f>
        <v>-</v>
      </c>
      <c r="BX615" s="18" t="str">
        <f t="shared" si="322"/>
        <v>-</v>
      </c>
      <c r="BY615" s="18" t="str">
        <f t="shared" si="323"/>
        <v>-</v>
      </c>
      <c r="BZ615" s="18" t="str">
        <f t="shared" si="324"/>
        <v>-</v>
      </c>
      <c r="CA615" s="22" t="s">
        <v>136</v>
      </c>
      <c r="CB615" s="23">
        <f t="shared" si="325"/>
        <v>1.9</v>
      </c>
      <c r="CC615" s="22">
        <v>8.6999999999999993</v>
      </c>
      <c r="CD615" s="22">
        <v>3.08</v>
      </c>
      <c r="CE615" s="130">
        <f>IF(CA615="-","-",_xlfn.XLOOKUP(CA615,ABNT5101!$B$4:$B$9,ABNT5101!$C$4:$C$9))</f>
        <v>3</v>
      </c>
      <c r="CF615" s="130">
        <f>IF(CA615="-","-",_xlfn.XLOOKUP(CA615,ABNT5101!$B$4:$B$9,ABNT5101!$D$4:$D$9))</f>
        <v>0.6</v>
      </c>
      <c r="CG615" s="18" t="str">
        <f t="shared" si="326"/>
        <v>ATENDE</v>
      </c>
      <c r="CH615" s="18" t="str">
        <f t="shared" si="327"/>
        <v>ATENDE</v>
      </c>
      <c r="CI615" s="18" t="str">
        <f t="shared" si="328"/>
        <v>ATENDE</v>
      </c>
      <c r="CJ615" s="133" t="str">
        <f>_xlfn.XLOOKUP(CK615,'Banco de dados'!$B:$B,'Banco de dados'!$D:$D)</f>
        <v>SX LIGHTING</v>
      </c>
      <c r="CK615" s="25" t="str">
        <f>'Banco de dados'!B59</f>
        <v>SX-INLPP070HF</v>
      </c>
      <c r="CL615" s="24" t="str">
        <f>_xlfn.XLOOKUP(CK615,'Banco de dados'!$B:$B,'Banco de dados'!$E:$E)</f>
        <v>SXINLPP070K40L12CZF7PHF</v>
      </c>
      <c r="CM615" s="24"/>
      <c r="CN615" s="24">
        <f>IF(CM615="-","-",_xlfn.XLOOKUP(CM615,'Banco de dados'!$B:$B,'Banco de dados'!$E:$E))</f>
        <v>0</v>
      </c>
      <c r="CO615" s="26">
        <f t="shared" si="329"/>
        <v>2</v>
      </c>
      <c r="CP615" s="24">
        <f>_xlfn.XLOOKUP(CK615,'Banco de dados'!$B:$B,'Banco de dados'!$H:$H)</f>
        <v>70</v>
      </c>
      <c r="CQ615" s="24">
        <f>_xlfn.XLOOKUP(CM615,'Banco de dados'!$B:$B,'Banco de dados'!$H:$H)</f>
        <v>0</v>
      </c>
      <c r="CR615" s="24">
        <f>_xlfn.XLOOKUP(CK615,'Banco de dados'!$B:$B,'Banco de dados'!$F:$F)</f>
        <v>11970</v>
      </c>
      <c r="CS615" s="24">
        <f>_xlfn.XLOOKUP(CM615,'Banco de dados'!$B:$B,'Banco de dados'!$F:$F)</f>
        <v>0</v>
      </c>
      <c r="CT615" s="25">
        <v>0</v>
      </c>
      <c r="CU615" s="25"/>
      <c r="CV615" s="24" t="str">
        <f>IF(AI615&lt;=0.5,"Curto I",IF(AND(AI615&gt;='Braços de IP'!$B$9,AI615&lt;='Braços de IP'!$D$9),'Braços de IP'!$E$9,IF(AND(AI615&gt;='Braços de IP'!$B$10,AI615&lt;='Braços de IP'!$D$10),'Braços de IP'!$E$10,IF(AND(AI615&gt;='Braços de IP'!$B$11,AI615&lt;='Braços de IP'!$D$11),'Braços de IP'!$E$11,IF(AND(AI615&gt;='Braços de IP'!$B$12,AI615&lt;='Braços de IP'!$D$12),'Braços de IP'!$E$12,IF(AND(AI615&gt;='Braços de IP'!$B$13,AI615&lt;='Braços de IP'!$D$13),'Braços de IP'!$E$13,IF(AND(AI615&gt;='Braços de IP'!$B$14,AI615&lt;='Braços de IP'!$D$14),'Braços de IP'!$E$14,"ERRO")))))))</f>
        <v>Longo I</v>
      </c>
      <c r="CW615" s="25"/>
      <c r="CX615" s="24" t="str">
        <f>IF($CW615="","",VLOOKUP($CW615,'Braços de IP'!$E$9:$I$15,2,0))</f>
        <v/>
      </c>
      <c r="CY615" s="27" t="str">
        <f>IF($CW615="","",VLOOKUP($CW615,'Braços de IP'!$E$9:$I$15,5,0))</f>
        <v/>
      </c>
      <c r="CZ615" s="24"/>
      <c r="DA615" s="24"/>
      <c r="DB615" s="24"/>
      <c r="DC615" s="24"/>
      <c r="DD615" s="24"/>
      <c r="DE615" s="24"/>
      <c r="DF615" s="28">
        <f t="shared" si="330"/>
        <v>70</v>
      </c>
      <c r="DG615" s="29">
        <f t="shared" si="331"/>
        <v>100</v>
      </c>
      <c r="DH615" s="28">
        <f t="shared" si="332"/>
        <v>340</v>
      </c>
      <c r="DI615" s="30">
        <f t="shared" si="333"/>
        <v>0.30000000000000004</v>
      </c>
      <c r="DJ615" s="31"/>
      <c r="DK615" s="32"/>
      <c r="DL615" s="15" t="s">
        <v>141</v>
      </c>
      <c r="DM615" s="15"/>
      <c r="DO615" s="33">
        <f t="shared" si="334"/>
        <v>0.40170940170940173</v>
      </c>
    </row>
    <row r="616" spans="1:119" ht="15.75" hidden="1" customHeight="1" x14ac:dyDescent="0.3">
      <c r="A616" s="156" t="s">
        <v>1018</v>
      </c>
      <c r="B616" s="156" t="s">
        <v>1034</v>
      </c>
      <c r="C616" t="s">
        <v>1006</v>
      </c>
      <c r="D616" s="159">
        <v>205</v>
      </c>
      <c r="E616" s="159" t="s">
        <v>146</v>
      </c>
      <c r="F616" s="15" t="s">
        <v>376</v>
      </c>
      <c r="G616" s="15">
        <v>-30.029555070000001</v>
      </c>
      <c r="H616" s="15">
        <v>-50.150972860000003</v>
      </c>
      <c r="I616" s="15" t="s">
        <v>319</v>
      </c>
      <c r="J616" s="15" t="s">
        <v>135</v>
      </c>
      <c r="K616" s="15" t="s">
        <v>136</v>
      </c>
      <c r="L616" s="15" t="s">
        <v>148</v>
      </c>
      <c r="M616" s="15">
        <v>100</v>
      </c>
      <c r="N616" s="15">
        <v>17</v>
      </c>
      <c r="O616" s="15">
        <v>0</v>
      </c>
      <c r="P616" s="15">
        <f t="shared" si="308"/>
        <v>400</v>
      </c>
      <c r="Q616" s="20">
        <v>2</v>
      </c>
      <c r="R616" s="16">
        <v>0</v>
      </c>
      <c r="S616" s="16">
        <v>6.2</v>
      </c>
      <c r="T616" s="15"/>
      <c r="U616" s="15"/>
      <c r="V616" s="15">
        <v>0</v>
      </c>
      <c r="W616" s="15">
        <v>4</v>
      </c>
      <c r="X616" s="15">
        <v>8</v>
      </c>
      <c r="Y616" s="15">
        <v>0</v>
      </c>
      <c r="Z616" s="15">
        <v>0</v>
      </c>
      <c r="AA616" s="15">
        <v>0</v>
      </c>
      <c r="AB616" s="15">
        <v>0</v>
      </c>
      <c r="AC616" s="15" t="s">
        <v>149</v>
      </c>
      <c r="AD616" s="15" t="s">
        <v>139</v>
      </c>
      <c r="AE616" s="15">
        <v>29.6</v>
      </c>
      <c r="AF616" s="15">
        <v>7.5</v>
      </c>
      <c r="AG616" s="15">
        <v>2</v>
      </c>
      <c r="AH616" s="15">
        <v>4</v>
      </c>
      <c r="AI616" s="15">
        <v>2.8</v>
      </c>
      <c r="AJ616" s="16">
        <f t="shared" si="309"/>
        <v>-1.2000000000000002</v>
      </c>
      <c r="AK616" s="16" t="s">
        <v>135</v>
      </c>
      <c r="AL616" s="16" t="s">
        <v>135</v>
      </c>
      <c r="AM616" s="15" t="s">
        <v>140</v>
      </c>
      <c r="AN616" s="16">
        <f t="shared" si="310"/>
        <v>4</v>
      </c>
      <c r="AO616" s="16">
        <v>0</v>
      </c>
      <c r="AP616" s="16">
        <v>0</v>
      </c>
      <c r="AQ616" s="16">
        <v>0</v>
      </c>
      <c r="AR616" s="16">
        <v>0</v>
      </c>
      <c r="AS616" s="16">
        <v>0</v>
      </c>
      <c r="AT616" s="16" t="s">
        <v>135</v>
      </c>
      <c r="AU616" s="17">
        <f t="shared" si="311"/>
        <v>0</v>
      </c>
      <c r="AV616" s="17"/>
      <c r="AW616" s="17">
        <f>VLOOKUP(I616,ABNT5101!$I$3:$J$9,2)</f>
        <v>20</v>
      </c>
      <c r="AX616" s="17">
        <f>VLOOKUP(I616,ABNT5101!$I$3:$M$9,5)</f>
        <v>0.28000000000000003</v>
      </c>
      <c r="AY616" s="131" t="str">
        <f>_xlfn.XLOOKUP(I616,ABNT5101!$I:$I,ABNT5101!$L:$L)</f>
        <v>-</v>
      </c>
      <c r="AZ616" s="131">
        <f>_xlfn.XLOOKUP(I616,ABNT5101!$I:$I,ABNT5101!M:M)</f>
        <v>0.28000000000000003</v>
      </c>
      <c r="BA616" s="131" t="str">
        <f>_xlfn.XLOOKUP(I616,ABNT5101!$I:$I,ABNT5101!N:N)</f>
        <v>-</v>
      </c>
      <c r="BB616" s="131">
        <f>_xlfn.XLOOKUP(I616,ABNT5101!$I:$I,ABNT5101!O:O)</f>
        <v>14</v>
      </c>
      <c r="BC616" s="18" t="str">
        <f t="shared" si="312"/>
        <v>ATENDE</v>
      </c>
      <c r="BD616" s="19">
        <f t="shared" si="313"/>
        <v>3.400000000000003E-2</v>
      </c>
      <c r="BE616" s="19">
        <f t="shared" si="314"/>
        <v>1</v>
      </c>
      <c r="BF616" s="19" t="str">
        <f t="shared" si="315"/>
        <v>-</v>
      </c>
      <c r="BG616" s="20">
        <v>20.68</v>
      </c>
      <c r="BH616" s="20">
        <v>0.56000000000000005</v>
      </c>
      <c r="BI616" s="20"/>
      <c r="BJ616" s="20"/>
      <c r="BK616" s="21"/>
      <c r="BL616" s="20"/>
      <c r="BM616" s="18" t="str">
        <f t="shared" si="316"/>
        <v>ATENDE</v>
      </c>
      <c r="BN616" s="18" t="str">
        <f t="shared" si="317"/>
        <v>ATENDE</v>
      </c>
      <c r="BO616" s="18" t="str">
        <f t="shared" si="318"/>
        <v>ATENDE</v>
      </c>
      <c r="BP616" s="18" t="str">
        <f t="shared" si="319"/>
        <v>ATENDE</v>
      </c>
      <c r="BQ616" s="22" t="str">
        <f t="shared" si="320"/>
        <v>C2</v>
      </c>
      <c r="BR616" s="22" t="s">
        <v>135</v>
      </c>
      <c r="BS616" s="23" t="e">
        <f t="shared" si="321"/>
        <v>#VALUE!</v>
      </c>
      <c r="BT616" s="20"/>
      <c r="BU616" s="20"/>
      <c r="BV616" s="132" t="str">
        <f>IF(BR616="-","-",_xlfn.XLOOKUP(BR616,ABNT5101!$B$4:$B$9,ABNT5101!$C$4:$C$9))</f>
        <v>-</v>
      </c>
      <c r="BW616" s="132" t="str">
        <f>IF(BR616="-","-",_xlfn.XLOOKUP(BR616,ABNT5101!$B$4:$B$9,ABNT5101!$D$4:$D$9))</f>
        <v>-</v>
      </c>
      <c r="BX616" s="18" t="str">
        <f t="shared" si="322"/>
        <v>-</v>
      </c>
      <c r="BY616" s="18" t="str">
        <f t="shared" si="323"/>
        <v>-</v>
      </c>
      <c r="BZ616" s="18" t="str">
        <f t="shared" si="324"/>
        <v>-</v>
      </c>
      <c r="CA616" s="22" t="s">
        <v>136</v>
      </c>
      <c r="CB616" s="23">
        <f t="shared" si="325"/>
        <v>0.87999999999999989</v>
      </c>
      <c r="CC616" s="22">
        <v>5.64</v>
      </c>
      <c r="CD616" s="22">
        <v>2.39</v>
      </c>
      <c r="CE616" s="130">
        <f>IF(CA616="-","-",_xlfn.XLOOKUP(CA616,ABNT5101!$B$4:$B$9,ABNT5101!$C$4:$C$9))</f>
        <v>3</v>
      </c>
      <c r="CF616" s="130">
        <f>IF(CA616="-","-",_xlfn.XLOOKUP(CA616,ABNT5101!$B$4:$B$9,ABNT5101!$D$4:$D$9))</f>
        <v>0.6</v>
      </c>
      <c r="CG616" s="18" t="str">
        <f t="shared" si="326"/>
        <v>ATENDE</v>
      </c>
      <c r="CH616" s="18" t="str">
        <f t="shared" si="327"/>
        <v>ATENDE</v>
      </c>
      <c r="CI616" s="18" t="str">
        <f t="shared" si="328"/>
        <v>ATENDE</v>
      </c>
      <c r="CJ616" s="133" t="str">
        <f>_xlfn.XLOOKUP(CK616,'Banco de dados'!$B:$B,'Banco de dados'!$D:$D)</f>
        <v>TECNOWATT</v>
      </c>
      <c r="CK616" s="25" t="str">
        <f>'Banco de dados'!B72</f>
        <v xml:space="preserve">SIGSAGPTLRRSSNDL_68W_83IBBRS
</v>
      </c>
      <c r="CL616" s="24" t="str">
        <f>_xlfn.XLOOKUP(CK616,'Banco de dados'!$B:$B,'Banco de dados'!$E:$E)</f>
        <v>SIGSAGPTLRRSSNDL_68W_83IBBRS
1-10C1MUN6.5</v>
      </c>
      <c r="CM616" s="24"/>
      <c r="CN616" s="24">
        <f>IF(CM616="-","-",_xlfn.XLOOKUP(CM616,'Banco de dados'!$B:$B,'Banco de dados'!$E:$E))</f>
        <v>0</v>
      </c>
      <c r="CO616" s="26">
        <f t="shared" si="329"/>
        <v>2</v>
      </c>
      <c r="CP616" s="24">
        <f>_xlfn.XLOOKUP(CK616,'Banco de dados'!$B:$B,'Banco de dados'!$H:$H)</f>
        <v>68</v>
      </c>
      <c r="CQ616" s="24">
        <f>_xlfn.XLOOKUP(CM616,'Banco de dados'!$B:$B,'Banco de dados'!$H:$H)</f>
        <v>0</v>
      </c>
      <c r="CR616" s="24">
        <f>_xlfn.XLOOKUP(CK616,'Banco de dados'!$B:$B,'Banco de dados'!$F:$F)</f>
        <v>10884</v>
      </c>
      <c r="CS616" s="24">
        <f>_xlfn.XLOOKUP(CM616,'Banco de dados'!$B:$B,'Banco de dados'!$F:$F)</f>
        <v>0</v>
      </c>
      <c r="CT616" s="25">
        <v>0</v>
      </c>
      <c r="CU616" s="25"/>
      <c r="CV616" s="24" t="str">
        <f>IF(AI616&lt;=0.5,"Curto I",IF(AND(AI616&gt;='Braços de IP'!$B$9,AI616&lt;='Braços de IP'!$D$9),'Braços de IP'!$E$9,IF(AND(AI616&gt;='Braços de IP'!$B$10,AI616&lt;='Braços de IP'!$D$10),'Braços de IP'!$E$10,IF(AND(AI616&gt;='Braços de IP'!$B$11,AI616&lt;='Braços de IP'!$D$11),'Braços de IP'!$E$11,IF(AND(AI616&gt;='Braços de IP'!$B$12,AI616&lt;='Braços de IP'!$D$12),'Braços de IP'!$E$12,IF(AND(AI616&gt;='Braços de IP'!$B$13,AI616&lt;='Braços de IP'!$D$13),'Braços de IP'!$E$13,IF(AND(AI616&gt;='Braços de IP'!$B$14,AI616&lt;='Braços de IP'!$D$14),'Braços de IP'!$E$14,"ERRO")))))))</f>
        <v>Longo I</v>
      </c>
      <c r="CW616" s="25"/>
      <c r="CX616" s="24" t="str">
        <f>IF($CW616="","",VLOOKUP($CW616,'Braços de IP'!$E$9:$I$15,2,0))</f>
        <v/>
      </c>
      <c r="CY616" s="27" t="str">
        <f>IF($CW616="","",VLOOKUP($CW616,'Braços de IP'!$E$9:$I$15,5,0))</f>
        <v/>
      </c>
      <c r="CZ616" s="24"/>
      <c r="DA616" s="24"/>
      <c r="DB616" s="24"/>
      <c r="DC616" s="24"/>
      <c r="DD616" s="24"/>
      <c r="DE616" s="24"/>
      <c r="DF616" s="28">
        <f t="shared" si="330"/>
        <v>68</v>
      </c>
      <c r="DG616" s="29">
        <f t="shared" si="331"/>
        <v>100</v>
      </c>
      <c r="DH616" s="28">
        <f t="shared" si="332"/>
        <v>336</v>
      </c>
      <c r="DI616" s="30">
        <f t="shared" si="333"/>
        <v>0.31999999999999995</v>
      </c>
      <c r="DJ616" s="31"/>
      <c r="DK616" s="32"/>
      <c r="DL616" s="15" t="s">
        <v>141</v>
      </c>
      <c r="DM616" s="15"/>
      <c r="DO616" s="33">
        <f t="shared" si="334"/>
        <v>0.41880341880341881</v>
      </c>
    </row>
    <row r="617" spans="1:119" ht="15.75" hidden="1" customHeight="1" x14ac:dyDescent="0.3">
      <c r="C617" t="s">
        <v>1006</v>
      </c>
      <c r="D617" s="15">
        <v>206</v>
      </c>
      <c r="E617" s="15" t="s">
        <v>132</v>
      </c>
      <c r="F617" s="15" t="s">
        <v>377</v>
      </c>
      <c r="G617" s="15">
        <v>-30.026164000000001</v>
      </c>
      <c r="H617" s="15">
        <v>-50.155105419999998</v>
      </c>
      <c r="I617" s="15" t="s">
        <v>154</v>
      </c>
      <c r="J617" s="15" t="s">
        <v>135</v>
      </c>
      <c r="K617" s="15" t="s">
        <v>136</v>
      </c>
      <c r="L617" s="15" t="s">
        <v>148</v>
      </c>
      <c r="M617" s="15">
        <v>100</v>
      </c>
      <c r="N617" s="15">
        <v>17</v>
      </c>
      <c r="O617" s="15">
        <v>0</v>
      </c>
      <c r="P617" s="15">
        <f t="shared" si="308"/>
        <v>200</v>
      </c>
      <c r="Q617" s="20">
        <v>2</v>
      </c>
      <c r="R617" s="16">
        <v>2.5</v>
      </c>
      <c r="S617" s="16">
        <v>7</v>
      </c>
      <c r="T617" s="15"/>
      <c r="U617" s="15"/>
      <c r="V617" s="15">
        <v>0</v>
      </c>
      <c r="W617" s="15">
        <v>2.5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 t="s">
        <v>138</v>
      </c>
      <c r="AD617" s="15" t="s">
        <v>139</v>
      </c>
      <c r="AE617" s="15">
        <v>35.799999999999997</v>
      </c>
      <c r="AF617" s="15">
        <v>7.5</v>
      </c>
      <c r="AG617" s="15">
        <v>1</v>
      </c>
      <c r="AH617" s="15">
        <v>0.6</v>
      </c>
      <c r="AI617" s="15">
        <v>1.3</v>
      </c>
      <c r="AJ617" s="16">
        <f t="shared" si="309"/>
        <v>0.70000000000000007</v>
      </c>
      <c r="AK617" s="16" t="s">
        <v>135</v>
      </c>
      <c r="AL617" s="16" t="s">
        <v>135</v>
      </c>
      <c r="AM617" s="15" t="s">
        <v>140</v>
      </c>
      <c r="AN617" s="16">
        <f t="shared" si="310"/>
        <v>2</v>
      </c>
      <c r="AO617" s="16">
        <v>0</v>
      </c>
      <c r="AP617" s="16">
        <v>0</v>
      </c>
      <c r="AQ617" s="16">
        <v>0</v>
      </c>
      <c r="AR617" s="16">
        <v>0</v>
      </c>
      <c r="AS617" s="16">
        <v>0</v>
      </c>
      <c r="AT617" s="16" t="s">
        <v>135</v>
      </c>
      <c r="AU617" s="17">
        <f t="shared" si="311"/>
        <v>0</v>
      </c>
      <c r="AV617" s="17"/>
      <c r="AW617" s="17">
        <f>VLOOKUP(I617,ABNT5101!$I$3:$J$9,2)</f>
        <v>10</v>
      </c>
      <c r="AX617" s="17">
        <f>VLOOKUP(I617,ABNT5101!$I$3:$M$9,5)</f>
        <v>0.18</v>
      </c>
      <c r="AY617" s="131" t="str">
        <f>_xlfn.XLOOKUP(I617,ABNT5101!$I:$I,ABNT5101!$L:$L)</f>
        <v>-</v>
      </c>
      <c r="AZ617" s="131">
        <f>_xlfn.XLOOKUP(I617,ABNT5101!$I:$I,ABNT5101!M:M)</f>
        <v>0.18</v>
      </c>
      <c r="BA617" s="131" t="str">
        <f>_xlfn.XLOOKUP(I617,ABNT5101!$I:$I,ABNT5101!N:N)</f>
        <v>-</v>
      </c>
      <c r="BB617" s="131">
        <f>_xlfn.XLOOKUP(I617,ABNT5101!$I:$I,ABNT5101!O:O)</f>
        <v>16</v>
      </c>
      <c r="BC617" s="18" t="str">
        <f t="shared" si="312"/>
        <v>ATENDE</v>
      </c>
      <c r="BD617" s="19">
        <f t="shared" si="313"/>
        <v>0.14300000000000002</v>
      </c>
      <c r="BE617" s="19">
        <f t="shared" si="314"/>
        <v>1.2222222222222223</v>
      </c>
      <c r="BF617" s="19" t="str">
        <f t="shared" si="315"/>
        <v>-</v>
      </c>
      <c r="BG617" s="20">
        <v>11.43</v>
      </c>
      <c r="BH617" s="20">
        <v>0.4</v>
      </c>
      <c r="BI617" s="20"/>
      <c r="BJ617" s="20"/>
      <c r="BK617" s="21"/>
      <c r="BL617" s="20"/>
      <c r="BM617" s="18" t="str">
        <f t="shared" si="316"/>
        <v>ATENDE</v>
      </c>
      <c r="BN617" s="18" t="str">
        <f t="shared" si="317"/>
        <v>ATENDE</v>
      </c>
      <c r="BO617" s="18" t="str">
        <f t="shared" si="318"/>
        <v>ATENDE</v>
      </c>
      <c r="BP617" s="18" t="str">
        <f t="shared" si="319"/>
        <v>ATENDE</v>
      </c>
      <c r="BQ617" s="22" t="str">
        <f t="shared" si="320"/>
        <v>C4</v>
      </c>
      <c r="BR617" s="22" t="str">
        <f t="shared" ref="BR617:BR658" si="337">K617</f>
        <v>P6</v>
      </c>
      <c r="BS617" s="23">
        <f t="shared" si="321"/>
        <v>2.3366666666666664</v>
      </c>
      <c r="BT617" s="20">
        <v>10.01</v>
      </c>
      <c r="BU617" s="20">
        <v>3.68</v>
      </c>
      <c r="BV617" s="132">
        <f>IF(BR617="-","-",_xlfn.XLOOKUP(BR617,ABNT5101!$B$4:$B$9,ABNT5101!$C$4:$C$9))</f>
        <v>3</v>
      </c>
      <c r="BW617" s="132">
        <f>IF(BR617="-","-",_xlfn.XLOOKUP(BR617,ABNT5101!$B$4:$B$9,ABNT5101!$D$4:$D$9))</f>
        <v>0.6</v>
      </c>
      <c r="BX617" s="18" t="str">
        <f t="shared" si="322"/>
        <v>ATENDE</v>
      </c>
      <c r="BY617" s="18" t="str">
        <f t="shared" si="323"/>
        <v>ATENDE</v>
      </c>
      <c r="BZ617" s="18" t="str">
        <f t="shared" si="324"/>
        <v>ATENDE</v>
      </c>
      <c r="CA617" s="22" t="str">
        <f t="shared" ref="CA617:CA625" si="338">BR617</f>
        <v>P6</v>
      </c>
      <c r="CB617" s="23">
        <f t="shared" si="325"/>
        <v>1.3599999999999999</v>
      </c>
      <c r="CC617" s="22">
        <v>7.08</v>
      </c>
      <c r="CD617" s="22">
        <v>3.43</v>
      </c>
      <c r="CE617" s="130">
        <f>IF(CA617="-","-",_xlfn.XLOOKUP(CA617,ABNT5101!$B$4:$B$9,ABNT5101!$C$4:$C$9))</f>
        <v>3</v>
      </c>
      <c r="CF617" s="130">
        <f>IF(CA617="-","-",_xlfn.XLOOKUP(CA617,ABNT5101!$B$4:$B$9,ABNT5101!$D$4:$D$9))</f>
        <v>0.6</v>
      </c>
      <c r="CG617" s="18" t="str">
        <f t="shared" si="326"/>
        <v>ATENDE</v>
      </c>
      <c r="CH617" s="18" t="str">
        <f t="shared" si="327"/>
        <v>ATENDE</v>
      </c>
      <c r="CI617" s="18" t="str">
        <f t="shared" si="328"/>
        <v>ATENDE</v>
      </c>
      <c r="CJ617" s="133" t="str">
        <f>_xlfn.XLOOKUP(CK617,'Banco de dados'!$B:$B,'Banco de dados'!$D:$D)</f>
        <v>LEDSTAR</v>
      </c>
      <c r="CK617" s="25" t="s">
        <v>713</v>
      </c>
      <c r="CL617" s="24" t="str">
        <f>_xlfn.XLOOKUP(CK617,'Banco de dados'!$B:$B,'Banco de dados'!$E:$E)</f>
        <v>LUM LED SL VT 9.1 52W</v>
      </c>
      <c r="CM617" s="24"/>
      <c r="CN617" s="24" t="e">
        <f>IF(CM617="-","-",_xlfn.XLOOKUP(CM617,'Banco de dados'!$B:$B,'Banco de dados'!$E:$E))</f>
        <v>#N/A</v>
      </c>
      <c r="CO617" s="26">
        <f t="shared" si="329"/>
        <v>1</v>
      </c>
      <c r="CP617" s="24">
        <f>_xlfn.XLOOKUP(CK617,'Banco de dados'!$B:$B,'Banco de dados'!$H:$H)</f>
        <v>52</v>
      </c>
      <c r="CQ617" s="24">
        <f>_xlfn.XLOOKUP(CM617,'Banco de dados'!$B:$B,'Banco de dados'!$H:$H)</f>
        <v>0</v>
      </c>
      <c r="CR617" s="24">
        <f>_xlfn.XLOOKUP(CK617,'Banco de dados'!$B:$B,'Banco de dados'!$F:$F)</f>
        <v>8960.18</v>
      </c>
      <c r="CS617" s="24">
        <f>_xlfn.XLOOKUP(CM617,'Banco de dados'!$B:$B,'Banco de dados'!$F:$F)</f>
        <v>0</v>
      </c>
      <c r="CT617" s="25">
        <v>0</v>
      </c>
      <c r="CU617" s="25"/>
      <c r="CV617" s="24" t="str">
        <f>IF(AI617&lt;=0.5,"Curto I",IF(AND(AI617&gt;='Braços de IP'!$B$9,AI617&lt;='Braços de IP'!$D$9),'Braços de IP'!$E$9,IF(AND(AI617&gt;='Braços de IP'!$B$10,AI617&lt;='Braços de IP'!$D$10),'Braços de IP'!$E$10,IF(AND(AI617&gt;='Braços de IP'!$B$11,AI617&lt;='Braços de IP'!$D$11),'Braços de IP'!$E$11,IF(AND(AI617&gt;='Braços de IP'!$B$12,AI617&lt;='Braços de IP'!$D$12),'Braços de IP'!$E$12,IF(AND(AI617&gt;='Braços de IP'!$B$13,AI617&lt;='Braços de IP'!$D$13),'Braços de IP'!$E$13,IF(AND(AI617&gt;='Braços de IP'!$B$14,AI617&lt;='Braços de IP'!$D$14),'Braços de IP'!$E$14,"ERRO")))))))</f>
        <v>Curto II</v>
      </c>
      <c r="CW617" s="25"/>
      <c r="CX617" s="24" t="str">
        <f>IF($CW617="","",VLOOKUP($CW617,'Braços de IP'!$E$9:$I$15,2,0))</f>
        <v/>
      </c>
      <c r="CY617" s="27" t="str">
        <f>IF($CW617="","",VLOOKUP($CW617,'Braços de IP'!$E$9:$I$15,5,0))</f>
        <v/>
      </c>
      <c r="CZ617" s="24"/>
      <c r="DA617" s="24"/>
      <c r="DB617" s="24"/>
      <c r="DC617" s="24"/>
      <c r="DD617" s="24"/>
      <c r="DE617" s="24"/>
      <c r="DF617" s="28">
        <f t="shared" si="330"/>
        <v>52</v>
      </c>
      <c r="DG617" s="29">
        <f t="shared" si="331"/>
        <v>100</v>
      </c>
      <c r="DH617" s="28">
        <f t="shared" si="332"/>
        <v>152</v>
      </c>
      <c r="DI617" s="30">
        <f t="shared" si="333"/>
        <v>0.48</v>
      </c>
      <c r="DJ617" s="31"/>
      <c r="DK617" s="32"/>
      <c r="DL617" s="15" t="s">
        <v>141</v>
      </c>
      <c r="DM617" s="15"/>
      <c r="DO617" s="33">
        <f t="shared" si="334"/>
        <v>0.55555555555555558</v>
      </c>
    </row>
    <row r="618" spans="1:119" ht="15.75" hidden="1" customHeight="1" x14ac:dyDescent="0.3">
      <c r="C618" t="s">
        <v>1006</v>
      </c>
      <c r="D618" s="15">
        <v>206</v>
      </c>
      <c r="E618" s="15" t="s">
        <v>132</v>
      </c>
      <c r="F618" s="15" t="s">
        <v>377</v>
      </c>
      <c r="G618" s="15">
        <v>-30.026164000000001</v>
      </c>
      <c r="H618" s="15">
        <v>-50.155105419999998</v>
      </c>
      <c r="I618" s="15" t="s">
        <v>154</v>
      </c>
      <c r="J618" s="15" t="s">
        <v>135</v>
      </c>
      <c r="K618" s="15" t="s">
        <v>136</v>
      </c>
      <c r="L618" s="15" t="s">
        <v>148</v>
      </c>
      <c r="M618" s="15">
        <v>100</v>
      </c>
      <c r="N618" s="15">
        <v>17</v>
      </c>
      <c r="O618" s="15">
        <v>0</v>
      </c>
      <c r="P618" s="15">
        <f t="shared" si="308"/>
        <v>200</v>
      </c>
      <c r="Q618" s="20">
        <v>2</v>
      </c>
      <c r="R618" s="16">
        <v>2.5</v>
      </c>
      <c r="S618" s="16">
        <v>7</v>
      </c>
      <c r="T618" s="15"/>
      <c r="U618" s="15"/>
      <c r="V618" s="15">
        <v>0</v>
      </c>
      <c r="W618" s="15">
        <v>2.5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 t="s">
        <v>138</v>
      </c>
      <c r="AD618" s="15" t="s">
        <v>139</v>
      </c>
      <c r="AE618" s="15">
        <v>35.799999999999997</v>
      </c>
      <c r="AF618" s="15">
        <v>7.5</v>
      </c>
      <c r="AG618" s="15">
        <v>1</v>
      </c>
      <c r="AH618" s="15">
        <v>0.6</v>
      </c>
      <c r="AI618" s="15">
        <v>1.3</v>
      </c>
      <c r="AJ618" s="16">
        <f t="shared" si="309"/>
        <v>0.70000000000000007</v>
      </c>
      <c r="AK618" s="16" t="s">
        <v>135</v>
      </c>
      <c r="AL618" s="16" t="s">
        <v>135</v>
      </c>
      <c r="AM618" s="15" t="s">
        <v>140</v>
      </c>
      <c r="AN618" s="16">
        <f t="shared" si="310"/>
        <v>2</v>
      </c>
      <c r="AO618" s="16">
        <v>0</v>
      </c>
      <c r="AP618" s="16">
        <v>0</v>
      </c>
      <c r="AQ618" s="16">
        <v>0</v>
      </c>
      <c r="AR618" s="16">
        <v>0</v>
      </c>
      <c r="AS618" s="16">
        <v>0</v>
      </c>
      <c r="AT618" s="16" t="s">
        <v>135</v>
      </c>
      <c r="AU618" s="17">
        <f t="shared" si="311"/>
        <v>0</v>
      </c>
      <c r="AV618" s="17"/>
      <c r="AW618" s="17">
        <f>VLOOKUP(I618,ABNT5101!$I$3:$J$9,2)</f>
        <v>10</v>
      </c>
      <c r="AX618" s="17">
        <f>VLOOKUP(I618,ABNT5101!$I$3:$M$9,5)</f>
        <v>0.18</v>
      </c>
      <c r="AY618" s="131" t="str">
        <f>_xlfn.XLOOKUP(I618,ABNT5101!$I:$I,ABNT5101!$L:$L)</f>
        <v>-</v>
      </c>
      <c r="AZ618" s="131">
        <f>_xlfn.XLOOKUP(I618,ABNT5101!$I:$I,ABNT5101!M:M)</f>
        <v>0.18</v>
      </c>
      <c r="BA618" s="131" t="str">
        <f>_xlfn.XLOOKUP(I618,ABNT5101!$I:$I,ABNT5101!N:N)</f>
        <v>-</v>
      </c>
      <c r="BB618" s="131">
        <f>_xlfn.XLOOKUP(I618,ABNT5101!$I:$I,ABNT5101!O:O)</f>
        <v>16</v>
      </c>
      <c r="BC618" s="18" t="str">
        <f t="shared" si="312"/>
        <v>ATENDE</v>
      </c>
      <c r="BD618" s="19">
        <f t="shared" si="313"/>
        <v>0.35499999999999998</v>
      </c>
      <c r="BE618" s="19">
        <f t="shared" si="314"/>
        <v>1.7222222222222223</v>
      </c>
      <c r="BF618" s="19" t="str">
        <f t="shared" si="315"/>
        <v>-</v>
      </c>
      <c r="BG618" s="20">
        <v>13.55</v>
      </c>
      <c r="BH618" s="20">
        <v>0.49</v>
      </c>
      <c r="BI618" s="20"/>
      <c r="BJ618" s="20"/>
      <c r="BK618" s="21"/>
      <c r="BL618" s="20"/>
      <c r="BM618" s="18" t="str">
        <f t="shared" si="316"/>
        <v>ATENDE</v>
      </c>
      <c r="BN618" s="18" t="str">
        <f t="shared" si="317"/>
        <v>ATENDE</v>
      </c>
      <c r="BO618" s="18" t="str">
        <f t="shared" si="318"/>
        <v>ATENDE</v>
      </c>
      <c r="BP618" s="18" t="str">
        <f t="shared" si="319"/>
        <v>ATENDE</v>
      </c>
      <c r="BQ618" s="22" t="str">
        <f t="shared" si="320"/>
        <v>C4</v>
      </c>
      <c r="BR618" s="22" t="str">
        <f t="shared" si="337"/>
        <v>P6</v>
      </c>
      <c r="BS618" s="23">
        <f t="shared" si="321"/>
        <v>2.8166666666666664</v>
      </c>
      <c r="BT618" s="20">
        <v>11.45</v>
      </c>
      <c r="BU618" s="20">
        <v>4.03</v>
      </c>
      <c r="BV618" s="132">
        <f>IF(BR618="-","-",_xlfn.XLOOKUP(BR618,ABNT5101!$B$4:$B$9,ABNT5101!$C$4:$C$9))</f>
        <v>3</v>
      </c>
      <c r="BW618" s="132">
        <f>IF(BR618="-","-",_xlfn.XLOOKUP(BR618,ABNT5101!$B$4:$B$9,ABNT5101!$D$4:$D$9))</f>
        <v>0.6</v>
      </c>
      <c r="BX618" s="18" t="str">
        <f t="shared" si="322"/>
        <v>ATENDE</v>
      </c>
      <c r="BY618" s="18" t="str">
        <f t="shared" si="323"/>
        <v>ATENDE</v>
      </c>
      <c r="BZ618" s="18" t="str">
        <f t="shared" si="324"/>
        <v>ATENDE</v>
      </c>
      <c r="CA618" s="22" t="str">
        <f t="shared" si="338"/>
        <v>P6</v>
      </c>
      <c r="CB618" s="23">
        <f t="shared" si="325"/>
        <v>1.7200000000000002</v>
      </c>
      <c r="CC618" s="22">
        <v>8.16</v>
      </c>
      <c r="CD618" s="22">
        <v>5.93</v>
      </c>
      <c r="CE618" s="130">
        <f>IF(CA618="-","-",_xlfn.XLOOKUP(CA618,ABNT5101!$B$4:$B$9,ABNT5101!$C$4:$C$9))</f>
        <v>3</v>
      </c>
      <c r="CF618" s="130">
        <f>IF(CA618="-","-",_xlfn.XLOOKUP(CA618,ABNT5101!$B$4:$B$9,ABNT5101!$D$4:$D$9))</f>
        <v>0.6</v>
      </c>
      <c r="CG618" s="18" t="str">
        <f t="shared" si="326"/>
        <v>ATENDE</v>
      </c>
      <c r="CH618" s="18" t="str">
        <f t="shared" si="327"/>
        <v>ATENDE</v>
      </c>
      <c r="CI618" s="18" t="str">
        <f t="shared" si="328"/>
        <v>ATENDE</v>
      </c>
      <c r="CJ618" s="133" t="str">
        <f>_xlfn.XLOOKUP(CK618,'Banco de dados'!$B:$B,'Banco de dados'!$D:$D)</f>
        <v>SX LIGHTING</v>
      </c>
      <c r="CK618" s="25" t="s">
        <v>805</v>
      </c>
      <c r="CL618" s="24" t="str">
        <f>_xlfn.XLOOKUP(CK618,'Banco de dados'!$B:$B,'Banco de dados'!$E:$E)</f>
        <v>SXINEVO050K40L12CZF7PHF</v>
      </c>
      <c r="CM618" s="24"/>
      <c r="CN618" s="24" t="e">
        <f>IF(CM618="-","-",_xlfn.XLOOKUP(CM618,'Banco de dados'!$B:$B,'Banco de dados'!$E:$E))</f>
        <v>#N/A</v>
      </c>
      <c r="CO618" s="26">
        <f t="shared" si="329"/>
        <v>1</v>
      </c>
      <c r="CP618" s="24">
        <f>_xlfn.XLOOKUP(CK618,'Banco de dados'!$B:$B,'Banco de dados'!$H:$H)</f>
        <v>50</v>
      </c>
      <c r="CQ618" s="24">
        <f>_xlfn.XLOOKUP(CM618,'Banco de dados'!$B:$B,'Banco de dados'!$H:$H)</f>
        <v>0</v>
      </c>
      <c r="CR618" s="24">
        <f>_xlfn.XLOOKUP(CK618,'Banco de dados'!$B:$B,'Banco de dados'!$F:$F)</f>
        <v>8650</v>
      </c>
      <c r="CS618" s="24">
        <f>_xlfn.XLOOKUP(CM618,'Banco de dados'!$B:$B,'Banco de dados'!$F:$F)</f>
        <v>0</v>
      </c>
      <c r="CT618" s="25">
        <v>0</v>
      </c>
      <c r="CU618" s="25"/>
      <c r="CV618" s="24" t="str">
        <f>IF(AI618&lt;=0.5,"Curto I",IF(AND(AI618&gt;='Braços de IP'!$B$9,AI618&lt;='Braços de IP'!$D$9),'Braços de IP'!$E$9,IF(AND(AI618&gt;='Braços de IP'!$B$10,AI618&lt;='Braços de IP'!$D$10),'Braços de IP'!$E$10,IF(AND(AI618&gt;='Braços de IP'!$B$11,AI618&lt;='Braços de IP'!$D$11),'Braços de IP'!$E$11,IF(AND(AI618&gt;='Braços de IP'!$B$12,AI618&lt;='Braços de IP'!$D$12),'Braços de IP'!$E$12,IF(AND(AI618&gt;='Braços de IP'!$B$13,AI618&lt;='Braços de IP'!$D$13),'Braços de IP'!$E$13,IF(AND(AI618&gt;='Braços de IP'!$B$14,AI618&lt;='Braços de IP'!$D$14),'Braços de IP'!$E$14,"ERRO")))))))</f>
        <v>Curto II</v>
      </c>
      <c r="CW618" s="25"/>
      <c r="CX618" s="24" t="str">
        <f>IF($CW618="","",VLOOKUP($CW618,'Braços de IP'!$E$9:$I$15,2,0))</f>
        <v/>
      </c>
      <c r="CY618" s="27" t="str">
        <f>IF($CW618="","",VLOOKUP($CW618,'Braços de IP'!$E$9:$I$15,5,0))</f>
        <v/>
      </c>
      <c r="CZ618" s="24"/>
      <c r="DA618" s="24"/>
      <c r="DB618" s="24"/>
      <c r="DC618" s="24"/>
      <c r="DD618" s="24"/>
      <c r="DE618" s="24"/>
      <c r="DF618" s="28">
        <f t="shared" si="330"/>
        <v>50</v>
      </c>
      <c r="DG618" s="29">
        <f t="shared" si="331"/>
        <v>100</v>
      </c>
      <c r="DH618" s="28">
        <f t="shared" si="332"/>
        <v>150</v>
      </c>
      <c r="DI618" s="30">
        <f t="shared" si="333"/>
        <v>0.5</v>
      </c>
      <c r="DJ618" s="31"/>
      <c r="DK618" s="32"/>
      <c r="DL618" s="15" t="s">
        <v>141</v>
      </c>
      <c r="DM618" s="15"/>
      <c r="DO618" s="33">
        <f t="shared" si="334"/>
        <v>0.57264957264957261</v>
      </c>
    </row>
    <row r="619" spans="1:119" ht="15.75" hidden="1" customHeight="1" x14ac:dyDescent="0.3">
      <c r="C619" t="s">
        <v>1006</v>
      </c>
      <c r="D619" s="15">
        <v>206</v>
      </c>
      <c r="E619" s="15" t="s">
        <v>132</v>
      </c>
      <c r="F619" s="15" t="s">
        <v>377</v>
      </c>
      <c r="G619" s="15">
        <v>-30.026164000000001</v>
      </c>
      <c r="H619" s="15">
        <v>-50.155105419999998</v>
      </c>
      <c r="I619" s="15" t="s">
        <v>154</v>
      </c>
      <c r="J619" s="15" t="s">
        <v>135</v>
      </c>
      <c r="K619" s="15" t="s">
        <v>136</v>
      </c>
      <c r="L619" s="15" t="s">
        <v>148</v>
      </c>
      <c r="M619" s="15">
        <v>100</v>
      </c>
      <c r="N619" s="15">
        <v>17</v>
      </c>
      <c r="O619" s="15">
        <v>0</v>
      </c>
      <c r="P619" s="15">
        <f t="shared" si="308"/>
        <v>200</v>
      </c>
      <c r="Q619" s="20">
        <v>2</v>
      </c>
      <c r="R619" s="16">
        <v>2.5</v>
      </c>
      <c r="S619" s="16">
        <v>7</v>
      </c>
      <c r="T619" s="15"/>
      <c r="U619" s="15"/>
      <c r="V619" s="15">
        <v>0</v>
      </c>
      <c r="W619" s="15">
        <v>2.5</v>
      </c>
      <c r="X619" s="15">
        <v>0</v>
      </c>
      <c r="Y619" s="15">
        <v>0</v>
      </c>
      <c r="Z619" s="15">
        <v>0</v>
      </c>
      <c r="AA619" s="15">
        <v>0</v>
      </c>
      <c r="AB619" s="15">
        <v>0</v>
      </c>
      <c r="AC619" s="15" t="s">
        <v>138</v>
      </c>
      <c r="AD619" s="15" t="s">
        <v>139</v>
      </c>
      <c r="AE619" s="15">
        <v>35.799999999999997</v>
      </c>
      <c r="AF619" s="15">
        <v>7.5</v>
      </c>
      <c r="AG619" s="15">
        <v>1</v>
      </c>
      <c r="AH619" s="15">
        <v>0.6</v>
      </c>
      <c r="AI619" s="15">
        <v>1.3</v>
      </c>
      <c r="AJ619" s="16">
        <f t="shared" si="309"/>
        <v>0.70000000000000007</v>
      </c>
      <c r="AK619" s="16" t="s">
        <v>135</v>
      </c>
      <c r="AL619" s="16" t="s">
        <v>135</v>
      </c>
      <c r="AM619" s="15" t="s">
        <v>140</v>
      </c>
      <c r="AN619" s="16">
        <f t="shared" si="310"/>
        <v>2</v>
      </c>
      <c r="AO619" s="16">
        <v>0</v>
      </c>
      <c r="AP619" s="16">
        <v>0</v>
      </c>
      <c r="AQ619" s="16">
        <v>0</v>
      </c>
      <c r="AR619" s="16">
        <v>0</v>
      </c>
      <c r="AS619" s="16">
        <v>0</v>
      </c>
      <c r="AT619" s="16" t="s">
        <v>135</v>
      </c>
      <c r="AU619" s="17">
        <f t="shared" si="311"/>
        <v>0</v>
      </c>
      <c r="AV619" s="17"/>
      <c r="AW619" s="17">
        <f>VLOOKUP(I619,ABNT5101!$I$3:$J$9,2)</f>
        <v>10</v>
      </c>
      <c r="AX619" s="17">
        <f>VLOOKUP(I619,ABNT5101!$I$3:$M$9,5)</f>
        <v>0.18</v>
      </c>
      <c r="AY619" s="131" t="str">
        <f>_xlfn.XLOOKUP(I619,ABNT5101!$I:$I,ABNT5101!$L:$L)</f>
        <v>-</v>
      </c>
      <c r="AZ619" s="131">
        <f>_xlfn.XLOOKUP(I619,ABNT5101!$I:$I,ABNT5101!M:M)</f>
        <v>0.18</v>
      </c>
      <c r="BA619" s="131" t="str">
        <f>_xlfn.XLOOKUP(I619,ABNT5101!$I:$I,ABNT5101!N:N)</f>
        <v>-</v>
      </c>
      <c r="BB619" s="131">
        <f>_xlfn.XLOOKUP(I619,ABNT5101!$I:$I,ABNT5101!O:O)</f>
        <v>16</v>
      </c>
      <c r="BC619" s="18" t="str">
        <f t="shared" si="312"/>
        <v>ATENDE</v>
      </c>
      <c r="BD619" s="19">
        <f t="shared" si="313"/>
        <v>4.8000000000000043E-2</v>
      </c>
      <c r="BE619" s="19">
        <f t="shared" si="314"/>
        <v>1.3888888888888888</v>
      </c>
      <c r="BF619" s="19" t="str">
        <f t="shared" si="315"/>
        <v>-</v>
      </c>
      <c r="BG619" s="20">
        <v>10.48</v>
      </c>
      <c r="BH619" s="20">
        <v>0.43</v>
      </c>
      <c r="BI619" s="20"/>
      <c r="BJ619" s="20"/>
      <c r="BK619" s="21"/>
      <c r="BL619" s="20"/>
      <c r="BM619" s="18" t="str">
        <f t="shared" si="316"/>
        <v>ATENDE</v>
      </c>
      <c r="BN619" s="18" t="str">
        <f t="shared" si="317"/>
        <v>ATENDE</v>
      </c>
      <c r="BO619" s="18" t="str">
        <f t="shared" si="318"/>
        <v>ATENDE</v>
      </c>
      <c r="BP619" s="18" t="str">
        <f t="shared" si="319"/>
        <v>ATENDE</v>
      </c>
      <c r="BQ619" s="22" t="str">
        <f t="shared" si="320"/>
        <v>C4</v>
      </c>
      <c r="BR619" s="22" t="str">
        <f t="shared" si="337"/>
        <v>P6</v>
      </c>
      <c r="BS619" s="23">
        <f t="shared" si="321"/>
        <v>1.9066666666666667</v>
      </c>
      <c r="BT619" s="20">
        <v>8.7200000000000006</v>
      </c>
      <c r="BU619" s="20">
        <v>3.51</v>
      </c>
      <c r="BV619" s="132">
        <f>IF(BR619="-","-",_xlfn.XLOOKUP(BR619,ABNT5101!$B$4:$B$9,ABNT5101!$C$4:$C$9))</f>
        <v>3</v>
      </c>
      <c r="BW619" s="132">
        <f>IF(BR619="-","-",_xlfn.XLOOKUP(BR619,ABNT5101!$B$4:$B$9,ABNT5101!$D$4:$D$9))</f>
        <v>0.6</v>
      </c>
      <c r="BX619" s="18" t="str">
        <f t="shared" si="322"/>
        <v>ATENDE</v>
      </c>
      <c r="BY619" s="18" t="str">
        <f t="shared" si="323"/>
        <v>ATENDE</v>
      </c>
      <c r="BZ619" s="18" t="str">
        <f t="shared" si="324"/>
        <v>ATENDE</v>
      </c>
      <c r="CA619" s="22" t="str">
        <f t="shared" si="338"/>
        <v>P6</v>
      </c>
      <c r="CB619" s="23">
        <f t="shared" si="325"/>
        <v>0.48333333333333339</v>
      </c>
      <c r="CC619" s="22">
        <v>4.45</v>
      </c>
      <c r="CD619" s="22">
        <v>2.34</v>
      </c>
      <c r="CE619" s="130">
        <f>IF(CA619="-","-",_xlfn.XLOOKUP(CA619,ABNT5101!$B$4:$B$9,ABNT5101!$C$4:$C$9))</f>
        <v>3</v>
      </c>
      <c r="CF619" s="130">
        <f>IF(CA619="-","-",_xlfn.XLOOKUP(CA619,ABNT5101!$B$4:$B$9,ABNT5101!$D$4:$D$9))</f>
        <v>0.6</v>
      </c>
      <c r="CG619" s="18" t="str">
        <f t="shared" si="326"/>
        <v>ATENDE</v>
      </c>
      <c r="CH619" s="18" t="str">
        <f t="shared" si="327"/>
        <v>ATENDE</v>
      </c>
      <c r="CI619" s="18" t="str">
        <f t="shared" si="328"/>
        <v>ATENDE</v>
      </c>
      <c r="CJ619" s="133" t="str">
        <f>_xlfn.XLOOKUP(CK619,'Banco de dados'!$B:$B,'Banco de dados'!$D:$D)</f>
        <v>TECNOWATT</v>
      </c>
      <c r="CK619" s="25" t="s">
        <v>826</v>
      </c>
      <c r="CL619" s="24" t="str">
        <f>_xlfn.XLOOKUP(CK619,'Banco de dados'!$B:$B,'Banco de dados'!$E:$E)</f>
        <v>SIGSAGPTLRRSSNDL_40W_50IBBRS
1-10C1MUN6.5</v>
      </c>
      <c r="CM619" s="24"/>
      <c r="CN619" s="24" t="e">
        <f>IF(CM619="-","-",_xlfn.XLOOKUP(CM619,'Banco de dados'!$B:$B,'Banco de dados'!$E:$E))</f>
        <v>#N/A</v>
      </c>
      <c r="CO619" s="26">
        <f t="shared" si="329"/>
        <v>1</v>
      </c>
      <c r="CP619" s="24">
        <f>_xlfn.XLOOKUP(CK619,'Banco de dados'!$B:$B,'Banco de dados'!$H:$H)</f>
        <v>40</v>
      </c>
      <c r="CQ619" s="24" t="e">
        <f>_xlfn.XLOOKUP(CM619,'Banco de dados'!$B:$B,'Banco de dados'!$H:$H)</f>
        <v>#N/A</v>
      </c>
      <c r="CR619" s="24">
        <f>_xlfn.XLOOKUP(CK619,'Banco de dados'!$B:$B,'Banco de dados'!$F:$F)</f>
        <v>6641</v>
      </c>
      <c r="CS619" s="24">
        <f>_xlfn.XLOOKUP(CM619,'Banco de dados'!$B:$B,'Banco de dados'!$F:$F)</f>
        <v>0</v>
      </c>
      <c r="CT619" s="25">
        <v>0</v>
      </c>
      <c r="CU619" s="25"/>
      <c r="CV619" s="24" t="str">
        <f>IF(AI619&lt;=0.5,"Curto I",IF(AND(AI619&gt;='Braços de IP'!$B$9,AI619&lt;='Braços de IP'!$D$9),'Braços de IP'!$E$9,IF(AND(AI619&gt;='Braços de IP'!$B$10,AI619&lt;='Braços de IP'!$D$10),'Braços de IP'!$E$10,IF(AND(AI619&gt;='Braços de IP'!$B$11,AI619&lt;='Braços de IP'!$D$11),'Braços de IP'!$E$11,IF(AND(AI619&gt;='Braços de IP'!$B$12,AI619&lt;='Braços de IP'!$D$12),'Braços de IP'!$E$12,IF(AND(AI619&gt;='Braços de IP'!$B$13,AI619&lt;='Braços de IP'!$D$13),'Braços de IP'!$E$13,IF(AND(AI619&gt;='Braços de IP'!$B$14,AI619&lt;='Braços de IP'!$D$14),'Braços de IP'!$E$14,"ERRO")))))))</f>
        <v>Curto II</v>
      </c>
      <c r="CW619" s="25"/>
      <c r="CX619" s="24" t="str">
        <f>IF($CW619="","",VLOOKUP($CW619,'Braços de IP'!$E$9:$I$15,2,0))</f>
        <v/>
      </c>
      <c r="CY619" s="27" t="str">
        <f>IF($CW619="","",VLOOKUP($CW619,'Braços de IP'!$E$9:$I$15,5,0))</f>
        <v/>
      </c>
      <c r="CZ619" s="24"/>
      <c r="DA619" s="24"/>
      <c r="DB619" s="24"/>
      <c r="DC619" s="24"/>
      <c r="DD619" s="24"/>
      <c r="DE619" s="24"/>
      <c r="DF619" s="28">
        <f t="shared" si="330"/>
        <v>40</v>
      </c>
      <c r="DG619" s="29">
        <f t="shared" si="331"/>
        <v>100</v>
      </c>
      <c r="DH619" s="28">
        <f t="shared" si="332"/>
        <v>140</v>
      </c>
      <c r="DI619" s="30">
        <f t="shared" si="333"/>
        <v>0.6</v>
      </c>
      <c r="DJ619" s="31"/>
      <c r="DK619" s="32"/>
      <c r="DL619" s="15" t="s">
        <v>141</v>
      </c>
      <c r="DM619" s="15"/>
      <c r="DO619" s="33">
        <f t="shared" si="334"/>
        <v>0.65811965811965811</v>
      </c>
    </row>
    <row r="620" spans="1:119" ht="15.75" hidden="1" customHeight="1" x14ac:dyDescent="0.3">
      <c r="C620" t="s">
        <v>1006</v>
      </c>
      <c r="D620" s="15">
        <v>207</v>
      </c>
      <c r="E620" s="15" t="s">
        <v>132</v>
      </c>
      <c r="F620" s="15" t="s">
        <v>378</v>
      </c>
      <c r="G620" s="15">
        <v>-30.02601512</v>
      </c>
      <c r="H620" s="15">
        <v>-50.143995510000003</v>
      </c>
      <c r="I620" s="15" t="s">
        <v>154</v>
      </c>
      <c r="J620" s="15" t="s">
        <v>135</v>
      </c>
      <c r="K620" s="15" t="s">
        <v>136</v>
      </c>
      <c r="L620" s="15" t="s">
        <v>148</v>
      </c>
      <c r="M620" s="15">
        <v>100</v>
      </c>
      <c r="N620" s="15">
        <v>17</v>
      </c>
      <c r="O620" s="15">
        <v>0</v>
      </c>
      <c r="P620" s="15">
        <f t="shared" si="308"/>
        <v>200</v>
      </c>
      <c r="Q620" s="20">
        <v>2</v>
      </c>
      <c r="R620" s="16">
        <v>2.5</v>
      </c>
      <c r="S620" s="16">
        <v>7</v>
      </c>
      <c r="T620" s="15"/>
      <c r="U620" s="15"/>
      <c r="V620" s="15">
        <v>0</v>
      </c>
      <c r="W620" s="15">
        <v>2.5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 t="s">
        <v>138</v>
      </c>
      <c r="AD620" s="15" t="s">
        <v>139</v>
      </c>
      <c r="AE620" s="15">
        <v>40.799999999999997</v>
      </c>
      <c r="AF620" s="15">
        <v>7.5</v>
      </c>
      <c r="AG620" s="15">
        <v>1</v>
      </c>
      <c r="AH620" s="15">
        <v>0.4</v>
      </c>
      <c r="AI620" s="15">
        <v>1.3</v>
      </c>
      <c r="AJ620" s="16">
        <f t="shared" si="309"/>
        <v>0.9</v>
      </c>
      <c r="AK620" s="16" t="s">
        <v>135</v>
      </c>
      <c r="AL620" s="16" t="s">
        <v>135</v>
      </c>
      <c r="AM620" s="15" t="s">
        <v>140</v>
      </c>
      <c r="AN620" s="16">
        <f t="shared" si="310"/>
        <v>2</v>
      </c>
      <c r="AO620" s="16">
        <v>0</v>
      </c>
      <c r="AP620" s="16">
        <v>0</v>
      </c>
      <c r="AQ620" s="16">
        <v>0</v>
      </c>
      <c r="AR620" s="16">
        <v>0</v>
      </c>
      <c r="AS620" s="16">
        <v>0</v>
      </c>
      <c r="AT620" s="16" t="s">
        <v>135</v>
      </c>
      <c r="AU620" s="17">
        <f t="shared" si="311"/>
        <v>0</v>
      </c>
      <c r="AV620" s="17"/>
      <c r="AW620" s="17">
        <f>VLOOKUP(I620,ABNT5101!$I$3:$J$9,2)</f>
        <v>10</v>
      </c>
      <c r="AX620" s="17">
        <f>VLOOKUP(I620,ABNT5101!$I$3:$M$9,5)</f>
        <v>0.18</v>
      </c>
      <c r="AY620" s="131" t="str">
        <f>_xlfn.XLOOKUP(I620,ABNT5101!$I:$I,ABNT5101!$L:$L)</f>
        <v>-</v>
      </c>
      <c r="AZ620" s="131">
        <f>_xlfn.XLOOKUP(I620,ABNT5101!$I:$I,ABNT5101!M:M)</f>
        <v>0.18</v>
      </c>
      <c r="BA620" s="131" t="str">
        <f>_xlfn.XLOOKUP(I620,ABNT5101!$I:$I,ABNT5101!N:N)</f>
        <v>-</v>
      </c>
      <c r="BB620" s="131">
        <f>_xlfn.XLOOKUP(I620,ABNT5101!$I:$I,ABNT5101!O:O)</f>
        <v>16</v>
      </c>
      <c r="BC620" s="18" t="str">
        <f t="shared" si="312"/>
        <v>ATENDE</v>
      </c>
      <c r="BD620" s="19">
        <f t="shared" si="313"/>
        <v>1.0000000000000009E-2</v>
      </c>
      <c r="BE620" s="19">
        <f t="shared" si="314"/>
        <v>0.72222222222222232</v>
      </c>
      <c r="BF620" s="19" t="str">
        <f t="shared" si="315"/>
        <v>-</v>
      </c>
      <c r="BG620" s="20">
        <v>10.1</v>
      </c>
      <c r="BH620" s="20">
        <v>0.31</v>
      </c>
      <c r="BI620" s="20"/>
      <c r="BJ620" s="20"/>
      <c r="BK620" s="21"/>
      <c r="BL620" s="20"/>
      <c r="BM620" s="18" t="str">
        <f t="shared" si="316"/>
        <v>ATENDE</v>
      </c>
      <c r="BN620" s="18" t="str">
        <f t="shared" si="317"/>
        <v>ATENDE</v>
      </c>
      <c r="BO620" s="18" t="str">
        <f t="shared" si="318"/>
        <v>ATENDE</v>
      </c>
      <c r="BP620" s="18" t="str">
        <f t="shared" si="319"/>
        <v>ATENDE</v>
      </c>
      <c r="BQ620" s="22" t="str">
        <f t="shared" si="320"/>
        <v>C4</v>
      </c>
      <c r="BR620" s="22" t="str">
        <f t="shared" si="337"/>
        <v>P6</v>
      </c>
      <c r="BS620" s="23">
        <f t="shared" si="321"/>
        <v>1.8399999999999999</v>
      </c>
      <c r="BT620" s="20">
        <v>8.52</v>
      </c>
      <c r="BU620" s="20">
        <v>2.41</v>
      </c>
      <c r="BV620" s="132">
        <f>IF(BR620="-","-",_xlfn.XLOOKUP(BR620,ABNT5101!$B$4:$B$9,ABNT5101!$C$4:$C$9))</f>
        <v>3</v>
      </c>
      <c r="BW620" s="132">
        <f>IF(BR620="-","-",_xlfn.XLOOKUP(BR620,ABNT5101!$B$4:$B$9,ABNT5101!$D$4:$D$9))</f>
        <v>0.6</v>
      </c>
      <c r="BX620" s="18" t="str">
        <f t="shared" si="322"/>
        <v>ATENDE</v>
      </c>
      <c r="BY620" s="18" t="str">
        <f t="shared" si="323"/>
        <v>ATENDE</v>
      </c>
      <c r="BZ620" s="18" t="str">
        <f t="shared" si="324"/>
        <v>ATENDE</v>
      </c>
      <c r="CA620" s="22" t="str">
        <f t="shared" si="338"/>
        <v>P6</v>
      </c>
      <c r="CB620" s="23">
        <f t="shared" si="325"/>
        <v>1.1466666666666669</v>
      </c>
      <c r="CC620" s="22">
        <v>6.44</v>
      </c>
      <c r="CD620" s="22">
        <v>2.5299999999999998</v>
      </c>
      <c r="CE620" s="130">
        <f>IF(CA620="-","-",_xlfn.XLOOKUP(CA620,ABNT5101!$B$4:$B$9,ABNT5101!$C$4:$C$9))</f>
        <v>3</v>
      </c>
      <c r="CF620" s="130">
        <f>IF(CA620="-","-",_xlfn.XLOOKUP(CA620,ABNT5101!$B$4:$B$9,ABNT5101!$D$4:$D$9))</f>
        <v>0.6</v>
      </c>
      <c r="CG620" s="18" t="str">
        <f t="shared" si="326"/>
        <v>ATENDE</v>
      </c>
      <c r="CH620" s="18" t="str">
        <f t="shared" si="327"/>
        <v>ATENDE</v>
      </c>
      <c r="CI620" s="18" t="str">
        <f t="shared" si="328"/>
        <v>ATENDE</v>
      </c>
      <c r="CJ620" s="133" t="str">
        <f>_xlfn.XLOOKUP(CK620,'Banco de dados'!$B:$B,'Banco de dados'!$D:$D)</f>
        <v>LEDSTAR</v>
      </c>
      <c r="CK620" s="25" t="s">
        <v>713</v>
      </c>
      <c r="CL620" s="24" t="str">
        <f>_xlfn.XLOOKUP(CK620,'Banco de dados'!$B:$B,'Banco de dados'!$E:$E)</f>
        <v>LUM LED SL VT 9.1 52W</v>
      </c>
      <c r="CM620" s="24"/>
      <c r="CN620" s="24" t="e">
        <f>IF(CM620="-","-",_xlfn.XLOOKUP(CM620,'Banco de dados'!$B:$B,'Banco de dados'!$E:$E))</f>
        <v>#N/A</v>
      </c>
      <c r="CO620" s="26">
        <f t="shared" si="329"/>
        <v>1</v>
      </c>
      <c r="CP620" s="24">
        <f>_xlfn.XLOOKUP(CK620,'Banco de dados'!$B:$B,'Banco de dados'!$H:$H)</f>
        <v>52</v>
      </c>
      <c r="CQ620" s="24" t="e">
        <f>_xlfn.XLOOKUP(CM620,'Banco de dados'!$B:$B,'Banco de dados'!$H:$H)</f>
        <v>#N/A</v>
      </c>
      <c r="CR620" s="24">
        <f>_xlfn.XLOOKUP(CK620,'Banco de dados'!$B:$B,'Banco de dados'!$F:$F)</f>
        <v>8960.18</v>
      </c>
      <c r="CS620" s="24">
        <f>_xlfn.XLOOKUP(CM620,'Banco de dados'!$B:$B,'Banco de dados'!$F:$F)</f>
        <v>0</v>
      </c>
      <c r="CT620" s="25">
        <v>0</v>
      </c>
      <c r="CU620" s="25"/>
      <c r="CV620" s="24" t="str">
        <f>IF(AI620&lt;=0.5,"Curto I",IF(AND(AI620&gt;='Braços de IP'!$B$9,AI620&lt;='Braços de IP'!$D$9),'Braços de IP'!$E$9,IF(AND(AI620&gt;='Braços de IP'!$B$10,AI620&lt;='Braços de IP'!$D$10),'Braços de IP'!$E$10,IF(AND(AI620&gt;='Braços de IP'!$B$11,AI620&lt;='Braços de IP'!$D$11),'Braços de IP'!$E$11,IF(AND(AI620&gt;='Braços de IP'!$B$12,AI620&lt;='Braços de IP'!$D$12),'Braços de IP'!$E$12,IF(AND(AI620&gt;='Braços de IP'!$B$13,AI620&lt;='Braços de IP'!$D$13),'Braços de IP'!$E$13,IF(AND(AI620&gt;='Braços de IP'!$B$14,AI620&lt;='Braços de IP'!$D$14),'Braços de IP'!$E$14,"ERRO")))))))</f>
        <v>Curto II</v>
      </c>
      <c r="CW620" s="25"/>
      <c r="CX620" s="24" t="str">
        <f>IF($CW620="","",VLOOKUP($CW620,'Braços de IP'!$E$9:$I$15,2,0))</f>
        <v/>
      </c>
      <c r="CY620" s="27" t="str">
        <f>IF($CW620="","",VLOOKUP($CW620,'Braços de IP'!$E$9:$I$15,5,0))</f>
        <v/>
      </c>
      <c r="CZ620" s="24"/>
      <c r="DA620" s="24"/>
      <c r="DB620" s="24"/>
      <c r="DC620" s="24"/>
      <c r="DD620" s="24"/>
      <c r="DE620" s="24"/>
      <c r="DF620" s="28">
        <f t="shared" si="330"/>
        <v>52</v>
      </c>
      <c r="DG620" s="29">
        <f t="shared" si="331"/>
        <v>100</v>
      </c>
      <c r="DH620" s="28">
        <f t="shared" si="332"/>
        <v>152</v>
      </c>
      <c r="DI620" s="30">
        <f t="shared" si="333"/>
        <v>0.48</v>
      </c>
      <c r="DJ620" s="31"/>
      <c r="DK620" s="32"/>
      <c r="DL620" s="15" t="s">
        <v>141</v>
      </c>
      <c r="DM620" s="15"/>
      <c r="DO620" s="33">
        <f t="shared" si="334"/>
        <v>0.55555555555555558</v>
      </c>
    </row>
    <row r="621" spans="1:119" ht="15.75" hidden="1" customHeight="1" x14ac:dyDescent="0.3">
      <c r="C621" t="s">
        <v>1006</v>
      </c>
      <c r="D621" s="15">
        <v>207</v>
      </c>
      <c r="E621" s="15" t="s">
        <v>132</v>
      </c>
      <c r="F621" s="15" t="s">
        <v>378</v>
      </c>
      <c r="G621" s="15">
        <v>-30.02601512</v>
      </c>
      <c r="H621" s="15">
        <v>-50.143995510000003</v>
      </c>
      <c r="I621" s="15" t="s">
        <v>154</v>
      </c>
      <c r="J621" s="15" t="s">
        <v>135</v>
      </c>
      <c r="K621" s="15" t="s">
        <v>136</v>
      </c>
      <c r="L621" s="15" t="s">
        <v>148</v>
      </c>
      <c r="M621" s="15">
        <v>100</v>
      </c>
      <c r="N621" s="15">
        <v>17</v>
      </c>
      <c r="O621" s="15">
        <v>0</v>
      </c>
      <c r="P621" s="15">
        <f t="shared" si="308"/>
        <v>200</v>
      </c>
      <c r="Q621" s="20">
        <v>2</v>
      </c>
      <c r="R621" s="16">
        <v>2.5</v>
      </c>
      <c r="S621" s="16">
        <v>7</v>
      </c>
      <c r="T621" s="15"/>
      <c r="U621" s="15"/>
      <c r="V621" s="15">
        <v>0</v>
      </c>
      <c r="W621" s="15">
        <v>2.5</v>
      </c>
      <c r="X621" s="15">
        <v>0</v>
      </c>
      <c r="Y621" s="15">
        <v>0</v>
      </c>
      <c r="Z621" s="15">
        <v>0</v>
      </c>
      <c r="AA621" s="15">
        <v>0</v>
      </c>
      <c r="AB621" s="15">
        <v>0</v>
      </c>
      <c r="AC621" s="15" t="s">
        <v>138</v>
      </c>
      <c r="AD621" s="15" t="s">
        <v>139</v>
      </c>
      <c r="AE621" s="15">
        <v>40.799999999999997</v>
      </c>
      <c r="AF621" s="15">
        <v>7.5</v>
      </c>
      <c r="AG621" s="15">
        <v>1</v>
      </c>
      <c r="AH621" s="15">
        <v>0.4</v>
      </c>
      <c r="AI621" s="15">
        <v>1.3</v>
      </c>
      <c r="AJ621" s="16">
        <f t="shared" si="309"/>
        <v>0.9</v>
      </c>
      <c r="AK621" s="16" t="s">
        <v>135</v>
      </c>
      <c r="AL621" s="16" t="s">
        <v>135</v>
      </c>
      <c r="AM621" s="15" t="s">
        <v>140</v>
      </c>
      <c r="AN621" s="16">
        <f t="shared" si="310"/>
        <v>2</v>
      </c>
      <c r="AO621" s="16">
        <v>0</v>
      </c>
      <c r="AP621" s="16">
        <v>0</v>
      </c>
      <c r="AQ621" s="16">
        <v>0</v>
      </c>
      <c r="AR621" s="16">
        <v>0</v>
      </c>
      <c r="AS621" s="16">
        <v>0</v>
      </c>
      <c r="AT621" s="16" t="s">
        <v>135</v>
      </c>
      <c r="AU621" s="17">
        <f t="shared" si="311"/>
        <v>0</v>
      </c>
      <c r="AV621" s="17"/>
      <c r="AW621" s="17">
        <f>VLOOKUP(I621,ABNT5101!$I$3:$J$9,2)</f>
        <v>10</v>
      </c>
      <c r="AX621" s="17">
        <f>VLOOKUP(I621,ABNT5101!$I$3:$M$9,5)</f>
        <v>0.18</v>
      </c>
      <c r="AY621" s="131" t="str">
        <f>_xlfn.XLOOKUP(I621,ABNT5101!$I:$I,ABNT5101!$L:$L)</f>
        <v>-</v>
      </c>
      <c r="AZ621" s="131">
        <f>_xlfn.XLOOKUP(I621,ABNT5101!$I:$I,ABNT5101!M:M)</f>
        <v>0.18</v>
      </c>
      <c r="BA621" s="131" t="str">
        <f>_xlfn.XLOOKUP(I621,ABNT5101!$I:$I,ABNT5101!N:N)</f>
        <v>-</v>
      </c>
      <c r="BB621" s="131">
        <f>_xlfn.XLOOKUP(I621,ABNT5101!$I:$I,ABNT5101!O:O)</f>
        <v>16</v>
      </c>
      <c r="BC621" s="18" t="str">
        <f t="shared" si="312"/>
        <v>ATENDE</v>
      </c>
      <c r="BD621" s="19">
        <f t="shared" si="313"/>
        <v>0.19700000000000006</v>
      </c>
      <c r="BE621" s="19">
        <f t="shared" si="314"/>
        <v>0.7777777777777779</v>
      </c>
      <c r="BF621" s="19" t="str">
        <f t="shared" si="315"/>
        <v>-</v>
      </c>
      <c r="BG621" s="20">
        <v>11.97</v>
      </c>
      <c r="BH621" s="20">
        <v>0.32</v>
      </c>
      <c r="BI621" s="20"/>
      <c r="BJ621" s="20"/>
      <c r="BK621" s="21"/>
      <c r="BL621" s="20"/>
      <c r="BM621" s="18" t="str">
        <f t="shared" si="316"/>
        <v>ATENDE</v>
      </c>
      <c r="BN621" s="18" t="str">
        <f t="shared" si="317"/>
        <v>ATENDE</v>
      </c>
      <c r="BO621" s="18" t="str">
        <f t="shared" si="318"/>
        <v>ATENDE</v>
      </c>
      <c r="BP621" s="18" t="str">
        <f t="shared" si="319"/>
        <v>ATENDE</v>
      </c>
      <c r="BQ621" s="22" t="str">
        <f t="shared" si="320"/>
        <v>C4</v>
      </c>
      <c r="BR621" s="22" t="str">
        <f t="shared" si="337"/>
        <v>P6</v>
      </c>
      <c r="BS621" s="23">
        <f t="shared" si="321"/>
        <v>2.2166666666666668</v>
      </c>
      <c r="BT621" s="20">
        <v>9.65</v>
      </c>
      <c r="BU621" s="20">
        <v>1.86</v>
      </c>
      <c r="BV621" s="132">
        <f>IF(BR621="-","-",_xlfn.XLOOKUP(BR621,ABNT5101!$B$4:$B$9,ABNT5101!$C$4:$C$9))</f>
        <v>3</v>
      </c>
      <c r="BW621" s="132">
        <f>IF(BR621="-","-",_xlfn.XLOOKUP(BR621,ABNT5101!$B$4:$B$9,ABNT5101!$D$4:$D$9))</f>
        <v>0.6</v>
      </c>
      <c r="BX621" s="18" t="str">
        <f t="shared" si="322"/>
        <v>ATENDE</v>
      </c>
      <c r="BY621" s="18" t="str">
        <f t="shared" si="323"/>
        <v>ATENDE</v>
      </c>
      <c r="BZ621" s="18" t="str">
        <f t="shared" si="324"/>
        <v>ATENDE</v>
      </c>
      <c r="CA621" s="22" t="str">
        <f t="shared" si="338"/>
        <v>P6</v>
      </c>
      <c r="CB621" s="23">
        <f t="shared" si="325"/>
        <v>1.4933333333333336</v>
      </c>
      <c r="CC621" s="22">
        <v>7.48</v>
      </c>
      <c r="CD621" s="22">
        <v>4.18</v>
      </c>
      <c r="CE621" s="130">
        <f>IF(CA621="-","-",_xlfn.XLOOKUP(CA621,ABNT5101!$B$4:$B$9,ABNT5101!$C$4:$C$9))</f>
        <v>3</v>
      </c>
      <c r="CF621" s="130">
        <f>IF(CA621="-","-",_xlfn.XLOOKUP(CA621,ABNT5101!$B$4:$B$9,ABNT5101!$D$4:$D$9))</f>
        <v>0.6</v>
      </c>
      <c r="CG621" s="18" t="str">
        <f t="shared" si="326"/>
        <v>ATENDE</v>
      </c>
      <c r="CH621" s="18" t="str">
        <f t="shared" si="327"/>
        <v>ATENDE</v>
      </c>
      <c r="CI621" s="18" t="str">
        <f t="shared" si="328"/>
        <v>ATENDE</v>
      </c>
      <c r="CJ621" s="133" t="str">
        <f>_xlfn.XLOOKUP(CK621,'Banco de dados'!$B:$B,'Banco de dados'!$D:$D)</f>
        <v>SX LIGHTING</v>
      </c>
      <c r="CK621" s="25" t="s">
        <v>805</v>
      </c>
      <c r="CL621" s="24" t="str">
        <f>_xlfn.XLOOKUP(CK621,'Banco de dados'!$B:$B,'Banco de dados'!$E:$E)</f>
        <v>SXINEVO050K40L12CZF7PHF</v>
      </c>
      <c r="CM621" s="24"/>
      <c r="CN621" s="24" t="e">
        <f>IF(CM621="-","-",_xlfn.XLOOKUP(CM621,'Banco de dados'!$B:$B,'Banco de dados'!$E:$E))</f>
        <v>#N/A</v>
      </c>
      <c r="CO621" s="26">
        <f t="shared" si="329"/>
        <v>1</v>
      </c>
      <c r="CP621" s="24">
        <f>_xlfn.XLOOKUP(CK621,'Banco de dados'!$B:$B,'Banco de dados'!$H:$H)</f>
        <v>50</v>
      </c>
      <c r="CQ621" s="24" t="e">
        <f>_xlfn.XLOOKUP(CM621,'Banco de dados'!$B:$B,'Banco de dados'!$H:$H)</f>
        <v>#N/A</v>
      </c>
      <c r="CR621" s="24">
        <f>_xlfn.XLOOKUP(CK621,'Banco de dados'!$B:$B,'Banco de dados'!$F:$F)</f>
        <v>8650</v>
      </c>
      <c r="CS621" s="24" t="e">
        <f>_xlfn.XLOOKUP(CM621,'Banco de dados'!$B:$B,'Banco de dados'!$F:$F)</f>
        <v>#N/A</v>
      </c>
      <c r="CT621" s="25">
        <v>0</v>
      </c>
      <c r="CU621" s="25"/>
      <c r="CV621" s="24" t="str">
        <f>IF(AI621&lt;=0.5,"Curto I",IF(AND(AI621&gt;='Braços de IP'!$B$9,AI621&lt;='Braços de IP'!$D$9),'Braços de IP'!$E$9,IF(AND(AI621&gt;='Braços de IP'!$B$10,AI621&lt;='Braços de IP'!$D$10),'Braços de IP'!$E$10,IF(AND(AI621&gt;='Braços de IP'!$B$11,AI621&lt;='Braços de IP'!$D$11),'Braços de IP'!$E$11,IF(AND(AI621&gt;='Braços de IP'!$B$12,AI621&lt;='Braços de IP'!$D$12),'Braços de IP'!$E$12,IF(AND(AI621&gt;='Braços de IP'!$B$13,AI621&lt;='Braços de IP'!$D$13),'Braços de IP'!$E$13,IF(AND(AI621&gt;='Braços de IP'!$B$14,AI621&lt;='Braços de IP'!$D$14),'Braços de IP'!$E$14,"ERRO")))))))</f>
        <v>Curto II</v>
      </c>
      <c r="CW621" s="25"/>
      <c r="CX621" s="24" t="str">
        <f>IF($CW621="","",VLOOKUP($CW621,'Braços de IP'!$E$9:$I$15,2,0))</f>
        <v/>
      </c>
      <c r="CY621" s="27" t="str">
        <f>IF($CW621="","",VLOOKUP($CW621,'Braços de IP'!$E$9:$I$15,5,0))</f>
        <v/>
      </c>
      <c r="CZ621" s="24"/>
      <c r="DA621" s="24"/>
      <c r="DB621" s="24"/>
      <c r="DC621" s="24"/>
      <c r="DD621" s="24"/>
      <c r="DE621" s="24"/>
      <c r="DF621" s="28">
        <f t="shared" si="330"/>
        <v>50</v>
      </c>
      <c r="DG621" s="29">
        <f t="shared" si="331"/>
        <v>100</v>
      </c>
      <c r="DH621" s="28">
        <f t="shared" si="332"/>
        <v>150</v>
      </c>
      <c r="DI621" s="30">
        <f t="shared" si="333"/>
        <v>0.5</v>
      </c>
      <c r="DJ621" s="31"/>
      <c r="DK621" s="32"/>
      <c r="DL621" s="15" t="s">
        <v>141</v>
      </c>
      <c r="DM621" s="15"/>
      <c r="DO621" s="33">
        <f t="shared" si="334"/>
        <v>0.57264957264957261</v>
      </c>
    </row>
    <row r="622" spans="1:119" ht="15.75" hidden="1" customHeight="1" x14ac:dyDescent="0.3">
      <c r="C622" t="s">
        <v>1006</v>
      </c>
      <c r="D622" s="15">
        <v>207</v>
      </c>
      <c r="E622" s="15" t="s">
        <v>132</v>
      </c>
      <c r="F622" s="15" t="s">
        <v>378</v>
      </c>
      <c r="G622" s="15">
        <v>-30.02601512</v>
      </c>
      <c r="H622" s="15">
        <v>-50.143995510000003</v>
      </c>
      <c r="I622" s="15" t="s">
        <v>154</v>
      </c>
      <c r="J622" s="15" t="s">
        <v>135</v>
      </c>
      <c r="K622" s="15" t="s">
        <v>136</v>
      </c>
      <c r="L622" s="15" t="s">
        <v>148</v>
      </c>
      <c r="M622" s="15">
        <v>100</v>
      </c>
      <c r="N622" s="15">
        <v>17</v>
      </c>
      <c r="O622" s="15">
        <v>0</v>
      </c>
      <c r="P622" s="15">
        <f t="shared" si="308"/>
        <v>200</v>
      </c>
      <c r="Q622" s="20">
        <v>2</v>
      </c>
      <c r="R622" s="16">
        <v>2.5</v>
      </c>
      <c r="S622" s="16">
        <v>7</v>
      </c>
      <c r="T622" s="15"/>
      <c r="U622" s="15"/>
      <c r="V622" s="15">
        <v>0</v>
      </c>
      <c r="W622" s="15">
        <v>2.5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 t="s">
        <v>138</v>
      </c>
      <c r="AD622" s="15" t="s">
        <v>139</v>
      </c>
      <c r="AE622" s="15">
        <v>40.799999999999997</v>
      </c>
      <c r="AF622" s="15">
        <v>7.5</v>
      </c>
      <c r="AG622" s="15">
        <v>1</v>
      </c>
      <c r="AH622" s="15">
        <v>0.4</v>
      </c>
      <c r="AI622" s="15">
        <v>1.3</v>
      </c>
      <c r="AJ622" s="16">
        <f t="shared" si="309"/>
        <v>0.9</v>
      </c>
      <c r="AK622" s="16" t="s">
        <v>135</v>
      </c>
      <c r="AL622" s="16" t="s">
        <v>135</v>
      </c>
      <c r="AM622" s="15" t="s">
        <v>140</v>
      </c>
      <c r="AN622" s="16">
        <f t="shared" si="310"/>
        <v>2</v>
      </c>
      <c r="AO622" s="16">
        <v>0</v>
      </c>
      <c r="AP622" s="16">
        <v>0</v>
      </c>
      <c r="AQ622" s="16">
        <v>0</v>
      </c>
      <c r="AR622" s="16">
        <v>0</v>
      </c>
      <c r="AS622" s="16">
        <v>0</v>
      </c>
      <c r="AT622" s="16" t="s">
        <v>135</v>
      </c>
      <c r="AU622" s="17">
        <f t="shared" si="311"/>
        <v>0</v>
      </c>
      <c r="AV622" s="17"/>
      <c r="AW622" s="17">
        <f>VLOOKUP(I622,ABNT5101!$I$3:$J$9,2)</f>
        <v>10</v>
      </c>
      <c r="AX622" s="17">
        <f>VLOOKUP(I622,ABNT5101!$I$3:$M$9,5)</f>
        <v>0.18</v>
      </c>
      <c r="AY622" s="131" t="str">
        <f>_xlfn.XLOOKUP(I622,ABNT5101!$I:$I,ABNT5101!$L:$L)</f>
        <v>-</v>
      </c>
      <c r="AZ622" s="131">
        <f>_xlfn.XLOOKUP(I622,ABNT5101!$I:$I,ABNT5101!M:M)</f>
        <v>0.18</v>
      </c>
      <c r="BA622" s="131" t="str">
        <f>_xlfn.XLOOKUP(I622,ABNT5101!$I:$I,ABNT5101!N:N)</f>
        <v>-</v>
      </c>
      <c r="BB622" s="131">
        <f>_xlfn.XLOOKUP(I622,ABNT5101!$I:$I,ABNT5101!O:O)</f>
        <v>16</v>
      </c>
      <c r="BC622" s="18" t="str">
        <f t="shared" si="312"/>
        <v>ATENDE</v>
      </c>
      <c r="BD622" s="19">
        <f t="shared" si="313"/>
        <v>0.10099999999999998</v>
      </c>
      <c r="BE622" s="19">
        <f t="shared" si="314"/>
        <v>0.33333333333333326</v>
      </c>
      <c r="BF622" s="19" t="str">
        <f t="shared" si="315"/>
        <v>-</v>
      </c>
      <c r="BG622" s="20">
        <v>11.01</v>
      </c>
      <c r="BH622" s="20">
        <v>0.24</v>
      </c>
      <c r="BI622" s="20"/>
      <c r="BJ622" s="20"/>
      <c r="BK622" s="21"/>
      <c r="BL622" s="20"/>
      <c r="BM622" s="18" t="str">
        <f t="shared" si="316"/>
        <v>ATENDE</v>
      </c>
      <c r="BN622" s="18" t="str">
        <f t="shared" si="317"/>
        <v>ATENDE</v>
      </c>
      <c r="BO622" s="18" t="str">
        <f t="shared" si="318"/>
        <v>ATENDE</v>
      </c>
      <c r="BP622" s="18" t="str">
        <f t="shared" si="319"/>
        <v>ATENDE</v>
      </c>
      <c r="BQ622" s="22" t="str">
        <f t="shared" si="320"/>
        <v>C4</v>
      </c>
      <c r="BR622" s="22" t="str">
        <f t="shared" si="337"/>
        <v>P6</v>
      </c>
      <c r="BS622" s="23">
        <f t="shared" si="321"/>
        <v>2.0266666666666668</v>
      </c>
      <c r="BT622" s="20">
        <v>9.08</v>
      </c>
      <c r="BU622" s="20">
        <v>2.34</v>
      </c>
      <c r="BV622" s="132">
        <f>IF(BR622="-","-",_xlfn.XLOOKUP(BR622,ABNT5101!$B$4:$B$9,ABNT5101!$C$4:$C$9))</f>
        <v>3</v>
      </c>
      <c r="BW622" s="132">
        <f>IF(BR622="-","-",_xlfn.XLOOKUP(BR622,ABNT5101!$B$4:$B$9,ABNT5101!$D$4:$D$9))</f>
        <v>0.6</v>
      </c>
      <c r="BX622" s="18" t="str">
        <f t="shared" si="322"/>
        <v>ATENDE</v>
      </c>
      <c r="BY622" s="18" t="str">
        <f t="shared" si="323"/>
        <v>ATENDE</v>
      </c>
      <c r="BZ622" s="18" t="str">
        <f t="shared" si="324"/>
        <v>ATENDE</v>
      </c>
      <c r="CA622" s="22" t="str">
        <f t="shared" si="338"/>
        <v>P6</v>
      </c>
      <c r="CB622" s="23">
        <f t="shared" si="325"/>
        <v>0.5199999999999998</v>
      </c>
      <c r="CC622" s="22">
        <v>4.5599999999999996</v>
      </c>
      <c r="CD622" s="22">
        <v>1.39</v>
      </c>
      <c r="CE622" s="130">
        <f>IF(CA622="-","-",_xlfn.XLOOKUP(CA622,ABNT5101!$B$4:$B$9,ABNT5101!$C$4:$C$9))</f>
        <v>3</v>
      </c>
      <c r="CF622" s="130">
        <f>IF(CA622="-","-",_xlfn.XLOOKUP(CA622,ABNT5101!$B$4:$B$9,ABNT5101!$D$4:$D$9))</f>
        <v>0.6</v>
      </c>
      <c r="CG622" s="18" t="str">
        <f t="shared" si="326"/>
        <v>ATENDE</v>
      </c>
      <c r="CH622" s="18" t="str">
        <f t="shared" si="327"/>
        <v>ATENDE</v>
      </c>
      <c r="CI622" s="18" t="str">
        <f t="shared" si="328"/>
        <v>ATENDE</v>
      </c>
      <c r="CJ622" s="133" t="str">
        <f>_xlfn.XLOOKUP(CK622,'Banco de dados'!$B:$B,'Banco de dados'!$D:$D)</f>
        <v>TECNOWATT</v>
      </c>
      <c r="CK622" s="25" t="s">
        <v>828</v>
      </c>
      <c r="CL622" s="24" t="str">
        <f>_xlfn.XLOOKUP(CK622,'Banco de dados'!$B:$B,'Banco de dados'!$E:$E)</f>
        <v>SIGSAGPTLRRSSNDL_50W_61IBBRS
1-10C1MUN6.5</v>
      </c>
      <c r="CM622" s="24"/>
      <c r="CN622" s="24" t="e">
        <f>IF(CM622="-","-",_xlfn.XLOOKUP(CM622,'Banco de dados'!$B:$B,'Banco de dados'!$E:$E))</f>
        <v>#N/A</v>
      </c>
      <c r="CO622" s="26">
        <f t="shared" si="329"/>
        <v>1</v>
      </c>
      <c r="CP622" s="24">
        <f>_xlfn.XLOOKUP(CK622,'Banco de dados'!$B:$B,'Banco de dados'!$H:$H)</f>
        <v>50</v>
      </c>
      <c r="CQ622" s="24" t="e">
        <f>_xlfn.XLOOKUP(CM622,'Banco de dados'!$B:$B,'Banco de dados'!$H:$H)</f>
        <v>#N/A</v>
      </c>
      <c r="CR622" s="24">
        <f>_xlfn.XLOOKUP(CK622,'Banco de dados'!$B:$B,'Banco de dados'!$F:$F)</f>
        <v>8163</v>
      </c>
      <c r="CS622" s="24" t="e">
        <f>_xlfn.XLOOKUP(CM622,'Banco de dados'!$B:$B,'Banco de dados'!$F:$F)</f>
        <v>#N/A</v>
      </c>
      <c r="CT622" s="25">
        <v>0</v>
      </c>
      <c r="CU622" s="25"/>
      <c r="CV622" s="24" t="str">
        <f>IF(AI622&lt;=0.5,"Curto I",IF(AND(AI622&gt;='Braços de IP'!$B$9,AI622&lt;='Braços de IP'!$D$9),'Braços de IP'!$E$9,IF(AND(AI622&gt;='Braços de IP'!$B$10,AI622&lt;='Braços de IP'!$D$10),'Braços de IP'!$E$10,IF(AND(AI622&gt;='Braços de IP'!$B$11,AI622&lt;='Braços de IP'!$D$11),'Braços de IP'!$E$11,IF(AND(AI622&gt;='Braços de IP'!$B$12,AI622&lt;='Braços de IP'!$D$12),'Braços de IP'!$E$12,IF(AND(AI622&gt;='Braços de IP'!$B$13,AI622&lt;='Braços de IP'!$D$13),'Braços de IP'!$E$13,IF(AND(AI622&gt;='Braços de IP'!$B$14,AI622&lt;='Braços de IP'!$D$14),'Braços de IP'!$E$14,"ERRO")))))))</f>
        <v>Curto II</v>
      </c>
      <c r="CW622" s="25"/>
      <c r="CX622" s="24" t="str">
        <f>IF($CW622="","",VLOOKUP($CW622,'Braços de IP'!$E$9:$I$15,2,0))</f>
        <v/>
      </c>
      <c r="CY622" s="27" t="str">
        <f>IF($CW622="","",VLOOKUP($CW622,'Braços de IP'!$E$9:$I$15,5,0))</f>
        <v/>
      </c>
      <c r="CZ622" s="24"/>
      <c r="DA622" s="24"/>
      <c r="DB622" s="24"/>
      <c r="DC622" s="24"/>
      <c r="DD622" s="24"/>
      <c r="DE622" s="24"/>
      <c r="DF622" s="28">
        <f t="shared" si="330"/>
        <v>50</v>
      </c>
      <c r="DG622" s="29">
        <f t="shared" si="331"/>
        <v>100</v>
      </c>
      <c r="DH622" s="28">
        <f t="shared" si="332"/>
        <v>150</v>
      </c>
      <c r="DI622" s="30">
        <f t="shared" si="333"/>
        <v>0.5</v>
      </c>
      <c r="DJ622" s="31"/>
      <c r="DK622" s="32"/>
      <c r="DL622" s="15" t="s">
        <v>141</v>
      </c>
      <c r="DM622" s="15"/>
      <c r="DO622" s="33">
        <f t="shared" si="334"/>
        <v>0.57264957264957261</v>
      </c>
    </row>
    <row r="623" spans="1:119" ht="15.75" hidden="1" customHeight="1" x14ac:dyDescent="0.3">
      <c r="C623" t="s">
        <v>1006</v>
      </c>
      <c r="D623" s="15">
        <v>208</v>
      </c>
      <c r="E623" s="15" t="s">
        <v>132</v>
      </c>
      <c r="F623" s="15" t="s">
        <v>379</v>
      </c>
      <c r="G623" s="15">
        <v>-30.029094390000001</v>
      </c>
      <c r="H623" s="15">
        <v>-50.156761840000001</v>
      </c>
      <c r="I623" s="15" t="s">
        <v>154</v>
      </c>
      <c r="J623" s="15" t="s">
        <v>135</v>
      </c>
      <c r="K623" s="15" t="s">
        <v>136</v>
      </c>
      <c r="L623" s="15" t="s">
        <v>148</v>
      </c>
      <c r="M623" s="15">
        <v>100</v>
      </c>
      <c r="N623" s="15">
        <v>17</v>
      </c>
      <c r="O623" s="15">
        <v>0</v>
      </c>
      <c r="P623" s="15">
        <f t="shared" si="308"/>
        <v>200</v>
      </c>
      <c r="Q623" s="20">
        <v>2</v>
      </c>
      <c r="R623" s="16">
        <v>2.5</v>
      </c>
      <c r="S623" s="16">
        <v>7</v>
      </c>
      <c r="T623" s="15"/>
      <c r="U623" s="15"/>
      <c r="V623" s="15">
        <v>0</v>
      </c>
      <c r="W623" s="15">
        <v>2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 t="s">
        <v>138</v>
      </c>
      <c r="AD623" s="15" t="s">
        <v>139</v>
      </c>
      <c r="AE623" s="15">
        <v>35.799999999999997</v>
      </c>
      <c r="AF623" s="15">
        <v>7.5</v>
      </c>
      <c r="AG623" s="15">
        <v>1</v>
      </c>
      <c r="AH623" s="15">
        <v>0.5</v>
      </c>
      <c r="AI623" s="15">
        <v>1.3</v>
      </c>
      <c r="AJ623" s="16">
        <f t="shared" si="309"/>
        <v>0.8</v>
      </c>
      <c r="AK623" s="16" t="s">
        <v>135</v>
      </c>
      <c r="AL623" s="16" t="s">
        <v>135</v>
      </c>
      <c r="AM623" s="15" t="s">
        <v>140</v>
      </c>
      <c r="AN623" s="16">
        <f t="shared" si="310"/>
        <v>2</v>
      </c>
      <c r="AO623" s="16">
        <v>0</v>
      </c>
      <c r="AP623" s="16">
        <v>0</v>
      </c>
      <c r="AQ623" s="16">
        <v>0</v>
      </c>
      <c r="AR623" s="16">
        <v>0</v>
      </c>
      <c r="AS623" s="16">
        <v>0</v>
      </c>
      <c r="AT623" s="16" t="s">
        <v>135</v>
      </c>
      <c r="AU623" s="17">
        <f t="shared" si="311"/>
        <v>0</v>
      </c>
      <c r="AV623" s="17"/>
      <c r="AW623" s="17">
        <f>VLOOKUP(I623,ABNT5101!$I$3:$J$9,2)</f>
        <v>10</v>
      </c>
      <c r="AX623" s="17">
        <f>VLOOKUP(I623,ABNT5101!$I$3:$M$9,5)</f>
        <v>0.18</v>
      </c>
      <c r="AY623" s="131" t="str">
        <f>_xlfn.XLOOKUP(I623,ABNT5101!$I:$I,ABNT5101!$L:$L)</f>
        <v>-</v>
      </c>
      <c r="AZ623" s="131">
        <f>_xlfn.XLOOKUP(I623,ABNT5101!$I:$I,ABNT5101!M:M)</f>
        <v>0.18</v>
      </c>
      <c r="BA623" s="131" t="str">
        <f>_xlfn.XLOOKUP(I623,ABNT5101!$I:$I,ABNT5101!N:N)</f>
        <v>-</v>
      </c>
      <c r="BB623" s="131">
        <f>_xlfn.XLOOKUP(I623,ABNT5101!$I:$I,ABNT5101!O:O)</f>
        <v>16</v>
      </c>
      <c r="BC623" s="18" t="str">
        <f t="shared" si="312"/>
        <v>ATENDE</v>
      </c>
      <c r="BD623" s="19">
        <f t="shared" si="313"/>
        <v>0.14700000000000002</v>
      </c>
      <c r="BE623" s="19">
        <f t="shared" si="314"/>
        <v>1.2222222222222223</v>
      </c>
      <c r="BF623" s="19" t="str">
        <f t="shared" si="315"/>
        <v>-</v>
      </c>
      <c r="BG623" s="20">
        <v>11.47</v>
      </c>
      <c r="BH623" s="20">
        <v>0.4</v>
      </c>
      <c r="BI623" s="20"/>
      <c r="BJ623" s="20"/>
      <c r="BK623" s="21"/>
      <c r="BL623" s="20"/>
      <c r="BM623" s="18" t="str">
        <f t="shared" si="316"/>
        <v>ATENDE</v>
      </c>
      <c r="BN623" s="18" t="str">
        <f t="shared" si="317"/>
        <v>ATENDE</v>
      </c>
      <c r="BO623" s="18" t="str">
        <f t="shared" si="318"/>
        <v>ATENDE</v>
      </c>
      <c r="BP623" s="18" t="str">
        <f t="shared" si="319"/>
        <v>ATENDE</v>
      </c>
      <c r="BQ623" s="22" t="str">
        <f t="shared" si="320"/>
        <v>C4</v>
      </c>
      <c r="BR623" s="22" t="str">
        <f t="shared" si="337"/>
        <v>P6</v>
      </c>
      <c r="BS623" s="23">
        <f t="shared" si="321"/>
        <v>2.2866666666666666</v>
      </c>
      <c r="BT623" s="20">
        <v>9.86</v>
      </c>
      <c r="BU623" s="20">
        <v>3.64</v>
      </c>
      <c r="BV623" s="132">
        <f>IF(BR623="-","-",_xlfn.XLOOKUP(BR623,ABNT5101!$B$4:$B$9,ABNT5101!$C$4:$C$9))</f>
        <v>3</v>
      </c>
      <c r="BW623" s="132">
        <f>IF(BR623="-","-",_xlfn.XLOOKUP(BR623,ABNT5101!$B$4:$B$9,ABNT5101!$D$4:$D$9))</f>
        <v>0.6</v>
      </c>
      <c r="BX623" s="18" t="str">
        <f t="shared" si="322"/>
        <v>ATENDE</v>
      </c>
      <c r="BY623" s="18" t="str">
        <f t="shared" si="323"/>
        <v>ATENDE</v>
      </c>
      <c r="BZ623" s="18" t="str">
        <f t="shared" si="324"/>
        <v>ATENDE</v>
      </c>
      <c r="CA623" s="22" t="str">
        <f t="shared" si="338"/>
        <v>P6</v>
      </c>
      <c r="CB623" s="23">
        <f t="shared" si="325"/>
        <v>1.5066666666666664</v>
      </c>
      <c r="CC623" s="22">
        <v>7.52</v>
      </c>
      <c r="CD623" s="22">
        <v>3.67</v>
      </c>
      <c r="CE623" s="130">
        <f>IF(CA623="-","-",_xlfn.XLOOKUP(CA623,ABNT5101!$B$4:$B$9,ABNT5101!$C$4:$C$9))</f>
        <v>3</v>
      </c>
      <c r="CF623" s="130">
        <f>IF(CA623="-","-",_xlfn.XLOOKUP(CA623,ABNT5101!$B$4:$B$9,ABNT5101!$D$4:$D$9))</f>
        <v>0.6</v>
      </c>
      <c r="CG623" s="18" t="str">
        <f t="shared" si="326"/>
        <v>ATENDE</v>
      </c>
      <c r="CH623" s="18" t="str">
        <f t="shared" si="327"/>
        <v>ATENDE</v>
      </c>
      <c r="CI623" s="18" t="str">
        <f t="shared" si="328"/>
        <v>ATENDE</v>
      </c>
      <c r="CJ623" s="133" t="str">
        <f>_xlfn.XLOOKUP(CK623,'Banco de dados'!$B:$B,'Banco de dados'!$D:$D)</f>
        <v>LEDSTAR</v>
      </c>
      <c r="CK623" s="25" t="s">
        <v>713</v>
      </c>
      <c r="CL623" s="24" t="str">
        <f>_xlfn.XLOOKUP(CK623,'Banco de dados'!$B:$B,'Banco de dados'!$E:$E)</f>
        <v>LUM LED SL VT 9.1 52W</v>
      </c>
      <c r="CM623" s="24"/>
      <c r="CN623" s="24" t="e">
        <f>IF(CM623="-","-",_xlfn.XLOOKUP(CM623,'Banco de dados'!$B:$B,'Banco de dados'!$E:$E))</f>
        <v>#N/A</v>
      </c>
      <c r="CO623" s="26">
        <f t="shared" si="329"/>
        <v>1</v>
      </c>
      <c r="CP623" s="24">
        <f>_xlfn.XLOOKUP(CK623,'Banco de dados'!$B:$B,'Banco de dados'!$H:$H)</f>
        <v>52</v>
      </c>
      <c r="CQ623" s="24">
        <f>_xlfn.XLOOKUP(CM623,'Banco de dados'!$B:$B,'Banco de dados'!$H:$H)</f>
        <v>0</v>
      </c>
      <c r="CR623" s="24">
        <f>_xlfn.XLOOKUP(CK623,'Banco de dados'!$B:$B,'Banco de dados'!$F:$F)</f>
        <v>8960.18</v>
      </c>
      <c r="CS623" s="24">
        <f>_xlfn.XLOOKUP(CM623,'Banco de dados'!$B:$B,'Banco de dados'!$F:$F)</f>
        <v>0</v>
      </c>
      <c r="CT623" s="25">
        <v>0</v>
      </c>
      <c r="CU623" s="25"/>
      <c r="CV623" s="24" t="str">
        <f>IF(AI623&lt;=0.5,"Curto I",IF(AND(AI623&gt;='Braços de IP'!$B$9,AI623&lt;='Braços de IP'!$D$9),'Braços de IP'!$E$9,IF(AND(AI623&gt;='Braços de IP'!$B$10,AI623&lt;='Braços de IP'!$D$10),'Braços de IP'!$E$10,IF(AND(AI623&gt;='Braços de IP'!$B$11,AI623&lt;='Braços de IP'!$D$11),'Braços de IP'!$E$11,IF(AND(AI623&gt;='Braços de IP'!$B$12,AI623&lt;='Braços de IP'!$D$12),'Braços de IP'!$E$12,IF(AND(AI623&gt;='Braços de IP'!$B$13,AI623&lt;='Braços de IP'!$D$13),'Braços de IP'!$E$13,IF(AND(AI623&gt;='Braços de IP'!$B$14,AI623&lt;='Braços de IP'!$D$14),'Braços de IP'!$E$14,"ERRO")))))))</f>
        <v>Curto II</v>
      </c>
      <c r="CW623" s="25"/>
      <c r="CX623" s="24" t="str">
        <f>IF($CW623="","",VLOOKUP($CW623,'Braços de IP'!$E$9:$I$15,2,0))</f>
        <v/>
      </c>
      <c r="CY623" s="27" t="str">
        <f>IF($CW623="","",VLOOKUP($CW623,'Braços de IP'!$E$9:$I$15,5,0))</f>
        <v/>
      </c>
      <c r="CZ623" s="24"/>
      <c r="DA623" s="24"/>
      <c r="DB623" s="24"/>
      <c r="DC623" s="24"/>
      <c r="DD623" s="24"/>
      <c r="DE623" s="24"/>
      <c r="DF623" s="28">
        <f t="shared" si="330"/>
        <v>52</v>
      </c>
      <c r="DG623" s="29">
        <f t="shared" si="331"/>
        <v>100</v>
      </c>
      <c r="DH623" s="28">
        <f t="shared" si="332"/>
        <v>152</v>
      </c>
      <c r="DI623" s="30">
        <f t="shared" si="333"/>
        <v>0.48</v>
      </c>
      <c r="DJ623" s="31"/>
      <c r="DK623" s="32"/>
      <c r="DL623" s="15" t="s">
        <v>141</v>
      </c>
      <c r="DM623" s="15"/>
      <c r="DO623" s="33">
        <f t="shared" si="334"/>
        <v>0.55555555555555558</v>
      </c>
    </row>
    <row r="624" spans="1:119" ht="15.75" hidden="1" customHeight="1" x14ac:dyDescent="0.3">
      <c r="C624" t="s">
        <v>1006</v>
      </c>
      <c r="D624" s="15">
        <v>208</v>
      </c>
      <c r="E624" s="15" t="s">
        <v>132</v>
      </c>
      <c r="F624" s="15" t="s">
        <v>379</v>
      </c>
      <c r="G624" s="15">
        <v>-30.029094390000001</v>
      </c>
      <c r="H624" s="15">
        <v>-50.156761840000001</v>
      </c>
      <c r="I624" s="15" t="s">
        <v>154</v>
      </c>
      <c r="J624" s="15" t="s">
        <v>135</v>
      </c>
      <c r="K624" s="15" t="s">
        <v>136</v>
      </c>
      <c r="L624" s="15" t="s">
        <v>148</v>
      </c>
      <c r="M624" s="15">
        <v>100</v>
      </c>
      <c r="N624" s="15">
        <v>17</v>
      </c>
      <c r="O624" s="15">
        <v>0</v>
      </c>
      <c r="P624" s="15">
        <f t="shared" si="308"/>
        <v>200</v>
      </c>
      <c r="Q624" s="20">
        <v>2</v>
      </c>
      <c r="R624" s="16">
        <v>2.5</v>
      </c>
      <c r="S624" s="16">
        <v>7</v>
      </c>
      <c r="T624" s="15"/>
      <c r="U624" s="15"/>
      <c r="V624" s="15">
        <v>0</v>
      </c>
      <c r="W624" s="15">
        <v>2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 t="s">
        <v>138</v>
      </c>
      <c r="AD624" s="15" t="s">
        <v>139</v>
      </c>
      <c r="AE624" s="15">
        <v>35.799999999999997</v>
      </c>
      <c r="AF624" s="15">
        <v>7.5</v>
      </c>
      <c r="AG624" s="15">
        <v>1</v>
      </c>
      <c r="AH624" s="15">
        <v>0.5</v>
      </c>
      <c r="AI624" s="15">
        <v>1.3</v>
      </c>
      <c r="AJ624" s="16">
        <f t="shared" si="309"/>
        <v>0.8</v>
      </c>
      <c r="AK624" s="16" t="s">
        <v>135</v>
      </c>
      <c r="AL624" s="16" t="s">
        <v>135</v>
      </c>
      <c r="AM624" s="15" t="s">
        <v>140</v>
      </c>
      <c r="AN624" s="16">
        <f t="shared" si="310"/>
        <v>2</v>
      </c>
      <c r="AO624" s="16">
        <v>0</v>
      </c>
      <c r="AP624" s="16">
        <v>0</v>
      </c>
      <c r="AQ624" s="16">
        <v>0</v>
      </c>
      <c r="AR624" s="16">
        <v>0</v>
      </c>
      <c r="AS624" s="16">
        <v>0</v>
      </c>
      <c r="AT624" s="16" t="s">
        <v>135</v>
      </c>
      <c r="AU624" s="17">
        <f t="shared" si="311"/>
        <v>0</v>
      </c>
      <c r="AV624" s="17"/>
      <c r="AW624" s="17">
        <f>VLOOKUP(I624,ABNT5101!$I$3:$J$9,2)</f>
        <v>10</v>
      </c>
      <c r="AX624" s="17">
        <f>VLOOKUP(I624,ABNT5101!$I$3:$M$9,5)</f>
        <v>0.18</v>
      </c>
      <c r="AY624" s="131" t="str">
        <f>_xlfn.XLOOKUP(I624,ABNT5101!$I:$I,ABNT5101!$L:$L)</f>
        <v>-</v>
      </c>
      <c r="AZ624" s="131">
        <f>_xlfn.XLOOKUP(I624,ABNT5101!$I:$I,ABNT5101!M:M)</f>
        <v>0.18</v>
      </c>
      <c r="BA624" s="131" t="str">
        <f>_xlfn.XLOOKUP(I624,ABNT5101!$I:$I,ABNT5101!N:N)</f>
        <v>-</v>
      </c>
      <c r="BB624" s="131">
        <f>_xlfn.XLOOKUP(I624,ABNT5101!$I:$I,ABNT5101!O:O)</f>
        <v>16</v>
      </c>
      <c r="BC624" s="18" t="str">
        <f t="shared" si="312"/>
        <v>ATENDE</v>
      </c>
      <c r="BD624" s="19">
        <f t="shared" si="313"/>
        <v>0.35999999999999988</v>
      </c>
      <c r="BE624" s="19">
        <f t="shared" si="314"/>
        <v>1.7222222222222223</v>
      </c>
      <c r="BF624" s="19" t="str">
        <f t="shared" si="315"/>
        <v>-</v>
      </c>
      <c r="BG624" s="20">
        <v>13.6</v>
      </c>
      <c r="BH624" s="20">
        <v>0.49</v>
      </c>
      <c r="BI624" s="20"/>
      <c r="BJ624" s="20"/>
      <c r="BK624" s="21"/>
      <c r="BL624" s="20"/>
      <c r="BM624" s="18" t="str">
        <f t="shared" si="316"/>
        <v>ATENDE</v>
      </c>
      <c r="BN624" s="18" t="str">
        <f t="shared" si="317"/>
        <v>ATENDE</v>
      </c>
      <c r="BO624" s="18" t="str">
        <f t="shared" si="318"/>
        <v>ATENDE</v>
      </c>
      <c r="BP624" s="18" t="str">
        <f t="shared" si="319"/>
        <v>ATENDE</v>
      </c>
      <c r="BQ624" s="22" t="str">
        <f t="shared" si="320"/>
        <v>C4</v>
      </c>
      <c r="BR624" s="22" t="str">
        <f t="shared" si="337"/>
        <v>P6</v>
      </c>
      <c r="BS624" s="23">
        <f t="shared" si="321"/>
        <v>2.7433333333333336</v>
      </c>
      <c r="BT624" s="20">
        <v>11.23</v>
      </c>
      <c r="BU624" s="20">
        <v>3.92</v>
      </c>
      <c r="BV624" s="132">
        <f>IF(BR624="-","-",_xlfn.XLOOKUP(BR624,ABNT5101!$B$4:$B$9,ABNT5101!$C$4:$C$9))</f>
        <v>3</v>
      </c>
      <c r="BW624" s="132">
        <f>IF(BR624="-","-",_xlfn.XLOOKUP(BR624,ABNT5101!$B$4:$B$9,ABNT5101!$D$4:$D$9))</f>
        <v>0.6</v>
      </c>
      <c r="BX624" s="18" t="str">
        <f t="shared" si="322"/>
        <v>ATENDE</v>
      </c>
      <c r="BY624" s="18" t="str">
        <f t="shared" si="323"/>
        <v>ATENDE</v>
      </c>
      <c r="BZ624" s="18" t="str">
        <f t="shared" si="324"/>
        <v>ATENDE</v>
      </c>
      <c r="CA624" s="22" t="str">
        <f t="shared" si="338"/>
        <v>P6</v>
      </c>
      <c r="CB624" s="23">
        <f t="shared" si="325"/>
        <v>1.9299999999999997</v>
      </c>
      <c r="CC624" s="22">
        <v>8.7899999999999991</v>
      </c>
      <c r="CD624" s="22">
        <v>6.44</v>
      </c>
      <c r="CE624" s="130">
        <f>IF(CA624="-","-",_xlfn.XLOOKUP(CA624,ABNT5101!$B$4:$B$9,ABNT5101!$C$4:$C$9))</f>
        <v>3</v>
      </c>
      <c r="CF624" s="130">
        <f>IF(CA624="-","-",_xlfn.XLOOKUP(CA624,ABNT5101!$B$4:$B$9,ABNT5101!$D$4:$D$9))</f>
        <v>0.6</v>
      </c>
      <c r="CG624" s="18" t="str">
        <f t="shared" si="326"/>
        <v>ATENDE</v>
      </c>
      <c r="CH624" s="18" t="str">
        <f t="shared" si="327"/>
        <v>ATENDE</v>
      </c>
      <c r="CI624" s="18" t="str">
        <f t="shared" si="328"/>
        <v>ATENDE</v>
      </c>
      <c r="CJ624" s="133" t="str">
        <f>_xlfn.XLOOKUP(CK624,'Banco de dados'!$B:$B,'Banco de dados'!$D:$D)</f>
        <v>SX LIGHTING</v>
      </c>
      <c r="CK624" s="25" t="s">
        <v>805</v>
      </c>
      <c r="CL624" s="24" t="str">
        <f>_xlfn.XLOOKUP(CK624,'Banco de dados'!$B:$B,'Banco de dados'!$E:$E)</f>
        <v>SXINEVO050K40L12CZF7PHF</v>
      </c>
      <c r="CM624" s="24"/>
      <c r="CN624" s="24" t="e">
        <f>IF(CM624="-","-",_xlfn.XLOOKUP(CM624,'Banco de dados'!$B:$B,'Banco de dados'!$E:$E))</f>
        <v>#N/A</v>
      </c>
      <c r="CO624" s="26">
        <f t="shared" si="329"/>
        <v>1</v>
      </c>
      <c r="CP624" s="24">
        <f>_xlfn.XLOOKUP(CK624,'Banco de dados'!$B:$B,'Banco de dados'!$H:$H)</f>
        <v>50</v>
      </c>
      <c r="CQ624" s="24">
        <f>_xlfn.XLOOKUP(CM624,'Banco de dados'!$B:$B,'Banco de dados'!$H:$H)</f>
        <v>0</v>
      </c>
      <c r="CR624" s="24">
        <f>_xlfn.XLOOKUP(CK624,'Banco de dados'!$B:$B,'Banco de dados'!$F:$F)</f>
        <v>8650</v>
      </c>
      <c r="CS624" s="24">
        <f>_xlfn.XLOOKUP(CM624,'Banco de dados'!$B:$B,'Banco de dados'!$F:$F)</f>
        <v>0</v>
      </c>
      <c r="CT624" s="25">
        <v>0</v>
      </c>
      <c r="CU624" s="25"/>
      <c r="CV624" s="24" t="str">
        <f>IF(AI624&lt;=0.5,"Curto I",IF(AND(AI624&gt;='Braços de IP'!$B$9,AI624&lt;='Braços de IP'!$D$9),'Braços de IP'!$E$9,IF(AND(AI624&gt;='Braços de IP'!$B$10,AI624&lt;='Braços de IP'!$D$10),'Braços de IP'!$E$10,IF(AND(AI624&gt;='Braços de IP'!$B$11,AI624&lt;='Braços de IP'!$D$11),'Braços de IP'!$E$11,IF(AND(AI624&gt;='Braços de IP'!$B$12,AI624&lt;='Braços de IP'!$D$12),'Braços de IP'!$E$12,IF(AND(AI624&gt;='Braços de IP'!$B$13,AI624&lt;='Braços de IP'!$D$13),'Braços de IP'!$E$13,IF(AND(AI624&gt;='Braços de IP'!$B$14,AI624&lt;='Braços de IP'!$D$14),'Braços de IP'!$E$14,"ERRO")))))))</f>
        <v>Curto II</v>
      </c>
      <c r="CW624" s="25"/>
      <c r="CX624" s="24" t="str">
        <f>IF($CW624="","",VLOOKUP($CW624,'Braços de IP'!$E$9:$I$15,2,0))</f>
        <v/>
      </c>
      <c r="CY624" s="27" t="str">
        <f>IF($CW624="","",VLOOKUP($CW624,'Braços de IP'!$E$9:$I$15,5,0))</f>
        <v/>
      </c>
      <c r="CZ624" s="24"/>
      <c r="DA624" s="24"/>
      <c r="DB624" s="24"/>
      <c r="DC624" s="24"/>
      <c r="DD624" s="24"/>
      <c r="DE624" s="24"/>
      <c r="DF624" s="28">
        <f t="shared" si="330"/>
        <v>50</v>
      </c>
      <c r="DG624" s="29">
        <f t="shared" si="331"/>
        <v>100</v>
      </c>
      <c r="DH624" s="28">
        <f t="shared" si="332"/>
        <v>150</v>
      </c>
      <c r="DI624" s="30">
        <f t="shared" si="333"/>
        <v>0.5</v>
      </c>
      <c r="DJ624" s="31"/>
      <c r="DK624" s="32"/>
      <c r="DL624" s="15" t="s">
        <v>141</v>
      </c>
      <c r="DM624" s="15"/>
      <c r="DO624" s="33">
        <f t="shared" si="334"/>
        <v>0.57264957264957261</v>
      </c>
    </row>
    <row r="625" spans="3:119" ht="15.75" hidden="1" customHeight="1" x14ac:dyDescent="0.3">
      <c r="C625" t="s">
        <v>1006</v>
      </c>
      <c r="D625" s="15">
        <v>208</v>
      </c>
      <c r="E625" s="15" t="s">
        <v>132</v>
      </c>
      <c r="F625" s="15" t="s">
        <v>379</v>
      </c>
      <c r="G625" s="15">
        <v>-30.029094390000001</v>
      </c>
      <c r="H625" s="15">
        <v>-50.156761840000001</v>
      </c>
      <c r="I625" s="15" t="s">
        <v>154</v>
      </c>
      <c r="J625" s="15" t="s">
        <v>135</v>
      </c>
      <c r="K625" s="15" t="s">
        <v>136</v>
      </c>
      <c r="L625" s="15" t="s">
        <v>148</v>
      </c>
      <c r="M625" s="15">
        <v>100</v>
      </c>
      <c r="N625" s="15">
        <v>17</v>
      </c>
      <c r="O625" s="15">
        <v>0</v>
      </c>
      <c r="P625" s="15">
        <f t="shared" si="308"/>
        <v>200</v>
      </c>
      <c r="Q625" s="20">
        <v>2</v>
      </c>
      <c r="R625" s="16">
        <v>2.5</v>
      </c>
      <c r="S625" s="16">
        <v>7</v>
      </c>
      <c r="T625" s="15"/>
      <c r="U625" s="15"/>
      <c r="V625" s="15">
        <v>0</v>
      </c>
      <c r="W625" s="15">
        <v>2</v>
      </c>
      <c r="X625" s="15">
        <v>0</v>
      </c>
      <c r="Y625" s="15">
        <v>0</v>
      </c>
      <c r="Z625" s="15">
        <v>0</v>
      </c>
      <c r="AA625" s="15">
        <v>0</v>
      </c>
      <c r="AB625" s="15">
        <v>0</v>
      </c>
      <c r="AC625" s="15" t="s">
        <v>138</v>
      </c>
      <c r="AD625" s="15" t="s">
        <v>139</v>
      </c>
      <c r="AE625" s="15">
        <v>35.799999999999997</v>
      </c>
      <c r="AF625" s="15">
        <v>7.5</v>
      </c>
      <c r="AG625" s="15">
        <v>1</v>
      </c>
      <c r="AH625" s="15">
        <v>0.5</v>
      </c>
      <c r="AI625" s="15">
        <v>1.3</v>
      </c>
      <c r="AJ625" s="16">
        <f t="shared" si="309"/>
        <v>0.8</v>
      </c>
      <c r="AK625" s="16" t="s">
        <v>135</v>
      </c>
      <c r="AL625" s="16" t="s">
        <v>135</v>
      </c>
      <c r="AM625" s="15" t="s">
        <v>140</v>
      </c>
      <c r="AN625" s="16">
        <f t="shared" si="310"/>
        <v>2</v>
      </c>
      <c r="AO625" s="16">
        <v>0</v>
      </c>
      <c r="AP625" s="16">
        <v>0</v>
      </c>
      <c r="AQ625" s="16">
        <v>0</v>
      </c>
      <c r="AR625" s="16">
        <v>0</v>
      </c>
      <c r="AS625" s="16">
        <v>0</v>
      </c>
      <c r="AT625" s="16" t="s">
        <v>135</v>
      </c>
      <c r="AU625" s="17">
        <f t="shared" si="311"/>
        <v>0</v>
      </c>
      <c r="AV625" s="17"/>
      <c r="AW625" s="17">
        <f>VLOOKUP(I625,ABNT5101!$I$3:$J$9,2)</f>
        <v>10</v>
      </c>
      <c r="AX625" s="17">
        <f>VLOOKUP(I625,ABNT5101!$I$3:$M$9,5)</f>
        <v>0.18</v>
      </c>
      <c r="AY625" s="131" t="str">
        <f>_xlfn.XLOOKUP(I625,ABNT5101!$I:$I,ABNT5101!$L:$L)</f>
        <v>-</v>
      </c>
      <c r="AZ625" s="131">
        <f>_xlfn.XLOOKUP(I625,ABNT5101!$I:$I,ABNT5101!M:M)</f>
        <v>0.18</v>
      </c>
      <c r="BA625" s="131" t="str">
        <f>_xlfn.XLOOKUP(I625,ABNT5101!$I:$I,ABNT5101!N:N)</f>
        <v>-</v>
      </c>
      <c r="BB625" s="131">
        <f>_xlfn.XLOOKUP(I625,ABNT5101!$I:$I,ABNT5101!O:O)</f>
        <v>16</v>
      </c>
      <c r="BC625" s="18" t="str">
        <f t="shared" si="312"/>
        <v>ATENDE</v>
      </c>
      <c r="BD625" s="19">
        <f t="shared" si="313"/>
        <v>5.3999999999999826E-2</v>
      </c>
      <c r="BE625" s="19">
        <f t="shared" si="314"/>
        <v>1.3888888888888888</v>
      </c>
      <c r="BF625" s="19" t="str">
        <f t="shared" si="315"/>
        <v>-</v>
      </c>
      <c r="BG625" s="20">
        <v>10.54</v>
      </c>
      <c r="BH625" s="20">
        <v>0.43</v>
      </c>
      <c r="BI625" s="20"/>
      <c r="BJ625" s="20"/>
      <c r="BK625" s="21"/>
      <c r="BL625" s="20"/>
      <c r="BM625" s="18" t="str">
        <f t="shared" si="316"/>
        <v>ATENDE</v>
      </c>
      <c r="BN625" s="18" t="str">
        <f t="shared" si="317"/>
        <v>ATENDE</v>
      </c>
      <c r="BO625" s="18" t="str">
        <f t="shared" si="318"/>
        <v>ATENDE</v>
      </c>
      <c r="BP625" s="18" t="str">
        <f t="shared" si="319"/>
        <v>ATENDE</v>
      </c>
      <c r="BQ625" s="22" t="str">
        <f t="shared" si="320"/>
        <v>C4</v>
      </c>
      <c r="BR625" s="22" t="str">
        <f t="shared" si="337"/>
        <v>P6</v>
      </c>
      <c r="BS625" s="23">
        <f t="shared" si="321"/>
        <v>1.85</v>
      </c>
      <c r="BT625" s="20">
        <v>8.5500000000000007</v>
      </c>
      <c r="BU625" s="20">
        <v>3.45</v>
      </c>
      <c r="BV625" s="132">
        <f>IF(BR625="-","-",_xlfn.XLOOKUP(BR625,ABNT5101!$B$4:$B$9,ABNT5101!$C$4:$C$9))</f>
        <v>3</v>
      </c>
      <c r="BW625" s="132">
        <f>IF(BR625="-","-",_xlfn.XLOOKUP(BR625,ABNT5101!$B$4:$B$9,ABNT5101!$D$4:$D$9))</f>
        <v>0.6</v>
      </c>
      <c r="BX625" s="18" t="str">
        <f t="shared" si="322"/>
        <v>ATENDE</v>
      </c>
      <c r="BY625" s="18" t="str">
        <f t="shared" si="323"/>
        <v>ATENDE</v>
      </c>
      <c r="BZ625" s="18" t="str">
        <f t="shared" si="324"/>
        <v>ATENDE</v>
      </c>
      <c r="CA625" s="22" t="str">
        <f t="shared" si="338"/>
        <v>P6</v>
      </c>
      <c r="CB625" s="23">
        <f t="shared" si="325"/>
        <v>0.64666666666666672</v>
      </c>
      <c r="CC625" s="22">
        <v>4.9400000000000004</v>
      </c>
      <c r="CD625" s="22">
        <v>2.73</v>
      </c>
      <c r="CE625" s="130">
        <f>IF(CA625="-","-",_xlfn.XLOOKUP(CA625,ABNT5101!$B$4:$B$9,ABNT5101!$C$4:$C$9))</f>
        <v>3</v>
      </c>
      <c r="CF625" s="130">
        <f>IF(CA625="-","-",_xlfn.XLOOKUP(CA625,ABNT5101!$B$4:$B$9,ABNT5101!$D$4:$D$9))</f>
        <v>0.6</v>
      </c>
      <c r="CG625" s="18" t="str">
        <f t="shared" si="326"/>
        <v>ATENDE</v>
      </c>
      <c r="CH625" s="18" t="str">
        <f t="shared" si="327"/>
        <v>ATENDE</v>
      </c>
      <c r="CI625" s="18" t="str">
        <f t="shared" si="328"/>
        <v>ATENDE</v>
      </c>
      <c r="CJ625" s="133" t="str">
        <f>_xlfn.XLOOKUP(CK625,'Banco de dados'!$B:$B,'Banco de dados'!$D:$D)</f>
        <v>TECNOWATT</v>
      </c>
      <c r="CK625" s="25" t="s">
        <v>826</v>
      </c>
      <c r="CL625" s="24" t="str">
        <f>_xlfn.XLOOKUP(CK625,'Banco de dados'!$B:$B,'Banco de dados'!$E:$E)</f>
        <v>SIGSAGPTLRRSSNDL_40W_50IBBRS
1-10C1MUN6.5</v>
      </c>
      <c r="CM625" s="24"/>
      <c r="CN625" s="24" t="e">
        <f>IF(CM625="-","-",_xlfn.XLOOKUP(CM625,'Banco de dados'!$B:$B,'Banco de dados'!$E:$E))</f>
        <v>#N/A</v>
      </c>
      <c r="CO625" s="26">
        <f t="shared" si="329"/>
        <v>1</v>
      </c>
      <c r="CP625" s="24">
        <f>_xlfn.XLOOKUP(CK625,'Banco de dados'!$B:$B,'Banco de dados'!$H:$H)</f>
        <v>40</v>
      </c>
      <c r="CQ625" s="24">
        <f>_xlfn.XLOOKUP(CM625,'Banco de dados'!$B:$B,'Banco de dados'!$H:$H)</f>
        <v>0</v>
      </c>
      <c r="CR625" s="24">
        <f>_xlfn.XLOOKUP(CK625,'Banco de dados'!$B:$B,'Banco de dados'!$F:$F)</f>
        <v>6641</v>
      </c>
      <c r="CS625" s="24">
        <f>_xlfn.XLOOKUP(CM625,'Banco de dados'!$B:$B,'Banco de dados'!$F:$F)</f>
        <v>0</v>
      </c>
      <c r="CT625" s="25">
        <v>0</v>
      </c>
      <c r="CU625" s="25"/>
      <c r="CV625" s="24" t="str">
        <f>IF(AI625&lt;=0.5,"Curto I",IF(AND(AI625&gt;='Braços de IP'!$B$9,AI625&lt;='Braços de IP'!$D$9),'Braços de IP'!$E$9,IF(AND(AI625&gt;='Braços de IP'!$B$10,AI625&lt;='Braços de IP'!$D$10),'Braços de IP'!$E$10,IF(AND(AI625&gt;='Braços de IP'!$B$11,AI625&lt;='Braços de IP'!$D$11),'Braços de IP'!$E$11,IF(AND(AI625&gt;='Braços de IP'!$B$12,AI625&lt;='Braços de IP'!$D$12),'Braços de IP'!$E$12,IF(AND(AI625&gt;='Braços de IP'!$B$13,AI625&lt;='Braços de IP'!$D$13),'Braços de IP'!$E$13,IF(AND(AI625&gt;='Braços de IP'!$B$14,AI625&lt;='Braços de IP'!$D$14),'Braços de IP'!$E$14,"ERRO")))))))</f>
        <v>Curto II</v>
      </c>
      <c r="CW625" s="25"/>
      <c r="CX625" s="24" t="str">
        <f>IF($CW625="","",VLOOKUP($CW625,'Braços de IP'!$E$9:$I$15,2,0))</f>
        <v/>
      </c>
      <c r="CY625" s="27" t="str">
        <f>IF($CW625="","",VLOOKUP($CW625,'Braços de IP'!$E$9:$I$15,5,0))</f>
        <v/>
      </c>
      <c r="CZ625" s="24"/>
      <c r="DA625" s="24"/>
      <c r="DB625" s="24"/>
      <c r="DC625" s="24"/>
      <c r="DD625" s="24"/>
      <c r="DE625" s="24"/>
      <c r="DF625" s="28">
        <f t="shared" si="330"/>
        <v>40</v>
      </c>
      <c r="DG625" s="29">
        <f t="shared" si="331"/>
        <v>100</v>
      </c>
      <c r="DH625" s="28">
        <f t="shared" si="332"/>
        <v>140</v>
      </c>
      <c r="DI625" s="30">
        <f t="shared" si="333"/>
        <v>0.6</v>
      </c>
      <c r="DJ625" s="31"/>
      <c r="DK625" s="32"/>
      <c r="DL625" s="15" t="s">
        <v>141</v>
      </c>
      <c r="DM625" s="15"/>
      <c r="DO625" s="33">
        <f t="shared" si="334"/>
        <v>0.65811965811965811</v>
      </c>
    </row>
    <row r="626" spans="3:119" ht="15.75" hidden="1" customHeight="1" x14ac:dyDescent="0.3">
      <c r="C626" t="s">
        <v>1006</v>
      </c>
      <c r="D626" s="15">
        <v>209</v>
      </c>
      <c r="E626" s="15" t="s">
        <v>132</v>
      </c>
      <c r="F626" s="15" t="s">
        <v>380</v>
      </c>
      <c r="G626" s="15">
        <v>-30.02527688</v>
      </c>
      <c r="H626" s="15">
        <v>-50.155890300000003</v>
      </c>
      <c r="I626" s="15" t="s">
        <v>154</v>
      </c>
      <c r="J626" s="15" t="s">
        <v>135</v>
      </c>
      <c r="K626" s="15" t="s">
        <v>136</v>
      </c>
      <c r="L626" s="15" t="s">
        <v>148</v>
      </c>
      <c r="M626" s="15">
        <v>100</v>
      </c>
      <c r="N626" s="15">
        <v>17</v>
      </c>
      <c r="O626" s="15">
        <v>0</v>
      </c>
      <c r="P626" s="15">
        <f t="shared" si="308"/>
        <v>200</v>
      </c>
      <c r="Q626" s="20">
        <v>2</v>
      </c>
      <c r="R626" s="16">
        <v>2.5</v>
      </c>
      <c r="S626" s="16">
        <v>7</v>
      </c>
      <c r="T626" s="15"/>
      <c r="U626" s="15"/>
      <c r="V626" s="15">
        <v>0</v>
      </c>
      <c r="W626" s="15">
        <v>2.5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 t="s">
        <v>138</v>
      </c>
      <c r="AD626" s="15" t="s">
        <v>139</v>
      </c>
      <c r="AE626" s="15">
        <v>33.799999999999997</v>
      </c>
      <c r="AF626" s="15">
        <v>7.5</v>
      </c>
      <c r="AG626" s="15">
        <v>1</v>
      </c>
      <c r="AH626" s="15">
        <v>0.5</v>
      </c>
      <c r="AI626" s="15">
        <v>1.3</v>
      </c>
      <c r="AJ626" s="16">
        <f t="shared" si="309"/>
        <v>0.8</v>
      </c>
      <c r="AK626" s="16" t="s">
        <v>135</v>
      </c>
      <c r="AL626" s="16" t="s">
        <v>135</v>
      </c>
      <c r="AM626" s="15" t="s">
        <v>140</v>
      </c>
      <c r="AN626" s="16">
        <f t="shared" si="310"/>
        <v>2</v>
      </c>
      <c r="AO626" s="16">
        <v>0</v>
      </c>
      <c r="AP626" s="16">
        <v>0</v>
      </c>
      <c r="AQ626" s="16">
        <v>0</v>
      </c>
      <c r="AR626" s="16">
        <v>0</v>
      </c>
      <c r="AS626" s="16">
        <v>0</v>
      </c>
      <c r="AT626" s="16" t="s">
        <v>135</v>
      </c>
      <c r="AU626" s="17">
        <f t="shared" si="311"/>
        <v>0</v>
      </c>
      <c r="AV626" s="17"/>
      <c r="AW626" s="17">
        <f>VLOOKUP(I626,ABNT5101!$I$3:$J$9,2)</f>
        <v>10</v>
      </c>
      <c r="AX626" s="17">
        <f>VLOOKUP(I626,ABNT5101!$I$3:$M$9,5)</f>
        <v>0.18</v>
      </c>
      <c r="AY626" s="131" t="str">
        <f>_xlfn.XLOOKUP(I626,ABNT5101!$I:$I,ABNT5101!$L:$L)</f>
        <v>-</v>
      </c>
      <c r="AZ626" s="131">
        <f>_xlfn.XLOOKUP(I626,ABNT5101!$I:$I,ABNT5101!M:M)</f>
        <v>0.18</v>
      </c>
      <c r="BA626" s="131" t="str">
        <f>_xlfn.XLOOKUP(I626,ABNT5101!$I:$I,ABNT5101!N:N)</f>
        <v>-</v>
      </c>
      <c r="BB626" s="131">
        <f>_xlfn.XLOOKUP(I626,ABNT5101!$I:$I,ABNT5101!O:O)</f>
        <v>16</v>
      </c>
      <c r="BC626" s="18" t="str">
        <f t="shared" si="312"/>
        <v>ATENDE</v>
      </c>
      <c r="BD626" s="19">
        <f t="shared" si="313"/>
        <v>3.499999999999992E-2</v>
      </c>
      <c r="BE626" s="19">
        <f t="shared" si="314"/>
        <v>1.4444444444444446</v>
      </c>
      <c r="BF626" s="19" t="str">
        <f t="shared" si="315"/>
        <v>-</v>
      </c>
      <c r="BG626" s="20">
        <v>10.35</v>
      </c>
      <c r="BH626" s="20">
        <v>0.44</v>
      </c>
      <c r="BI626" s="20"/>
      <c r="BJ626" s="20"/>
      <c r="BK626" s="21"/>
      <c r="BL626" s="20"/>
      <c r="BM626" s="18" t="str">
        <f t="shared" si="316"/>
        <v>ATENDE</v>
      </c>
      <c r="BN626" s="18" t="str">
        <f t="shared" si="317"/>
        <v>ATENDE</v>
      </c>
      <c r="BO626" s="18" t="str">
        <f t="shared" si="318"/>
        <v>ATENDE</v>
      </c>
      <c r="BP626" s="18" t="str">
        <f t="shared" si="319"/>
        <v>ATENDE</v>
      </c>
      <c r="BQ626" s="22" t="str">
        <f t="shared" si="320"/>
        <v>C4</v>
      </c>
      <c r="BR626" s="22" t="str">
        <f t="shared" si="337"/>
        <v>P6</v>
      </c>
      <c r="BS626" s="23">
        <f t="shared" si="321"/>
        <v>1.9766666666666666</v>
      </c>
      <c r="BT626" s="20">
        <v>8.93</v>
      </c>
      <c r="BU626" s="20">
        <v>3.6</v>
      </c>
      <c r="BV626" s="132">
        <f>IF(BR626="-","-",_xlfn.XLOOKUP(BR626,ABNT5101!$B$4:$B$9,ABNT5101!$C$4:$C$9))</f>
        <v>3</v>
      </c>
      <c r="BW626" s="132">
        <f>IF(BR626="-","-",_xlfn.XLOOKUP(BR626,ABNT5101!$B$4:$B$9,ABNT5101!$D$4:$D$9))</f>
        <v>0.6</v>
      </c>
      <c r="BX626" s="18" t="str">
        <f t="shared" si="322"/>
        <v>ATENDE</v>
      </c>
      <c r="BY626" s="18" t="str">
        <f t="shared" si="323"/>
        <v>ATENDE</v>
      </c>
      <c r="BZ626" s="18" t="str">
        <f t="shared" si="324"/>
        <v>ATENDE</v>
      </c>
      <c r="CA626" s="22" t="s">
        <v>135</v>
      </c>
      <c r="CB626" s="23" t="e">
        <f t="shared" si="325"/>
        <v>#VALUE!</v>
      </c>
      <c r="CC626" s="22">
        <v>6.52</v>
      </c>
      <c r="CD626" s="22">
        <v>3.44</v>
      </c>
      <c r="CE626" s="130" t="str">
        <f>IF(CA626="-","-",_xlfn.XLOOKUP(CA626,ABNT5101!$B$4:$B$9,ABNT5101!$C$4:$C$9))</f>
        <v>-</v>
      </c>
      <c r="CF626" s="130" t="str">
        <f>IF(CA626="-","-",_xlfn.XLOOKUP(CA626,ABNT5101!$B$4:$B$9,ABNT5101!$D$4:$D$9))</f>
        <v>-</v>
      </c>
      <c r="CG626" s="18" t="str">
        <f t="shared" si="326"/>
        <v>-</v>
      </c>
      <c r="CH626" s="18" t="str">
        <f t="shared" si="327"/>
        <v>-</v>
      </c>
      <c r="CI626" s="18" t="str">
        <f t="shared" si="328"/>
        <v>-</v>
      </c>
      <c r="CJ626" s="133" t="str">
        <f>_xlfn.XLOOKUP(CK626,'Banco de dados'!$B:$B,'Banco de dados'!$D:$D)</f>
        <v>LEDSTAR</v>
      </c>
      <c r="CK626" s="25" t="s">
        <v>711</v>
      </c>
      <c r="CL626" s="24" t="str">
        <f>_xlfn.XLOOKUP(CK626,'Banco de dados'!$B:$B,'Banco de dados'!$E:$E)</f>
        <v>LUM LED SL VT 9.1 44W</v>
      </c>
      <c r="CM626" s="24"/>
      <c r="CN626" s="24" t="e">
        <f>IF(CM626="-","-",_xlfn.XLOOKUP(CM626,'Banco de dados'!$B:$B,'Banco de dados'!$E:$E))</f>
        <v>#N/A</v>
      </c>
      <c r="CO626" s="26">
        <f t="shared" si="329"/>
        <v>1</v>
      </c>
      <c r="CP626" s="24">
        <f>_xlfn.XLOOKUP(CK626,'Banco de dados'!$B:$B,'Banco de dados'!$H:$H)</f>
        <v>44</v>
      </c>
      <c r="CQ626" s="24">
        <f>_xlfn.XLOOKUP(CM626,'Banco de dados'!$B:$B,'Banco de dados'!$H:$H)</f>
        <v>0</v>
      </c>
      <c r="CR626" s="24">
        <f>_xlfn.XLOOKUP(CK626,'Banco de dados'!$B:$B,'Banco de dados'!$F:$F)</f>
        <v>7657.99</v>
      </c>
      <c r="CS626" s="24">
        <f>_xlfn.XLOOKUP(CM626,'Banco de dados'!$B:$B,'Banco de dados'!$F:$F)</f>
        <v>0</v>
      </c>
      <c r="CT626" s="25">
        <v>0</v>
      </c>
      <c r="CU626" s="25"/>
      <c r="CV626" s="24" t="str">
        <f>IF(AI626&lt;=0.5,"Curto I",IF(AND(AI626&gt;='Braços de IP'!$B$9,AI626&lt;='Braços de IP'!$D$9),'Braços de IP'!$E$9,IF(AND(AI626&gt;='Braços de IP'!$B$10,AI626&lt;='Braços de IP'!$D$10),'Braços de IP'!$E$10,IF(AND(AI626&gt;='Braços de IP'!$B$11,AI626&lt;='Braços de IP'!$D$11),'Braços de IP'!$E$11,IF(AND(AI626&gt;='Braços de IP'!$B$12,AI626&lt;='Braços de IP'!$D$12),'Braços de IP'!$E$12,IF(AND(AI626&gt;='Braços de IP'!$B$13,AI626&lt;='Braços de IP'!$D$13),'Braços de IP'!$E$13,IF(AND(AI626&gt;='Braços de IP'!$B$14,AI626&lt;='Braços de IP'!$D$14),'Braços de IP'!$E$14,"ERRO")))))))</f>
        <v>Curto II</v>
      </c>
      <c r="CW626" s="25"/>
      <c r="CX626" s="24" t="str">
        <f>IF($CW626="","",VLOOKUP($CW626,'Braços de IP'!$E$9:$I$15,2,0))</f>
        <v/>
      </c>
      <c r="CY626" s="27" t="str">
        <f>IF($CW626="","",VLOOKUP($CW626,'Braços de IP'!$E$9:$I$15,5,0))</f>
        <v/>
      </c>
      <c r="CZ626" s="24"/>
      <c r="DA626" s="24"/>
      <c r="DB626" s="24"/>
      <c r="DC626" s="24"/>
      <c r="DD626" s="24"/>
      <c r="DE626" s="24"/>
      <c r="DF626" s="28">
        <f t="shared" si="330"/>
        <v>44</v>
      </c>
      <c r="DG626" s="29">
        <f t="shared" si="331"/>
        <v>100</v>
      </c>
      <c r="DH626" s="28">
        <f t="shared" si="332"/>
        <v>144</v>
      </c>
      <c r="DI626" s="30">
        <f t="shared" si="333"/>
        <v>0.56000000000000005</v>
      </c>
      <c r="DJ626" s="31"/>
      <c r="DK626" s="32"/>
      <c r="DL626" s="15" t="s">
        <v>141</v>
      </c>
      <c r="DM626" s="15"/>
      <c r="DO626" s="33">
        <f t="shared" si="334"/>
        <v>0.62393162393162394</v>
      </c>
    </row>
    <row r="627" spans="3:119" ht="15.75" hidden="1" customHeight="1" x14ac:dyDescent="0.3">
      <c r="C627" t="s">
        <v>1006</v>
      </c>
      <c r="D627" s="15">
        <v>209</v>
      </c>
      <c r="E627" s="15" t="s">
        <v>132</v>
      </c>
      <c r="F627" s="15" t="s">
        <v>380</v>
      </c>
      <c r="G627" s="15">
        <v>-30.02527688</v>
      </c>
      <c r="H627" s="15">
        <v>-50.155890300000003</v>
      </c>
      <c r="I627" s="15" t="s">
        <v>154</v>
      </c>
      <c r="J627" s="15" t="s">
        <v>135</v>
      </c>
      <c r="K627" s="15" t="s">
        <v>136</v>
      </c>
      <c r="L627" s="15" t="s">
        <v>148</v>
      </c>
      <c r="M627" s="15">
        <v>100</v>
      </c>
      <c r="N627" s="15">
        <v>17</v>
      </c>
      <c r="O627" s="15">
        <v>0</v>
      </c>
      <c r="P627" s="15">
        <f t="shared" si="308"/>
        <v>200</v>
      </c>
      <c r="Q627" s="20">
        <v>2</v>
      </c>
      <c r="R627" s="16">
        <v>2.5</v>
      </c>
      <c r="S627" s="16">
        <v>7</v>
      </c>
      <c r="T627" s="15"/>
      <c r="U627" s="15"/>
      <c r="V627" s="15">
        <v>0</v>
      </c>
      <c r="W627" s="15">
        <v>2.5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 t="s">
        <v>138</v>
      </c>
      <c r="AD627" s="15" t="s">
        <v>139</v>
      </c>
      <c r="AE627" s="15">
        <v>33.799999999999997</v>
      </c>
      <c r="AF627" s="15">
        <v>7.5</v>
      </c>
      <c r="AG627" s="15">
        <v>1</v>
      </c>
      <c r="AH627" s="15">
        <v>0.5</v>
      </c>
      <c r="AI627" s="15">
        <v>1.3</v>
      </c>
      <c r="AJ627" s="16">
        <f t="shared" si="309"/>
        <v>0.8</v>
      </c>
      <c r="AK627" s="16" t="s">
        <v>135</v>
      </c>
      <c r="AL627" s="16" t="s">
        <v>135</v>
      </c>
      <c r="AM627" s="15" t="s">
        <v>140</v>
      </c>
      <c r="AN627" s="16">
        <f t="shared" si="310"/>
        <v>2</v>
      </c>
      <c r="AO627" s="16">
        <v>0</v>
      </c>
      <c r="AP627" s="16">
        <v>0</v>
      </c>
      <c r="AQ627" s="16">
        <v>0</v>
      </c>
      <c r="AR627" s="16">
        <v>0</v>
      </c>
      <c r="AS627" s="16">
        <v>0</v>
      </c>
      <c r="AT627" s="16" t="s">
        <v>135</v>
      </c>
      <c r="AU627" s="17">
        <f t="shared" si="311"/>
        <v>0</v>
      </c>
      <c r="AV627" s="17"/>
      <c r="AW627" s="17">
        <f>VLOOKUP(I627,ABNT5101!$I$3:$J$9,2)</f>
        <v>10</v>
      </c>
      <c r="AX627" s="17">
        <f>VLOOKUP(I627,ABNT5101!$I$3:$M$9,5)</f>
        <v>0.18</v>
      </c>
      <c r="AY627" s="131" t="str">
        <f>_xlfn.XLOOKUP(I627,ABNT5101!$I:$I,ABNT5101!$L:$L)</f>
        <v>-</v>
      </c>
      <c r="AZ627" s="131">
        <f>_xlfn.XLOOKUP(I627,ABNT5101!$I:$I,ABNT5101!M:M)</f>
        <v>0.18</v>
      </c>
      <c r="BA627" s="131" t="str">
        <f>_xlfn.XLOOKUP(I627,ABNT5101!$I:$I,ABNT5101!N:N)</f>
        <v>-</v>
      </c>
      <c r="BB627" s="131">
        <f>_xlfn.XLOOKUP(I627,ABNT5101!$I:$I,ABNT5101!O:O)</f>
        <v>16</v>
      </c>
      <c r="BC627" s="18" t="str">
        <f t="shared" si="312"/>
        <v>ATENDE</v>
      </c>
      <c r="BD627" s="19">
        <f t="shared" si="313"/>
        <v>0.43999999999999995</v>
      </c>
      <c r="BE627" s="19">
        <f t="shared" si="314"/>
        <v>2.1111111111111116</v>
      </c>
      <c r="BF627" s="19" t="str">
        <f t="shared" si="315"/>
        <v>-</v>
      </c>
      <c r="BG627" s="20">
        <v>14.4</v>
      </c>
      <c r="BH627" s="20">
        <v>0.56000000000000005</v>
      </c>
      <c r="BI627" s="20"/>
      <c r="BJ627" s="20"/>
      <c r="BK627" s="21"/>
      <c r="BL627" s="20"/>
      <c r="BM627" s="18" t="str">
        <f t="shared" si="316"/>
        <v>ATENDE</v>
      </c>
      <c r="BN627" s="18" t="str">
        <f t="shared" si="317"/>
        <v>ATENDE</v>
      </c>
      <c r="BO627" s="18" t="str">
        <f t="shared" si="318"/>
        <v>ATENDE</v>
      </c>
      <c r="BP627" s="18" t="str">
        <f t="shared" si="319"/>
        <v>ATENDE</v>
      </c>
      <c r="BQ627" s="22" t="str">
        <f t="shared" si="320"/>
        <v>C4</v>
      </c>
      <c r="BR627" s="22" t="str">
        <f t="shared" si="337"/>
        <v>P6</v>
      </c>
      <c r="BS627" s="23">
        <f t="shared" si="321"/>
        <v>2.9633333333333334</v>
      </c>
      <c r="BT627" s="20">
        <v>11.89</v>
      </c>
      <c r="BU627" s="20">
        <v>5</v>
      </c>
      <c r="BV627" s="132">
        <f>IF(BR627="-","-",_xlfn.XLOOKUP(BR627,ABNT5101!$B$4:$B$9,ABNT5101!$C$4:$C$9))</f>
        <v>3</v>
      </c>
      <c r="BW627" s="132">
        <f>IF(BR627="-","-",_xlfn.XLOOKUP(BR627,ABNT5101!$B$4:$B$9,ABNT5101!$D$4:$D$9))</f>
        <v>0.6</v>
      </c>
      <c r="BX627" s="18" t="str">
        <f t="shared" si="322"/>
        <v>ATENDE</v>
      </c>
      <c r="BY627" s="18" t="str">
        <f t="shared" si="323"/>
        <v>ATENDE</v>
      </c>
      <c r="BZ627" s="18" t="str">
        <f t="shared" si="324"/>
        <v>ATENDE</v>
      </c>
      <c r="CA627" s="22" t="s">
        <v>135</v>
      </c>
      <c r="CB627" s="23" t="e">
        <f t="shared" si="325"/>
        <v>#VALUE!</v>
      </c>
      <c r="CC627" s="22">
        <v>8.84</v>
      </c>
      <c r="CD627" s="22">
        <v>6.59</v>
      </c>
      <c r="CE627" s="130" t="str">
        <f>IF(CA627="-","-",_xlfn.XLOOKUP(CA627,ABNT5101!$B$4:$B$9,ABNT5101!$C$4:$C$9))</f>
        <v>-</v>
      </c>
      <c r="CF627" s="130" t="str">
        <f>IF(CA627="-","-",_xlfn.XLOOKUP(CA627,ABNT5101!$B$4:$B$9,ABNT5101!$D$4:$D$9))</f>
        <v>-</v>
      </c>
      <c r="CG627" s="18" t="str">
        <f t="shared" si="326"/>
        <v>-</v>
      </c>
      <c r="CH627" s="18" t="str">
        <f t="shared" si="327"/>
        <v>-</v>
      </c>
      <c r="CI627" s="18" t="str">
        <f t="shared" si="328"/>
        <v>-</v>
      </c>
      <c r="CJ627" s="133" t="str">
        <f>_xlfn.XLOOKUP(CK627,'Banco de dados'!$B:$B,'Banco de dados'!$D:$D)</f>
        <v>SX LIGHTING</v>
      </c>
      <c r="CK627" s="25" t="s">
        <v>805</v>
      </c>
      <c r="CL627" s="24" t="str">
        <f>_xlfn.XLOOKUP(CK627,'Banco de dados'!$B:$B,'Banco de dados'!$E:$E)</f>
        <v>SXINEVO050K40L12CZF7PHF</v>
      </c>
      <c r="CM627" s="24"/>
      <c r="CN627" s="24">
        <f>IF(CM627="-","-",_xlfn.XLOOKUP(CM627,'Banco de dados'!$B:$B,'Banco de dados'!$E:$E))</f>
        <v>0</v>
      </c>
      <c r="CO627" s="26">
        <f t="shared" si="329"/>
        <v>1</v>
      </c>
      <c r="CP627" s="24">
        <f>_xlfn.XLOOKUP(CK627,'Banco de dados'!$B:$B,'Banco de dados'!$H:$H)</f>
        <v>50</v>
      </c>
      <c r="CQ627" s="24">
        <f>_xlfn.XLOOKUP(CM627,'Banco de dados'!$B:$B,'Banco de dados'!$H:$H)</f>
        <v>0</v>
      </c>
      <c r="CR627" s="24">
        <f>_xlfn.XLOOKUP(CK627,'Banco de dados'!$B:$B,'Banco de dados'!$F:$F)</f>
        <v>8650</v>
      </c>
      <c r="CS627" s="24">
        <f>_xlfn.XLOOKUP(CM627,'Banco de dados'!$B:$B,'Banco de dados'!$F:$F)</f>
        <v>0</v>
      </c>
      <c r="CT627" s="25">
        <v>0</v>
      </c>
      <c r="CU627" s="25"/>
      <c r="CV627" s="24" t="str">
        <f>IF(AI627&lt;=0.5,"Curto I",IF(AND(AI627&gt;='Braços de IP'!$B$9,AI627&lt;='Braços de IP'!$D$9),'Braços de IP'!$E$9,IF(AND(AI627&gt;='Braços de IP'!$B$10,AI627&lt;='Braços de IP'!$D$10),'Braços de IP'!$E$10,IF(AND(AI627&gt;='Braços de IP'!$B$11,AI627&lt;='Braços de IP'!$D$11),'Braços de IP'!$E$11,IF(AND(AI627&gt;='Braços de IP'!$B$12,AI627&lt;='Braços de IP'!$D$12),'Braços de IP'!$E$12,IF(AND(AI627&gt;='Braços de IP'!$B$13,AI627&lt;='Braços de IP'!$D$13),'Braços de IP'!$E$13,IF(AND(AI627&gt;='Braços de IP'!$B$14,AI627&lt;='Braços de IP'!$D$14),'Braços de IP'!$E$14,"ERRO")))))))</f>
        <v>Curto II</v>
      </c>
      <c r="CW627" s="25"/>
      <c r="CX627" s="24" t="str">
        <f>IF($CW627="","",VLOOKUP($CW627,'Braços de IP'!$E$9:$I$15,2,0))</f>
        <v/>
      </c>
      <c r="CY627" s="27" t="str">
        <f>IF($CW627="","",VLOOKUP($CW627,'Braços de IP'!$E$9:$I$15,5,0))</f>
        <v/>
      </c>
      <c r="CZ627" s="24"/>
      <c r="DA627" s="24"/>
      <c r="DB627" s="24"/>
      <c r="DC627" s="24"/>
      <c r="DD627" s="24"/>
      <c r="DE627" s="24"/>
      <c r="DF627" s="28">
        <f t="shared" si="330"/>
        <v>50</v>
      </c>
      <c r="DG627" s="29">
        <f t="shared" si="331"/>
        <v>100</v>
      </c>
      <c r="DH627" s="28">
        <f t="shared" si="332"/>
        <v>150</v>
      </c>
      <c r="DI627" s="30">
        <f t="shared" si="333"/>
        <v>0.5</v>
      </c>
      <c r="DJ627" s="31"/>
      <c r="DK627" s="32"/>
      <c r="DL627" s="15" t="s">
        <v>141</v>
      </c>
      <c r="DM627" s="15"/>
      <c r="DO627" s="33">
        <f t="shared" si="334"/>
        <v>0.57264957264957261</v>
      </c>
    </row>
    <row r="628" spans="3:119" ht="15.75" hidden="1" customHeight="1" x14ac:dyDescent="0.3">
      <c r="C628" t="s">
        <v>1006</v>
      </c>
      <c r="D628" s="15">
        <v>209</v>
      </c>
      <c r="E628" s="15" t="s">
        <v>132</v>
      </c>
      <c r="F628" s="15" t="s">
        <v>380</v>
      </c>
      <c r="G628" s="15">
        <v>-30.02527688</v>
      </c>
      <c r="H628" s="15">
        <v>-50.155890300000003</v>
      </c>
      <c r="I628" s="15" t="s">
        <v>154</v>
      </c>
      <c r="J628" s="15" t="s">
        <v>135</v>
      </c>
      <c r="K628" s="15" t="s">
        <v>136</v>
      </c>
      <c r="L628" s="15" t="s">
        <v>148</v>
      </c>
      <c r="M628" s="15">
        <v>100</v>
      </c>
      <c r="N628" s="15">
        <v>17</v>
      </c>
      <c r="O628" s="15">
        <v>0</v>
      </c>
      <c r="P628" s="15">
        <f t="shared" si="308"/>
        <v>200</v>
      </c>
      <c r="Q628" s="20">
        <v>2</v>
      </c>
      <c r="R628" s="16">
        <v>2.5</v>
      </c>
      <c r="S628" s="16">
        <v>7</v>
      </c>
      <c r="T628" s="15"/>
      <c r="U628" s="15"/>
      <c r="V628" s="15">
        <v>0</v>
      </c>
      <c r="W628" s="15">
        <v>2.5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 t="s">
        <v>138</v>
      </c>
      <c r="AD628" s="15" t="s">
        <v>139</v>
      </c>
      <c r="AE628" s="15">
        <v>33.799999999999997</v>
      </c>
      <c r="AF628" s="15">
        <v>7.5</v>
      </c>
      <c r="AG628" s="15">
        <v>1</v>
      </c>
      <c r="AH628" s="15">
        <v>0.5</v>
      </c>
      <c r="AI628" s="15">
        <v>1.3</v>
      </c>
      <c r="AJ628" s="16">
        <f t="shared" si="309"/>
        <v>0.8</v>
      </c>
      <c r="AK628" s="16" t="s">
        <v>135</v>
      </c>
      <c r="AL628" s="16" t="s">
        <v>135</v>
      </c>
      <c r="AM628" s="15" t="s">
        <v>140</v>
      </c>
      <c r="AN628" s="16">
        <f t="shared" si="310"/>
        <v>2</v>
      </c>
      <c r="AO628" s="16">
        <v>0</v>
      </c>
      <c r="AP628" s="16">
        <v>0</v>
      </c>
      <c r="AQ628" s="16">
        <v>0</v>
      </c>
      <c r="AR628" s="16">
        <v>0</v>
      </c>
      <c r="AS628" s="16">
        <v>0</v>
      </c>
      <c r="AT628" s="16" t="s">
        <v>135</v>
      </c>
      <c r="AU628" s="17">
        <f t="shared" si="311"/>
        <v>0</v>
      </c>
      <c r="AV628" s="17"/>
      <c r="AW628" s="17">
        <f>VLOOKUP(I628,ABNT5101!$I$3:$J$9,2)</f>
        <v>10</v>
      </c>
      <c r="AX628" s="17">
        <f>VLOOKUP(I628,ABNT5101!$I$3:$M$9,5)</f>
        <v>0.18</v>
      </c>
      <c r="AY628" s="131" t="str">
        <f>_xlfn.XLOOKUP(I628,ABNT5101!$I:$I,ABNT5101!$L:$L)</f>
        <v>-</v>
      </c>
      <c r="AZ628" s="131">
        <f>_xlfn.XLOOKUP(I628,ABNT5101!$I:$I,ABNT5101!M:M)</f>
        <v>0.18</v>
      </c>
      <c r="BA628" s="131" t="str">
        <f>_xlfn.XLOOKUP(I628,ABNT5101!$I:$I,ABNT5101!N:N)</f>
        <v>-</v>
      </c>
      <c r="BB628" s="131">
        <f>_xlfn.XLOOKUP(I628,ABNT5101!$I:$I,ABNT5101!O:O)</f>
        <v>16</v>
      </c>
      <c r="BC628" s="18" t="str">
        <f t="shared" si="312"/>
        <v>ATENDE</v>
      </c>
      <c r="BD628" s="19">
        <f t="shared" si="313"/>
        <v>0.1160000000000001</v>
      </c>
      <c r="BE628" s="19">
        <f t="shared" si="314"/>
        <v>1.7777777777777777</v>
      </c>
      <c r="BF628" s="19" t="str">
        <f t="shared" si="315"/>
        <v>-</v>
      </c>
      <c r="BG628" s="20">
        <v>11.16</v>
      </c>
      <c r="BH628" s="20">
        <v>0.5</v>
      </c>
      <c r="BI628" s="20"/>
      <c r="BJ628" s="20"/>
      <c r="BK628" s="21"/>
      <c r="BL628" s="20"/>
      <c r="BM628" s="18" t="str">
        <f t="shared" si="316"/>
        <v>ATENDE</v>
      </c>
      <c r="BN628" s="18" t="str">
        <f t="shared" si="317"/>
        <v>ATENDE</v>
      </c>
      <c r="BO628" s="18" t="str">
        <f t="shared" si="318"/>
        <v>ATENDE</v>
      </c>
      <c r="BP628" s="18" t="str">
        <f t="shared" si="319"/>
        <v>ATENDE</v>
      </c>
      <c r="BQ628" s="22" t="str">
        <f t="shared" si="320"/>
        <v>C4</v>
      </c>
      <c r="BR628" s="22" t="str">
        <f t="shared" si="337"/>
        <v>P6</v>
      </c>
      <c r="BS628" s="23">
        <f t="shared" si="321"/>
        <v>2.0166666666666671</v>
      </c>
      <c r="BT628" s="20">
        <v>9.0500000000000007</v>
      </c>
      <c r="BU628" s="20">
        <v>4.3099999999999996</v>
      </c>
      <c r="BV628" s="132">
        <f>IF(BR628="-","-",_xlfn.XLOOKUP(BR628,ABNT5101!$B$4:$B$9,ABNT5101!$C$4:$C$9))</f>
        <v>3</v>
      </c>
      <c r="BW628" s="132">
        <f>IF(BR628="-","-",_xlfn.XLOOKUP(BR628,ABNT5101!$B$4:$B$9,ABNT5101!$D$4:$D$9))</f>
        <v>0.6</v>
      </c>
      <c r="BX628" s="18" t="str">
        <f t="shared" si="322"/>
        <v>ATENDE</v>
      </c>
      <c r="BY628" s="18" t="str">
        <f t="shared" si="323"/>
        <v>ATENDE</v>
      </c>
      <c r="BZ628" s="18" t="str">
        <f t="shared" si="324"/>
        <v>ATENDE</v>
      </c>
      <c r="CA628" s="22" t="s">
        <v>135</v>
      </c>
      <c r="CB628" s="23" t="e">
        <f t="shared" si="325"/>
        <v>#VALUE!</v>
      </c>
      <c r="CC628" s="22">
        <v>4.87</v>
      </c>
      <c r="CD628" s="22">
        <v>2.81</v>
      </c>
      <c r="CE628" s="130" t="str">
        <f>IF(CA628="-","-",_xlfn.XLOOKUP(CA628,ABNT5101!$B$4:$B$9,ABNT5101!$C$4:$C$9))</f>
        <v>-</v>
      </c>
      <c r="CF628" s="130" t="str">
        <f>IF(CA628="-","-",_xlfn.XLOOKUP(CA628,ABNT5101!$B$4:$B$9,ABNT5101!$D$4:$D$9))</f>
        <v>-</v>
      </c>
      <c r="CG628" s="18" t="str">
        <f t="shared" si="326"/>
        <v>-</v>
      </c>
      <c r="CH628" s="18" t="str">
        <f t="shared" si="327"/>
        <v>-</v>
      </c>
      <c r="CI628" s="18" t="str">
        <f t="shared" si="328"/>
        <v>-</v>
      </c>
      <c r="CJ628" s="133" t="str">
        <f>_xlfn.XLOOKUP(CK628,'Banco de dados'!$B:$B,'Banco de dados'!$D:$D)</f>
        <v>TECNOWATT</v>
      </c>
      <c r="CK628" s="25" t="s">
        <v>826</v>
      </c>
      <c r="CL628" s="24" t="str">
        <f>_xlfn.XLOOKUP(CK628,'Banco de dados'!$B:$B,'Banco de dados'!$E:$E)</f>
        <v>SIGSAGPTLRRSSNDL_40W_50IBBRS
1-10C1MUN6.5</v>
      </c>
      <c r="CM628" s="24"/>
      <c r="CN628" s="24">
        <f>IF(CM628="-","-",_xlfn.XLOOKUP(CM628,'Banco de dados'!$B:$B,'Banco de dados'!$E:$E))</f>
        <v>0</v>
      </c>
      <c r="CO628" s="26">
        <f t="shared" si="329"/>
        <v>1</v>
      </c>
      <c r="CP628" s="24">
        <f>_xlfn.XLOOKUP(CK628,'Banco de dados'!$B:$B,'Banco de dados'!$H:$H)</f>
        <v>40</v>
      </c>
      <c r="CQ628" s="24">
        <f>_xlfn.XLOOKUP(CM628,'Banco de dados'!$B:$B,'Banco de dados'!$H:$H)</f>
        <v>0</v>
      </c>
      <c r="CR628" s="24">
        <f>_xlfn.XLOOKUP(CK628,'Banco de dados'!$B:$B,'Banco de dados'!$F:$F)</f>
        <v>6641</v>
      </c>
      <c r="CS628" s="24">
        <f>_xlfn.XLOOKUP(CM628,'Banco de dados'!$B:$B,'Banco de dados'!$F:$F)</f>
        <v>0</v>
      </c>
      <c r="CT628" s="25">
        <v>0</v>
      </c>
      <c r="CU628" s="25"/>
      <c r="CV628" s="24" t="str">
        <f>IF(AI628&lt;=0.5,"Curto I",IF(AND(AI628&gt;='Braços de IP'!$B$9,AI628&lt;='Braços de IP'!$D$9),'Braços de IP'!$E$9,IF(AND(AI628&gt;='Braços de IP'!$B$10,AI628&lt;='Braços de IP'!$D$10),'Braços de IP'!$E$10,IF(AND(AI628&gt;='Braços de IP'!$B$11,AI628&lt;='Braços de IP'!$D$11),'Braços de IP'!$E$11,IF(AND(AI628&gt;='Braços de IP'!$B$12,AI628&lt;='Braços de IP'!$D$12),'Braços de IP'!$E$12,IF(AND(AI628&gt;='Braços de IP'!$B$13,AI628&lt;='Braços de IP'!$D$13),'Braços de IP'!$E$13,IF(AND(AI628&gt;='Braços de IP'!$B$14,AI628&lt;='Braços de IP'!$D$14),'Braços de IP'!$E$14,"ERRO")))))))</f>
        <v>Curto II</v>
      </c>
      <c r="CW628" s="25"/>
      <c r="CX628" s="24" t="str">
        <f>IF($CW628="","",VLOOKUP($CW628,'Braços de IP'!$E$9:$I$15,2,0))</f>
        <v/>
      </c>
      <c r="CY628" s="27" t="str">
        <f>IF($CW628="","",VLOOKUP($CW628,'Braços de IP'!$E$9:$I$15,5,0))</f>
        <v/>
      </c>
      <c r="CZ628" s="24"/>
      <c r="DA628" s="24"/>
      <c r="DB628" s="24"/>
      <c r="DC628" s="24"/>
      <c r="DD628" s="24"/>
      <c r="DE628" s="24"/>
      <c r="DF628" s="28">
        <f t="shared" si="330"/>
        <v>40</v>
      </c>
      <c r="DG628" s="29">
        <f t="shared" si="331"/>
        <v>100</v>
      </c>
      <c r="DH628" s="28">
        <f t="shared" si="332"/>
        <v>140</v>
      </c>
      <c r="DI628" s="30">
        <f t="shared" si="333"/>
        <v>0.6</v>
      </c>
      <c r="DJ628" s="31"/>
      <c r="DK628" s="32"/>
      <c r="DL628" s="15" t="s">
        <v>141</v>
      </c>
      <c r="DM628" s="15"/>
      <c r="DO628" s="33">
        <f t="shared" si="334"/>
        <v>0.65811965811965811</v>
      </c>
    </row>
    <row r="629" spans="3:119" ht="15.75" hidden="1" customHeight="1" x14ac:dyDescent="0.3">
      <c r="C629" t="s">
        <v>1006</v>
      </c>
      <c r="D629" s="15">
        <v>210</v>
      </c>
      <c r="E629" s="15" t="s">
        <v>132</v>
      </c>
      <c r="F629" s="15" t="s">
        <v>381</v>
      </c>
      <c r="G629" s="15">
        <v>-30.02464707</v>
      </c>
      <c r="H629" s="15">
        <v>-50.155037909999997</v>
      </c>
      <c r="I629" s="15" t="s">
        <v>154</v>
      </c>
      <c r="J629" s="15" t="s">
        <v>135</v>
      </c>
      <c r="K629" s="15" t="s">
        <v>136</v>
      </c>
      <c r="L629" s="15" t="s">
        <v>148</v>
      </c>
      <c r="M629" s="15">
        <v>150</v>
      </c>
      <c r="N629" s="15">
        <v>22</v>
      </c>
      <c r="O629" s="15">
        <v>0</v>
      </c>
      <c r="P629" s="15">
        <f t="shared" si="308"/>
        <v>300</v>
      </c>
      <c r="Q629" s="20">
        <v>2</v>
      </c>
      <c r="R629" s="16">
        <v>1.5</v>
      </c>
      <c r="S629" s="16">
        <v>5</v>
      </c>
      <c r="T629" s="15"/>
      <c r="U629" s="15"/>
      <c r="V629" s="15">
        <v>0</v>
      </c>
      <c r="W629" s="15">
        <v>1.5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 t="s">
        <v>138</v>
      </c>
      <c r="AD629" s="15" t="s">
        <v>139</v>
      </c>
      <c r="AE629" s="15">
        <v>34.9</v>
      </c>
      <c r="AF629" s="15">
        <v>8.5</v>
      </c>
      <c r="AG629" s="15">
        <v>1</v>
      </c>
      <c r="AH629" s="15">
        <v>0.5</v>
      </c>
      <c r="AI629" s="15">
        <v>1.3</v>
      </c>
      <c r="AJ629" s="16">
        <f t="shared" si="309"/>
        <v>0.8</v>
      </c>
      <c r="AK629" s="16" t="s">
        <v>135</v>
      </c>
      <c r="AL629" s="16" t="s">
        <v>135</v>
      </c>
      <c r="AM629" s="15" t="s">
        <v>140</v>
      </c>
      <c r="AN629" s="16">
        <f t="shared" si="310"/>
        <v>2</v>
      </c>
      <c r="AO629" s="16">
        <v>0</v>
      </c>
      <c r="AP629" s="16">
        <v>0</v>
      </c>
      <c r="AQ629" s="16">
        <v>0</v>
      </c>
      <c r="AR629" s="16">
        <v>0</v>
      </c>
      <c r="AS629" s="16">
        <v>0</v>
      </c>
      <c r="AT629" s="16" t="s">
        <v>135</v>
      </c>
      <c r="AU629" s="17">
        <f t="shared" si="311"/>
        <v>0</v>
      </c>
      <c r="AV629" s="17"/>
      <c r="AW629" s="17">
        <f>VLOOKUP(I629,ABNT5101!$I$3:$J$9,2)</f>
        <v>10</v>
      </c>
      <c r="AX629" s="17">
        <f>VLOOKUP(I629,ABNT5101!$I$3:$M$9,5)</f>
        <v>0.18</v>
      </c>
      <c r="AY629" s="131" t="str">
        <f>_xlfn.XLOOKUP(I629,ABNT5101!$I:$I,ABNT5101!$L:$L)</f>
        <v>-</v>
      </c>
      <c r="AZ629" s="131">
        <f>_xlfn.XLOOKUP(I629,ABNT5101!$I:$I,ABNT5101!M:M)</f>
        <v>0.18</v>
      </c>
      <c r="BA629" s="131" t="str">
        <f>_xlfn.XLOOKUP(I629,ABNT5101!$I:$I,ABNT5101!N:N)</f>
        <v>-</v>
      </c>
      <c r="BB629" s="131">
        <f>_xlfn.XLOOKUP(I629,ABNT5101!$I:$I,ABNT5101!O:O)</f>
        <v>16</v>
      </c>
      <c r="BC629" s="18" t="str">
        <f t="shared" si="312"/>
        <v>ATENDE</v>
      </c>
      <c r="BD629" s="19">
        <f t="shared" si="313"/>
        <v>0.10399999999999987</v>
      </c>
      <c r="BE629" s="19">
        <f t="shared" si="314"/>
        <v>1.6111111111111112</v>
      </c>
      <c r="BF629" s="19" t="str">
        <f t="shared" si="315"/>
        <v>-</v>
      </c>
      <c r="BG629" s="20">
        <v>11.04</v>
      </c>
      <c r="BH629" s="20">
        <v>0.47</v>
      </c>
      <c r="BI629" s="20"/>
      <c r="BJ629" s="20"/>
      <c r="BK629" s="21"/>
      <c r="BL629" s="20"/>
      <c r="BM629" s="18" t="str">
        <f t="shared" si="316"/>
        <v>ATENDE</v>
      </c>
      <c r="BN629" s="18" t="str">
        <f t="shared" si="317"/>
        <v>ATENDE</v>
      </c>
      <c r="BO629" s="18" t="str">
        <f t="shared" si="318"/>
        <v>ATENDE</v>
      </c>
      <c r="BP629" s="18" t="str">
        <f t="shared" si="319"/>
        <v>ATENDE</v>
      </c>
      <c r="BQ629" s="22" t="str">
        <f t="shared" si="320"/>
        <v>C4</v>
      </c>
      <c r="BR629" s="22" t="str">
        <f t="shared" si="337"/>
        <v>P6</v>
      </c>
      <c r="BS629" s="23">
        <f t="shared" si="321"/>
        <v>2.2733333333333334</v>
      </c>
      <c r="BT629" s="20">
        <v>9.82</v>
      </c>
      <c r="BU629" s="20">
        <v>4.66</v>
      </c>
      <c r="BV629" s="132">
        <f>IF(BR629="-","-",_xlfn.XLOOKUP(BR629,ABNT5101!$B$4:$B$9,ABNT5101!$C$4:$C$9))</f>
        <v>3</v>
      </c>
      <c r="BW629" s="132">
        <f>IF(BR629="-","-",_xlfn.XLOOKUP(BR629,ABNT5101!$B$4:$B$9,ABNT5101!$D$4:$D$9))</f>
        <v>0.6</v>
      </c>
      <c r="BX629" s="18" t="str">
        <f t="shared" si="322"/>
        <v>ATENDE</v>
      </c>
      <c r="BY629" s="18" t="str">
        <f t="shared" si="323"/>
        <v>ATENDE</v>
      </c>
      <c r="BZ629" s="18" t="str">
        <f t="shared" si="324"/>
        <v>ATENDE</v>
      </c>
      <c r="CA629" s="22" t="str">
        <f>BR629</f>
        <v>P6</v>
      </c>
      <c r="CB629" s="23">
        <f t="shared" si="325"/>
        <v>2.2799999999999998</v>
      </c>
      <c r="CC629" s="22">
        <v>9.84</v>
      </c>
      <c r="CD629" s="22">
        <v>5.39</v>
      </c>
      <c r="CE629" s="130">
        <f>IF(CA629="-","-",_xlfn.XLOOKUP(CA629,ABNT5101!$B$4:$B$9,ABNT5101!$C$4:$C$9))</f>
        <v>3</v>
      </c>
      <c r="CF629" s="130">
        <f>IF(CA629="-","-",_xlfn.XLOOKUP(CA629,ABNT5101!$B$4:$B$9,ABNT5101!$D$4:$D$9))</f>
        <v>0.6</v>
      </c>
      <c r="CG629" s="18" t="str">
        <f t="shared" si="326"/>
        <v>ATENDE</v>
      </c>
      <c r="CH629" s="18" t="str">
        <f t="shared" si="327"/>
        <v>ATENDE</v>
      </c>
      <c r="CI629" s="18" t="str">
        <f t="shared" si="328"/>
        <v>ATENDE</v>
      </c>
      <c r="CJ629" s="133" t="str">
        <f>_xlfn.XLOOKUP(CK629,'Banco de dados'!$B:$B,'Banco de dados'!$D:$D)</f>
        <v>LEDSTAR</v>
      </c>
      <c r="CK629" s="25" t="s">
        <v>713</v>
      </c>
      <c r="CL629" s="24" t="str">
        <f>_xlfn.XLOOKUP(CK629,'Banco de dados'!$B:$B,'Banco de dados'!$E:$E)</f>
        <v>LUM LED SL VT 9.1 52W</v>
      </c>
      <c r="CM629" s="24"/>
      <c r="CN629" s="24" t="e">
        <f>IF(CM629="-","-",_xlfn.XLOOKUP(CM629,'Banco de dados'!$B:$B,'Banco de dados'!$E:$E))</f>
        <v>#N/A</v>
      </c>
      <c r="CO629" s="26">
        <f t="shared" si="329"/>
        <v>1</v>
      </c>
      <c r="CP629" s="24">
        <f>_xlfn.XLOOKUP(CK629,'Banco de dados'!$B:$B,'Banco de dados'!$H:$H)</f>
        <v>52</v>
      </c>
      <c r="CQ629" s="24" t="e">
        <f>_xlfn.XLOOKUP(CM629,'Banco de dados'!$B:$B,'Banco de dados'!$H:$H)</f>
        <v>#N/A</v>
      </c>
      <c r="CR629" s="24">
        <f>_xlfn.XLOOKUP(CK629,'Banco de dados'!$B:$B,'Banco de dados'!$F:$F)</f>
        <v>8960.18</v>
      </c>
      <c r="CS629" s="24">
        <f>_xlfn.XLOOKUP(CM629,'Banco de dados'!$B:$B,'Banco de dados'!$F:$F)</f>
        <v>0</v>
      </c>
      <c r="CT629" s="25">
        <v>0</v>
      </c>
      <c r="CU629" s="25"/>
      <c r="CV629" s="24" t="str">
        <f>IF(AI629&lt;=0.5,"Curto I",IF(AND(AI629&gt;='Braços de IP'!$B$9,AI629&lt;='Braços de IP'!$D$9),'Braços de IP'!$E$9,IF(AND(AI629&gt;='Braços de IP'!$B$10,AI629&lt;='Braços de IP'!$D$10),'Braços de IP'!$E$10,IF(AND(AI629&gt;='Braços de IP'!$B$11,AI629&lt;='Braços de IP'!$D$11),'Braços de IP'!$E$11,IF(AND(AI629&gt;='Braços de IP'!$B$12,AI629&lt;='Braços de IP'!$D$12),'Braços de IP'!$E$12,IF(AND(AI629&gt;='Braços de IP'!$B$13,AI629&lt;='Braços de IP'!$D$13),'Braços de IP'!$E$13,IF(AND(AI629&gt;='Braços de IP'!$B$14,AI629&lt;='Braços de IP'!$D$14),'Braços de IP'!$E$14,"ERRO")))))))</f>
        <v>Curto II</v>
      </c>
      <c r="CW629" s="25"/>
      <c r="CX629" s="24" t="str">
        <f>IF($CW629="","",VLOOKUP($CW629,'Braços de IP'!$E$9:$I$15,2,0))</f>
        <v/>
      </c>
      <c r="CY629" s="27" t="str">
        <f>IF($CW629="","",VLOOKUP($CW629,'Braços de IP'!$E$9:$I$15,5,0))</f>
        <v/>
      </c>
      <c r="CZ629" s="24"/>
      <c r="DA629" s="24"/>
      <c r="DB629" s="24"/>
      <c r="DC629" s="24"/>
      <c r="DD629" s="24"/>
      <c r="DE629" s="24"/>
      <c r="DF629" s="28">
        <f t="shared" si="330"/>
        <v>52</v>
      </c>
      <c r="DG629" s="29">
        <f t="shared" si="331"/>
        <v>150</v>
      </c>
      <c r="DH629" s="28">
        <f t="shared" si="332"/>
        <v>202</v>
      </c>
      <c r="DI629" s="30">
        <f t="shared" si="333"/>
        <v>0.65333333333333332</v>
      </c>
      <c r="DJ629" s="31"/>
      <c r="DK629" s="32"/>
      <c r="DL629" s="15" t="s">
        <v>141</v>
      </c>
      <c r="DM629" s="15"/>
      <c r="DO629" s="33">
        <f t="shared" si="334"/>
        <v>0.69767441860465118</v>
      </c>
    </row>
    <row r="630" spans="3:119" ht="15.75" hidden="1" customHeight="1" x14ac:dyDescent="0.3">
      <c r="C630" t="s">
        <v>1006</v>
      </c>
      <c r="D630" s="15">
        <v>210</v>
      </c>
      <c r="E630" s="15" t="s">
        <v>132</v>
      </c>
      <c r="F630" s="15" t="s">
        <v>381</v>
      </c>
      <c r="G630" s="15">
        <v>-30.02464707</v>
      </c>
      <c r="H630" s="15">
        <v>-50.155037909999997</v>
      </c>
      <c r="I630" s="15" t="s">
        <v>154</v>
      </c>
      <c r="J630" s="15" t="s">
        <v>135</v>
      </c>
      <c r="K630" s="15" t="s">
        <v>136</v>
      </c>
      <c r="L630" s="15" t="s">
        <v>148</v>
      </c>
      <c r="M630" s="15">
        <v>150</v>
      </c>
      <c r="N630" s="15">
        <v>22</v>
      </c>
      <c r="O630" s="15">
        <v>0</v>
      </c>
      <c r="P630" s="15">
        <f t="shared" si="308"/>
        <v>300</v>
      </c>
      <c r="Q630" s="20">
        <v>2</v>
      </c>
      <c r="R630" s="16">
        <v>1.5</v>
      </c>
      <c r="S630" s="16">
        <v>5</v>
      </c>
      <c r="T630" s="15"/>
      <c r="U630" s="15"/>
      <c r="V630" s="15">
        <v>0</v>
      </c>
      <c r="W630" s="15">
        <v>1.5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 t="s">
        <v>138</v>
      </c>
      <c r="AD630" s="15" t="s">
        <v>139</v>
      </c>
      <c r="AE630" s="15">
        <v>34.9</v>
      </c>
      <c r="AF630" s="15">
        <v>8.5</v>
      </c>
      <c r="AG630" s="15">
        <v>1</v>
      </c>
      <c r="AH630" s="15">
        <v>0.5</v>
      </c>
      <c r="AI630" s="15">
        <v>1.3</v>
      </c>
      <c r="AJ630" s="16">
        <f t="shared" si="309"/>
        <v>0.8</v>
      </c>
      <c r="AK630" s="16" t="s">
        <v>135</v>
      </c>
      <c r="AL630" s="16" t="s">
        <v>135</v>
      </c>
      <c r="AM630" s="15" t="s">
        <v>140</v>
      </c>
      <c r="AN630" s="16">
        <f t="shared" si="310"/>
        <v>2</v>
      </c>
      <c r="AO630" s="16">
        <v>0</v>
      </c>
      <c r="AP630" s="16">
        <v>0</v>
      </c>
      <c r="AQ630" s="16">
        <v>0</v>
      </c>
      <c r="AR630" s="16">
        <v>0</v>
      </c>
      <c r="AS630" s="16">
        <v>0</v>
      </c>
      <c r="AT630" s="16" t="s">
        <v>135</v>
      </c>
      <c r="AU630" s="17">
        <f t="shared" si="311"/>
        <v>0</v>
      </c>
      <c r="AV630" s="17"/>
      <c r="AW630" s="17">
        <f>VLOOKUP(I630,ABNT5101!$I$3:$J$9,2)</f>
        <v>10</v>
      </c>
      <c r="AX630" s="17">
        <f>VLOOKUP(I630,ABNT5101!$I$3:$M$9,5)</f>
        <v>0.18</v>
      </c>
      <c r="AY630" s="131" t="str">
        <f>_xlfn.XLOOKUP(I630,ABNT5101!$I:$I,ABNT5101!$L:$L)</f>
        <v>-</v>
      </c>
      <c r="AZ630" s="131">
        <f>_xlfn.XLOOKUP(I630,ABNT5101!$I:$I,ABNT5101!M:M)</f>
        <v>0.18</v>
      </c>
      <c r="BA630" s="131" t="str">
        <f>_xlfn.XLOOKUP(I630,ABNT5101!$I:$I,ABNT5101!N:N)</f>
        <v>-</v>
      </c>
      <c r="BB630" s="131">
        <f>_xlfn.XLOOKUP(I630,ABNT5101!$I:$I,ABNT5101!O:O)</f>
        <v>16</v>
      </c>
      <c r="BC630" s="18" t="str">
        <f t="shared" si="312"/>
        <v>ATENDE</v>
      </c>
      <c r="BD630" s="19">
        <f t="shared" si="313"/>
        <v>0.30099999999999993</v>
      </c>
      <c r="BE630" s="19">
        <f t="shared" si="314"/>
        <v>2.2777777777777777</v>
      </c>
      <c r="BF630" s="19" t="str">
        <f t="shared" si="315"/>
        <v>-</v>
      </c>
      <c r="BG630" s="20">
        <v>13.01</v>
      </c>
      <c r="BH630" s="20">
        <v>0.59</v>
      </c>
      <c r="BI630" s="20"/>
      <c r="BJ630" s="20"/>
      <c r="BK630" s="21"/>
      <c r="BL630" s="20"/>
      <c r="BM630" s="18" t="str">
        <f t="shared" si="316"/>
        <v>ATENDE</v>
      </c>
      <c r="BN630" s="18" t="str">
        <f t="shared" si="317"/>
        <v>ATENDE</v>
      </c>
      <c r="BO630" s="18" t="str">
        <f t="shared" si="318"/>
        <v>ATENDE</v>
      </c>
      <c r="BP630" s="18" t="str">
        <f t="shared" si="319"/>
        <v>ATENDE</v>
      </c>
      <c r="BQ630" s="22" t="str">
        <f t="shared" si="320"/>
        <v>C4</v>
      </c>
      <c r="BR630" s="22" t="str">
        <f t="shared" si="337"/>
        <v>P6</v>
      </c>
      <c r="BS630" s="23">
        <f t="shared" si="321"/>
        <v>2.83</v>
      </c>
      <c r="BT630" s="20">
        <v>11.49</v>
      </c>
      <c r="BU630" s="20">
        <v>6.63</v>
      </c>
      <c r="BV630" s="132">
        <f>IF(BR630="-","-",_xlfn.XLOOKUP(BR630,ABNT5101!$B$4:$B$9,ABNT5101!$C$4:$C$9))</f>
        <v>3</v>
      </c>
      <c r="BW630" s="132">
        <f>IF(BR630="-","-",_xlfn.XLOOKUP(BR630,ABNT5101!$B$4:$B$9,ABNT5101!$D$4:$D$9))</f>
        <v>0.6</v>
      </c>
      <c r="BX630" s="18" t="str">
        <f t="shared" si="322"/>
        <v>ATENDE</v>
      </c>
      <c r="BY630" s="18" t="str">
        <f t="shared" si="323"/>
        <v>ATENDE</v>
      </c>
      <c r="BZ630" s="18" t="str">
        <f t="shared" si="324"/>
        <v>ATENDE</v>
      </c>
      <c r="CA630" s="22" t="str">
        <f>BR630</f>
        <v>P6</v>
      </c>
      <c r="CB630" s="23">
        <f t="shared" si="325"/>
        <v>2.9266666666666663</v>
      </c>
      <c r="CC630" s="22">
        <v>11.78</v>
      </c>
      <c r="CD630" s="22">
        <v>8.69</v>
      </c>
      <c r="CE630" s="130">
        <f>IF(CA630="-","-",_xlfn.XLOOKUP(CA630,ABNT5101!$B$4:$B$9,ABNT5101!$C$4:$C$9))</f>
        <v>3</v>
      </c>
      <c r="CF630" s="130">
        <f>IF(CA630="-","-",_xlfn.XLOOKUP(CA630,ABNT5101!$B$4:$B$9,ABNT5101!$D$4:$D$9))</f>
        <v>0.6</v>
      </c>
      <c r="CG630" s="18" t="str">
        <f t="shared" si="326"/>
        <v>ATENDE</v>
      </c>
      <c r="CH630" s="18" t="str">
        <f t="shared" si="327"/>
        <v>ATENDE</v>
      </c>
      <c r="CI630" s="18" t="str">
        <f t="shared" si="328"/>
        <v>ATENDE</v>
      </c>
      <c r="CJ630" s="133" t="str">
        <f>_xlfn.XLOOKUP(CK630,'Banco de dados'!$B:$B,'Banco de dados'!$D:$D)</f>
        <v>SX LIGHTING</v>
      </c>
      <c r="CK630" s="25" t="s">
        <v>805</v>
      </c>
      <c r="CL630" s="24" t="str">
        <f>_xlfn.XLOOKUP(CK630,'Banco de dados'!$B:$B,'Banco de dados'!$E:$E)</f>
        <v>SXINEVO050K40L12CZF7PHF</v>
      </c>
      <c r="CM630" s="24"/>
      <c r="CN630" s="24" t="e">
        <f>IF(CM630="-","-",_xlfn.XLOOKUP(CM630,'Banco de dados'!$B:$B,'Banco de dados'!$E:$E))</f>
        <v>#N/A</v>
      </c>
      <c r="CO630" s="26">
        <f t="shared" si="329"/>
        <v>1</v>
      </c>
      <c r="CP630" s="24">
        <f>_xlfn.XLOOKUP(CK630,'Banco de dados'!$B:$B,'Banco de dados'!$H:$H)</f>
        <v>50</v>
      </c>
      <c r="CQ630" s="24">
        <f>_xlfn.XLOOKUP(CM630,'Banco de dados'!$B:$B,'Banco de dados'!$H:$H)</f>
        <v>0</v>
      </c>
      <c r="CR630" s="24">
        <f>_xlfn.XLOOKUP(CK630,'Banco de dados'!$B:$B,'Banco de dados'!$F:$F)</f>
        <v>8650</v>
      </c>
      <c r="CS630" s="24">
        <f>_xlfn.XLOOKUP(CM630,'Banco de dados'!$B:$B,'Banco de dados'!$F:$F)</f>
        <v>0</v>
      </c>
      <c r="CT630" s="25">
        <v>0</v>
      </c>
      <c r="CU630" s="25"/>
      <c r="CV630" s="24" t="str">
        <f>IF(AI630&lt;=0.5,"Curto I",IF(AND(AI630&gt;='Braços de IP'!$B$9,AI630&lt;='Braços de IP'!$D$9),'Braços de IP'!$E$9,IF(AND(AI630&gt;='Braços de IP'!$B$10,AI630&lt;='Braços de IP'!$D$10),'Braços de IP'!$E$10,IF(AND(AI630&gt;='Braços de IP'!$B$11,AI630&lt;='Braços de IP'!$D$11),'Braços de IP'!$E$11,IF(AND(AI630&gt;='Braços de IP'!$B$12,AI630&lt;='Braços de IP'!$D$12),'Braços de IP'!$E$12,IF(AND(AI630&gt;='Braços de IP'!$B$13,AI630&lt;='Braços de IP'!$D$13),'Braços de IP'!$E$13,IF(AND(AI630&gt;='Braços de IP'!$B$14,AI630&lt;='Braços de IP'!$D$14),'Braços de IP'!$E$14,"ERRO")))))))</f>
        <v>Curto II</v>
      </c>
      <c r="CW630" s="25"/>
      <c r="CX630" s="24" t="str">
        <f>IF($CW630="","",VLOOKUP($CW630,'Braços de IP'!$E$9:$I$15,2,0))</f>
        <v/>
      </c>
      <c r="CY630" s="27" t="str">
        <f>IF($CW630="","",VLOOKUP($CW630,'Braços de IP'!$E$9:$I$15,5,0))</f>
        <v/>
      </c>
      <c r="CZ630" s="24"/>
      <c r="DA630" s="24"/>
      <c r="DB630" s="24"/>
      <c r="DC630" s="24"/>
      <c r="DD630" s="24"/>
      <c r="DE630" s="24"/>
      <c r="DF630" s="34">
        <f t="shared" si="330"/>
        <v>50</v>
      </c>
      <c r="DG630" s="29">
        <f t="shared" si="331"/>
        <v>150</v>
      </c>
      <c r="DH630" s="28">
        <f t="shared" si="332"/>
        <v>200</v>
      </c>
      <c r="DI630" s="30">
        <f t="shared" si="333"/>
        <v>0.66666666666666674</v>
      </c>
      <c r="DJ630" s="31"/>
      <c r="DK630" s="32"/>
      <c r="DL630" s="15" t="s">
        <v>141</v>
      </c>
      <c r="DM630" s="15"/>
      <c r="DO630" s="33">
        <f t="shared" si="334"/>
        <v>0.70930232558139539</v>
      </c>
    </row>
    <row r="631" spans="3:119" ht="15.75" hidden="1" customHeight="1" x14ac:dyDescent="0.3">
      <c r="C631" t="s">
        <v>1006</v>
      </c>
      <c r="D631" s="15">
        <v>210</v>
      </c>
      <c r="E631" s="15" t="s">
        <v>132</v>
      </c>
      <c r="F631" s="15" t="s">
        <v>381</v>
      </c>
      <c r="G631" s="15">
        <v>-30.02464707</v>
      </c>
      <c r="H631" s="15">
        <v>-50.155037909999997</v>
      </c>
      <c r="I631" s="15" t="s">
        <v>154</v>
      </c>
      <c r="J631" s="15" t="s">
        <v>135</v>
      </c>
      <c r="K631" s="15" t="s">
        <v>136</v>
      </c>
      <c r="L631" s="15" t="s">
        <v>148</v>
      </c>
      <c r="M631" s="15">
        <v>150</v>
      </c>
      <c r="N631" s="15">
        <v>22</v>
      </c>
      <c r="O631" s="15">
        <v>0</v>
      </c>
      <c r="P631" s="15">
        <f t="shared" si="308"/>
        <v>300</v>
      </c>
      <c r="Q631" s="20">
        <v>2</v>
      </c>
      <c r="R631" s="16">
        <v>1.5</v>
      </c>
      <c r="S631" s="16">
        <v>5</v>
      </c>
      <c r="T631" s="15"/>
      <c r="U631" s="15"/>
      <c r="V631" s="15">
        <v>0</v>
      </c>
      <c r="W631" s="15">
        <v>1.5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 t="s">
        <v>138</v>
      </c>
      <c r="AD631" s="15" t="s">
        <v>139</v>
      </c>
      <c r="AE631" s="15">
        <v>34.9</v>
      </c>
      <c r="AF631" s="15">
        <v>8.5</v>
      </c>
      <c r="AG631" s="15">
        <v>1</v>
      </c>
      <c r="AH631" s="15">
        <v>0.5</v>
      </c>
      <c r="AI631" s="15">
        <v>1.3</v>
      </c>
      <c r="AJ631" s="16">
        <f t="shared" si="309"/>
        <v>0.8</v>
      </c>
      <c r="AK631" s="16" t="s">
        <v>135</v>
      </c>
      <c r="AL631" s="16" t="s">
        <v>135</v>
      </c>
      <c r="AM631" s="15" t="s">
        <v>140</v>
      </c>
      <c r="AN631" s="16">
        <f t="shared" si="310"/>
        <v>2</v>
      </c>
      <c r="AO631" s="16">
        <v>0</v>
      </c>
      <c r="AP631" s="16">
        <v>0</v>
      </c>
      <c r="AQ631" s="16">
        <v>0</v>
      </c>
      <c r="AR631" s="16">
        <v>0</v>
      </c>
      <c r="AS631" s="16">
        <v>0</v>
      </c>
      <c r="AT631" s="16" t="s">
        <v>135</v>
      </c>
      <c r="AU631" s="17">
        <f t="shared" si="311"/>
        <v>0</v>
      </c>
      <c r="AV631" s="17"/>
      <c r="AW631" s="17">
        <f>VLOOKUP(I631,ABNT5101!$I$3:$J$9,2)</f>
        <v>10</v>
      </c>
      <c r="AX631" s="17">
        <f>VLOOKUP(I631,ABNT5101!$I$3:$M$9,5)</f>
        <v>0.18</v>
      </c>
      <c r="AY631" s="131" t="str">
        <f>_xlfn.XLOOKUP(I631,ABNT5101!$I:$I,ABNT5101!$L:$L)</f>
        <v>-</v>
      </c>
      <c r="AZ631" s="131">
        <f>_xlfn.XLOOKUP(I631,ABNT5101!$I:$I,ABNT5101!M:M)</f>
        <v>0.18</v>
      </c>
      <c r="BA631" s="131" t="str">
        <f>_xlfn.XLOOKUP(I631,ABNT5101!$I:$I,ABNT5101!N:N)</f>
        <v>-</v>
      </c>
      <c r="BB631" s="131">
        <f>_xlfn.XLOOKUP(I631,ABNT5101!$I:$I,ABNT5101!O:O)</f>
        <v>16</v>
      </c>
      <c r="BC631" s="18" t="str">
        <f t="shared" si="312"/>
        <v>ATENDE</v>
      </c>
      <c r="BD631" s="19">
        <f t="shared" si="313"/>
        <v>5.2999999999999936E-2</v>
      </c>
      <c r="BE631" s="19">
        <f t="shared" si="314"/>
        <v>2.3888888888888888</v>
      </c>
      <c r="BF631" s="19" t="str">
        <f t="shared" si="315"/>
        <v>-</v>
      </c>
      <c r="BG631" s="20">
        <v>10.53</v>
      </c>
      <c r="BH631" s="20">
        <v>0.61</v>
      </c>
      <c r="BI631" s="20"/>
      <c r="BJ631" s="20"/>
      <c r="BK631" s="21"/>
      <c r="BL631" s="20"/>
      <c r="BM631" s="18" t="str">
        <f t="shared" si="316"/>
        <v>ATENDE</v>
      </c>
      <c r="BN631" s="18" t="str">
        <f t="shared" si="317"/>
        <v>ATENDE</v>
      </c>
      <c r="BO631" s="18" t="str">
        <f t="shared" si="318"/>
        <v>ATENDE</v>
      </c>
      <c r="BP631" s="18" t="str">
        <f t="shared" si="319"/>
        <v>ATENDE</v>
      </c>
      <c r="BQ631" s="22" t="str">
        <f t="shared" si="320"/>
        <v>C4</v>
      </c>
      <c r="BR631" s="22" t="str">
        <f t="shared" si="337"/>
        <v>P6</v>
      </c>
      <c r="BS631" s="23">
        <f t="shared" si="321"/>
        <v>1.9299999999999997</v>
      </c>
      <c r="BT631" s="20">
        <v>8.7899999999999991</v>
      </c>
      <c r="BU631" s="20">
        <v>5.34</v>
      </c>
      <c r="BV631" s="132">
        <f>IF(BR631="-","-",_xlfn.XLOOKUP(BR631,ABNT5101!$B$4:$B$9,ABNT5101!$C$4:$C$9))</f>
        <v>3</v>
      </c>
      <c r="BW631" s="132">
        <f>IF(BR631="-","-",_xlfn.XLOOKUP(BR631,ABNT5101!$B$4:$B$9,ABNT5101!$D$4:$D$9))</f>
        <v>0.6</v>
      </c>
      <c r="BX631" s="18" t="str">
        <f t="shared" si="322"/>
        <v>ATENDE</v>
      </c>
      <c r="BY631" s="18" t="str">
        <f t="shared" si="323"/>
        <v>ATENDE</v>
      </c>
      <c r="BZ631" s="18" t="str">
        <f t="shared" si="324"/>
        <v>ATENDE</v>
      </c>
      <c r="CA631" s="22" t="str">
        <f>BR631</f>
        <v>P6</v>
      </c>
      <c r="CB631" s="23">
        <f t="shared" si="325"/>
        <v>1.8699999999999997</v>
      </c>
      <c r="CC631" s="22">
        <v>8.61</v>
      </c>
      <c r="CD631" s="22">
        <v>6.23</v>
      </c>
      <c r="CE631" s="130">
        <f>IF(CA631="-","-",_xlfn.XLOOKUP(CA631,ABNT5101!$B$4:$B$9,ABNT5101!$C$4:$C$9))</f>
        <v>3</v>
      </c>
      <c r="CF631" s="130">
        <f>IF(CA631="-","-",_xlfn.XLOOKUP(CA631,ABNT5101!$B$4:$B$9,ABNT5101!$D$4:$D$9))</f>
        <v>0.6</v>
      </c>
      <c r="CG631" s="18" t="str">
        <f t="shared" si="326"/>
        <v>ATENDE</v>
      </c>
      <c r="CH631" s="18" t="str">
        <f t="shared" si="327"/>
        <v>ATENDE</v>
      </c>
      <c r="CI631" s="18" t="str">
        <f t="shared" si="328"/>
        <v>ATENDE</v>
      </c>
      <c r="CJ631" s="133" t="str">
        <f>_xlfn.XLOOKUP(CK631,'Banco de dados'!$B:$B,'Banco de dados'!$D:$D)</f>
        <v>TECNOWATT</v>
      </c>
      <c r="CK631" s="25" t="s">
        <v>826</v>
      </c>
      <c r="CL631" s="24" t="str">
        <f>_xlfn.XLOOKUP(CK631,'Banco de dados'!$B:$B,'Banco de dados'!$E:$E)</f>
        <v>SIGSAGPTLRRSSNDL_40W_50IBBRS
1-10C1MUN6.5</v>
      </c>
      <c r="CM631" s="24"/>
      <c r="CN631" s="24" t="e">
        <f>IF(CM631="-","-",_xlfn.XLOOKUP(CM631,'Banco de dados'!$B:$B,'Banco de dados'!$E:$E))</f>
        <v>#N/A</v>
      </c>
      <c r="CO631" s="26">
        <f t="shared" si="329"/>
        <v>1</v>
      </c>
      <c r="CP631" s="24">
        <f>_xlfn.XLOOKUP(CK631,'Banco de dados'!$B:$B,'Banco de dados'!$H:$H)</f>
        <v>40</v>
      </c>
      <c r="CQ631" s="24">
        <f>_xlfn.XLOOKUP(CM631,'Banco de dados'!$B:$B,'Banco de dados'!$H:$H)</f>
        <v>0</v>
      </c>
      <c r="CR631" s="24">
        <f>_xlfn.XLOOKUP(CK631,'Banco de dados'!$B:$B,'Banco de dados'!$F:$F)</f>
        <v>6641</v>
      </c>
      <c r="CS631" s="24">
        <f>_xlfn.XLOOKUP(CM631,'Banco de dados'!$B:$B,'Banco de dados'!$F:$F)</f>
        <v>0</v>
      </c>
      <c r="CT631" s="25">
        <v>0</v>
      </c>
      <c r="CU631" s="25"/>
      <c r="CV631" s="24" t="str">
        <f>IF(AI631&lt;=0.5,"Curto I",IF(AND(AI631&gt;='Braços de IP'!$B$9,AI631&lt;='Braços de IP'!$D$9),'Braços de IP'!$E$9,IF(AND(AI631&gt;='Braços de IP'!$B$10,AI631&lt;='Braços de IP'!$D$10),'Braços de IP'!$E$10,IF(AND(AI631&gt;='Braços de IP'!$B$11,AI631&lt;='Braços de IP'!$D$11),'Braços de IP'!$E$11,IF(AND(AI631&gt;='Braços de IP'!$B$12,AI631&lt;='Braços de IP'!$D$12),'Braços de IP'!$E$12,IF(AND(AI631&gt;='Braços de IP'!$B$13,AI631&lt;='Braços de IP'!$D$13),'Braços de IP'!$E$13,IF(AND(AI631&gt;='Braços de IP'!$B$14,AI631&lt;='Braços de IP'!$D$14),'Braços de IP'!$E$14,"ERRO")))))))</f>
        <v>Curto II</v>
      </c>
      <c r="CW631" s="25"/>
      <c r="CX631" s="24" t="str">
        <f>IF($CW631="","",VLOOKUP($CW631,'Braços de IP'!$E$9:$I$15,2,0))</f>
        <v/>
      </c>
      <c r="CY631" s="27" t="str">
        <f>IF($CW631="","",VLOOKUP($CW631,'Braços de IP'!$E$9:$I$15,5,0))</f>
        <v/>
      </c>
      <c r="CZ631" s="24"/>
      <c r="DA631" s="24"/>
      <c r="DB631" s="24"/>
      <c r="DC631" s="24"/>
      <c r="DD631" s="24"/>
      <c r="DE631" s="24"/>
      <c r="DF631" s="28">
        <f t="shared" si="330"/>
        <v>40</v>
      </c>
      <c r="DG631" s="29">
        <f t="shared" si="331"/>
        <v>150</v>
      </c>
      <c r="DH631" s="28">
        <f t="shared" si="332"/>
        <v>190</v>
      </c>
      <c r="DI631" s="30">
        <f t="shared" si="333"/>
        <v>0.73333333333333339</v>
      </c>
      <c r="DJ631" s="31"/>
      <c r="DK631" s="32"/>
      <c r="DL631" s="15" t="s">
        <v>141</v>
      </c>
      <c r="DM631" s="15"/>
      <c r="DO631" s="33">
        <f t="shared" si="334"/>
        <v>0.76744186046511631</v>
      </c>
    </row>
    <row r="632" spans="3:119" ht="15.75" hidden="1" customHeight="1" x14ac:dyDescent="0.3">
      <c r="C632" t="s">
        <v>991</v>
      </c>
      <c r="D632" s="15">
        <v>211</v>
      </c>
      <c r="E632" s="15" t="s">
        <v>132</v>
      </c>
      <c r="F632" s="15" t="s">
        <v>382</v>
      </c>
      <c r="G632" s="15">
        <v>-30.027523810000002</v>
      </c>
      <c r="H632" s="15">
        <v>-50.147948370000002</v>
      </c>
      <c r="I632" s="15" t="s">
        <v>134</v>
      </c>
      <c r="J632" s="15" t="s">
        <v>135</v>
      </c>
      <c r="K632" s="15" t="s">
        <v>136</v>
      </c>
      <c r="L632" s="15" t="s">
        <v>148</v>
      </c>
      <c r="M632" s="15">
        <v>100</v>
      </c>
      <c r="N632" s="15">
        <v>17</v>
      </c>
      <c r="O632" s="15">
        <v>0</v>
      </c>
      <c r="P632" s="15">
        <f t="shared" si="308"/>
        <v>200</v>
      </c>
      <c r="Q632" s="20">
        <v>2</v>
      </c>
      <c r="R632" s="16">
        <v>2</v>
      </c>
      <c r="S632" s="16">
        <v>7</v>
      </c>
      <c r="T632" s="15"/>
      <c r="U632" s="15"/>
      <c r="V632" s="15">
        <v>0</v>
      </c>
      <c r="W632" s="15">
        <v>2</v>
      </c>
      <c r="X632" s="15">
        <v>0</v>
      </c>
      <c r="Y632" s="15">
        <v>0</v>
      </c>
      <c r="Z632" s="15">
        <v>0</v>
      </c>
      <c r="AA632" s="15">
        <v>0</v>
      </c>
      <c r="AB632" s="15">
        <v>0</v>
      </c>
      <c r="AC632" s="15" t="s">
        <v>138</v>
      </c>
      <c r="AD632" s="15" t="s">
        <v>139</v>
      </c>
      <c r="AE632" s="15">
        <v>34.700000000000003</v>
      </c>
      <c r="AF632" s="15">
        <v>7.5</v>
      </c>
      <c r="AG632" s="15">
        <v>1</v>
      </c>
      <c r="AH632" s="15">
        <v>0.3</v>
      </c>
      <c r="AI632" s="15">
        <v>1.3</v>
      </c>
      <c r="AJ632" s="16">
        <f t="shared" si="309"/>
        <v>1</v>
      </c>
      <c r="AK632" s="16" t="s">
        <v>135</v>
      </c>
      <c r="AL632" s="16" t="s">
        <v>135</v>
      </c>
      <c r="AM632" s="15" t="s">
        <v>140</v>
      </c>
      <c r="AN632" s="16">
        <f t="shared" si="310"/>
        <v>2</v>
      </c>
      <c r="AO632" s="16">
        <v>0</v>
      </c>
      <c r="AP632" s="16">
        <v>0</v>
      </c>
      <c r="AQ632" s="16">
        <v>0</v>
      </c>
      <c r="AR632" s="16">
        <v>0</v>
      </c>
      <c r="AS632" s="16">
        <v>0</v>
      </c>
      <c r="AT632" s="16" t="s">
        <v>135</v>
      </c>
      <c r="AU632" s="17">
        <f t="shared" si="311"/>
        <v>0</v>
      </c>
      <c r="AV632" s="17"/>
      <c r="AW632" s="17">
        <f>VLOOKUP(I632,ABNT5101!$I$3:$J$9,2)</f>
        <v>7.5</v>
      </c>
      <c r="AX632" s="17">
        <f>VLOOKUP(I632,ABNT5101!$I$3:$M$9,5)</f>
        <v>0.18</v>
      </c>
      <c r="AY632" s="131" t="str">
        <f>_xlfn.XLOOKUP(I632,ABNT5101!$I:$I,ABNT5101!$L:$L)</f>
        <v>-</v>
      </c>
      <c r="AZ632" s="131">
        <f>_xlfn.XLOOKUP(I632,ABNT5101!$I:$I,ABNT5101!M:M)</f>
        <v>0.18</v>
      </c>
      <c r="BA632" s="131" t="str">
        <f>_xlfn.XLOOKUP(I632,ABNT5101!$I:$I,ABNT5101!N:N)</f>
        <v>-</v>
      </c>
      <c r="BB632" s="131">
        <f>_xlfn.XLOOKUP(I632,ABNT5101!$I:$I,ABNT5101!O:O)</f>
        <v>16</v>
      </c>
      <c r="BC632" s="18" t="str">
        <f t="shared" si="312"/>
        <v>ATENDE</v>
      </c>
      <c r="BD632" s="19">
        <f t="shared" si="313"/>
        <v>0.13733333333333331</v>
      </c>
      <c r="BE632" s="19">
        <f t="shared" si="314"/>
        <v>1.3888888888888888</v>
      </c>
      <c r="BF632" s="19" t="str">
        <f t="shared" si="315"/>
        <v>-</v>
      </c>
      <c r="BG632" s="20">
        <v>8.5299999999999994</v>
      </c>
      <c r="BH632" s="20">
        <v>0.43</v>
      </c>
      <c r="BI632" s="20"/>
      <c r="BJ632" s="20"/>
      <c r="BK632" s="21"/>
      <c r="BL632" s="20"/>
      <c r="BM632" s="18" t="str">
        <f t="shared" si="316"/>
        <v>ATENDE</v>
      </c>
      <c r="BN632" s="18" t="str">
        <f t="shared" si="317"/>
        <v>ATENDE</v>
      </c>
      <c r="BO632" s="18" t="str">
        <f t="shared" si="318"/>
        <v>ATENDE</v>
      </c>
      <c r="BP632" s="18" t="str">
        <f t="shared" si="319"/>
        <v>ATENDE</v>
      </c>
      <c r="BQ632" s="22" t="str">
        <f t="shared" si="320"/>
        <v>C5</v>
      </c>
      <c r="BR632" s="22" t="str">
        <f t="shared" si="337"/>
        <v>P6</v>
      </c>
      <c r="BS632" s="23">
        <f t="shared" si="321"/>
        <v>0.90000000000000013</v>
      </c>
      <c r="BT632" s="20">
        <v>5.7</v>
      </c>
      <c r="BU632" s="20">
        <v>2.88</v>
      </c>
      <c r="BV632" s="132">
        <f>IF(BR632="-","-",_xlfn.XLOOKUP(BR632,ABNT5101!$B$4:$B$9,ABNT5101!$C$4:$C$9))</f>
        <v>3</v>
      </c>
      <c r="BW632" s="132">
        <f>IF(BR632="-","-",_xlfn.XLOOKUP(BR632,ABNT5101!$B$4:$B$9,ABNT5101!$D$4:$D$9))</f>
        <v>0.6</v>
      </c>
      <c r="BX632" s="18" t="str">
        <f t="shared" si="322"/>
        <v>ATENDE</v>
      </c>
      <c r="BY632" s="18" t="str">
        <f t="shared" si="323"/>
        <v>ATENDE</v>
      </c>
      <c r="BZ632" s="18" t="str">
        <f t="shared" si="324"/>
        <v>ATENDE</v>
      </c>
      <c r="CA632" s="22" t="s">
        <v>135</v>
      </c>
      <c r="CB632" s="23" t="e">
        <f t="shared" si="325"/>
        <v>#VALUE!</v>
      </c>
      <c r="CC632" s="130">
        <v>7.2</v>
      </c>
      <c r="CD632" s="130">
        <v>2.81</v>
      </c>
      <c r="CE632" s="130" t="str">
        <f>IF(CA632="-","-",_xlfn.XLOOKUP(CA632,ABNT5101!$B$4:$B$9,ABNT5101!$C$4:$C$9))</f>
        <v>-</v>
      </c>
      <c r="CF632" s="130" t="str">
        <f>IF(CA632="-","-",_xlfn.XLOOKUP(CA632,ABNT5101!$B$4:$B$9,ABNT5101!$D$4:$D$9))</f>
        <v>-</v>
      </c>
      <c r="CG632" s="18" t="str">
        <f t="shared" si="326"/>
        <v>-</v>
      </c>
      <c r="CH632" s="18" t="str">
        <f t="shared" si="327"/>
        <v>-</v>
      </c>
      <c r="CI632" s="18" t="str">
        <f t="shared" si="328"/>
        <v>-</v>
      </c>
      <c r="CJ632" s="133" t="str">
        <f>_xlfn.XLOOKUP(CK632,'Banco de dados'!$B:$B,'Banco de dados'!$D:$D)</f>
        <v>LEDSTAR</v>
      </c>
      <c r="CK632" s="145" t="s">
        <v>709</v>
      </c>
      <c r="CL632" s="24" t="str">
        <f>_xlfn.XLOOKUP(CK632,'Banco de dados'!$B:$B,'Banco de dados'!$E:$E)</f>
        <v>LUM LED SL VT 9.1 35W</v>
      </c>
      <c r="CM632" s="24"/>
      <c r="CN632" s="24" t="e">
        <f>IF(CM632="-","-",_xlfn.XLOOKUP(CM632,'Banco de dados'!$B:$B,'Banco de dados'!$E:$E))</f>
        <v>#N/A</v>
      </c>
      <c r="CO632" s="26">
        <f t="shared" si="329"/>
        <v>1</v>
      </c>
      <c r="CP632" s="24">
        <f>_xlfn.XLOOKUP(CK632,'Banco de dados'!$B:$B,'Banco de dados'!$H:$H)</f>
        <v>35</v>
      </c>
      <c r="CQ632" s="24" t="e">
        <f>_xlfn.XLOOKUP(CM632,'Banco de dados'!$B:$B,'Banco de dados'!$H:$H)</f>
        <v>#N/A</v>
      </c>
      <c r="CR632" s="24">
        <f>_xlfn.XLOOKUP(CK632,'Banco de dados'!$B:$B,'Banco de dados'!$F:$F)</f>
        <v>5955.62</v>
      </c>
      <c r="CS632" s="24">
        <f>_xlfn.XLOOKUP(CM632,'Banco de dados'!$B:$B,'Banco de dados'!$F:$F)</f>
        <v>0</v>
      </c>
      <c r="CT632" s="25">
        <v>0</v>
      </c>
      <c r="CU632" s="25"/>
      <c r="CV632" s="24" t="str">
        <f>IF(AI632&lt;=0.5,"Curto I",IF(AND(AI632&gt;='Braços de IP'!$B$9,AI632&lt;='Braços de IP'!$D$9),'Braços de IP'!$E$9,IF(AND(AI632&gt;='Braços de IP'!$B$10,AI632&lt;='Braços de IP'!$D$10),'Braços de IP'!$E$10,IF(AND(AI632&gt;='Braços de IP'!$B$11,AI632&lt;='Braços de IP'!$D$11),'Braços de IP'!$E$11,IF(AND(AI632&gt;='Braços de IP'!$B$12,AI632&lt;='Braços de IP'!$D$12),'Braços de IP'!$E$12,IF(AND(AI632&gt;='Braços de IP'!$B$13,AI632&lt;='Braços de IP'!$D$13),'Braços de IP'!$E$13,IF(AND(AI632&gt;='Braços de IP'!$B$14,AI632&lt;='Braços de IP'!$D$14),'Braços de IP'!$E$14,"ERRO")))))))</f>
        <v>Curto II</v>
      </c>
      <c r="CW632" s="25"/>
      <c r="CX632" s="24" t="str">
        <f>IF($CW632="","",VLOOKUP($CW632,'Braços de IP'!$E$9:$I$15,2,0))</f>
        <v/>
      </c>
      <c r="CY632" s="27" t="str">
        <f>IF($CW632="","",VLOOKUP($CW632,'Braços de IP'!$E$9:$I$15,5,0))</f>
        <v/>
      </c>
      <c r="CZ632" s="24"/>
      <c r="DA632" s="24"/>
      <c r="DB632" s="24"/>
      <c r="DC632" s="24"/>
      <c r="DD632" s="24"/>
      <c r="DE632" s="24"/>
      <c r="DF632" s="28">
        <f t="shared" si="330"/>
        <v>35</v>
      </c>
      <c r="DG632" s="29">
        <f t="shared" si="331"/>
        <v>100</v>
      </c>
      <c r="DH632" s="28">
        <f t="shared" si="332"/>
        <v>135</v>
      </c>
      <c r="DI632" s="30">
        <f t="shared" si="333"/>
        <v>0.65</v>
      </c>
      <c r="DJ632" s="31"/>
      <c r="DK632" s="32"/>
      <c r="DL632" s="15" t="s">
        <v>141</v>
      </c>
      <c r="DM632" s="15"/>
      <c r="DO632" s="33">
        <f t="shared" si="334"/>
        <v>0.70085470085470081</v>
      </c>
    </row>
    <row r="633" spans="3:119" ht="15.75" hidden="1" customHeight="1" x14ac:dyDescent="0.3">
      <c r="C633" t="s">
        <v>991</v>
      </c>
      <c r="D633" s="15">
        <v>211</v>
      </c>
      <c r="E633" s="15" t="s">
        <v>132</v>
      </c>
      <c r="F633" s="15" t="s">
        <v>382</v>
      </c>
      <c r="G633" s="15">
        <v>-30.027523810000002</v>
      </c>
      <c r="H633" s="15">
        <v>-50.147948370000002</v>
      </c>
      <c r="I633" s="15" t="s">
        <v>134</v>
      </c>
      <c r="J633" s="15" t="s">
        <v>135</v>
      </c>
      <c r="K633" s="15" t="s">
        <v>136</v>
      </c>
      <c r="L633" s="15" t="s">
        <v>148</v>
      </c>
      <c r="M633" s="15">
        <v>100</v>
      </c>
      <c r="N633" s="15">
        <v>17</v>
      </c>
      <c r="O633" s="15">
        <v>0</v>
      </c>
      <c r="P633" s="15">
        <f t="shared" si="308"/>
        <v>200</v>
      </c>
      <c r="Q633" s="20">
        <v>2</v>
      </c>
      <c r="R633" s="16">
        <v>2</v>
      </c>
      <c r="S633" s="16">
        <v>7</v>
      </c>
      <c r="T633" s="15"/>
      <c r="U633" s="15"/>
      <c r="V633" s="15">
        <v>0</v>
      </c>
      <c r="W633" s="15">
        <v>2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 t="s">
        <v>138</v>
      </c>
      <c r="AD633" s="15" t="s">
        <v>139</v>
      </c>
      <c r="AE633" s="15">
        <v>34.700000000000003</v>
      </c>
      <c r="AF633" s="15">
        <v>7.5</v>
      </c>
      <c r="AG633" s="15">
        <v>1</v>
      </c>
      <c r="AH633" s="15">
        <v>0.3</v>
      </c>
      <c r="AI633" s="15">
        <v>1.3</v>
      </c>
      <c r="AJ633" s="16">
        <f t="shared" si="309"/>
        <v>1</v>
      </c>
      <c r="AK633" s="16" t="s">
        <v>135</v>
      </c>
      <c r="AL633" s="16" t="s">
        <v>135</v>
      </c>
      <c r="AM633" s="15" t="s">
        <v>140</v>
      </c>
      <c r="AN633" s="16">
        <f t="shared" si="310"/>
        <v>2</v>
      </c>
      <c r="AO633" s="16">
        <v>0</v>
      </c>
      <c r="AP633" s="16">
        <v>0</v>
      </c>
      <c r="AQ633" s="16">
        <v>0</v>
      </c>
      <c r="AR633" s="16">
        <v>0</v>
      </c>
      <c r="AS633" s="16">
        <v>0</v>
      </c>
      <c r="AT633" s="16" t="s">
        <v>135</v>
      </c>
      <c r="AU633" s="17">
        <f t="shared" si="311"/>
        <v>0</v>
      </c>
      <c r="AV633" s="17"/>
      <c r="AW633" s="17">
        <f>VLOOKUP(I633,ABNT5101!$I$3:$J$9,2)</f>
        <v>7.5</v>
      </c>
      <c r="AX633" s="17">
        <f>VLOOKUP(I633,ABNT5101!$I$3:$M$9,5)</f>
        <v>0.18</v>
      </c>
      <c r="AY633" s="131" t="str">
        <f>_xlfn.XLOOKUP(I633,ABNT5101!$I:$I,ABNT5101!$L:$L)</f>
        <v>-</v>
      </c>
      <c r="AZ633" s="131">
        <f>_xlfn.XLOOKUP(I633,ABNT5101!$I:$I,ABNT5101!M:M)</f>
        <v>0.18</v>
      </c>
      <c r="BA633" s="131" t="str">
        <f>_xlfn.XLOOKUP(I633,ABNT5101!$I:$I,ABNT5101!N:N)</f>
        <v>-</v>
      </c>
      <c r="BB633" s="131">
        <f>_xlfn.XLOOKUP(I633,ABNT5101!$I:$I,ABNT5101!O:O)</f>
        <v>16</v>
      </c>
      <c r="BC633" s="18" t="str">
        <f t="shared" si="312"/>
        <v>ATENDE</v>
      </c>
      <c r="BD633" s="19">
        <f t="shared" si="313"/>
        <v>9.7333333333333494E-2</v>
      </c>
      <c r="BE633" s="19">
        <f t="shared" si="314"/>
        <v>1.6666666666666665</v>
      </c>
      <c r="BF633" s="19" t="str">
        <f t="shared" si="315"/>
        <v>-</v>
      </c>
      <c r="BG633" s="20">
        <v>8.23</v>
      </c>
      <c r="BH633" s="20">
        <v>0.48</v>
      </c>
      <c r="BI633" s="20"/>
      <c r="BJ633" s="20"/>
      <c r="BK633" s="21"/>
      <c r="BL633" s="20"/>
      <c r="BM633" s="18" t="str">
        <f t="shared" si="316"/>
        <v>ATENDE</v>
      </c>
      <c r="BN633" s="18" t="str">
        <f t="shared" si="317"/>
        <v>ATENDE</v>
      </c>
      <c r="BO633" s="18" t="str">
        <f t="shared" si="318"/>
        <v>ATENDE</v>
      </c>
      <c r="BP633" s="18" t="str">
        <f t="shared" si="319"/>
        <v>ATENDE</v>
      </c>
      <c r="BQ633" s="22" t="str">
        <f t="shared" si="320"/>
        <v>C5</v>
      </c>
      <c r="BR633" s="22" t="str">
        <f t="shared" si="337"/>
        <v>P6</v>
      </c>
      <c r="BS633" s="23">
        <f t="shared" si="321"/>
        <v>0.66000000000000014</v>
      </c>
      <c r="BT633" s="20">
        <v>4.9800000000000004</v>
      </c>
      <c r="BU633" s="20">
        <v>3.07</v>
      </c>
      <c r="BV633" s="132">
        <f>IF(BR633="-","-",_xlfn.XLOOKUP(BR633,ABNT5101!$B$4:$B$9,ABNT5101!$C$4:$C$9))</f>
        <v>3</v>
      </c>
      <c r="BW633" s="132">
        <f>IF(BR633="-","-",_xlfn.XLOOKUP(BR633,ABNT5101!$B$4:$B$9,ABNT5101!$D$4:$D$9))</f>
        <v>0.6</v>
      </c>
      <c r="BX633" s="18" t="str">
        <f t="shared" si="322"/>
        <v>ATENDE</v>
      </c>
      <c r="BY633" s="18" t="str">
        <f t="shared" si="323"/>
        <v>ATENDE</v>
      </c>
      <c r="BZ633" s="18" t="str">
        <f t="shared" si="324"/>
        <v>ATENDE</v>
      </c>
      <c r="CA633" s="22" t="s">
        <v>135</v>
      </c>
      <c r="CB633" s="23" t="e">
        <f t="shared" si="325"/>
        <v>#VALUE!</v>
      </c>
      <c r="CC633" s="130">
        <v>6.73</v>
      </c>
      <c r="CD633" s="130">
        <v>2.2999999999999998</v>
      </c>
      <c r="CE633" s="130" t="str">
        <f>IF(CA633="-","-",_xlfn.XLOOKUP(CA633,ABNT5101!$B$4:$B$9,ABNT5101!$C$4:$C$9))</f>
        <v>-</v>
      </c>
      <c r="CF633" s="130" t="str">
        <f>IF(CA633="-","-",_xlfn.XLOOKUP(CA633,ABNT5101!$B$4:$B$9,ABNT5101!$D$4:$D$9))</f>
        <v>-</v>
      </c>
      <c r="CG633" s="18" t="str">
        <f t="shared" si="326"/>
        <v>-</v>
      </c>
      <c r="CH633" s="18" t="str">
        <f t="shared" si="327"/>
        <v>-</v>
      </c>
      <c r="CI633" s="18" t="str">
        <f t="shared" si="328"/>
        <v>-</v>
      </c>
      <c r="CJ633" s="133" t="str">
        <f>_xlfn.XLOOKUP(CK633,'Banco de dados'!$B:$B,'Banco de dados'!$D:$D)</f>
        <v>SX LIGHTING</v>
      </c>
      <c r="CK633" s="145" t="s">
        <v>801</v>
      </c>
      <c r="CL633" s="24" t="str">
        <f>_xlfn.XLOOKUP(CK633,'Banco de dados'!$B:$B,'Banco de dados'!$E:$E)</f>
        <v>SXINEVO030K40L12CZF7PHF</v>
      </c>
      <c r="CM633" s="24"/>
      <c r="CN633" s="24" t="e">
        <f>IF(CM633="-","-",_xlfn.XLOOKUP(CM633,'Banco de dados'!$B:$B,'Banco de dados'!$E:$E))</f>
        <v>#N/A</v>
      </c>
      <c r="CO633" s="26">
        <f t="shared" si="329"/>
        <v>1</v>
      </c>
      <c r="CP633" s="24">
        <f>_xlfn.XLOOKUP(CK633,'Banco de dados'!$B:$B,'Banco de dados'!$H:$H)</f>
        <v>31</v>
      </c>
      <c r="CQ633" s="24" t="e">
        <f>_xlfn.XLOOKUP(CM633,'Banco de dados'!$B:$B,'Banco de dados'!$H:$H)</f>
        <v>#N/A</v>
      </c>
      <c r="CR633" s="24">
        <f>_xlfn.XLOOKUP(CK633,'Banco de dados'!$B:$B,'Banco de dados'!$F:$F)</f>
        <v>5270</v>
      </c>
      <c r="CS633" s="24" t="e">
        <f>_xlfn.XLOOKUP(CM633,'Banco de dados'!$B:$B,'Banco de dados'!$F:$F)</f>
        <v>#N/A</v>
      </c>
      <c r="CT633" s="25">
        <v>0</v>
      </c>
      <c r="CU633" s="25"/>
      <c r="CV633" s="24" t="str">
        <f>IF(AI633&lt;=0.5,"Curto I",IF(AND(AI633&gt;='Braços de IP'!$B$9,AI633&lt;='Braços de IP'!$D$9),'Braços de IP'!$E$9,IF(AND(AI633&gt;='Braços de IP'!$B$10,AI633&lt;='Braços de IP'!$D$10),'Braços de IP'!$E$10,IF(AND(AI633&gt;='Braços de IP'!$B$11,AI633&lt;='Braços de IP'!$D$11),'Braços de IP'!$E$11,IF(AND(AI633&gt;='Braços de IP'!$B$12,AI633&lt;='Braços de IP'!$D$12),'Braços de IP'!$E$12,IF(AND(AI633&gt;='Braços de IP'!$B$13,AI633&lt;='Braços de IP'!$D$13),'Braços de IP'!$E$13,IF(AND(AI633&gt;='Braços de IP'!$B$14,AI633&lt;='Braços de IP'!$D$14),'Braços de IP'!$E$14,"ERRO")))))))</f>
        <v>Curto II</v>
      </c>
      <c r="CW633" s="25"/>
      <c r="CX633" s="24" t="str">
        <f>IF($CW633="","",VLOOKUP($CW633,'Braços de IP'!$E$9:$I$15,2,0))</f>
        <v/>
      </c>
      <c r="CY633" s="27" t="str">
        <f>IF($CW633="","",VLOOKUP($CW633,'Braços de IP'!$E$9:$I$15,5,0))</f>
        <v/>
      </c>
      <c r="CZ633" s="24"/>
      <c r="DA633" s="24"/>
      <c r="DB633" s="24"/>
      <c r="DC633" s="24"/>
      <c r="DD633" s="24"/>
      <c r="DE633" s="24"/>
      <c r="DF633" s="28">
        <f t="shared" si="330"/>
        <v>31</v>
      </c>
      <c r="DG633" s="29">
        <f t="shared" si="331"/>
        <v>100</v>
      </c>
      <c r="DH633" s="28">
        <f t="shared" si="332"/>
        <v>131</v>
      </c>
      <c r="DI633" s="30">
        <f t="shared" si="333"/>
        <v>0.69</v>
      </c>
      <c r="DJ633" s="31"/>
      <c r="DK633" s="32"/>
      <c r="DL633" s="15" t="s">
        <v>141</v>
      </c>
      <c r="DM633" s="15"/>
      <c r="DO633" s="33">
        <f t="shared" si="334"/>
        <v>0.7350427350427351</v>
      </c>
    </row>
    <row r="634" spans="3:119" ht="15.75" hidden="1" customHeight="1" x14ac:dyDescent="0.3">
      <c r="C634" t="s">
        <v>991</v>
      </c>
      <c r="D634" s="15">
        <v>211</v>
      </c>
      <c r="E634" s="15" t="s">
        <v>132</v>
      </c>
      <c r="F634" s="15" t="s">
        <v>382</v>
      </c>
      <c r="G634" s="15">
        <v>-30.027523810000002</v>
      </c>
      <c r="H634" s="15">
        <v>-50.147948370000002</v>
      </c>
      <c r="I634" s="15" t="s">
        <v>134</v>
      </c>
      <c r="J634" s="15" t="s">
        <v>135</v>
      </c>
      <c r="K634" s="15" t="s">
        <v>136</v>
      </c>
      <c r="L634" s="15" t="s">
        <v>148</v>
      </c>
      <c r="M634" s="15">
        <v>100</v>
      </c>
      <c r="N634" s="15">
        <v>17</v>
      </c>
      <c r="O634" s="15">
        <v>0</v>
      </c>
      <c r="P634" s="15">
        <f t="shared" si="308"/>
        <v>200</v>
      </c>
      <c r="Q634" s="20">
        <v>2</v>
      </c>
      <c r="R634" s="16">
        <v>2</v>
      </c>
      <c r="S634" s="16">
        <v>7</v>
      </c>
      <c r="T634" s="15"/>
      <c r="U634" s="15"/>
      <c r="V634" s="15">
        <v>0</v>
      </c>
      <c r="W634" s="15">
        <v>2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 t="s">
        <v>138</v>
      </c>
      <c r="AD634" s="15" t="s">
        <v>139</v>
      </c>
      <c r="AE634" s="15">
        <v>34.700000000000003</v>
      </c>
      <c r="AF634" s="15">
        <v>7.5</v>
      </c>
      <c r="AG634" s="15">
        <v>1</v>
      </c>
      <c r="AH634" s="15">
        <v>0.3</v>
      </c>
      <c r="AI634" s="15">
        <v>1.3</v>
      </c>
      <c r="AJ634" s="16">
        <f t="shared" si="309"/>
        <v>1</v>
      </c>
      <c r="AK634" s="16" t="s">
        <v>135</v>
      </c>
      <c r="AL634" s="16" t="s">
        <v>135</v>
      </c>
      <c r="AM634" s="15" t="s">
        <v>140</v>
      </c>
      <c r="AN634" s="16">
        <f t="shared" si="310"/>
        <v>2</v>
      </c>
      <c r="AO634" s="16">
        <v>0</v>
      </c>
      <c r="AP634" s="16">
        <v>0</v>
      </c>
      <c r="AQ634" s="16">
        <v>0</v>
      </c>
      <c r="AR634" s="16">
        <v>0</v>
      </c>
      <c r="AS634" s="16">
        <v>0</v>
      </c>
      <c r="AT634" s="16" t="s">
        <v>135</v>
      </c>
      <c r="AU634" s="17">
        <f t="shared" si="311"/>
        <v>0</v>
      </c>
      <c r="AV634" s="17"/>
      <c r="AW634" s="17">
        <f>VLOOKUP(I634,ABNT5101!$I$3:$J$9,2)</f>
        <v>7.5</v>
      </c>
      <c r="AX634" s="17">
        <f>VLOOKUP(I634,ABNT5101!$I$3:$M$9,5)</f>
        <v>0.18</v>
      </c>
      <c r="AY634" s="131" t="str">
        <f>_xlfn.XLOOKUP(I634,ABNT5101!$I:$I,ABNT5101!$L:$L)</f>
        <v>-</v>
      </c>
      <c r="AZ634" s="131">
        <f>_xlfn.XLOOKUP(I634,ABNT5101!$I:$I,ABNT5101!M:M)</f>
        <v>0.18</v>
      </c>
      <c r="BA634" s="131" t="str">
        <f>_xlfn.XLOOKUP(I634,ABNT5101!$I:$I,ABNT5101!N:N)</f>
        <v>-</v>
      </c>
      <c r="BB634" s="131">
        <f>_xlfn.XLOOKUP(I634,ABNT5101!$I:$I,ABNT5101!O:O)</f>
        <v>16</v>
      </c>
      <c r="BC634" s="18" t="str">
        <f t="shared" si="312"/>
        <v>ATENDE</v>
      </c>
      <c r="BD634" s="19">
        <f t="shared" si="313"/>
        <v>8.9333333333333265E-2</v>
      </c>
      <c r="BE634" s="19">
        <f t="shared" si="314"/>
        <v>2.0000000000000004</v>
      </c>
      <c r="BF634" s="19" t="str">
        <f t="shared" si="315"/>
        <v>-</v>
      </c>
      <c r="BG634" s="20">
        <v>8.17</v>
      </c>
      <c r="BH634" s="20">
        <v>0.54</v>
      </c>
      <c r="BI634" s="20"/>
      <c r="BJ634" s="20"/>
      <c r="BK634" s="21"/>
      <c r="BL634" s="20"/>
      <c r="BM634" s="18" t="str">
        <f t="shared" si="316"/>
        <v>ATENDE</v>
      </c>
      <c r="BN634" s="18" t="str">
        <f t="shared" si="317"/>
        <v>ATENDE</v>
      </c>
      <c r="BO634" s="18" t="str">
        <f t="shared" si="318"/>
        <v>ATENDE</v>
      </c>
      <c r="BP634" s="18" t="str">
        <f t="shared" si="319"/>
        <v>ATENDE</v>
      </c>
      <c r="BQ634" s="22" t="str">
        <f t="shared" si="320"/>
        <v>C5</v>
      </c>
      <c r="BR634" s="22" t="str">
        <f t="shared" si="337"/>
        <v>P6</v>
      </c>
      <c r="BS634" s="23">
        <f t="shared" si="321"/>
        <v>0.5066666666666666</v>
      </c>
      <c r="BT634" s="20">
        <v>4.5199999999999996</v>
      </c>
      <c r="BU634" s="20">
        <v>3.35</v>
      </c>
      <c r="BV634" s="132">
        <f>IF(BR634="-","-",_xlfn.XLOOKUP(BR634,ABNT5101!$B$4:$B$9,ABNT5101!$C$4:$C$9))</f>
        <v>3</v>
      </c>
      <c r="BW634" s="132">
        <f>IF(BR634="-","-",_xlfn.XLOOKUP(BR634,ABNT5101!$B$4:$B$9,ABNT5101!$D$4:$D$9))</f>
        <v>0.6</v>
      </c>
      <c r="BX634" s="18" t="str">
        <f t="shared" si="322"/>
        <v>ATENDE</v>
      </c>
      <c r="BY634" s="18" t="str">
        <f t="shared" si="323"/>
        <v>ATENDE</v>
      </c>
      <c r="BZ634" s="18" t="str">
        <f t="shared" si="324"/>
        <v>ATENDE</v>
      </c>
      <c r="CA634" s="22" t="s">
        <v>135</v>
      </c>
      <c r="CB634" s="23" t="e">
        <f t="shared" si="325"/>
        <v>#VALUE!</v>
      </c>
      <c r="CC634" s="130">
        <v>6.7</v>
      </c>
      <c r="CD634" s="130">
        <v>3.31</v>
      </c>
      <c r="CE634" s="130" t="str">
        <f>IF(CA634="-","-",_xlfn.XLOOKUP(CA634,ABNT5101!$B$4:$B$9,ABNT5101!$C$4:$C$9))</f>
        <v>-</v>
      </c>
      <c r="CF634" s="130" t="str">
        <f>IF(CA634="-","-",_xlfn.XLOOKUP(CA634,ABNT5101!$B$4:$B$9,ABNT5101!$D$4:$D$9))</f>
        <v>-</v>
      </c>
      <c r="CG634" s="18" t="str">
        <f t="shared" si="326"/>
        <v>-</v>
      </c>
      <c r="CH634" s="18" t="str">
        <f t="shared" si="327"/>
        <v>-</v>
      </c>
      <c r="CI634" s="18" t="str">
        <f t="shared" si="328"/>
        <v>-</v>
      </c>
      <c r="CJ634" s="133" t="str">
        <f>_xlfn.XLOOKUP(CK634,'Banco de dados'!$B:$B,'Banco de dados'!$D:$D)</f>
        <v>TECNOWATT</v>
      </c>
      <c r="CK634" s="145" t="s">
        <v>824</v>
      </c>
      <c r="CL634" s="24" t="str">
        <f>_xlfn.XLOOKUP(CK634,'Banco de dados'!$B:$B,'Banco de dados'!$E:$E)</f>
        <v>SIGSAGPTLRRSSNDL_30W_38IBBRS
1-10C1MUN6.5</v>
      </c>
      <c r="CM634" s="24"/>
      <c r="CN634" s="24" t="e">
        <f>IF(CM634="-","-",_xlfn.XLOOKUP(CM634,'Banco de dados'!$B:$B,'Banco de dados'!$E:$E))</f>
        <v>#N/A</v>
      </c>
      <c r="CO634" s="26">
        <f t="shared" si="329"/>
        <v>1</v>
      </c>
      <c r="CP634" s="24">
        <f>_xlfn.XLOOKUP(CK634,'Banco de dados'!$B:$B,'Banco de dados'!$H:$H)</f>
        <v>30</v>
      </c>
      <c r="CQ634" s="24" t="e">
        <f>_xlfn.XLOOKUP(CM634,'Banco de dados'!$B:$B,'Banco de dados'!$H:$H)</f>
        <v>#N/A</v>
      </c>
      <c r="CR634" s="24">
        <f>_xlfn.XLOOKUP(CK634,'Banco de dados'!$B:$B,'Banco de dados'!$F:$F)</f>
        <v>5266</v>
      </c>
      <c r="CS634" s="24" t="e">
        <f>_xlfn.XLOOKUP(CM634,'Banco de dados'!$B:$B,'Banco de dados'!$F:$F)</f>
        <v>#N/A</v>
      </c>
      <c r="CT634" s="25">
        <v>0</v>
      </c>
      <c r="CU634" s="25"/>
      <c r="CV634" s="24" t="str">
        <f>IF(AI634&lt;=0.5,"Curto I",IF(AND(AI634&gt;='Braços de IP'!$B$9,AI634&lt;='Braços de IP'!$D$9),'Braços de IP'!$E$9,IF(AND(AI634&gt;='Braços de IP'!$B$10,AI634&lt;='Braços de IP'!$D$10),'Braços de IP'!$E$10,IF(AND(AI634&gt;='Braços de IP'!$B$11,AI634&lt;='Braços de IP'!$D$11),'Braços de IP'!$E$11,IF(AND(AI634&gt;='Braços de IP'!$B$12,AI634&lt;='Braços de IP'!$D$12),'Braços de IP'!$E$12,IF(AND(AI634&gt;='Braços de IP'!$B$13,AI634&lt;='Braços de IP'!$D$13),'Braços de IP'!$E$13,IF(AND(AI634&gt;='Braços de IP'!$B$14,AI634&lt;='Braços de IP'!$D$14),'Braços de IP'!$E$14,"ERRO")))))))</f>
        <v>Curto II</v>
      </c>
      <c r="CW634" s="25"/>
      <c r="CX634" s="24" t="str">
        <f>IF($CW634="","",VLOOKUP($CW634,'Braços de IP'!$E$9:$I$15,2,0))</f>
        <v/>
      </c>
      <c r="CY634" s="27" t="str">
        <f>IF($CW634="","",VLOOKUP($CW634,'Braços de IP'!$E$9:$I$15,5,0))</f>
        <v/>
      </c>
      <c r="CZ634" s="24"/>
      <c r="DA634" s="24"/>
      <c r="DB634" s="24"/>
      <c r="DC634" s="24"/>
      <c r="DD634" s="24"/>
      <c r="DE634" s="24"/>
      <c r="DF634" s="28">
        <f t="shared" si="330"/>
        <v>30</v>
      </c>
      <c r="DG634" s="29">
        <f t="shared" si="331"/>
        <v>100</v>
      </c>
      <c r="DH634" s="28">
        <f t="shared" si="332"/>
        <v>130</v>
      </c>
      <c r="DI634" s="30">
        <f t="shared" si="333"/>
        <v>0.7</v>
      </c>
      <c r="DJ634" s="31"/>
      <c r="DK634" s="32"/>
      <c r="DL634" s="15" t="s">
        <v>141</v>
      </c>
      <c r="DM634" s="15"/>
      <c r="DO634" s="33">
        <f t="shared" si="334"/>
        <v>0.74358974358974361</v>
      </c>
    </row>
    <row r="635" spans="3:119" ht="15.75" hidden="1" customHeight="1" x14ac:dyDescent="0.3">
      <c r="C635" t="s">
        <v>991</v>
      </c>
      <c r="D635" s="15">
        <v>212</v>
      </c>
      <c r="E635" s="15" t="s">
        <v>153</v>
      </c>
      <c r="F635" s="15" t="s">
        <v>383</v>
      </c>
      <c r="G635" s="15">
        <v>-30.028021500000001</v>
      </c>
      <c r="H635" s="15">
        <v>-50.143248130000003</v>
      </c>
      <c r="I635" s="15" t="s">
        <v>134</v>
      </c>
      <c r="J635" s="15" t="s">
        <v>135</v>
      </c>
      <c r="K635" s="15" t="s">
        <v>136</v>
      </c>
      <c r="L635" s="15" t="s">
        <v>148</v>
      </c>
      <c r="M635" s="15">
        <v>150</v>
      </c>
      <c r="N635" s="15">
        <v>22</v>
      </c>
      <c r="O635" s="15">
        <v>0</v>
      </c>
      <c r="P635" s="15">
        <f t="shared" si="308"/>
        <v>300</v>
      </c>
      <c r="Q635" s="20">
        <v>2</v>
      </c>
      <c r="R635" s="16">
        <v>2.5</v>
      </c>
      <c r="S635" s="16">
        <v>7</v>
      </c>
      <c r="T635" s="15"/>
      <c r="U635" s="15"/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 t="s">
        <v>138</v>
      </c>
      <c r="AD635" s="15" t="s">
        <v>139</v>
      </c>
      <c r="AE635" s="15">
        <v>27.9</v>
      </c>
      <c r="AF635" s="15">
        <v>7.5</v>
      </c>
      <c r="AG635" s="15">
        <v>1</v>
      </c>
      <c r="AH635" s="15">
        <v>0.4</v>
      </c>
      <c r="AI635" s="15">
        <v>1.3</v>
      </c>
      <c r="AJ635" s="16">
        <f t="shared" si="309"/>
        <v>0.9</v>
      </c>
      <c r="AK635" s="16" t="s">
        <v>135</v>
      </c>
      <c r="AL635" s="16" t="s">
        <v>135</v>
      </c>
      <c r="AM635" s="15" t="s">
        <v>140</v>
      </c>
      <c r="AN635" s="16">
        <f t="shared" si="310"/>
        <v>2</v>
      </c>
      <c r="AO635" s="16">
        <v>0</v>
      </c>
      <c r="AP635" s="16">
        <v>0</v>
      </c>
      <c r="AQ635" s="16">
        <v>0</v>
      </c>
      <c r="AR635" s="16">
        <v>0</v>
      </c>
      <c r="AS635" s="16">
        <v>0</v>
      </c>
      <c r="AT635" s="16" t="s">
        <v>135</v>
      </c>
      <c r="AU635" s="17">
        <f t="shared" si="311"/>
        <v>0</v>
      </c>
      <c r="AV635" s="17"/>
      <c r="AW635" s="17">
        <f>VLOOKUP(I635,ABNT5101!$I$3:$J$9,2)</f>
        <v>7.5</v>
      </c>
      <c r="AX635" s="17">
        <f>VLOOKUP(I635,ABNT5101!$I$3:$M$9,5)</f>
        <v>0.18</v>
      </c>
      <c r="AY635" s="131" t="str">
        <f>_xlfn.XLOOKUP(I635,ABNT5101!$I:$I,ABNT5101!$L:$L)</f>
        <v>-</v>
      </c>
      <c r="AZ635" s="131">
        <f>_xlfn.XLOOKUP(I635,ABNT5101!$I:$I,ABNT5101!M:M)</f>
        <v>0.18</v>
      </c>
      <c r="BA635" s="131" t="str">
        <f>_xlfn.XLOOKUP(I635,ABNT5101!$I:$I,ABNT5101!N:N)</f>
        <v>-</v>
      </c>
      <c r="BB635" s="131">
        <f>_xlfn.XLOOKUP(I635,ABNT5101!$I:$I,ABNT5101!O:O)</f>
        <v>16</v>
      </c>
      <c r="BC635" s="18" t="str">
        <f t="shared" si="312"/>
        <v>ATENDE</v>
      </c>
      <c r="BD635" s="19">
        <f t="shared" si="313"/>
        <v>9.4666666666666677E-2</v>
      </c>
      <c r="BE635" s="19">
        <f t="shared" si="314"/>
        <v>2.0000000000000004</v>
      </c>
      <c r="BF635" s="19" t="str">
        <f t="shared" si="315"/>
        <v>-</v>
      </c>
      <c r="BG635" s="20">
        <v>8.2100000000000009</v>
      </c>
      <c r="BH635" s="20">
        <v>0.54</v>
      </c>
      <c r="BI635" s="20"/>
      <c r="BJ635" s="20"/>
      <c r="BK635" s="21"/>
      <c r="BL635" s="20"/>
      <c r="BM635" s="18" t="str">
        <f t="shared" si="316"/>
        <v>ATENDE</v>
      </c>
      <c r="BN635" s="18" t="str">
        <f t="shared" si="317"/>
        <v>ATENDE</v>
      </c>
      <c r="BO635" s="18" t="str">
        <f t="shared" si="318"/>
        <v>ATENDE</v>
      </c>
      <c r="BP635" s="18" t="str">
        <f t="shared" si="319"/>
        <v>ATENDE</v>
      </c>
      <c r="BQ635" s="22" t="str">
        <f t="shared" si="320"/>
        <v>C5</v>
      </c>
      <c r="BR635" s="22" t="str">
        <f t="shared" si="337"/>
        <v>P6</v>
      </c>
      <c r="BS635" s="23">
        <f t="shared" si="321"/>
        <v>1.3033333333333332</v>
      </c>
      <c r="BT635" s="20">
        <v>6.91</v>
      </c>
      <c r="BU635" s="20">
        <v>3.64</v>
      </c>
      <c r="BV635" s="132">
        <f>IF(BR635="-","-",_xlfn.XLOOKUP(BR635,ABNT5101!$B$4:$B$9,ABNT5101!$C$4:$C$9))</f>
        <v>3</v>
      </c>
      <c r="BW635" s="132">
        <f>IF(BR635="-","-",_xlfn.XLOOKUP(BR635,ABNT5101!$B$4:$B$9,ABNT5101!$D$4:$D$9))</f>
        <v>0.6</v>
      </c>
      <c r="BX635" s="18" t="str">
        <f t="shared" si="322"/>
        <v>ATENDE</v>
      </c>
      <c r="BY635" s="18" t="str">
        <f t="shared" si="323"/>
        <v>ATENDE</v>
      </c>
      <c r="BZ635" s="18" t="str">
        <f t="shared" si="324"/>
        <v>ATENDE</v>
      </c>
      <c r="CA635" s="22" t="str">
        <f t="shared" ref="CA635:CA640" si="339">BR635</f>
        <v>P6</v>
      </c>
      <c r="CB635" s="23" t="e">
        <f t="shared" si="325"/>
        <v>#VALUE!</v>
      </c>
      <c r="CC635" s="22" t="s">
        <v>994</v>
      </c>
      <c r="CD635" s="22" t="s">
        <v>994</v>
      </c>
      <c r="CE635" s="130">
        <f>IF(CA635="-","-",_xlfn.XLOOKUP(CA635,ABNT5101!$B$4:$B$9,ABNT5101!$C$4:$C$9))</f>
        <v>3</v>
      </c>
      <c r="CF635" s="130">
        <f>IF(CA635="-","-",_xlfn.XLOOKUP(CA635,ABNT5101!$B$4:$B$9,ABNT5101!$D$4:$D$9))</f>
        <v>0.6</v>
      </c>
      <c r="CG635" s="18" t="str">
        <f t="shared" si="326"/>
        <v>ATENDE</v>
      </c>
      <c r="CH635" s="18" t="str">
        <f t="shared" si="327"/>
        <v>ATENDE</v>
      </c>
      <c r="CI635" s="18" t="str">
        <f t="shared" si="328"/>
        <v>ATENDE</v>
      </c>
      <c r="CJ635" s="133" t="str">
        <f>_xlfn.XLOOKUP(CK635,'Banco de dados'!$B:$B,'Banco de dados'!$D:$D)</f>
        <v>LEDSTAR</v>
      </c>
      <c r="CK635" s="145" t="s">
        <v>707</v>
      </c>
      <c r="CL635" s="24" t="str">
        <f>_xlfn.XLOOKUP(CK635,'Banco de dados'!$B:$B,'Banco de dados'!$E:$E)</f>
        <v>LUM LED SL VT 9.1 28W</v>
      </c>
      <c r="CM635" s="24"/>
      <c r="CN635" s="24" t="e">
        <f>IF(CM635="-","-",_xlfn.XLOOKUP(CM635,'Banco de dados'!$B:$B,'Banco de dados'!$E:$E))</f>
        <v>#N/A</v>
      </c>
      <c r="CO635" s="26">
        <f t="shared" si="329"/>
        <v>1</v>
      </c>
      <c r="CP635" s="24">
        <f>_xlfn.XLOOKUP(CK635,'Banco de dados'!$B:$B,'Banco de dados'!$H:$H)</f>
        <v>28</v>
      </c>
      <c r="CQ635" s="24">
        <f>_xlfn.XLOOKUP(CM635,'Banco de dados'!$B:$B,'Banco de dados'!$H:$H)</f>
        <v>0</v>
      </c>
      <c r="CR635" s="24">
        <f>_xlfn.XLOOKUP(CK635,'Banco de dados'!$B:$B,'Banco de dados'!$F:$F)</f>
        <v>4927.3500000000004</v>
      </c>
      <c r="CS635" s="24" t="e">
        <f>_xlfn.XLOOKUP(CM635,'Banco de dados'!$B:$B,'Banco de dados'!$F:$F)</f>
        <v>#N/A</v>
      </c>
      <c r="CT635" s="25">
        <v>0</v>
      </c>
      <c r="CU635" s="25"/>
      <c r="CV635" s="24" t="str">
        <f>IF(AI635&lt;=0.5,"Curto I",IF(AND(AI635&gt;='Braços de IP'!$B$9,AI635&lt;='Braços de IP'!$D$9),'Braços de IP'!$E$9,IF(AND(AI635&gt;='Braços de IP'!$B$10,AI635&lt;='Braços de IP'!$D$10),'Braços de IP'!$E$10,IF(AND(AI635&gt;='Braços de IP'!$B$11,AI635&lt;='Braços de IP'!$D$11),'Braços de IP'!$E$11,IF(AND(AI635&gt;='Braços de IP'!$B$12,AI635&lt;='Braços de IP'!$D$12),'Braços de IP'!$E$12,IF(AND(AI635&gt;='Braços de IP'!$B$13,AI635&lt;='Braços de IP'!$D$13),'Braços de IP'!$E$13,IF(AND(AI635&gt;='Braços de IP'!$B$14,AI635&lt;='Braços de IP'!$D$14),'Braços de IP'!$E$14,"ERRO")))))))</f>
        <v>Curto II</v>
      </c>
      <c r="CW635" s="25"/>
      <c r="CX635" s="24" t="str">
        <f>IF($CW635="","",VLOOKUP($CW635,'Braços de IP'!$E$9:$I$15,2,0))</f>
        <v/>
      </c>
      <c r="CY635" s="27" t="str">
        <f>IF($CW635="","",VLOOKUP($CW635,'Braços de IP'!$E$9:$I$15,5,0))</f>
        <v/>
      </c>
      <c r="CZ635" s="24"/>
      <c r="DA635" s="24"/>
      <c r="DB635" s="24"/>
      <c r="DC635" s="24"/>
      <c r="DD635" s="24"/>
      <c r="DE635" s="24"/>
      <c r="DF635" s="28">
        <f t="shared" si="330"/>
        <v>28</v>
      </c>
      <c r="DG635" s="29">
        <f t="shared" si="331"/>
        <v>150</v>
      </c>
      <c r="DH635" s="28">
        <f t="shared" si="332"/>
        <v>178</v>
      </c>
      <c r="DI635" s="30">
        <f t="shared" si="333"/>
        <v>0.81333333333333335</v>
      </c>
      <c r="DJ635" s="31"/>
      <c r="DK635" s="32"/>
      <c r="DL635" s="15" t="s">
        <v>141</v>
      </c>
      <c r="DM635" s="15"/>
      <c r="DO635" s="33">
        <f t="shared" si="334"/>
        <v>0.83720930232558144</v>
      </c>
    </row>
    <row r="636" spans="3:119" ht="15.75" hidden="1" customHeight="1" x14ac:dyDescent="0.3">
      <c r="C636" t="s">
        <v>991</v>
      </c>
      <c r="D636" s="15">
        <v>212</v>
      </c>
      <c r="E636" s="15" t="s">
        <v>153</v>
      </c>
      <c r="F636" s="15" t="s">
        <v>383</v>
      </c>
      <c r="G636" s="15">
        <v>-30.028021500000001</v>
      </c>
      <c r="H636" s="15">
        <v>-50.143248130000003</v>
      </c>
      <c r="I636" s="15" t="s">
        <v>134</v>
      </c>
      <c r="J636" s="15" t="s">
        <v>135</v>
      </c>
      <c r="K636" s="15" t="s">
        <v>136</v>
      </c>
      <c r="L636" s="15" t="s">
        <v>148</v>
      </c>
      <c r="M636" s="15">
        <v>150</v>
      </c>
      <c r="N636" s="15">
        <v>22</v>
      </c>
      <c r="O636" s="15">
        <v>0</v>
      </c>
      <c r="P636" s="15">
        <f t="shared" si="308"/>
        <v>300</v>
      </c>
      <c r="Q636" s="20">
        <v>2</v>
      </c>
      <c r="R636" s="16">
        <v>2.5</v>
      </c>
      <c r="S636" s="16">
        <v>7</v>
      </c>
      <c r="T636" s="15"/>
      <c r="U636" s="15"/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 t="s">
        <v>138</v>
      </c>
      <c r="AD636" s="15" t="s">
        <v>139</v>
      </c>
      <c r="AE636" s="15">
        <v>27.9</v>
      </c>
      <c r="AF636" s="15">
        <v>7.5</v>
      </c>
      <c r="AG636" s="15">
        <v>1</v>
      </c>
      <c r="AH636" s="15">
        <v>0.4</v>
      </c>
      <c r="AI636" s="15">
        <v>1.3</v>
      </c>
      <c r="AJ636" s="16">
        <f t="shared" si="309"/>
        <v>0.9</v>
      </c>
      <c r="AK636" s="16" t="s">
        <v>135</v>
      </c>
      <c r="AL636" s="16" t="s">
        <v>135</v>
      </c>
      <c r="AM636" s="15" t="s">
        <v>140</v>
      </c>
      <c r="AN636" s="16">
        <f t="shared" si="310"/>
        <v>2</v>
      </c>
      <c r="AO636" s="16">
        <v>0</v>
      </c>
      <c r="AP636" s="16">
        <v>0</v>
      </c>
      <c r="AQ636" s="16">
        <v>0</v>
      </c>
      <c r="AR636" s="16">
        <v>0</v>
      </c>
      <c r="AS636" s="16">
        <v>0</v>
      </c>
      <c r="AT636" s="16" t="s">
        <v>135</v>
      </c>
      <c r="AU636" s="17">
        <f t="shared" si="311"/>
        <v>0</v>
      </c>
      <c r="AV636" s="17"/>
      <c r="AW636" s="17">
        <f>VLOOKUP(I636,ABNT5101!$I$3:$J$9,2)</f>
        <v>7.5</v>
      </c>
      <c r="AX636" s="17">
        <f>VLOOKUP(I636,ABNT5101!$I$3:$M$9,5)</f>
        <v>0.18</v>
      </c>
      <c r="AY636" s="131" t="str">
        <f>_xlfn.XLOOKUP(I636,ABNT5101!$I:$I,ABNT5101!$L:$L)</f>
        <v>-</v>
      </c>
      <c r="AZ636" s="131">
        <f>_xlfn.XLOOKUP(I636,ABNT5101!$I:$I,ABNT5101!M:M)</f>
        <v>0.18</v>
      </c>
      <c r="BA636" s="131" t="str">
        <f>_xlfn.XLOOKUP(I636,ABNT5101!$I:$I,ABNT5101!N:N)</f>
        <v>-</v>
      </c>
      <c r="BB636" s="131">
        <f>_xlfn.XLOOKUP(I636,ABNT5101!$I:$I,ABNT5101!O:O)</f>
        <v>16</v>
      </c>
      <c r="BC636" s="18" t="str">
        <f t="shared" si="312"/>
        <v>ATENDE</v>
      </c>
      <c r="BD636" s="19">
        <f t="shared" si="313"/>
        <v>0.36133333333333351</v>
      </c>
      <c r="BE636" s="19">
        <f t="shared" si="314"/>
        <v>3.1111111111111116</v>
      </c>
      <c r="BF636" s="19" t="str">
        <f t="shared" si="315"/>
        <v>-</v>
      </c>
      <c r="BG636" s="20">
        <v>10.210000000000001</v>
      </c>
      <c r="BH636" s="20">
        <v>0.74</v>
      </c>
      <c r="BI636" s="20"/>
      <c r="BJ636" s="20"/>
      <c r="BK636" s="21"/>
      <c r="BL636" s="20"/>
      <c r="BM636" s="18" t="str">
        <f t="shared" si="316"/>
        <v>ATENDE</v>
      </c>
      <c r="BN636" s="18" t="str">
        <f t="shared" si="317"/>
        <v>ATENDE</v>
      </c>
      <c r="BO636" s="18" t="str">
        <f t="shared" si="318"/>
        <v>ATENDE</v>
      </c>
      <c r="BP636" s="18" t="str">
        <f t="shared" si="319"/>
        <v>ATENDE</v>
      </c>
      <c r="BQ636" s="22" t="str">
        <f t="shared" si="320"/>
        <v>C5</v>
      </c>
      <c r="BR636" s="22" t="str">
        <f t="shared" si="337"/>
        <v>P6</v>
      </c>
      <c r="BS636" s="23">
        <f t="shared" si="321"/>
        <v>1.69</v>
      </c>
      <c r="BT636" s="20">
        <v>8.07</v>
      </c>
      <c r="BU636" s="20">
        <v>5.05</v>
      </c>
      <c r="BV636" s="132">
        <f>IF(BR636="-","-",_xlfn.XLOOKUP(BR636,ABNT5101!$B$4:$B$9,ABNT5101!$C$4:$C$9))</f>
        <v>3</v>
      </c>
      <c r="BW636" s="132">
        <f>IF(BR636="-","-",_xlfn.XLOOKUP(BR636,ABNT5101!$B$4:$B$9,ABNT5101!$D$4:$D$9))</f>
        <v>0.6</v>
      </c>
      <c r="BX636" s="18" t="str">
        <f t="shared" si="322"/>
        <v>ATENDE</v>
      </c>
      <c r="BY636" s="18" t="str">
        <f t="shared" si="323"/>
        <v>ATENDE</v>
      </c>
      <c r="BZ636" s="18" t="str">
        <f t="shared" si="324"/>
        <v>ATENDE</v>
      </c>
      <c r="CA636" s="22" t="str">
        <f t="shared" si="339"/>
        <v>P6</v>
      </c>
      <c r="CB636" s="23" t="e">
        <f t="shared" si="325"/>
        <v>#VALUE!</v>
      </c>
      <c r="CC636" s="22" t="s">
        <v>994</v>
      </c>
      <c r="CD636" s="22" t="s">
        <v>994</v>
      </c>
      <c r="CE636" s="130">
        <f>IF(CA636="-","-",_xlfn.XLOOKUP(CA636,ABNT5101!$B$4:$B$9,ABNT5101!$C$4:$C$9))</f>
        <v>3</v>
      </c>
      <c r="CF636" s="130">
        <f>IF(CA636="-","-",_xlfn.XLOOKUP(CA636,ABNT5101!$B$4:$B$9,ABNT5101!$D$4:$D$9))</f>
        <v>0.6</v>
      </c>
      <c r="CG636" s="18" t="str">
        <f t="shared" si="326"/>
        <v>ATENDE</v>
      </c>
      <c r="CH636" s="18" t="str">
        <f t="shared" si="327"/>
        <v>ATENDE</v>
      </c>
      <c r="CI636" s="18" t="str">
        <f t="shared" si="328"/>
        <v>ATENDE</v>
      </c>
      <c r="CJ636" s="133" t="str">
        <f>_xlfn.XLOOKUP(CK636,'Banco de dados'!$B:$B,'Banco de dados'!$D:$D)</f>
        <v>SX LIGHTING</v>
      </c>
      <c r="CK636" s="145" t="s">
        <v>801</v>
      </c>
      <c r="CL636" s="24" t="str">
        <f>_xlfn.XLOOKUP(CK636,'Banco de dados'!$B:$B,'Banco de dados'!$E:$E)</f>
        <v>SXINEVO030K40L12CZF7PHF</v>
      </c>
      <c r="CM636" s="24"/>
      <c r="CN636" s="24" t="e">
        <f>IF(CM636="-","-",_xlfn.XLOOKUP(CM636,'Banco de dados'!$B:$B,'Banco de dados'!$E:$E))</f>
        <v>#N/A</v>
      </c>
      <c r="CO636" s="26">
        <f t="shared" si="329"/>
        <v>1</v>
      </c>
      <c r="CP636" s="24">
        <f>_xlfn.XLOOKUP(CK636,'Banco de dados'!$B:$B,'Banco de dados'!$H:$H)</f>
        <v>31</v>
      </c>
      <c r="CQ636" s="24">
        <f>_xlfn.XLOOKUP(CM636,'Banco de dados'!$B:$B,'Banco de dados'!$H:$H)</f>
        <v>0</v>
      </c>
      <c r="CR636" s="24">
        <f>_xlfn.XLOOKUP(CK636,'Banco de dados'!$B:$B,'Banco de dados'!$F:$F)</f>
        <v>5270</v>
      </c>
      <c r="CS636" s="24">
        <f>_xlfn.XLOOKUP(CM636,'Banco de dados'!$B:$B,'Banco de dados'!$F:$F)</f>
        <v>0</v>
      </c>
      <c r="CT636" s="25">
        <v>0</v>
      </c>
      <c r="CU636" s="25"/>
      <c r="CV636" s="24" t="str">
        <f>IF(AI636&lt;=0.5,"Curto I",IF(AND(AI636&gt;='Braços de IP'!$B$9,AI636&lt;='Braços de IP'!$D$9),'Braços de IP'!$E$9,IF(AND(AI636&gt;='Braços de IP'!$B$10,AI636&lt;='Braços de IP'!$D$10),'Braços de IP'!$E$10,IF(AND(AI636&gt;='Braços de IP'!$B$11,AI636&lt;='Braços de IP'!$D$11),'Braços de IP'!$E$11,IF(AND(AI636&gt;='Braços de IP'!$B$12,AI636&lt;='Braços de IP'!$D$12),'Braços de IP'!$E$12,IF(AND(AI636&gt;='Braços de IP'!$B$13,AI636&lt;='Braços de IP'!$D$13),'Braços de IP'!$E$13,IF(AND(AI636&gt;='Braços de IP'!$B$14,AI636&lt;='Braços de IP'!$D$14),'Braços de IP'!$E$14,"ERRO")))))))</f>
        <v>Curto II</v>
      </c>
      <c r="CW636" s="25"/>
      <c r="CX636" s="24" t="str">
        <f>IF($CW636="","",VLOOKUP($CW636,'Braços de IP'!$E$9:$I$15,2,0))</f>
        <v/>
      </c>
      <c r="CY636" s="27" t="str">
        <f>IF($CW636="","",VLOOKUP($CW636,'Braços de IP'!$E$9:$I$15,5,0))</f>
        <v/>
      </c>
      <c r="CZ636" s="24"/>
      <c r="DA636" s="24"/>
      <c r="DB636" s="24"/>
      <c r="DC636" s="24"/>
      <c r="DD636" s="24"/>
      <c r="DE636" s="24"/>
      <c r="DF636" s="28">
        <f t="shared" si="330"/>
        <v>31</v>
      </c>
      <c r="DG636" s="29">
        <f t="shared" si="331"/>
        <v>150</v>
      </c>
      <c r="DH636" s="28">
        <f t="shared" si="332"/>
        <v>181</v>
      </c>
      <c r="DI636" s="30">
        <f t="shared" si="333"/>
        <v>0.79333333333333333</v>
      </c>
      <c r="DJ636" s="31"/>
      <c r="DK636" s="32"/>
      <c r="DL636" s="15" t="s">
        <v>141</v>
      </c>
      <c r="DM636" s="15"/>
      <c r="DO636" s="33">
        <f t="shared" si="334"/>
        <v>0.81976744186046513</v>
      </c>
    </row>
    <row r="637" spans="3:119" ht="15.75" hidden="1" customHeight="1" x14ac:dyDescent="0.3">
      <c r="C637" t="s">
        <v>991</v>
      </c>
      <c r="D637" s="15">
        <v>212</v>
      </c>
      <c r="E637" s="15" t="s">
        <v>153</v>
      </c>
      <c r="F637" s="15" t="s">
        <v>383</v>
      </c>
      <c r="G637" s="15">
        <v>-30.028021500000001</v>
      </c>
      <c r="H637" s="15">
        <v>-50.143248130000003</v>
      </c>
      <c r="I637" s="15" t="s">
        <v>134</v>
      </c>
      <c r="J637" s="15" t="s">
        <v>135</v>
      </c>
      <c r="K637" s="15" t="s">
        <v>136</v>
      </c>
      <c r="L637" s="15" t="s">
        <v>148</v>
      </c>
      <c r="M637" s="15">
        <v>150</v>
      </c>
      <c r="N637" s="15">
        <v>22</v>
      </c>
      <c r="O637" s="15">
        <v>0</v>
      </c>
      <c r="P637" s="15">
        <f t="shared" si="308"/>
        <v>300</v>
      </c>
      <c r="Q637" s="20">
        <v>2</v>
      </c>
      <c r="R637" s="16">
        <v>2.5</v>
      </c>
      <c r="S637" s="16">
        <v>7</v>
      </c>
      <c r="T637" s="15"/>
      <c r="U637" s="15"/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 t="s">
        <v>138</v>
      </c>
      <c r="AD637" s="15" t="s">
        <v>139</v>
      </c>
      <c r="AE637" s="15">
        <v>27.9</v>
      </c>
      <c r="AF637" s="15">
        <v>7.5</v>
      </c>
      <c r="AG637" s="15">
        <v>1</v>
      </c>
      <c r="AH637" s="15">
        <v>0.4</v>
      </c>
      <c r="AI637" s="15">
        <v>1.3</v>
      </c>
      <c r="AJ637" s="16">
        <f t="shared" si="309"/>
        <v>0.9</v>
      </c>
      <c r="AK637" s="16" t="s">
        <v>135</v>
      </c>
      <c r="AL637" s="16" t="s">
        <v>135</v>
      </c>
      <c r="AM637" s="15" t="s">
        <v>140</v>
      </c>
      <c r="AN637" s="16">
        <f t="shared" si="310"/>
        <v>2</v>
      </c>
      <c r="AO637" s="16">
        <v>0</v>
      </c>
      <c r="AP637" s="16">
        <v>0</v>
      </c>
      <c r="AQ637" s="16">
        <v>0</v>
      </c>
      <c r="AR637" s="16">
        <v>0</v>
      </c>
      <c r="AS637" s="16">
        <v>0</v>
      </c>
      <c r="AT637" s="16" t="s">
        <v>135</v>
      </c>
      <c r="AU637" s="17">
        <f t="shared" si="311"/>
        <v>0</v>
      </c>
      <c r="AV637" s="17"/>
      <c r="AW637" s="17">
        <f>VLOOKUP(I637,ABNT5101!$I$3:$J$9,2)</f>
        <v>7.5</v>
      </c>
      <c r="AX637" s="17">
        <f>VLOOKUP(I637,ABNT5101!$I$3:$M$9,5)</f>
        <v>0.18</v>
      </c>
      <c r="AY637" s="131" t="str">
        <f>_xlfn.XLOOKUP(I637,ABNT5101!$I:$I,ABNT5101!$L:$L)</f>
        <v>-</v>
      </c>
      <c r="AZ637" s="131">
        <f>_xlfn.XLOOKUP(I637,ABNT5101!$I:$I,ABNT5101!M:M)</f>
        <v>0.18</v>
      </c>
      <c r="BA637" s="131" t="str">
        <f>_xlfn.XLOOKUP(I637,ABNT5101!$I:$I,ABNT5101!N:N)</f>
        <v>-</v>
      </c>
      <c r="BB637" s="131">
        <f>_xlfn.XLOOKUP(I637,ABNT5101!$I:$I,ABNT5101!O:O)</f>
        <v>16</v>
      </c>
      <c r="BC637" s="18" t="str">
        <f t="shared" si="312"/>
        <v>ATENDE</v>
      </c>
      <c r="BD637" s="19">
        <f t="shared" si="313"/>
        <v>0.34933333333333327</v>
      </c>
      <c r="BE637" s="19">
        <f t="shared" si="314"/>
        <v>2.7777777777777781</v>
      </c>
      <c r="BF637" s="19" t="str">
        <f t="shared" si="315"/>
        <v>-</v>
      </c>
      <c r="BG637" s="20">
        <v>10.119999999999999</v>
      </c>
      <c r="BH637" s="20">
        <v>0.68</v>
      </c>
      <c r="BI637" s="20"/>
      <c r="BJ637" s="20"/>
      <c r="BK637" s="21"/>
      <c r="BL637" s="20"/>
      <c r="BM637" s="18" t="str">
        <f t="shared" si="316"/>
        <v>ATENDE</v>
      </c>
      <c r="BN637" s="18" t="str">
        <f t="shared" si="317"/>
        <v>ATENDE</v>
      </c>
      <c r="BO637" s="18" t="str">
        <f t="shared" si="318"/>
        <v>ATENDE</v>
      </c>
      <c r="BP637" s="18" t="str">
        <f t="shared" si="319"/>
        <v>ATENDE</v>
      </c>
      <c r="BQ637" s="22" t="str">
        <f t="shared" si="320"/>
        <v>C5</v>
      </c>
      <c r="BR637" s="22" t="str">
        <f t="shared" si="337"/>
        <v>P6</v>
      </c>
      <c r="BS637" s="23">
        <f t="shared" si="321"/>
        <v>1.6966666666666668</v>
      </c>
      <c r="BT637" s="20">
        <v>8.09</v>
      </c>
      <c r="BU637" s="20">
        <v>5.3</v>
      </c>
      <c r="BV637" s="132">
        <f>IF(BR637="-","-",_xlfn.XLOOKUP(BR637,ABNT5101!$B$4:$B$9,ABNT5101!$C$4:$C$9))</f>
        <v>3</v>
      </c>
      <c r="BW637" s="132">
        <f>IF(BR637="-","-",_xlfn.XLOOKUP(BR637,ABNT5101!$B$4:$B$9,ABNT5101!$D$4:$D$9))</f>
        <v>0.6</v>
      </c>
      <c r="BX637" s="18" t="str">
        <f t="shared" si="322"/>
        <v>ATENDE</v>
      </c>
      <c r="BY637" s="18" t="str">
        <f t="shared" si="323"/>
        <v>ATENDE</v>
      </c>
      <c r="BZ637" s="18" t="str">
        <f t="shared" si="324"/>
        <v>ATENDE</v>
      </c>
      <c r="CA637" s="22" t="str">
        <f t="shared" si="339"/>
        <v>P6</v>
      </c>
      <c r="CB637" s="23" t="e">
        <f t="shared" si="325"/>
        <v>#VALUE!</v>
      </c>
      <c r="CC637" s="22" t="s">
        <v>994</v>
      </c>
      <c r="CD637" s="22" t="s">
        <v>994</v>
      </c>
      <c r="CE637" s="130">
        <f>IF(CA637="-","-",_xlfn.XLOOKUP(CA637,ABNT5101!$B$4:$B$9,ABNT5101!$C$4:$C$9))</f>
        <v>3</v>
      </c>
      <c r="CF637" s="130">
        <f>IF(CA637="-","-",_xlfn.XLOOKUP(CA637,ABNT5101!$B$4:$B$9,ABNT5101!$D$4:$D$9))</f>
        <v>0.6</v>
      </c>
      <c r="CG637" s="18" t="str">
        <f t="shared" si="326"/>
        <v>ATENDE</v>
      </c>
      <c r="CH637" s="18" t="str">
        <f t="shared" si="327"/>
        <v>ATENDE</v>
      </c>
      <c r="CI637" s="18" t="str">
        <f t="shared" si="328"/>
        <v>ATENDE</v>
      </c>
      <c r="CJ637" s="133" t="str">
        <f>_xlfn.XLOOKUP(CK637,'Banco de dados'!$B:$B,'Banco de dados'!$D:$D)</f>
        <v>TECNOWATT</v>
      </c>
      <c r="CK637" s="145" t="s">
        <v>824</v>
      </c>
      <c r="CL637" s="24" t="str">
        <f>_xlfn.XLOOKUP(CK637,'Banco de dados'!$B:$B,'Banco de dados'!$E:$E)</f>
        <v>SIGSAGPTLRRSSNDL_30W_38IBBRS
1-10C1MUN6.5</v>
      </c>
      <c r="CM637" s="24"/>
      <c r="CN637" s="24" t="e">
        <f>IF(CM637="-","-",_xlfn.XLOOKUP(CM637,'Banco de dados'!$B:$B,'Banco de dados'!$E:$E))</f>
        <v>#N/A</v>
      </c>
      <c r="CO637" s="26">
        <f t="shared" si="329"/>
        <v>1</v>
      </c>
      <c r="CP637" s="24">
        <f>_xlfn.XLOOKUP(CK637,'Banco de dados'!$B:$B,'Banco de dados'!$H:$H)</f>
        <v>30</v>
      </c>
      <c r="CQ637" s="24" t="e">
        <f>_xlfn.XLOOKUP(CM637,'Banco de dados'!$B:$B,'Banco de dados'!$H:$H)</f>
        <v>#N/A</v>
      </c>
      <c r="CR637" s="24">
        <f>_xlfn.XLOOKUP(CK637,'Banco de dados'!$B:$B,'Banco de dados'!$F:$F)</f>
        <v>5266</v>
      </c>
      <c r="CS637" s="24">
        <f>_xlfn.XLOOKUP(CM637,'Banco de dados'!$B:$B,'Banco de dados'!$F:$F)</f>
        <v>0</v>
      </c>
      <c r="CT637" s="25">
        <v>0</v>
      </c>
      <c r="CU637" s="25"/>
      <c r="CV637" s="24" t="str">
        <f>IF(AI637&lt;=0.5,"Curto I",IF(AND(AI637&gt;='Braços de IP'!$B$9,AI637&lt;='Braços de IP'!$D$9),'Braços de IP'!$E$9,IF(AND(AI637&gt;='Braços de IP'!$B$10,AI637&lt;='Braços de IP'!$D$10),'Braços de IP'!$E$10,IF(AND(AI637&gt;='Braços de IP'!$B$11,AI637&lt;='Braços de IP'!$D$11),'Braços de IP'!$E$11,IF(AND(AI637&gt;='Braços de IP'!$B$12,AI637&lt;='Braços de IP'!$D$12),'Braços de IP'!$E$12,IF(AND(AI637&gt;='Braços de IP'!$B$13,AI637&lt;='Braços de IP'!$D$13),'Braços de IP'!$E$13,IF(AND(AI637&gt;='Braços de IP'!$B$14,AI637&lt;='Braços de IP'!$D$14),'Braços de IP'!$E$14,"ERRO")))))))</f>
        <v>Curto II</v>
      </c>
      <c r="CW637" s="25"/>
      <c r="CX637" s="24" t="str">
        <f>IF($CW637="","",VLOOKUP($CW637,'Braços de IP'!$E$9:$I$15,2,0))</f>
        <v/>
      </c>
      <c r="CY637" s="27" t="str">
        <f>IF($CW637="","",VLOOKUP($CW637,'Braços de IP'!$E$9:$I$15,5,0))</f>
        <v/>
      </c>
      <c r="CZ637" s="24"/>
      <c r="DA637" s="24"/>
      <c r="DB637" s="24"/>
      <c r="DC637" s="24"/>
      <c r="DD637" s="24"/>
      <c r="DE637" s="24"/>
      <c r="DF637" s="28">
        <f t="shared" si="330"/>
        <v>30</v>
      </c>
      <c r="DG637" s="29">
        <f t="shared" si="331"/>
        <v>150</v>
      </c>
      <c r="DH637" s="28">
        <f t="shared" si="332"/>
        <v>180</v>
      </c>
      <c r="DI637" s="30">
        <f t="shared" si="333"/>
        <v>0.8</v>
      </c>
      <c r="DJ637" s="31"/>
      <c r="DK637" s="32"/>
      <c r="DL637" s="15" t="s">
        <v>141</v>
      </c>
      <c r="DM637" s="15"/>
      <c r="DO637" s="33">
        <f t="shared" si="334"/>
        <v>0.82558139534883723</v>
      </c>
    </row>
    <row r="638" spans="3:119" ht="15.75" hidden="1" customHeight="1" x14ac:dyDescent="0.3">
      <c r="C638" t="s">
        <v>991</v>
      </c>
      <c r="D638" s="15">
        <v>213</v>
      </c>
      <c r="E638" s="15" t="s">
        <v>153</v>
      </c>
      <c r="F638" s="15" t="s">
        <v>384</v>
      </c>
      <c r="G638" s="15">
        <v>-30.030632600000001</v>
      </c>
      <c r="H638" s="15">
        <v>-50.144687840000003</v>
      </c>
      <c r="I638" s="15" t="s">
        <v>154</v>
      </c>
      <c r="J638" s="15" t="s">
        <v>135</v>
      </c>
      <c r="K638" s="15" t="s">
        <v>136</v>
      </c>
      <c r="L638" s="15" t="s">
        <v>148</v>
      </c>
      <c r="M638" s="15">
        <v>100</v>
      </c>
      <c r="N638" s="15">
        <v>17</v>
      </c>
      <c r="O638" s="15">
        <v>0</v>
      </c>
      <c r="P638" s="15">
        <f t="shared" si="308"/>
        <v>200</v>
      </c>
      <c r="Q638" s="20">
        <v>2</v>
      </c>
      <c r="R638" s="16">
        <v>2.5</v>
      </c>
      <c r="S638" s="16">
        <v>7</v>
      </c>
      <c r="T638" s="15"/>
      <c r="U638" s="15"/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 t="s">
        <v>138</v>
      </c>
      <c r="AD638" s="15" t="s">
        <v>139</v>
      </c>
      <c r="AE638" s="15">
        <v>31.9</v>
      </c>
      <c r="AF638" s="15">
        <v>7</v>
      </c>
      <c r="AG638" s="15">
        <v>1</v>
      </c>
      <c r="AH638" s="15">
        <v>0.3</v>
      </c>
      <c r="AI638" s="15">
        <v>1.3</v>
      </c>
      <c r="AJ638" s="16">
        <f t="shared" si="309"/>
        <v>1</v>
      </c>
      <c r="AK638" s="16" t="s">
        <v>135</v>
      </c>
      <c r="AL638" s="16" t="s">
        <v>135</v>
      </c>
      <c r="AM638" s="15" t="s">
        <v>140</v>
      </c>
      <c r="AN638" s="16">
        <f t="shared" si="310"/>
        <v>2</v>
      </c>
      <c r="AO638" s="16">
        <v>0</v>
      </c>
      <c r="AP638" s="16">
        <v>0</v>
      </c>
      <c r="AQ638" s="16">
        <v>0</v>
      </c>
      <c r="AR638" s="16">
        <v>0</v>
      </c>
      <c r="AS638" s="16">
        <v>0</v>
      </c>
      <c r="AT638" s="16" t="s">
        <v>135</v>
      </c>
      <c r="AU638" s="17">
        <f t="shared" si="311"/>
        <v>0</v>
      </c>
      <c r="AV638" s="17"/>
      <c r="AW638" s="17">
        <f>VLOOKUP(I638,ABNT5101!$I$3:$J$9,2)</f>
        <v>10</v>
      </c>
      <c r="AX638" s="17">
        <f>VLOOKUP(I638,ABNT5101!$I$3:$M$9,5)</f>
        <v>0.18</v>
      </c>
      <c r="AY638" s="131" t="str">
        <f>_xlfn.XLOOKUP(I638,ABNT5101!$I:$I,ABNT5101!$L:$L)</f>
        <v>-</v>
      </c>
      <c r="AZ638" s="131">
        <f>_xlfn.XLOOKUP(I638,ABNT5101!$I:$I,ABNT5101!M:M)</f>
        <v>0.18</v>
      </c>
      <c r="BA638" s="131" t="str">
        <f>_xlfn.XLOOKUP(I638,ABNT5101!$I:$I,ABNT5101!N:N)</f>
        <v>-</v>
      </c>
      <c r="BB638" s="131">
        <f>_xlfn.XLOOKUP(I638,ABNT5101!$I:$I,ABNT5101!O:O)</f>
        <v>16</v>
      </c>
      <c r="BC638" s="18" t="str">
        <f t="shared" si="312"/>
        <v>ATENDE</v>
      </c>
      <c r="BD638" s="19">
        <f t="shared" si="313"/>
        <v>0.16700000000000004</v>
      </c>
      <c r="BE638" s="19">
        <f t="shared" si="314"/>
        <v>1.3333333333333335</v>
      </c>
      <c r="BF638" s="19" t="str">
        <f t="shared" si="315"/>
        <v>-</v>
      </c>
      <c r="BG638" s="20">
        <v>11.67</v>
      </c>
      <c r="BH638" s="20">
        <v>0.42</v>
      </c>
      <c r="BI638" s="20"/>
      <c r="BJ638" s="20"/>
      <c r="BK638" s="21"/>
      <c r="BL638" s="20"/>
      <c r="BM638" s="18" t="str">
        <f t="shared" si="316"/>
        <v>ATENDE</v>
      </c>
      <c r="BN638" s="18" t="str">
        <f t="shared" si="317"/>
        <v>ATENDE</v>
      </c>
      <c r="BO638" s="18" t="str">
        <f t="shared" si="318"/>
        <v>ATENDE</v>
      </c>
      <c r="BP638" s="18" t="str">
        <f t="shared" si="319"/>
        <v>ATENDE</v>
      </c>
      <c r="BQ638" s="22" t="str">
        <f t="shared" si="320"/>
        <v>C4</v>
      </c>
      <c r="BR638" s="22" t="str">
        <f t="shared" si="337"/>
        <v>P6</v>
      </c>
      <c r="BS638" s="23">
        <f t="shared" si="321"/>
        <v>2.186666666666667</v>
      </c>
      <c r="BT638" s="20">
        <v>9.56</v>
      </c>
      <c r="BU638" s="20">
        <v>3.77</v>
      </c>
      <c r="BV638" s="132">
        <f>IF(BR638="-","-",_xlfn.XLOOKUP(BR638,ABNT5101!$B$4:$B$9,ABNT5101!$C$4:$C$9))</f>
        <v>3</v>
      </c>
      <c r="BW638" s="132">
        <f>IF(BR638="-","-",_xlfn.XLOOKUP(BR638,ABNT5101!$B$4:$B$9,ABNT5101!$D$4:$D$9))</f>
        <v>0.6</v>
      </c>
      <c r="BX638" s="18" t="str">
        <f t="shared" si="322"/>
        <v>ATENDE</v>
      </c>
      <c r="BY638" s="18" t="str">
        <f t="shared" si="323"/>
        <v>ATENDE</v>
      </c>
      <c r="BZ638" s="18" t="str">
        <f t="shared" si="324"/>
        <v>ATENDE</v>
      </c>
      <c r="CA638" s="22" t="str">
        <f t="shared" si="339"/>
        <v>P6</v>
      </c>
      <c r="CB638" s="23" t="e">
        <f t="shared" si="325"/>
        <v>#VALUE!</v>
      </c>
      <c r="CC638" s="22" t="s">
        <v>994</v>
      </c>
      <c r="CD638" s="22" t="s">
        <v>994</v>
      </c>
      <c r="CE638" s="130">
        <f>IF(CA638="-","-",_xlfn.XLOOKUP(CA638,ABNT5101!$B$4:$B$9,ABNT5101!$C$4:$C$9))</f>
        <v>3</v>
      </c>
      <c r="CF638" s="130">
        <f>IF(CA638="-","-",_xlfn.XLOOKUP(CA638,ABNT5101!$B$4:$B$9,ABNT5101!$D$4:$D$9))</f>
        <v>0.6</v>
      </c>
      <c r="CG638" s="18" t="str">
        <f t="shared" si="326"/>
        <v>ATENDE</v>
      </c>
      <c r="CH638" s="18" t="str">
        <f t="shared" si="327"/>
        <v>ATENDE</v>
      </c>
      <c r="CI638" s="18" t="str">
        <f t="shared" si="328"/>
        <v>ATENDE</v>
      </c>
      <c r="CJ638" s="133" t="str">
        <f>_xlfn.XLOOKUP(CK638,'Banco de dados'!$B:$B,'Banco de dados'!$D:$D)</f>
        <v>LEDSTAR</v>
      </c>
      <c r="CK638" s="145" t="s">
        <v>711</v>
      </c>
      <c r="CL638" s="24" t="str">
        <f>_xlfn.XLOOKUP(CK638,'Banco de dados'!$B:$B,'Banco de dados'!$E:$E)</f>
        <v>LUM LED SL VT 9.1 44W</v>
      </c>
      <c r="CM638" s="24"/>
      <c r="CN638" s="24" t="e">
        <f>IF(CM638="-","-",_xlfn.XLOOKUP(CM638,'Banco de dados'!$B:$B,'Banco de dados'!$E:$E))</f>
        <v>#N/A</v>
      </c>
      <c r="CO638" s="26">
        <f t="shared" si="329"/>
        <v>1</v>
      </c>
      <c r="CP638" s="24">
        <f>_xlfn.XLOOKUP(CK638,'Banco de dados'!$B:$B,'Banco de dados'!$H:$H)</f>
        <v>44</v>
      </c>
      <c r="CQ638" s="24">
        <f>_xlfn.XLOOKUP(CM638,'Banco de dados'!$B:$B,'Banco de dados'!$H:$H)</f>
        <v>0</v>
      </c>
      <c r="CR638" s="24">
        <f>_xlfn.XLOOKUP(CK638,'Banco de dados'!$B:$B,'Banco de dados'!$F:$F)</f>
        <v>7657.99</v>
      </c>
      <c r="CS638" s="24">
        <f>_xlfn.XLOOKUP(CM638,'Banco de dados'!$B:$B,'Banco de dados'!$F:$F)</f>
        <v>0</v>
      </c>
      <c r="CT638" s="25">
        <v>0</v>
      </c>
      <c r="CU638" s="25"/>
      <c r="CV638" s="24" t="str">
        <f>IF(AI638&lt;=0.5,"Curto I",IF(AND(AI638&gt;='Braços de IP'!$B$9,AI638&lt;='Braços de IP'!$D$9),'Braços de IP'!$E$9,IF(AND(AI638&gt;='Braços de IP'!$B$10,AI638&lt;='Braços de IP'!$D$10),'Braços de IP'!$E$10,IF(AND(AI638&gt;='Braços de IP'!$B$11,AI638&lt;='Braços de IP'!$D$11),'Braços de IP'!$E$11,IF(AND(AI638&gt;='Braços de IP'!$B$12,AI638&lt;='Braços de IP'!$D$12),'Braços de IP'!$E$12,IF(AND(AI638&gt;='Braços de IP'!$B$13,AI638&lt;='Braços de IP'!$D$13),'Braços de IP'!$E$13,IF(AND(AI638&gt;='Braços de IP'!$B$14,AI638&lt;='Braços de IP'!$D$14),'Braços de IP'!$E$14,"ERRO")))))))</f>
        <v>Curto II</v>
      </c>
      <c r="CW638" s="25"/>
      <c r="CX638" s="24" t="str">
        <f>IF($CW638="","",VLOOKUP($CW638,'Braços de IP'!$E$9:$I$15,2,0))</f>
        <v/>
      </c>
      <c r="CY638" s="27" t="str">
        <f>IF($CW638="","",VLOOKUP($CW638,'Braços de IP'!$E$9:$I$15,5,0))</f>
        <v/>
      </c>
      <c r="CZ638" s="24"/>
      <c r="DA638" s="24"/>
      <c r="DB638" s="24"/>
      <c r="DC638" s="24"/>
      <c r="DD638" s="24"/>
      <c r="DE638" s="24"/>
      <c r="DF638" s="28">
        <f t="shared" si="330"/>
        <v>44</v>
      </c>
      <c r="DG638" s="29">
        <f t="shared" si="331"/>
        <v>100</v>
      </c>
      <c r="DH638" s="28">
        <f t="shared" si="332"/>
        <v>144</v>
      </c>
      <c r="DI638" s="30">
        <f t="shared" si="333"/>
        <v>0.56000000000000005</v>
      </c>
      <c r="DJ638" s="31"/>
      <c r="DK638" s="32"/>
      <c r="DL638" s="15" t="s">
        <v>141</v>
      </c>
      <c r="DM638" s="15"/>
      <c r="DO638" s="33">
        <f t="shared" si="334"/>
        <v>0.62393162393162394</v>
      </c>
    </row>
    <row r="639" spans="3:119" ht="15.75" hidden="1" customHeight="1" x14ac:dyDescent="0.3">
      <c r="C639" t="s">
        <v>991</v>
      </c>
      <c r="D639" s="15">
        <v>213</v>
      </c>
      <c r="E639" s="15" t="s">
        <v>153</v>
      </c>
      <c r="F639" s="15" t="s">
        <v>384</v>
      </c>
      <c r="G639" s="15">
        <v>-30.030632600000001</v>
      </c>
      <c r="H639" s="15">
        <v>-50.144687840000003</v>
      </c>
      <c r="I639" s="15" t="s">
        <v>154</v>
      </c>
      <c r="J639" s="15" t="s">
        <v>135</v>
      </c>
      <c r="K639" s="15" t="s">
        <v>136</v>
      </c>
      <c r="L639" s="15" t="s">
        <v>148</v>
      </c>
      <c r="M639" s="15">
        <v>100</v>
      </c>
      <c r="N639" s="15">
        <v>17</v>
      </c>
      <c r="O639" s="15">
        <v>0</v>
      </c>
      <c r="P639" s="15">
        <f t="shared" si="308"/>
        <v>200</v>
      </c>
      <c r="Q639" s="20">
        <v>2</v>
      </c>
      <c r="R639" s="16">
        <v>2.5</v>
      </c>
      <c r="S639" s="16">
        <v>7</v>
      </c>
      <c r="T639" s="15"/>
      <c r="U639" s="15"/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 t="s">
        <v>138</v>
      </c>
      <c r="AD639" s="15" t="s">
        <v>139</v>
      </c>
      <c r="AE639" s="15">
        <v>31.9</v>
      </c>
      <c r="AF639" s="15">
        <v>7</v>
      </c>
      <c r="AG639" s="15">
        <v>1</v>
      </c>
      <c r="AH639" s="15">
        <v>0.3</v>
      </c>
      <c r="AI639" s="15">
        <v>1.3</v>
      </c>
      <c r="AJ639" s="16">
        <f t="shared" si="309"/>
        <v>1</v>
      </c>
      <c r="AK639" s="16" t="s">
        <v>135</v>
      </c>
      <c r="AL639" s="16" t="s">
        <v>135</v>
      </c>
      <c r="AM639" s="15" t="s">
        <v>140</v>
      </c>
      <c r="AN639" s="16">
        <f t="shared" si="310"/>
        <v>2</v>
      </c>
      <c r="AO639" s="16">
        <v>0</v>
      </c>
      <c r="AP639" s="16">
        <v>0</v>
      </c>
      <c r="AQ639" s="16">
        <v>0</v>
      </c>
      <c r="AR639" s="16">
        <v>0</v>
      </c>
      <c r="AS639" s="16">
        <v>0</v>
      </c>
      <c r="AT639" s="16" t="s">
        <v>135</v>
      </c>
      <c r="AU639" s="17">
        <f t="shared" si="311"/>
        <v>0</v>
      </c>
      <c r="AV639" s="17"/>
      <c r="AW639" s="17">
        <f>VLOOKUP(I639,ABNT5101!$I$3:$J$9,2)</f>
        <v>10</v>
      </c>
      <c r="AX639" s="17">
        <f>VLOOKUP(I639,ABNT5101!$I$3:$M$9,5)</f>
        <v>0.18</v>
      </c>
      <c r="AY639" s="131" t="str">
        <f>_xlfn.XLOOKUP(I639,ABNT5101!$I:$I,ABNT5101!$L:$L)</f>
        <v>-</v>
      </c>
      <c r="AZ639" s="131">
        <f>_xlfn.XLOOKUP(I639,ABNT5101!$I:$I,ABNT5101!M:M)</f>
        <v>0.18</v>
      </c>
      <c r="BA639" s="131" t="str">
        <f>_xlfn.XLOOKUP(I639,ABNT5101!$I:$I,ABNT5101!N:N)</f>
        <v>-</v>
      </c>
      <c r="BB639" s="131">
        <f>_xlfn.XLOOKUP(I639,ABNT5101!$I:$I,ABNT5101!O:O)</f>
        <v>16</v>
      </c>
      <c r="BC639" s="18" t="str">
        <f t="shared" si="312"/>
        <v>ATENDE</v>
      </c>
      <c r="BD639" s="19">
        <f t="shared" si="313"/>
        <v>0.10999999999999988</v>
      </c>
      <c r="BE639" s="19">
        <f t="shared" si="314"/>
        <v>2.1666666666666665</v>
      </c>
      <c r="BF639" s="19" t="str">
        <f t="shared" si="315"/>
        <v>-</v>
      </c>
      <c r="BG639" s="20">
        <v>11.1</v>
      </c>
      <c r="BH639" s="20">
        <v>0.56999999999999995</v>
      </c>
      <c r="BI639" s="20"/>
      <c r="BJ639" s="20"/>
      <c r="BK639" s="21"/>
      <c r="BL639" s="20"/>
      <c r="BM639" s="18" t="str">
        <f t="shared" si="316"/>
        <v>ATENDE</v>
      </c>
      <c r="BN639" s="18" t="str">
        <f t="shared" si="317"/>
        <v>ATENDE</v>
      </c>
      <c r="BO639" s="18" t="str">
        <f t="shared" si="318"/>
        <v>ATENDE</v>
      </c>
      <c r="BP639" s="18" t="str">
        <f t="shared" si="319"/>
        <v>ATENDE</v>
      </c>
      <c r="BQ639" s="22" t="str">
        <f t="shared" si="320"/>
        <v>C4</v>
      </c>
      <c r="BR639" s="22" t="str">
        <f t="shared" si="337"/>
        <v>P6</v>
      </c>
      <c r="BS639" s="23">
        <f t="shared" si="321"/>
        <v>2.0099999999999998</v>
      </c>
      <c r="BT639" s="20">
        <v>9.0299999999999994</v>
      </c>
      <c r="BU639" s="20">
        <v>3.93</v>
      </c>
      <c r="BV639" s="132">
        <f>IF(BR639="-","-",_xlfn.XLOOKUP(BR639,ABNT5101!$B$4:$B$9,ABNT5101!$C$4:$C$9))</f>
        <v>3</v>
      </c>
      <c r="BW639" s="132">
        <f>IF(BR639="-","-",_xlfn.XLOOKUP(BR639,ABNT5101!$B$4:$B$9,ABNT5101!$D$4:$D$9))</f>
        <v>0.6</v>
      </c>
      <c r="BX639" s="18" t="str">
        <f t="shared" si="322"/>
        <v>ATENDE</v>
      </c>
      <c r="BY639" s="18" t="str">
        <f t="shared" si="323"/>
        <v>ATENDE</v>
      </c>
      <c r="BZ639" s="18" t="str">
        <f t="shared" si="324"/>
        <v>ATENDE</v>
      </c>
      <c r="CA639" s="22" t="str">
        <f t="shared" si="339"/>
        <v>P6</v>
      </c>
      <c r="CB639" s="23" t="e">
        <f t="shared" si="325"/>
        <v>#VALUE!</v>
      </c>
      <c r="CC639" s="22" t="s">
        <v>994</v>
      </c>
      <c r="CD639" s="22" t="s">
        <v>994</v>
      </c>
      <c r="CE639" s="130">
        <f>IF(CA639="-","-",_xlfn.XLOOKUP(CA639,ABNT5101!$B$4:$B$9,ABNT5101!$C$4:$C$9))</f>
        <v>3</v>
      </c>
      <c r="CF639" s="130">
        <f>IF(CA639="-","-",_xlfn.XLOOKUP(CA639,ABNT5101!$B$4:$B$9,ABNT5101!$D$4:$D$9))</f>
        <v>0.6</v>
      </c>
      <c r="CG639" s="18" t="str">
        <f t="shared" si="326"/>
        <v>ATENDE</v>
      </c>
      <c r="CH639" s="18" t="str">
        <f t="shared" si="327"/>
        <v>ATENDE</v>
      </c>
      <c r="CI639" s="18" t="str">
        <f t="shared" si="328"/>
        <v>ATENDE</v>
      </c>
      <c r="CJ639" s="133" t="str">
        <f>_xlfn.XLOOKUP(CK639,'Banco de dados'!$B:$B,'Banco de dados'!$D:$D)</f>
        <v>SX LIGHTING</v>
      </c>
      <c r="CK639" s="145" t="s">
        <v>803</v>
      </c>
      <c r="CL639" s="24" t="str">
        <f>_xlfn.XLOOKUP(CK639,'Banco de dados'!$B:$B,'Banco de dados'!$E:$E)</f>
        <v>SXINEVO040K40L12CZF7PHF</v>
      </c>
      <c r="CM639" s="24"/>
      <c r="CN639" s="24">
        <f>IF(CM639="-","-",_xlfn.XLOOKUP(CM639,'Banco de dados'!$B:$B,'Banco de dados'!$E:$E))</f>
        <v>0</v>
      </c>
      <c r="CO639" s="26">
        <f t="shared" si="329"/>
        <v>1</v>
      </c>
      <c r="CP639" s="24">
        <f>_xlfn.XLOOKUP(CK639,'Banco de dados'!$B:$B,'Banco de dados'!$H:$H)</f>
        <v>39</v>
      </c>
      <c r="CQ639" s="24">
        <f>_xlfn.XLOOKUP(CM639,'Banco de dados'!$B:$B,'Banco de dados'!$H:$H)</f>
        <v>0</v>
      </c>
      <c r="CR639" s="24">
        <f>_xlfn.XLOOKUP(CK639,'Banco de dados'!$B:$B,'Banco de dados'!$F:$F)</f>
        <v>6552</v>
      </c>
      <c r="CS639" s="24">
        <f>_xlfn.XLOOKUP(CM639,'Banco de dados'!$B:$B,'Banco de dados'!$F:$F)</f>
        <v>0</v>
      </c>
      <c r="CT639" s="25">
        <v>0</v>
      </c>
      <c r="CU639" s="25"/>
      <c r="CV639" s="24" t="str">
        <f>IF(AI639&lt;=0.5,"Curto I",IF(AND(AI639&gt;='Braços de IP'!$B$9,AI639&lt;='Braços de IP'!$D$9),'Braços de IP'!$E$9,IF(AND(AI639&gt;='Braços de IP'!$B$10,AI639&lt;='Braços de IP'!$D$10),'Braços de IP'!$E$10,IF(AND(AI639&gt;='Braços de IP'!$B$11,AI639&lt;='Braços de IP'!$D$11),'Braços de IP'!$E$11,IF(AND(AI639&gt;='Braços de IP'!$B$12,AI639&lt;='Braços de IP'!$D$12),'Braços de IP'!$E$12,IF(AND(AI639&gt;='Braços de IP'!$B$13,AI639&lt;='Braços de IP'!$D$13),'Braços de IP'!$E$13,IF(AND(AI639&gt;='Braços de IP'!$B$14,AI639&lt;='Braços de IP'!$D$14),'Braços de IP'!$E$14,"ERRO")))))))</f>
        <v>Curto II</v>
      </c>
      <c r="CW639" s="25"/>
      <c r="CX639" s="24" t="str">
        <f>IF($CW639="","",VLOOKUP($CW639,'Braços de IP'!$E$9:$I$15,2,0))</f>
        <v/>
      </c>
      <c r="CY639" s="27" t="str">
        <f>IF($CW639="","",VLOOKUP($CW639,'Braços de IP'!$E$9:$I$15,5,0))</f>
        <v/>
      </c>
      <c r="CZ639" s="24"/>
      <c r="DA639" s="24"/>
      <c r="DB639" s="24"/>
      <c r="DC639" s="24"/>
      <c r="DD639" s="24"/>
      <c r="DE639" s="24"/>
      <c r="DF639" s="28">
        <f t="shared" si="330"/>
        <v>39</v>
      </c>
      <c r="DG639" s="29">
        <f t="shared" si="331"/>
        <v>100</v>
      </c>
      <c r="DH639" s="28">
        <f t="shared" si="332"/>
        <v>139</v>
      </c>
      <c r="DI639" s="30">
        <f t="shared" si="333"/>
        <v>0.61</v>
      </c>
      <c r="DJ639" s="31"/>
      <c r="DK639" s="32"/>
      <c r="DL639" s="15" t="s">
        <v>141</v>
      </c>
      <c r="DM639" s="15"/>
      <c r="DO639" s="33">
        <f t="shared" si="334"/>
        <v>0.66666666666666663</v>
      </c>
    </row>
    <row r="640" spans="3:119" ht="15.75" hidden="1" customHeight="1" x14ac:dyDescent="0.3">
      <c r="C640" t="s">
        <v>991</v>
      </c>
      <c r="D640" s="15">
        <v>213</v>
      </c>
      <c r="E640" s="15" t="s">
        <v>153</v>
      </c>
      <c r="F640" s="15" t="s">
        <v>384</v>
      </c>
      <c r="G640" s="15">
        <v>-30.030632600000001</v>
      </c>
      <c r="H640" s="15">
        <v>-50.144687840000003</v>
      </c>
      <c r="I640" s="15" t="s">
        <v>154</v>
      </c>
      <c r="J640" s="15" t="s">
        <v>135</v>
      </c>
      <c r="K640" s="15" t="s">
        <v>136</v>
      </c>
      <c r="L640" s="15" t="s">
        <v>148</v>
      </c>
      <c r="M640" s="15">
        <v>100</v>
      </c>
      <c r="N640" s="15">
        <v>17</v>
      </c>
      <c r="O640" s="15">
        <v>0</v>
      </c>
      <c r="P640" s="15">
        <f t="shared" si="308"/>
        <v>200</v>
      </c>
      <c r="Q640" s="20">
        <v>2</v>
      </c>
      <c r="R640" s="16">
        <v>2.5</v>
      </c>
      <c r="S640" s="16">
        <v>7</v>
      </c>
      <c r="T640" s="15"/>
      <c r="U640" s="15"/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 t="s">
        <v>138</v>
      </c>
      <c r="AD640" s="15" t="s">
        <v>139</v>
      </c>
      <c r="AE640" s="15">
        <v>31.9</v>
      </c>
      <c r="AF640" s="15">
        <v>7</v>
      </c>
      <c r="AG640" s="15">
        <v>1</v>
      </c>
      <c r="AH640" s="15">
        <v>0.3</v>
      </c>
      <c r="AI640" s="15">
        <v>1.3</v>
      </c>
      <c r="AJ640" s="16">
        <f t="shared" si="309"/>
        <v>1</v>
      </c>
      <c r="AK640" s="16" t="s">
        <v>135</v>
      </c>
      <c r="AL640" s="16" t="s">
        <v>135</v>
      </c>
      <c r="AM640" s="15" t="s">
        <v>140</v>
      </c>
      <c r="AN640" s="16">
        <f t="shared" si="310"/>
        <v>2</v>
      </c>
      <c r="AO640" s="16">
        <v>0</v>
      </c>
      <c r="AP640" s="16">
        <v>0</v>
      </c>
      <c r="AQ640" s="16">
        <v>0</v>
      </c>
      <c r="AR640" s="16">
        <v>0</v>
      </c>
      <c r="AS640" s="16">
        <v>0</v>
      </c>
      <c r="AT640" s="16" t="s">
        <v>135</v>
      </c>
      <c r="AU640" s="17">
        <f t="shared" si="311"/>
        <v>0</v>
      </c>
      <c r="AV640" s="17"/>
      <c r="AW640" s="17">
        <f>VLOOKUP(I640,ABNT5101!$I$3:$J$9,2)</f>
        <v>10</v>
      </c>
      <c r="AX640" s="17">
        <f>VLOOKUP(I640,ABNT5101!$I$3:$M$9,5)</f>
        <v>0.18</v>
      </c>
      <c r="AY640" s="131" t="str">
        <f>_xlfn.XLOOKUP(I640,ABNT5101!$I:$I,ABNT5101!$L:$L)</f>
        <v>-</v>
      </c>
      <c r="AZ640" s="131">
        <f>_xlfn.XLOOKUP(I640,ABNT5101!$I:$I,ABNT5101!M:M)</f>
        <v>0.18</v>
      </c>
      <c r="BA640" s="131" t="str">
        <f>_xlfn.XLOOKUP(I640,ABNT5101!$I:$I,ABNT5101!N:N)</f>
        <v>-</v>
      </c>
      <c r="BB640" s="131">
        <f>_xlfn.XLOOKUP(I640,ABNT5101!$I:$I,ABNT5101!O:O)</f>
        <v>16</v>
      </c>
      <c r="BC640" s="18" t="str">
        <f t="shared" si="312"/>
        <v>ATENDE</v>
      </c>
      <c r="BD640" s="19">
        <f t="shared" si="313"/>
        <v>0.252</v>
      </c>
      <c r="BE640" s="19">
        <f t="shared" si="314"/>
        <v>1.6666666666666665</v>
      </c>
      <c r="BF640" s="19" t="str">
        <f t="shared" si="315"/>
        <v>-</v>
      </c>
      <c r="BG640" s="20">
        <v>12.52</v>
      </c>
      <c r="BH640" s="20">
        <v>0.48</v>
      </c>
      <c r="BI640" s="20"/>
      <c r="BJ640" s="20"/>
      <c r="BK640" s="21"/>
      <c r="BL640" s="20"/>
      <c r="BM640" s="18" t="str">
        <f t="shared" si="316"/>
        <v>ATENDE</v>
      </c>
      <c r="BN640" s="18" t="str">
        <f t="shared" si="317"/>
        <v>ATENDE</v>
      </c>
      <c r="BO640" s="18" t="str">
        <f t="shared" si="318"/>
        <v>ATENDE</v>
      </c>
      <c r="BP640" s="18" t="str">
        <f t="shared" si="319"/>
        <v>ATENDE</v>
      </c>
      <c r="BQ640" s="22" t="str">
        <f t="shared" si="320"/>
        <v>C4</v>
      </c>
      <c r="BR640" s="22" t="str">
        <f t="shared" si="337"/>
        <v>P6</v>
      </c>
      <c r="BS640" s="23">
        <f t="shared" si="321"/>
        <v>2.1799999999999997</v>
      </c>
      <c r="BT640" s="20">
        <v>9.5399999999999991</v>
      </c>
      <c r="BU640" s="20">
        <v>4.25</v>
      </c>
      <c r="BV640" s="132">
        <f>IF(BR640="-","-",_xlfn.XLOOKUP(BR640,ABNT5101!$B$4:$B$9,ABNT5101!$C$4:$C$9))</f>
        <v>3</v>
      </c>
      <c r="BW640" s="132">
        <f>IF(BR640="-","-",_xlfn.XLOOKUP(BR640,ABNT5101!$B$4:$B$9,ABNT5101!$D$4:$D$9))</f>
        <v>0.6</v>
      </c>
      <c r="BX640" s="18" t="str">
        <f t="shared" si="322"/>
        <v>ATENDE</v>
      </c>
      <c r="BY640" s="18" t="str">
        <f t="shared" si="323"/>
        <v>ATENDE</v>
      </c>
      <c r="BZ640" s="18" t="str">
        <f t="shared" si="324"/>
        <v>ATENDE</v>
      </c>
      <c r="CA640" s="22" t="str">
        <f t="shared" si="339"/>
        <v>P6</v>
      </c>
      <c r="CB640" s="23" t="e">
        <f t="shared" si="325"/>
        <v>#VALUE!</v>
      </c>
      <c r="CC640" s="22" t="s">
        <v>994</v>
      </c>
      <c r="CD640" s="22" t="s">
        <v>994</v>
      </c>
      <c r="CE640" s="130">
        <f>IF(CA640="-","-",_xlfn.XLOOKUP(CA640,ABNT5101!$B$4:$B$9,ABNT5101!$C$4:$C$9))</f>
        <v>3</v>
      </c>
      <c r="CF640" s="130">
        <f>IF(CA640="-","-",_xlfn.XLOOKUP(CA640,ABNT5101!$B$4:$B$9,ABNT5101!$D$4:$D$9))</f>
        <v>0.6</v>
      </c>
      <c r="CG640" s="18" t="str">
        <f t="shared" si="326"/>
        <v>ATENDE</v>
      </c>
      <c r="CH640" s="18" t="str">
        <f t="shared" si="327"/>
        <v>ATENDE</v>
      </c>
      <c r="CI640" s="18" t="str">
        <f t="shared" si="328"/>
        <v>ATENDE</v>
      </c>
      <c r="CJ640" s="133" t="str">
        <f>_xlfn.XLOOKUP(CK640,'Banco de dados'!$B:$B,'Banco de dados'!$D:$D)</f>
        <v>TECNOWATT</v>
      </c>
      <c r="CK640" s="145" t="s">
        <v>826</v>
      </c>
      <c r="CL640" s="24" t="str">
        <f>_xlfn.XLOOKUP(CK640,'Banco de dados'!$B:$B,'Banco de dados'!$E:$E)</f>
        <v>SIGSAGPTLRRSSNDL_40W_50IBBRS
1-10C1MUN6.5</v>
      </c>
      <c r="CM640" s="24"/>
      <c r="CN640" s="24">
        <f>IF(CM640="-","-",_xlfn.XLOOKUP(CM640,'Banco de dados'!$B:$B,'Banco de dados'!$E:$E))</f>
        <v>0</v>
      </c>
      <c r="CO640" s="26">
        <f t="shared" si="329"/>
        <v>1</v>
      </c>
      <c r="CP640" s="24">
        <f>_xlfn.XLOOKUP(CK640,'Banco de dados'!$B:$B,'Banco de dados'!$H:$H)</f>
        <v>40</v>
      </c>
      <c r="CQ640" s="24" t="e">
        <f>_xlfn.XLOOKUP(CM640,'Banco de dados'!$B:$B,'Banco de dados'!$H:$H)</f>
        <v>#N/A</v>
      </c>
      <c r="CR640" s="24">
        <f>_xlfn.XLOOKUP(CK640,'Banco de dados'!$B:$B,'Banco de dados'!$F:$F)</f>
        <v>6641</v>
      </c>
      <c r="CS640" s="24">
        <f>_xlfn.XLOOKUP(CM640,'Banco de dados'!$B:$B,'Banco de dados'!$F:$F)</f>
        <v>0</v>
      </c>
      <c r="CT640" s="25">
        <v>0</v>
      </c>
      <c r="CU640" s="25"/>
      <c r="CV640" s="24" t="str">
        <f>IF(AI640&lt;=0.5,"Curto I",IF(AND(AI640&gt;='Braços de IP'!$B$9,AI640&lt;='Braços de IP'!$D$9),'Braços de IP'!$E$9,IF(AND(AI640&gt;='Braços de IP'!$B$10,AI640&lt;='Braços de IP'!$D$10),'Braços de IP'!$E$10,IF(AND(AI640&gt;='Braços de IP'!$B$11,AI640&lt;='Braços de IP'!$D$11),'Braços de IP'!$E$11,IF(AND(AI640&gt;='Braços de IP'!$B$12,AI640&lt;='Braços de IP'!$D$12),'Braços de IP'!$E$12,IF(AND(AI640&gt;='Braços de IP'!$B$13,AI640&lt;='Braços de IP'!$D$13),'Braços de IP'!$E$13,IF(AND(AI640&gt;='Braços de IP'!$B$14,AI640&lt;='Braços de IP'!$D$14),'Braços de IP'!$E$14,"ERRO")))))))</f>
        <v>Curto II</v>
      </c>
      <c r="CW640" s="25"/>
      <c r="CX640" s="24" t="str">
        <f>IF($CW640="","",VLOOKUP($CW640,'Braços de IP'!$E$9:$I$15,2,0))</f>
        <v/>
      </c>
      <c r="CY640" s="27" t="str">
        <f>IF($CW640="","",VLOOKUP($CW640,'Braços de IP'!$E$9:$I$15,5,0))</f>
        <v/>
      </c>
      <c r="CZ640" s="24"/>
      <c r="DA640" s="24"/>
      <c r="DB640" s="24"/>
      <c r="DC640" s="24"/>
      <c r="DD640" s="24"/>
      <c r="DE640" s="24"/>
      <c r="DF640" s="28">
        <f t="shared" si="330"/>
        <v>40</v>
      </c>
      <c r="DG640" s="29">
        <f t="shared" si="331"/>
        <v>100</v>
      </c>
      <c r="DH640" s="28">
        <f t="shared" si="332"/>
        <v>140</v>
      </c>
      <c r="DI640" s="30">
        <f t="shared" si="333"/>
        <v>0.6</v>
      </c>
      <c r="DJ640" s="31"/>
      <c r="DK640" s="32"/>
      <c r="DL640" s="15" t="s">
        <v>141</v>
      </c>
      <c r="DM640" s="15"/>
      <c r="DO640" s="33">
        <f t="shared" si="334"/>
        <v>0.65811965811965811</v>
      </c>
    </row>
    <row r="641" spans="3:119" ht="15.75" hidden="1" customHeight="1" x14ac:dyDescent="0.3">
      <c r="C641" t="s">
        <v>991</v>
      </c>
      <c r="D641" s="15">
        <v>214</v>
      </c>
      <c r="E641" s="15" t="s">
        <v>132</v>
      </c>
      <c r="F641" s="15" t="s">
        <v>385</v>
      </c>
      <c r="G641" s="15">
        <v>-30.031668979999999</v>
      </c>
      <c r="H641" s="15">
        <v>-50.145900789999999</v>
      </c>
      <c r="I641" s="15" t="s">
        <v>154</v>
      </c>
      <c r="J641" s="15" t="s">
        <v>135</v>
      </c>
      <c r="K641" s="15" t="s">
        <v>136</v>
      </c>
      <c r="L641" s="15" t="s">
        <v>148</v>
      </c>
      <c r="M641" s="15">
        <v>100</v>
      </c>
      <c r="N641" s="15">
        <v>17</v>
      </c>
      <c r="O641" s="15">
        <v>0</v>
      </c>
      <c r="P641" s="15">
        <f t="shared" si="308"/>
        <v>200</v>
      </c>
      <c r="Q641" s="20">
        <v>2</v>
      </c>
      <c r="R641" s="16">
        <v>2.5</v>
      </c>
      <c r="S641" s="16">
        <v>7</v>
      </c>
      <c r="T641" s="15"/>
      <c r="U641" s="15"/>
      <c r="V641" s="15">
        <v>0</v>
      </c>
      <c r="W641" s="15">
        <v>2.6</v>
      </c>
      <c r="X641" s="15">
        <v>0</v>
      </c>
      <c r="Y641" s="15">
        <v>0</v>
      </c>
      <c r="Z641" s="15">
        <v>0</v>
      </c>
      <c r="AA641" s="15">
        <v>0</v>
      </c>
      <c r="AB641" s="15">
        <v>0</v>
      </c>
      <c r="AC641" s="15" t="s">
        <v>138</v>
      </c>
      <c r="AD641" s="15" t="s">
        <v>139</v>
      </c>
      <c r="AE641" s="15">
        <v>27.4</v>
      </c>
      <c r="AF641" s="15">
        <v>5.8</v>
      </c>
      <c r="AG641" s="15">
        <v>1</v>
      </c>
      <c r="AH641" s="15">
        <v>0.4</v>
      </c>
      <c r="AI641" s="15">
        <v>1.3</v>
      </c>
      <c r="AJ641" s="16">
        <f t="shared" si="309"/>
        <v>0.9</v>
      </c>
      <c r="AK641" s="16" t="s">
        <v>135</v>
      </c>
      <c r="AL641" s="16" t="s">
        <v>135</v>
      </c>
      <c r="AM641" s="15" t="s">
        <v>140</v>
      </c>
      <c r="AN641" s="16">
        <f t="shared" si="310"/>
        <v>2</v>
      </c>
      <c r="AO641" s="16">
        <v>0</v>
      </c>
      <c r="AP641" s="16">
        <v>0</v>
      </c>
      <c r="AQ641" s="16">
        <v>0</v>
      </c>
      <c r="AR641" s="16">
        <v>0</v>
      </c>
      <c r="AS641" s="16">
        <v>0</v>
      </c>
      <c r="AT641" s="16" t="s">
        <v>135</v>
      </c>
      <c r="AU641" s="17">
        <f t="shared" si="311"/>
        <v>0</v>
      </c>
      <c r="AV641" s="17"/>
      <c r="AW641" s="17">
        <f>VLOOKUP(I641,ABNT5101!$I$3:$J$9,2)</f>
        <v>10</v>
      </c>
      <c r="AX641" s="17">
        <f>VLOOKUP(I641,ABNT5101!$I$3:$M$9,5)</f>
        <v>0.18</v>
      </c>
      <c r="AY641" s="131" t="str">
        <f>_xlfn.XLOOKUP(I641,ABNT5101!$I:$I,ABNT5101!$L:$L)</f>
        <v>-</v>
      </c>
      <c r="AZ641" s="131">
        <f>_xlfn.XLOOKUP(I641,ABNT5101!$I:$I,ABNT5101!M:M)</f>
        <v>0.18</v>
      </c>
      <c r="BA641" s="131" t="str">
        <f>_xlfn.XLOOKUP(I641,ABNT5101!$I:$I,ABNT5101!N:N)</f>
        <v>-</v>
      </c>
      <c r="BB641" s="131">
        <f>_xlfn.XLOOKUP(I641,ABNT5101!$I:$I,ABNT5101!O:O)</f>
        <v>16</v>
      </c>
      <c r="BC641" s="18" t="str">
        <f t="shared" si="312"/>
        <v>ATENDE</v>
      </c>
      <c r="BD641" s="19">
        <f t="shared" si="313"/>
        <v>1.0999999999999899E-2</v>
      </c>
      <c r="BE641" s="19">
        <f t="shared" si="314"/>
        <v>1.1111111111111112</v>
      </c>
      <c r="BF641" s="19" t="str">
        <f t="shared" si="315"/>
        <v>-</v>
      </c>
      <c r="BG641" s="20">
        <v>10.11</v>
      </c>
      <c r="BH641" s="20">
        <v>0.38</v>
      </c>
      <c r="BI641" s="20"/>
      <c r="BJ641" s="20"/>
      <c r="BK641" s="21"/>
      <c r="BL641" s="20"/>
      <c r="BM641" s="18" t="str">
        <f t="shared" si="316"/>
        <v>ATENDE</v>
      </c>
      <c r="BN641" s="18" t="str">
        <f t="shared" si="317"/>
        <v>ATENDE</v>
      </c>
      <c r="BO641" s="18" t="str">
        <f t="shared" si="318"/>
        <v>ATENDE</v>
      </c>
      <c r="BP641" s="18" t="str">
        <f t="shared" si="319"/>
        <v>ATENDE</v>
      </c>
      <c r="BQ641" s="22" t="str">
        <f t="shared" si="320"/>
        <v>C4</v>
      </c>
      <c r="BR641" s="22" t="str">
        <f t="shared" si="337"/>
        <v>P6</v>
      </c>
      <c r="BS641" s="23">
        <f t="shared" si="321"/>
        <v>0.42333333333333312</v>
      </c>
      <c r="BT641" s="20">
        <v>4.2699999999999996</v>
      </c>
      <c r="BU641" s="20">
        <v>2.14</v>
      </c>
      <c r="BV641" s="132">
        <f>IF(BR641="-","-",_xlfn.XLOOKUP(BR641,ABNT5101!$B$4:$B$9,ABNT5101!$C$4:$C$9))</f>
        <v>3</v>
      </c>
      <c r="BW641" s="132">
        <f>IF(BR641="-","-",_xlfn.XLOOKUP(BR641,ABNT5101!$B$4:$B$9,ABNT5101!$D$4:$D$9))</f>
        <v>0.6</v>
      </c>
      <c r="BX641" s="18" t="str">
        <f t="shared" si="322"/>
        <v>ATENDE</v>
      </c>
      <c r="BY641" s="18" t="str">
        <f t="shared" si="323"/>
        <v>ATENDE</v>
      </c>
      <c r="BZ641" s="18" t="str">
        <f t="shared" si="324"/>
        <v>ATENDE</v>
      </c>
      <c r="CA641" s="22" t="s">
        <v>135</v>
      </c>
      <c r="CB641" s="23" t="e">
        <f t="shared" si="325"/>
        <v>#VALUE!</v>
      </c>
      <c r="CC641" s="22">
        <v>8.1199999999999992</v>
      </c>
      <c r="CD641" s="22">
        <v>3.07</v>
      </c>
      <c r="CE641" s="130" t="str">
        <f>IF(CA641="-","-",_xlfn.XLOOKUP(CA641,ABNT5101!$B$4:$B$9,ABNT5101!$C$4:$C$9))</f>
        <v>-</v>
      </c>
      <c r="CF641" s="130" t="str">
        <f>IF(CA641="-","-",_xlfn.XLOOKUP(CA641,ABNT5101!$B$4:$B$9,ABNT5101!$D$4:$D$9))</f>
        <v>-</v>
      </c>
      <c r="CG641" s="18" t="str">
        <f t="shared" si="326"/>
        <v>-</v>
      </c>
      <c r="CH641" s="18" t="str">
        <f t="shared" si="327"/>
        <v>-</v>
      </c>
      <c r="CI641" s="18" t="str">
        <f t="shared" si="328"/>
        <v>-</v>
      </c>
      <c r="CJ641" s="133" t="str">
        <f>_xlfn.XLOOKUP(CK641,'Banco de dados'!$B:$B,'Banco de dados'!$D:$D)</f>
        <v>LEDSTAR</v>
      </c>
      <c r="CK641" s="145" t="s">
        <v>707</v>
      </c>
      <c r="CL641" s="24" t="str">
        <f>_xlfn.XLOOKUP(CK641,'Banco de dados'!$B:$B,'Banco de dados'!$E:$E)</f>
        <v>LUM LED SL VT 9.1 28W</v>
      </c>
      <c r="CM641" s="24"/>
      <c r="CN641" s="24" t="e">
        <f>IF(CM641="-","-",_xlfn.XLOOKUP(CM641,'Banco de dados'!$B:$B,'Banco de dados'!$E:$E))</f>
        <v>#N/A</v>
      </c>
      <c r="CO641" s="26">
        <f t="shared" si="329"/>
        <v>1</v>
      </c>
      <c r="CP641" s="24">
        <f>_xlfn.XLOOKUP(CK641,'Banco de dados'!$B:$B,'Banco de dados'!$H:$H)</f>
        <v>28</v>
      </c>
      <c r="CQ641" s="24">
        <f>_xlfn.XLOOKUP(CM641,'Banco de dados'!$B:$B,'Banco de dados'!$H:$H)</f>
        <v>0</v>
      </c>
      <c r="CR641" s="24">
        <f>_xlfn.XLOOKUP(CK641,'Banco de dados'!$B:$B,'Banco de dados'!$F:$F)</f>
        <v>4927.3500000000004</v>
      </c>
      <c r="CS641" s="24">
        <f>_xlfn.XLOOKUP(CM641,'Banco de dados'!$B:$B,'Banco de dados'!$F:$F)</f>
        <v>0</v>
      </c>
      <c r="CT641" s="25">
        <v>0</v>
      </c>
      <c r="CU641" s="25"/>
      <c r="CV641" s="24" t="str">
        <f>IF(AI641&lt;=0.5,"Curto I",IF(AND(AI641&gt;='Braços de IP'!$B$9,AI641&lt;='Braços de IP'!$D$9),'Braços de IP'!$E$9,IF(AND(AI641&gt;='Braços de IP'!$B$10,AI641&lt;='Braços de IP'!$D$10),'Braços de IP'!$E$10,IF(AND(AI641&gt;='Braços de IP'!$B$11,AI641&lt;='Braços de IP'!$D$11),'Braços de IP'!$E$11,IF(AND(AI641&gt;='Braços de IP'!$B$12,AI641&lt;='Braços de IP'!$D$12),'Braços de IP'!$E$12,IF(AND(AI641&gt;='Braços de IP'!$B$13,AI641&lt;='Braços de IP'!$D$13),'Braços de IP'!$E$13,IF(AND(AI641&gt;='Braços de IP'!$B$14,AI641&lt;='Braços de IP'!$D$14),'Braços de IP'!$E$14,"ERRO")))))))</f>
        <v>Curto II</v>
      </c>
      <c r="CW641" s="25"/>
      <c r="CX641" s="24" t="str">
        <f>IF($CW641="","",VLOOKUP($CW641,'Braços de IP'!$E$9:$I$15,2,0))</f>
        <v/>
      </c>
      <c r="CY641" s="27" t="str">
        <f>IF($CW641="","",VLOOKUP($CW641,'Braços de IP'!$E$9:$I$15,5,0))</f>
        <v/>
      </c>
      <c r="CZ641" s="24"/>
      <c r="DA641" s="24"/>
      <c r="DB641" s="24"/>
      <c r="DC641" s="24"/>
      <c r="DD641" s="24"/>
      <c r="DE641" s="24"/>
      <c r="DF641" s="28">
        <f t="shared" si="330"/>
        <v>28</v>
      </c>
      <c r="DG641" s="29">
        <f t="shared" si="331"/>
        <v>100</v>
      </c>
      <c r="DH641" s="28">
        <f t="shared" si="332"/>
        <v>128</v>
      </c>
      <c r="DI641" s="30">
        <f t="shared" si="333"/>
        <v>0.72</v>
      </c>
      <c r="DJ641" s="31"/>
      <c r="DK641" s="32"/>
      <c r="DL641" s="15" t="s">
        <v>141</v>
      </c>
      <c r="DM641" s="15"/>
      <c r="DO641" s="33">
        <f t="shared" si="334"/>
        <v>0.76068376068376065</v>
      </c>
    </row>
    <row r="642" spans="3:119" ht="15.75" customHeight="1" x14ac:dyDescent="0.3">
      <c r="C642" t="s">
        <v>991</v>
      </c>
      <c r="D642" s="15">
        <v>214</v>
      </c>
      <c r="E642" s="15" t="s">
        <v>132</v>
      </c>
      <c r="F642" s="15" t="s">
        <v>385</v>
      </c>
      <c r="G642" s="15">
        <v>-30.031668979999999</v>
      </c>
      <c r="H642" s="15">
        <v>-50.145900789999999</v>
      </c>
      <c r="I642" s="15" t="s">
        <v>154</v>
      </c>
      <c r="J642" s="15" t="s">
        <v>135</v>
      </c>
      <c r="K642" s="15" t="s">
        <v>136</v>
      </c>
      <c r="L642" s="15" t="s">
        <v>148</v>
      </c>
      <c r="M642" s="15">
        <v>100</v>
      </c>
      <c r="N642" s="15">
        <v>17</v>
      </c>
      <c r="O642" s="15">
        <v>0</v>
      </c>
      <c r="P642" s="15">
        <f t="shared" ref="P642:P676" si="340">M642*AG642*2</f>
        <v>200</v>
      </c>
      <c r="Q642" s="20">
        <v>2</v>
      </c>
      <c r="R642" s="16">
        <v>2.5</v>
      </c>
      <c r="S642" s="16">
        <v>7</v>
      </c>
      <c r="T642" s="15"/>
      <c r="U642" s="15"/>
      <c r="V642" s="15">
        <v>0</v>
      </c>
      <c r="W642" s="15">
        <v>2.6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 t="s">
        <v>138</v>
      </c>
      <c r="AD642" s="15" t="s">
        <v>139</v>
      </c>
      <c r="AE642" s="15">
        <v>27.4</v>
      </c>
      <c r="AF642" s="15">
        <v>5.8</v>
      </c>
      <c r="AG642" s="15">
        <v>1</v>
      </c>
      <c r="AH642" s="15">
        <v>0.4</v>
      </c>
      <c r="AI642" s="15">
        <v>1.3</v>
      </c>
      <c r="AJ642" s="16">
        <f t="shared" ref="AJ642:AJ705" si="341">AI642-AH642</f>
        <v>0.9</v>
      </c>
      <c r="AK642" s="16" t="s">
        <v>135</v>
      </c>
      <c r="AL642" s="16" t="s">
        <v>135</v>
      </c>
      <c r="AM642" s="15" t="s">
        <v>140</v>
      </c>
      <c r="AN642" s="16">
        <f t="shared" ref="AN642:AN705" si="342">IF(AC642="Unilateral",2*AG642,IF(AC642="Bilateral Alternada",3*AG642,IF(AC642="Bilateral Frontal",4*AG642,IF(AC642="Canteiro Central",2*AG642,"erro"))))</f>
        <v>2</v>
      </c>
      <c r="AO642" s="16">
        <v>0</v>
      </c>
      <c r="AP642" s="16">
        <v>0</v>
      </c>
      <c r="AQ642" s="16">
        <v>0</v>
      </c>
      <c r="AR642" s="16">
        <v>0</v>
      </c>
      <c r="AS642" s="16">
        <v>0</v>
      </c>
      <c r="AT642" s="16" t="s">
        <v>135</v>
      </c>
      <c r="AU642" s="17">
        <f t="shared" ref="AU642:AU705" si="343">IF(AO642=0,0,IF(AC642="Unilateral",2*AO642,IF(AC642="Bilateral Alternada",3*AO642,IF(AC642="Bilateral Frontal",4*AO642,IF(AC642="Canteiro Central",2*AO642,"erro")))))</f>
        <v>0</v>
      </c>
      <c r="AV642" s="17"/>
      <c r="AW642" s="17">
        <f>VLOOKUP(I642,ABNT5101!$I$3:$J$9,2)</f>
        <v>10</v>
      </c>
      <c r="AX642" s="17">
        <f>VLOOKUP(I642,ABNT5101!$I$3:$M$9,5)</f>
        <v>0.18</v>
      </c>
      <c r="AY642" s="131" t="str">
        <f>_xlfn.XLOOKUP(I642,ABNT5101!$I:$I,ABNT5101!$L:$L)</f>
        <v>-</v>
      </c>
      <c r="AZ642" s="131">
        <f>_xlfn.XLOOKUP(I642,ABNT5101!$I:$I,ABNT5101!M:M)</f>
        <v>0.18</v>
      </c>
      <c r="BA642" s="131" t="str">
        <f>_xlfn.XLOOKUP(I642,ABNT5101!$I:$I,ABNT5101!N:N)</f>
        <v>-</v>
      </c>
      <c r="BB642" s="131">
        <f>_xlfn.XLOOKUP(I642,ABNT5101!$I:$I,ABNT5101!O:O)</f>
        <v>16</v>
      </c>
      <c r="BC642" s="18" t="str">
        <f t="shared" ref="BC642:BC705" si="344">IF(BM642="NÃO ATENDE","NÃO ATENDE",IF(BX642="NÃO ATENDE","NÃO ATENDE",IF(CG642="NÃO ATENDE","NÃO ATENDE","ATENDE")))</f>
        <v>ATENDE</v>
      </c>
      <c r="BD642" s="19">
        <f t="shared" ref="BD642:BD705" si="345">BG642/AW642-1</f>
        <v>0.24299999999999988</v>
      </c>
      <c r="BE642" s="19">
        <f t="shared" ref="BE642:BE705" si="346">BH642/AX642-1</f>
        <v>1.5</v>
      </c>
      <c r="BF642" s="19" t="str">
        <f t="shared" ref="BF642:BF705" si="347">IF($I642="M6",BI642/AY642-1,"-")</f>
        <v>-</v>
      </c>
      <c r="BG642" s="20">
        <v>12.43</v>
      </c>
      <c r="BH642" s="20">
        <v>0.45</v>
      </c>
      <c r="BI642" s="20"/>
      <c r="BJ642" s="20"/>
      <c r="BK642" s="21"/>
      <c r="BL642" s="20"/>
      <c r="BM642" s="18" t="str">
        <f t="shared" ref="BM642:BM705" si="348">IF(OR(BN642="NÃO ATENDE",BO642="NÃO ATENDE",BP642="NÃO ATENDE"),"NÃO ATENDE","ATENDE")</f>
        <v>ATENDE</v>
      </c>
      <c r="BN642" s="18" t="str">
        <f t="shared" ref="BN642:BN705" si="349">IF(BG642&gt;=AW642,"ATENDE",IF(BG642&gt;=0.99*AW642,"ATENDIMENTO LIMIAR","NÃO ATENDE"))</f>
        <v>ATENDE</v>
      </c>
      <c r="BO642" s="18" t="str">
        <f t="shared" ref="BO642:BO705" si="350">IF(BH642&gt;=AX642,"ATENDE",IF(BH642&gt;=(AX642-0.02),"ATENDIMENTO LIMIAR","NÃO ATENDE"))</f>
        <v>ATENDE</v>
      </c>
      <c r="BP642" s="18" t="str">
        <f t="shared" ref="BP642:BP705" si="351">IF(AY642="-","ATENDE",IF(BI642&gt;=AY642,"ATENDE",IF(BI642&gt;=(AY642-0.02),"ATENDIMENTO LIMIAR","NÃO ATENDE")))</f>
        <v>ATENDE</v>
      </c>
      <c r="BQ642" s="22" t="str">
        <f t="shared" ref="BQ642:BQ705" si="352">I642</f>
        <v>C4</v>
      </c>
      <c r="BR642" s="22" t="str">
        <f t="shared" si="337"/>
        <v>P6</v>
      </c>
      <c r="BS642" s="23">
        <f t="shared" ref="BS642:BS705" si="353">IF(BT642="-","-",BT642/BV642-1)</f>
        <v>0.12666666666666671</v>
      </c>
      <c r="BT642" s="20">
        <v>3.38</v>
      </c>
      <c r="BU642" s="20">
        <v>1.21</v>
      </c>
      <c r="BV642" s="132">
        <f>IF(BR642="-","-",_xlfn.XLOOKUP(BR642,ABNT5101!$B$4:$B$9,ABNT5101!$C$4:$C$9))</f>
        <v>3</v>
      </c>
      <c r="BW642" s="132">
        <f>IF(BR642="-","-",_xlfn.XLOOKUP(BR642,ABNT5101!$B$4:$B$9,ABNT5101!$D$4:$D$9))</f>
        <v>0.6</v>
      </c>
      <c r="BX642" s="18" t="str">
        <f t="shared" ref="BX642:BX705" si="354">IF(BY642="-","-",IF(BY642="NÃO ATENDE","NÃO ATENDE",IF(BZ642="NÃO ATENDE","NÃO ATENDE","ATENDE")))</f>
        <v>ATENDE</v>
      </c>
      <c r="BY642" s="18" t="str">
        <f t="shared" ref="BY642:BY705" si="355">IF(BR642="-","-",IF(BT642&gt;=BV642,"ATENDE",IF(BT642&gt;=(BV642*0.99),"ATENDIMENTO LIMIAR","NÃO ATENDE")))</f>
        <v>ATENDE</v>
      </c>
      <c r="BZ642" s="18" t="str">
        <f t="shared" ref="BZ642:BZ705" si="356">IF(BR642="-","-",IF(BU642&gt;=BW642,"ATENDE","NÃO ATENDE"))</f>
        <v>ATENDE</v>
      </c>
      <c r="CA642" s="22" t="s">
        <v>135</v>
      </c>
      <c r="CB642" s="23" t="e">
        <f t="shared" ref="CB642:CB705" si="357">IF(CC642="-","-",CC642/CE642-1)</f>
        <v>#VALUE!</v>
      </c>
      <c r="CC642" s="22">
        <v>9.15</v>
      </c>
      <c r="CD642" s="22">
        <v>2.31</v>
      </c>
      <c r="CE642" s="130" t="str">
        <f>IF(CA642="-","-",_xlfn.XLOOKUP(CA642,ABNT5101!$B$4:$B$9,ABNT5101!$C$4:$C$9))</f>
        <v>-</v>
      </c>
      <c r="CF642" s="130" t="str">
        <f>IF(CA642="-","-",_xlfn.XLOOKUP(CA642,ABNT5101!$B$4:$B$9,ABNT5101!$D$4:$D$9))</f>
        <v>-</v>
      </c>
      <c r="CG642" s="18" t="str">
        <f t="shared" ref="CG642:CG705" si="358">IF(CH642="-","-",IF(CH642="NÃO ATENDE","NÃO ATENDE",IF(CI642="NÃO ATENDE","NÃO ATENDE","ATENDE")))</f>
        <v>-</v>
      </c>
      <c r="CH642" s="18" t="str">
        <f t="shared" ref="CH642:CH705" si="359">IF(CA642="-","-",IF(CC642&gt;=(CE642),"ATENDE",IF(CC642&gt;=(0.99*CE642),"ATENDIMENTO LIMIAR","NÃO ATENDE")))</f>
        <v>-</v>
      </c>
      <c r="CI642" s="18" t="str">
        <f t="shared" ref="CI642:CI705" si="360">IF(CA642="-","-",IF(CD642&gt;=CF642,"ATENDE","NÃO ATENDE"))</f>
        <v>-</v>
      </c>
      <c r="CJ642" s="133" t="str">
        <f>_xlfn.XLOOKUP(CK642,'Banco de dados'!$B:$B,'Banco de dados'!$D:$D)</f>
        <v>SX LIGHTING</v>
      </c>
      <c r="CK642" s="145" t="s">
        <v>801</v>
      </c>
      <c r="CL642" s="24" t="str">
        <f>_xlfn.XLOOKUP(CK642,'Banco de dados'!$B:$B,'Banco de dados'!$E:$E)</f>
        <v>SXINEVO030K40L12CZF7PHF</v>
      </c>
      <c r="CM642" s="24"/>
      <c r="CN642" s="24" t="e">
        <f>IF(CM642="-","-",_xlfn.XLOOKUP(CM642,'Banco de dados'!$B:$B,'Banco de dados'!$E:$E))</f>
        <v>#N/A</v>
      </c>
      <c r="CO642" s="26">
        <f t="shared" ref="CO642:CO676" si="361">AG642</f>
        <v>1</v>
      </c>
      <c r="CP642" s="24">
        <f>_xlfn.XLOOKUP(CK642,'Banco de dados'!$B:$B,'Banco de dados'!$H:$H)</f>
        <v>31</v>
      </c>
      <c r="CQ642" s="24" t="e">
        <f>_xlfn.XLOOKUP(CM642,'Banco de dados'!$B:$B,'Banco de dados'!$H:$H)</f>
        <v>#N/A</v>
      </c>
      <c r="CR642" s="24">
        <f>_xlfn.XLOOKUP(CK642,'Banco de dados'!$B:$B,'Banco de dados'!$F:$F)</f>
        <v>5270</v>
      </c>
      <c r="CS642" s="24">
        <f>_xlfn.XLOOKUP(CM642,'Banco de dados'!$B:$B,'Banco de dados'!$F:$F)</f>
        <v>0</v>
      </c>
      <c r="CT642" s="25">
        <v>0</v>
      </c>
      <c r="CU642" s="25"/>
      <c r="CV642" s="24" t="str">
        <f>IF(AI642&lt;=0.5,"Curto I",IF(AND(AI642&gt;='Braços de IP'!$B$9,AI642&lt;='Braços de IP'!$D$9),'Braços de IP'!$E$9,IF(AND(AI642&gt;='Braços de IP'!$B$10,AI642&lt;='Braços de IP'!$D$10),'Braços de IP'!$E$10,IF(AND(AI642&gt;='Braços de IP'!$B$11,AI642&lt;='Braços de IP'!$D$11),'Braços de IP'!$E$11,IF(AND(AI642&gt;='Braços de IP'!$B$12,AI642&lt;='Braços de IP'!$D$12),'Braços de IP'!$E$12,IF(AND(AI642&gt;='Braços de IP'!$B$13,AI642&lt;='Braços de IP'!$D$13),'Braços de IP'!$E$13,IF(AND(AI642&gt;='Braços de IP'!$B$14,AI642&lt;='Braços de IP'!$D$14),'Braços de IP'!$E$14,"ERRO")))))))</f>
        <v>Curto II</v>
      </c>
      <c r="CW642" s="25" t="s">
        <v>157</v>
      </c>
      <c r="CX642" s="24">
        <f>IF($CW642="","",VLOOKUP($CW642,'Braços de IP'!$E$9:$I$15,2,0))</f>
        <v>1.8</v>
      </c>
      <c r="CY642" s="27">
        <f>IF($CW642="","",VLOOKUP($CW642,'Braços de IP'!$E$9:$I$15,5,0))</f>
        <v>7</v>
      </c>
      <c r="CZ642" s="24"/>
      <c r="DA642" s="24"/>
      <c r="DB642" s="24"/>
      <c r="DC642" s="24"/>
      <c r="DD642" s="24"/>
      <c r="DE642" s="24"/>
      <c r="DF642" s="28">
        <f t="shared" ref="DF642:DF676" si="362">CP642</f>
        <v>31</v>
      </c>
      <c r="DG642" s="29">
        <f t="shared" ref="DG642:DG676" si="363">M642</f>
        <v>100</v>
      </c>
      <c r="DH642" s="28">
        <f t="shared" ref="DH642:DH676" si="364">SUM(DF642:DG642)*CO642</f>
        <v>131</v>
      </c>
      <c r="DI642" s="30">
        <f t="shared" ref="DI642:DI676" si="365">1-DF642/DG642</f>
        <v>0.69</v>
      </c>
      <c r="DJ642" s="31"/>
      <c r="DK642" s="32"/>
      <c r="DL642" s="15" t="s">
        <v>141</v>
      </c>
      <c r="DM642" s="15"/>
      <c r="DO642" s="33">
        <f t="shared" ref="DO642:DO676" si="366">((M642+N642)-CP642)/(M642+N642)</f>
        <v>0.7350427350427351</v>
      </c>
    </row>
    <row r="643" spans="3:119" ht="15.75" customHeight="1" x14ac:dyDescent="0.3">
      <c r="C643" t="s">
        <v>991</v>
      </c>
      <c r="D643" s="15">
        <v>214</v>
      </c>
      <c r="E643" s="15" t="s">
        <v>132</v>
      </c>
      <c r="F643" s="15" t="s">
        <v>385</v>
      </c>
      <c r="G643" s="15">
        <v>-30.031668979999999</v>
      </c>
      <c r="H643" s="15">
        <v>-50.145900789999999</v>
      </c>
      <c r="I643" s="15" t="s">
        <v>154</v>
      </c>
      <c r="J643" s="15" t="s">
        <v>135</v>
      </c>
      <c r="K643" s="15" t="s">
        <v>136</v>
      </c>
      <c r="L643" s="15" t="s">
        <v>148</v>
      </c>
      <c r="M643" s="15">
        <v>100</v>
      </c>
      <c r="N643" s="15">
        <v>17</v>
      </c>
      <c r="O643" s="15">
        <v>0</v>
      </c>
      <c r="P643" s="15">
        <f t="shared" si="340"/>
        <v>200</v>
      </c>
      <c r="Q643" s="20">
        <v>2</v>
      </c>
      <c r="R643" s="16">
        <v>2.5</v>
      </c>
      <c r="S643" s="16">
        <v>7</v>
      </c>
      <c r="T643" s="15"/>
      <c r="U643" s="15"/>
      <c r="V643" s="15">
        <v>0</v>
      </c>
      <c r="W643" s="15">
        <v>2.6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 t="s">
        <v>138</v>
      </c>
      <c r="AD643" s="15" t="s">
        <v>139</v>
      </c>
      <c r="AE643" s="15">
        <v>27.4</v>
      </c>
      <c r="AF643" s="15">
        <v>5.8</v>
      </c>
      <c r="AG643" s="15">
        <v>1</v>
      </c>
      <c r="AH643" s="15">
        <v>0.4</v>
      </c>
      <c r="AI643" s="15">
        <v>1.3</v>
      </c>
      <c r="AJ643" s="16">
        <f t="shared" si="341"/>
        <v>0.9</v>
      </c>
      <c r="AK643" s="16" t="s">
        <v>135</v>
      </c>
      <c r="AL643" s="16" t="s">
        <v>135</v>
      </c>
      <c r="AM643" s="15" t="s">
        <v>140</v>
      </c>
      <c r="AN643" s="16">
        <f t="shared" si="342"/>
        <v>2</v>
      </c>
      <c r="AO643" s="16">
        <v>0</v>
      </c>
      <c r="AP643" s="16">
        <v>0</v>
      </c>
      <c r="AQ643" s="16">
        <v>0</v>
      </c>
      <c r="AR643" s="16">
        <v>0</v>
      </c>
      <c r="AS643" s="16">
        <v>0</v>
      </c>
      <c r="AT643" s="16" t="s">
        <v>135</v>
      </c>
      <c r="AU643" s="17">
        <f t="shared" si="343"/>
        <v>0</v>
      </c>
      <c r="AV643" s="17"/>
      <c r="AW643" s="17">
        <f>VLOOKUP(I643,ABNT5101!$I$3:$J$9,2)</f>
        <v>10</v>
      </c>
      <c r="AX643" s="17">
        <f>VLOOKUP(I643,ABNT5101!$I$3:$M$9,5)</f>
        <v>0.18</v>
      </c>
      <c r="AY643" s="131" t="str">
        <f>_xlfn.XLOOKUP(I643,ABNT5101!$I:$I,ABNT5101!$L:$L)</f>
        <v>-</v>
      </c>
      <c r="AZ643" s="131">
        <f>_xlfn.XLOOKUP(I643,ABNT5101!$I:$I,ABNT5101!M:M)</f>
        <v>0.18</v>
      </c>
      <c r="BA643" s="131" t="str">
        <f>_xlfn.XLOOKUP(I643,ABNT5101!$I:$I,ABNT5101!N:N)</f>
        <v>-</v>
      </c>
      <c r="BB643" s="131">
        <f>_xlfn.XLOOKUP(I643,ABNT5101!$I:$I,ABNT5101!O:O)</f>
        <v>16</v>
      </c>
      <c r="BC643" s="18" t="str">
        <f t="shared" si="344"/>
        <v>ATENDE</v>
      </c>
      <c r="BD643" s="19">
        <f t="shared" si="345"/>
        <v>0.21700000000000008</v>
      </c>
      <c r="BE643" s="19">
        <f t="shared" si="346"/>
        <v>1.7777777777777777</v>
      </c>
      <c r="BF643" s="19" t="str">
        <f t="shared" si="347"/>
        <v>-</v>
      </c>
      <c r="BG643" s="20">
        <v>12.17</v>
      </c>
      <c r="BH643" s="20">
        <v>0.5</v>
      </c>
      <c r="BI643" s="20"/>
      <c r="BJ643" s="20"/>
      <c r="BK643" s="21"/>
      <c r="BL643" s="20"/>
      <c r="BM643" s="18" t="str">
        <f t="shared" si="348"/>
        <v>ATENDE</v>
      </c>
      <c r="BN643" s="18" t="str">
        <f t="shared" si="349"/>
        <v>ATENDE</v>
      </c>
      <c r="BO643" s="18" t="str">
        <f t="shared" si="350"/>
        <v>ATENDE</v>
      </c>
      <c r="BP643" s="18" t="str">
        <f t="shared" si="351"/>
        <v>ATENDE</v>
      </c>
      <c r="BQ643" s="22" t="str">
        <f t="shared" si="352"/>
        <v>C4</v>
      </c>
      <c r="BR643" s="22" t="str">
        <f t="shared" si="337"/>
        <v>P6</v>
      </c>
      <c r="BS643" s="23">
        <f t="shared" si="353"/>
        <v>0.19666666666666655</v>
      </c>
      <c r="BT643" s="20">
        <v>3.59</v>
      </c>
      <c r="BU643" s="20">
        <v>1.83</v>
      </c>
      <c r="BV643" s="132">
        <f>IF(BR643="-","-",_xlfn.XLOOKUP(BR643,ABNT5101!$B$4:$B$9,ABNT5101!$C$4:$C$9))</f>
        <v>3</v>
      </c>
      <c r="BW643" s="132">
        <f>IF(BR643="-","-",_xlfn.XLOOKUP(BR643,ABNT5101!$B$4:$B$9,ABNT5101!$D$4:$D$9))</f>
        <v>0.6</v>
      </c>
      <c r="BX643" s="18" t="str">
        <f t="shared" si="354"/>
        <v>ATENDE</v>
      </c>
      <c r="BY643" s="18" t="str">
        <f t="shared" si="355"/>
        <v>ATENDE</v>
      </c>
      <c r="BZ643" s="18" t="str">
        <f t="shared" si="356"/>
        <v>ATENDE</v>
      </c>
      <c r="CA643" s="22" t="s">
        <v>135</v>
      </c>
      <c r="CB643" s="23" t="e">
        <f t="shared" si="357"/>
        <v>#VALUE!</v>
      </c>
      <c r="CC643" s="22">
        <v>9.36</v>
      </c>
      <c r="CD643" s="22">
        <v>4.18</v>
      </c>
      <c r="CE643" s="130" t="str">
        <f>IF(CA643="-","-",_xlfn.XLOOKUP(CA643,ABNT5101!$B$4:$B$9,ABNT5101!$C$4:$C$9))</f>
        <v>-</v>
      </c>
      <c r="CF643" s="130" t="str">
        <f>IF(CA643="-","-",_xlfn.XLOOKUP(CA643,ABNT5101!$B$4:$B$9,ABNT5101!$D$4:$D$9))</f>
        <v>-</v>
      </c>
      <c r="CG643" s="18" t="str">
        <f t="shared" si="358"/>
        <v>-</v>
      </c>
      <c r="CH643" s="18" t="str">
        <f t="shared" si="359"/>
        <v>-</v>
      </c>
      <c r="CI643" s="18" t="str">
        <f t="shared" si="360"/>
        <v>-</v>
      </c>
      <c r="CJ643" s="133" t="str">
        <f>_xlfn.XLOOKUP(CK643,'Banco de dados'!$B:$B,'Banco de dados'!$D:$D)</f>
        <v>TECNOWATT</v>
      </c>
      <c r="CK643" s="145" t="s">
        <v>824</v>
      </c>
      <c r="CL643" s="24" t="str">
        <f>_xlfn.XLOOKUP(CK643,'Banco de dados'!$B:$B,'Banco de dados'!$E:$E)</f>
        <v>SIGSAGPTLRRSSNDL_30W_38IBBRS
1-10C1MUN6.5</v>
      </c>
      <c r="CM643" s="24"/>
      <c r="CN643" s="24" t="e">
        <f>IF(CM643="-","-",_xlfn.XLOOKUP(CM643,'Banco de dados'!$B:$B,'Banco de dados'!$E:$E))</f>
        <v>#N/A</v>
      </c>
      <c r="CO643" s="26">
        <f t="shared" si="361"/>
        <v>1</v>
      </c>
      <c r="CP643" s="24">
        <f>_xlfn.XLOOKUP(CK643,'Banco de dados'!$B:$B,'Banco de dados'!$H:$H)</f>
        <v>30</v>
      </c>
      <c r="CQ643" s="24">
        <f>_xlfn.XLOOKUP(CM643,'Banco de dados'!$B:$B,'Banco de dados'!$H:$H)</f>
        <v>0</v>
      </c>
      <c r="CR643" s="24">
        <f>_xlfn.XLOOKUP(CK643,'Banco de dados'!$B:$B,'Banco de dados'!$F:$F)</f>
        <v>5266</v>
      </c>
      <c r="CS643" s="24">
        <f>_xlfn.XLOOKUP(CM643,'Banco de dados'!$B:$B,'Banco de dados'!$F:$F)</f>
        <v>0</v>
      </c>
      <c r="CT643" s="25">
        <v>0</v>
      </c>
      <c r="CU643" s="25"/>
      <c r="CV643" s="24" t="str">
        <f>IF(AI643&lt;=0.5,"Curto I",IF(AND(AI643&gt;='Braços de IP'!$B$9,AI643&lt;='Braços de IP'!$D$9),'Braços de IP'!$E$9,IF(AND(AI643&gt;='Braços de IP'!$B$10,AI643&lt;='Braços de IP'!$D$10),'Braços de IP'!$E$10,IF(AND(AI643&gt;='Braços de IP'!$B$11,AI643&lt;='Braços de IP'!$D$11),'Braços de IP'!$E$11,IF(AND(AI643&gt;='Braços de IP'!$B$12,AI643&lt;='Braços de IP'!$D$12),'Braços de IP'!$E$12,IF(AND(AI643&gt;='Braços de IP'!$B$13,AI643&lt;='Braços de IP'!$D$13),'Braços de IP'!$E$13,IF(AND(AI643&gt;='Braços de IP'!$B$14,AI643&lt;='Braços de IP'!$D$14),'Braços de IP'!$E$14,"ERRO")))))))</f>
        <v>Curto II</v>
      </c>
      <c r="CW643" s="25" t="s">
        <v>152</v>
      </c>
      <c r="CX643" s="24">
        <f>IF($CW643="","",VLOOKUP($CW643,'Braços de IP'!$E$9:$I$15,2,0))</f>
        <v>2.4</v>
      </c>
      <c r="CY643" s="27">
        <f>IF($CW643="","",VLOOKUP($CW643,'Braços de IP'!$E$9:$I$15,5,0))</f>
        <v>7.5</v>
      </c>
      <c r="CZ643" s="24"/>
      <c r="DA643" s="24"/>
      <c r="DB643" s="24"/>
      <c r="DC643" s="24"/>
      <c r="DD643" s="24"/>
      <c r="DE643" s="24"/>
      <c r="DF643" s="28">
        <f t="shared" si="362"/>
        <v>30</v>
      </c>
      <c r="DG643" s="29">
        <f t="shared" si="363"/>
        <v>100</v>
      </c>
      <c r="DH643" s="28">
        <f t="shared" si="364"/>
        <v>130</v>
      </c>
      <c r="DI643" s="30">
        <f t="shared" si="365"/>
        <v>0.7</v>
      </c>
      <c r="DJ643" s="31"/>
      <c r="DK643" s="32"/>
      <c r="DL643" s="15" t="s">
        <v>141</v>
      </c>
      <c r="DM643" s="15"/>
      <c r="DO643" s="33">
        <f t="shared" si="366"/>
        <v>0.74358974358974361</v>
      </c>
    </row>
    <row r="644" spans="3:119" ht="15.75" hidden="1" customHeight="1" x14ac:dyDescent="0.3">
      <c r="C644" t="s">
        <v>991</v>
      </c>
      <c r="D644" s="15">
        <v>215</v>
      </c>
      <c r="E644" s="15" t="s">
        <v>132</v>
      </c>
      <c r="F644" s="15" t="s">
        <v>386</v>
      </c>
      <c r="G644" s="15">
        <v>-30.027553650000002</v>
      </c>
      <c r="H644" s="15">
        <v>-50.154986510000001</v>
      </c>
      <c r="I644" s="15" t="s">
        <v>134</v>
      </c>
      <c r="J644" s="15" t="s">
        <v>135</v>
      </c>
      <c r="K644" s="15" t="s">
        <v>136</v>
      </c>
      <c r="L644" s="15" t="s">
        <v>148</v>
      </c>
      <c r="M644" s="15">
        <v>100</v>
      </c>
      <c r="N644" s="15">
        <v>17</v>
      </c>
      <c r="O644" s="15">
        <v>0</v>
      </c>
      <c r="P644" s="15">
        <f t="shared" si="340"/>
        <v>200</v>
      </c>
      <c r="Q644" s="20">
        <v>2</v>
      </c>
      <c r="R644" s="16">
        <v>2.5</v>
      </c>
      <c r="S644" s="16">
        <v>7</v>
      </c>
      <c r="T644" s="15"/>
      <c r="U644" s="15"/>
      <c r="V644" s="15">
        <v>0</v>
      </c>
      <c r="W644" s="15">
        <v>2.5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 t="s">
        <v>138</v>
      </c>
      <c r="AD644" s="15" t="s">
        <v>139</v>
      </c>
      <c r="AE644" s="15">
        <v>34.6</v>
      </c>
      <c r="AF644" s="15">
        <v>7</v>
      </c>
      <c r="AG644" s="15">
        <v>1</v>
      </c>
      <c r="AH644" s="15">
        <v>0.3</v>
      </c>
      <c r="AI644" s="15">
        <v>1.3</v>
      </c>
      <c r="AJ644" s="16">
        <f t="shared" si="341"/>
        <v>1</v>
      </c>
      <c r="AK644" s="16" t="s">
        <v>135</v>
      </c>
      <c r="AL644" s="16" t="s">
        <v>135</v>
      </c>
      <c r="AM644" s="15" t="s">
        <v>140</v>
      </c>
      <c r="AN644" s="16">
        <f t="shared" si="342"/>
        <v>2</v>
      </c>
      <c r="AO644" s="16">
        <v>0</v>
      </c>
      <c r="AP644" s="16">
        <v>0</v>
      </c>
      <c r="AQ644" s="16">
        <v>0</v>
      </c>
      <c r="AR644" s="16">
        <v>0</v>
      </c>
      <c r="AS644" s="16">
        <v>0</v>
      </c>
      <c r="AT644" s="16" t="s">
        <v>135</v>
      </c>
      <c r="AU644" s="17">
        <f t="shared" si="343"/>
        <v>0</v>
      </c>
      <c r="AV644" s="17"/>
      <c r="AW644" s="17">
        <f>VLOOKUP(I644,ABNT5101!$I$3:$J$9,2)</f>
        <v>7.5</v>
      </c>
      <c r="AX644" s="17">
        <f>VLOOKUP(I644,ABNT5101!$I$3:$M$9,5)</f>
        <v>0.18</v>
      </c>
      <c r="AY644" s="131" t="str">
        <f>_xlfn.XLOOKUP(I644,ABNT5101!$I:$I,ABNT5101!$L:$L)</f>
        <v>-</v>
      </c>
      <c r="AZ644" s="131">
        <f>_xlfn.XLOOKUP(I644,ABNT5101!$I:$I,ABNT5101!M:M)</f>
        <v>0.18</v>
      </c>
      <c r="BA644" s="131" t="str">
        <f>_xlfn.XLOOKUP(I644,ABNT5101!$I:$I,ABNT5101!N:N)</f>
        <v>-</v>
      </c>
      <c r="BB644" s="131">
        <f>_xlfn.XLOOKUP(I644,ABNT5101!$I:$I,ABNT5101!O:O)</f>
        <v>16</v>
      </c>
      <c r="BC644" s="18" t="str">
        <f t="shared" si="344"/>
        <v>ATENDE</v>
      </c>
      <c r="BD644" s="19">
        <f t="shared" si="345"/>
        <v>0.20666666666666678</v>
      </c>
      <c r="BE644" s="19">
        <f t="shared" si="346"/>
        <v>1.1111111111111112</v>
      </c>
      <c r="BF644" s="19" t="str">
        <f t="shared" si="347"/>
        <v>-</v>
      </c>
      <c r="BG644" s="20">
        <v>9.0500000000000007</v>
      </c>
      <c r="BH644" s="20">
        <v>0.38</v>
      </c>
      <c r="BI644" s="20"/>
      <c r="BJ644" s="20"/>
      <c r="BK644" s="21"/>
      <c r="BL644" s="20"/>
      <c r="BM644" s="18" t="str">
        <f t="shared" si="348"/>
        <v>ATENDE</v>
      </c>
      <c r="BN644" s="18" t="str">
        <f t="shared" si="349"/>
        <v>ATENDE</v>
      </c>
      <c r="BO644" s="18" t="str">
        <f t="shared" si="350"/>
        <v>ATENDE</v>
      </c>
      <c r="BP644" s="18" t="str">
        <f t="shared" si="351"/>
        <v>ATENDE</v>
      </c>
      <c r="BQ644" s="22" t="str">
        <f t="shared" si="352"/>
        <v>C5</v>
      </c>
      <c r="BR644" s="22" t="str">
        <f t="shared" si="337"/>
        <v>P6</v>
      </c>
      <c r="BS644" s="23">
        <f t="shared" si="353"/>
        <v>0.7433333333333334</v>
      </c>
      <c r="BT644" s="20">
        <v>5.23</v>
      </c>
      <c r="BU644" s="20">
        <v>2.29</v>
      </c>
      <c r="BV644" s="132">
        <f>IF(BR644="-","-",_xlfn.XLOOKUP(BR644,ABNT5101!$B$4:$B$9,ABNT5101!$C$4:$C$9))</f>
        <v>3</v>
      </c>
      <c r="BW644" s="132">
        <f>IF(BR644="-","-",_xlfn.XLOOKUP(BR644,ABNT5101!$B$4:$B$9,ABNT5101!$D$4:$D$9))</f>
        <v>0.6</v>
      </c>
      <c r="BX644" s="18" t="str">
        <f t="shared" si="354"/>
        <v>ATENDE</v>
      </c>
      <c r="BY644" s="18" t="str">
        <f t="shared" si="355"/>
        <v>ATENDE</v>
      </c>
      <c r="BZ644" s="18" t="str">
        <f t="shared" si="356"/>
        <v>ATENDE</v>
      </c>
      <c r="CA644" s="22" t="str">
        <f>BR644</f>
        <v>P6</v>
      </c>
      <c r="CB644" s="23">
        <f t="shared" si="357"/>
        <v>1.4</v>
      </c>
      <c r="CC644" s="22">
        <v>7.2</v>
      </c>
      <c r="CD644" s="22">
        <v>2.38</v>
      </c>
      <c r="CE644" s="130">
        <f>IF(CA644="-","-",_xlfn.XLOOKUP(CA644,ABNT5101!$B$4:$B$9,ABNT5101!$C$4:$C$9))</f>
        <v>3</v>
      </c>
      <c r="CF644" s="130">
        <f>IF(CA644="-","-",_xlfn.XLOOKUP(CA644,ABNT5101!$B$4:$B$9,ABNT5101!$D$4:$D$9))</f>
        <v>0.6</v>
      </c>
      <c r="CG644" s="18" t="str">
        <f t="shared" si="358"/>
        <v>ATENDE</v>
      </c>
      <c r="CH644" s="18" t="str">
        <f t="shared" si="359"/>
        <v>ATENDE</v>
      </c>
      <c r="CI644" s="18" t="str">
        <f t="shared" si="360"/>
        <v>ATENDE</v>
      </c>
      <c r="CJ644" s="133" t="str">
        <f>_xlfn.XLOOKUP(CK644,'Banco de dados'!$B:$B,'Banco de dados'!$D:$D)</f>
        <v>LEDSTAR</v>
      </c>
      <c r="CK644" s="145" t="s">
        <v>709</v>
      </c>
      <c r="CL644" s="24" t="str">
        <f>_xlfn.XLOOKUP(CK644,'Banco de dados'!$B:$B,'Banco de dados'!$E:$E)</f>
        <v>LUM LED SL VT 9.1 35W</v>
      </c>
      <c r="CM644" s="24"/>
      <c r="CN644" s="24">
        <f>IF(CM644="-","-",_xlfn.XLOOKUP(CM644,'Banco de dados'!$B:$B,'Banco de dados'!$E:$E))</f>
        <v>0</v>
      </c>
      <c r="CO644" s="26">
        <f t="shared" si="361"/>
        <v>1</v>
      </c>
      <c r="CP644" s="24">
        <f>_xlfn.XLOOKUP(CK644,'Banco de dados'!$B:$B,'Banco de dados'!$H:$H)</f>
        <v>35</v>
      </c>
      <c r="CQ644" s="24" t="e">
        <f>_xlfn.XLOOKUP(CM644,'Banco de dados'!$B:$B,'Banco de dados'!$H:$H)</f>
        <v>#N/A</v>
      </c>
      <c r="CR644" s="24">
        <f>_xlfn.XLOOKUP(CK644,'Banco de dados'!$B:$B,'Banco de dados'!$F:$F)</f>
        <v>5955.62</v>
      </c>
      <c r="CS644" s="24">
        <f>_xlfn.XLOOKUP(CM644,'Banco de dados'!$B:$B,'Banco de dados'!$F:$F)</f>
        <v>0</v>
      </c>
      <c r="CT644" s="25">
        <v>0</v>
      </c>
      <c r="CU644" s="25"/>
      <c r="CV644" s="24" t="str">
        <f>IF(AI644&lt;=0.5,"Curto I",IF(AND(AI644&gt;='Braços de IP'!$B$9,AI644&lt;='Braços de IP'!$D$9),'Braços de IP'!$E$9,IF(AND(AI644&gt;='Braços de IP'!$B$10,AI644&lt;='Braços de IP'!$D$10),'Braços de IP'!$E$10,IF(AND(AI644&gt;='Braços de IP'!$B$11,AI644&lt;='Braços de IP'!$D$11),'Braços de IP'!$E$11,IF(AND(AI644&gt;='Braços de IP'!$B$12,AI644&lt;='Braços de IP'!$D$12),'Braços de IP'!$E$12,IF(AND(AI644&gt;='Braços de IP'!$B$13,AI644&lt;='Braços de IP'!$D$13),'Braços de IP'!$E$13,IF(AND(AI644&gt;='Braços de IP'!$B$14,AI644&lt;='Braços de IP'!$D$14),'Braços de IP'!$E$14,"ERRO")))))))</f>
        <v>Curto II</v>
      </c>
      <c r="CW644" s="25"/>
      <c r="CX644" s="24" t="str">
        <f>IF($CW644="","",VLOOKUP($CW644,'Braços de IP'!$E$9:$I$15,2,0))</f>
        <v/>
      </c>
      <c r="CY644" s="27" t="str">
        <f>IF($CW644="","",VLOOKUP($CW644,'Braços de IP'!$E$9:$I$15,5,0))</f>
        <v/>
      </c>
      <c r="CZ644" s="24"/>
      <c r="DA644" s="24"/>
      <c r="DB644" s="24"/>
      <c r="DC644" s="24"/>
      <c r="DD644" s="24"/>
      <c r="DE644" s="24"/>
      <c r="DF644" s="28">
        <f t="shared" si="362"/>
        <v>35</v>
      </c>
      <c r="DG644" s="29">
        <f t="shared" si="363"/>
        <v>100</v>
      </c>
      <c r="DH644" s="28">
        <f t="shared" si="364"/>
        <v>135</v>
      </c>
      <c r="DI644" s="30">
        <f t="shared" si="365"/>
        <v>0.65</v>
      </c>
      <c r="DJ644" s="31"/>
      <c r="DK644" s="32"/>
      <c r="DL644" s="15" t="s">
        <v>141</v>
      </c>
      <c r="DM644" s="15"/>
      <c r="DO644" s="33">
        <f t="shared" si="366"/>
        <v>0.70085470085470081</v>
      </c>
    </row>
    <row r="645" spans="3:119" ht="15.75" hidden="1" customHeight="1" x14ac:dyDescent="0.3">
      <c r="C645" t="s">
        <v>991</v>
      </c>
      <c r="D645" s="15">
        <v>215</v>
      </c>
      <c r="E645" s="15" t="s">
        <v>132</v>
      </c>
      <c r="F645" s="15" t="s">
        <v>386</v>
      </c>
      <c r="G645" s="15">
        <v>-30.027553650000002</v>
      </c>
      <c r="H645" s="15">
        <v>-50.154986510000001</v>
      </c>
      <c r="I645" s="15" t="s">
        <v>134</v>
      </c>
      <c r="J645" s="15" t="s">
        <v>135</v>
      </c>
      <c r="K645" s="15" t="s">
        <v>136</v>
      </c>
      <c r="L645" s="15" t="s">
        <v>148</v>
      </c>
      <c r="M645" s="15">
        <v>100</v>
      </c>
      <c r="N645" s="15">
        <v>17</v>
      </c>
      <c r="O645" s="15">
        <v>0</v>
      </c>
      <c r="P645" s="15">
        <f t="shared" si="340"/>
        <v>200</v>
      </c>
      <c r="Q645" s="20">
        <v>2</v>
      </c>
      <c r="R645" s="16">
        <v>2.5</v>
      </c>
      <c r="S645" s="16">
        <v>7</v>
      </c>
      <c r="T645" s="15"/>
      <c r="U645" s="15"/>
      <c r="V645" s="15">
        <v>0</v>
      </c>
      <c r="W645" s="15">
        <v>2.5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 t="s">
        <v>138</v>
      </c>
      <c r="AD645" s="15" t="s">
        <v>139</v>
      </c>
      <c r="AE645" s="15">
        <v>34.6</v>
      </c>
      <c r="AF645" s="15">
        <v>7</v>
      </c>
      <c r="AG645" s="15">
        <v>1</v>
      </c>
      <c r="AH645" s="15">
        <v>0.3</v>
      </c>
      <c r="AI645" s="15">
        <v>1.3</v>
      </c>
      <c r="AJ645" s="16">
        <f t="shared" si="341"/>
        <v>1</v>
      </c>
      <c r="AK645" s="16" t="s">
        <v>135</v>
      </c>
      <c r="AL645" s="16" t="s">
        <v>135</v>
      </c>
      <c r="AM645" s="15" t="s">
        <v>140</v>
      </c>
      <c r="AN645" s="16">
        <f t="shared" si="342"/>
        <v>2</v>
      </c>
      <c r="AO645" s="16">
        <v>0</v>
      </c>
      <c r="AP645" s="16">
        <v>0</v>
      </c>
      <c r="AQ645" s="16">
        <v>0</v>
      </c>
      <c r="AR645" s="16">
        <v>0</v>
      </c>
      <c r="AS645" s="16">
        <v>0</v>
      </c>
      <c r="AT645" s="16" t="s">
        <v>135</v>
      </c>
      <c r="AU645" s="17">
        <f t="shared" si="343"/>
        <v>0</v>
      </c>
      <c r="AV645" s="17"/>
      <c r="AW645" s="17">
        <f>VLOOKUP(I645,ABNT5101!$I$3:$J$9,2)</f>
        <v>7.5</v>
      </c>
      <c r="AX645" s="17">
        <f>VLOOKUP(I645,ABNT5101!$I$3:$M$9,5)</f>
        <v>0.18</v>
      </c>
      <c r="AY645" s="131" t="str">
        <f>_xlfn.XLOOKUP(I645,ABNT5101!$I:$I,ABNT5101!$L:$L)</f>
        <v>-</v>
      </c>
      <c r="AZ645" s="131">
        <f>_xlfn.XLOOKUP(I645,ABNT5101!$I:$I,ABNT5101!M:M)</f>
        <v>0.18</v>
      </c>
      <c r="BA645" s="131" t="str">
        <f>_xlfn.XLOOKUP(I645,ABNT5101!$I:$I,ABNT5101!N:N)</f>
        <v>-</v>
      </c>
      <c r="BB645" s="131">
        <f>_xlfn.XLOOKUP(I645,ABNT5101!$I:$I,ABNT5101!O:O)</f>
        <v>16</v>
      </c>
      <c r="BC645" s="18" t="str">
        <f t="shared" si="344"/>
        <v>ATENDE</v>
      </c>
      <c r="BD645" s="19">
        <f t="shared" si="345"/>
        <v>0.16400000000000015</v>
      </c>
      <c r="BE645" s="19">
        <f t="shared" si="346"/>
        <v>1.166666666666667</v>
      </c>
      <c r="BF645" s="19" t="str">
        <f t="shared" si="347"/>
        <v>-</v>
      </c>
      <c r="BG645" s="20">
        <v>8.73</v>
      </c>
      <c r="BH645" s="20">
        <v>0.39</v>
      </c>
      <c r="BI645" s="20"/>
      <c r="BJ645" s="20"/>
      <c r="BK645" s="21"/>
      <c r="BL645" s="20"/>
      <c r="BM645" s="18" t="str">
        <f t="shared" si="348"/>
        <v>ATENDE</v>
      </c>
      <c r="BN645" s="18" t="str">
        <f t="shared" si="349"/>
        <v>ATENDE</v>
      </c>
      <c r="BO645" s="18" t="str">
        <f t="shared" si="350"/>
        <v>ATENDE</v>
      </c>
      <c r="BP645" s="18" t="str">
        <f t="shared" si="351"/>
        <v>ATENDE</v>
      </c>
      <c r="BQ645" s="22" t="str">
        <f t="shared" si="352"/>
        <v>C5</v>
      </c>
      <c r="BR645" s="22" t="str">
        <f t="shared" si="337"/>
        <v>P6</v>
      </c>
      <c r="BS645" s="23">
        <f t="shared" si="353"/>
        <v>0.44000000000000017</v>
      </c>
      <c r="BT645" s="20">
        <v>4.32</v>
      </c>
      <c r="BU645" s="20">
        <v>2.06</v>
      </c>
      <c r="BV645" s="132">
        <f>IF(BR645="-","-",_xlfn.XLOOKUP(BR645,ABNT5101!$B$4:$B$9,ABNT5101!$C$4:$C$9))</f>
        <v>3</v>
      </c>
      <c r="BW645" s="132">
        <f>IF(BR645="-","-",_xlfn.XLOOKUP(BR645,ABNT5101!$B$4:$B$9,ABNT5101!$D$4:$D$9))</f>
        <v>0.6</v>
      </c>
      <c r="BX645" s="18" t="str">
        <f t="shared" si="354"/>
        <v>ATENDE</v>
      </c>
      <c r="BY645" s="18" t="str">
        <f t="shared" si="355"/>
        <v>ATENDE</v>
      </c>
      <c r="BZ645" s="18" t="str">
        <f t="shared" si="356"/>
        <v>ATENDE</v>
      </c>
      <c r="CA645" s="22" t="str">
        <f>BR645</f>
        <v>P6</v>
      </c>
      <c r="CB645" s="23">
        <f t="shared" si="357"/>
        <v>1.1966666666666668</v>
      </c>
      <c r="CC645" s="22">
        <v>6.59</v>
      </c>
      <c r="CD645" s="22">
        <v>1.45</v>
      </c>
      <c r="CE645" s="130">
        <f>IF(CA645="-","-",_xlfn.XLOOKUP(CA645,ABNT5101!$B$4:$B$9,ABNT5101!$C$4:$C$9))</f>
        <v>3</v>
      </c>
      <c r="CF645" s="130">
        <f>IF(CA645="-","-",_xlfn.XLOOKUP(CA645,ABNT5101!$B$4:$B$9,ABNT5101!$D$4:$D$9))</f>
        <v>0.6</v>
      </c>
      <c r="CG645" s="18" t="str">
        <f t="shared" si="358"/>
        <v>ATENDE</v>
      </c>
      <c r="CH645" s="18" t="str">
        <f t="shared" si="359"/>
        <v>ATENDE</v>
      </c>
      <c r="CI645" s="18" t="str">
        <f t="shared" si="360"/>
        <v>ATENDE</v>
      </c>
      <c r="CJ645" s="133" t="str">
        <f>_xlfn.XLOOKUP(CK645,'Banco de dados'!$B:$B,'Banco de dados'!$D:$D)</f>
        <v>SX LIGHTING</v>
      </c>
      <c r="CK645" s="145" t="s">
        <v>801</v>
      </c>
      <c r="CL645" s="24" t="str">
        <f>_xlfn.XLOOKUP(CK645,'Banco de dados'!$B:$B,'Banco de dados'!$E:$E)</f>
        <v>SXINEVO030K40L12CZF7PHF</v>
      </c>
      <c r="CM645" s="24"/>
      <c r="CN645" s="24" t="e">
        <f>IF(CM645="-","-",_xlfn.XLOOKUP(CM645,'Banco de dados'!$B:$B,'Banco de dados'!$E:$E))</f>
        <v>#N/A</v>
      </c>
      <c r="CO645" s="26">
        <f t="shared" si="361"/>
        <v>1</v>
      </c>
      <c r="CP645" s="24">
        <f>_xlfn.XLOOKUP(CK645,'Banco de dados'!$B:$B,'Banco de dados'!$H:$H)</f>
        <v>31</v>
      </c>
      <c r="CQ645" s="24" t="e">
        <f>_xlfn.XLOOKUP(CM645,'Banco de dados'!$B:$B,'Banco de dados'!$H:$H)</f>
        <v>#N/A</v>
      </c>
      <c r="CR645" s="24">
        <f>_xlfn.XLOOKUP(CK645,'Banco de dados'!$B:$B,'Banco de dados'!$F:$F)</f>
        <v>5270</v>
      </c>
      <c r="CS645" s="24" t="e">
        <f>_xlfn.XLOOKUP(CM645,'Banco de dados'!$B:$B,'Banco de dados'!$F:$F)</f>
        <v>#N/A</v>
      </c>
      <c r="CT645" s="25">
        <v>0</v>
      </c>
      <c r="CU645" s="25"/>
      <c r="CV645" s="24" t="str">
        <f>IF(AI645&lt;=0.5,"Curto I",IF(AND(AI645&gt;='Braços de IP'!$B$9,AI645&lt;='Braços de IP'!$D$9),'Braços de IP'!$E$9,IF(AND(AI645&gt;='Braços de IP'!$B$10,AI645&lt;='Braços de IP'!$D$10),'Braços de IP'!$E$10,IF(AND(AI645&gt;='Braços de IP'!$B$11,AI645&lt;='Braços de IP'!$D$11),'Braços de IP'!$E$11,IF(AND(AI645&gt;='Braços de IP'!$B$12,AI645&lt;='Braços de IP'!$D$12),'Braços de IP'!$E$12,IF(AND(AI645&gt;='Braços de IP'!$B$13,AI645&lt;='Braços de IP'!$D$13),'Braços de IP'!$E$13,IF(AND(AI645&gt;='Braços de IP'!$B$14,AI645&lt;='Braços de IP'!$D$14),'Braços de IP'!$E$14,"ERRO")))))))</f>
        <v>Curto II</v>
      </c>
      <c r="CW645" s="25"/>
      <c r="CX645" s="24" t="str">
        <f>IF($CW645="","",VLOOKUP($CW645,'Braços de IP'!$E$9:$I$15,2,0))</f>
        <v/>
      </c>
      <c r="CY645" s="27" t="str">
        <f>IF($CW645="","",VLOOKUP($CW645,'Braços de IP'!$E$9:$I$15,5,0))</f>
        <v/>
      </c>
      <c r="CZ645" s="24"/>
      <c r="DA645" s="24"/>
      <c r="DB645" s="24"/>
      <c r="DC645" s="24"/>
      <c r="DD645" s="24"/>
      <c r="DE645" s="24"/>
      <c r="DF645" s="28">
        <f t="shared" si="362"/>
        <v>31</v>
      </c>
      <c r="DG645" s="29">
        <f t="shared" si="363"/>
        <v>100</v>
      </c>
      <c r="DH645" s="28">
        <f t="shared" si="364"/>
        <v>131</v>
      </c>
      <c r="DI645" s="30">
        <f t="shared" si="365"/>
        <v>0.69</v>
      </c>
      <c r="DJ645" s="31"/>
      <c r="DK645" s="32"/>
      <c r="DL645" s="15" t="s">
        <v>141</v>
      </c>
      <c r="DM645" s="15"/>
      <c r="DO645" s="33">
        <f t="shared" si="366"/>
        <v>0.7350427350427351</v>
      </c>
    </row>
    <row r="646" spans="3:119" ht="15.75" hidden="1" customHeight="1" x14ac:dyDescent="0.3">
      <c r="C646" t="s">
        <v>991</v>
      </c>
      <c r="D646" s="15">
        <v>215</v>
      </c>
      <c r="E646" s="15" t="s">
        <v>132</v>
      </c>
      <c r="F646" s="15" t="s">
        <v>386</v>
      </c>
      <c r="G646" s="15">
        <v>-30.027553650000002</v>
      </c>
      <c r="H646" s="15">
        <v>-50.154986510000001</v>
      </c>
      <c r="I646" s="15" t="s">
        <v>134</v>
      </c>
      <c r="J646" s="15" t="s">
        <v>135</v>
      </c>
      <c r="K646" s="15" t="s">
        <v>136</v>
      </c>
      <c r="L646" s="15" t="s">
        <v>148</v>
      </c>
      <c r="M646" s="15">
        <v>100</v>
      </c>
      <c r="N646" s="15">
        <v>17</v>
      </c>
      <c r="O646" s="15">
        <v>0</v>
      </c>
      <c r="P646" s="15">
        <f t="shared" si="340"/>
        <v>200</v>
      </c>
      <c r="Q646" s="20">
        <v>2</v>
      </c>
      <c r="R646" s="16">
        <v>2.5</v>
      </c>
      <c r="S646" s="16">
        <v>7</v>
      </c>
      <c r="T646" s="15"/>
      <c r="U646" s="15"/>
      <c r="V646" s="15">
        <v>0</v>
      </c>
      <c r="W646" s="15">
        <v>2.5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 t="s">
        <v>138</v>
      </c>
      <c r="AD646" s="15" t="s">
        <v>139</v>
      </c>
      <c r="AE646" s="15">
        <v>34.6</v>
      </c>
      <c r="AF646" s="15">
        <v>7</v>
      </c>
      <c r="AG646" s="15">
        <v>1</v>
      </c>
      <c r="AH646" s="15">
        <v>0.3</v>
      </c>
      <c r="AI646" s="15">
        <v>1.3</v>
      </c>
      <c r="AJ646" s="16">
        <f t="shared" si="341"/>
        <v>1</v>
      </c>
      <c r="AK646" s="16" t="s">
        <v>135</v>
      </c>
      <c r="AL646" s="16" t="s">
        <v>135</v>
      </c>
      <c r="AM646" s="15" t="s">
        <v>140</v>
      </c>
      <c r="AN646" s="16">
        <f t="shared" si="342"/>
        <v>2</v>
      </c>
      <c r="AO646" s="16">
        <v>0</v>
      </c>
      <c r="AP646" s="16">
        <v>0</v>
      </c>
      <c r="AQ646" s="16">
        <v>0</v>
      </c>
      <c r="AR646" s="16">
        <v>0</v>
      </c>
      <c r="AS646" s="16">
        <v>0</v>
      </c>
      <c r="AT646" s="16" t="s">
        <v>135</v>
      </c>
      <c r="AU646" s="17">
        <f t="shared" si="343"/>
        <v>0</v>
      </c>
      <c r="AV646" s="17"/>
      <c r="AW646" s="17">
        <f>VLOOKUP(I646,ABNT5101!$I$3:$J$9,2)</f>
        <v>7.5</v>
      </c>
      <c r="AX646" s="17">
        <f>VLOOKUP(I646,ABNT5101!$I$3:$M$9,5)</f>
        <v>0.18</v>
      </c>
      <c r="AY646" s="131" t="str">
        <f>_xlfn.XLOOKUP(I646,ABNT5101!$I:$I,ABNT5101!$L:$L)</f>
        <v>-</v>
      </c>
      <c r="AZ646" s="131">
        <f>_xlfn.XLOOKUP(I646,ABNT5101!$I:$I,ABNT5101!M:M)</f>
        <v>0.18</v>
      </c>
      <c r="BA646" s="131" t="str">
        <f>_xlfn.XLOOKUP(I646,ABNT5101!$I:$I,ABNT5101!N:N)</f>
        <v>-</v>
      </c>
      <c r="BB646" s="131">
        <f>_xlfn.XLOOKUP(I646,ABNT5101!$I:$I,ABNT5101!O:O)</f>
        <v>16</v>
      </c>
      <c r="BC646" s="18" t="str">
        <f t="shared" si="344"/>
        <v>ATENDE</v>
      </c>
      <c r="BD646" s="19">
        <f t="shared" si="345"/>
        <v>0.14666666666666672</v>
      </c>
      <c r="BE646" s="19">
        <f t="shared" si="346"/>
        <v>1.6666666666666665</v>
      </c>
      <c r="BF646" s="19" t="str">
        <f t="shared" si="347"/>
        <v>-</v>
      </c>
      <c r="BG646" s="20">
        <v>8.6</v>
      </c>
      <c r="BH646" s="20">
        <v>0.48</v>
      </c>
      <c r="BI646" s="20"/>
      <c r="BJ646" s="20"/>
      <c r="BK646" s="21"/>
      <c r="BL646" s="20"/>
      <c r="BM646" s="18" t="str">
        <f t="shared" si="348"/>
        <v>ATENDE</v>
      </c>
      <c r="BN646" s="18" t="str">
        <f t="shared" si="349"/>
        <v>ATENDE</v>
      </c>
      <c r="BO646" s="18" t="str">
        <f t="shared" si="350"/>
        <v>ATENDE</v>
      </c>
      <c r="BP646" s="18" t="str">
        <f t="shared" si="351"/>
        <v>ATENDE</v>
      </c>
      <c r="BQ646" s="22" t="str">
        <f t="shared" si="352"/>
        <v>C5</v>
      </c>
      <c r="BR646" s="22" t="str">
        <f t="shared" si="337"/>
        <v>P6</v>
      </c>
      <c r="BS646" s="23">
        <f t="shared" si="353"/>
        <v>0.33999999999999986</v>
      </c>
      <c r="BT646" s="20">
        <v>4.0199999999999996</v>
      </c>
      <c r="BU646" s="20">
        <v>2.62</v>
      </c>
      <c r="BV646" s="132">
        <f>IF(BR646="-","-",_xlfn.XLOOKUP(BR646,ABNT5101!$B$4:$B$9,ABNT5101!$C$4:$C$9))</f>
        <v>3</v>
      </c>
      <c r="BW646" s="132">
        <f>IF(BR646="-","-",_xlfn.XLOOKUP(BR646,ABNT5101!$B$4:$B$9,ABNT5101!$D$4:$D$9))</f>
        <v>0.6</v>
      </c>
      <c r="BX646" s="18" t="str">
        <f t="shared" si="354"/>
        <v>ATENDE</v>
      </c>
      <c r="BY646" s="18" t="str">
        <f t="shared" si="355"/>
        <v>ATENDE</v>
      </c>
      <c r="BZ646" s="18" t="str">
        <f t="shared" si="356"/>
        <v>ATENDE</v>
      </c>
      <c r="CA646" s="22" t="str">
        <f>BR646</f>
        <v>P6</v>
      </c>
      <c r="CB646" s="23">
        <f t="shared" si="357"/>
        <v>1.2133333333333334</v>
      </c>
      <c r="CC646" s="22">
        <v>6.64</v>
      </c>
      <c r="CD646" s="22">
        <v>2.75</v>
      </c>
      <c r="CE646" s="130">
        <f>IF(CA646="-","-",_xlfn.XLOOKUP(CA646,ABNT5101!$B$4:$B$9,ABNT5101!$C$4:$C$9))</f>
        <v>3</v>
      </c>
      <c r="CF646" s="130">
        <f>IF(CA646="-","-",_xlfn.XLOOKUP(CA646,ABNT5101!$B$4:$B$9,ABNT5101!$D$4:$D$9))</f>
        <v>0.6</v>
      </c>
      <c r="CG646" s="18" t="str">
        <f t="shared" si="358"/>
        <v>ATENDE</v>
      </c>
      <c r="CH646" s="18" t="str">
        <f t="shared" si="359"/>
        <v>ATENDE</v>
      </c>
      <c r="CI646" s="18" t="str">
        <f t="shared" si="360"/>
        <v>ATENDE</v>
      </c>
      <c r="CJ646" s="133" t="str">
        <f>_xlfn.XLOOKUP(CK646,'Banco de dados'!$B:$B,'Banco de dados'!$D:$D)</f>
        <v>TECNOWATT</v>
      </c>
      <c r="CK646" s="145" t="s">
        <v>824</v>
      </c>
      <c r="CL646" s="24" t="str">
        <f>_xlfn.XLOOKUP(CK646,'Banco de dados'!$B:$B,'Banco de dados'!$E:$E)</f>
        <v>SIGSAGPTLRRSSNDL_30W_38IBBRS
1-10C1MUN6.5</v>
      </c>
      <c r="CM646" s="24"/>
      <c r="CN646" s="24" t="e">
        <f>IF(CM646="-","-",_xlfn.XLOOKUP(CM646,'Banco de dados'!$B:$B,'Banco de dados'!$E:$E))</f>
        <v>#N/A</v>
      </c>
      <c r="CO646" s="26">
        <f t="shared" si="361"/>
        <v>1</v>
      </c>
      <c r="CP646" s="24">
        <f>_xlfn.XLOOKUP(CK646,'Banco de dados'!$B:$B,'Banco de dados'!$H:$H)</f>
        <v>30</v>
      </c>
      <c r="CQ646" s="24" t="e">
        <f>_xlfn.XLOOKUP(CM646,'Banco de dados'!$B:$B,'Banco de dados'!$H:$H)</f>
        <v>#N/A</v>
      </c>
      <c r="CR646" s="24">
        <f>_xlfn.XLOOKUP(CK646,'Banco de dados'!$B:$B,'Banco de dados'!$F:$F)</f>
        <v>5266</v>
      </c>
      <c r="CS646" s="24">
        <f>_xlfn.XLOOKUP(CM646,'Banco de dados'!$B:$B,'Banco de dados'!$F:$F)</f>
        <v>0</v>
      </c>
      <c r="CT646" s="25">
        <v>0</v>
      </c>
      <c r="CU646" s="25"/>
      <c r="CV646" s="24" t="str">
        <f>IF(AI646&lt;=0.5,"Curto I",IF(AND(AI646&gt;='Braços de IP'!$B$9,AI646&lt;='Braços de IP'!$D$9),'Braços de IP'!$E$9,IF(AND(AI646&gt;='Braços de IP'!$B$10,AI646&lt;='Braços de IP'!$D$10),'Braços de IP'!$E$10,IF(AND(AI646&gt;='Braços de IP'!$B$11,AI646&lt;='Braços de IP'!$D$11),'Braços de IP'!$E$11,IF(AND(AI646&gt;='Braços de IP'!$B$12,AI646&lt;='Braços de IP'!$D$12),'Braços de IP'!$E$12,IF(AND(AI646&gt;='Braços de IP'!$B$13,AI646&lt;='Braços de IP'!$D$13),'Braços de IP'!$E$13,IF(AND(AI646&gt;='Braços de IP'!$B$14,AI646&lt;='Braços de IP'!$D$14),'Braços de IP'!$E$14,"ERRO")))))))</f>
        <v>Curto II</v>
      </c>
      <c r="CW646" s="25"/>
      <c r="CX646" s="24" t="str">
        <f>IF($CW646="","",VLOOKUP($CW646,'Braços de IP'!$E$9:$I$15,2,0))</f>
        <v/>
      </c>
      <c r="CY646" s="27" t="str">
        <f>IF($CW646="","",VLOOKUP($CW646,'Braços de IP'!$E$9:$I$15,5,0))</f>
        <v/>
      </c>
      <c r="CZ646" s="24"/>
      <c r="DA646" s="24"/>
      <c r="DB646" s="24"/>
      <c r="DC646" s="24"/>
      <c r="DD646" s="24"/>
      <c r="DE646" s="24"/>
      <c r="DF646" s="28">
        <f t="shared" si="362"/>
        <v>30</v>
      </c>
      <c r="DG646" s="29">
        <f t="shared" si="363"/>
        <v>100</v>
      </c>
      <c r="DH646" s="28">
        <f t="shared" si="364"/>
        <v>130</v>
      </c>
      <c r="DI646" s="30">
        <f t="shared" si="365"/>
        <v>0.7</v>
      </c>
      <c r="DJ646" s="31"/>
      <c r="DK646" s="32"/>
      <c r="DL646" s="15" t="s">
        <v>141</v>
      </c>
      <c r="DM646" s="15"/>
      <c r="DO646" s="33">
        <f t="shared" si="366"/>
        <v>0.74358974358974361</v>
      </c>
    </row>
    <row r="647" spans="3:119" ht="15.75" hidden="1" customHeight="1" x14ac:dyDescent="0.3">
      <c r="C647" t="s">
        <v>991</v>
      </c>
      <c r="D647" s="15">
        <v>216</v>
      </c>
      <c r="E647" s="15" t="s">
        <v>132</v>
      </c>
      <c r="F647" s="15" t="s">
        <v>387</v>
      </c>
      <c r="G647" s="15">
        <v>-30.015525960000002</v>
      </c>
      <c r="H647" s="15">
        <v>-50.157846020000001</v>
      </c>
      <c r="I647" s="15" t="s">
        <v>154</v>
      </c>
      <c r="J647" s="15" t="s">
        <v>135</v>
      </c>
      <c r="K647" s="15" t="s">
        <v>136</v>
      </c>
      <c r="L647" s="15" t="s">
        <v>137</v>
      </c>
      <c r="M647" s="15">
        <v>50</v>
      </c>
      <c r="N647" s="15">
        <v>0</v>
      </c>
      <c r="O647" s="15">
        <v>0</v>
      </c>
      <c r="P647" s="15">
        <f t="shared" si="340"/>
        <v>100</v>
      </c>
      <c r="Q647" s="20">
        <v>2</v>
      </c>
      <c r="R647" s="16">
        <v>4</v>
      </c>
      <c r="S647" s="16">
        <v>7</v>
      </c>
      <c r="T647" s="15"/>
      <c r="U647" s="15"/>
      <c r="V647" s="15">
        <v>0</v>
      </c>
      <c r="W647" s="15">
        <v>4</v>
      </c>
      <c r="X647" s="15">
        <v>0</v>
      </c>
      <c r="Y647" s="15">
        <v>0</v>
      </c>
      <c r="Z647" s="15">
        <v>0</v>
      </c>
      <c r="AA647" s="15">
        <v>4</v>
      </c>
      <c r="AB647" s="15">
        <v>0</v>
      </c>
      <c r="AC647" s="15" t="s">
        <v>138</v>
      </c>
      <c r="AD647" s="15" t="s">
        <v>139</v>
      </c>
      <c r="AE647" s="15">
        <v>20</v>
      </c>
      <c r="AF647" s="15">
        <v>8</v>
      </c>
      <c r="AG647" s="15">
        <v>1</v>
      </c>
      <c r="AH647" s="15">
        <v>14.5</v>
      </c>
      <c r="AI647" s="15">
        <v>3</v>
      </c>
      <c r="AJ647" s="16">
        <f t="shared" si="341"/>
        <v>-11.5</v>
      </c>
      <c r="AK647" s="16" t="s">
        <v>135</v>
      </c>
      <c r="AL647" s="16" t="s">
        <v>135</v>
      </c>
      <c r="AM647" s="15" t="s">
        <v>140</v>
      </c>
      <c r="AN647" s="16">
        <f t="shared" si="342"/>
        <v>2</v>
      </c>
      <c r="AO647" s="16">
        <v>0</v>
      </c>
      <c r="AP647" s="16">
        <v>0</v>
      </c>
      <c r="AQ647" s="16">
        <v>0</v>
      </c>
      <c r="AR647" s="16">
        <v>0</v>
      </c>
      <c r="AS647" s="16">
        <v>0</v>
      </c>
      <c r="AT647" s="16" t="s">
        <v>135</v>
      </c>
      <c r="AU647" s="17">
        <f t="shared" si="343"/>
        <v>0</v>
      </c>
      <c r="AV647" s="17"/>
      <c r="AW647" s="17">
        <f>VLOOKUP(I647,ABNT5101!$I$3:$J$9,2)</f>
        <v>10</v>
      </c>
      <c r="AX647" s="17">
        <f>VLOOKUP(I647,ABNT5101!$I$3:$M$9,5)</f>
        <v>0.18</v>
      </c>
      <c r="AY647" s="131" t="str">
        <f>_xlfn.XLOOKUP(I647,ABNT5101!$I:$I,ABNT5101!$L:$L)</f>
        <v>-</v>
      </c>
      <c r="AZ647" s="131">
        <f>_xlfn.XLOOKUP(I647,ABNT5101!$I:$I,ABNT5101!M:M)</f>
        <v>0.18</v>
      </c>
      <c r="BA647" s="131" t="str">
        <f>_xlfn.XLOOKUP(I647,ABNT5101!$I:$I,ABNT5101!N:N)</f>
        <v>-</v>
      </c>
      <c r="BB647" s="131">
        <f>_xlfn.XLOOKUP(I647,ABNT5101!$I:$I,ABNT5101!O:O)</f>
        <v>16</v>
      </c>
      <c r="BC647" s="18" t="str">
        <f t="shared" si="344"/>
        <v>ATENDE</v>
      </c>
      <c r="BD647" s="19">
        <f t="shared" si="345"/>
        <v>0.125</v>
      </c>
      <c r="BE647" s="19">
        <f t="shared" si="346"/>
        <v>2.2777777777777777</v>
      </c>
      <c r="BF647" s="19" t="str">
        <f t="shared" si="347"/>
        <v>-</v>
      </c>
      <c r="BG647" s="20">
        <v>11.25</v>
      </c>
      <c r="BH647" s="20">
        <v>0.59</v>
      </c>
      <c r="BI647" s="20"/>
      <c r="BJ647" s="20"/>
      <c r="BK647" s="21"/>
      <c r="BL647" s="20"/>
      <c r="BM647" s="18" t="str">
        <f t="shared" si="348"/>
        <v>ATENDE</v>
      </c>
      <c r="BN647" s="18" t="str">
        <f t="shared" si="349"/>
        <v>ATENDE</v>
      </c>
      <c r="BO647" s="18" t="str">
        <f t="shared" si="350"/>
        <v>ATENDE</v>
      </c>
      <c r="BP647" s="18" t="str">
        <f t="shared" si="351"/>
        <v>ATENDE</v>
      </c>
      <c r="BQ647" s="22" t="str">
        <f t="shared" si="352"/>
        <v>C4</v>
      </c>
      <c r="BR647" s="22" t="str">
        <f t="shared" si="337"/>
        <v>P6</v>
      </c>
      <c r="BS647" s="23">
        <f t="shared" si="353"/>
        <v>1.3033333333333332</v>
      </c>
      <c r="BT647" s="20">
        <v>6.91</v>
      </c>
      <c r="BU647" s="20">
        <v>4.2</v>
      </c>
      <c r="BV647" s="132">
        <f>IF(BR647="-","-",_xlfn.XLOOKUP(BR647,ABNT5101!$B$4:$B$9,ABNT5101!$C$4:$C$9))</f>
        <v>3</v>
      </c>
      <c r="BW647" s="132">
        <f>IF(BR647="-","-",_xlfn.XLOOKUP(BR647,ABNT5101!$B$4:$B$9,ABNT5101!$D$4:$D$9))</f>
        <v>0.6</v>
      </c>
      <c r="BX647" s="18" t="str">
        <f t="shared" si="354"/>
        <v>ATENDE</v>
      </c>
      <c r="BY647" s="18" t="str">
        <f t="shared" si="355"/>
        <v>ATENDE</v>
      </c>
      <c r="BZ647" s="18" t="str">
        <f t="shared" si="356"/>
        <v>ATENDE</v>
      </c>
      <c r="CA647" s="22" t="s">
        <v>135</v>
      </c>
      <c r="CB647" s="23" t="e">
        <f t="shared" si="357"/>
        <v>#VALUE!</v>
      </c>
      <c r="CC647" s="22">
        <v>4.71</v>
      </c>
      <c r="CD647" s="22">
        <v>2.3199999999999998</v>
      </c>
      <c r="CE647" s="130" t="str">
        <f>IF(CA647="-","-",_xlfn.XLOOKUP(CA647,ABNT5101!$B$4:$B$9,ABNT5101!$C$4:$C$9))</f>
        <v>-</v>
      </c>
      <c r="CF647" s="130" t="str">
        <f>IF(CA647="-","-",_xlfn.XLOOKUP(CA647,ABNT5101!$B$4:$B$9,ABNT5101!$D$4:$D$9))</f>
        <v>-</v>
      </c>
      <c r="CG647" s="18" t="str">
        <f t="shared" si="358"/>
        <v>-</v>
      </c>
      <c r="CH647" s="18" t="str">
        <f t="shared" si="359"/>
        <v>-</v>
      </c>
      <c r="CI647" s="18" t="str">
        <f t="shared" si="360"/>
        <v>-</v>
      </c>
      <c r="CJ647" s="133" t="str">
        <f>_xlfn.XLOOKUP(CK647,'Banco de dados'!$B:$B,'Banco de dados'!$D:$D)</f>
        <v>LEDSTAR</v>
      </c>
      <c r="CK647" s="145" t="s">
        <v>711</v>
      </c>
      <c r="CL647" s="24" t="str">
        <f>_xlfn.XLOOKUP(CK647,'Banco de dados'!$B:$B,'Banco de dados'!$E:$E)</f>
        <v>LUM LED SL VT 9.1 44W</v>
      </c>
      <c r="CM647" s="24"/>
      <c r="CN647" s="24" t="e">
        <f>IF(CM647="-","-",_xlfn.XLOOKUP(CM647,'Banco de dados'!$B:$B,'Banco de dados'!$E:$E))</f>
        <v>#N/A</v>
      </c>
      <c r="CO647" s="26">
        <f t="shared" si="361"/>
        <v>1</v>
      </c>
      <c r="CP647" s="24">
        <f>_xlfn.XLOOKUP(CK647,'Banco de dados'!$B:$B,'Banco de dados'!$H:$H)</f>
        <v>44</v>
      </c>
      <c r="CQ647" s="24">
        <f>_xlfn.XLOOKUP(CM647,'Banco de dados'!$B:$B,'Banco de dados'!$H:$H)</f>
        <v>0</v>
      </c>
      <c r="CR647" s="24">
        <f>_xlfn.XLOOKUP(CK647,'Banco de dados'!$B:$B,'Banco de dados'!$F:$F)</f>
        <v>7657.99</v>
      </c>
      <c r="CS647" s="24" t="e">
        <f>_xlfn.XLOOKUP(CM647,'Banco de dados'!$B:$B,'Banco de dados'!$F:$F)</f>
        <v>#N/A</v>
      </c>
      <c r="CT647" s="25">
        <v>0</v>
      </c>
      <c r="CU647" s="25"/>
      <c r="CV647" s="24" t="str">
        <f>IF(AI647&lt;=0.5,"Curto I",IF(AND(AI647&gt;='Braços de IP'!$B$9,AI647&lt;='Braços de IP'!$D$9),'Braços de IP'!$E$9,IF(AND(AI647&gt;='Braços de IP'!$B$10,AI647&lt;='Braços de IP'!$D$10),'Braços de IP'!$E$10,IF(AND(AI647&gt;='Braços de IP'!$B$11,AI647&lt;='Braços de IP'!$D$11),'Braços de IP'!$E$11,IF(AND(AI647&gt;='Braços de IP'!$B$12,AI647&lt;='Braços de IP'!$D$12),'Braços de IP'!$E$12,IF(AND(AI647&gt;='Braços de IP'!$B$13,AI647&lt;='Braços de IP'!$D$13),'Braços de IP'!$E$13,IF(AND(AI647&gt;='Braços de IP'!$B$14,AI647&lt;='Braços de IP'!$D$14),'Braços de IP'!$E$14,"ERRO")))))))</f>
        <v>Longo I</v>
      </c>
      <c r="CW647" s="25"/>
      <c r="CX647" s="24" t="str">
        <f>IF($CW647="","",VLOOKUP($CW647,'Braços de IP'!$E$9:$I$15,2,0))</f>
        <v/>
      </c>
      <c r="CY647" s="27" t="str">
        <f>IF($CW647="","",VLOOKUP($CW647,'Braços de IP'!$E$9:$I$15,5,0))</f>
        <v/>
      </c>
      <c r="CZ647" s="24"/>
      <c r="DA647" s="24"/>
      <c r="DB647" s="24"/>
      <c r="DC647" s="24"/>
      <c r="DD647" s="24"/>
      <c r="DE647" s="24"/>
      <c r="DF647" s="28">
        <f t="shared" si="362"/>
        <v>44</v>
      </c>
      <c r="DG647" s="29">
        <f t="shared" si="363"/>
        <v>50</v>
      </c>
      <c r="DH647" s="28">
        <f t="shared" si="364"/>
        <v>94</v>
      </c>
      <c r="DI647" s="30">
        <f t="shared" si="365"/>
        <v>0.12</v>
      </c>
      <c r="DJ647" s="31"/>
      <c r="DK647" s="32"/>
      <c r="DL647" s="15" t="s">
        <v>141</v>
      </c>
      <c r="DM647" s="15"/>
      <c r="DO647" s="33">
        <f t="shared" si="366"/>
        <v>0.12</v>
      </c>
    </row>
    <row r="648" spans="3:119" ht="15.75" hidden="1" customHeight="1" x14ac:dyDescent="0.3">
      <c r="C648" t="s">
        <v>991</v>
      </c>
      <c r="D648" s="15">
        <v>216</v>
      </c>
      <c r="E648" s="15" t="s">
        <v>132</v>
      </c>
      <c r="F648" s="15" t="s">
        <v>387</v>
      </c>
      <c r="G648" s="15">
        <v>-30.015525960000002</v>
      </c>
      <c r="H648" s="15">
        <v>-50.157846020000001</v>
      </c>
      <c r="I648" s="15" t="s">
        <v>154</v>
      </c>
      <c r="J648" s="15" t="s">
        <v>135</v>
      </c>
      <c r="K648" s="15" t="s">
        <v>136</v>
      </c>
      <c r="L648" s="15" t="s">
        <v>137</v>
      </c>
      <c r="M648" s="15">
        <v>50</v>
      </c>
      <c r="N648" s="15">
        <v>0</v>
      </c>
      <c r="O648" s="15">
        <v>0</v>
      </c>
      <c r="P648" s="15">
        <f t="shared" si="340"/>
        <v>100</v>
      </c>
      <c r="Q648" s="20">
        <v>2</v>
      </c>
      <c r="R648" s="16">
        <v>4</v>
      </c>
      <c r="S648" s="16">
        <v>7</v>
      </c>
      <c r="T648" s="15"/>
      <c r="U648" s="15"/>
      <c r="V648" s="15">
        <v>0</v>
      </c>
      <c r="W648" s="15">
        <v>4</v>
      </c>
      <c r="X648" s="15">
        <v>0</v>
      </c>
      <c r="Y648" s="15">
        <v>0</v>
      </c>
      <c r="Z648" s="15">
        <v>0</v>
      </c>
      <c r="AA648" s="15">
        <v>4</v>
      </c>
      <c r="AB648" s="15">
        <v>0</v>
      </c>
      <c r="AC648" s="15" t="s">
        <v>138</v>
      </c>
      <c r="AD648" s="15" t="s">
        <v>139</v>
      </c>
      <c r="AE648" s="15">
        <v>20</v>
      </c>
      <c r="AF648" s="15">
        <v>8</v>
      </c>
      <c r="AG648" s="15">
        <v>1</v>
      </c>
      <c r="AH648" s="15">
        <v>14.5</v>
      </c>
      <c r="AI648" s="15">
        <v>3</v>
      </c>
      <c r="AJ648" s="16">
        <f t="shared" si="341"/>
        <v>-11.5</v>
      </c>
      <c r="AK648" s="16" t="s">
        <v>135</v>
      </c>
      <c r="AL648" s="16" t="s">
        <v>135</v>
      </c>
      <c r="AM648" s="15" t="s">
        <v>140</v>
      </c>
      <c r="AN648" s="16">
        <f t="shared" si="342"/>
        <v>2</v>
      </c>
      <c r="AO648" s="16">
        <v>0</v>
      </c>
      <c r="AP648" s="16">
        <v>0</v>
      </c>
      <c r="AQ648" s="16">
        <v>0</v>
      </c>
      <c r="AR648" s="16">
        <v>0</v>
      </c>
      <c r="AS648" s="16">
        <v>0</v>
      </c>
      <c r="AT648" s="16" t="s">
        <v>135</v>
      </c>
      <c r="AU648" s="17">
        <f t="shared" si="343"/>
        <v>0</v>
      </c>
      <c r="AV648" s="17"/>
      <c r="AW648" s="17">
        <f>VLOOKUP(I648,ABNT5101!$I$3:$J$9,2)</f>
        <v>10</v>
      </c>
      <c r="AX648" s="17">
        <f>VLOOKUP(I648,ABNT5101!$I$3:$M$9,5)</f>
        <v>0.18</v>
      </c>
      <c r="AY648" s="131" t="str">
        <f>_xlfn.XLOOKUP(I648,ABNT5101!$I:$I,ABNT5101!$L:$L)</f>
        <v>-</v>
      </c>
      <c r="AZ648" s="131">
        <f>_xlfn.XLOOKUP(I648,ABNT5101!$I:$I,ABNT5101!M:M)</f>
        <v>0.18</v>
      </c>
      <c r="BA648" s="131" t="str">
        <f>_xlfn.XLOOKUP(I648,ABNT5101!$I:$I,ABNT5101!N:N)</f>
        <v>-</v>
      </c>
      <c r="BB648" s="131">
        <f>_xlfn.XLOOKUP(I648,ABNT5101!$I:$I,ABNT5101!O:O)</f>
        <v>16</v>
      </c>
      <c r="BC648" s="18" t="str">
        <f t="shared" si="344"/>
        <v>ATENDE</v>
      </c>
      <c r="BD648" s="19">
        <f t="shared" si="345"/>
        <v>8.4999999999999964E-2</v>
      </c>
      <c r="BE648" s="19">
        <f t="shared" si="346"/>
        <v>2.9444444444444442</v>
      </c>
      <c r="BF648" s="19" t="str">
        <f t="shared" si="347"/>
        <v>-</v>
      </c>
      <c r="BG648" s="20">
        <v>10.85</v>
      </c>
      <c r="BH648" s="20">
        <v>0.71</v>
      </c>
      <c r="BI648" s="20"/>
      <c r="BJ648" s="20"/>
      <c r="BK648" s="21"/>
      <c r="BL648" s="20"/>
      <c r="BM648" s="18" t="str">
        <f t="shared" si="348"/>
        <v>ATENDE</v>
      </c>
      <c r="BN648" s="18" t="str">
        <f t="shared" si="349"/>
        <v>ATENDE</v>
      </c>
      <c r="BO648" s="18" t="str">
        <f t="shared" si="350"/>
        <v>ATENDE</v>
      </c>
      <c r="BP648" s="18" t="str">
        <f t="shared" si="351"/>
        <v>ATENDE</v>
      </c>
      <c r="BQ648" s="22" t="str">
        <f t="shared" si="352"/>
        <v>C4</v>
      </c>
      <c r="BR648" s="22" t="str">
        <f t="shared" si="337"/>
        <v>P6</v>
      </c>
      <c r="BS648" s="23">
        <f t="shared" si="353"/>
        <v>1.0933333333333333</v>
      </c>
      <c r="BT648" s="20">
        <v>6.28</v>
      </c>
      <c r="BU648" s="20">
        <v>3.62</v>
      </c>
      <c r="BV648" s="132">
        <f>IF(BR648="-","-",_xlfn.XLOOKUP(BR648,ABNT5101!$B$4:$B$9,ABNT5101!$C$4:$C$9))</f>
        <v>3</v>
      </c>
      <c r="BW648" s="132">
        <f>IF(BR648="-","-",_xlfn.XLOOKUP(BR648,ABNT5101!$B$4:$B$9,ABNT5101!$D$4:$D$9))</f>
        <v>0.6</v>
      </c>
      <c r="BX648" s="18" t="str">
        <f t="shared" si="354"/>
        <v>ATENDE</v>
      </c>
      <c r="BY648" s="18" t="str">
        <f t="shared" si="355"/>
        <v>ATENDE</v>
      </c>
      <c r="BZ648" s="18" t="str">
        <f t="shared" si="356"/>
        <v>ATENDE</v>
      </c>
      <c r="CA648" s="22" t="s">
        <v>135</v>
      </c>
      <c r="CB648" s="23" t="e">
        <f t="shared" si="357"/>
        <v>#VALUE!</v>
      </c>
      <c r="CC648" s="22">
        <v>3.18</v>
      </c>
      <c r="CD648" s="22">
        <v>1.36</v>
      </c>
      <c r="CE648" s="130" t="str">
        <f>IF(CA648="-","-",_xlfn.XLOOKUP(CA648,ABNT5101!$B$4:$B$9,ABNT5101!$C$4:$C$9))</f>
        <v>-</v>
      </c>
      <c r="CF648" s="130" t="str">
        <f>IF(CA648="-","-",_xlfn.XLOOKUP(CA648,ABNT5101!$B$4:$B$9,ABNT5101!$D$4:$D$9))</f>
        <v>-</v>
      </c>
      <c r="CG648" s="18" t="str">
        <f t="shared" si="358"/>
        <v>-</v>
      </c>
      <c r="CH648" s="18" t="str">
        <f t="shared" si="359"/>
        <v>-</v>
      </c>
      <c r="CI648" s="18" t="str">
        <f t="shared" si="360"/>
        <v>-</v>
      </c>
      <c r="CJ648" s="133" t="str">
        <f>_xlfn.XLOOKUP(CK648,'Banco de dados'!$B:$B,'Banco de dados'!$D:$D)</f>
        <v>SX LIGHTING</v>
      </c>
      <c r="CK648" s="145" t="s">
        <v>803</v>
      </c>
      <c r="CL648" s="24" t="str">
        <f>_xlfn.XLOOKUP(CK648,'Banco de dados'!$B:$B,'Banco de dados'!$E:$E)</f>
        <v>SXINEVO040K40L12CZF7PHF</v>
      </c>
      <c r="CM648" s="24"/>
      <c r="CN648" s="24" t="e">
        <f>IF(CM648="-","-",_xlfn.XLOOKUP(CM648,'Banco de dados'!$B:$B,'Banco de dados'!$E:$E))</f>
        <v>#N/A</v>
      </c>
      <c r="CO648" s="26">
        <f t="shared" si="361"/>
        <v>1</v>
      </c>
      <c r="CP648" s="24">
        <f>_xlfn.XLOOKUP(CK648,'Banco de dados'!$B:$B,'Banco de dados'!$H:$H)</f>
        <v>39</v>
      </c>
      <c r="CQ648" s="24">
        <f>_xlfn.XLOOKUP(CM648,'Banco de dados'!$B:$B,'Banco de dados'!$H:$H)</f>
        <v>0</v>
      </c>
      <c r="CR648" s="24">
        <f>_xlfn.XLOOKUP(CK648,'Banco de dados'!$B:$B,'Banco de dados'!$F:$F)</f>
        <v>6552</v>
      </c>
      <c r="CS648" s="24">
        <f>_xlfn.XLOOKUP(CM648,'Banco de dados'!$B:$B,'Banco de dados'!$F:$F)</f>
        <v>0</v>
      </c>
      <c r="CT648" s="25">
        <v>0</v>
      </c>
      <c r="CU648" s="25"/>
      <c r="CV648" s="24" t="str">
        <f>IF(AI648&lt;=0.5,"Curto I",IF(AND(AI648&gt;='Braços de IP'!$B$9,AI648&lt;='Braços de IP'!$D$9),'Braços de IP'!$E$9,IF(AND(AI648&gt;='Braços de IP'!$B$10,AI648&lt;='Braços de IP'!$D$10),'Braços de IP'!$E$10,IF(AND(AI648&gt;='Braços de IP'!$B$11,AI648&lt;='Braços de IP'!$D$11),'Braços de IP'!$E$11,IF(AND(AI648&gt;='Braços de IP'!$B$12,AI648&lt;='Braços de IP'!$D$12),'Braços de IP'!$E$12,IF(AND(AI648&gt;='Braços de IP'!$B$13,AI648&lt;='Braços de IP'!$D$13),'Braços de IP'!$E$13,IF(AND(AI648&gt;='Braços de IP'!$B$14,AI648&lt;='Braços de IP'!$D$14),'Braços de IP'!$E$14,"ERRO")))))))</f>
        <v>Longo I</v>
      </c>
      <c r="CW648" s="25"/>
      <c r="CX648" s="24" t="str">
        <f>IF($CW648="","",VLOOKUP($CW648,'Braços de IP'!$E$9:$I$15,2,0))</f>
        <v/>
      </c>
      <c r="CY648" s="27" t="str">
        <f>IF($CW648="","",VLOOKUP($CW648,'Braços de IP'!$E$9:$I$15,5,0))</f>
        <v/>
      </c>
      <c r="CZ648" s="24"/>
      <c r="DA648" s="24"/>
      <c r="DB648" s="24"/>
      <c r="DC648" s="24"/>
      <c r="DD648" s="24"/>
      <c r="DE648" s="24"/>
      <c r="DF648" s="28">
        <f t="shared" si="362"/>
        <v>39</v>
      </c>
      <c r="DG648" s="29">
        <f t="shared" si="363"/>
        <v>50</v>
      </c>
      <c r="DH648" s="28">
        <f t="shared" si="364"/>
        <v>89</v>
      </c>
      <c r="DI648" s="30">
        <f t="shared" si="365"/>
        <v>0.21999999999999997</v>
      </c>
      <c r="DJ648" s="31"/>
      <c r="DK648" s="32"/>
      <c r="DL648" s="15" t="s">
        <v>141</v>
      </c>
      <c r="DM648" s="15"/>
      <c r="DO648" s="33">
        <f t="shared" si="366"/>
        <v>0.22</v>
      </c>
    </row>
    <row r="649" spans="3:119" ht="15.75" hidden="1" customHeight="1" x14ac:dyDescent="0.3">
      <c r="C649" t="s">
        <v>991</v>
      </c>
      <c r="D649" s="15">
        <v>216</v>
      </c>
      <c r="E649" s="15" t="s">
        <v>132</v>
      </c>
      <c r="F649" s="15" t="s">
        <v>387</v>
      </c>
      <c r="G649" s="15">
        <v>-30.015525960000002</v>
      </c>
      <c r="H649" s="15">
        <v>-50.157846020000001</v>
      </c>
      <c r="I649" s="15" t="s">
        <v>154</v>
      </c>
      <c r="J649" s="15" t="s">
        <v>135</v>
      </c>
      <c r="K649" s="15" t="s">
        <v>136</v>
      </c>
      <c r="L649" s="15" t="s">
        <v>137</v>
      </c>
      <c r="M649" s="15">
        <v>50</v>
      </c>
      <c r="N649" s="15">
        <v>0</v>
      </c>
      <c r="O649" s="15">
        <v>0</v>
      </c>
      <c r="P649" s="15">
        <f t="shared" si="340"/>
        <v>100</v>
      </c>
      <c r="Q649" s="20">
        <v>2</v>
      </c>
      <c r="R649" s="16">
        <v>4</v>
      </c>
      <c r="S649" s="16">
        <v>7</v>
      </c>
      <c r="T649" s="15"/>
      <c r="U649" s="15"/>
      <c r="V649" s="15">
        <v>0</v>
      </c>
      <c r="W649" s="15">
        <v>4</v>
      </c>
      <c r="X649" s="15">
        <v>0</v>
      </c>
      <c r="Y649" s="15">
        <v>0</v>
      </c>
      <c r="Z649" s="15">
        <v>0</v>
      </c>
      <c r="AA649" s="15">
        <v>4</v>
      </c>
      <c r="AB649" s="15">
        <v>0</v>
      </c>
      <c r="AC649" s="15" t="s">
        <v>138</v>
      </c>
      <c r="AD649" s="15" t="s">
        <v>139</v>
      </c>
      <c r="AE649" s="15">
        <v>20</v>
      </c>
      <c r="AF649" s="15">
        <v>8</v>
      </c>
      <c r="AG649" s="15">
        <v>1</v>
      </c>
      <c r="AH649" s="15">
        <v>14.5</v>
      </c>
      <c r="AI649" s="15">
        <v>3</v>
      </c>
      <c r="AJ649" s="16">
        <f t="shared" si="341"/>
        <v>-11.5</v>
      </c>
      <c r="AK649" s="16" t="s">
        <v>135</v>
      </c>
      <c r="AL649" s="16" t="s">
        <v>135</v>
      </c>
      <c r="AM649" s="15" t="s">
        <v>140</v>
      </c>
      <c r="AN649" s="16">
        <f t="shared" si="342"/>
        <v>2</v>
      </c>
      <c r="AO649" s="16">
        <v>0</v>
      </c>
      <c r="AP649" s="16">
        <v>0</v>
      </c>
      <c r="AQ649" s="16">
        <v>0</v>
      </c>
      <c r="AR649" s="16">
        <v>0</v>
      </c>
      <c r="AS649" s="16">
        <v>0</v>
      </c>
      <c r="AT649" s="16" t="s">
        <v>135</v>
      </c>
      <c r="AU649" s="17">
        <f t="shared" si="343"/>
        <v>0</v>
      </c>
      <c r="AV649" s="17"/>
      <c r="AW649" s="17">
        <f>VLOOKUP(I649,ABNT5101!$I$3:$J$9,2)</f>
        <v>10</v>
      </c>
      <c r="AX649" s="17">
        <f>VLOOKUP(I649,ABNT5101!$I$3:$M$9,5)</f>
        <v>0.18</v>
      </c>
      <c r="AY649" s="131" t="str">
        <f>_xlfn.XLOOKUP(I649,ABNT5101!$I:$I,ABNT5101!$L:$L)</f>
        <v>-</v>
      </c>
      <c r="AZ649" s="131">
        <f>_xlfn.XLOOKUP(I649,ABNT5101!$I:$I,ABNT5101!M:M)</f>
        <v>0.18</v>
      </c>
      <c r="BA649" s="131" t="str">
        <f>_xlfn.XLOOKUP(I649,ABNT5101!$I:$I,ABNT5101!N:N)</f>
        <v>-</v>
      </c>
      <c r="BB649" s="131">
        <f>_xlfn.XLOOKUP(I649,ABNT5101!$I:$I,ABNT5101!O:O)</f>
        <v>16</v>
      </c>
      <c r="BC649" s="18" t="str">
        <f t="shared" si="344"/>
        <v>ATENDE</v>
      </c>
      <c r="BD649" s="19">
        <f t="shared" si="345"/>
        <v>0.28600000000000003</v>
      </c>
      <c r="BE649" s="19">
        <f t="shared" si="346"/>
        <v>3</v>
      </c>
      <c r="BF649" s="19" t="str">
        <f t="shared" si="347"/>
        <v>-</v>
      </c>
      <c r="BG649" s="20">
        <v>12.86</v>
      </c>
      <c r="BH649" s="20">
        <v>0.72</v>
      </c>
      <c r="BI649" s="20"/>
      <c r="BJ649" s="20"/>
      <c r="BK649" s="21"/>
      <c r="BL649" s="20"/>
      <c r="BM649" s="18" t="str">
        <f t="shared" si="348"/>
        <v>ATENDE</v>
      </c>
      <c r="BN649" s="18" t="str">
        <f t="shared" si="349"/>
        <v>ATENDE</v>
      </c>
      <c r="BO649" s="18" t="str">
        <f t="shared" si="350"/>
        <v>ATENDE</v>
      </c>
      <c r="BP649" s="18" t="str">
        <f t="shared" si="351"/>
        <v>ATENDE</v>
      </c>
      <c r="BQ649" s="22" t="str">
        <f t="shared" si="352"/>
        <v>C4</v>
      </c>
      <c r="BR649" s="22" t="str">
        <f t="shared" si="337"/>
        <v>P6</v>
      </c>
      <c r="BS649" s="23">
        <f t="shared" si="353"/>
        <v>1.2533333333333334</v>
      </c>
      <c r="BT649" s="20">
        <v>6.76</v>
      </c>
      <c r="BU649" s="20">
        <v>4.2699999999999996</v>
      </c>
      <c r="BV649" s="132">
        <f>IF(BR649="-","-",_xlfn.XLOOKUP(BR649,ABNT5101!$B$4:$B$9,ABNT5101!$C$4:$C$9))</f>
        <v>3</v>
      </c>
      <c r="BW649" s="132">
        <f>IF(BR649="-","-",_xlfn.XLOOKUP(BR649,ABNT5101!$B$4:$B$9,ABNT5101!$D$4:$D$9))</f>
        <v>0.6</v>
      </c>
      <c r="BX649" s="18" t="str">
        <f t="shared" si="354"/>
        <v>ATENDE</v>
      </c>
      <c r="BY649" s="18" t="str">
        <f t="shared" si="355"/>
        <v>ATENDE</v>
      </c>
      <c r="BZ649" s="18" t="str">
        <f t="shared" si="356"/>
        <v>ATENDE</v>
      </c>
      <c r="CA649" s="22" t="s">
        <v>135</v>
      </c>
      <c r="CB649" s="23" t="e">
        <f t="shared" si="357"/>
        <v>#VALUE!</v>
      </c>
      <c r="CC649" s="22">
        <v>5.41</v>
      </c>
      <c r="CD649" s="22">
        <v>3.05</v>
      </c>
      <c r="CE649" s="130" t="str">
        <f>IF(CA649="-","-",_xlfn.XLOOKUP(CA649,ABNT5101!$B$4:$B$9,ABNT5101!$C$4:$C$9))</f>
        <v>-</v>
      </c>
      <c r="CF649" s="130" t="str">
        <f>IF(CA649="-","-",_xlfn.XLOOKUP(CA649,ABNT5101!$B$4:$B$9,ABNT5101!$D$4:$D$9))</f>
        <v>-</v>
      </c>
      <c r="CG649" s="18" t="str">
        <f t="shared" si="358"/>
        <v>-</v>
      </c>
      <c r="CH649" s="18" t="str">
        <f t="shared" si="359"/>
        <v>-</v>
      </c>
      <c r="CI649" s="18" t="str">
        <f t="shared" si="360"/>
        <v>-</v>
      </c>
      <c r="CJ649" s="133" t="str">
        <f>_xlfn.XLOOKUP(CK649,'Banco de dados'!$B:$B,'Banco de dados'!$D:$D)</f>
        <v>TECNOWATT</v>
      </c>
      <c r="CK649" s="145" t="s">
        <v>826</v>
      </c>
      <c r="CL649" s="24" t="str">
        <f>_xlfn.XLOOKUP(CK649,'Banco de dados'!$B:$B,'Banco de dados'!$E:$E)</f>
        <v>SIGSAGPTLRRSSNDL_40W_50IBBRS
1-10C1MUN6.5</v>
      </c>
      <c r="CM649" s="24"/>
      <c r="CN649" s="24" t="e">
        <f>IF(CM649="-","-",_xlfn.XLOOKUP(CM649,'Banco de dados'!$B:$B,'Banco de dados'!$E:$E))</f>
        <v>#N/A</v>
      </c>
      <c r="CO649" s="26">
        <f t="shared" si="361"/>
        <v>1</v>
      </c>
      <c r="CP649" s="24">
        <f>_xlfn.XLOOKUP(CK649,'Banco de dados'!$B:$B,'Banco de dados'!$H:$H)</f>
        <v>40</v>
      </c>
      <c r="CQ649" s="24" t="e">
        <f>_xlfn.XLOOKUP(CM649,'Banco de dados'!$B:$B,'Banco de dados'!$H:$H)</f>
        <v>#N/A</v>
      </c>
      <c r="CR649" s="24">
        <f>_xlfn.XLOOKUP(CK649,'Banco de dados'!$B:$B,'Banco de dados'!$F:$F)</f>
        <v>6641</v>
      </c>
      <c r="CS649" s="24">
        <f>_xlfn.XLOOKUP(CM649,'Banco de dados'!$B:$B,'Banco de dados'!$F:$F)</f>
        <v>0</v>
      </c>
      <c r="CT649" s="25">
        <v>0</v>
      </c>
      <c r="CU649" s="25"/>
      <c r="CV649" s="24" t="str">
        <f>IF(AI649&lt;=0.5,"Curto I",IF(AND(AI649&gt;='Braços de IP'!$B$9,AI649&lt;='Braços de IP'!$D$9),'Braços de IP'!$E$9,IF(AND(AI649&gt;='Braços de IP'!$B$10,AI649&lt;='Braços de IP'!$D$10),'Braços de IP'!$E$10,IF(AND(AI649&gt;='Braços de IP'!$B$11,AI649&lt;='Braços de IP'!$D$11),'Braços de IP'!$E$11,IF(AND(AI649&gt;='Braços de IP'!$B$12,AI649&lt;='Braços de IP'!$D$12),'Braços de IP'!$E$12,IF(AND(AI649&gt;='Braços de IP'!$B$13,AI649&lt;='Braços de IP'!$D$13),'Braços de IP'!$E$13,IF(AND(AI649&gt;='Braços de IP'!$B$14,AI649&lt;='Braços de IP'!$D$14),'Braços de IP'!$E$14,"ERRO")))))))</f>
        <v>Longo I</v>
      </c>
      <c r="CW649" s="25"/>
      <c r="CX649" s="24" t="str">
        <f>IF($CW649="","",VLOOKUP($CW649,'Braços de IP'!$E$9:$I$15,2,0))</f>
        <v/>
      </c>
      <c r="CY649" s="27" t="str">
        <f>IF($CW649="","",VLOOKUP($CW649,'Braços de IP'!$E$9:$I$15,5,0))</f>
        <v/>
      </c>
      <c r="CZ649" s="24"/>
      <c r="DA649" s="24"/>
      <c r="DB649" s="24"/>
      <c r="DC649" s="24"/>
      <c r="DD649" s="24"/>
      <c r="DE649" s="24"/>
      <c r="DF649" s="28">
        <f t="shared" si="362"/>
        <v>40</v>
      </c>
      <c r="DG649" s="29">
        <f t="shared" si="363"/>
        <v>50</v>
      </c>
      <c r="DH649" s="28">
        <f t="shared" si="364"/>
        <v>90</v>
      </c>
      <c r="DI649" s="30">
        <f t="shared" si="365"/>
        <v>0.19999999999999996</v>
      </c>
      <c r="DJ649" s="31"/>
      <c r="DK649" s="32"/>
      <c r="DL649" s="15" t="s">
        <v>141</v>
      </c>
      <c r="DM649" s="15"/>
      <c r="DO649" s="33">
        <f t="shared" si="366"/>
        <v>0.2</v>
      </c>
    </row>
    <row r="650" spans="3:119" ht="15.75" hidden="1" customHeight="1" x14ac:dyDescent="0.3">
      <c r="C650" t="s">
        <v>991</v>
      </c>
      <c r="D650" s="15">
        <v>217</v>
      </c>
      <c r="E650" s="15" t="s">
        <v>132</v>
      </c>
      <c r="F650" s="15" t="s">
        <v>389</v>
      </c>
      <c r="G650" s="15">
        <v>-30.011189770000001</v>
      </c>
      <c r="H650" s="15">
        <v>-50.159059159999998</v>
      </c>
      <c r="I650" s="15" t="s">
        <v>154</v>
      </c>
      <c r="J650" s="15" t="s">
        <v>135</v>
      </c>
      <c r="K650" s="15" t="s">
        <v>136</v>
      </c>
      <c r="L650" s="15" t="s">
        <v>148</v>
      </c>
      <c r="M650" s="15">
        <v>70</v>
      </c>
      <c r="N650" s="15">
        <v>14</v>
      </c>
      <c r="O650" s="15">
        <v>0</v>
      </c>
      <c r="P650" s="15">
        <f t="shared" si="340"/>
        <v>140</v>
      </c>
      <c r="Q650" s="20">
        <v>2</v>
      </c>
      <c r="R650" s="16">
        <v>2.5</v>
      </c>
      <c r="S650" s="16">
        <v>7</v>
      </c>
      <c r="T650" s="15"/>
      <c r="U650" s="15"/>
      <c r="V650" s="15">
        <v>0</v>
      </c>
      <c r="W650" s="15">
        <v>2.5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 t="s">
        <v>138</v>
      </c>
      <c r="AD650" s="15" t="s">
        <v>139</v>
      </c>
      <c r="AE650" s="15">
        <v>20.9</v>
      </c>
      <c r="AF650" s="15">
        <v>6.2</v>
      </c>
      <c r="AG650" s="15">
        <v>1</v>
      </c>
      <c r="AH650" s="15">
        <v>0.5</v>
      </c>
      <c r="AI650" s="15">
        <v>0.4</v>
      </c>
      <c r="AJ650" s="16">
        <f t="shared" si="341"/>
        <v>-9.9999999999999978E-2</v>
      </c>
      <c r="AK650" s="16" t="s">
        <v>135</v>
      </c>
      <c r="AL650" s="16" t="s">
        <v>135</v>
      </c>
      <c r="AM650" s="15" t="s">
        <v>140</v>
      </c>
      <c r="AN650" s="16">
        <f t="shared" si="342"/>
        <v>2</v>
      </c>
      <c r="AO650" s="16">
        <v>0</v>
      </c>
      <c r="AP650" s="16">
        <v>0</v>
      </c>
      <c r="AQ650" s="16">
        <v>0</v>
      </c>
      <c r="AR650" s="16">
        <v>0</v>
      </c>
      <c r="AS650" s="16">
        <v>0</v>
      </c>
      <c r="AT650" s="16" t="s">
        <v>135</v>
      </c>
      <c r="AU650" s="17">
        <f t="shared" si="343"/>
        <v>0</v>
      </c>
      <c r="AV650" s="17"/>
      <c r="AW650" s="17">
        <f>VLOOKUP(I650,ABNT5101!$I$3:$J$9,2)</f>
        <v>10</v>
      </c>
      <c r="AX650" s="17">
        <f>VLOOKUP(I650,ABNT5101!$I$3:$M$9,5)</f>
        <v>0.18</v>
      </c>
      <c r="AY650" s="131" t="str">
        <f>_xlfn.XLOOKUP(I650,ABNT5101!$I:$I,ABNT5101!$L:$L)</f>
        <v>-</v>
      </c>
      <c r="AZ650" s="131">
        <f>_xlfn.XLOOKUP(I650,ABNT5101!$I:$I,ABNT5101!M:M)</f>
        <v>0.18</v>
      </c>
      <c r="BA650" s="131" t="str">
        <f>_xlfn.XLOOKUP(I650,ABNT5101!$I:$I,ABNT5101!N:N)</f>
        <v>-</v>
      </c>
      <c r="BB650" s="131">
        <f>_xlfn.XLOOKUP(I650,ABNT5101!$I:$I,ABNT5101!O:O)</f>
        <v>16</v>
      </c>
      <c r="BC650" s="18" t="str">
        <f t="shared" si="344"/>
        <v>ATENDE</v>
      </c>
      <c r="BD650" s="19">
        <f t="shared" si="345"/>
        <v>0.18000000000000016</v>
      </c>
      <c r="BE650" s="19">
        <f t="shared" si="346"/>
        <v>1.7222222222222223</v>
      </c>
      <c r="BF650" s="19" t="str">
        <f t="shared" si="347"/>
        <v>-</v>
      </c>
      <c r="BG650" s="20">
        <v>11.8</v>
      </c>
      <c r="BH650" s="20">
        <v>0.49</v>
      </c>
      <c r="BI650" s="20"/>
      <c r="BJ650" s="20"/>
      <c r="BK650" s="21"/>
      <c r="BL650" s="20"/>
      <c r="BM650" s="18" t="str">
        <f t="shared" si="348"/>
        <v>ATENDE</v>
      </c>
      <c r="BN650" s="18" t="str">
        <f t="shared" si="349"/>
        <v>ATENDE</v>
      </c>
      <c r="BO650" s="18" t="str">
        <f t="shared" si="350"/>
        <v>ATENDE</v>
      </c>
      <c r="BP650" s="18" t="str">
        <f t="shared" si="351"/>
        <v>ATENDE</v>
      </c>
      <c r="BQ650" s="22" t="str">
        <f t="shared" si="352"/>
        <v>C4</v>
      </c>
      <c r="BR650" s="22" t="str">
        <f t="shared" si="337"/>
        <v>P6</v>
      </c>
      <c r="BS650" s="23">
        <f t="shared" si="353"/>
        <v>0.51666666666666661</v>
      </c>
      <c r="BT650" s="20">
        <v>4.55</v>
      </c>
      <c r="BU650" s="20">
        <v>2.98</v>
      </c>
      <c r="BV650" s="132">
        <f>IF(BR650="-","-",_xlfn.XLOOKUP(BR650,ABNT5101!$B$4:$B$9,ABNT5101!$C$4:$C$9))</f>
        <v>3</v>
      </c>
      <c r="BW650" s="132">
        <f>IF(BR650="-","-",_xlfn.XLOOKUP(BR650,ABNT5101!$B$4:$B$9,ABNT5101!$D$4:$D$9))</f>
        <v>0.6</v>
      </c>
      <c r="BX650" s="18" t="str">
        <f t="shared" si="354"/>
        <v>ATENDE</v>
      </c>
      <c r="BY650" s="18" t="str">
        <f t="shared" si="355"/>
        <v>ATENDE</v>
      </c>
      <c r="BZ650" s="18" t="str">
        <f t="shared" si="356"/>
        <v>ATENDE</v>
      </c>
      <c r="CA650" s="22" t="str">
        <f>BR650</f>
        <v>P6</v>
      </c>
      <c r="CB650" s="23">
        <f t="shared" si="357"/>
        <v>3.1266666666666669</v>
      </c>
      <c r="CC650" s="22">
        <v>12.38</v>
      </c>
      <c r="CD650" s="22">
        <v>6.98</v>
      </c>
      <c r="CE650" s="130">
        <f>IF(CA650="-","-",_xlfn.XLOOKUP(CA650,ABNT5101!$B$4:$B$9,ABNT5101!$C$4:$C$9))</f>
        <v>3</v>
      </c>
      <c r="CF650" s="130">
        <f>IF(CA650="-","-",_xlfn.XLOOKUP(CA650,ABNT5101!$B$4:$B$9,ABNT5101!$D$4:$D$9))</f>
        <v>0.6</v>
      </c>
      <c r="CG650" s="18" t="str">
        <f t="shared" si="358"/>
        <v>ATENDE</v>
      </c>
      <c r="CH650" s="18" t="str">
        <f t="shared" si="359"/>
        <v>ATENDE</v>
      </c>
      <c r="CI650" s="18" t="str">
        <f t="shared" si="360"/>
        <v>ATENDE</v>
      </c>
      <c r="CJ650" s="133" t="str">
        <f>_xlfn.XLOOKUP(CK650,'Banco de dados'!$B:$B,'Banco de dados'!$D:$D)</f>
        <v>LEDSTAR</v>
      </c>
      <c r="CK650" s="145" t="s">
        <v>707</v>
      </c>
      <c r="CL650" s="24" t="str">
        <f>_xlfn.XLOOKUP(CK650,'Banco de dados'!$B:$B,'Banco de dados'!$E:$E)</f>
        <v>LUM LED SL VT 9.1 28W</v>
      </c>
      <c r="CM650" s="24"/>
      <c r="CN650" s="24" t="e">
        <f>IF(CM650="-","-",_xlfn.XLOOKUP(CM650,'Banco de dados'!$B:$B,'Banco de dados'!$E:$E))</f>
        <v>#N/A</v>
      </c>
      <c r="CO650" s="26">
        <f t="shared" si="361"/>
        <v>1</v>
      </c>
      <c r="CP650" s="24">
        <f>_xlfn.XLOOKUP(CK650,'Banco de dados'!$B:$B,'Banco de dados'!$H:$H)</f>
        <v>28</v>
      </c>
      <c r="CQ650" s="24">
        <f>_xlfn.XLOOKUP(CM650,'Banco de dados'!$B:$B,'Banco de dados'!$H:$H)</f>
        <v>0</v>
      </c>
      <c r="CR650" s="24">
        <f>_xlfn.XLOOKUP(CK650,'Banco de dados'!$B:$B,'Banco de dados'!$F:$F)</f>
        <v>4927.3500000000004</v>
      </c>
      <c r="CS650" s="24">
        <f>_xlfn.XLOOKUP(CM650,'Banco de dados'!$B:$B,'Banco de dados'!$F:$F)</f>
        <v>0</v>
      </c>
      <c r="CT650" s="25">
        <v>0</v>
      </c>
      <c r="CU650" s="25"/>
      <c r="CV650" s="24" t="str">
        <f>IF(AI650&lt;=0.5,"Curto I",IF(AND(AI650&gt;='Braços de IP'!$B$9,AI650&lt;='Braços de IP'!$D$9),'Braços de IP'!$E$9,IF(AND(AI650&gt;='Braços de IP'!$B$10,AI650&lt;='Braços de IP'!$D$10),'Braços de IP'!$E$10,IF(AND(AI650&gt;='Braços de IP'!$B$11,AI650&lt;='Braços de IP'!$D$11),'Braços de IP'!$E$11,IF(AND(AI650&gt;='Braços de IP'!$B$12,AI650&lt;='Braços de IP'!$D$12),'Braços de IP'!$E$12,IF(AND(AI650&gt;='Braços de IP'!$B$13,AI650&lt;='Braços de IP'!$D$13),'Braços de IP'!$E$13,IF(AND(AI650&gt;='Braços de IP'!$B$14,AI650&lt;='Braços de IP'!$D$14),'Braços de IP'!$E$14,"ERRO")))))))</f>
        <v>Curto I</v>
      </c>
      <c r="CW650" s="25"/>
      <c r="CX650" s="24" t="str">
        <f>IF($CW650="","",VLOOKUP($CW650,'Braços de IP'!$E$9:$I$15,2,0))</f>
        <v/>
      </c>
      <c r="CY650" s="27" t="str">
        <f>IF($CW650="","",VLOOKUP($CW650,'Braços de IP'!$E$9:$I$15,5,0))</f>
        <v/>
      </c>
      <c r="CZ650" s="24"/>
      <c r="DA650" s="24"/>
      <c r="DB650" s="24"/>
      <c r="DC650" s="24"/>
      <c r="DD650" s="24"/>
      <c r="DE650" s="24"/>
      <c r="DF650" s="28">
        <f t="shared" si="362"/>
        <v>28</v>
      </c>
      <c r="DG650" s="29">
        <f t="shared" si="363"/>
        <v>70</v>
      </c>
      <c r="DH650" s="28">
        <f t="shared" si="364"/>
        <v>98</v>
      </c>
      <c r="DI650" s="30">
        <f t="shared" si="365"/>
        <v>0.6</v>
      </c>
      <c r="DJ650" s="31"/>
      <c r="DK650" s="32"/>
      <c r="DL650" s="15" t="s">
        <v>141</v>
      </c>
      <c r="DM650" s="15"/>
      <c r="DO650" s="33">
        <f t="shared" si="366"/>
        <v>0.66666666666666663</v>
      </c>
    </row>
    <row r="651" spans="3:119" ht="15.75" hidden="1" customHeight="1" x14ac:dyDescent="0.3">
      <c r="C651" t="s">
        <v>991</v>
      </c>
      <c r="D651" s="15">
        <v>217</v>
      </c>
      <c r="E651" s="15" t="s">
        <v>132</v>
      </c>
      <c r="F651" s="15" t="s">
        <v>389</v>
      </c>
      <c r="G651" s="15">
        <v>-30.011189770000001</v>
      </c>
      <c r="H651" s="15">
        <v>-50.159059159999998</v>
      </c>
      <c r="I651" s="15" t="s">
        <v>154</v>
      </c>
      <c r="J651" s="15" t="s">
        <v>135</v>
      </c>
      <c r="K651" s="15" t="s">
        <v>136</v>
      </c>
      <c r="L651" s="15" t="s">
        <v>148</v>
      </c>
      <c r="M651" s="15">
        <v>70</v>
      </c>
      <c r="N651" s="15">
        <v>14</v>
      </c>
      <c r="O651" s="15">
        <v>0</v>
      </c>
      <c r="P651" s="15">
        <f t="shared" si="340"/>
        <v>140</v>
      </c>
      <c r="Q651" s="20">
        <v>2</v>
      </c>
      <c r="R651" s="16">
        <v>2.5</v>
      </c>
      <c r="S651" s="16">
        <v>7</v>
      </c>
      <c r="T651" s="15"/>
      <c r="U651" s="15"/>
      <c r="V651" s="15">
        <v>0</v>
      </c>
      <c r="W651" s="15">
        <v>2.5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 t="s">
        <v>138</v>
      </c>
      <c r="AD651" s="15" t="s">
        <v>139</v>
      </c>
      <c r="AE651" s="15">
        <v>20.9</v>
      </c>
      <c r="AF651" s="15">
        <v>6.2</v>
      </c>
      <c r="AG651" s="15">
        <v>1</v>
      </c>
      <c r="AH651" s="15">
        <v>0.5</v>
      </c>
      <c r="AI651" s="15">
        <v>0.4</v>
      </c>
      <c r="AJ651" s="16">
        <f t="shared" si="341"/>
        <v>-9.9999999999999978E-2</v>
      </c>
      <c r="AK651" s="16" t="s">
        <v>135</v>
      </c>
      <c r="AL651" s="16" t="s">
        <v>135</v>
      </c>
      <c r="AM651" s="15" t="s">
        <v>140</v>
      </c>
      <c r="AN651" s="16">
        <f t="shared" si="342"/>
        <v>2</v>
      </c>
      <c r="AO651" s="16">
        <v>0</v>
      </c>
      <c r="AP651" s="16">
        <v>0</v>
      </c>
      <c r="AQ651" s="16">
        <v>0</v>
      </c>
      <c r="AR651" s="16">
        <v>0</v>
      </c>
      <c r="AS651" s="16">
        <v>0</v>
      </c>
      <c r="AT651" s="16" t="s">
        <v>135</v>
      </c>
      <c r="AU651" s="17">
        <f t="shared" si="343"/>
        <v>0</v>
      </c>
      <c r="AV651" s="17"/>
      <c r="AW651" s="17">
        <f>VLOOKUP(I651,ABNT5101!$I$3:$J$9,2)</f>
        <v>10</v>
      </c>
      <c r="AX651" s="17">
        <f>VLOOKUP(I651,ABNT5101!$I$3:$M$9,5)</f>
        <v>0.18</v>
      </c>
      <c r="AY651" s="131" t="str">
        <f>_xlfn.XLOOKUP(I651,ABNT5101!$I:$I,ABNT5101!$L:$L)</f>
        <v>-</v>
      </c>
      <c r="AZ651" s="131">
        <f>_xlfn.XLOOKUP(I651,ABNT5101!$I:$I,ABNT5101!M:M)</f>
        <v>0.18</v>
      </c>
      <c r="BA651" s="131" t="str">
        <f>_xlfn.XLOOKUP(I651,ABNT5101!$I:$I,ABNT5101!N:N)</f>
        <v>-</v>
      </c>
      <c r="BB651" s="131">
        <f>_xlfn.XLOOKUP(I651,ABNT5101!$I:$I,ABNT5101!O:O)</f>
        <v>16</v>
      </c>
      <c r="BC651" s="18" t="str">
        <f t="shared" si="344"/>
        <v>ATENDE</v>
      </c>
      <c r="BD651" s="19">
        <f t="shared" si="345"/>
        <v>0.43599999999999994</v>
      </c>
      <c r="BE651" s="19">
        <f t="shared" si="346"/>
        <v>1.6111111111111112</v>
      </c>
      <c r="BF651" s="19" t="str">
        <f t="shared" si="347"/>
        <v>-</v>
      </c>
      <c r="BG651" s="20">
        <v>14.36</v>
      </c>
      <c r="BH651" s="20">
        <v>0.47</v>
      </c>
      <c r="BI651" s="20"/>
      <c r="BJ651" s="20"/>
      <c r="BK651" s="21"/>
      <c r="BL651" s="20"/>
      <c r="BM651" s="18" t="str">
        <f t="shared" si="348"/>
        <v>ATENDE</v>
      </c>
      <c r="BN651" s="18" t="str">
        <f t="shared" si="349"/>
        <v>ATENDE</v>
      </c>
      <c r="BO651" s="18" t="str">
        <f t="shared" si="350"/>
        <v>ATENDE</v>
      </c>
      <c r="BP651" s="18" t="str">
        <f t="shared" si="351"/>
        <v>ATENDE</v>
      </c>
      <c r="BQ651" s="22" t="str">
        <f t="shared" si="352"/>
        <v>C4</v>
      </c>
      <c r="BR651" s="22" t="str">
        <f t="shared" si="337"/>
        <v>P6</v>
      </c>
      <c r="BS651" s="23">
        <f t="shared" si="353"/>
        <v>7.6666666666666661E-2</v>
      </c>
      <c r="BT651" s="20">
        <v>3.23</v>
      </c>
      <c r="BU651" s="20">
        <v>1.54</v>
      </c>
      <c r="BV651" s="132">
        <f>IF(BR651="-","-",_xlfn.XLOOKUP(BR651,ABNT5101!$B$4:$B$9,ABNT5101!$C$4:$C$9))</f>
        <v>3</v>
      </c>
      <c r="BW651" s="132">
        <f>IF(BR651="-","-",_xlfn.XLOOKUP(BR651,ABNT5101!$B$4:$B$9,ABNT5101!$D$4:$D$9))</f>
        <v>0.6</v>
      </c>
      <c r="BX651" s="18" t="str">
        <f t="shared" si="354"/>
        <v>ATENDE</v>
      </c>
      <c r="BY651" s="18" t="str">
        <f t="shared" si="355"/>
        <v>ATENDE</v>
      </c>
      <c r="BZ651" s="18" t="str">
        <f t="shared" si="356"/>
        <v>ATENDE</v>
      </c>
      <c r="CA651" s="22" t="str">
        <f>BR651</f>
        <v>P6</v>
      </c>
      <c r="CB651" s="23">
        <f t="shared" si="357"/>
        <v>3.9666666666666668</v>
      </c>
      <c r="CC651" s="22">
        <v>14.9</v>
      </c>
      <c r="CD651" s="22">
        <v>10.24</v>
      </c>
      <c r="CE651" s="130">
        <f>IF(CA651="-","-",_xlfn.XLOOKUP(CA651,ABNT5101!$B$4:$B$9,ABNT5101!$C$4:$C$9))</f>
        <v>3</v>
      </c>
      <c r="CF651" s="130">
        <f>IF(CA651="-","-",_xlfn.XLOOKUP(CA651,ABNT5101!$B$4:$B$9,ABNT5101!$D$4:$D$9))</f>
        <v>0.6</v>
      </c>
      <c r="CG651" s="18" t="str">
        <f t="shared" si="358"/>
        <v>ATENDE</v>
      </c>
      <c r="CH651" s="18" t="str">
        <f t="shared" si="359"/>
        <v>ATENDE</v>
      </c>
      <c r="CI651" s="18" t="str">
        <f t="shared" si="360"/>
        <v>ATENDE</v>
      </c>
      <c r="CJ651" s="133" t="str">
        <f>_xlfn.XLOOKUP(CK651,'Banco de dados'!$B:$B,'Banco de dados'!$D:$D)</f>
        <v>SX LIGHTING</v>
      </c>
      <c r="CK651" s="145" t="s">
        <v>801</v>
      </c>
      <c r="CL651" s="24" t="str">
        <f>_xlfn.XLOOKUP(CK651,'Banco de dados'!$B:$B,'Banco de dados'!$E:$E)</f>
        <v>SXINEVO030K40L12CZF7PHF</v>
      </c>
      <c r="CM651" s="24"/>
      <c r="CN651" s="24">
        <f>IF(CM651="-","-",_xlfn.XLOOKUP(CM651,'Banco de dados'!$B:$B,'Banco de dados'!$E:$E))</f>
        <v>0</v>
      </c>
      <c r="CO651" s="26">
        <f t="shared" si="361"/>
        <v>1</v>
      </c>
      <c r="CP651" s="24">
        <f>_xlfn.XLOOKUP(CK651,'Banco de dados'!$B:$B,'Banco de dados'!$H:$H)</f>
        <v>31</v>
      </c>
      <c r="CQ651" s="24">
        <f>_xlfn.XLOOKUP(CM651,'Banco de dados'!$B:$B,'Banco de dados'!$H:$H)</f>
        <v>0</v>
      </c>
      <c r="CR651" s="24">
        <f>_xlfn.XLOOKUP(CK651,'Banco de dados'!$B:$B,'Banco de dados'!$F:$F)</f>
        <v>5270</v>
      </c>
      <c r="CS651" s="24">
        <f>_xlfn.XLOOKUP(CM651,'Banco de dados'!$B:$B,'Banco de dados'!$F:$F)</f>
        <v>0</v>
      </c>
      <c r="CT651" s="25">
        <v>0</v>
      </c>
      <c r="CU651" s="25"/>
      <c r="CV651" s="24" t="str">
        <f>IF(AI651&lt;=0.5,"Curto I",IF(AND(AI651&gt;='Braços de IP'!$B$9,AI651&lt;='Braços de IP'!$D$9),'Braços de IP'!$E$9,IF(AND(AI651&gt;='Braços de IP'!$B$10,AI651&lt;='Braços de IP'!$D$10),'Braços de IP'!$E$10,IF(AND(AI651&gt;='Braços de IP'!$B$11,AI651&lt;='Braços de IP'!$D$11),'Braços de IP'!$E$11,IF(AND(AI651&gt;='Braços de IP'!$B$12,AI651&lt;='Braços de IP'!$D$12),'Braços de IP'!$E$12,IF(AND(AI651&gt;='Braços de IP'!$B$13,AI651&lt;='Braços de IP'!$D$13),'Braços de IP'!$E$13,IF(AND(AI651&gt;='Braços de IP'!$B$14,AI651&lt;='Braços de IP'!$D$14),'Braços de IP'!$E$14,"ERRO")))))))</f>
        <v>Curto I</v>
      </c>
      <c r="CW651" s="25"/>
      <c r="CX651" s="24" t="str">
        <f>IF($CW651="","",VLOOKUP($CW651,'Braços de IP'!$E$9:$I$15,2,0))</f>
        <v/>
      </c>
      <c r="CY651" s="27" t="str">
        <f>IF($CW651="","",VLOOKUP($CW651,'Braços de IP'!$E$9:$I$15,5,0))</f>
        <v/>
      </c>
      <c r="CZ651" s="24"/>
      <c r="DA651" s="24"/>
      <c r="DB651" s="24"/>
      <c r="DC651" s="24"/>
      <c r="DD651" s="24"/>
      <c r="DE651" s="24"/>
      <c r="DF651" s="28">
        <f t="shared" si="362"/>
        <v>31</v>
      </c>
      <c r="DG651" s="29">
        <f t="shared" si="363"/>
        <v>70</v>
      </c>
      <c r="DH651" s="28">
        <f t="shared" si="364"/>
        <v>101</v>
      </c>
      <c r="DI651" s="30">
        <f t="shared" si="365"/>
        <v>0.55714285714285716</v>
      </c>
      <c r="DJ651" s="31"/>
      <c r="DK651" s="32"/>
      <c r="DL651" s="15" t="s">
        <v>141</v>
      </c>
      <c r="DM651" s="15"/>
      <c r="DO651" s="33">
        <f t="shared" si="366"/>
        <v>0.63095238095238093</v>
      </c>
    </row>
    <row r="652" spans="3:119" ht="15.75" hidden="1" customHeight="1" x14ac:dyDescent="0.3">
      <c r="C652" t="s">
        <v>991</v>
      </c>
      <c r="D652" s="15">
        <v>217</v>
      </c>
      <c r="E652" s="15" t="s">
        <v>132</v>
      </c>
      <c r="F652" s="15" t="s">
        <v>389</v>
      </c>
      <c r="G652" s="15">
        <v>-30.011189770000001</v>
      </c>
      <c r="H652" s="15">
        <v>-50.159059159999998</v>
      </c>
      <c r="I652" s="15" t="s">
        <v>154</v>
      </c>
      <c r="J652" s="15" t="s">
        <v>135</v>
      </c>
      <c r="K652" s="15" t="s">
        <v>136</v>
      </c>
      <c r="L652" s="15" t="s">
        <v>148</v>
      </c>
      <c r="M652" s="15">
        <v>70</v>
      </c>
      <c r="N652" s="15">
        <v>14</v>
      </c>
      <c r="O652" s="15">
        <v>0</v>
      </c>
      <c r="P652" s="15">
        <f t="shared" si="340"/>
        <v>140</v>
      </c>
      <c r="Q652" s="20">
        <v>2</v>
      </c>
      <c r="R652" s="16">
        <v>2.5</v>
      </c>
      <c r="S652" s="16">
        <v>7</v>
      </c>
      <c r="T652" s="15"/>
      <c r="U652" s="15"/>
      <c r="V652" s="15">
        <v>0</v>
      </c>
      <c r="W652" s="15">
        <v>2.5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 t="s">
        <v>138</v>
      </c>
      <c r="AD652" s="15" t="s">
        <v>139</v>
      </c>
      <c r="AE652" s="15">
        <v>20.9</v>
      </c>
      <c r="AF652" s="15">
        <v>6.2</v>
      </c>
      <c r="AG652" s="15">
        <v>1</v>
      </c>
      <c r="AH652" s="15">
        <v>0.5</v>
      </c>
      <c r="AI652" s="15">
        <v>0.4</v>
      </c>
      <c r="AJ652" s="16">
        <f t="shared" si="341"/>
        <v>-9.9999999999999978E-2</v>
      </c>
      <c r="AK652" s="16" t="s">
        <v>135</v>
      </c>
      <c r="AL652" s="16" t="s">
        <v>135</v>
      </c>
      <c r="AM652" s="15" t="s">
        <v>140</v>
      </c>
      <c r="AN652" s="16">
        <f t="shared" si="342"/>
        <v>2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 t="s">
        <v>135</v>
      </c>
      <c r="AU652" s="17">
        <f t="shared" si="343"/>
        <v>0</v>
      </c>
      <c r="AV652" s="17"/>
      <c r="AW652" s="17">
        <f>VLOOKUP(I652,ABNT5101!$I$3:$J$9,2)</f>
        <v>10</v>
      </c>
      <c r="AX652" s="17">
        <f>VLOOKUP(I652,ABNT5101!$I$3:$M$9,5)</f>
        <v>0.18</v>
      </c>
      <c r="AY652" s="131" t="str">
        <f>_xlfn.XLOOKUP(I652,ABNT5101!$I:$I,ABNT5101!$L:$L)</f>
        <v>-</v>
      </c>
      <c r="AZ652" s="131">
        <f>_xlfn.XLOOKUP(I652,ABNT5101!$I:$I,ABNT5101!M:M)</f>
        <v>0.18</v>
      </c>
      <c r="BA652" s="131" t="str">
        <f>_xlfn.XLOOKUP(I652,ABNT5101!$I:$I,ABNT5101!N:N)</f>
        <v>-</v>
      </c>
      <c r="BB652" s="131">
        <f>_xlfn.XLOOKUP(I652,ABNT5101!$I:$I,ABNT5101!O:O)</f>
        <v>16</v>
      </c>
      <c r="BC652" s="18" t="str">
        <f t="shared" si="344"/>
        <v>ATENDE</v>
      </c>
      <c r="BD652" s="19">
        <f t="shared" si="345"/>
        <v>0.39500000000000002</v>
      </c>
      <c r="BE652" s="19">
        <f t="shared" si="346"/>
        <v>1.5555555555555558</v>
      </c>
      <c r="BF652" s="19" t="str">
        <f t="shared" si="347"/>
        <v>-</v>
      </c>
      <c r="BG652" s="20">
        <v>13.95</v>
      </c>
      <c r="BH652" s="20">
        <v>0.46</v>
      </c>
      <c r="BI652" s="20"/>
      <c r="BJ652" s="20"/>
      <c r="BK652" s="21"/>
      <c r="BL652" s="20"/>
      <c r="BM652" s="18" t="str">
        <f t="shared" si="348"/>
        <v>ATENDE</v>
      </c>
      <c r="BN652" s="18" t="str">
        <f t="shared" si="349"/>
        <v>ATENDE</v>
      </c>
      <c r="BO652" s="18" t="str">
        <f t="shared" si="350"/>
        <v>ATENDE</v>
      </c>
      <c r="BP652" s="18" t="str">
        <f t="shared" si="351"/>
        <v>ATENDE</v>
      </c>
      <c r="BQ652" s="22" t="str">
        <f t="shared" si="352"/>
        <v>C4</v>
      </c>
      <c r="BR652" s="22" t="str">
        <f t="shared" si="337"/>
        <v>P6</v>
      </c>
      <c r="BS652" s="23">
        <f t="shared" si="353"/>
        <v>0.21666666666666656</v>
      </c>
      <c r="BT652" s="20">
        <v>3.65</v>
      </c>
      <c r="BU652" s="20">
        <v>2</v>
      </c>
      <c r="BV652" s="132">
        <f>IF(BR652="-","-",_xlfn.XLOOKUP(BR652,ABNT5101!$B$4:$B$9,ABNT5101!$C$4:$C$9))</f>
        <v>3</v>
      </c>
      <c r="BW652" s="132">
        <f>IF(BR652="-","-",_xlfn.XLOOKUP(BR652,ABNT5101!$B$4:$B$9,ABNT5101!$D$4:$D$9))</f>
        <v>0.6</v>
      </c>
      <c r="BX652" s="18" t="str">
        <f t="shared" si="354"/>
        <v>ATENDE</v>
      </c>
      <c r="BY652" s="18" t="str">
        <f t="shared" si="355"/>
        <v>ATENDE</v>
      </c>
      <c r="BZ652" s="18" t="str">
        <f t="shared" si="356"/>
        <v>ATENDE</v>
      </c>
      <c r="CA652" s="22" t="str">
        <f>BR652</f>
        <v>P6</v>
      </c>
      <c r="CB652" s="23">
        <f t="shared" si="357"/>
        <v>3.9733333333333336</v>
      </c>
      <c r="CC652" s="22">
        <v>14.92</v>
      </c>
      <c r="CD652" s="22">
        <v>10.029999999999999</v>
      </c>
      <c r="CE652" s="130">
        <f>IF(CA652="-","-",_xlfn.XLOOKUP(CA652,ABNT5101!$B$4:$B$9,ABNT5101!$C$4:$C$9))</f>
        <v>3</v>
      </c>
      <c r="CF652" s="130">
        <f>IF(CA652="-","-",_xlfn.XLOOKUP(CA652,ABNT5101!$B$4:$B$9,ABNT5101!$D$4:$D$9))</f>
        <v>0.6</v>
      </c>
      <c r="CG652" s="18" t="str">
        <f t="shared" si="358"/>
        <v>ATENDE</v>
      </c>
      <c r="CH652" s="18" t="str">
        <f t="shared" si="359"/>
        <v>ATENDE</v>
      </c>
      <c r="CI652" s="18" t="str">
        <f t="shared" si="360"/>
        <v>ATENDE</v>
      </c>
      <c r="CJ652" s="133" t="str">
        <f>_xlfn.XLOOKUP(CK652,'Banco de dados'!$B:$B,'Banco de dados'!$D:$D)</f>
        <v>TECNOWATT</v>
      </c>
      <c r="CK652" s="145" t="s">
        <v>824</v>
      </c>
      <c r="CL652" s="24" t="str">
        <f>_xlfn.XLOOKUP(CK652,'Banco de dados'!$B:$B,'Banco de dados'!$E:$E)</f>
        <v>SIGSAGPTLRRSSNDL_30W_38IBBRS
1-10C1MUN6.5</v>
      </c>
      <c r="CM652" s="24"/>
      <c r="CN652" s="24">
        <f>IF(CM652="-","-",_xlfn.XLOOKUP(CM652,'Banco de dados'!$B:$B,'Banco de dados'!$E:$E))</f>
        <v>0</v>
      </c>
      <c r="CO652" s="26">
        <f t="shared" si="361"/>
        <v>1</v>
      </c>
      <c r="CP652" s="24">
        <f>_xlfn.XLOOKUP(CK652,'Banco de dados'!$B:$B,'Banco de dados'!$H:$H)</f>
        <v>30</v>
      </c>
      <c r="CQ652" s="24">
        <f>_xlfn.XLOOKUP(CM652,'Banco de dados'!$B:$B,'Banco de dados'!$H:$H)</f>
        <v>0</v>
      </c>
      <c r="CR652" s="24">
        <f>_xlfn.XLOOKUP(CK652,'Banco de dados'!$B:$B,'Banco de dados'!$F:$F)</f>
        <v>5266</v>
      </c>
      <c r="CS652" s="24">
        <f>_xlfn.XLOOKUP(CM652,'Banco de dados'!$B:$B,'Banco de dados'!$F:$F)</f>
        <v>0</v>
      </c>
      <c r="CT652" s="25">
        <v>0</v>
      </c>
      <c r="CU652" s="25"/>
      <c r="CV652" s="24" t="str">
        <f>IF(AI652&lt;=0.5,"Curto I",IF(AND(AI652&gt;='Braços de IP'!$B$9,AI652&lt;='Braços de IP'!$D$9),'Braços de IP'!$E$9,IF(AND(AI652&gt;='Braços de IP'!$B$10,AI652&lt;='Braços de IP'!$D$10),'Braços de IP'!$E$10,IF(AND(AI652&gt;='Braços de IP'!$B$11,AI652&lt;='Braços de IP'!$D$11),'Braços de IP'!$E$11,IF(AND(AI652&gt;='Braços de IP'!$B$12,AI652&lt;='Braços de IP'!$D$12),'Braços de IP'!$E$12,IF(AND(AI652&gt;='Braços de IP'!$B$13,AI652&lt;='Braços de IP'!$D$13),'Braços de IP'!$E$13,IF(AND(AI652&gt;='Braços de IP'!$B$14,AI652&lt;='Braços de IP'!$D$14),'Braços de IP'!$E$14,"ERRO")))))))</f>
        <v>Curto I</v>
      </c>
      <c r="CW652" s="25"/>
      <c r="CX652" s="24" t="str">
        <f>IF($CW652="","",VLOOKUP($CW652,'Braços de IP'!$E$9:$I$15,2,0))</f>
        <v/>
      </c>
      <c r="CY652" s="27" t="str">
        <f>IF($CW652="","",VLOOKUP($CW652,'Braços de IP'!$E$9:$I$15,5,0))</f>
        <v/>
      </c>
      <c r="CZ652" s="24"/>
      <c r="DA652" s="24"/>
      <c r="DB652" s="24"/>
      <c r="DC652" s="24"/>
      <c r="DD652" s="24"/>
      <c r="DE652" s="24"/>
      <c r="DF652" s="28">
        <f t="shared" si="362"/>
        <v>30</v>
      </c>
      <c r="DG652" s="29">
        <f t="shared" si="363"/>
        <v>70</v>
      </c>
      <c r="DH652" s="28">
        <f t="shared" si="364"/>
        <v>100</v>
      </c>
      <c r="DI652" s="30">
        <f t="shared" si="365"/>
        <v>0.5714285714285714</v>
      </c>
      <c r="DJ652" s="31"/>
      <c r="DK652" s="32"/>
      <c r="DL652" s="15" t="s">
        <v>141</v>
      </c>
      <c r="DM652" s="15"/>
      <c r="DO652" s="33">
        <f t="shared" si="366"/>
        <v>0.6428571428571429</v>
      </c>
    </row>
    <row r="653" spans="3:119" ht="15.75" hidden="1" customHeight="1" x14ac:dyDescent="0.3">
      <c r="C653" t="s">
        <v>991</v>
      </c>
      <c r="D653" s="15">
        <v>218</v>
      </c>
      <c r="E653" s="15" t="s">
        <v>132</v>
      </c>
      <c r="F653" s="15" t="s">
        <v>390</v>
      </c>
      <c r="G653" s="15">
        <v>-30.01441647</v>
      </c>
      <c r="H653" s="15">
        <v>-50.158625030000003</v>
      </c>
      <c r="I653" s="15" t="s">
        <v>154</v>
      </c>
      <c r="J653" s="15" t="s">
        <v>135</v>
      </c>
      <c r="K653" s="15" t="s">
        <v>136</v>
      </c>
      <c r="L653" s="15" t="s">
        <v>148</v>
      </c>
      <c r="M653" s="15">
        <v>150</v>
      </c>
      <c r="N653" s="15">
        <v>22</v>
      </c>
      <c r="O653" s="15">
        <v>0</v>
      </c>
      <c r="P653" s="15">
        <f t="shared" si="340"/>
        <v>300</v>
      </c>
      <c r="Q653" s="20">
        <v>2</v>
      </c>
      <c r="R653" s="16">
        <v>2.5</v>
      </c>
      <c r="S653" s="16">
        <v>7</v>
      </c>
      <c r="T653" s="15"/>
      <c r="U653" s="15"/>
      <c r="V653" s="15">
        <v>0</v>
      </c>
      <c r="W653" s="15">
        <v>2</v>
      </c>
      <c r="X653" s="15">
        <v>0</v>
      </c>
      <c r="Y653" s="15">
        <v>0</v>
      </c>
      <c r="Z653" s="15">
        <v>0</v>
      </c>
      <c r="AA653" s="15">
        <v>0</v>
      </c>
      <c r="AB653" s="15">
        <v>0</v>
      </c>
      <c r="AC653" s="15" t="s">
        <v>138</v>
      </c>
      <c r="AD653" s="15" t="s">
        <v>139</v>
      </c>
      <c r="AE653" s="15">
        <v>36.299999999999997</v>
      </c>
      <c r="AF653" s="15">
        <v>6.5</v>
      </c>
      <c r="AG653" s="15">
        <v>1</v>
      </c>
      <c r="AH653" s="15">
        <v>0.4</v>
      </c>
      <c r="AI653" s="15">
        <v>1.3</v>
      </c>
      <c r="AJ653" s="16">
        <f t="shared" si="341"/>
        <v>0.9</v>
      </c>
      <c r="AK653" s="16" t="s">
        <v>135</v>
      </c>
      <c r="AL653" s="16" t="s">
        <v>135</v>
      </c>
      <c r="AM653" s="15" t="s">
        <v>140</v>
      </c>
      <c r="AN653" s="16">
        <f t="shared" si="342"/>
        <v>2</v>
      </c>
      <c r="AO653" s="16">
        <v>0</v>
      </c>
      <c r="AP653" s="16">
        <v>0</v>
      </c>
      <c r="AQ653" s="16">
        <v>0</v>
      </c>
      <c r="AR653" s="16">
        <v>0</v>
      </c>
      <c r="AS653" s="16">
        <v>0</v>
      </c>
      <c r="AT653" s="16" t="s">
        <v>135</v>
      </c>
      <c r="AU653" s="17">
        <f t="shared" si="343"/>
        <v>0</v>
      </c>
      <c r="AV653" s="17"/>
      <c r="AW653" s="17">
        <f>VLOOKUP(I653,ABNT5101!$I$3:$J$9,2)</f>
        <v>10</v>
      </c>
      <c r="AX653" s="17">
        <f>VLOOKUP(I653,ABNT5101!$I$3:$M$9,5)</f>
        <v>0.18</v>
      </c>
      <c r="AY653" s="131" t="str">
        <f>_xlfn.XLOOKUP(I653,ABNT5101!$I:$I,ABNT5101!$L:$L)</f>
        <v>-</v>
      </c>
      <c r="AZ653" s="131">
        <f>_xlfn.XLOOKUP(I653,ABNT5101!$I:$I,ABNT5101!M:M)</f>
        <v>0.18</v>
      </c>
      <c r="BA653" s="131" t="str">
        <f>_xlfn.XLOOKUP(I653,ABNT5101!$I:$I,ABNT5101!N:N)</f>
        <v>-</v>
      </c>
      <c r="BB653" s="131">
        <f>_xlfn.XLOOKUP(I653,ABNT5101!$I:$I,ABNT5101!O:O)</f>
        <v>16</v>
      </c>
      <c r="BC653" s="18" t="str">
        <f t="shared" si="344"/>
        <v>ATENDE</v>
      </c>
      <c r="BD653" s="19">
        <f t="shared" si="345"/>
        <v>0.11799999999999988</v>
      </c>
      <c r="BE653" s="19">
        <f t="shared" si="346"/>
        <v>0.5555555555555558</v>
      </c>
      <c r="BF653" s="19" t="str">
        <f t="shared" si="347"/>
        <v>-</v>
      </c>
      <c r="BG653" s="20">
        <v>11.18</v>
      </c>
      <c r="BH653" s="20">
        <v>0.28000000000000003</v>
      </c>
      <c r="BI653" s="20"/>
      <c r="BJ653" s="20"/>
      <c r="BK653" s="21"/>
      <c r="BL653" s="20"/>
      <c r="BM653" s="18" t="str">
        <f t="shared" si="348"/>
        <v>ATENDE</v>
      </c>
      <c r="BN653" s="18" t="str">
        <f t="shared" si="349"/>
        <v>ATENDE</v>
      </c>
      <c r="BO653" s="18" t="str">
        <f t="shared" si="350"/>
        <v>ATENDE</v>
      </c>
      <c r="BP653" s="18" t="str">
        <f t="shared" si="351"/>
        <v>ATENDE</v>
      </c>
      <c r="BQ653" s="22" t="str">
        <f t="shared" si="352"/>
        <v>C4</v>
      </c>
      <c r="BR653" s="22" t="str">
        <f t="shared" si="337"/>
        <v>P6</v>
      </c>
      <c r="BS653" s="23">
        <f t="shared" si="353"/>
        <v>0.96666666666666679</v>
      </c>
      <c r="BT653" s="20">
        <v>5.9</v>
      </c>
      <c r="BU653" s="20">
        <v>2.2400000000000002</v>
      </c>
      <c r="BV653" s="132">
        <f>IF(BR653="-","-",_xlfn.XLOOKUP(BR653,ABNT5101!$B$4:$B$9,ABNT5101!$C$4:$C$9))</f>
        <v>3</v>
      </c>
      <c r="BW653" s="132">
        <f>IF(BR653="-","-",_xlfn.XLOOKUP(BR653,ABNT5101!$B$4:$B$9,ABNT5101!$D$4:$D$9))</f>
        <v>0.6</v>
      </c>
      <c r="BX653" s="18" t="str">
        <f t="shared" si="354"/>
        <v>ATENDE</v>
      </c>
      <c r="BY653" s="18" t="str">
        <f t="shared" si="355"/>
        <v>ATENDE</v>
      </c>
      <c r="BZ653" s="18" t="str">
        <f t="shared" si="356"/>
        <v>ATENDE</v>
      </c>
      <c r="CA653" s="22" t="s">
        <v>135</v>
      </c>
      <c r="CB653" s="23" t="e">
        <f t="shared" si="357"/>
        <v>#VALUE!</v>
      </c>
      <c r="CC653" s="22">
        <v>9.17</v>
      </c>
      <c r="CD653" s="22">
        <v>2.2000000000000002</v>
      </c>
      <c r="CE653" s="130" t="str">
        <f>IF(CA653="-","-",_xlfn.XLOOKUP(CA653,ABNT5101!$B$4:$B$9,ABNT5101!$C$4:$C$9))</f>
        <v>-</v>
      </c>
      <c r="CF653" s="130" t="str">
        <f>IF(CA653="-","-",_xlfn.XLOOKUP(CA653,ABNT5101!$B$4:$B$9,ABNT5101!$D$4:$D$9))</f>
        <v>-</v>
      </c>
      <c r="CG653" s="18" t="str">
        <f t="shared" si="358"/>
        <v>-</v>
      </c>
      <c r="CH653" s="18" t="str">
        <f t="shared" si="359"/>
        <v>-</v>
      </c>
      <c r="CI653" s="18" t="str">
        <f t="shared" si="360"/>
        <v>-</v>
      </c>
      <c r="CJ653" s="133" t="str">
        <f>_xlfn.XLOOKUP(CK653,'Banco de dados'!$B:$B,'Banco de dados'!$D:$D)</f>
        <v>LEDSTAR</v>
      </c>
      <c r="CK653" s="145" t="s">
        <v>711</v>
      </c>
      <c r="CL653" s="24" t="str">
        <f>_xlfn.XLOOKUP(CK653,'Banco de dados'!$B:$B,'Banco de dados'!$E:$E)</f>
        <v>LUM LED SL VT 9.1 44W</v>
      </c>
      <c r="CM653" s="24"/>
      <c r="CN653" s="24" t="e">
        <f>IF(CM653="-","-",_xlfn.XLOOKUP(CM653,'Banco de dados'!$B:$B,'Banco de dados'!$E:$E))</f>
        <v>#N/A</v>
      </c>
      <c r="CO653" s="26">
        <f t="shared" si="361"/>
        <v>1</v>
      </c>
      <c r="CP653" s="24">
        <f>_xlfn.XLOOKUP(CK653,'Banco de dados'!$B:$B,'Banco de dados'!$H:$H)</f>
        <v>44</v>
      </c>
      <c r="CQ653" s="24" t="e">
        <f>_xlfn.XLOOKUP(CM653,'Banco de dados'!$B:$B,'Banco de dados'!$H:$H)</f>
        <v>#N/A</v>
      </c>
      <c r="CR653" s="24">
        <f>_xlfn.XLOOKUP(CK653,'Banco de dados'!$B:$B,'Banco de dados'!$F:$F)</f>
        <v>7657.99</v>
      </c>
      <c r="CS653" s="24">
        <f>_xlfn.XLOOKUP(CM653,'Banco de dados'!$B:$B,'Banco de dados'!$F:$F)</f>
        <v>0</v>
      </c>
      <c r="CT653" s="25">
        <v>0</v>
      </c>
      <c r="CU653" s="25"/>
      <c r="CV653" s="24" t="str">
        <f>IF(AI653&lt;=0.5,"Curto I",IF(AND(AI653&gt;='Braços de IP'!$B$9,AI653&lt;='Braços de IP'!$D$9),'Braços de IP'!$E$9,IF(AND(AI653&gt;='Braços de IP'!$B$10,AI653&lt;='Braços de IP'!$D$10),'Braços de IP'!$E$10,IF(AND(AI653&gt;='Braços de IP'!$B$11,AI653&lt;='Braços de IP'!$D$11),'Braços de IP'!$E$11,IF(AND(AI653&gt;='Braços de IP'!$B$12,AI653&lt;='Braços de IP'!$D$12),'Braços de IP'!$E$12,IF(AND(AI653&gt;='Braços de IP'!$B$13,AI653&lt;='Braços de IP'!$D$13),'Braços de IP'!$E$13,IF(AND(AI653&gt;='Braços de IP'!$B$14,AI653&lt;='Braços de IP'!$D$14),'Braços de IP'!$E$14,"ERRO")))))))</f>
        <v>Curto II</v>
      </c>
      <c r="CW653" s="25"/>
      <c r="CX653" s="24" t="str">
        <f>IF($CW653="","",VLOOKUP($CW653,'Braços de IP'!$E$9:$I$15,2,0))</f>
        <v/>
      </c>
      <c r="CY653" s="27" t="str">
        <f>IF($CW653="","",VLOOKUP($CW653,'Braços de IP'!$E$9:$I$15,5,0))</f>
        <v/>
      </c>
      <c r="CZ653" s="24"/>
      <c r="DA653" s="24"/>
      <c r="DB653" s="24"/>
      <c r="DC653" s="24"/>
      <c r="DD653" s="24"/>
      <c r="DE653" s="24"/>
      <c r="DF653" s="28">
        <f t="shared" si="362"/>
        <v>44</v>
      </c>
      <c r="DG653" s="29">
        <f t="shared" si="363"/>
        <v>150</v>
      </c>
      <c r="DH653" s="28">
        <f t="shared" si="364"/>
        <v>194</v>
      </c>
      <c r="DI653" s="30">
        <f t="shared" si="365"/>
        <v>0.70666666666666667</v>
      </c>
      <c r="DJ653" s="31"/>
      <c r="DK653" s="32"/>
      <c r="DL653" s="15" t="s">
        <v>141</v>
      </c>
      <c r="DM653" s="15"/>
      <c r="DO653" s="33">
        <f t="shared" si="366"/>
        <v>0.7441860465116279</v>
      </c>
    </row>
    <row r="654" spans="3:119" ht="15.75" hidden="1" customHeight="1" x14ac:dyDescent="0.3">
      <c r="C654" t="s">
        <v>991</v>
      </c>
      <c r="D654" s="15">
        <v>218</v>
      </c>
      <c r="E654" s="15" t="s">
        <v>132</v>
      </c>
      <c r="F654" s="15" t="s">
        <v>390</v>
      </c>
      <c r="G654" s="15">
        <v>-30.01441647</v>
      </c>
      <c r="H654" s="15">
        <v>-50.158625030000003</v>
      </c>
      <c r="I654" s="15" t="s">
        <v>154</v>
      </c>
      <c r="J654" s="15" t="s">
        <v>135</v>
      </c>
      <c r="K654" s="15" t="s">
        <v>136</v>
      </c>
      <c r="L654" s="15" t="s">
        <v>148</v>
      </c>
      <c r="M654" s="15">
        <v>150</v>
      </c>
      <c r="N654" s="15">
        <v>22</v>
      </c>
      <c r="O654" s="15">
        <v>0</v>
      </c>
      <c r="P654" s="15">
        <f t="shared" si="340"/>
        <v>300</v>
      </c>
      <c r="Q654" s="20">
        <v>2</v>
      </c>
      <c r="R654" s="16">
        <v>2.5</v>
      </c>
      <c r="S654" s="16">
        <v>7</v>
      </c>
      <c r="T654" s="15"/>
      <c r="U654" s="15"/>
      <c r="V654" s="15">
        <v>0</v>
      </c>
      <c r="W654" s="15">
        <v>2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 t="s">
        <v>138</v>
      </c>
      <c r="AD654" s="15" t="s">
        <v>139</v>
      </c>
      <c r="AE654" s="15">
        <v>36.299999999999997</v>
      </c>
      <c r="AF654" s="15">
        <v>6.5</v>
      </c>
      <c r="AG654" s="15">
        <v>1</v>
      </c>
      <c r="AH654" s="15">
        <v>0.4</v>
      </c>
      <c r="AI654" s="15">
        <v>1.3</v>
      </c>
      <c r="AJ654" s="16">
        <f t="shared" si="341"/>
        <v>0.9</v>
      </c>
      <c r="AK654" s="16" t="s">
        <v>135</v>
      </c>
      <c r="AL654" s="16" t="s">
        <v>135</v>
      </c>
      <c r="AM654" s="15" t="s">
        <v>140</v>
      </c>
      <c r="AN654" s="16">
        <f t="shared" si="342"/>
        <v>2</v>
      </c>
      <c r="AO654" s="16">
        <v>0</v>
      </c>
      <c r="AP654" s="16">
        <v>0</v>
      </c>
      <c r="AQ654" s="16">
        <v>0</v>
      </c>
      <c r="AR654" s="16">
        <v>0</v>
      </c>
      <c r="AS654" s="16">
        <v>0</v>
      </c>
      <c r="AT654" s="16" t="s">
        <v>135</v>
      </c>
      <c r="AU654" s="17">
        <f t="shared" si="343"/>
        <v>0</v>
      </c>
      <c r="AV654" s="17"/>
      <c r="AW654" s="17">
        <f>VLOOKUP(I654,ABNT5101!$I$3:$J$9,2)</f>
        <v>10</v>
      </c>
      <c r="AX654" s="17">
        <f>VLOOKUP(I654,ABNT5101!$I$3:$M$9,5)</f>
        <v>0.18</v>
      </c>
      <c r="AY654" s="131" t="str">
        <f>_xlfn.XLOOKUP(I654,ABNT5101!$I:$I,ABNT5101!$L:$L)</f>
        <v>-</v>
      </c>
      <c r="AZ654" s="131">
        <f>_xlfn.XLOOKUP(I654,ABNT5101!$I:$I,ABNT5101!M:M)</f>
        <v>0.18</v>
      </c>
      <c r="BA654" s="131" t="str">
        <f>_xlfn.XLOOKUP(I654,ABNT5101!$I:$I,ABNT5101!N:N)</f>
        <v>-</v>
      </c>
      <c r="BB654" s="131">
        <f>_xlfn.XLOOKUP(I654,ABNT5101!$I:$I,ABNT5101!O:O)</f>
        <v>16</v>
      </c>
      <c r="BC654" s="18" t="str">
        <f t="shared" si="344"/>
        <v>ATENDE</v>
      </c>
      <c r="BD654" s="19">
        <f t="shared" si="345"/>
        <v>6.0000000000000053E-2</v>
      </c>
      <c r="BE654" s="19">
        <f t="shared" si="346"/>
        <v>0.50000000000000022</v>
      </c>
      <c r="BF654" s="19" t="str">
        <f t="shared" si="347"/>
        <v>-</v>
      </c>
      <c r="BG654" s="20">
        <v>10.6</v>
      </c>
      <c r="BH654" s="20">
        <v>0.27</v>
      </c>
      <c r="BI654" s="20"/>
      <c r="BJ654" s="20"/>
      <c r="BK654" s="21"/>
      <c r="BL654" s="20"/>
      <c r="BM654" s="18" t="str">
        <f t="shared" si="348"/>
        <v>ATENDE</v>
      </c>
      <c r="BN654" s="18" t="str">
        <f t="shared" si="349"/>
        <v>ATENDE</v>
      </c>
      <c r="BO654" s="18" t="str">
        <f t="shared" si="350"/>
        <v>ATENDE</v>
      </c>
      <c r="BP654" s="18" t="str">
        <f t="shared" si="351"/>
        <v>ATENDE</v>
      </c>
      <c r="BQ654" s="22" t="str">
        <f t="shared" si="352"/>
        <v>C4</v>
      </c>
      <c r="BR654" s="22" t="str">
        <f t="shared" si="337"/>
        <v>P6</v>
      </c>
      <c r="BS654" s="23">
        <f t="shared" si="353"/>
        <v>0.51333333333333342</v>
      </c>
      <c r="BT654" s="20">
        <v>4.54</v>
      </c>
      <c r="BU654" s="20">
        <v>1.75</v>
      </c>
      <c r="BV654" s="132">
        <f>IF(BR654="-","-",_xlfn.XLOOKUP(BR654,ABNT5101!$B$4:$B$9,ABNT5101!$C$4:$C$9))</f>
        <v>3</v>
      </c>
      <c r="BW654" s="132">
        <f>IF(BR654="-","-",_xlfn.XLOOKUP(BR654,ABNT5101!$B$4:$B$9,ABNT5101!$D$4:$D$9))</f>
        <v>0.6</v>
      </c>
      <c r="BX654" s="18" t="str">
        <f t="shared" si="354"/>
        <v>ATENDE</v>
      </c>
      <c r="BY654" s="18" t="str">
        <f t="shared" si="355"/>
        <v>ATENDE</v>
      </c>
      <c r="BZ654" s="18" t="str">
        <f t="shared" si="356"/>
        <v>ATENDE</v>
      </c>
      <c r="CA654" s="22" t="s">
        <v>135</v>
      </c>
      <c r="CB654" s="23" t="e">
        <f t="shared" si="357"/>
        <v>#VALUE!</v>
      </c>
      <c r="CC654" s="22">
        <v>8.6199999999999992</v>
      </c>
      <c r="CD654" s="22">
        <v>1.27</v>
      </c>
      <c r="CE654" s="130" t="str">
        <f>IF(CA654="-","-",_xlfn.XLOOKUP(CA654,ABNT5101!$B$4:$B$9,ABNT5101!$C$4:$C$9))</f>
        <v>-</v>
      </c>
      <c r="CF654" s="130" t="str">
        <f>IF(CA654="-","-",_xlfn.XLOOKUP(CA654,ABNT5101!$B$4:$B$9,ABNT5101!$D$4:$D$9))</f>
        <v>-</v>
      </c>
      <c r="CG654" s="18" t="str">
        <f t="shared" si="358"/>
        <v>-</v>
      </c>
      <c r="CH654" s="18" t="str">
        <f t="shared" si="359"/>
        <v>-</v>
      </c>
      <c r="CI654" s="18" t="str">
        <f t="shared" si="360"/>
        <v>-</v>
      </c>
      <c r="CJ654" s="133" t="str">
        <f>_xlfn.XLOOKUP(CK654,'Banco de dados'!$B:$B,'Banco de dados'!$D:$D)</f>
        <v>SX LIGHTING</v>
      </c>
      <c r="CK654" s="145" t="s">
        <v>803</v>
      </c>
      <c r="CL654" s="24" t="str">
        <f>_xlfn.XLOOKUP(CK654,'Banco de dados'!$B:$B,'Banco de dados'!$E:$E)</f>
        <v>SXINEVO040K40L12CZF7PHF</v>
      </c>
      <c r="CM654" s="24"/>
      <c r="CN654" s="24" t="e">
        <f>IF(CM654="-","-",_xlfn.XLOOKUP(CM654,'Banco de dados'!$B:$B,'Banco de dados'!$E:$E))</f>
        <v>#N/A</v>
      </c>
      <c r="CO654" s="26">
        <f t="shared" si="361"/>
        <v>1</v>
      </c>
      <c r="CP654" s="24">
        <f>_xlfn.XLOOKUP(CK654,'Banco de dados'!$B:$B,'Banco de dados'!$H:$H)</f>
        <v>39</v>
      </c>
      <c r="CQ654" s="24">
        <f>_xlfn.XLOOKUP(CM654,'Banco de dados'!$B:$B,'Banco de dados'!$H:$H)</f>
        <v>0</v>
      </c>
      <c r="CR654" s="24">
        <f>_xlfn.XLOOKUP(CK654,'Banco de dados'!$B:$B,'Banco de dados'!$F:$F)</f>
        <v>6552</v>
      </c>
      <c r="CS654" s="24">
        <f>_xlfn.XLOOKUP(CM654,'Banco de dados'!$B:$B,'Banco de dados'!$F:$F)</f>
        <v>0</v>
      </c>
      <c r="CT654" s="25">
        <v>0</v>
      </c>
      <c r="CU654" s="25"/>
      <c r="CV654" s="24" t="str">
        <f>IF(AI654&lt;=0.5,"Curto I",IF(AND(AI654&gt;='Braços de IP'!$B$9,AI654&lt;='Braços de IP'!$D$9),'Braços de IP'!$E$9,IF(AND(AI654&gt;='Braços de IP'!$B$10,AI654&lt;='Braços de IP'!$D$10),'Braços de IP'!$E$10,IF(AND(AI654&gt;='Braços de IP'!$B$11,AI654&lt;='Braços de IP'!$D$11),'Braços de IP'!$E$11,IF(AND(AI654&gt;='Braços de IP'!$B$12,AI654&lt;='Braços de IP'!$D$12),'Braços de IP'!$E$12,IF(AND(AI654&gt;='Braços de IP'!$B$13,AI654&lt;='Braços de IP'!$D$13),'Braços de IP'!$E$13,IF(AND(AI654&gt;='Braços de IP'!$B$14,AI654&lt;='Braços de IP'!$D$14),'Braços de IP'!$E$14,"ERRO")))))))</f>
        <v>Curto II</v>
      </c>
      <c r="CW654" s="25"/>
      <c r="CX654" s="24" t="str">
        <f>IF($CW654="","",VLOOKUP($CW654,'Braços de IP'!$E$9:$I$15,2,0))</f>
        <v/>
      </c>
      <c r="CY654" s="27" t="str">
        <f>IF($CW654="","",VLOOKUP($CW654,'Braços de IP'!$E$9:$I$15,5,0))</f>
        <v/>
      </c>
      <c r="CZ654" s="24"/>
      <c r="DA654" s="24"/>
      <c r="DB654" s="24"/>
      <c r="DC654" s="24"/>
      <c r="DD654" s="24"/>
      <c r="DE654" s="24"/>
      <c r="DF654" s="28">
        <f t="shared" si="362"/>
        <v>39</v>
      </c>
      <c r="DG654" s="29">
        <f t="shared" si="363"/>
        <v>150</v>
      </c>
      <c r="DH654" s="28">
        <f t="shared" si="364"/>
        <v>189</v>
      </c>
      <c r="DI654" s="30">
        <f t="shared" si="365"/>
        <v>0.74</v>
      </c>
      <c r="DJ654" s="31"/>
      <c r="DK654" s="32"/>
      <c r="DL654" s="15" t="s">
        <v>141</v>
      </c>
      <c r="DM654" s="15"/>
      <c r="DO654" s="33">
        <f t="shared" si="366"/>
        <v>0.77325581395348841</v>
      </c>
    </row>
    <row r="655" spans="3:119" ht="15.75" customHeight="1" x14ac:dyDescent="0.3">
      <c r="C655" t="s">
        <v>991</v>
      </c>
      <c r="D655" s="15">
        <v>218</v>
      </c>
      <c r="E655" s="15" t="s">
        <v>132</v>
      </c>
      <c r="F655" s="15" t="s">
        <v>390</v>
      </c>
      <c r="G655" s="15">
        <v>-30.01441647</v>
      </c>
      <c r="H655" s="15">
        <v>-50.158625030000003</v>
      </c>
      <c r="I655" s="15" t="s">
        <v>154</v>
      </c>
      <c r="J655" s="15" t="s">
        <v>135</v>
      </c>
      <c r="K655" s="15" t="s">
        <v>136</v>
      </c>
      <c r="L655" s="15" t="s">
        <v>148</v>
      </c>
      <c r="M655" s="15">
        <v>150</v>
      </c>
      <c r="N655" s="15">
        <v>22</v>
      </c>
      <c r="O655" s="15">
        <v>0</v>
      </c>
      <c r="P655" s="15">
        <f t="shared" si="340"/>
        <v>300</v>
      </c>
      <c r="Q655" s="20">
        <v>2</v>
      </c>
      <c r="R655" s="16">
        <v>2.5</v>
      </c>
      <c r="S655" s="16">
        <v>7</v>
      </c>
      <c r="T655" s="15"/>
      <c r="U655" s="15"/>
      <c r="V655" s="15">
        <v>0</v>
      </c>
      <c r="W655" s="15">
        <v>2</v>
      </c>
      <c r="X655" s="15">
        <v>0</v>
      </c>
      <c r="Y655" s="15">
        <v>0</v>
      </c>
      <c r="Z655" s="15">
        <v>0</v>
      </c>
      <c r="AA655" s="15">
        <v>0</v>
      </c>
      <c r="AB655" s="15">
        <v>0</v>
      </c>
      <c r="AC655" s="15" t="s">
        <v>138</v>
      </c>
      <c r="AD655" s="15" t="s">
        <v>139</v>
      </c>
      <c r="AE655" s="15">
        <v>36.299999999999997</v>
      </c>
      <c r="AF655" s="15">
        <v>6.5</v>
      </c>
      <c r="AG655" s="15">
        <v>1</v>
      </c>
      <c r="AH655" s="15">
        <v>0.4</v>
      </c>
      <c r="AI655" s="15">
        <v>1.3</v>
      </c>
      <c r="AJ655" s="16">
        <f t="shared" si="341"/>
        <v>0.9</v>
      </c>
      <c r="AK655" s="16" t="s">
        <v>135</v>
      </c>
      <c r="AL655" s="16" t="s">
        <v>135</v>
      </c>
      <c r="AM655" s="15" t="s">
        <v>140</v>
      </c>
      <c r="AN655" s="16">
        <f t="shared" si="342"/>
        <v>2</v>
      </c>
      <c r="AO655" s="16">
        <v>0</v>
      </c>
      <c r="AP655" s="16">
        <v>0</v>
      </c>
      <c r="AQ655" s="16">
        <v>0</v>
      </c>
      <c r="AR655" s="16">
        <v>0</v>
      </c>
      <c r="AS655" s="16">
        <v>0</v>
      </c>
      <c r="AT655" s="16" t="s">
        <v>135</v>
      </c>
      <c r="AU655" s="17">
        <f t="shared" si="343"/>
        <v>0</v>
      </c>
      <c r="AV655" s="17"/>
      <c r="AW655" s="17">
        <f>VLOOKUP(I655,ABNT5101!$I$3:$J$9,2)</f>
        <v>10</v>
      </c>
      <c r="AX655" s="17">
        <f>VLOOKUP(I655,ABNT5101!$I$3:$M$9,5)</f>
        <v>0.18</v>
      </c>
      <c r="AY655" s="131" t="str">
        <f>_xlfn.XLOOKUP(I655,ABNT5101!$I:$I,ABNT5101!$L:$L)</f>
        <v>-</v>
      </c>
      <c r="AZ655" s="131">
        <f>_xlfn.XLOOKUP(I655,ABNT5101!$I:$I,ABNT5101!M:M)</f>
        <v>0.18</v>
      </c>
      <c r="BA655" s="131" t="str">
        <f>_xlfn.XLOOKUP(I655,ABNT5101!$I:$I,ABNT5101!N:N)</f>
        <v>-</v>
      </c>
      <c r="BB655" s="131">
        <f>_xlfn.XLOOKUP(I655,ABNT5101!$I:$I,ABNT5101!O:O)</f>
        <v>16</v>
      </c>
      <c r="BC655" s="18" t="str">
        <f t="shared" si="344"/>
        <v>ATENDE</v>
      </c>
      <c r="BD655" s="19">
        <f t="shared" si="345"/>
        <v>0.15199999999999991</v>
      </c>
      <c r="BE655" s="19">
        <f t="shared" si="346"/>
        <v>5.555555555555558E-2</v>
      </c>
      <c r="BF655" s="19" t="str">
        <f t="shared" si="347"/>
        <v>-</v>
      </c>
      <c r="BG655" s="20">
        <v>11.52</v>
      </c>
      <c r="BH655" s="20">
        <v>0.19</v>
      </c>
      <c r="BI655" s="20"/>
      <c r="BJ655" s="20"/>
      <c r="BK655" s="21"/>
      <c r="BL655" s="20"/>
      <c r="BM655" s="18" t="str">
        <f t="shared" si="348"/>
        <v>ATENDE</v>
      </c>
      <c r="BN655" s="18" t="str">
        <f t="shared" si="349"/>
        <v>ATENDE</v>
      </c>
      <c r="BO655" s="18" t="str">
        <f t="shared" si="350"/>
        <v>ATENDE</v>
      </c>
      <c r="BP655" s="18" t="str">
        <f t="shared" si="351"/>
        <v>ATENDE</v>
      </c>
      <c r="BQ655" s="22" t="str">
        <f t="shared" si="352"/>
        <v>C4</v>
      </c>
      <c r="BR655" s="22" t="str">
        <f t="shared" si="337"/>
        <v>P6</v>
      </c>
      <c r="BS655" s="23">
        <f t="shared" si="353"/>
        <v>0.41666666666666674</v>
      </c>
      <c r="BT655" s="20">
        <v>4.25</v>
      </c>
      <c r="BU655" s="20">
        <v>1.22</v>
      </c>
      <c r="BV655" s="132">
        <f>IF(BR655="-","-",_xlfn.XLOOKUP(BR655,ABNT5101!$B$4:$B$9,ABNT5101!$C$4:$C$9))</f>
        <v>3</v>
      </c>
      <c r="BW655" s="132">
        <f>IF(BR655="-","-",_xlfn.XLOOKUP(BR655,ABNT5101!$B$4:$B$9,ABNT5101!$D$4:$D$9))</f>
        <v>0.6</v>
      </c>
      <c r="BX655" s="18" t="str">
        <f t="shared" si="354"/>
        <v>ATENDE</v>
      </c>
      <c r="BY655" s="18" t="str">
        <f t="shared" si="355"/>
        <v>ATENDE</v>
      </c>
      <c r="BZ655" s="18" t="str">
        <f t="shared" si="356"/>
        <v>ATENDE</v>
      </c>
      <c r="CA655" s="22" t="s">
        <v>135</v>
      </c>
      <c r="CB655" s="23" t="e">
        <f t="shared" si="357"/>
        <v>#VALUE!</v>
      </c>
      <c r="CC655" s="22">
        <v>8.67</v>
      </c>
      <c r="CD655" s="22">
        <v>1.58</v>
      </c>
      <c r="CE655" s="130" t="str">
        <f>IF(CA655="-","-",_xlfn.XLOOKUP(CA655,ABNT5101!$B$4:$B$9,ABNT5101!$C$4:$C$9))</f>
        <v>-</v>
      </c>
      <c r="CF655" s="130" t="str">
        <f>IF(CA655="-","-",_xlfn.XLOOKUP(CA655,ABNT5101!$B$4:$B$9,ABNT5101!$D$4:$D$9))</f>
        <v>-</v>
      </c>
      <c r="CG655" s="18" t="str">
        <f t="shared" si="358"/>
        <v>-</v>
      </c>
      <c r="CH655" s="18" t="str">
        <f t="shared" si="359"/>
        <v>-</v>
      </c>
      <c r="CI655" s="18" t="str">
        <f t="shared" si="360"/>
        <v>-</v>
      </c>
      <c r="CJ655" s="133" t="str">
        <f>_xlfn.XLOOKUP(CK655,'Banco de dados'!$B:$B,'Banco de dados'!$D:$D)</f>
        <v>TECNOWATT</v>
      </c>
      <c r="CK655" s="145" t="s">
        <v>826</v>
      </c>
      <c r="CL655" s="24" t="str">
        <f>_xlfn.XLOOKUP(CK655,'Banco de dados'!$B:$B,'Banco de dados'!$E:$E)</f>
        <v>SIGSAGPTLRRSSNDL_40W_50IBBRS
1-10C1MUN6.5</v>
      </c>
      <c r="CM655" s="24"/>
      <c r="CN655" s="24" t="e">
        <f>IF(CM655="-","-",_xlfn.XLOOKUP(CM655,'Banco de dados'!$B:$B,'Banco de dados'!$E:$E))</f>
        <v>#N/A</v>
      </c>
      <c r="CO655" s="26">
        <f t="shared" si="361"/>
        <v>1</v>
      </c>
      <c r="CP655" s="24">
        <f>_xlfn.XLOOKUP(CK655,'Banco de dados'!$B:$B,'Banco de dados'!$H:$H)</f>
        <v>40</v>
      </c>
      <c r="CQ655" s="24">
        <f>_xlfn.XLOOKUP(CM655,'Banco de dados'!$B:$B,'Banco de dados'!$H:$H)</f>
        <v>0</v>
      </c>
      <c r="CR655" s="24">
        <f>_xlfn.XLOOKUP(CK655,'Banco de dados'!$B:$B,'Banco de dados'!$F:$F)</f>
        <v>6641</v>
      </c>
      <c r="CS655" s="24">
        <f>_xlfn.XLOOKUP(CM655,'Banco de dados'!$B:$B,'Banco de dados'!$F:$F)</f>
        <v>0</v>
      </c>
      <c r="CT655" s="25">
        <v>0</v>
      </c>
      <c r="CU655" s="25"/>
      <c r="CV655" s="24" t="str">
        <f>IF(AI655&lt;=0.5,"Curto I",IF(AND(AI655&gt;='Braços de IP'!$B$9,AI655&lt;='Braços de IP'!$D$9),'Braços de IP'!$E$9,IF(AND(AI655&gt;='Braços de IP'!$B$10,AI655&lt;='Braços de IP'!$D$10),'Braços de IP'!$E$10,IF(AND(AI655&gt;='Braços de IP'!$B$11,AI655&lt;='Braços de IP'!$D$11),'Braços de IP'!$E$11,IF(AND(AI655&gt;='Braços de IP'!$B$12,AI655&lt;='Braços de IP'!$D$12),'Braços de IP'!$E$12,IF(AND(AI655&gt;='Braços de IP'!$B$13,AI655&lt;='Braços de IP'!$D$13),'Braços de IP'!$E$13,IF(AND(AI655&gt;='Braços de IP'!$B$14,AI655&lt;='Braços de IP'!$D$14),'Braços de IP'!$E$14,"ERRO")))))))</f>
        <v>Curto II</v>
      </c>
      <c r="CW655" s="25" t="s">
        <v>180</v>
      </c>
      <c r="CX655" s="24">
        <f>IF($CW655="","",VLOOKUP($CW655,'Braços de IP'!$E$9:$I$15,2,0))</f>
        <v>1.4</v>
      </c>
      <c r="CY655" s="27">
        <f>IF($CW655="","",VLOOKUP($CW655,'Braços de IP'!$E$9:$I$15,5,0))</f>
        <v>6.5</v>
      </c>
      <c r="CZ655" s="24"/>
      <c r="DA655" s="24"/>
      <c r="DB655" s="24"/>
      <c r="DC655" s="24"/>
      <c r="DD655" s="24"/>
      <c r="DE655" s="24"/>
      <c r="DF655" s="28">
        <f t="shared" si="362"/>
        <v>40</v>
      </c>
      <c r="DG655" s="29">
        <f t="shared" si="363"/>
        <v>150</v>
      </c>
      <c r="DH655" s="28">
        <f t="shared" si="364"/>
        <v>190</v>
      </c>
      <c r="DI655" s="30">
        <f t="shared" si="365"/>
        <v>0.73333333333333339</v>
      </c>
      <c r="DJ655" s="31"/>
      <c r="DK655" s="32"/>
      <c r="DL655" s="15" t="s">
        <v>141</v>
      </c>
      <c r="DM655" s="15"/>
      <c r="DO655" s="33">
        <f t="shared" si="366"/>
        <v>0.76744186046511631</v>
      </c>
    </row>
    <row r="656" spans="3:119" ht="15.75" hidden="1" customHeight="1" x14ac:dyDescent="0.3">
      <c r="C656" t="s">
        <v>991</v>
      </c>
      <c r="D656" s="15">
        <v>219</v>
      </c>
      <c r="E656" s="15" t="s">
        <v>132</v>
      </c>
      <c r="F656" s="15" t="s">
        <v>391</v>
      </c>
      <c r="G656" s="15">
        <v>-30.0187186</v>
      </c>
      <c r="H656" s="15">
        <v>-50.152495299999998</v>
      </c>
      <c r="I656" s="15" t="s">
        <v>154</v>
      </c>
      <c r="J656" s="15" t="s">
        <v>135</v>
      </c>
      <c r="K656" s="15" t="s">
        <v>136</v>
      </c>
      <c r="L656" s="15" t="s">
        <v>148</v>
      </c>
      <c r="M656" s="15">
        <v>100</v>
      </c>
      <c r="N656" s="15">
        <v>17</v>
      </c>
      <c r="O656" s="15">
        <v>0</v>
      </c>
      <c r="P656" s="15">
        <f t="shared" si="340"/>
        <v>200</v>
      </c>
      <c r="Q656" s="20">
        <v>2</v>
      </c>
      <c r="R656" s="16">
        <v>2.5</v>
      </c>
      <c r="S656" s="16">
        <v>7</v>
      </c>
      <c r="T656" s="15"/>
      <c r="U656" s="15"/>
      <c r="V656" s="15">
        <v>0</v>
      </c>
      <c r="W656" s="15">
        <v>2.5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 t="s">
        <v>138</v>
      </c>
      <c r="AD656" s="15" t="s">
        <v>139</v>
      </c>
      <c r="AE656" s="15">
        <v>29.8</v>
      </c>
      <c r="AF656" s="15">
        <v>7.3</v>
      </c>
      <c r="AG656" s="15">
        <v>1</v>
      </c>
      <c r="AH656" s="15">
        <v>0.5</v>
      </c>
      <c r="AI656" s="15">
        <v>1.3</v>
      </c>
      <c r="AJ656" s="16">
        <f t="shared" si="341"/>
        <v>0.8</v>
      </c>
      <c r="AK656" s="16" t="s">
        <v>135</v>
      </c>
      <c r="AL656" s="16" t="s">
        <v>135</v>
      </c>
      <c r="AM656" s="15" t="s">
        <v>140</v>
      </c>
      <c r="AN656" s="16">
        <f t="shared" si="342"/>
        <v>2</v>
      </c>
      <c r="AO656" s="16">
        <v>0</v>
      </c>
      <c r="AP656" s="16">
        <v>0</v>
      </c>
      <c r="AQ656" s="16">
        <v>0</v>
      </c>
      <c r="AR656" s="16">
        <v>0</v>
      </c>
      <c r="AS656" s="16">
        <v>0</v>
      </c>
      <c r="AT656" s="16" t="s">
        <v>135</v>
      </c>
      <c r="AU656" s="17">
        <f t="shared" si="343"/>
        <v>0</v>
      </c>
      <c r="AV656" s="17"/>
      <c r="AW656" s="17">
        <f>VLOOKUP(I656,ABNT5101!$I$3:$J$9,2)</f>
        <v>10</v>
      </c>
      <c r="AX656" s="17">
        <f>VLOOKUP(I656,ABNT5101!$I$3:$M$9,5)</f>
        <v>0.18</v>
      </c>
      <c r="AY656" s="131" t="str">
        <f>_xlfn.XLOOKUP(I656,ABNT5101!$I:$I,ABNT5101!$L:$L)</f>
        <v>-</v>
      </c>
      <c r="AZ656" s="131">
        <f>_xlfn.XLOOKUP(I656,ABNT5101!$I:$I,ABNT5101!M:M)</f>
        <v>0.18</v>
      </c>
      <c r="BA656" s="131" t="str">
        <f>_xlfn.XLOOKUP(I656,ABNT5101!$I:$I,ABNT5101!N:N)</f>
        <v>-</v>
      </c>
      <c r="BB656" s="131">
        <f>_xlfn.XLOOKUP(I656,ABNT5101!$I:$I,ABNT5101!O:O)</f>
        <v>16</v>
      </c>
      <c r="BC656" s="18" t="str">
        <f t="shared" si="344"/>
        <v>ATENDE</v>
      </c>
      <c r="BD656" s="19">
        <f t="shared" si="345"/>
        <v>1.0000000000000009E-2</v>
      </c>
      <c r="BE656" s="19">
        <f t="shared" si="346"/>
        <v>1.9444444444444446</v>
      </c>
      <c r="BF656" s="19" t="str">
        <f t="shared" si="347"/>
        <v>-</v>
      </c>
      <c r="BG656" s="35">
        <v>10.1</v>
      </c>
      <c r="BH656" s="35">
        <v>0.53</v>
      </c>
      <c r="BI656" s="20"/>
      <c r="BJ656" s="20"/>
      <c r="BK656" s="21"/>
      <c r="BL656" s="20"/>
      <c r="BM656" s="18" t="str">
        <f t="shared" si="348"/>
        <v>ATENDE</v>
      </c>
      <c r="BN656" s="18" t="str">
        <f t="shared" si="349"/>
        <v>ATENDE</v>
      </c>
      <c r="BO656" s="18" t="str">
        <f t="shared" si="350"/>
        <v>ATENDE</v>
      </c>
      <c r="BP656" s="18" t="str">
        <f t="shared" si="351"/>
        <v>ATENDE</v>
      </c>
      <c r="BQ656" s="22" t="str">
        <f t="shared" si="352"/>
        <v>C4</v>
      </c>
      <c r="BR656" s="22" t="str">
        <f t="shared" si="337"/>
        <v>P6</v>
      </c>
      <c r="BS656" s="23">
        <f t="shared" si="353"/>
        <v>1.1000000000000001</v>
      </c>
      <c r="BT656" s="20">
        <v>6.3</v>
      </c>
      <c r="BU656" s="20">
        <v>3.76</v>
      </c>
      <c r="BV656" s="132">
        <f>IF(BR656="-","-",_xlfn.XLOOKUP(BR656,ABNT5101!$B$4:$B$9,ABNT5101!$C$4:$C$9))</f>
        <v>3</v>
      </c>
      <c r="BW656" s="132">
        <f>IF(BR656="-","-",_xlfn.XLOOKUP(BR656,ABNT5101!$B$4:$B$9,ABNT5101!$D$4:$D$9))</f>
        <v>0.6</v>
      </c>
      <c r="BX656" s="18" t="str">
        <f t="shared" si="354"/>
        <v>ATENDE</v>
      </c>
      <c r="BY656" s="18" t="str">
        <f t="shared" si="355"/>
        <v>ATENDE</v>
      </c>
      <c r="BZ656" s="18" t="str">
        <f t="shared" si="356"/>
        <v>ATENDE</v>
      </c>
      <c r="CA656" s="22" t="str">
        <f>BR656</f>
        <v>P6</v>
      </c>
      <c r="CB656" s="23">
        <f t="shared" si="357"/>
        <v>1.813333333333333</v>
      </c>
      <c r="CC656" s="22">
        <v>8.44</v>
      </c>
      <c r="CD656" s="22">
        <v>4.08</v>
      </c>
      <c r="CE656" s="130">
        <f>IF(CA656="-","-",_xlfn.XLOOKUP(CA656,ABNT5101!$B$4:$B$9,ABNT5101!$C$4:$C$9))</f>
        <v>3</v>
      </c>
      <c r="CF656" s="130">
        <f>IF(CA656="-","-",_xlfn.XLOOKUP(CA656,ABNT5101!$B$4:$B$9,ABNT5101!$D$4:$D$9))</f>
        <v>0.6</v>
      </c>
      <c r="CG656" s="18" t="str">
        <f t="shared" si="358"/>
        <v>ATENDE</v>
      </c>
      <c r="CH656" s="18" t="str">
        <f t="shared" si="359"/>
        <v>ATENDE</v>
      </c>
      <c r="CI656" s="18" t="str">
        <f t="shared" si="360"/>
        <v>ATENDE</v>
      </c>
      <c r="CJ656" s="133" t="str">
        <f>_xlfn.XLOOKUP(CK656,'Banco de dados'!$B:$B,'Banco de dados'!$D:$D)</f>
        <v>LEDSTAR</v>
      </c>
      <c r="CK656" s="145" t="s">
        <v>709</v>
      </c>
      <c r="CL656" s="24" t="str">
        <f>_xlfn.XLOOKUP(CK656,'Banco de dados'!$B:$B,'Banco de dados'!$E:$E)</f>
        <v>LUM LED SL VT 9.1 35W</v>
      </c>
      <c r="CM656" s="24"/>
      <c r="CN656" s="24" t="e">
        <f>IF(CM656="-","-",_xlfn.XLOOKUP(CM656,'Banco de dados'!$B:$B,'Banco de dados'!$E:$E))</f>
        <v>#N/A</v>
      </c>
      <c r="CO656" s="26">
        <f t="shared" si="361"/>
        <v>1</v>
      </c>
      <c r="CP656" s="24">
        <f>_xlfn.XLOOKUP(CK656,'Banco de dados'!$B:$B,'Banco de dados'!$H:$H)</f>
        <v>35</v>
      </c>
      <c r="CQ656" s="24" t="e">
        <f>_xlfn.XLOOKUP(CM656,'Banco de dados'!$B:$B,'Banco de dados'!$H:$H)</f>
        <v>#N/A</v>
      </c>
      <c r="CR656" s="24">
        <f>_xlfn.XLOOKUP(CK656,'Banco de dados'!$B:$B,'Banco de dados'!$F:$F)</f>
        <v>5955.62</v>
      </c>
      <c r="CS656" s="24">
        <f>_xlfn.XLOOKUP(CM656,'Banco de dados'!$B:$B,'Banco de dados'!$F:$F)</f>
        <v>0</v>
      </c>
      <c r="CT656" s="25">
        <v>0</v>
      </c>
      <c r="CU656" s="25"/>
      <c r="CV656" s="24" t="str">
        <f>IF(AI656&lt;=0.5,"Curto I",IF(AND(AI656&gt;='Braços de IP'!$B$9,AI656&lt;='Braços de IP'!$D$9),'Braços de IP'!$E$9,IF(AND(AI656&gt;='Braços de IP'!$B$10,AI656&lt;='Braços de IP'!$D$10),'Braços de IP'!$E$10,IF(AND(AI656&gt;='Braços de IP'!$B$11,AI656&lt;='Braços de IP'!$D$11),'Braços de IP'!$E$11,IF(AND(AI656&gt;='Braços de IP'!$B$12,AI656&lt;='Braços de IP'!$D$12),'Braços de IP'!$E$12,IF(AND(AI656&gt;='Braços de IP'!$B$13,AI656&lt;='Braços de IP'!$D$13),'Braços de IP'!$E$13,IF(AND(AI656&gt;='Braços de IP'!$B$14,AI656&lt;='Braços de IP'!$D$14),'Braços de IP'!$E$14,"ERRO")))))))</f>
        <v>Curto II</v>
      </c>
      <c r="CW656" s="25"/>
      <c r="CX656" s="24" t="str">
        <f>IF($CW656="","",VLOOKUP($CW656,'Braços de IP'!$E$9:$I$15,2,0))</f>
        <v/>
      </c>
      <c r="CY656" s="27" t="str">
        <f>IF($CW656="","",VLOOKUP($CW656,'Braços de IP'!$E$9:$I$15,5,0))</f>
        <v/>
      </c>
      <c r="CZ656" s="24"/>
      <c r="DA656" s="24"/>
      <c r="DB656" s="24"/>
      <c r="DC656" s="24"/>
      <c r="DD656" s="24"/>
      <c r="DE656" s="24"/>
      <c r="DF656" s="28">
        <f t="shared" si="362"/>
        <v>35</v>
      </c>
      <c r="DG656" s="29">
        <f t="shared" si="363"/>
        <v>100</v>
      </c>
      <c r="DH656" s="28">
        <f t="shared" si="364"/>
        <v>135</v>
      </c>
      <c r="DI656" s="30">
        <f t="shared" si="365"/>
        <v>0.65</v>
      </c>
      <c r="DJ656" s="31"/>
      <c r="DK656" s="32"/>
      <c r="DL656" s="15" t="s">
        <v>141</v>
      </c>
      <c r="DM656" s="15"/>
      <c r="DO656" s="33">
        <f t="shared" si="366"/>
        <v>0.70085470085470081</v>
      </c>
    </row>
    <row r="657" spans="3:125" ht="15.75" hidden="1" customHeight="1" x14ac:dyDescent="0.3">
      <c r="C657" t="s">
        <v>991</v>
      </c>
      <c r="D657" s="15">
        <v>219</v>
      </c>
      <c r="E657" s="15" t="s">
        <v>132</v>
      </c>
      <c r="F657" s="15" t="s">
        <v>391</v>
      </c>
      <c r="G657" s="15">
        <v>-30.0187186</v>
      </c>
      <c r="H657" s="15">
        <v>-50.152495299999998</v>
      </c>
      <c r="I657" s="15" t="s">
        <v>154</v>
      </c>
      <c r="J657" s="15" t="s">
        <v>135</v>
      </c>
      <c r="K657" s="15" t="s">
        <v>136</v>
      </c>
      <c r="L657" s="15" t="s">
        <v>148</v>
      </c>
      <c r="M657" s="15">
        <v>100</v>
      </c>
      <c r="N657" s="15">
        <v>17</v>
      </c>
      <c r="O657" s="15">
        <v>0</v>
      </c>
      <c r="P657" s="15">
        <f t="shared" si="340"/>
        <v>200</v>
      </c>
      <c r="Q657" s="20">
        <v>2</v>
      </c>
      <c r="R657" s="16">
        <v>2.5</v>
      </c>
      <c r="S657" s="16">
        <v>7</v>
      </c>
      <c r="T657" s="15"/>
      <c r="U657" s="15"/>
      <c r="V657" s="15">
        <v>0</v>
      </c>
      <c r="W657" s="15">
        <v>2.5</v>
      </c>
      <c r="X657" s="15">
        <v>0</v>
      </c>
      <c r="Y657" s="15">
        <v>0</v>
      </c>
      <c r="Z657" s="15">
        <v>0</v>
      </c>
      <c r="AA657" s="15">
        <v>0</v>
      </c>
      <c r="AB657" s="15">
        <v>0</v>
      </c>
      <c r="AC657" s="15" t="s">
        <v>138</v>
      </c>
      <c r="AD657" s="15" t="s">
        <v>139</v>
      </c>
      <c r="AE657" s="15">
        <v>29.8</v>
      </c>
      <c r="AF657" s="15">
        <v>7.3</v>
      </c>
      <c r="AG657" s="15">
        <v>1</v>
      </c>
      <c r="AH657" s="15">
        <v>0.5</v>
      </c>
      <c r="AI657" s="15">
        <v>1.3</v>
      </c>
      <c r="AJ657" s="16">
        <f t="shared" si="341"/>
        <v>0.8</v>
      </c>
      <c r="AK657" s="16" t="s">
        <v>135</v>
      </c>
      <c r="AL657" s="16" t="s">
        <v>135</v>
      </c>
      <c r="AM657" s="15" t="s">
        <v>140</v>
      </c>
      <c r="AN657" s="16">
        <f t="shared" si="342"/>
        <v>2</v>
      </c>
      <c r="AO657" s="16">
        <v>0</v>
      </c>
      <c r="AP657" s="16">
        <v>0</v>
      </c>
      <c r="AQ657" s="16">
        <v>0</v>
      </c>
      <c r="AR657" s="16">
        <v>0</v>
      </c>
      <c r="AS657" s="16">
        <v>0</v>
      </c>
      <c r="AT657" s="16" t="s">
        <v>135</v>
      </c>
      <c r="AU657" s="17">
        <f t="shared" si="343"/>
        <v>0</v>
      </c>
      <c r="AV657" s="17"/>
      <c r="AW657" s="17">
        <f>VLOOKUP(I657,ABNT5101!$I$3:$J$9,2)</f>
        <v>10</v>
      </c>
      <c r="AX657" s="17">
        <f>VLOOKUP(I657,ABNT5101!$I$3:$M$9,5)</f>
        <v>0.18</v>
      </c>
      <c r="AY657" s="131" t="str">
        <f>_xlfn.XLOOKUP(I657,ABNT5101!$I:$I,ABNT5101!$L:$L)</f>
        <v>-</v>
      </c>
      <c r="AZ657" s="131">
        <f>_xlfn.XLOOKUP(I657,ABNT5101!$I:$I,ABNT5101!M:M)</f>
        <v>0.18</v>
      </c>
      <c r="BA657" s="131" t="str">
        <f>_xlfn.XLOOKUP(I657,ABNT5101!$I:$I,ABNT5101!N:N)</f>
        <v>-</v>
      </c>
      <c r="BB657" s="131">
        <f>_xlfn.XLOOKUP(I657,ABNT5101!$I:$I,ABNT5101!O:O)</f>
        <v>16</v>
      </c>
      <c r="BC657" s="18" t="str">
        <f t="shared" si="344"/>
        <v>ATENDE</v>
      </c>
      <c r="BD657" s="19">
        <f t="shared" si="345"/>
        <v>0.1419999999999999</v>
      </c>
      <c r="BE657" s="19">
        <f t="shared" si="346"/>
        <v>2.5555555555555558</v>
      </c>
      <c r="BF657" s="19" t="str">
        <f t="shared" si="347"/>
        <v>-</v>
      </c>
      <c r="BG657" s="35">
        <v>11.42</v>
      </c>
      <c r="BH657" s="35">
        <v>0.64</v>
      </c>
      <c r="BI657" s="20"/>
      <c r="BJ657" s="20"/>
      <c r="BK657" s="21"/>
      <c r="BL657" s="20"/>
      <c r="BM657" s="18" t="str">
        <f t="shared" si="348"/>
        <v>ATENDE</v>
      </c>
      <c r="BN657" s="18" t="str">
        <f t="shared" si="349"/>
        <v>ATENDE</v>
      </c>
      <c r="BO657" s="18" t="str">
        <f t="shared" si="350"/>
        <v>ATENDE</v>
      </c>
      <c r="BP657" s="18" t="str">
        <f t="shared" si="351"/>
        <v>ATENDE</v>
      </c>
      <c r="BQ657" s="22" t="str">
        <f t="shared" si="352"/>
        <v>C4</v>
      </c>
      <c r="BR657" s="22" t="str">
        <f t="shared" si="337"/>
        <v>P6</v>
      </c>
      <c r="BS657" s="23">
        <f t="shared" si="353"/>
        <v>1.2333333333333334</v>
      </c>
      <c r="BT657" s="20">
        <v>6.7</v>
      </c>
      <c r="BU657" s="20">
        <v>4.97</v>
      </c>
      <c r="BV657" s="132">
        <f>IF(BR657="-","-",_xlfn.XLOOKUP(BR657,ABNT5101!$B$4:$B$9,ABNT5101!$C$4:$C$9))</f>
        <v>3</v>
      </c>
      <c r="BW657" s="132">
        <f>IF(BR657="-","-",_xlfn.XLOOKUP(BR657,ABNT5101!$B$4:$B$9,ABNT5101!$D$4:$D$9))</f>
        <v>0.6</v>
      </c>
      <c r="BX657" s="18" t="str">
        <f t="shared" si="354"/>
        <v>ATENDE</v>
      </c>
      <c r="BY657" s="18" t="str">
        <f t="shared" si="355"/>
        <v>ATENDE</v>
      </c>
      <c r="BZ657" s="18" t="str">
        <f t="shared" si="356"/>
        <v>ATENDE</v>
      </c>
      <c r="CA657" s="22" t="str">
        <f>BR657</f>
        <v>P6</v>
      </c>
      <c r="CB657" s="23">
        <f t="shared" si="357"/>
        <v>2.2766666666666668</v>
      </c>
      <c r="CC657" s="22">
        <v>9.83</v>
      </c>
      <c r="CD657" s="22">
        <v>5.39</v>
      </c>
      <c r="CE657" s="130">
        <f>IF(CA657="-","-",_xlfn.XLOOKUP(CA657,ABNT5101!$B$4:$B$9,ABNT5101!$C$4:$C$9))</f>
        <v>3</v>
      </c>
      <c r="CF657" s="130">
        <f>IF(CA657="-","-",_xlfn.XLOOKUP(CA657,ABNT5101!$B$4:$B$9,ABNT5101!$D$4:$D$9))</f>
        <v>0.6</v>
      </c>
      <c r="CG657" s="18" t="str">
        <f t="shared" si="358"/>
        <v>ATENDE</v>
      </c>
      <c r="CH657" s="18" t="str">
        <f t="shared" si="359"/>
        <v>ATENDE</v>
      </c>
      <c r="CI657" s="18" t="str">
        <f t="shared" si="360"/>
        <v>ATENDE</v>
      </c>
      <c r="CJ657" s="133" t="str">
        <f>_xlfn.XLOOKUP(CK657,'Banco de dados'!$B:$B,'Banco de dados'!$D:$D)</f>
        <v>SX LIGHTING</v>
      </c>
      <c r="CK657" s="145" t="s">
        <v>803</v>
      </c>
      <c r="CL657" s="24" t="str">
        <f>_xlfn.XLOOKUP(CK657,'Banco de dados'!$B:$B,'Banco de dados'!$E:$E)</f>
        <v>SXINEVO040K40L12CZF7PHF</v>
      </c>
      <c r="CM657" s="24"/>
      <c r="CN657" s="24" t="e">
        <f>IF(CM657="-","-",_xlfn.XLOOKUP(CM657,'Banco de dados'!$B:$B,'Banco de dados'!$E:$E))</f>
        <v>#N/A</v>
      </c>
      <c r="CO657" s="26">
        <f t="shared" si="361"/>
        <v>1</v>
      </c>
      <c r="CP657" s="24">
        <f>_xlfn.XLOOKUP(CK657,'Banco de dados'!$B:$B,'Banco de dados'!$H:$H)</f>
        <v>39</v>
      </c>
      <c r="CQ657" s="24" t="e">
        <f>_xlfn.XLOOKUP(CM657,'Banco de dados'!$B:$B,'Banco de dados'!$H:$H)</f>
        <v>#N/A</v>
      </c>
      <c r="CR657" s="24">
        <f>_xlfn.XLOOKUP(CK657,'Banco de dados'!$B:$B,'Banco de dados'!$F:$F)</f>
        <v>6552</v>
      </c>
      <c r="CS657" s="24" t="e">
        <f>_xlfn.XLOOKUP(CM657,'Banco de dados'!$B:$B,'Banco de dados'!$F:$F)</f>
        <v>#N/A</v>
      </c>
      <c r="CT657" s="25">
        <v>0</v>
      </c>
      <c r="CU657" s="25"/>
      <c r="CV657" s="24" t="str">
        <f>IF(AI657&lt;=0.5,"Curto I",IF(AND(AI657&gt;='Braços de IP'!$B$9,AI657&lt;='Braços de IP'!$D$9),'Braços de IP'!$E$9,IF(AND(AI657&gt;='Braços de IP'!$B$10,AI657&lt;='Braços de IP'!$D$10),'Braços de IP'!$E$10,IF(AND(AI657&gt;='Braços de IP'!$B$11,AI657&lt;='Braços de IP'!$D$11),'Braços de IP'!$E$11,IF(AND(AI657&gt;='Braços de IP'!$B$12,AI657&lt;='Braços de IP'!$D$12),'Braços de IP'!$E$12,IF(AND(AI657&gt;='Braços de IP'!$B$13,AI657&lt;='Braços de IP'!$D$13),'Braços de IP'!$E$13,IF(AND(AI657&gt;='Braços de IP'!$B$14,AI657&lt;='Braços de IP'!$D$14),'Braços de IP'!$E$14,"ERRO")))))))</f>
        <v>Curto II</v>
      </c>
      <c r="CW657" s="25"/>
      <c r="CX657" s="24" t="str">
        <f>IF($CW657="","",VLOOKUP($CW657,'Braços de IP'!$E$9:$I$15,2,0))</f>
        <v/>
      </c>
      <c r="CY657" s="27" t="str">
        <f>IF($CW657="","",VLOOKUP($CW657,'Braços de IP'!$E$9:$I$15,5,0))</f>
        <v/>
      </c>
      <c r="CZ657" s="24"/>
      <c r="DA657" s="24"/>
      <c r="DB657" s="24"/>
      <c r="DC657" s="24"/>
      <c r="DD657" s="24"/>
      <c r="DE657" s="24"/>
      <c r="DF657" s="28">
        <f t="shared" si="362"/>
        <v>39</v>
      </c>
      <c r="DG657" s="29">
        <f t="shared" si="363"/>
        <v>100</v>
      </c>
      <c r="DH657" s="28">
        <f t="shared" si="364"/>
        <v>139</v>
      </c>
      <c r="DI657" s="30">
        <f t="shared" si="365"/>
        <v>0.61</v>
      </c>
      <c r="DJ657" s="31"/>
      <c r="DK657" s="32"/>
      <c r="DL657" s="15" t="s">
        <v>141</v>
      </c>
      <c r="DM657" s="15"/>
      <c r="DO657" s="33">
        <f t="shared" si="366"/>
        <v>0.66666666666666663</v>
      </c>
    </row>
    <row r="658" spans="3:125" ht="15.75" hidden="1" customHeight="1" x14ac:dyDescent="0.3">
      <c r="C658" t="s">
        <v>991</v>
      </c>
      <c r="D658" s="15">
        <v>219</v>
      </c>
      <c r="E658" s="15" t="s">
        <v>132</v>
      </c>
      <c r="F658" s="15" t="s">
        <v>391</v>
      </c>
      <c r="G658" s="15">
        <v>-30.0187186</v>
      </c>
      <c r="H658" s="15">
        <v>-50.152495299999998</v>
      </c>
      <c r="I658" s="15" t="s">
        <v>154</v>
      </c>
      <c r="J658" s="15" t="s">
        <v>135</v>
      </c>
      <c r="K658" s="15" t="s">
        <v>136</v>
      </c>
      <c r="L658" s="15" t="s">
        <v>148</v>
      </c>
      <c r="M658" s="15">
        <v>100</v>
      </c>
      <c r="N658" s="15">
        <v>17</v>
      </c>
      <c r="O658" s="15">
        <v>0</v>
      </c>
      <c r="P658" s="15">
        <f t="shared" si="340"/>
        <v>200</v>
      </c>
      <c r="Q658" s="20">
        <v>2</v>
      </c>
      <c r="R658" s="16">
        <v>2.5</v>
      </c>
      <c r="S658" s="16">
        <v>7</v>
      </c>
      <c r="T658" s="15"/>
      <c r="U658" s="15"/>
      <c r="V658" s="15">
        <v>0</v>
      </c>
      <c r="W658" s="15">
        <v>2.5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 t="s">
        <v>138</v>
      </c>
      <c r="AD658" s="15" t="s">
        <v>139</v>
      </c>
      <c r="AE658" s="15">
        <v>29.8</v>
      </c>
      <c r="AF658" s="15">
        <v>7.3</v>
      </c>
      <c r="AG658" s="15">
        <v>1</v>
      </c>
      <c r="AH658" s="15">
        <v>0.5</v>
      </c>
      <c r="AI658" s="15">
        <v>1.3</v>
      </c>
      <c r="AJ658" s="16">
        <f t="shared" si="341"/>
        <v>0.8</v>
      </c>
      <c r="AK658" s="16" t="s">
        <v>135</v>
      </c>
      <c r="AL658" s="16" t="s">
        <v>135</v>
      </c>
      <c r="AM658" s="15" t="s">
        <v>140</v>
      </c>
      <c r="AN658" s="16">
        <f t="shared" si="342"/>
        <v>2</v>
      </c>
      <c r="AO658" s="16">
        <v>0</v>
      </c>
      <c r="AP658" s="16">
        <v>0</v>
      </c>
      <c r="AQ658" s="16">
        <v>0</v>
      </c>
      <c r="AR658" s="16">
        <v>0</v>
      </c>
      <c r="AS658" s="16">
        <v>0</v>
      </c>
      <c r="AT658" s="16" t="s">
        <v>135</v>
      </c>
      <c r="AU658" s="17">
        <f t="shared" si="343"/>
        <v>0</v>
      </c>
      <c r="AV658" s="17"/>
      <c r="AW658" s="17">
        <f>VLOOKUP(I658,ABNT5101!$I$3:$J$9,2)</f>
        <v>10</v>
      </c>
      <c r="AX658" s="17">
        <f>VLOOKUP(I658,ABNT5101!$I$3:$M$9,5)</f>
        <v>0.18</v>
      </c>
      <c r="AY658" s="131" t="str">
        <f>_xlfn.XLOOKUP(I658,ABNT5101!$I:$I,ABNT5101!$L:$L)</f>
        <v>-</v>
      </c>
      <c r="AZ658" s="131">
        <f>_xlfn.XLOOKUP(I658,ABNT5101!$I:$I,ABNT5101!M:M)</f>
        <v>0.18</v>
      </c>
      <c r="BA658" s="131" t="str">
        <f>_xlfn.XLOOKUP(I658,ABNT5101!$I:$I,ABNT5101!N:N)</f>
        <v>-</v>
      </c>
      <c r="BB658" s="131">
        <f>_xlfn.XLOOKUP(I658,ABNT5101!$I:$I,ABNT5101!O:O)</f>
        <v>16</v>
      </c>
      <c r="BC658" s="18" t="str">
        <f t="shared" si="344"/>
        <v>ATENDE</v>
      </c>
      <c r="BD658" s="19">
        <f t="shared" si="345"/>
        <v>0.28900000000000015</v>
      </c>
      <c r="BE658" s="19">
        <f t="shared" si="346"/>
        <v>2.1666666666666665</v>
      </c>
      <c r="BF658" s="19" t="str">
        <f t="shared" si="347"/>
        <v>-</v>
      </c>
      <c r="BG658" s="35">
        <v>12.89</v>
      </c>
      <c r="BH658" s="35">
        <v>0.56999999999999995</v>
      </c>
      <c r="BI658" s="20"/>
      <c r="BJ658" s="20"/>
      <c r="BK658" s="21"/>
      <c r="BL658" s="20"/>
      <c r="BM658" s="18" t="str">
        <f t="shared" si="348"/>
        <v>ATENDE</v>
      </c>
      <c r="BN658" s="18" t="str">
        <f t="shared" si="349"/>
        <v>ATENDE</v>
      </c>
      <c r="BO658" s="18" t="str">
        <f t="shared" si="350"/>
        <v>ATENDE</v>
      </c>
      <c r="BP658" s="18" t="str">
        <f t="shared" si="351"/>
        <v>ATENDE</v>
      </c>
      <c r="BQ658" s="22" t="str">
        <f t="shared" si="352"/>
        <v>C4</v>
      </c>
      <c r="BR658" s="22" t="str">
        <f t="shared" si="337"/>
        <v>P6</v>
      </c>
      <c r="BS658" s="23">
        <f t="shared" si="353"/>
        <v>0.91333333333333333</v>
      </c>
      <c r="BT658" s="20">
        <v>5.74</v>
      </c>
      <c r="BU658" s="20">
        <v>3.9</v>
      </c>
      <c r="BV658" s="132">
        <f>IF(BR658="-","-",_xlfn.XLOOKUP(BR658,ABNT5101!$B$4:$B$9,ABNT5101!$C$4:$C$9))</f>
        <v>3</v>
      </c>
      <c r="BW658" s="132">
        <f>IF(BR658="-","-",_xlfn.XLOOKUP(BR658,ABNT5101!$B$4:$B$9,ABNT5101!$D$4:$D$9))</f>
        <v>0.6</v>
      </c>
      <c r="BX658" s="18" t="str">
        <f t="shared" si="354"/>
        <v>ATENDE</v>
      </c>
      <c r="BY658" s="18" t="str">
        <f t="shared" si="355"/>
        <v>ATENDE</v>
      </c>
      <c r="BZ658" s="18" t="str">
        <f t="shared" si="356"/>
        <v>ATENDE</v>
      </c>
      <c r="CA658" s="22" t="str">
        <f>BR658</f>
        <v>P6</v>
      </c>
      <c r="CB658" s="23">
        <f t="shared" si="357"/>
        <v>2.48</v>
      </c>
      <c r="CC658" s="22">
        <v>10.44</v>
      </c>
      <c r="CD658" s="22">
        <v>6.06</v>
      </c>
      <c r="CE658" s="130">
        <f>IF(CA658="-","-",_xlfn.XLOOKUP(CA658,ABNT5101!$B$4:$B$9,ABNT5101!$C$4:$C$9))</f>
        <v>3</v>
      </c>
      <c r="CF658" s="130">
        <f>IF(CA658="-","-",_xlfn.XLOOKUP(CA658,ABNT5101!$B$4:$B$9,ABNT5101!$D$4:$D$9))</f>
        <v>0.6</v>
      </c>
      <c r="CG658" s="18" t="str">
        <f t="shared" si="358"/>
        <v>ATENDE</v>
      </c>
      <c r="CH658" s="18" t="str">
        <f t="shared" si="359"/>
        <v>ATENDE</v>
      </c>
      <c r="CI658" s="18" t="str">
        <f t="shared" si="360"/>
        <v>ATENDE</v>
      </c>
      <c r="CJ658" s="133" t="str">
        <f>_xlfn.XLOOKUP(CK658,'Banco de dados'!$B:$B,'Banco de dados'!$D:$D)</f>
        <v>TECNOWATT</v>
      </c>
      <c r="CK658" s="145" t="s">
        <v>826</v>
      </c>
      <c r="CL658" s="24" t="str">
        <f>_xlfn.XLOOKUP(CK658,'Banco de dados'!$B:$B,'Banco de dados'!$E:$E)</f>
        <v>SIGSAGPTLRRSSNDL_40W_50IBBRS
1-10C1MUN6.5</v>
      </c>
      <c r="CM658" s="24"/>
      <c r="CN658" s="24" t="e">
        <f>IF(CM658="-","-",_xlfn.XLOOKUP(CM658,'Banco de dados'!$B:$B,'Banco de dados'!$E:$E))</f>
        <v>#N/A</v>
      </c>
      <c r="CO658" s="26">
        <f t="shared" si="361"/>
        <v>1</v>
      </c>
      <c r="CP658" s="24">
        <f>_xlfn.XLOOKUP(CK658,'Banco de dados'!$B:$B,'Banco de dados'!$H:$H)</f>
        <v>40</v>
      </c>
      <c r="CQ658" s="24" t="e">
        <f>_xlfn.XLOOKUP(CM658,'Banco de dados'!$B:$B,'Banco de dados'!$H:$H)</f>
        <v>#N/A</v>
      </c>
      <c r="CR658" s="24">
        <f>_xlfn.XLOOKUP(CK658,'Banco de dados'!$B:$B,'Banco de dados'!$F:$F)</f>
        <v>6641</v>
      </c>
      <c r="CS658" s="24" t="e">
        <f>_xlfn.XLOOKUP(CM658,'Banco de dados'!$B:$B,'Banco de dados'!$F:$F)</f>
        <v>#N/A</v>
      </c>
      <c r="CT658" s="25">
        <v>0</v>
      </c>
      <c r="CU658" s="25"/>
      <c r="CV658" s="24" t="str">
        <f>IF(AI658&lt;=0.5,"Curto I",IF(AND(AI658&gt;='Braços de IP'!$B$9,AI658&lt;='Braços de IP'!$D$9),'Braços de IP'!$E$9,IF(AND(AI658&gt;='Braços de IP'!$B$10,AI658&lt;='Braços de IP'!$D$10),'Braços de IP'!$E$10,IF(AND(AI658&gt;='Braços de IP'!$B$11,AI658&lt;='Braços de IP'!$D$11),'Braços de IP'!$E$11,IF(AND(AI658&gt;='Braços de IP'!$B$12,AI658&lt;='Braços de IP'!$D$12),'Braços de IP'!$E$12,IF(AND(AI658&gt;='Braços de IP'!$B$13,AI658&lt;='Braços de IP'!$D$13),'Braços de IP'!$E$13,IF(AND(AI658&gt;='Braços de IP'!$B$14,AI658&lt;='Braços de IP'!$D$14),'Braços de IP'!$E$14,"ERRO")))))))</f>
        <v>Curto II</v>
      </c>
      <c r="CW658" s="25"/>
      <c r="CX658" s="24" t="str">
        <f>IF($CW658="","",VLOOKUP($CW658,'Braços de IP'!$E$9:$I$15,2,0))</f>
        <v/>
      </c>
      <c r="CY658" s="27" t="str">
        <f>IF($CW658="","",VLOOKUP($CW658,'Braços de IP'!$E$9:$I$15,5,0))</f>
        <v/>
      </c>
      <c r="CZ658" s="24"/>
      <c r="DA658" s="24"/>
      <c r="DB658" s="24"/>
      <c r="DC658" s="24"/>
      <c r="DD658" s="24"/>
      <c r="DE658" s="24"/>
      <c r="DF658" s="28">
        <f t="shared" si="362"/>
        <v>40</v>
      </c>
      <c r="DG658" s="29">
        <f t="shared" si="363"/>
        <v>100</v>
      </c>
      <c r="DH658" s="28">
        <f t="shared" si="364"/>
        <v>140</v>
      </c>
      <c r="DI658" s="30">
        <f t="shared" si="365"/>
        <v>0.6</v>
      </c>
      <c r="DJ658" s="31"/>
      <c r="DK658" s="32"/>
      <c r="DL658" s="15" t="s">
        <v>141</v>
      </c>
      <c r="DM658" s="15"/>
      <c r="DO658" s="33">
        <f t="shared" si="366"/>
        <v>0.65811965811965811</v>
      </c>
    </row>
    <row r="659" spans="3:125" ht="15.75" hidden="1" customHeight="1" x14ac:dyDescent="0.3">
      <c r="C659" t="s">
        <v>991</v>
      </c>
      <c r="D659" s="15">
        <v>220</v>
      </c>
      <c r="E659" s="15" t="s">
        <v>153</v>
      </c>
      <c r="F659" s="15" t="s">
        <v>392</v>
      </c>
      <c r="G659" s="15">
        <v>-30.009139560000001</v>
      </c>
      <c r="H659" s="15">
        <v>-50.15866114</v>
      </c>
      <c r="I659" s="15" t="s">
        <v>154</v>
      </c>
      <c r="J659" s="15" t="s">
        <v>135</v>
      </c>
      <c r="K659" s="15" t="s">
        <v>136</v>
      </c>
      <c r="L659" s="15" t="s">
        <v>148</v>
      </c>
      <c r="M659" s="15">
        <v>100</v>
      </c>
      <c r="N659" s="15">
        <v>17</v>
      </c>
      <c r="O659" s="15">
        <v>0</v>
      </c>
      <c r="P659" s="15">
        <f t="shared" si="340"/>
        <v>200</v>
      </c>
      <c r="Q659" s="20">
        <v>2</v>
      </c>
      <c r="R659" s="16">
        <v>2.5</v>
      </c>
      <c r="S659" s="16">
        <v>7</v>
      </c>
      <c r="T659" s="15"/>
      <c r="U659" s="15"/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 t="s">
        <v>138</v>
      </c>
      <c r="AD659" s="15" t="s">
        <v>139</v>
      </c>
      <c r="AE659" s="15">
        <v>31.6</v>
      </c>
      <c r="AF659" s="15">
        <v>6.7</v>
      </c>
      <c r="AG659" s="15">
        <v>1</v>
      </c>
      <c r="AH659" s="15">
        <v>0.4</v>
      </c>
      <c r="AI659" s="15">
        <v>0.65</v>
      </c>
      <c r="AJ659" s="16">
        <f t="shared" si="341"/>
        <v>0.25</v>
      </c>
      <c r="AK659" s="16" t="s">
        <v>135</v>
      </c>
      <c r="AL659" s="16" t="s">
        <v>135</v>
      </c>
      <c r="AM659" s="15" t="s">
        <v>140</v>
      </c>
      <c r="AN659" s="16">
        <f t="shared" si="342"/>
        <v>2</v>
      </c>
      <c r="AO659" s="16">
        <v>0</v>
      </c>
      <c r="AP659" s="16">
        <v>0</v>
      </c>
      <c r="AQ659" s="16">
        <v>0</v>
      </c>
      <c r="AR659" s="16">
        <v>0</v>
      </c>
      <c r="AS659" s="16">
        <v>0</v>
      </c>
      <c r="AT659" s="16" t="s">
        <v>135</v>
      </c>
      <c r="AU659" s="17">
        <f t="shared" si="343"/>
        <v>0</v>
      </c>
      <c r="AV659" s="17"/>
      <c r="AW659" s="17">
        <f>VLOOKUP(I659,ABNT5101!$I$3:$J$9,2)</f>
        <v>10</v>
      </c>
      <c r="AX659" s="17">
        <f>VLOOKUP(I659,ABNT5101!$I$3:$M$9,5)</f>
        <v>0.18</v>
      </c>
      <c r="AY659" s="131" t="str">
        <f>_xlfn.XLOOKUP(I659,ABNT5101!$I:$I,ABNT5101!$L:$L)</f>
        <v>-</v>
      </c>
      <c r="AZ659" s="131">
        <f>_xlfn.XLOOKUP(I659,ABNT5101!$I:$I,ABNT5101!M:M)</f>
        <v>0.18</v>
      </c>
      <c r="BA659" s="131" t="str">
        <f>_xlfn.XLOOKUP(I659,ABNT5101!$I:$I,ABNT5101!N:N)</f>
        <v>-</v>
      </c>
      <c r="BB659" s="131">
        <f>_xlfn.XLOOKUP(I659,ABNT5101!$I:$I,ABNT5101!O:O)</f>
        <v>16</v>
      </c>
      <c r="BC659" s="18" t="str">
        <f t="shared" si="344"/>
        <v>ATENDE</v>
      </c>
      <c r="BD659" s="19">
        <f t="shared" si="345"/>
        <v>0.17200000000000015</v>
      </c>
      <c r="BE659" s="19">
        <f t="shared" si="346"/>
        <v>1.166666666666667</v>
      </c>
      <c r="BF659" s="19" t="str">
        <f t="shared" si="347"/>
        <v>-</v>
      </c>
      <c r="BG659" s="20">
        <v>11.72</v>
      </c>
      <c r="BH659" s="20">
        <v>0.39</v>
      </c>
      <c r="BI659" s="20"/>
      <c r="BJ659" s="20"/>
      <c r="BK659" s="21"/>
      <c r="BL659" s="20"/>
      <c r="BM659" s="18" t="str">
        <f t="shared" si="348"/>
        <v>ATENDE</v>
      </c>
      <c r="BN659" s="18" t="str">
        <f t="shared" si="349"/>
        <v>ATENDE</v>
      </c>
      <c r="BO659" s="18" t="str">
        <f t="shared" si="350"/>
        <v>ATENDE</v>
      </c>
      <c r="BP659" s="18" t="str">
        <f t="shared" si="351"/>
        <v>ATENDE</v>
      </c>
      <c r="BQ659" s="22" t="str">
        <f t="shared" si="352"/>
        <v>C4</v>
      </c>
      <c r="BR659" s="22" t="s">
        <v>135</v>
      </c>
      <c r="BS659" s="23" t="e">
        <f t="shared" si="353"/>
        <v>#VALUE!</v>
      </c>
      <c r="BT659" s="20">
        <v>11.27</v>
      </c>
      <c r="BU659" s="20">
        <v>4.03</v>
      </c>
      <c r="BV659" s="132" t="str">
        <f>IF(BR659="-","-",_xlfn.XLOOKUP(BR659,ABNT5101!$B$4:$B$9,ABNT5101!$C$4:$C$9))</f>
        <v>-</v>
      </c>
      <c r="BW659" s="132" t="str">
        <f>IF(BR659="-","-",_xlfn.XLOOKUP(BR659,ABNT5101!$B$4:$B$9,ABNT5101!$D$4:$D$9))</f>
        <v>-</v>
      </c>
      <c r="BX659" s="18" t="str">
        <f t="shared" si="354"/>
        <v>-</v>
      </c>
      <c r="BY659" s="18" t="str">
        <f t="shared" si="355"/>
        <v>-</v>
      </c>
      <c r="BZ659" s="18" t="str">
        <f t="shared" si="356"/>
        <v>-</v>
      </c>
      <c r="CA659" s="22" t="str">
        <f>K659</f>
        <v>P6</v>
      </c>
      <c r="CB659" s="23" t="str">
        <f t="shared" si="357"/>
        <v>-</v>
      </c>
      <c r="CC659" s="22" t="s">
        <v>135</v>
      </c>
      <c r="CD659" s="22" t="s">
        <v>135</v>
      </c>
      <c r="CE659" s="130">
        <f>IF(CA659="-","-",_xlfn.XLOOKUP(CA659,ABNT5101!$B$4:$B$9,ABNT5101!$C$4:$C$9))</f>
        <v>3</v>
      </c>
      <c r="CF659" s="130">
        <f>IF(CA659="-","-",_xlfn.XLOOKUP(CA659,ABNT5101!$B$4:$B$9,ABNT5101!$D$4:$D$9))</f>
        <v>0.6</v>
      </c>
      <c r="CG659" s="18" t="str">
        <f t="shared" si="358"/>
        <v>ATENDE</v>
      </c>
      <c r="CH659" s="18" t="str">
        <f t="shared" si="359"/>
        <v>ATENDE</v>
      </c>
      <c r="CI659" s="18" t="str">
        <f t="shared" si="360"/>
        <v>ATENDE</v>
      </c>
      <c r="CJ659" s="133" t="str">
        <f>_xlfn.XLOOKUP(CK659,'Banco de dados'!$B:$B,'Banco de dados'!$D:$D)</f>
        <v>LEDSTAR</v>
      </c>
      <c r="CK659" s="145" t="s">
        <v>711</v>
      </c>
      <c r="CL659" s="24" t="str">
        <f>_xlfn.XLOOKUP(CK659,'Banco de dados'!$B:$B,'Banco de dados'!$E:$E)</f>
        <v>LUM LED SL VT 9.1 44W</v>
      </c>
      <c r="CM659" s="24"/>
      <c r="CN659" s="24" t="e">
        <f>IF(CM659="-","-",_xlfn.XLOOKUP(CM659,'Banco de dados'!$B:$B,'Banco de dados'!$E:$E))</f>
        <v>#N/A</v>
      </c>
      <c r="CO659" s="26">
        <f t="shared" si="361"/>
        <v>1</v>
      </c>
      <c r="CP659" s="24">
        <f>_xlfn.XLOOKUP(CK659,'Banco de dados'!$B:$B,'Banco de dados'!$H:$H)</f>
        <v>44</v>
      </c>
      <c r="CQ659" s="24">
        <f>_xlfn.XLOOKUP(CM659,'Banco de dados'!$B:$B,'Banco de dados'!$H:$H)</f>
        <v>0</v>
      </c>
      <c r="CR659" s="24">
        <f>_xlfn.XLOOKUP(CK659,'Banco de dados'!$B:$B,'Banco de dados'!$F:$F)</f>
        <v>7657.99</v>
      </c>
      <c r="CS659" s="24">
        <f>_xlfn.XLOOKUP(CM659,'Banco de dados'!$B:$B,'Banco de dados'!$F:$F)</f>
        <v>0</v>
      </c>
      <c r="CT659" s="25">
        <v>0</v>
      </c>
      <c r="CU659" s="25"/>
      <c r="CV659" s="24" t="str">
        <f>IF(AI659&lt;=0.5,"Curto I",IF(AND(AI659&gt;='Braços de IP'!$B$9,AI659&lt;='Braços de IP'!$D$9),'Braços de IP'!$E$9,IF(AND(AI659&gt;='Braços de IP'!$B$10,AI659&lt;='Braços de IP'!$D$10),'Braços de IP'!$E$10,IF(AND(AI659&gt;='Braços de IP'!$B$11,AI659&lt;='Braços de IP'!$D$11),'Braços de IP'!$E$11,IF(AND(AI659&gt;='Braços de IP'!$B$12,AI659&lt;='Braços de IP'!$D$12),'Braços de IP'!$E$12,IF(AND(AI659&gt;='Braços de IP'!$B$13,AI659&lt;='Braços de IP'!$D$13),'Braços de IP'!$E$13,IF(AND(AI659&gt;='Braços de IP'!$B$14,AI659&lt;='Braços de IP'!$D$14),'Braços de IP'!$E$14,"ERRO")))))))</f>
        <v>Curto I</v>
      </c>
      <c r="CW659" s="25"/>
      <c r="CX659" s="24" t="str">
        <f>IF($CW659="","",VLOOKUP($CW659,'Braços de IP'!$E$9:$I$15,2,0))</f>
        <v/>
      </c>
      <c r="CY659" s="27" t="str">
        <f>IF($CW659="","",VLOOKUP($CW659,'Braços de IP'!$E$9:$I$15,5,0))</f>
        <v/>
      </c>
      <c r="CZ659" s="24"/>
      <c r="DA659" s="24"/>
      <c r="DB659" s="24"/>
      <c r="DC659" s="24"/>
      <c r="DD659" s="24"/>
      <c r="DE659" s="24"/>
      <c r="DF659" s="28">
        <f t="shared" si="362"/>
        <v>44</v>
      </c>
      <c r="DG659" s="29">
        <f t="shared" si="363"/>
        <v>100</v>
      </c>
      <c r="DH659" s="28">
        <f t="shared" si="364"/>
        <v>144</v>
      </c>
      <c r="DI659" s="30">
        <f t="shared" si="365"/>
        <v>0.56000000000000005</v>
      </c>
      <c r="DJ659" s="31"/>
      <c r="DK659" s="32"/>
      <c r="DL659" s="15" t="s">
        <v>141</v>
      </c>
      <c r="DM659" s="15"/>
      <c r="DO659" s="33">
        <f t="shared" si="366"/>
        <v>0.62393162393162394</v>
      </c>
    </row>
    <row r="660" spans="3:125" ht="15.75" hidden="1" customHeight="1" x14ac:dyDescent="0.3">
      <c r="C660" t="s">
        <v>991</v>
      </c>
      <c r="D660" s="15">
        <v>220</v>
      </c>
      <c r="E660" s="15" t="s">
        <v>153</v>
      </c>
      <c r="F660" s="15" t="s">
        <v>392</v>
      </c>
      <c r="G660" s="15">
        <v>-30.009139560000001</v>
      </c>
      <c r="H660" s="15">
        <v>-50.15866114</v>
      </c>
      <c r="I660" s="15" t="s">
        <v>154</v>
      </c>
      <c r="J660" s="15" t="s">
        <v>135</v>
      </c>
      <c r="K660" s="15" t="s">
        <v>136</v>
      </c>
      <c r="L660" s="15" t="s">
        <v>148</v>
      </c>
      <c r="M660" s="15">
        <v>100</v>
      </c>
      <c r="N660" s="15">
        <v>17</v>
      </c>
      <c r="O660" s="15">
        <v>0</v>
      </c>
      <c r="P660" s="15">
        <f t="shared" si="340"/>
        <v>200</v>
      </c>
      <c r="Q660" s="20">
        <v>2</v>
      </c>
      <c r="R660" s="16">
        <v>2.5</v>
      </c>
      <c r="S660" s="16">
        <v>7</v>
      </c>
      <c r="T660" s="15"/>
      <c r="U660" s="15"/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 t="s">
        <v>138</v>
      </c>
      <c r="AD660" s="15" t="s">
        <v>139</v>
      </c>
      <c r="AE660" s="15">
        <v>31.6</v>
      </c>
      <c r="AF660" s="15">
        <v>6.7</v>
      </c>
      <c r="AG660" s="15">
        <v>1</v>
      </c>
      <c r="AH660" s="15">
        <v>0.4</v>
      </c>
      <c r="AI660" s="15">
        <v>0.65</v>
      </c>
      <c r="AJ660" s="16">
        <f t="shared" si="341"/>
        <v>0.25</v>
      </c>
      <c r="AK660" s="16" t="s">
        <v>135</v>
      </c>
      <c r="AL660" s="16" t="s">
        <v>135</v>
      </c>
      <c r="AM660" s="15" t="s">
        <v>140</v>
      </c>
      <c r="AN660" s="16">
        <f t="shared" si="342"/>
        <v>2</v>
      </c>
      <c r="AO660" s="16">
        <v>0</v>
      </c>
      <c r="AP660" s="16">
        <v>0</v>
      </c>
      <c r="AQ660" s="16">
        <v>0</v>
      </c>
      <c r="AR660" s="16">
        <v>0</v>
      </c>
      <c r="AS660" s="16">
        <v>0</v>
      </c>
      <c r="AT660" s="16" t="s">
        <v>135</v>
      </c>
      <c r="AU660" s="17">
        <f t="shared" si="343"/>
        <v>0</v>
      </c>
      <c r="AV660" s="17"/>
      <c r="AW660" s="17">
        <f>VLOOKUP(I660,ABNT5101!$I$3:$J$9,2)</f>
        <v>10</v>
      </c>
      <c r="AX660" s="17">
        <f>VLOOKUP(I660,ABNT5101!$I$3:$M$9,5)</f>
        <v>0.18</v>
      </c>
      <c r="AY660" s="131" t="str">
        <f>_xlfn.XLOOKUP(I660,ABNT5101!$I:$I,ABNT5101!$L:$L)</f>
        <v>-</v>
      </c>
      <c r="AZ660" s="131">
        <f>_xlfn.XLOOKUP(I660,ABNT5101!$I:$I,ABNT5101!M:M)</f>
        <v>0.18</v>
      </c>
      <c r="BA660" s="131" t="str">
        <f>_xlfn.XLOOKUP(I660,ABNT5101!$I:$I,ABNT5101!N:N)</f>
        <v>-</v>
      </c>
      <c r="BB660" s="131">
        <f>_xlfn.XLOOKUP(I660,ABNT5101!$I:$I,ABNT5101!O:O)</f>
        <v>16</v>
      </c>
      <c r="BC660" s="18" t="str">
        <f t="shared" si="344"/>
        <v>ATENDE</v>
      </c>
      <c r="BD660" s="19">
        <f t="shared" si="345"/>
        <v>0.10899999999999999</v>
      </c>
      <c r="BE660" s="19">
        <f t="shared" si="346"/>
        <v>2.1111111111111116</v>
      </c>
      <c r="BF660" s="19" t="str">
        <f t="shared" si="347"/>
        <v>-</v>
      </c>
      <c r="BG660" s="20">
        <v>11.09</v>
      </c>
      <c r="BH660" s="20">
        <v>0.56000000000000005</v>
      </c>
      <c r="BI660" s="20"/>
      <c r="BJ660" s="20"/>
      <c r="BK660" s="21"/>
      <c r="BL660" s="20"/>
      <c r="BM660" s="18" t="str">
        <f t="shared" si="348"/>
        <v>ATENDE</v>
      </c>
      <c r="BN660" s="18" t="str">
        <f t="shared" si="349"/>
        <v>ATENDE</v>
      </c>
      <c r="BO660" s="18" t="str">
        <f t="shared" si="350"/>
        <v>ATENDE</v>
      </c>
      <c r="BP660" s="18" t="str">
        <f t="shared" si="351"/>
        <v>ATENDE</v>
      </c>
      <c r="BQ660" s="22" t="str">
        <f t="shared" si="352"/>
        <v>C4</v>
      </c>
      <c r="BR660" s="22" t="s">
        <v>135</v>
      </c>
      <c r="BS660" s="23" t="e">
        <f t="shared" si="353"/>
        <v>#VALUE!</v>
      </c>
      <c r="BT660" s="20">
        <v>10.79</v>
      </c>
      <c r="BU660" s="20">
        <v>4.29</v>
      </c>
      <c r="BV660" s="132" t="str">
        <f>IF(BR660="-","-",_xlfn.XLOOKUP(BR660,ABNT5101!$B$4:$B$9,ABNT5101!$C$4:$C$9))</f>
        <v>-</v>
      </c>
      <c r="BW660" s="132" t="str">
        <f>IF(BR660="-","-",_xlfn.XLOOKUP(BR660,ABNT5101!$B$4:$B$9,ABNT5101!$D$4:$D$9))</f>
        <v>-</v>
      </c>
      <c r="BX660" s="18" t="str">
        <f t="shared" si="354"/>
        <v>-</v>
      </c>
      <c r="BY660" s="18" t="str">
        <f t="shared" si="355"/>
        <v>-</v>
      </c>
      <c r="BZ660" s="18" t="str">
        <f t="shared" si="356"/>
        <v>-</v>
      </c>
      <c r="CA660" s="22" t="str">
        <f>K660</f>
        <v>P6</v>
      </c>
      <c r="CB660" s="23" t="str">
        <f t="shared" si="357"/>
        <v>-</v>
      </c>
      <c r="CC660" s="22" t="s">
        <v>135</v>
      </c>
      <c r="CD660" s="22" t="s">
        <v>135</v>
      </c>
      <c r="CE660" s="130">
        <f>IF(CA660="-","-",_xlfn.XLOOKUP(CA660,ABNT5101!$B$4:$B$9,ABNT5101!$C$4:$C$9))</f>
        <v>3</v>
      </c>
      <c r="CF660" s="130">
        <f>IF(CA660="-","-",_xlfn.XLOOKUP(CA660,ABNT5101!$B$4:$B$9,ABNT5101!$D$4:$D$9))</f>
        <v>0.6</v>
      </c>
      <c r="CG660" s="18" t="str">
        <f t="shared" si="358"/>
        <v>ATENDE</v>
      </c>
      <c r="CH660" s="18" t="str">
        <f t="shared" si="359"/>
        <v>ATENDE</v>
      </c>
      <c r="CI660" s="18" t="str">
        <f t="shared" si="360"/>
        <v>ATENDE</v>
      </c>
      <c r="CJ660" s="133" t="str">
        <f>_xlfn.XLOOKUP(CK660,'Banco de dados'!$B:$B,'Banco de dados'!$D:$D)</f>
        <v>SX LIGHTING</v>
      </c>
      <c r="CK660" s="145" t="s">
        <v>803</v>
      </c>
      <c r="CL660" s="24" t="str">
        <f>_xlfn.XLOOKUP(CK660,'Banco de dados'!$B:$B,'Banco de dados'!$E:$E)</f>
        <v>SXINEVO040K40L12CZF7PHF</v>
      </c>
      <c r="CM660" s="24"/>
      <c r="CN660" s="24" t="e">
        <f>IF(CM660="-","-",_xlfn.XLOOKUP(CM660,'Banco de dados'!$B:$B,'Banco de dados'!$E:$E))</f>
        <v>#N/A</v>
      </c>
      <c r="CO660" s="26">
        <f t="shared" si="361"/>
        <v>1</v>
      </c>
      <c r="CP660" s="24">
        <f>_xlfn.XLOOKUP(CK660,'Banco de dados'!$B:$B,'Banco de dados'!$H:$H)</f>
        <v>39</v>
      </c>
      <c r="CQ660" s="24">
        <f>_xlfn.XLOOKUP(CM660,'Banco de dados'!$B:$B,'Banco de dados'!$H:$H)</f>
        <v>0</v>
      </c>
      <c r="CR660" s="24">
        <f>_xlfn.XLOOKUP(CK660,'Banco de dados'!$B:$B,'Banco de dados'!$F:$F)</f>
        <v>6552</v>
      </c>
      <c r="CS660" s="24">
        <f>_xlfn.XLOOKUP(CM660,'Banco de dados'!$B:$B,'Banco de dados'!$F:$F)</f>
        <v>0</v>
      </c>
      <c r="CT660" s="25">
        <v>0</v>
      </c>
      <c r="CU660" s="25"/>
      <c r="CV660" s="24" t="str">
        <f>IF(AI660&lt;=0.5,"Curto I",IF(AND(AI660&gt;='Braços de IP'!$B$9,AI660&lt;='Braços de IP'!$D$9),'Braços de IP'!$E$9,IF(AND(AI660&gt;='Braços de IP'!$B$10,AI660&lt;='Braços de IP'!$D$10),'Braços de IP'!$E$10,IF(AND(AI660&gt;='Braços de IP'!$B$11,AI660&lt;='Braços de IP'!$D$11),'Braços de IP'!$E$11,IF(AND(AI660&gt;='Braços de IP'!$B$12,AI660&lt;='Braços de IP'!$D$12),'Braços de IP'!$E$12,IF(AND(AI660&gt;='Braços de IP'!$B$13,AI660&lt;='Braços de IP'!$D$13),'Braços de IP'!$E$13,IF(AND(AI660&gt;='Braços de IP'!$B$14,AI660&lt;='Braços de IP'!$D$14),'Braços de IP'!$E$14,"ERRO")))))))</f>
        <v>Curto I</v>
      </c>
      <c r="CW660" s="25"/>
      <c r="CX660" s="24" t="str">
        <f>IF($CW660="","",VLOOKUP($CW660,'Braços de IP'!$E$9:$I$15,2,0))</f>
        <v/>
      </c>
      <c r="CY660" s="27" t="str">
        <f>IF($CW660="","",VLOOKUP($CW660,'Braços de IP'!$E$9:$I$15,5,0))</f>
        <v/>
      </c>
      <c r="CZ660" s="24"/>
      <c r="DA660" s="24"/>
      <c r="DB660" s="24"/>
      <c r="DC660" s="24"/>
      <c r="DD660" s="24"/>
      <c r="DE660" s="24"/>
      <c r="DF660" s="34">
        <f t="shared" si="362"/>
        <v>39</v>
      </c>
      <c r="DG660" s="29">
        <f t="shared" si="363"/>
        <v>100</v>
      </c>
      <c r="DH660" s="28">
        <f t="shared" si="364"/>
        <v>139</v>
      </c>
      <c r="DI660" s="30">
        <f t="shared" si="365"/>
        <v>0.61</v>
      </c>
      <c r="DJ660" s="31"/>
      <c r="DK660" s="32"/>
      <c r="DL660" s="15" t="s">
        <v>141</v>
      </c>
      <c r="DM660" s="15"/>
      <c r="DO660" s="33">
        <f t="shared" si="366"/>
        <v>0.66666666666666663</v>
      </c>
    </row>
    <row r="661" spans="3:125" ht="15.75" hidden="1" customHeight="1" x14ac:dyDescent="0.3">
      <c r="C661" t="s">
        <v>991</v>
      </c>
      <c r="D661" s="15">
        <v>220</v>
      </c>
      <c r="E661" s="15" t="s">
        <v>153</v>
      </c>
      <c r="F661" s="15" t="s">
        <v>392</v>
      </c>
      <c r="G661" s="15">
        <v>-30.009139560000001</v>
      </c>
      <c r="H661" s="15">
        <v>-50.15866114</v>
      </c>
      <c r="I661" s="15" t="s">
        <v>154</v>
      </c>
      <c r="J661" s="15" t="s">
        <v>135</v>
      </c>
      <c r="K661" s="15" t="s">
        <v>136</v>
      </c>
      <c r="L661" s="15" t="s">
        <v>148</v>
      </c>
      <c r="M661" s="15">
        <v>100</v>
      </c>
      <c r="N661" s="15">
        <v>17</v>
      </c>
      <c r="O661" s="15">
        <v>0</v>
      </c>
      <c r="P661" s="15">
        <f t="shared" si="340"/>
        <v>200</v>
      </c>
      <c r="Q661" s="20">
        <v>2</v>
      </c>
      <c r="R661" s="16">
        <v>2.5</v>
      </c>
      <c r="S661" s="16">
        <v>7</v>
      </c>
      <c r="T661" s="15"/>
      <c r="U661" s="15"/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>
        <v>0</v>
      </c>
      <c r="AB661" s="15">
        <v>0</v>
      </c>
      <c r="AC661" s="15" t="s">
        <v>138</v>
      </c>
      <c r="AD661" s="15" t="s">
        <v>139</v>
      </c>
      <c r="AE661" s="15">
        <v>31.6</v>
      </c>
      <c r="AF661" s="15">
        <v>6.7</v>
      </c>
      <c r="AG661" s="15">
        <v>1</v>
      </c>
      <c r="AH661" s="15">
        <v>0.4</v>
      </c>
      <c r="AI661" s="15">
        <v>0.65</v>
      </c>
      <c r="AJ661" s="16">
        <f t="shared" si="341"/>
        <v>0.25</v>
      </c>
      <c r="AK661" s="16" t="s">
        <v>135</v>
      </c>
      <c r="AL661" s="16" t="s">
        <v>135</v>
      </c>
      <c r="AM661" s="15" t="s">
        <v>140</v>
      </c>
      <c r="AN661" s="16">
        <f t="shared" si="342"/>
        <v>2</v>
      </c>
      <c r="AO661" s="16">
        <v>0</v>
      </c>
      <c r="AP661" s="16">
        <v>0</v>
      </c>
      <c r="AQ661" s="16">
        <v>0</v>
      </c>
      <c r="AR661" s="16">
        <v>0</v>
      </c>
      <c r="AS661" s="16">
        <v>0</v>
      </c>
      <c r="AT661" s="16" t="s">
        <v>135</v>
      </c>
      <c r="AU661" s="17">
        <f t="shared" si="343"/>
        <v>0</v>
      </c>
      <c r="AV661" s="17"/>
      <c r="AW661" s="17">
        <f>VLOOKUP(I661,ABNT5101!$I$3:$J$9,2)</f>
        <v>10</v>
      </c>
      <c r="AX661" s="17">
        <f>VLOOKUP(I661,ABNT5101!$I$3:$M$9,5)</f>
        <v>0.18</v>
      </c>
      <c r="AY661" s="131" t="str">
        <f>_xlfn.XLOOKUP(I661,ABNT5101!$I:$I,ABNT5101!$L:$L)</f>
        <v>-</v>
      </c>
      <c r="AZ661" s="131">
        <f>_xlfn.XLOOKUP(I661,ABNT5101!$I:$I,ABNT5101!M:M)</f>
        <v>0.18</v>
      </c>
      <c r="BA661" s="131" t="str">
        <f>_xlfn.XLOOKUP(I661,ABNT5101!$I:$I,ABNT5101!N:N)</f>
        <v>-</v>
      </c>
      <c r="BB661" s="131">
        <f>_xlfn.XLOOKUP(I661,ABNT5101!$I:$I,ABNT5101!O:O)</f>
        <v>16</v>
      </c>
      <c r="BC661" s="18" t="str">
        <f t="shared" si="344"/>
        <v>ATENDE</v>
      </c>
      <c r="BD661" s="19">
        <f t="shared" si="345"/>
        <v>0.22300000000000009</v>
      </c>
      <c r="BE661" s="19">
        <f t="shared" si="346"/>
        <v>1.166666666666667</v>
      </c>
      <c r="BF661" s="19" t="str">
        <f t="shared" si="347"/>
        <v>-</v>
      </c>
      <c r="BG661" s="20">
        <v>12.23</v>
      </c>
      <c r="BH661" s="20">
        <v>0.39</v>
      </c>
      <c r="BI661" s="20"/>
      <c r="BJ661" s="20"/>
      <c r="BK661" s="21"/>
      <c r="BL661" s="20"/>
      <c r="BM661" s="18" t="str">
        <f t="shared" si="348"/>
        <v>ATENDE</v>
      </c>
      <c r="BN661" s="18" t="str">
        <f t="shared" si="349"/>
        <v>ATENDE</v>
      </c>
      <c r="BO661" s="18" t="str">
        <f t="shared" si="350"/>
        <v>ATENDE</v>
      </c>
      <c r="BP661" s="18" t="str">
        <f t="shared" si="351"/>
        <v>ATENDE</v>
      </c>
      <c r="BQ661" s="22" t="str">
        <f t="shared" si="352"/>
        <v>C4</v>
      </c>
      <c r="BR661" s="22" t="s">
        <v>135</v>
      </c>
      <c r="BS661" s="23" t="e">
        <f t="shared" si="353"/>
        <v>#VALUE!</v>
      </c>
      <c r="BT661" s="20">
        <v>11.64</v>
      </c>
      <c r="BU661" s="20">
        <v>4.59</v>
      </c>
      <c r="BV661" s="132" t="str">
        <f>IF(BR661="-","-",_xlfn.XLOOKUP(BR661,ABNT5101!$B$4:$B$9,ABNT5101!$C$4:$C$9))</f>
        <v>-</v>
      </c>
      <c r="BW661" s="132" t="str">
        <f>IF(BR661="-","-",_xlfn.XLOOKUP(BR661,ABNT5101!$B$4:$B$9,ABNT5101!$D$4:$D$9))</f>
        <v>-</v>
      </c>
      <c r="BX661" s="18" t="str">
        <f t="shared" si="354"/>
        <v>-</v>
      </c>
      <c r="BY661" s="18" t="str">
        <f t="shared" si="355"/>
        <v>-</v>
      </c>
      <c r="BZ661" s="18" t="str">
        <f t="shared" si="356"/>
        <v>-</v>
      </c>
      <c r="CA661" s="22" t="str">
        <f>K661</f>
        <v>P6</v>
      </c>
      <c r="CB661" s="23" t="str">
        <f t="shared" si="357"/>
        <v>-</v>
      </c>
      <c r="CC661" s="22" t="s">
        <v>135</v>
      </c>
      <c r="CD661" s="22" t="s">
        <v>135</v>
      </c>
      <c r="CE661" s="130">
        <f>IF(CA661="-","-",_xlfn.XLOOKUP(CA661,ABNT5101!$B$4:$B$9,ABNT5101!$C$4:$C$9))</f>
        <v>3</v>
      </c>
      <c r="CF661" s="130">
        <f>IF(CA661="-","-",_xlfn.XLOOKUP(CA661,ABNT5101!$B$4:$B$9,ABNT5101!$D$4:$D$9))</f>
        <v>0.6</v>
      </c>
      <c r="CG661" s="18" t="str">
        <f t="shared" si="358"/>
        <v>ATENDE</v>
      </c>
      <c r="CH661" s="18" t="str">
        <f t="shared" si="359"/>
        <v>ATENDE</v>
      </c>
      <c r="CI661" s="18" t="str">
        <f t="shared" si="360"/>
        <v>ATENDE</v>
      </c>
      <c r="CJ661" s="133" t="str">
        <f>_xlfn.XLOOKUP(CK661,'Banco de dados'!$B:$B,'Banco de dados'!$D:$D)</f>
        <v>TECNOWATT</v>
      </c>
      <c r="CK661" s="145" t="s">
        <v>826</v>
      </c>
      <c r="CL661" s="24" t="str">
        <f>_xlfn.XLOOKUP(CK661,'Banco de dados'!$B:$B,'Banco de dados'!$E:$E)</f>
        <v>SIGSAGPTLRRSSNDL_40W_50IBBRS
1-10C1MUN6.5</v>
      </c>
      <c r="CM661" s="24"/>
      <c r="CN661" s="24" t="e">
        <f>IF(CM661="-","-",_xlfn.XLOOKUP(CM661,'Banco de dados'!$B:$B,'Banco de dados'!$E:$E))</f>
        <v>#N/A</v>
      </c>
      <c r="CO661" s="26">
        <f t="shared" si="361"/>
        <v>1</v>
      </c>
      <c r="CP661" s="24">
        <f>_xlfn.XLOOKUP(CK661,'Banco de dados'!$B:$B,'Banco de dados'!$H:$H)</f>
        <v>40</v>
      </c>
      <c r="CQ661" s="24">
        <f>_xlfn.XLOOKUP(CM661,'Banco de dados'!$B:$B,'Banco de dados'!$H:$H)</f>
        <v>0</v>
      </c>
      <c r="CR661" s="24">
        <f>_xlfn.XLOOKUP(CK661,'Banco de dados'!$B:$B,'Banco de dados'!$F:$F)</f>
        <v>6641</v>
      </c>
      <c r="CS661" s="24">
        <f>_xlfn.XLOOKUP(CM661,'Banco de dados'!$B:$B,'Banco de dados'!$F:$F)</f>
        <v>0</v>
      </c>
      <c r="CT661" s="25">
        <v>0</v>
      </c>
      <c r="CU661" s="25"/>
      <c r="CV661" s="24" t="str">
        <f>IF(AI661&lt;=0.5,"Curto I",IF(AND(AI661&gt;='Braços de IP'!$B$9,AI661&lt;='Braços de IP'!$D$9),'Braços de IP'!$E$9,IF(AND(AI661&gt;='Braços de IP'!$B$10,AI661&lt;='Braços de IP'!$D$10),'Braços de IP'!$E$10,IF(AND(AI661&gt;='Braços de IP'!$B$11,AI661&lt;='Braços de IP'!$D$11),'Braços de IP'!$E$11,IF(AND(AI661&gt;='Braços de IP'!$B$12,AI661&lt;='Braços de IP'!$D$12),'Braços de IP'!$E$12,IF(AND(AI661&gt;='Braços de IP'!$B$13,AI661&lt;='Braços de IP'!$D$13),'Braços de IP'!$E$13,IF(AND(AI661&gt;='Braços de IP'!$B$14,AI661&lt;='Braços de IP'!$D$14),'Braços de IP'!$E$14,"ERRO")))))))</f>
        <v>Curto I</v>
      </c>
      <c r="CW661" s="25"/>
      <c r="CX661" s="24" t="str">
        <f>IF($CW661="","",VLOOKUP($CW661,'Braços de IP'!$E$9:$I$15,2,0))</f>
        <v/>
      </c>
      <c r="CY661" s="27" t="str">
        <f>IF($CW661="","",VLOOKUP($CW661,'Braços de IP'!$E$9:$I$15,5,0))</f>
        <v/>
      </c>
      <c r="CZ661" s="24"/>
      <c r="DA661" s="24"/>
      <c r="DB661" s="24"/>
      <c r="DC661" s="24"/>
      <c r="DD661" s="24"/>
      <c r="DE661" s="24"/>
      <c r="DF661" s="28">
        <f t="shared" si="362"/>
        <v>40</v>
      </c>
      <c r="DG661" s="29">
        <f t="shared" si="363"/>
        <v>100</v>
      </c>
      <c r="DH661" s="28">
        <f t="shared" si="364"/>
        <v>140</v>
      </c>
      <c r="DI661" s="30">
        <f t="shared" si="365"/>
        <v>0.6</v>
      </c>
      <c r="DJ661" s="31"/>
      <c r="DK661" s="32"/>
      <c r="DL661" s="15" t="s">
        <v>141</v>
      </c>
      <c r="DM661" s="15"/>
      <c r="DO661" s="33">
        <f t="shared" si="366"/>
        <v>0.65811965811965811</v>
      </c>
    </row>
    <row r="662" spans="3:125" ht="15.75" hidden="1" customHeight="1" x14ac:dyDescent="0.3">
      <c r="C662" t="s">
        <v>991</v>
      </c>
      <c r="D662" s="15">
        <v>221</v>
      </c>
      <c r="E662" s="15" t="s">
        <v>132</v>
      </c>
      <c r="F662" s="15" t="s">
        <v>393</v>
      </c>
      <c r="G662" s="15">
        <v>-30.01916928</v>
      </c>
      <c r="H662" s="15">
        <v>-50.151892869999998</v>
      </c>
      <c r="I662" s="15" t="s">
        <v>154</v>
      </c>
      <c r="J662" s="15" t="s">
        <v>135</v>
      </c>
      <c r="K662" s="15" t="s">
        <v>136</v>
      </c>
      <c r="L662" s="15" t="s">
        <v>148</v>
      </c>
      <c r="M662" s="15">
        <v>100</v>
      </c>
      <c r="N662" s="15">
        <v>17</v>
      </c>
      <c r="O662" s="15">
        <v>0</v>
      </c>
      <c r="P662" s="15">
        <f t="shared" si="340"/>
        <v>200</v>
      </c>
      <c r="Q662" s="20">
        <v>2</v>
      </c>
      <c r="R662" s="16">
        <v>2.5</v>
      </c>
      <c r="S662" s="16">
        <v>7</v>
      </c>
      <c r="T662" s="15"/>
      <c r="U662" s="15"/>
      <c r="V662" s="15">
        <v>0</v>
      </c>
      <c r="W662" s="15">
        <v>2.5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 t="s">
        <v>138</v>
      </c>
      <c r="AD662" s="15" t="s">
        <v>139</v>
      </c>
      <c r="AE662" s="15">
        <v>52.5</v>
      </c>
      <c r="AF662" s="15">
        <v>7.1</v>
      </c>
      <c r="AG662" s="15">
        <v>1</v>
      </c>
      <c r="AH662" s="15">
        <v>0.6</v>
      </c>
      <c r="AI662" s="15">
        <v>1.3</v>
      </c>
      <c r="AJ662" s="16">
        <f t="shared" si="341"/>
        <v>0.70000000000000007</v>
      </c>
      <c r="AK662" s="16" t="s">
        <v>135</v>
      </c>
      <c r="AL662" s="16" t="s">
        <v>135</v>
      </c>
      <c r="AM662" s="15" t="s">
        <v>140</v>
      </c>
      <c r="AN662" s="16">
        <f t="shared" si="342"/>
        <v>2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 t="s">
        <v>135</v>
      </c>
      <c r="AU662" s="17">
        <f t="shared" si="343"/>
        <v>0</v>
      </c>
      <c r="AV662" s="17"/>
      <c r="AW662" s="17">
        <f>VLOOKUP(I662,ABNT5101!$I$3:$J$9,2)</f>
        <v>10</v>
      </c>
      <c r="AX662" s="17">
        <f>VLOOKUP(I662,ABNT5101!$I$3:$M$9,5)</f>
        <v>0.18</v>
      </c>
      <c r="AY662" s="131" t="str">
        <f>_xlfn.XLOOKUP(I662,ABNT5101!$I:$I,ABNT5101!$L:$L)</f>
        <v>-</v>
      </c>
      <c r="AZ662" s="131">
        <f>_xlfn.XLOOKUP(I662,ABNT5101!$I:$I,ABNT5101!M:M)</f>
        <v>0.18</v>
      </c>
      <c r="BA662" s="131" t="str">
        <f>_xlfn.XLOOKUP(I662,ABNT5101!$I:$I,ABNT5101!N:N)</f>
        <v>-</v>
      </c>
      <c r="BB662" s="131">
        <f>_xlfn.XLOOKUP(I662,ABNT5101!$I:$I,ABNT5101!O:O)</f>
        <v>16</v>
      </c>
      <c r="BC662" s="18" t="str">
        <f t="shared" si="344"/>
        <v>ATENDE</v>
      </c>
      <c r="BD662" s="19">
        <f t="shared" si="345"/>
        <v>5.2999999999999936E-2</v>
      </c>
      <c r="BE662" s="19">
        <f t="shared" si="346"/>
        <v>0</v>
      </c>
      <c r="BF662" s="19" t="str">
        <f t="shared" si="347"/>
        <v>-</v>
      </c>
      <c r="BG662" s="35">
        <v>10.53</v>
      </c>
      <c r="BH662" s="35">
        <v>0.18</v>
      </c>
      <c r="BI662" s="20"/>
      <c r="BJ662" s="20"/>
      <c r="BK662" s="21"/>
      <c r="BL662" s="20"/>
      <c r="BM662" s="18" t="str">
        <f t="shared" si="348"/>
        <v>ATENDE</v>
      </c>
      <c r="BN662" s="18" t="str">
        <f t="shared" si="349"/>
        <v>ATENDE</v>
      </c>
      <c r="BO662" s="18" t="str">
        <f t="shared" si="350"/>
        <v>ATENDE</v>
      </c>
      <c r="BP662" s="18" t="str">
        <f t="shared" si="351"/>
        <v>ATENDE</v>
      </c>
      <c r="BQ662" s="22" t="str">
        <f t="shared" si="352"/>
        <v>C4</v>
      </c>
      <c r="BR662" s="22" t="str">
        <f t="shared" ref="BR662:BR676" si="367">K662</f>
        <v>P6</v>
      </c>
      <c r="BS662" s="23">
        <f t="shared" si="353"/>
        <v>1.5066666666666664</v>
      </c>
      <c r="BT662" s="20">
        <v>7.52</v>
      </c>
      <c r="BU662" s="20">
        <v>1.27</v>
      </c>
      <c r="BV662" s="132">
        <f>IF(BR662="-","-",_xlfn.XLOOKUP(BR662,ABNT5101!$B$4:$B$9,ABNT5101!$C$4:$C$9))</f>
        <v>3</v>
      </c>
      <c r="BW662" s="132">
        <f>IF(BR662="-","-",_xlfn.XLOOKUP(BR662,ABNT5101!$B$4:$B$9,ABNT5101!$D$4:$D$9))</f>
        <v>0.6</v>
      </c>
      <c r="BX662" s="18" t="str">
        <f t="shared" si="354"/>
        <v>ATENDE</v>
      </c>
      <c r="BY662" s="18" t="str">
        <f t="shared" si="355"/>
        <v>ATENDE</v>
      </c>
      <c r="BZ662" s="18" t="str">
        <f t="shared" si="356"/>
        <v>ATENDE</v>
      </c>
      <c r="CA662" s="22" t="str">
        <f t="shared" ref="CA662:CA673" si="368">BR662</f>
        <v>P6</v>
      </c>
      <c r="CB662" s="23">
        <f t="shared" si="357"/>
        <v>1.5</v>
      </c>
      <c r="CC662" s="22">
        <v>7.5</v>
      </c>
      <c r="CD662" s="22">
        <v>1.24</v>
      </c>
      <c r="CE662" s="130">
        <f>IF(CA662="-","-",_xlfn.XLOOKUP(CA662,ABNT5101!$B$4:$B$9,ABNT5101!$C$4:$C$9))</f>
        <v>3</v>
      </c>
      <c r="CF662" s="130">
        <f>IF(CA662="-","-",_xlfn.XLOOKUP(CA662,ABNT5101!$B$4:$B$9,ABNT5101!$D$4:$D$9))</f>
        <v>0.6</v>
      </c>
      <c r="CG662" s="18" t="str">
        <f t="shared" si="358"/>
        <v>ATENDE</v>
      </c>
      <c r="CH662" s="18" t="str">
        <f t="shared" si="359"/>
        <v>ATENDE</v>
      </c>
      <c r="CI662" s="18" t="str">
        <f t="shared" si="360"/>
        <v>ATENDE</v>
      </c>
      <c r="CJ662" s="133" t="str">
        <f>_xlfn.XLOOKUP(CK662,'Banco de dados'!$B:$B,'Banco de dados'!$D:$D)</f>
        <v>LEDSTAR</v>
      </c>
      <c r="CK662" s="145" t="s">
        <v>715</v>
      </c>
      <c r="CL662" s="24" t="str">
        <f>_xlfn.XLOOKUP(CK662,'Banco de dados'!$B:$B,'Banco de dados'!$E:$E)</f>
        <v>LUM LED SL VT 9.1 65W</v>
      </c>
      <c r="CM662" s="24"/>
      <c r="CN662" s="24">
        <f>IF(CM662="-","-",_xlfn.XLOOKUP(CM662,'Banco de dados'!$B:$B,'Banco de dados'!$E:$E))</f>
        <v>0</v>
      </c>
      <c r="CO662" s="26">
        <f t="shared" si="361"/>
        <v>1</v>
      </c>
      <c r="CP662" s="24">
        <f>_xlfn.XLOOKUP(CK662,'Banco de dados'!$B:$B,'Banco de dados'!$H:$H)</f>
        <v>65</v>
      </c>
      <c r="CQ662" s="24">
        <f>_xlfn.XLOOKUP(CM662,'Banco de dados'!$B:$B,'Banco de dados'!$H:$H)</f>
        <v>0</v>
      </c>
      <c r="CR662" s="24">
        <f>_xlfn.XLOOKUP(CK662,'Banco de dados'!$B:$B,'Banco de dados'!$F:$F)</f>
        <v>10496</v>
      </c>
      <c r="CS662" s="24">
        <f>_xlfn.XLOOKUP(CM662,'Banco de dados'!$B:$B,'Banco de dados'!$F:$F)</f>
        <v>0</v>
      </c>
      <c r="CT662" s="25">
        <v>0</v>
      </c>
      <c r="CU662" s="25"/>
      <c r="CV662" s="24" t="str">
        <f>IF(AI662&lt;=0.5,"Curto I",IF(AND(AI662&gt;='Braços de IP'!$B$9,AI662&lt;='Braços de IP'!$D$9),'Braços de IP'!$E$9,IF(AND(AI662&gt;='Braços de IP'!$B$10,AI662&lt;='Braços de IP'!$D$10),'Braços de IP'!$E$10,IF(AND(AI662&gt;='Braços de IP'!$B$11,AI662&lt;='Braços de IP'!$D$11),'Braços de IP'!$E$11,IF(AND(AI662&gt;='Braços de IP'!$B$12,AI662&lt;='Braços de IP'!$D$12),'Braços de IP'!$E$12,IF(AND(AI662&gt;='Braços de IP'!$B$13,AI662&lt;='Braços de IP'!$D$13),'Braços de IP'!$E$13,IF(AND(AI662&gt;='Braços de IP'!$B$14,AI662&lt;='Braços de IP'!$D$14),'Braços de IP'!$E$14,"ERRO")))))))</f>
        <v>Curto II</v>
      </c>
      <c r="CW662" s="25"/>
      <c r="CX662" s="24" t="str">
        <f>IF($CW662="","",VLOOKUP($CW662,'Braços de IP'!$E$9:$I$15,2,0))</f>
        <v/>
      </c>
      <c r="CY662" s="27" t="str">
        <f>IF($CW662="","",VLOOKUP($CW662,'Braços de IP'!$E$9:$I$15,5,0))</f>
        <v/>
      </c>
      <c r="CZ662" s="24"/>
      <c r="DA662" s="24"/>
      <c r="DB662" s="24"/>
      <c r="DC662" s="24"/>
      <c r="DD662" s="24"/>
      <c r="DE662" s="24"/>
      <c r="DF662" s="28">
        <f t="shared" si="362"/>
        <v>65</v>
      </c>
      <c r="DG662" s="29">
        <f t="shared" si="363"/>
        <v>100</v>
      </c>
      <c r="DH662" s="28">
        <f t="shared" si="364"/>
        <v>165</v>
      </c>
      <c r="DI662" s="30">
        <f t="shared" si="365"/>
        <v>0.35</v>
      </c>
      <c r="DJ662" s="31"/>
      <c r="DK662" s="32"/>
      <c r="DL662" s="15" t="s">
        <v>141</v>
      </c>
      <c r="DM662" s="15"/>
      <c r="DO662" s="33">
        <f t="shared" si="366"/>
        <v>0.44444444444444442</v>
      </c>
    </row>
    <row r="663" spans="3:125" ht="15.75" hidden="1" customHeight="1" x14ac:dyDescent="0.3">
      <c r="C663" t="s">
        <v>991</v>
      </c>
      <c r="D663" s="15">
        <v>221</v>
      </c>
      <c r="E663" s="15" t="s">
        <v>132</v>
      </c>
      <c r="F663" s="15" t="s">
        <v>393</v>
      </c>
      <c r="G663" s="15">
        <v>-30.01916928</v>
      </c>
      <c r="H663" s="15">
        <v>-50.151892869999998</v>
      </c>
      <c r="I663" s="15" t="s">
        <v>154</v>
      </c>
      <c r="J663" s="15" t="s">
        <v>135</v>
      </c>
      <c r="K663" s="15" t="s">
        <v>136</v>
      </c>
      <c r="L663" s="15" t="s">
        <v>148</v>
      </c>
      <c r="M663" s="15">
        <v>100</v>
      </c>
      <c r="N663" s="15">
        <v>17</v>
      </c>
      <c r="O663" s="15">
        <v>0</v>
      </c>
      <c r="P663" s="15">
        <f t="shared" si="340"/>
        <v>200</v>
      </c>
      <c r="Q663" s="20">
        <v>2</v>
      </c>
      <c r="R663" s="16">
        <v>2.5</v>
      </c>
      <c r="S663" s="16">
        <v>7</v>
      </c>
      <c r="T663" s="15"/>
      <c r="U663" s="15"/>
      <c r="V663" s="15">
        <v>0</v>
      </c>
      <c r="W663" s="15">
        <v>2.5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 t="s">
        <v>138</v>
      </c>
      <c r="AD663" s="15" t="s">
        <v>139</v>
      </c>
      <c r="AE663" s="15">
        <v>52.5</v>
      </c>
      <c r="AF663" s="15">
        <v>7.1</v>
      </c>
      <c r="AG663" s="15">
        <v>1</v>
      </c>
      <c r="AH663" s="15">
        <v>0.6</v>
      </c>
      <c r="AI663" s="15">
        <v>1.3</v>
      </c>
      <c r="AJ663" s="16">
        <f t="shared" si="341"/>
        <v>0.70000000000000007</v>
      </c>
      <c r="AK663" s="16" t="s">
        <v>135</v>
      </c>
      <c r="AL663" s="16" t="s">
        <v>135</v>
      </c>
      <c r="AM663" s="15" t="s">
        <v>140</v>
      </c>
      <c r="AN663" s="16">
        <f t="shared" si="342"/>
        <v>2</v>
      </c>
      <c r="AO663" s="16">
        <v>0</v>
      </c>
      <c r="AP663" s="16">
        <v>0</v>
      </c>
      <c r="AQ663" s="16">
        <v>0</v>
      </c>
      <c r="AR663" s="16">
        <v>0</v>
      </c>
      <c r="AS663" s="16">
        <v>0</v>
      </c>
      <c r="AT663" s="16" t="s">
        <v>135</v>
      </c>
      <c r="AU663" s="17">
        <f t="shared" si="343"/>
        <v>0</v>
      </c>
      <c r="AV663" s="17"/>
      <c r="AW663" s="17">
        <f>VLOOKUP(I663,ABNT5101!$I$3:$J$9,2)</f>
        <v>10</v>
      </c>
      <c r="AX663" s="17">
        <f>VLOOKUP(I663,ABNT5101!$I$3:$M$9,5)</f>
        <v>0.18</v>
      </c>
      <c r="AY663" s="131" t="str">
        <f>_xlfn.XLOOKUP(I663,ABNT5101!$I:$I,ABNT5101!$L:$L)</f>
        <v>-</v>
      </c>
      <c r="AZ663" s="131">
        <f>_xlfn.XLOOKUP(I663,ABNT5101!$I:$I,ABNT5101!M:M)</f>
        <v>0.18</v>
      </c>
      <c r="BA663" s="131" t="str">
        <f>_xlfn.XLOOKUP(I663,ABNT5101!$I:$I,ABNT5101!N:N)</f>
        <v>-</v>
      </c>
      <c r="BB663" s="131">
        <f>_xlfn.XLOOKUP(I663,ABNT5101!$I:$I,ABNT5101!O:O)</f>
        <v>16</v>
      </c>
      <c r="BC663" s="18" t="str">
        <f t="shared" si="344"/>
        <v>ATENDE</v>
      </c>
      <c r="BD663" s="19">
        <f t="shared" si="345"/>
        <v>0.29000000000000004</v>
      </c>
      <c r="BE663" s="19">
        <f t="shared" si="346"/>
        <v>5.555555555555558E-2</v>
      </c>
      <c r="BF663" s="19" t="str">
        <f t="shared" si="347"/>
        <v>-</v>
      </c>
      <c r="BG663" s="35">
        <v>12.9</v>
      </c>
      <c r="BH663" s="35">
        <v>0.19</v>
      </c>
      <c r="BI663" s="20"/>
      <c r="BJ663" s="20"/>
      <c r="BK663" s="21"/>
      <c r="BL663" s="20"/>
      <c r="BM663" s="18" t="str">
        <f t="shared" si="348"/>
        <v>ATENDE</v>
      </c>
      <c r="BN663" s="18" t="str">
        <f t="shared" si="349"/>
        <v>ATENDE</v>
      </c>
      <c r="BO663" s="18" t="str">
        <f t="shared" si="350"/>
        <v>ATENDE</v>
      </c>
      <c r="BP663" s="18" t="str">
        <f t="shared" si="351"/>
        <v>ATENDE</v>
      </c>
      <c r="BQ663" s="22" t="str">
        <f t="shared" si="352"/>
        <v>C4</v>
      </c>
      <c r="BR663" s="22" t="str">
        <f t="shared" si="367"/>
        <v>P6</v>
      </c>
      <c r="BS663" s="23">
        <f t="shared" si="353"/>
        <v>1.83</v>
      </c>
      <c r="BT663" s="20">
        <v>8.49</v>
      </c>
      <c r="BU663" s="20">
        <v>2.0699999999999998</v>
      </c>
      <c r="BV663" s="132">
        <f>IF(BR663="-","-",_xlfn.XLOOKUP(BR663,ABNT5101!$B$4:$B$9,ABNT5101!$C$4:$C$9))</f>
        <v>3</v>
      </c>
      <c r="BW663" s="132">
        <f>IF(BR663="-","-",_xlfn.XLOOKUP(BR663,ABNT5101!$B$4:$B$9,ABNT5101!$D$4:$D$9))</f>
        <v>0.6</v>
      </c>
      <c r="BX663" s="18" t="str">
        <f t="shared" si="354"/>
        <v>ATENDE</v>
      </c>
      <c r="BY663" s="18" t="str">
        <f t="shared" si="355"/>
        <v>ATENDE</v>
      </c>
      <c r="BZ663" s="18" t="str">
        <f t="shared" si="356"/>
        <v>ATENDE</v>
      </c>
      <c r="CA663" s="22" t="str">
        <f t="shared" si="368"/>
        <v>P6</v>
      </c>
      <c r="CB663" s="23">
        <f t="shared" si="357"/>
        <v>2.9766666666666666</v>
      </c>
      <c r="CC663" s="22">
        <v>11.93</v>
      </c>
      <c r="CD663" s="22">
        <v>1.59</v>
      </c>
      <c r="CE663" s="130">
        <f>IF(CA663="-","-",_xlfn.XLOOKUP(CA663,ABNT5101!$B$4:$B$9,ABNT5101!$C$4:$C$9))</f>
        <v>3</v>
      </c>
      <c r="CF663" s="130">
        <f>IF(CA663="-","-",_xlfn.XLOOKUP(CA663,ABNT5101!$B$4:$B$9,ABNT5101!$D$4:$D$9))</f>
        <v>0.6</v>
      </c>
      <c r="CG663" s="18" t="str">
        <f t="shared" si="358"/>
        <v>ATENDE</v>
      </c>
      <c r="CH663" s="18" t="str">
        <f t="shared" si="359"/>
        <v>ATENDE</v>
      </c>
      <c r="CI663" s="18" t="str">
        <f t="shared" si="360"/>
        <v>ATENDE</v>
      </c>
      <c r="CJ663" s="133" t="str">
        <f>_xlfn.XLOOKUP(CK663,'Banco de dados'!$B:$B,'Banco de dados'!$D:$D)</f>
        <v>SX LIGHTING</v>
      </c>
      <c r="CK663" s="145" t="s">
        <v>809</v>
      </c>
      <c r="CL663" s="24" t="str">
        <f>_xlfn.XLOOKUP(CK663,'Banco de dados'!$B:$B,'Banco de dados'!$E:$E)</f>
        <v>SXINLPP070K40L12CZF7PHF</v>
      </c>
      <c r="CM663" s="24"/>
      <c r="CN663" s="24">
        <f>IF(CM663="-","-",_xlfn.XLOOKUP(CM663,'Banco de dados'!$B:$B,'Banco de dados'!$E:$E))</f>
        <v>0</v>
      </c>
      <c r="CO663" s="26">
        <f t="shared" si="361"/>
        <v>1</v>
      </c>
      <c r="CP663" s="24">
        <f>_xlfn.XLOOKUP(CK663,'Banco de dados'!$B:$B,'Banco de dados'!$H:$H)</f>
        <v>70</v>
      </c>
      <c r="CQ663" s="24">
        <f>_xlfn.XLOOKUP(CM663,'Banco de dados'!$B:$B,'Banco de dados'!$H:$H)</f>
        <v>0</v>
      </c>
      <c r="CR663" s="24">
        <f>_xlfn.XLOOKUP(CK663,'Banco de dados'!$B:$B,'Banco de dados'!$F:$F)</f>
        <v>11970</v>
      </c>
      <c r="CS663" s="24">
        <f>_xlfn.XLOOKUP(CM663,'Banco de dados'!$B:$B,'Banco de dados'!$F:$F)</f>
        <v>0</v>
      </c>
      <c r="CT663" s="25">
        <v>0</v>
      </c>
      <c r="CU663" s="25">
        <v>5</v>
      </c>
      <c r="CV663" s="24" t="str">
        <f>IF(AI663&lt;=0.5,"Curto I",IF(AND(AI663&gt;='Braços de IP'!$B$9,AI663&lt;='Braços de IP'!$D$9),'Braços de IP'!$E$9,IF(AND(AI663&gt;='Braços de IP'!$B$10,AI663&lt;='Braços de IP'!$D$10),'Braços de IP'!$E$10,IF(AND(AI663&gt;='Braços de IP'!$B$11,AI663&lt;='Braços de IP'!$D$11),'Braços de IP'!$E$11,IF(AND(AI663&gt;='Braços de IP'!$B$12,AI663&lt;='Braços de IP'!$D$12),'Braços de IP'!$E$12,IF(AND(AI663&gt;='Braços de IP'!$B$13,AI663&lt;='Braços de IP'!$D$13),'Braços de IP'!$E$13,IF(AND(AI663&gt;='Braços de IP'!$B$14,AI663&lt;='Braços de IP'!$D$14),'Braços de IP'!$E$14,"ERRO")))))))</f>
        <v>Curto II</v>
      </c>
      <c r="CW663" s="25"/>
      <c r="CX663" s="24" t="str">
        <f>IF($CW663="","",VLOOKUP($CW663,'Braços de IP'!$E$9:$I$15,2,0))</f>
        <v/>
      </c>
      <c r="CY663" s="27" t="str">
        <f>IF($CW663="","",VLOOKUP($CW663,'Braços de IP'!$E$9:$I$15,5,0))</f>
        <v/>
      </c>
      <c r="CZ663" s="24"/>
      <c r="DA663" s="24"/>
      <c r="DB663" s="24"/>
      <c r="DC663" s="24"/>
      <c r="DD663" s="24"/>
      <c r="DE663" s="24"/>
      <c r="DF663" s="28">
        <f t="shared" si="362"/>
        <v>70</v>
      </c>
      <c r="DG663" s="29">
        <f t="shared" si="363"/>
        <v>100</v>
      </c>
      <c r="DH663" s="28">
        <f t="shared" si="364"/>
        <v>170</v>
      </c>
      <c r="DI663" s="30">
        <f t="shared" si="365"/>
        <v>0.30000000000000004</v>
      </c>
      <c r="DJ663" s="31"/>
      <c r="DK663" s="32"/>
      <c r="DL663" s="15" t="s">
        <v>141</v>
      </c>
      <c r="DM663" s="15"/>
      <c r="DO663" s="33">
        <f t="shared" si="366"/>
        <v>0.40170940170940173</v>
      </c>
    </row>
    <row r="664" spans="3:125" ht="15.75" hidden="1" customHeight="1" x14ac:dyDescent="0.3">
      <c r="C664" t="s">
        <v>991</v>
      </c>
      <c r="D664" s="15">
        <v>221</v>
      </c>
      <c r="E664" s="15" t="s">
        <v>132</v>
      </c>
      <c r="F664" s="15" t="s">
        <v>393</v>
      </c>
      <c r="G664" s="15">
        <v>-30.01916928</v>
      </c>
      <c r="H664" s="15">
        <v>-50.151892869999998</v>
      </c>
      <c r="I664" s="15" t="s">
        <v>154</v>
      </c>
      <c r="J664" s="15" t="s">
        <v>135</v>
      </c>
      <c r="K664" s="15" t="s">
        <v>136</v>
      </c>
      <c r="L664" s="15" t="s">
        <v>148</v>
      </c>
      <c r="M664" s="15">
        <v>100</v>
      </c>
      <c r="N664" s="15">
        <v>17</v>
      </c>
      <c r="O664" s="15">
        <v>0</v>
      </c>
      <c r="P664" s="15">
        <f t="shared" si="340"/>
        <v>200</v>
      </c>
      <c r="Q664" s="20">
        <v>2</v>
      </c>
      <c r="R664" s="16">
        <v>2.5</v>
      </c>
      <c r="S664" s="16">
        <v>7</v>
      </c>
      <c r="T664" s="15"/>
      <c r="U664" s="15"/>
      <c r="V664" s="15">
        <v>0</v>
      </c>
      <c r="W664" s="15">
        <v>2.5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 t="s">
        <v>138</v>
      </c>
      <c r="AD664" s="15" t="s">
        <v>139</v>
      </c>
      <c r="AE664" s="15">
        <v>52.5</v>
      </c>
      <c r="AF664" s="15">
        <v>7.1</v>
      </c>
      <c r="AG664" s="15">
        <v>1</v>
      </c>
      <c r="AH664" s="15">
        <v>0.6</v>
      </c>
      <c r="AI664" s="15">
        <v>1.3</v>
      </c>
      <c r="AJ664" s="16">
        <f t="shared" si="341"/>
        <v>0.70000000000000007</v>
      </c>
      <c r="AK664" s="16" t="s">
        <v>135</v>
      </c>
      <c r="AL664" s="16" t="s">
        <v>135</v>
      </c>
      <c r="AM664" s="15" t="s">
        <v>140</v>
      </c>
      <c r="AN664" s="16">
        <f t="shared" si="342"/>
        <v>2</v>
      </c>
      <c r="AO664" s="16">
        <v>0</v>
      </c>
      <c r="AP664" s="16">
        <v>0</v>
      </c>
      <c r="AQ664" s="16">
        <v>0</v>
      </c>
      <c r="AR664" s="16">
        <v>0</v>
      </c>
      <c r="AS664" s="16">
        <v>0</v>
      </c>
      <c r="AT664" s="16" t="s">
        <v>135</v>
      </c>
      <c r="AU664" s="17">
        <f t="shared" si="343"/>
        <v>0</v>
      </c>
      <c r="AV664" s="17"/>
      <c r="AW664" s="17">
        <f>VLOOKUP(I664,ABNT5101!$I$3:$J$9,2)</f>
        <v>10</v>
      </c>
      <c r="AX664" s="17">
        <f>VLOOKUP(I664,ABNT5101!$I$3:$M$9,5)</f>
        <v>0.18</v>
      </c>
      <c r="AY664" s="131" t="str">
        <f>_xlfn.XLOOKUP(I664,ABNT5101!$I:$I,ABNT5101!$L:$L)</f>
        <v>-</v>
      </c>
      <c r="AZ664" s="131">
        <f>_xlfn.XLOOKUP(I664,ABNT5101!$I:$I,ABNT5101!M:M)</f>
        <v>0.18</v>
      </c>
      <c r="BA664" s="131" t="str">
        <f>_xlfn.XLOOKUP(I664,ABNT5101!$I:$I,ABNT5101!N:N)</f>
        <v>-</v>
      </c>
      <c r="BB664" s="131">
        <f>_xlfn.XLOOKUP(I664,ABNT5101!$I:$I,ABNT5101!O:O)</f>
        <v>16</v>
      </c>
      <c r="BC664" s="18" t="str">
        <f t="shared" si="344"/>
        <v>ATENDE</v>
      </c>
      <c r="BD664" s="19">
        <f t="shared" si="345"/>
        <v>5.600000000000005E-2</v>
      </c>
      <c r="BE664" s="19">
        <f t="shared" si="346"/>
        <v>3</v>
      </c>
      <c r="BF664" s="19" t="str">
        <f t="shared" si="347"/>
        <v>-</v>
      </c>
      <c r="BG664" s="35">
        <v>10.56</v>
      </c>
      <c r="BH664" s="35">
        <v>0.72</v>
      </c>
      <c r="BI664" s="20"/>
      <c r="BJ664" s="20"/>
      <c r="BK664" s="21"/>
      <c r="BL664" s="20"/>
      <c r="BM664" s="18" t="str">
        <f t="shared" si="348"/>
        <v>ATENDE</v>
      </c>
      <c r="BN664" s="18" t="str">
        <f t="shared" si="349"/>
        <v>ATENDE</v>
      </c>
      <c r="BO664" s="18" t="str">
        <f t="shared" si="350"/>
        <v>ATENDE</v>
      </c>
      <c r="BP664" s="18" t="str">
        <f t="shared" si="351"/>
        <v>ATENDE</v>
      </c>
      <c r="BQ664" s="22" t="str">
        <f t="shared" si="352"/>
        <v>C4</v>
      </c>
      <c r="BR664" s="22" t="str">
        <f t="shared" si="367"/>
        <v>P6</v>
      </c>
      <c r="BS664" s="23">
        <f t="shared" si="353"/>
        <v>0.98333333333333339</v>
      </c>
      <c r="BT664" s="20">
        <v>5.95</v>
      </c>
      <c r="BU664" s="20">
        <v>4.54</v>
      </c>
      <c r="BV664" s="132">
        <f>IF(BR664="-","-",_xlfn.XLOOKUP(BR664,ABNT5101!$B$4:$B$9,ABNT5101!$C$4:$C$9))</f>
        <v>3</v>
      </c>
      <c r="BW664" s="132">
        <f>IF(BR664="-","-",_xlfn.XLOOKUP(BR664,ABNT5101!$B$4:$B$9,ABNT5101!$D$4:$D$9))</f>
        <v>0.6</v>
      </c>
      <c r="BX664" s="18" t="str">
        <f t="shared" si="354"/>
        <v>ATENDE</v>
      </c>
      <c r="BY664" s="18" t="str">
        <f t="shared" si="355"/>
        <v>ATENDE</v>
      </c>
      <c r="BZ664" s="18" t="str">
        <f t="shared" si="356"/>
        <v>ATENDE</v>
      </c>
      <c r="CA664" s="22" t="str">
        <f t="shared" si="368"/>
        <v>P6</v>
      </c>
      <c r="CB664" s="23">
        <f t="shared" si="357"/>
        <v>1.8800000000000003</v>
      </c>
      <c r="CC664" s="22">
        <v>8.64</v>
      </c>
      <c r="CD664" s="22">
        <v>6.04</v>
      </c>
      <c r="CE664" s="130">
        <f>IF(CA664="-","-",_xlfn.XLOOKUP(CA664,ABNT5101!$B$4:$B$9,ABNT5101!$C$4:$C$9))</f>
        <v>3</v>
      </c>
      <c r="CF664" s="130">
        <f>IF(CA664="-","-",_xlfn.XLOOKUP(CA664,ABNT5101!$B$4:$B$9,ABNT5101!$D$4:$D$9))</f>
        <v>0.6</v>
      </c>
      <c r="CG664" s="18" t="str">
        <f t="shared" si="358"/>
        <v>ATENDE</v>
      </c>
      <c r="CH664" s="18" t="str">
        <f t="shared" si="359"/>
        <v>ATENDE</v>
      </c>
      <c r="CI664" s="18" t="str">
        <f t="shared" si="360"/>
        <v>ATENDE</v>
      </c>
      <c r="CJ664" s="133" t="str">
        <f>_xlfn.XLOOKUP(CK664,'Banco de dados'!$B:$B,'Banco de dados'!$D:$D)</f>
        <v>TECNOWATT</v>
      </c>
      <c r="CK664" s="145" t="s">
        <v>824</v>
      </c>
      <c r="CL664" s="24" t="str">
        <f>_xlfn.XLOOKUP(CK664,'Banco de dados'!$B:$B,'Banco de dados'!$E:$E)</f>
        <v>SIGSAGPTLRRSSNDL_30W_38IBBRS
1-10C1MUN6.5</v>
      </c>
      <c r="CM664" s="24"/>
      <c r="CN664" s="24">
        <f>IF(CM664="-","-",_xlfn.XLOOKUP(CM664,'Banco de dados'!$B:$B,'Banco de dados'!$E:$E))</f>
        <v>0</v>
      </c>
      <c r="CO664" s="26">
        <f t="shared" si="361"/>
        <v>1</v>
      </c>
      <c r="CP664" s="24">
        <f>_xlfn.XLOOKUP(CK664,'Banco de dados'!$B:$B,'Banco de dados'!$H:$H)</f>
        <v>30</v>
      </c>
      <c r="CQ664" s="24">
        <f>_xlfn.XLOOKUP(CM664,'Banco de dados'!$B:$B,'Banco de dados'!$H:$H)</f>
        <v>0</v>
      </c>
      <c r="CR664" s="24">
        <f>_xlfn.XLOOKUP(CK664,'Banco de dados'!$B:$B,'Banco de dados'!$F:$F)</f>
        <v>5266</v>
      </c>
      <c r="CS664" s="24">
        <f>_xlfn.XLOOKUP(CM664,'Banco de dados'!$B:$B,'Banco de dados'!$F:$F)</f>
        <v>0</v>
      </c>
      <c r="CT664" s="25">
        <v>0</v>
      </c>
      <c r="CU664" s="25">
        <v>5</v>
      </c>
      <c r="CV664" s="24" t="str">
        <f>IF(AI664&lt;=0.5,"Curto I",IF(AND(AI664&gt;='Braços de IP'!$B$9,AI664&lt;='Braços de IP'!$D$9),'Braços de IP'!$E$9,IF(AND(AI664&gt;='Braços de IP'!$B$10,AI664&lt;='Braços de IP'!$D$10),'Braços de IP'!$E$10,IF(AND(AI664&gt;='Braços de IP'!$B$11,AI664&lt;='Braços de IP'!$D$11),'Braços de IP'!$E$11,IF(AND(AI664&gt;='Braços de IP'!$B$12,AI664&lt;='Braços de IP'!$D$12),'Braços de IP'!$E$12,IF(AND(AI664&gt;='Braços de IP'!$B$13,AI664&lt;='Braços de IP'!$D$13),'Braços de IP'!$E$13,IF(AND(AI664&gt;='Braços de IP'!$B$14,AI664&lt;='Braços de IP'!$D$14),'Braços de IP'!$E$14,"ERRO")))))))</f>
        <v>Curto II</v>
      </c>
      <c r="CW664" s="25"/>
      <c r="CX664" s="24" t="str">
        <f>IF($CW664="","",VLOOKUP($CW664,'Braços de IP'!$E$9:$I$15,2,0))</f>
        <v/>
      </c>
      <c r="CY664" s="27" t="str">
        <f>IF($CW664="","",VLOOKUP($CW664,'Braços de IP'!$E$9:$I$15,5,0))</f>
        <v/>
      </c>
      <c r="CZ664" s="24" t="s">
        <v>646</v>
      </c>
      <c r="DA664" s="24">
        <v>1</v>
      </c>
      <c r="DB664" s="24"/>
      <c r="DC664" s="24" t="s">
        <v>1002</v>
      </c>
      <c r="DD664" s="24"/>
      <c r="DE664" s="24"/>
      <c r="DF664" s="28">
        <f t="shared" si="362"/>
        <v>30</v>
      </c>
      <c r="DG664" s="29">
        <f t="shared" si="363"/>
        <v>100</v>
      </c>
      <c r="DH664" s="28">
        <f t="shared" si="364"/>
        <v>130</v>
      </c>
      <c r="DI664" s="30">
        <f t="shared" si="365"/>
        <v>0.7</v>
      </c>
      <c r="DJ664" s="31"/>
      <c r="DK664" s="32"/>
      <c r="DL664" s="15" t="s">
        <v>141</v>
      </c>
      <c r="DM664" s="15"/>
      <c r="DO664" s="33">
        <f t="shared" si="366"/>
        <v>0.74358974358974361</v>
      </c>
      <c r="DU664" t="s">
        <v>227</v>
      </c>
    </row>
    <row r="665" spans="3:125" ht="15.75" hidden="1" customHeight="1" x14ac:dyDescent="0.3">
      <c r="C665" t="s">
        <v>991</v>
      </c>
      <c r="D665" s="15">
        <v>222</v>
      </c>
      <c r="E665" s="15" t="s">
        <v>132</v>
      </c>
      <c r="F665" s="15" t="s">
        <v>394</v>
      </c>
      <c r="G665" s="15">
        <v>-30.00740154</v>
      </c>
      <c r="H665" s="15">
        <v>-50.152964150000003</v>
      </c>
      <c r="I665" s="15" t="s">
        <v>193</v>
      </c>
      <c r="J665" s="15" t="s">
        <v>135</v>
      </c>
      <c r="K665" s="15" t="s">
        <v>136</v>
      </c>
      <c r="L665" s="15" t="s">
        <v>148</v>
      </c>
      <c r="M665" s="15">
        <v>100</v>
      </c>
      <c r="N665" s="15">
        <v>17</v>
      </c>
      <c r="O665" s="15">
        <v>0</v>
      </c>
      <c r="P665" s="15">
        <f t="shared" si="340"/>
        <v>200</v>
      </c>
      <c r="Q665" s="20">
        <v>2</v>
      </c>
      <c r="R665" s="16">
        <v>2.5</v>
      </c>
      <c r="S665" s="16">
        <v>7</v>
      </c>
      <c r="T665" s="15"/>
      <c r="U665" s="15"/>
      <c r="V665" s="15">
        <v>0</v>
      </c>
      <c r="W665" s="15">
        <v>2.5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 t="s">
        <v>138</v>
      </c>
      <c r="AD665" s="15" t="s">
        <v>139</v>
      </c>
      <c r="AE665" s="15">
        <v>42.9</v>
      </c>
      <c r="AF665" s="15">
        <v>6.3</v>
      </c>
      <c r="AG665" s="15">
        <v>1</v>
      </c>
      <c r="AH665" s="15">
        <v>0.3</v>
      </c>
      <c r="AI665" s="15">
        <v>1.3</v>
      </c>
      <c r="AJ665" s="16">
        <f t="shared" si="341"/>
        <v>1</v>
      </c>
      <c r="AK665" s="16" t="s">
        <v>135</v>
      </c>
      <c r="AL665" s="16" t="s">
        <v>135</v>
      </c>
      <c r="AM665" s="15" t="s">
        <v>140</v>
      </c>
      <c r="AN665" s="16">
        <f t="shared" si="342"/>
        <v>2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 t="s">
        <v>135</v>
      </c>
      <c r="AU665" s="17">
        <f t="shared" si="343"/>
        <v>0</v>
      </c>
      <c r="AV665" s="17"/>
      <c r="AW665" s="17">
        <f>VLOOKUP(I665,ABNT5101!$I$3:$J$9,2)</f>
        <v>15</v>
      </c>
      <c r="AX665" s="17">
        <f>VLOOKUP(I665,ABNT5101!$I$3:$M$9,5)</f>
        <v>0.18</v>
      </c>
      <c r="AY665" s="131" t="str">
        <f>_xlfn.XLOOKUP(I665,ABNT5101!$I:$I,ABNT5101!$L:$L)</f>
        <v>-</v>
      </c>
      <c r="AZ665" s="131">
        <f>_xlfn.XLOOKUP(I665,ABNT5101!$I:$I,ABNT5101!M:M)</f>
        <v>0.18</v>
      </c>
      <c r="BA665" s="131" t="str">
        <f>_xlfn.XLOOKUP(I665,ABNT5101!$I:$I,ABNT5101!N:N)</f>
        <v>-</v>
      </c>
      <c r="BB665" s="131">
        <f>_xlfn.XLOOKUP(I665,ABNT5101!$I:$I,ABNT5101!O:O)</f>
        <v>15</v>
      </c>
      <c r="BC665" s="18" t="str">
        <f t="shared" si="344"/>
        <v>ATENDE</v>
      </c>
      <c r="BD665" s="19">
        <f t="shared" si="345"/>
        <v>2.6666666666666616E-2</v>
      </c>
      <c r="BE665" s="19">
        <f t="shared" si="346"/>
        <v>0.16666666666666674</v>
      </c>
      <c r="BF665" s="19" t="str">
        <f t="shared" si="347"/>
        <v>-</v>
      </c>
      <c r="BG665" s="20">
        <v>15.4</v>
      </c>
      <c r="BH665" s="20">
        <v>0.21</v>
      </c>
      <c r="BI665" s="20"/>
      <c r="BJ665" s="20"/>
      <c r="BK665" s="21"/>
      <c r="BL665" s="20"/>
      <c r="BM665" s="18" t="str">
        <f t="shared" si="348"/>
        <v>ATENDE</v>
      </c>
      <c r="BN665" s="18" t="str">
        <f t="shared" si="349"/>
        <v>ATENDE</v>
      </c>
      <c r="BO665" s="18" t="str">
        <f t="shared" si="350"/>
        <v>ATENDE</v>
      </c>
      <c r="BP665" s="18" t="str">
        <f t="shared" si="351"/>
        <v>ATENDE</v>
      </c>
      <c r="BQ665" s="22" t="str">
        <f t="shared" si="352"/>
        <v>C3</v>
      </c>
      <c r="BR665" s="22" t="str">
        <f t="shared" si="367"/>
        <v>P6</v>
      </c>
      <c r="BS665" s="23">
        <f t="shared" si="353"/>
        <v>1.9733333333333332</v>
      </c>
      <c r="BT665" s="20">
        <v>8.92</v>
      </c>
      <c r="BU665" s="20">
        <v>2.06</v>
      </c>
      <c r="BV665" s="132">
        <f>IF(BR665="-","-",_xlfn.XLOOKUP(BR665,ABNT5101!$B$4:$B$9,ABNT5101!$C$4:$C$9))</f>
        <v>3</v>
      </c>
      <c r="BW665" s="132">
        <f>IF(BR665="-","-",_xlfn.XLOOKUP(BR665,ABNT5101!$B$4:$B$9,ABNT5101!$D$4:$D$9))</f>
        <v>0.6</v>
      </c>
      <c r="BX665" s="18" t="str">
        <f t="shared" si="354"/>
        <v>ATENDE</v>
      </c>
      <c r="BY665" s="18" t="str">
        <f t="shared" si="355"/>
        <v>ATENDE</v>
      </c>
      <c r="BZ665" s="18" t="str">
        <f t="shared" si="356"/>
        <v>ATENDE</v>
      </c>
      <c r="CA665" s="22" t="str">
        <f t="shared" si="368"/>
        <v>P6</v>
      </c>
      <c r="CB665" s="23">
        <f t="shared" si="357"/>
        <v>2.6666666666666665</v>
      </c>
      <c r="CC665" s="22">
        <v>11</v>
      </c>
      <c r="CD665" s="22">
        <v>1.7</v>
      </c>
      <c r="CE665" s="130">
        <f>IF(CA665="-","-",_xlfn.XLOOKUP(CA665,ABNT5101!$B$4:$B$9,ABNT5101!$C$4:$C$9))</f>
        <v>3</v>
      </c>
      <c r="CF665" s="130">
        <f>IF(CA665="-","-",_xlfn.XLOOKUP(CA665,ABNT5101!$B$4:$B$9,ABNT5101!$D$4:$D$9))</f>
        <v>0.6</v>
      </c>
      <c r="CG665" s="18" t="str">
        <f t="shared" si="358"/>
        <v>ATENDE</v>
      </c>
      <c r="CH665" s="18" t="str">
        <f t="shared" si="359"/>
        <v>ATENDE</v>
      </c>
      <c r="CI665" s="18" t="str">
        <f t="shared" si="360"/>
        <v>ATENDE</v>
      </c>
      <c r="CJ665" s="133" t="str">
        <f>_xlfn.XLOOKUP(CK665,'Banco de dados'!$B:$B,'Banco de dados'!$D:$D)</f>
        <v>LEDSTAR</v>
      </c>
      <c r="CK665" s="145" t="s">
        <v>717</v>
      </c>
      <c r="CL665" s="24" t="str">
        <f>_xlfn.XLOOKUP(CK665,'Banco de dados'!$B:$B,'Banco de dados'!$E:$E)</f>
        <v>LUM LED SL VT 9.1 72W</v>
      </c>
      <c r="CM665" s="24"/>
      <c r="CN665" s="24" t="e">
        <f>IF(CM665="-","-",_xlfn.XLOOKUP(CM665,'Banco de dados'!$B:$B,'Banco de dados'!$E:$E))</f>
        <v>#N/A</v>
      </c>
      <c r="CO665" s="26">
        <f t="shared" si="361"/>
        <v>1</v>
      </c>
      <c r="CP665" s="24">
        <f>_xlfn.XLOOKUP(CK665,'Banco de dados'!$B:$B,'Banco de dados'!$H:$H)</f>
        <v>72</v>
      </c>
      <c r="CQ665" s="24">
        <f>_xlfn.XLOOKUP(CM665,'Banco de dados'!$B:$B,'Banco de dados'!$H:$H)</f>
        <v>0</v>
      </c>
      <c r="CR665" s="24">
        <f>_xlfn.XLOOKUP(CK665,'Banco de dados'!$B:$B,'Banco de dados'!$F:$F)</f>
        <v>12107</v>
      </c>
      <c r="CS665" s="24">
        <f>_xlfn.XLOOKUP(CM665,'Banco de dados'!$B:$B,'Banco de dados'!$F:$F)</f>
        <v>0</v>
      </c>
      <c r="CT665" s="25">
        <v>0</v>
      </c>
      <c r="CU665" s="25">
        <v>5</v>
      </c>
      <c r="CV665" s="24" t="str">
        <f>IF(AI665&lt;=0.5,"Curto I",IF(AND(AI665&gt;='Braços de IP'!$B$9,AI665&lt;='Braços de IP'!$D$9),'Braços de IP'!$E$9,IF(AND(AI665&gt;='Braços de IP'!$B$10,AI665&lt;='Braços de IP'!$D$10),'Braços de IP'!$E$10,IF(AND(AI665&gt;='Braços de IP'!$B$11,AI665&lt;='Braços de IP'!$D$11),'Braços de IP'!$E$11,IF(AND(AI665&gt;='Braços de IP'!$B$12,AI665&lt;='Braços de IP'!$D$12),'Braços de IP'!$E$12,IF(AND(AI665&gt;='Braços de IP'!$B$13,AI665&lt;='Braços de IP'!$D$13),'Braços de IP'!$E$13,IF(AND(AI665&gt;='Braços de IP'!$B$14,AI665&lt;='Braços de IP'!$D$14),'Braços de IP'!$E$14,"ERRO")))))))</f>
        <v>Curto II</v>
      </c>
      <c r="CW665" s="25"/>
      <c r="CX665" s="24"/>
      <c r="CY665" s="27"/>
      <c r="CZ665" s="24"/>
      <c r="DA665" s="24"/>
      <c r="DB665" s="24"/>
      <c r="DC665" s="24"/>
      <c r="DD665" s="24"/>
      <c r="DE665" s="24"/>
      <c r="DF665" s="28">
        <f t="shared" si="362"/>
        <v>72</v>
      </c>
      <c r="DG665" s="29">
        <f t="shared" si="363"/>
        <v>100</v>
      </c>
      <c r="DH665" s="28">
        <f t="shared" si="364"/>
        <v>172</v>
      </c>
      <c r="DI665" s="30">
        <f t="shared" si="365"/>
        <v>0.28000000000000003</v>
      </c>
      <c r="DJ665" s="31"/>
      <c r="DK665" s="32"/>
      <c r="DL665" s="15" t="s">
        <v>141</v>
      </c>
      <c r="DM665" s="15"/>
      <c r="DO665" s="33">
        <f t="shared" si="366"/>
        <v>0.38461538461538464</v>
      </c>
    </row>
    <row r="666" spans="3:125" ht="15.75" hidden="1" customHeight="1" x14ac:dyDescent="0.3">
      <c r="C666" t="s">
        <v>991</v>
      </c>
      <c r="D666" s="15">
        <v>222</v>
      </c>
      <c r="E666" s="15" t="s">
        <v>132</v>
      </c>
      <c r="F666" s="15" t="s">
        <v>394</v>
      </c>
      <c r="G666" s="15">
        <v>-30.00740154</v>
      </c>
      <c r="H666" s="15">
        <v>-50.152964150000003</v>
      </c>
      <c r="I666" s="15" t="s">
        <v>193</v>
      </c>
      <c r="J666" s="15" t="s">
        <v>135</v>
      </c>
      <c r="K666" s="15" t="s">
        <v>136</v>
      </c>
      <c r="L666" s="15" t="s">
        <v>148</v>
      </c>
      <c r="M666" s="15">
        <v>100</v>
      </c>
      <c r="N666" s="15">
        <v>17</v>
      </c>
      <c r="O666" s="15">
        <v>0</v>
      </c>
      <c r="P666" s="15">
        <f t="shared" si="340"/>
        <v>200</v>
      </c>
      <c r="Q666" s="20">
        <v>2</v>
      </c>
      <c r="R666" s="16">
        <v>2.5</v>
      </c>
      <c r="S666" s="16">
        <v>7</v>
      </c>
      <c r="T666" s="15"/>
      <c r="U666" s="15"/>
      <c r="V666" s="15">
        <v>0</v>
      </c>
      <c r="W666" s="15">
        <v>2.5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 t="s">
        <v>138</v>
      </c>
      <c r="AD666" s="15" t="s">
        <v>139</v>
      </c>
      <c r="AE666" s="15">
        <v>42.9</v>
      </c>
      <c r="AF666" s="15">
        <v>6.3</v>
      </c>
      <c r="AG666" s="15">
        <v>1</v>
      </c>
      <c r="AH666" s="15">
        <v>0.3</v>
      </c>
      <c r="AI666" s="15">
        <v>1.3</v>
      </c>
      <c r="AJ666" s="16">
        <f t="shared" si="341"/>
        <v>1</v>
      </c>
      <c r="AK666" s="16" t="s">
        <v>135</v>
      </c>
      <c r="AL666" s="16" t="s">
        <v>135</v>
      </c>
      <c r="AM666" s="15" t="s">
        <v>140</v>
      </c>
      <c r="AN666" s="16">
        <f t="shared" si="342"/>
        <v>2</v>
      </c>
      <c r="AO666" s="16">
        <v>0</v>
      </c>
      <c r="AP666" s="16">
        <v>0</v>
      </c>
      <c r="AQ666" s="16">
        <v>0</v>
      </c>
      <c r="AR666" s="16">
        <v>0</v>
      </c>
      <c r="AS666" s="16">
        <v>0</v>
      </c>
      <c r="AT666" s="16" t="s">
        <v>135</v>
      </c>
      <c r="AU666" s="17">
        <f t="shared" si="343"/>
        <v>0</v>
      </c>
      <c r="AV666" s="17"/>
      <c r="AW666" s="17">
        <f>VLOOKUP(I666,ABNT5101!$I$3:$J$9,2)</f>
        <v>15</v>
      </c>
      <c r="AX666" s="17">
        <f>VLOOKUP(I666,ABNT5101!$I$3:$M$9,5)</f>
        <v>0.18</v>
      </c>
      <c r="AY666" s="131" t="str">
        <f>_xlfn.XLOOKUP(I666,ABNT5101!$I:$I,ABNT5101!$L:$L)</f>
        <v>-</v>
      </c>
      <c r="AZ666" s="131">
        <f>_xlfn.XLOOKUP(I666,ABNT5101!$I:$I,ABNT5101!M:M)</f>
        <v>0.18</v>
      </c>
      <c r="BA666" s="131" t="str">
        <f>_xlfn.XLOOKUP(I666,ABNT5101!$I:$I,ABNT5101!N:N)</f>
        <v>-</v>
      </c>
      <c r="BB666" s="131">
        <f>_xlfn.XLOOKUP(I666,ABNT5101!$I:$I,ABNT5101!O:O)</f>
        <v>15</v>
      </c>
      <c r="BC666" s="18" t="str">
        <f t="shared" si="344"/>
        <v>ATENDE</v>
      </c>
      <c r="BD666" s="19">
        <f t="shared" si="345"/>
        <v>0.21199999999999997</v>
      </c>
      <c r="BE666" s="19">
        <f t="shared" si="346"/>
        <v>0.11111111111111116</v>
      </c>
      <c r="BF666" s="19" t="str">
        <f t="shared" si="347"/>
        <v>-</v>
      </c>
      <c r="BG666" s="20">
        <v>18.18</v>
      </c>
      <c r="BH666" s="20">
        <v>0.2</v>
      </c>
      <c r="BI666" s="20"/>
      <c r="BJ666" s="20"/>
      <c r="BK666" s="21"/>
      <c r="BL666" s="20"/>
      <c r="BM666" s="18" t="str">
        <f t="shared" si="348"/>
        <v>ATENDE</v>
      </c>
      <c r="BN666" s="18" t="str">
        <f t="shared" si="349"/>
        <v>ATENDE</v>
      </c>
      <c r="BO666" s="18" t="str">
        <f t="shared" si="350"/>
        <v>ATENDE</v>
      </c>
      <c r="BP666" s="18" t="str">
        <f t="shared" si="351"/>
        <v>ATENDE</v>
      </c>
      <c r="BQ666" s="22" t="str">
        <f t="shared" si="352"/>
        <v>C3</v>
      </c>
      <c r="BR666" s="22" t="str">
        <f t="shared" si="367"/>
        <v>P6</v>
      </c>
      <c r="BS666" s="23">
        <f t="shared" si="353"/>
        <v>2.4133333333333336</v>
      </c>
      <c r="BT666" s="20">
        <v>10.24</v>
      </c>
      <c r="BU666" s="20">
        <v>2.63</v>
      </c>
      <c r="BV666" s="132">
        <f>IF(BR666="-","-",_xlfn.XLOOKUP(BR666,ABNT5101!$B$4:$B$9,ABNT5101!$C$4:$C$9))</f>
        <v>3</v>
      </c>
      <c r="BW666" s="132">
        <f>IF(BR666="-","-",_xlfn.XLOOKUP(BR666,ABNT5101!$B$4:$B$9,ABNT5101!$D$4:$D$9))</f>
        <v>0.6</v>
      </c>
      <c r="BX666" s="18" t="str">
        <f t="shared" si="354"/>
        <v>ATENDE</v>
      </c>
      <c r="BY666" s="18" t="str">
        <f t="shared" si="355"/>
        <v>ATENDE</v>
      </c>
      <c r="BZ666" s="18" t="str">
        <f t="shared" si="356"/>
        <v>ATENDE</v>
      </c>
      <c r="CA666" s="22" t="str">
        <f t="shared" si="368"/>
        <v>P6</v>
      </c>
      <c r="CB666" s="23">
        <f t="shared" si="357"/>
        <v>3.7800000000000002</v>
      </c>
      <c r="CC666" s="22">
        <v>14.34</v>
      </c>
      <c r="CD666" s="22">
        <v>1.71</v>
      </c>
      <c r="CE666" s="130">
        <f>IF(CA666="-","-",_xlfn.XLOOKUP(CA666,ABNT5101!$B$4:$B$9,ABNT5101!$C$4:$C$9))</f>
        <v>3</v>
      </c>
      <c r="CF666" s="130">
        <f>IF(CA666="-","-",_xlfn.XLOOKUP(CA666,ABNT5101!$B$4:$B$9,ABNT5101!$D$4:$D$9))</f>
        <v>0.6</v>
      </c>
      <c r="CG666" s="18" t="str">
        <f t="shared" si="358"/>
        <v>ATENDE</v>
      </c>
      <c r="CH666" s="18" t="str">
        <f t="shared" si="359"/>
        <v>ATENDE</v>
      </c>
      <c r="CI666" s="18" t="str">
        <f t="shared" si="360"/>
        <v>ATENDE</v>
      </c>
      <c r="CJ666" s="133" t="str">
        <f>_xlfn.XLOOKUP(CK666,'Banco de dados'!$B:$B,'Banco de dados'!$D:$D)</f>
        <v>SX LIGHTING</v>
      </c>
      <c r="CK666" s="145" t="s">
        <v>809</v>
      </c>
      <c r="CL666" s="24" t="str">
        <f>_xlfn.XLOOKUP(CK666,'Banco de dados'!$B:$B,'Banco de dados'!$E:$E)</f>
        <v>SXINLPP070K40L12CZF7PHF</v>
      </c>
      <c r="CM666" s="24"/>
      <c r="CN666" s="24" t="e">
        <f>IF(CM666="-","-",_xlfn.XLOOKUP(CM666,'Banco de dados'!$B:$B,'Banco de dados'!$E:$E))</f>
        <v>#N/A</v>
      </c>
      <c r="CO666" s="26">
        <f t="shared" si="361"/>
        <v>1</v>
      </c>
      <c r="CP666" s="24">
        <f>_xlfn.XLOOKUP(CK666,'Banco de dados'!$B:$B,'Banco de dados'!$H:$H)</f>
        <v>70</v>
      </c>
      <c r="CQ666" s="24" t="e">
        <f>_xlfn.XLOOKUP(CM666,'Banco de dados'!$B:$B,'Banco de dados'!$H:$H)</f>
        <v>#N/A</v>
      </c>
      <c r="CR666" s="24">
        <f>_xlfn.XLOOKUP(CK666,'Banco de dados'!$B:$B,'Banco de dados'!$F:$F)</f>
        <v>11970</v>
      </c>
      <c r="CS666" s="24">
        <f>_xlfn.XLOOKUP(CM666,'Banco de dados'!$B:$B,'Banco de dados'!$F:$F)</f>
        <v>0</v>
      </c>
      <c r="CT666" s="25">
        <v>0</v>
      </c>
      <c r="CU666" s="25">
        <v>5</v>
      </c>
      <c r="CV666" s="24" t="str">
        <f>IF(AI666&lt;=0.5,"Curto I",IF(AND(AI666&gt;='Braços de IP'!$B$9,AI666&lt;='Braços de IP'!$D$9),'Braços de IP'!$E$9,IF(AND(AI666&gt;='Braços de IP'!$B$10,AI666&lt;='Braços de IP'!$D$10),'Braços de IP'!$E$10,IF(AND(AI666&gt;='Braços de IP'!$B$11,AI666&lt;='Braços de IP'!$D$11),'Braços de IP'!$E$11,IF(AND(AI666&gt;='Braços de IP'!$B$12,AI666&lt;='Braços de IP'!$D$12),'Braços de IP'!$E$12,IF(AND(AI666&gt;='Braços de IP'!$B$13,AI666&lt;='Braços de IP'!$D$13),'Braços de IP'!$E$13,IF(AND(AI666&gt;='Braços de IP'!$B$14,AI666&lt;='Braços de IP'!$D$14),'Braços de IP'!$E$14,"ERRO")))))))</f>
        <v>Curto II</v>
      </c>
      <c r="CW666" s="25"/>
      <c r="CX666" s="24"/>
      <c r="CY666" s="27"/>
      <c r="CZ666" s="24"/>
      <c r="DA666" s="24"/>
      <c r="DB666" s="24"/>
      <c r="DC666" s="24"/>
      <c r="DD666" s="24"/>
      <c r="DE666" s="24"/>
      <c r="DF666" s="28">
        <f t="shared" si="362"/>
        <v>70</v>
      </c>
      <c r="DG666" s="29">
        <f t="shared" si="363"/>
        <v>100</v>
      </c>
      <c r="DH666" s="28">
        <f t="shared" si="364"/>
        <v>170</v>
      </c>
      <c r="DI666" s="30">
        <f t="shared" si="365"/>
        <v>0.30000000000000004</v>
      </c>
      <c r="DJ666" s="31"/>
      <c r="DK666" s="32"/>
      <c r="DL666" s="15" t="s">
        <v>141</v>
      </c>
      <c r="DM666" s="15"/>
      <c r="DO666" s="33">
        <f t="shared" si="366"/>
        <v>0.40170940170940173</v>
      </c>
    </row>
    <row r="667" spans="3:125" ht="15.75" customHeight="1" x14ac:dyDescent="0.3">
      <c r="C667" t="s">
        <v>991</v>
      </c>
      <c r="D667" s="15">
        <v>222</v>
      </c>
      <c r="E667" s="15" t="s">
        <v>132</v>
      </c>
      <c r="F667" s="15" t="s">
        <v>394</v>
      </c>
      <c r="G667" s="15">
        <v>-30.00740154</v>
      </c>
      <c r="H667" s="15">
        <v>-50.152964150000003</v>
      </c>
      <c r="I667" s="15" t="s">
        <v>193</v>
      </c>
      <c r="J667" s="15" t="s">
        <v>135</v>
      </c>
      <c r="K667" s="15" t="s">
        <v>136</v>
      </c>
      <c r="L667" s="15" t="s">
        <v>148</v>
      </c>
      <c r="M667" s="15">
        <v>100</v>
      </c>
      <c r="N667" s="15">
        <v>17</v>
      </c>
      <c r="O667" s="15">
        <v>0</v>
      </c>
      <c r="P667" s="15">
        <f t="shared" si="340"/>
        <v>200</v>
      </c>
      <c r="Q667" s="20">
        <v>2</v>
      </c>
      <c r="R667" s="16">
        <v>2.5</v>
      </c>
      <c r="S667" s="16">
        <v>7</v>
      </c>
      <c r="T667" s="15"/>
      <c r="U667" s="15"/>
      <c r="V667" s="15">
        <v>0</v>
      </c>
      <c r="W667" s="15">
        <v>2.5</v>
      </c>
      <c r="X667" s="15">
        <v>0</v>
      </c>
      <c r="Y667" s="15">
        <v>0</v>
      </c>
      <c r="Z667" s="15">
        <v>0</v>
      </c>
      <c r="AA667" s="15">
        <v>0</v>
      </c>
      <c r="AB667" s="15">
        <v>0</v>
      </c>
      <c r="AC667" s="15" t="s">
        <v>138</v>
      </c>
      <c r="AD667" s="15" t="s">
        <v>139</v>
      </c>
      <c r="AE667" s="15">
        <v>42.9</v>
      </c>
      <c r="AF667" s="15">
        <v>6.3</v>
      </c>
      <c r="AG667" s="15">
        <v>1</v>
      </c>
      <c r="AH667" s="15">
        <v>0.3</v>
      </c>
      <c r="AI667" s="15">
        <v>1.3</v>
      </c>
      <c r="AJ667" s="16">
        <f t="shared" si="341"/>
        <v>1</v>
      </c>
      <c r="AK667" s="16" t="s">
        <v>135</v>
      </c>
      <c r="AL667" s="16" t="s">
        <v>135</v>
      </c>
      <c r="AM667" s="15" t="s">
        <v>140</v>
      </c>
      <c r="AN667" s="16">
        <f t="shared" si="342"/>
        <v>2</v>
      </c>
      <c r="AO667" s="16">
        <v>0</v>
      </c>
      <c r="AP667" s="16">
        <v>0</v>
      </c>
      <c r="AQ667" s="16">
        <v>0</v>
      </c>
      <c r="AR667" s="16">
        <v>0</v>
      </c>
      <c r="AS667" s="16">
        <v>0</v>
      </c>
      <c r="AT667" s="16" t="s">
        <v>135</v>
      </c>
      <c r="AU667" s="17">
        <f t="shared" si="343"/>
        <v>0</v>
      </c>
      <c r="AV667" s="17"/>
      <c r="AW667" s="17">
        <f>VLOOKUP(I667,ABNT5101!$I$3:$J$9,2)</f>
        <v>15</v>
      </c>
      <c r="AX667" s="17">
        <f>VLOOKUP(I667,ABNT5101!$I$3:$M$9,5)</f>
        <v>0.18</v>
      </c>
      <c r="AY667" s="131" t="str">
        <f>_xlfn.XLOOKUP(I667,ABNT5101!$I:$I,ABNT5101!$L:$L)</f>
        <v>-</v>
      </c>
      <c r="AZ667" s="131">
        <f>_xlfn.XLOOKUP(I667,ABNT5101!$I:$I,ABNT5101!M:M)</f>
        <v>0.18</v>
      </c>
      <c r="BA667" s="131" t="str">
        <f>_xlfn.XLOOKUP(I667,ABNT5101!$I:$I,ABNT5101!N:N)</f>
        <v>-</v>
      </c>
      <c r="BB667" s="131">
        <f>_xlfn.XLOOKUP(I667,ABNT5101!$I:$I,ABNT5101!O:O)</f>
        <v>15</v>
      </c>
      <c r="BC667" s="18" t="str">
        <f t="shared" si="344"/>
        <v>ATENDE</v>
      </c>
      <c r="BD667" s="19">
        <f t="shared" si="345"/>
        <v>0.12199999999999989</v>
      </c>
      <c r="BE667" s="19">
        <f t="shared" si="346"/>
        <v>0.2777777777777779</v>
      </c>
      <c r="BF667" s="19" t="str">
        <f t="shared" si="347"/>
        <v>-</v>
      </c>
      <c r="BG667" s="20">
        <v>16.829999999999998</v>
      </c>
      <c r="BH667" s="20">
        <v>0.23</v>
      </c>
      <c r="BI667" s="20"/>
      <c r="BJ667" s="20"/>
      <c r="BK667" s="21"/>
      <c r="BL667" s="20"/>
      <c r="BM667" s="18" t="str">
        <f t="shared" si="348"/>
        <v>ATENDE</v>
      </c>
      <c r="BN667" s="18" t="str">
        <f t="shared" si="349"/>
        <v>ATENDE</v>
      </c>
      <c r="BO667" s="18" t="str">
        <f t="shared" si="350"/>
        <v>ATENDE</v>
      </c>
      <c r="BP667" s="18" t="str">
        <f t="shared" si="351"/>
        <v>ATENDE</v>
      </c>
      <c r="BQ667" s="22" t="str">
        <f t="shared" si="352"/>
        <v>C3</v>
      </c>
      <c r="BR667" s="22" t="str">
        <f t="shared" si="367"/>
        <v>P6</v>
      </c>
      <c r="BS667" s="23">
        <f t="shared" si="353"/>
        <v>3.6366666666666667</v>
      </c>
      <c r="BT667" s="20">
        <v>13.91</v>
      </c>
      <c r="BU667" s="20">
        <v>4.1100000000000003</v>
      </c>
      <c r="BV667" s="132">
        <f>IF(BR667="-","-",_xlfn.XLOOKUP(BR667,ABNT5101!$B$4:$B$9,ABNT5101!$C$4:$C$9))</f>
        <v>3</v>
      </c>
      <c r="BW667" s="132">
        <f>IF(BR667="-","-",_xlfn.XLOOKUP(BR667,ABNT5101!$B$4:$B$9,ABNT5101!$D$4:$D$9))</f>
        <v>0.6</v>
      </c>
      <c r="BX667" s="18" t="str">
        <f t="shared" si="354"/>
        <v>ATENDE</v>
      </c>
      <c r="BY667" s="18" t="str">
        <f t="shared" si="355"/>
        <v>ATENDE</v>
      </c>
      <c r="BZ667" s="18" t="str">
        <f t="shared" si="356"/>
        <v>ATENDE</v>
      </c>
      <c r="CA667" s="22" t="str">
        <f t="shared" si="368"/>
        <v>P6</v>
      </c>
      <c r="CB667" s="23">
        <f t="shared" si="357"/>
        <v>1.7799999999999998</v>
      </c>
      <c r="CC667" s="22">
        <v>8.34</v>
      </c>
      <c r="CD667" s="22">
        <v>2.35</v>
      </c>
      <c r="CE667" s="130">
        <f>IF(CA667="-","-",_xlfn.XLOOKUP(CA667,ABNT5101!$B$4:$B$9,ABNT5101!$C$4:$C$9))</f>
        <v>3</v>
      </c>
      <c r="CF667" s="130">
        <f>IF(CA667="-","-",_xlfn.XLOOKUP(CA667,ABNT5101!$B$4:$B$9,ABNT5101!$D$4:$D$9))</f>
        <v>0.6</v>
      </c>
      <c r="CG667" s="18" t="str">
        <f t="shared" si="358"/>
        <v>ATENDE</v>
      </c>
      <c r="CH667" s="18" t="str">
        <f t="shared" si="359"/>
        <v>ATENDE</v>
      </c>
      <c r="CI667" s="18" t="str">
        <f t="shared" si="360"/>
        <v>ATENDE</v>
      </c>
      <c r="CJ667" s="133" t="str">
        <f>_xlfn.XLOOKUP(CK667,'Banco de dados'!$B:$B,'Banco de dados'!$D:$D)</f>
        <v>TECNOWATT</v>
      </c>
      <c r="CK667" s="145" t="s">
        <v>836</v>
      </c>
      <c r="CL667" s="24" t="str">
        <f>_xlfn.XLOOKUP(CK667,'Banco de dados'!$B:$B,'Banco de dados'!$E:$E)</f>
        <v>SIGSAGPTLRRSSNDL_90W112IBBRS
1-10C1MUN6.5</v>
      </c>
      <c r="CM667" s="24"/>
      <c r="CN667" s="24" t="e">
        <f>IF(CM667="-","-",_xlfn.XLOOKUP(CM667,'Banco de dados'!$B:$B,'Banco de dados'!$E:$E))</f>
        <v>#N/A</v>
      </c>
      <c r="CO667" s="26">
        <f t="shared" si="361"/>
        <v>1</v>
      </c>
      <c r="CP667" s="24">
        <f>_xlfn.XLOOKUP(CK667,'Banco de dados'!$B:$B,'Banco de dados'!$H:$H)</f>
        <v>90</v>
      </c>
      <c r="CQ667" s="24" t="e">
        <f>_xlfn.XLOOKUP(CM667,'Banco de dados'!$B:$B,'Banco de dados'!$H:$H)</f>
        <v>#N/A</v>
      </c>
      <c r="CR667" s="24">
        <f>_xlfn.XLOOKUP(CK667,'Banco de dados'!$B:$B,'Banco de dados'!$F:$F)</f>
        <v>13859</v>
      </c>
      <c r="CS667" s="24">
        <f>_xlfn.XLOOKUP(CM667,'Banco de dados'!$B:$B,'Banco de dados'!$F:$F)</f>
        <v>0</v>
      </c>
      <c r="CT667" s="25">
        <v>0</v>
      </c>
      <c r="CU667" s="25"/>
      <c r="CV667" s="24" t="str">
        <f>IF(AI667&lt;=0.5,"Curto I",IF(AND(AI667&gt;='Braços de IP'!$B$9,AI667&lt;='Braços de IP'!$D$9),'Braços de IP'!$E$9,IF(AND(AI667&gt;='Braços de IP'!$B$10,AI667&lt;='Braços de IP'!$D$10),'Braços de IP'!$E$10,IF(AND(AI667&gt;='Braços de IP'!$B$11,AI667&lt;='Braços de IP'!$D$11),'Braços de IP'!$E$11,IF(AND(AI667&gt;='Braços de IP'!$B$12,AI667&lt;='Braços de IP'!$D$12),'Braços de IP'!$E$12,IF(AND(AI667&gt;='Braços de IP'!$B$13,AI667&lt;='Braços de IP'!$D$13),'Braços de IP'!$E$13,IF(AND(AI667&gt;='Braços de IP'!$B$14,AI667&lt;='Braços de IP'!$D$14),'Braços de IP'!$E$14,"ERRO")))))))</f>
        <v>Curto II</v>
      </c>
      <c r="CW667" s="25" t="s">
        <v>171</v>
      </c>
      <c r="CX667" s="24">
        <f>IF($CW667="","",VLOOKUP($CW667,'Braços de IP'!$E$9:$I$15,2,0))</f>
        <v>3.5</v>
      </c>
      <c r="CY667" s="27">
        <f>IF($CW667="","",VLOOKUP($CW667,'Braços de IP'!$E$9:$I$15,5,0))</f>
        <v>8.5</v>
      </c>
      <c r="CZ667" s="24"/>
      <c r="DA667" s="24"/>
      <c r="DB667" s="24"/>
      <c r="DC667" s="24"/>
      <c r="DD667" s="24"/>
      <c r="DE667" s="24"/>
      <c r="DF667" s="28">
        <f t="shared" si="362"/>
        <v>90</v>
      </c>
      <c r="DG667" s="29">
        <f t="shared" si="363"/>
        <v>100</v>
      </c>
      <c r="DH667" s="28">
        <f t="shared" si="364"/>
        <v>190</v>
      </c>
      <c r="DI667" s="30">
        <f t="shared" si="365"/>
        <v>9.9999999999999978E-2</v>
      </c>
      <c r="DJ667" s="31"/>
      <c r="DK667" s="32"/>
      <c r="DL667" s="15" t="s">
        <v>141</v>
      </c>
      <c r="DM667" s="15"/>
      <c r="DO667" s="33">
        <f t="shared" si="366"/>
        <v>0.23076923076923078</v>
      </c>
    </row>
    <row r="668" spans="3:125" ht="15.75" hidden="1" customHeight="1" x14ac:dyDescent="0.3">
      <c r="C668" t="s">
        <v>991</v>
      </c>
      <c r="D668" s="15">
        <v>223</v>
      </c>
      <c r="E668" s="15" t="s">
        <v>153</v>
      </c>
      <c r="F668" s="15" t="s">
        <v>395</v>
      </c>
      <c r="G668" s="15">
        <v>-30.008188919999998</v>
      </c>
      <c r="H668" s="15">
        <v>-50.158575220000003</v>
      </c>
      <c r="I668" s="15" t="s">
        <v>154</v>
      </c>
      <c r="J668" s="15" t="s">
        <v>135</v>
      </c>
      <c r="K668" s="15" t="s">
        <v>136</v>
      </c>
      <c r="L668" s="15" t="s">
        <v>148</v>
      </c>
      <c r="M668" s="15">
        <v>250</v>
      </c>
      <c r="N668" s="15">
        <v>30</v>
      </c>
      <c r="O668" s="15">
        <v>0</v>
      </c>
      <c r="P668" s="15">
        <f t="shared" si="340"/>
        <v>500</v>
      </c>
      <c r="Q668" s="20">
        <v>2</v>
      </c>
      <c r="R668" s="16">
        <v>2.5</v>
      </c>
      <c r="S668" s="16">
        <v>7</v>
      </c>
      <c r="T668" s="15"/>
      <c r="U668" s="15"/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 t="s">
        <v>138</v>
      </c>
      <c r="AD668" s="15" t="s">
        <v>139</v>
      </c>
      <c r="AE668" s="15">
        <v>20.9</v>
      </c>
      <c r="AF668" s="15">
        <v>6.9</v>
      </c>
      <c r="AG668" s="15">
        <v>1</v>
      </c>
      <c r="AH668" s="15">
        <v>1.5</v>
      </c>
      <c r="AI668" s="15">
        <v>1.3</v>
      </c>
      <c r="AJ668" s="16">
        <f t="shared" si="341"/>
        <v>-0.19999999999999996</v>
      </c>
      <c r="AK668" s="16" t="s">
        <v>135</v>
      </c>
      <c r="AL668" s="16" t="s">
        <v>135</v>
      </c>
      <c r="AM668" s="15" t="s">
        <v>140</v>
      </c>
      <c r="AN668" s="16">
        <f t="shared" si="342"/>
        <v>2</v>
      </c>
      <c r="AO668" s="16">
        <v>0</v>
      </c>
      <c r="AP668" s="16">
        <v>0</v>
      </c>
      <c r="AQ668" s="16">
        <v>0</v>
      </c>
      <c r="AR668" s="16">
        <v>0</v>
      </c>
      <c r="AS668" s="16">
        <v>0</v>
      </c>
      <c r="AT668" s="16" t="s">
        <v>135</v>
      </c>
      <c r="AU668" s="17">
        <f t="shared" si="343"/>
        <v>0</v>
      </c>
      <c r="AV668" s="17"/>
      <c r="AW668" s="17">
        <f>VLOOKUP(I668,ABNT5101!$I$3:$J$9,2)</f>
        <v>10</v>
      </c>
      <c r="AX668" s="17">
        <f>VLOOKUP(I668,ABNT5101!$I$3:$M$9,5)</f>
        <v>0.18</v>
      </c>
      <c r="AY668" s="131" t="str">
        <f>_xlfn.XLOOKUP(I668,ABNT5101!$I:$I,ABNT5101!$L:$L)</f>
        <v>-</v>
      </c>
      <c r="AZ668" s="131">
        <f>_xlfn.XLOOKUP(I668,ABNT5101!$I:$I,ABNT5101!M:M)</f>
        <v>0.18</v>
      </c>
      <c r="BA668" s="131" t="str">
        <f>_xlfn.XLOOKUP(I668,ABNT5101!$I:$I,ABNT5101!N:N)</f>
        <v>-</v>
      </c>
      <c r="BB668" s="131">
        <f>_xlfn.XLOOKUP(I668,ABNT5101!$I:$I,ABNT5101!O:O)</f>
        <v>16</v>
      </c>
      <c r="BC668" s="18" t="str">
        <f t="shared" si="344"/>
        <v>ATENDE</v>
      </c>
      <c r="BD668" s="19">
        <f t="shared" si="345"/>
        <v>9.8000000000000087E-2</v>
      </c>
      <c r="BE668" s="19">
        <f t="shared" si="346"/>
        <v>2.1111111111111116</v>
      </c>
      <c r="BF668" s="19" t="str">
        <f t="shared" si="347"/>
        <v>-</v>
      </c>
      <c r="BG668" s="20">
        <v>10.98</v>
      </c>
      <c r="BH668" s="20">
        <v>0.56000000000000005</v>
      </c>
      <c r="BI668" s="20"/>
      <c r="BJ668" s="20"/>
      <c r="BK668" s="21"/>
      <c r="BL668" s="20"/>
      <c r="BM668" s="18" t="str">
        <f t="shared" si="348"/>
        <v>ATENDE</v>
      </c>
      <c r="BN668" s="18" t="str">
        <f t="shared" si="349"/>
        <v>ATENDE</v>
      </c>
      <c r="BO668" s="18" t="str">
        <f t="shared" si="350"/>
        <v>ATENDE</v>
      </c>
      <c r="BP668" s="18" t="str">
        <f t="shared" si="351"/>
        <v>ATENDE</v>
      </c>
      <c r="BQ668" s="22" t="str">
        <f t="shared" si="352"/>
        <v>C4</v>
      </c>
      <c r="BR668" s="22" t="str">
        <f t="shared" si="367"/>
        <v>P6</v>
      </c>
      <c r="BS668" s="23">
        <f t="shared" si="353"/>
        <v>2.8200000000000003</v>
      </c>
      <c r="BT668" s="20">
        <v>11.46</v>
      </c>
      <c r="BU668" s="20">
        <v>7.22</v>
      </c>
      <c r="BV668" s="132">
        <f>IF(BR668="-","-",_xlfn.XLOOKUP(BR668,ABNT5101!$B$4:$B$9,ABNT5101!$C$4:$C$9))</f>
        <v>3</v>
      </c>
      <c r="BW668" s="132">
        <f>IF(BR668="-","-",_xlfn.XLOOKUP(BR668,ABNT5101!$B$4:$B$9,ABNT5101!$D$4:$D$9))</f>
        <v>0.6</v>
      </c>
      <c r="BX668" s="18" t="str">
        <f t="shared" si="354"/>
        <v>ATENDE</v>
      </c>
      <c r="BY668" s="18" t="str">
        <f t="shared" si="355"/>
        <v>ATENDE</v>
      </c>
      <c r="BZ668" s="18" t="str">
        <f t="shared" si="356"/>
        <v>ATENDE</v>
      </c>
      <c r="CA668" s="22" t="str">
        <f t="shared" si="368"/>
        <v>P6</v>
      </c>
      <c r="CB668" s="23" t="str">
        <f t="shared" si="357"/>
        <v>-</v>
      </c>
      <c r="CC668" s="22" t="s">
        <v>135</v>
      </c>
      <c r="CD668" s="22" t="s">
        <v>135</v>
      </c>
      <c r="CE668" s="130">
        <f>IF(CA668="-","-",_xlfn.XLOOKUP(CA668,ABNT5101!$B$4:$B$9,ABNT5101!$C$4:$C$9))</f>
        <v>3</v>
      </c>
      <c r="CF668" s="130">
        <f>IF(CA668="-","-",_xlfn.XLOOKUP(CA668,ABNT5101!$B$4:$B$9,ABNT5101!$D$4:$D$9))</f>
        <v>0.6</v>
      </c>
      <c r="CG668" s="18" t="str">
        <f t="shared" si="358"/>
        <v>ATENDE</v>
      </c>
      <c r="CH668" s="18" t="str">
        <f t="shared" si="359"/>
        <v>ATENDE</v>
      </c>
      <c r="CI668" s="18" t="str">
        <f t="shared" si="360"/>
        <v>ATENDE</v>
      </c>
      <c r="CJ668" s="133" t="str">
        <f>_xlfn.XLOOKUP(CK668,'Banco de dados'!$B:$B,'Banco de dados'!$D:$D)</f>
        <v>LEDSTAR</v>
      </c>
      <c r="CK668" s="145" t="s">
        <v>707</v>
      </c>
      <c r="CL668" s="24" t="str">
        <f>_xlfn.XLOOKUP(CK668,'Banco de dados'!$B:$B,'Banco de dados'!$E:$E)</f>
        <v>LUM LED SL VT 9.1 28W</v>
      </c>
      <c r="CM668" s="24"/>
      <c r="CN668" s="24" t="e">
        <f>IF(CM668="-","-",_xlfn.XLOOKUP(CM668,'Banco de dados'!$B:$B,'Banco de dados'!$E:$E))</f>
        <v>#N/A</v>
      </c>
      <c r="CO668" s="26">
        <f t="shared" si="361"/>
        <v>1</v>
      </c>
      <c r="CP668" s="24">
        <f>_xlfn.XLOOKUP(CK668,'Banco de dados'!$B:$B,'Banco de dados'!$H:$H)</f>
        <v>28</v>
      </c>
      <c r="CQ668" s="24">
        <f>_xlfn.XLOOKUP(CM668,'Banco de dados'!$B:$B,'Banco de dados'!$H:$H)</f>
        <v>0</v>
      </c>
      <c r="CR668" s="24">
        <f>_xlfn.XLOOKUP(CK668,'Banco de dados'!$B:$B,'Banco de dados'!$F:$F)</f>
        <v>4927.3500000000004</v>
      </c>
      <c r="CS668" s="24">
        <f>_xlfn.XLOOKUP(CM668,'Banco de dados'!$B:$B,'Banco de dados'!$F:$F)</f>
        <v>0</v>
      </c>
      <c r="CT668" s="25">
        <v>0</v>
      </c>
      <c r="CU668" s="25"/>
      <c r="CV668" s="24" t="str">
        <f>IF(AI668&lt;=0.5,"Curto I",IF(AND(AI668&gt;='Braços de IP'!$B$9,AI668&lt;='Braços de IP'!$D$9),'Braços de IP'!$E$9,IF(AND(AI668&gt;='Braços de IP'!$B$10,AI668&lt;='Braços de IP'!$D$10),'Braços de IP'!$E$10,IF(AND(AI668&gt;='Braços de IP'!$B$11,AI668&lt;='Braços de IP'!$D$11),'Braços de IP'!$E$11,IF(AND(AI668&gt;='Braços de IP'!$B$12,AI668&lt;='Braços de IP'!$D$12),'Braços de IP'!$E$12,IF(AND(AI668&gt;='Braços de IP'!$B$13,AI668&lt;='Braços de IP'!$D$13),'Braços de IP'!$E$13,IF(AND(AI668&gt;='Braços de IP'!$B$14,AI668&lt;='Braços de IP'!$D$14),'Braços de IP'!$E$14,"ERRO")))))))</f>
        <v>Curto II</v>
      </c>
      <c r="CW668" s="25"/>
      <c r="CX668" s="24" t="str">
        <f>IF($CW668="","",VLOOKUP($CW668,'Braços de IP'!$E$9:$I$15,2,0))</f>
        <v/>
      </c>
      <c r="CY668" s="27" t="str">
        <f>IF($CW668="","",VLOOKUP($CW668,'Braços de IP'!$E$9:$I$15,5,0))</f>
        <v/>
      </c>
      <c r="CZ668" s="24"/>
      <c r="DA668" s="24"/>
      <c r="DB668" s="24"/>
      <c r="DC668" s="24"/>
      <c r="DD668" s="24"/>
      <c r="DE668" s="24"/>
      <c r="DF668" s="28">
        <f t="shared" si="362"/>
        <v>28</v>
      </c>
      <c r="DG668" s="29">
        <f t="shared" si="363"/>
        <v>250</v>
      </c>
      <c r="DH668" s="28">
        <f t="shared" si="364"/>
        <v>278</v>
      </c>
      <c r="DI668" s="30">
        <f t="shared" si="365"/>
        <v>0.88800000000000001</v>
      </c>
      <c r="DJ668" s="31"/>
      <c r="DK668" s="32"/>
      <c r="DL668" s="15" t="s">
        <v>141</v>
      </c>
      <c r="DM668" s="15"/>
      <c r="DO668" s="33">
        <f t="shared" si="366"/>
        <v>0.9</v>
      </c>
    </row>
    <row r="669" spans="3:125" ht="15.75" hidden="1" customHeight="1" x14ac:dyDescent="0.3">
      <c r="C669" t="s">
        <v>991</v>
      </c>
      <c r="D669" s="15">
        <v>223</v>
      </c>
      <c r="E669" s="15" t="s">
        <v>153</v>
      </c>
      <c r="F669" s="15" t="s">
        <v>395</v>
      </c>
      <c r="G669" s="15">
        <v>-30.008188919999998</v>
      </c>
      <c r="H669" s="15">
        <v>-50.158575220000003</v>
      </c>
      <c r="I669" s="15" t="s">
        <v>154</v>
      </c>
      <c r="J669" s="15" t="s">
        <v>135</v>
      </c>
      <c r="K669" s="15" t="s">
        <v>136</v>
      </c>
      <c r="L669" s="15" t="s">
        <v>148</v>
      </c>
      <c r="M669" s="15">
        <v>250</v>
      </c>
      <c r="N669" s="15">
        <v>30</v>
      </c>
      <c r="O669" s="15">
        <v>0</v>
      </c>
      <c r="P669" s="15">
        <f t="shared" si="340"/>
        <v>500</v>
      </c>
      <c r="Q669" s="20">
        <v>2</v>
      </c>
      <c r="R669" s="16">
        <v>2.5</v>
      </c>
      <c r="S669" s="16">
        <v>7</v>
      </c>
      <c r="T669" s="15"/>
      <c r="U669" s="15"/>
      <c r="V669" s="15">
        <v>0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 t="s">
        <v>138</v>
      </c>
      <c r="AD669" s="15" t="s">
        <v>139</v>
      </c>
      <c r="AE669" s="15">
        <v>20.9</v>
      </c>
      <c r="AF669" s="15">
        <v>6.9</v>
      </c>
      <c r="AG669" s="15">
        <v>1</v>
      </c>
      <c r="AH669" s="15">
        <v>1.5</v>
      </c>
      <c r="AI669" s="15">
        <v>1.3</v>
      </c>
      <c r="AJ669" s="16">
        <f t="shared" si="341"/>
        <v>-0.19999999999999996</v>
      </c>
      <c r="AK669" s="16" t="s">
        <v>135</v>
      </c>
      <c r="AL669" s="16" t="s">
        <v>135</v>
      </c>
      <c r="AM669" s="15" t="s">
        <v>140</v>
      </c>
      <c r="AN669" s="16">
        <f t="shared" si="342"/>
        <v>2</v>
      </c>
      <c r="AO669" s="16">
        <v>0</v>
      </c>
      <c r="AP669" s="16">
        <v>0</v>
      </c>
      <c r="AQ669" s="16">
        <v>0</v>
      </c>
      <c r="AR669" s="16">
        <v>0</v>
      </c>
      <c r="AS669" s="16">
        <v>0</v>
      </c>
      <c r="AT669" s="16" t="s">
        <v>135</v>
      </c>
      <c r="AU669" s="17">
        <f t="shared" si="343"/>
        <v>0</v>
      </c>
      <c r="AV669" s="17"/>
      <c r="AW669" s="17">
        <f>VLOOKUP(I669,ABNT5101!$I$3:$J$9,2)</f>
        <v>10</v>
      </c>
      <c r="AX669" s="17">
        <f>VLOOKUP(I669,ABNT5101!$I$3:$M$9,5)</f>
        <v>0.18</v>
      </c>
      <c r="AY669" s="131" t="str">
        <f>_xlfn.XLOOKUP(I669,ABNT5101!$I:$I,ABNT5101!$L:$L)</f>
        <v>-</v>
      </c>
      <c r="AZ669" s="131">
        <f>_xlfn.XLOOKUP(I669,ABNT5101!$I:$I,ABNT5101!M:M)</f>
        <v>0.18</v>
      </c>
      <c r="BA669" s="131" t="str">
        <f>_xlfn.XLOOKUP(I669,ABNT5101!$I:$I,ABNT5101!N:N)</f>
        <v>-</v>
      </c>
      <c r="BB669" s="131">
        <f>_xlfn.XLOOKUP(I669,ABNT5101!$I:$I,ABNT5101!O:O)</f>
        <v>16</v>
      </c>
      <c r="BC669" s="18" t="str">
        <f t="shared" si="344"/>
        <v>ATENDE</v>
      </c>
      <c r="BD669" s="19">
        <f t="shared" si="345"/>
        <v>0.35099999999999998</v>
      </c>
      <c r="BE669" s="19">
        <f t="shared" si="346"/>
        <v>2.1666666666666665</v>
      </c>
      <c r="BF669" s="19" t="str">
        <f t="shared" si="347"/>
        <v>-</v>
      </c>
      <c r="BG669" s="20">
        <v>13.51</v>
      </c>
      <c r="BH669" s="20">
        <v>0.56999999999999995</v>
      </c>
      <c r="BI669" s="20"/>
      <c r="BJ669" s="20"/>
      <c r="BK669" s="21"/>
      <c r="BL669" s="20"/>
      <c r="BM669" s="18" t="str">
        <f t="shared" si="348"/>
        <v>ATENDE</v>
      </c>
      <c r="BN669" s="18" t="str">
        <f t="shared" si="349"/>
        <v>ATENDE</v>
      </c>
      <c r="BO669" s="18" t="str">
        <f t="shared" si="350"/>
        <v>ATENDE</v>
      </c>
      <c r="BP669" s="18" t="str">
        <f t="shared" si="351"/>
        <v>ATENDE</v>
      </c>
      <c r="BQ669" s="22" t="str">
        <f t="shared" si="352"/>
        <v>C4</v>
      </c>
      <c r="BR669" s="22" t="str">
        <f t="shared" si="367"/>
        <v>P6</v>
      </c>
      <c r="BS669" s="23">
        <f t="shared" si="353"/>
        <v>3.6366666666666667</v>
      </c>
      <c r="BT669" s="20">
        <v>13.91</v>
      </c>
      <c r="BU669" s="20">
        <v>10.4</v>
      </c>
      <c r="BV669" s="132">
        <f>IF(BR669="-","-",_xlfn.XLOOKUP(BR669,ABNT5101!$B$4:$B$9,ABNT5101!$C$4:$C$9))</f>
        <v>3</v>
      </c>
      <c r="BW669" s="132">
        <f>IF(BR669="-","-",_xlfn.XLOOKUP(BR669,ABNT5101!$B$4:$B$9,ABNT5101!$D$4:$D$9))</f>
        <v>0.6</v>
      </c>
      <c r="BX669" s="18" t="str">
        <f t="shared" si="354"/>
        <v>ATENDE</v>
      </c>
      <c r="BY669" s="18" t="str">
        <f t="shared" si="355"/>
        <v>ATENDE</v>
      </c>
      <c r="BZ669" s="18" t="str">
        <f t="shared" si="356"/>
        <v>ATENDE</v>
      </c>
      <c r="CA669" s="22" t="str">
        <f t="shared" si="368"/>
        <v>P6</v>
      </c>
      <c r="CB669" s="23" t="str">
        <f t="shared" si="357"/>
        <v>-</v>
      </c>
      <c r="CC669" s="22" t="s">
        <v>135</v>
      </c>
      <c r="CD669" s="22" t="s">
        <v>135</v>
      </c>
      <c r="CE669" s="130">
        <f>IF(CA669="-","-",_xlfn.XLOOKUP(CA669,ABNT5101!$B$4:$B$9,ABNT5101!$C$4:$C$9))</f>
        <v>3</v>
      </c>
      <c r="CF669" s="130">
        <f>IF(CA669="-","-",_xlfn.XLOOKUP(CA669,ABNT5101!$B$4:$B$9,ABNT5101!$D$4:$D$9))</f>
        <v>0.6</v>
      </c>
      <c r="CG669" s="18" t="str">
        <f t="shared" si="358"/>
        <v>ATENDE</v>
      </c>
      <c r="CH669" s="18" t="str">
        <f t="shared" si="359"/>
        <v>ATENDE</v>
      </c>
      <c r="CI669" s="18" t="str">
        <f t="shared" si="360"/>
        <v>ATENDE</v>
      </c>
      <c r="CJ669" s="133" t="str">
        <f>_xlfn.XLOOKUP(CK669,'Banco de dados'!$B:$B,'Banco de dados'!$D:$D)</f>
        <v>SX LIGHTING</v>
      </c>
      <c r="CK669" s="145" t="s">
        <v>801</v>
      </c>
      <c r="CL669" s="24" t="str">
        <f>_xlfn.XLOOKUP(CK669,'Banco de dados'!$B:$B,'Banco de dados'!$E:$E)</f>
        <v>SXINEVO030K40L12CZF7PHF</v>
      </c>
      <c r="CM669" s="24"/>
      <c r="CN669" s="24" t="e">
        <f>IF(CM669="-","-",_xlfn.XLOOKUP(CM669,'Banco de dados'!$B:$B,'Banco de dados'!$E:$E))</f>
        <v>#N/A</v>
      </c>
      <c r="CO669" s="26">
        <f t="shared" si="361"/>
        <v>1</v>
      </c>
      <c r="CP669" s="24">
        <f>_xlfn.XLOOKUP(CK669,'Banco de dados'!$B:$B,'Banco de dados'!$H:$H)</f>
        <v>31</v>
      </c>
      <c r="CQ669" s="24" t="e">
        <f>_xlfn.XLOOKUP(CM669,'Banco de dados'!$B:$B,'Banco de dados'!$H:$H)</f>
        <v>#N/A</v>
      </c>
      <c r="CR669" s="24">
        <f>_xlfn.XLOOKUP(CK669,'Banco de dados'!$B:$B,'Banco de dados'!$F:$F)</f>
        <v>5270</v>
      </c>
      <c r="CS669" s="24" t="e">
        <f>_xlfn.XLOOKUP(CM669,'Banco de dados'!$B:$B,'Banco de dados'!$F:$F)</f>
        <v>#N/A</v>
      </c>
      <c r="CT669" s="25">
        <v>0</v>
      </c>
      <c r="CU669" s="25"/>
      <c r="CV669" s="24" t="str">
        <f>IF(AI669&lt;=0.5,"Curto I",IF(AND(AI669&gt;='Braços de IP'!$B$9,AI669&lt;='Braços de IP'!$D$9),'Braços de IP'!$E$9,IF(AND(AI669&gt;='Braços de IP'!$B$10,AI669&lt;='Braços de IP'!$D$10),'Braços de IP'!$E$10,IF(AND(AI669&gt;='Braços de IP'!$B$11,AI669&lt;='Braços de IP'!$D$11),'Braços de IP'!$E$11,IF(AND(AI669&gt;='Braços de IP'!$B$12,AI669&lt;='Braços de IP'!$D$12),'Braços de IP'!$E$12,IF(AND(AI669&gt;='Braços de IP'!$B$13,AI669&lt;='Braços de IP'!$D$13),'Braços de IP'!$E$13,IF(AND(AI669&gt;='Braços de IP'!$B$14,AI669&lt;='Braços de IP'!$D$14),'Braços de IP'!$E$14,"ERRO")))))))</f>
        <v>Curto II</v>
      </c>
      <c r="CW669" s="25"/>
      <c r="CX669" s="24" t="str">
        <f>IF($CW669="","",VLOOKUP($CW669,'Braços de IP'!$E$9:$I$15,2,0))</f>
        <v/>
      </c>
      <c r="CY669" s="27" t="str">
        <f>IF($CW669="","",VLOOKUP($CW669,'Braços de IP'!$E$9:$I$15,5,0))</f>
        <v/>
      </c>
      <c r="CZ669" s="24"/>
      <c r="DA669" s="24"/>
      <c r="DB669" s="24"/>
      <c r="DC669" s="24"/>
      <c r="DD669" s="24"/>
      <c r="DE669" s="24"/>
      <c r="DF669" s="28">
        <f t="shared" si="362"/>
        <v>31</v>
      </c>
      <c r="DG669" s="29">
        <f t="shared" si="363"/>
        <v>250</v>
      </c>
      <c r="DH669" s="28">
        <f t="shared" si="364"/>
        <v>281</v>
      </c>
      <c r="DI669" s="30">
        <f t="shared" si="365"/>
        <v>0.876</v>
      </c>
      <c r="DJ669" s="31"/>
      <c r="DK669" s="32"/>
      <c r="DL669" s="15" t="s">
        <v>141</v>
      </c>
      <c r="DM669" s="15"/>
      <c r="DO669" s="33">
        <f t="shared" si="366"/>
        <v>0.88928571428571423</v>
      </c>
    </row>
    <row r="670" spans="3:125" ht="15.75" hidden="1" customHeight="1" x14ac:dyDescent="0.3">
      <c r="C670" t="s">
        <v>991</v>
      </c>
      <c r="D670" s="15">
        <v>223</v>
      </c>
      <c r="E670" s="15" t="s">
        <v>153</v>
      </c>
      <c r="F670" s="15" t="s">
        <v>395</v>
      </c>
      <c r="G670" s="15">
        <v>-30.008188919999998</v>
      </c>
      <c r="H670" s="15">
        <v>-50.158575220000003</v>
      </c>
      <c r="I670" s="15" t="s">
        <v>154</v>
      </c>
      <c r="J670" s="15" t="s">
        <v>135</v>
      </c>
      <c r="K670" s="15" t="s">
        <v>136</v>
      </c>
      <c r="L670" s="15" t="s">
        <v>148</v>
      </c>
      <c r="M670" s="15">
        <v>250</v>
      </c>
      <c r="N670" s="15">
        <v>30</v>
      </c>
      <c r="O670" s="15">
        <v>0</v>
      </c>
      <c r="P670" s="15">
        <f t="shared" si="340"/>
        <v>500</v>
      </c>
      <c r="Q670" s="20">
        <v>2</v>
      </c>
      <c r="R670" s="16">
        <v>2.5</v>
      </c>
      <c r="S670" s="16">
        <v>7</v>
      </c>
      <c r="T670" s="15"/>
      <c r="U670" s="15"/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0</v>
      </c>
      <c r="AC670" s="15" t="s">
        <v>138</v>
      </c>
      <c r="AD670" s="15" t="s">
        <v>139</v>
      </c>
      <c r="AE670" s="15">
        <v>20.9</v>
      </c>
      <c r="AF670" s="15">
        <v>6.9</v>
      </c>
      <c r="AG670" s="15">
        <v>1</v>
      </c>
      <c r="AH670" s="15">
        <v>1.5</v>
      </c>
      <c r="AI670" s="15">
        <v>1.3</v>
      </c>
      <c r="AJ670" s="16">
        <f t="shared" si="341"/>
        <v>-0.19999999999999996</v>
      </c>
      <c r="AK670" s="16" t="s">
        <v>135</v>
      </c>
      <c r="AL670" s="16" t="s">
        <v>135</v>
      </c>
      <c r="AM670" s="15" t="s">
        <v>140</v>
      </c>
      <c r="AN670" s="16">
        <f t="shared" si="342"/>
        <v>2</v>
      </c>
      <c r="AO670" s="16">
        <v>0</v>
      </c>
      <c r="AP670" s="16">
        <v>0</v>
      </c>
      <c r="AQ670" s="16">
        <v>0</v>
      </c>
      <c r="AR670" s="16">
        <v>0</v>
      </c>
      <c r="AS670" s="16">
        <v>0</v>
      </c>
      <c r="AT670" s="16" t="s">
        <v>135</v>
      </c>
      <c r="AU670" s="17">
        <f t="shared" si="343"/>
        <v>0</v>
      </c>
      <c r="AV670" s="17"/>
      <c r="AW670" s="17">
        <f>VLOOKUP(I670,ABNT5101!$I$3:$J$9,2)</f>
        <v>10</v>
      </c>
      <c r="AX670" s="17">
        <f>VLOOKUP(I670,ABNT5101!$I$3:$M$9,5)</f>
        <v>0.18</v>
      </c>
      <c r="AY670" s="131" t="str">
        <f>_xlfn.XLOOKUP(I670,ABNT5101!$I:$I,ABNT5101!$L:$L)</f>
        <v>-</v>
      </c>
      <c r="AZ670" s="131">
        <f>_xlfn.XLOOKUP(I670,ABNT5101!$I:$I,ABNT5101!M:M)</f>
        <v>0.18</v>
      </c>
      <c r="BA670" s="131" t="str">
        <f>_xlfn.XLOOKUP(I670,ABNT5101!$I:$I,ABNT5101!N:N)</f>
        <v>-</v>
      </c>
      <c r="BB670" s="131">
        <f>_xlfn.XLOOKUP(I670,ABNT5101!$I:$I,ABNT5101!O:O)</f>
        <v>16</v>
      </c>
      <c r="BC670" s="18" t="str">
        <f t="shared" si="344"/>
        <v>ATENDE</v>
      </c>
      <c r="BD670" s="19">
        <f t="shared" si="345"/>
        <v>0.31400000000000006</v>
      </c>
      <c r="BE670" s="19">
        <f t="shared" si="346"/>
        <v>2.0555555555555558</v>
      </c>
      <c r="BF670" s="19" t="str">
        <f t="shared" si="347"/>
        <v>-</v>
      </c>
      <c r="BG670" s="20">
        <v>13.14</v>
      </c>
      <c r="BH670" s="20">
        <v>0.55000000000000004</v>
      </c>
      <c r="BI670" s="20"/>
      <c r="BJ670" s="20"/>
      <c r="BK670" s="21"/>
      <c r="BL670" s="20"/>
      <c r="BM670" s="18" t="str">
        <f t="shared" si="348"/>
        <v>ATENDE</v>
      </c>
      <c r="BN670" s="18" t="str">
        <f t="shared" si="349"/>
        <v>ATENDE</v>
      </c>
      <c r="BO670" s="18" t="str">
        <f t="shared" si="350"/>
        <v>ATENDE</v>
      </c>
      <c r="BP670" s="18" t="str">
        <f t="shared" si="351"/>
        <v>ATENDE</v>
      </c>
      <c r="BQ670" s="22" t="str">
        <f t="shared" si="352"/>
        <v>C4</v>
      </c>
      <c r="BR670" s="22" t="str">
        <f t="shared" si="367"/>
        <v>P6</v>
      </c>
      <c r="BS670" s="23">
        <f t="shared" si="353"/>
        <v>3.6433333333333335</v>
      </c>
      <c r="BT670" s="20">
        <v>13.93</v>
      </c>
      <c r="BU670" s="20">
        <v>10</v>
      </c>
      <c r="BV670" s="132">
        <f>IF(BR670="-","-",_xlfn.XLOOKUP(BR670,ABNT5101!$B$4:$B$9,ABNT5101!$C$4:$C$9))</f>
        <v>3</v>
      </c>
      <c r="BW670" s="132">
        <f>IF(BR670="-","-",_xlfn.XLOOKUP(BR670,ABNT5101!$B$4:$B$9,ABNT5101!$D$4:$D$9))</f>
        <v>0.6</v>
      </c>
      <c r="BX670" s="18" t="str">
        <f t="shared" si="354"/>
        <v>ATENDE</v>
      </c>
      <c r="BY670" s="18" t="str">
        <f t="shared" si="355"/>
        <v>ATENDE</v>
      </c>
      <c r="BZ670" s="18" t="str">
        <f t="shared" si="356"/>
        <v>ATENDE</v>
      </c>
      <c r="CA670" s="22" t="str">
        <f t="shared" si="368"/>
        <v>P6</v>
      </c>
      <c r="CB670" s="23" t="str">
        <f t="shared" si="357"/>
        <v>-</v>
      </c>
      <c r="CC670" s="22" t="s">
        <v>135</v>
      </c>
      <c r="CD670" s="22" t="s">
        <v>135</v>
      </c>
      <c r="CE670" s="130">
        <f>IF(CA670="-","-",_xlfn.XLOOKUP(CA670,ABNT5101!$B$4:$B$9,ABNT5101!$C$4:$C$9))</f>
        <v>3</v>
      </c>
      <c r="CF670" s="130">
        <f>IF(CA670="-","-",_xlfn.XLOOKUP(CA670,ABNT5101!$B$4:$B$9,ABNT5101!$D$4:$D$9))</f>
        <v>0.6</v>
      </c>
      <c r="CG670" s="18" t="str">
        <f t="shared" si="358"/>
        <v>ATENDE</v>
      </c>
      <c r="CH670" s="18" t="str">
        <f t="shared" si="359"/>
        <v>ATENDE</v>
      </c>
      <c r="CI670" s="18" t="str">
        <f t="shared" si="360"/>
        <v>ATENDE</v>
      </c>
      <c r="CJ670" s="133" t="str">
        <f>_xlfn.XLOOKUP(CK670,'Banco de dados'!$B:$B,'Banco de dados'!$D:$D)</f>
        <v>TECNOWATT</v>
      </c>
      <c r="CK670" s="145" t="s">
        <v>824</v>
      </c>
      <c r="CL670" s="24" t="str">
        <f>_xlfn.XLOOKUP(CK670,'Banco de dados'!$B:$B,'Banco de dados'!$E:$E)</f>
        <v>SIGSAGPTLRRSSNDL_30W_38IBBRS
1-10C1MUN6.5</v>
      </c>
      <c r="CM670" s="24"/>
      <c r="CN670" s="24" t="e">
        <f>IF(CM670="-","-",_xlfn.XLOOKUP(CM670,'Banco de dados'!$B:$B,'Banco de dados'!$E:$E))</f>
        <v>#N/A</v>
      </c>
      <c r="CO670" s="26">
        <f t="shared" si="361"/>
        <v>1</v>
      </c>
      <c r="CP670" s="24">
        <f>_xlfn.XLOOKUP(CK670,'Banco de dados'!$B:$B,'Banco de dados'!$H:$H)</f>
        <v>30</v>
      </c>
      <c r="CQ670" s="24" t="e">
        <f>_xlfn.XLOOKUP(CM670,'Banco de dados'!$B:$B,'Banco de dados'!$H:$H)</f>
        <v>#N/A</v>
      </c>
      <c r="CR670" s="24">
        <f>_xlfn.XLOOKUP(CK670,'Banco de dados'!$B:$B,'Banco de dados'!$F:$F)</f>
        <v>5266</v>
      </c>
      <c r="CS670" s="24" t="e">
        <f>_xlfn.XLOOKUP(CM670,'Banco de dados'!$B:$B,'Banco de dados'!$F:$F)</f>
        <v>#N/A</v>
      </c>
      <c r="CT670" s="25">
        <v>0</v>
      </c>
      <c r="CU670" s="25"/>
      <c r="CV670" s="24" t="str">
        <f>IF(AI670&lt;=0.5,"Curto I",IF(AND(AI670&gt;='Braços de IP'!$B$9,AI670&lt;='Braços de IP'!$D$9),'Braços de IP'!$E$9,IF(AND(AI670&gt;='Braços de IP'!$B$10,AI670&lt;='Braços de IP'!$D$10),'Braços de IP'!$E$10,IF(AND(AI670&gt;='Braços de IP'!$B$11,AI670&lt;='Braços de IP'!$D$11),'Braços de IP'!$E$11,IF(AND(AI670&gt;='Braços de IP'!$B$12,AI670&lt;='Braços de IP'!$D$12),'Braços de IP'!$E$12,IF(AND(AI670&gt;='Braços de IP'!$B$13,AI670&lt;='Braços de IP'!$D$13),'Braços de IP'!$E$13,IF(AND(AI670&gt;='Braços de IP'!$B$14,AI670&lt;='Braços de IP'!$D$14),'Braços de IP'!$E$14,"ERRO")))))))</f>
        <v>Curto II</v>
      </c>
      <c r="CW670" s="25"/>
      <c r="CX670" s="24" t="str">
        <f>IF($CW670="","",VLOOKUP($CW670,'Braços de IP'!$E$9:$I$15,2,0))</f>
        <v/>
      </c>
      <c r="CY670" s="27" t="str">
        <f>IF($CW670="","",VLOOKUP($CW670,'Braços de IP'!$E$9:$I$15,5,0))</f>
        <v/>
      </c>
      <c r="CZ670" s="24"/>
      <c r="DA670" s="24"/>
      <c r="DB670" s="24"/>
      <c r="DC670" s="24"/>
      <c r="DD670" s="24"/>
      <c r="DE670" s="24"/>
      <c r="DF670" s="28">
        <f t="shared" si="362"/>
        <v>30</v>
      </c>
      <c r="DG670" s="29">
        <f t="shared" si="363"/>
        <v>250</v>
      </c>
      <c r="DH670" s="28">
        <f t="shared" si="364"/>
        <v>280</v>
      </c>
      <c r="DI670" s="30">
        <f t="shared" si="365"/>
        <v>0.88</v>
      </c>
      <c r="DJ670" s="31"/>
      <c r="DK670" s="32"/>
      <c r="DL670" s="15" t="s">
        <v>141</v>
      </c>
      <c r="DM670" s="15"/>
      <c r="DO670" s="33">
        <f t="shared" si="366"/>
        <v>0.8928571428571429</v>
      </c>
    </row>
    <row r="671" spans="3:125" ht="15.75" hidden="1" customHeight="1" x14ac:dyDescent="0.3">
      <c r="C671" t="s">
        <v>991</v>
      </c>
      <c r="D671" s="15">
        <v>224</v>
      </c>
      <c r="E671" s="15" t="s">
        <v>132</v>
      </c>
      <c r="F671" s="15" t="s">
        <v>396</v>
      </c>
      <c r="G671" s="15">
        <v>-30.018354729999999</v>
      </c>
      <c r="H671" s="15">
        <v>-50.158127499999999</v>
      </c>
      <c r="I671" s="15" t="s">
        <v>154</v>
      </c>
      <c r="J671" s="15" t="s">
        <v>135</v>
      </c>
      <c r="K671" s="15" t="s">
        <v>136</v>
      </c>
      <c r="L671" s="15" t="s">
        <v>148</v>
      </c>
      <c r="M671" s="15">
        <v>100</v>
      </c>
      <c r="N671" s="15">
        <v>17</v>
      </c>
      <c r="O671" s="15">
        <v>0</v>
      </c>
      <c r="P671" s="15">
        <f t="shared" si="340"/>
        <v>200</v>
      </c>
      <c r="Q671" s="20">
        <v>2</v>
      </c>
      <c r="R671" s="16">
        <v>2</v>
      </c>
      <c r="S671" s="16">
        <v>7</v>
      </c>
      <c r="T671" s="15"/>
      <c r="U671" s="15"/>
      <c r="V671" s="15">
        <v>0</v>
      </c>
      <c r="W671" s="15">
        <v>2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 t="s">
        <v>138</v>
      </c>
      <c r="AD671" s="15" t="s">
        <v>139</v>
      </c>
      <c r="AE671" s="15">
        <v>35.299999999999997</v>
      </c>
      <c r="AF671" s="15">
        <v>7</v>
      </c>
      <c r="AG671" s="15">
        <v>1</v>
      </c>
      <c r="AH671" s="15">
        <v>0.5</v>
      </c>
      <c r="AI671" s="15">
        <v>1.3</v>
      </c>
      <c r="AJ671" s="16">
        <f t="shared" si="341"/>
        <v>0.8</v>
      </c>
      <c r="AK671" s="16" t="s">
        <v>135</v>
      </c>
      <c r="AL671" s="16" t="s">
        <v>135</v>
      </c>
      <c r="AM671" s="15" t="s">
        <v>140</v>
      </c>
      <c r="AN671" s="16">
        <f t="shared" si="342"/>
        <v>2</v>
      </c>
      <c r="AO671" s="16">
        <v>0</v>
      </c>
      <c r="AP671" s="16">
        <v>0</v>
      </c>
      <c r="AQ671" s="16">
        <v>0</v>
      </c>
      <c r="AR671" s="16">
        <v>0</v>
      </c>
      <c r="AS671" s="16">
        <v>0</v>
      </c>
      <c r="AT671" s="16" t="s">
        <v>135</v>
      </c>
      <c r="AU671" s="17">
        <f t="shared" si="343"/>
        <v>0</v>
      </c>
      <c r="AV671" s="17"/>
      <c r="AW671" s="17">
        <f>VLOOKUP(I671,ABNT5101!$I$3:$J$9,2)</f>
        <v>10</v>
      </c>
      <c r="AX671" s="17">
        <f>VLOOKUP(I671,ABNT5101!$I$3:$M$9,5)</f>
        <v>0.18</v>
      </c>
      <c r="AY671" s="131" t="str">
        <f>_xlfn.XLOOKUP(I671,ABNT5101!$I:$I,ABNT5101!$L:$L)</f>
        <v>-</v>
      </c>
      <c r="AZ671" s="131">
        <f>_xlfn.XLOOKUP(I671,ABNT5101!$I:$I,ABNT5101!M:M)</f>
        <v>0.18</v>
      </c>
      <c r="BA671" s="131" t="str">
        <f>_xlfn.XLOOKUP(I671,ABNT5101!$I:$I,ABNT5101!N:N)</f>
        <v>-</v>
      </c>
      <c r="BB671" s="131">
        <f>_xlfn.XLOOKUP(I671,ABNT5101!$I:$I,ABNT5101!O:O)</f>
        <v>16</v>
      </c>
      <c r="BC671" s="18" t="str">
        <f t="shared" si="344"/>
        <v>ATENDE</v>
      </c>
      <c r="BD671" s="19">
        <f t="shared" si="345"/>
        <v>4.6000000000000041E-2</v>
      </c>
      <c r="BE671" s="19">
        <f t="shared" si="346"/>
        <v>1.0555555555555558</v>
      </c>
      <c r="BF671" s="19" t="str">
        <f t="shared" si="347"/>
        <v>-</v>
      </c>
      <c r="BG671" s="35">
        <v>10.46</v>
      </c>
      <c r="BH671" s="35">
        <v>0.37</v>
      </c>
      <c r="BI671" s="20"/>
      <c r="BJ671" s="20"/>
      <c r="BK671" s="21"/>
      <c r="BL671" s="20"/>
      <c r="BM671" s="18" t="str">
        <f t="shared" si="348"/>
        <v>ATENDE</v>
      </c>
      <c r="BN671" s="18" t="str">
        <f t="shared" si="349"/>
        <v>ATENDE</v>
      </c>
      <c r="BO671" s="18" t="str">
        <f t="shared" si="350"/>
        <v>ATENDE</v>
      </c>
      <c r="BP671" s="18" t="str">
        <f t="shared" si="351"/>
        <v>ATENDE</v>
      </c>
      <c r="BQ671" s="22" t="str">
        <f t="shared" si="352"/>
        <v>C4</v>
      </c>
      <c r="BR671" s="22" t="str">
        <f t="shared" si="367"/>
        <v>P6</v>
      </c>
      <c r="BS671" s="23">
        <f t="shared" si="353"/>
        <v>1.1266666666666665</v>
      </c>
      <c r="BT671" s="20">
        <v>6.38</v>
      </c>
      <c r="BU671" s="20">
        <v>3.02</v>
      </c>
      <c r="BV671" s="132">
        <f>IF(BR671="-","-",_xlfn.XLOOKUP(BR671,ABNT5101!$B$4:$B$9,ABNT5101!$C$4:$C$9))</f>
        <v>3</v>
      </c>
      <c r="BW671" s="132">
        <f>IF(BR671="-","-",_xlfn.XLOOKUP(BR671,ABNT5101!$B$4:$B$9,ABNT5101!$D$4:$D$9))</f>
        <v>0.6</v>
      </c>
      <c r="BX671" s="18" t="str">
        <f t="shared" si="354"/>
        <v>ATENDE</v>
      </c>
      <c r="BY671" s="18" t="str">
        <f t="shared" si="355"/>
        <v>ATENDE</v>
      </c>
      <c r="BZ671" s="18" t="str">
        <f t="shared" si="356"/>
        <v>ATENDE</v>
      </c>
      <c r="CA671" s="22" t="str">
        <f t="shared" si="368"/>
        <v>P6</v>
      </c>
      <c r="CB671" s="23">
        <f t="shared" si="357"/>
        <v>2.1166666666666667</v>
      </c>
      <c r="CC671" s="22">
        <v>9.35</v>
      </c>
      <c r="CD671" s="22">
        <v>3.13</v>
      </c>
      <c r="CE671" s="130">
        <f>IF(CA671="-","-",_xlfn.XLOOKUP(CA671,ABNT5101!$B$4:$B$9,ABNT5101!$C$4:$C$9))</f>
        <v>3</v>
      </c>
      <c r="CF671" s="130">
        <f>IF(CA671="-","-",_xlfn.XLOOKUP(CA671,ABNT5101!$B$4:$B$9,ABNT5101!$D$4:$D$9))</f>
        <v>0.6</v>
      </c>
      <c r="CG671" s="18" t="str">
        <f t="shared" si="358"/>
        <v>ATENDE</v>
      </c>
      <c r="CH671" s="18" t="str">
        <f t="shared" si="359"/>
        <v>ATENDE</v>
      </c>
      <c r="CI671" s="18" t="str">
        <f t="shared" si="360"/>
        <v>ATENDE</v>
      </c>
      <c r="CJ671" s="133" t="str">
        <f>_xlfn.XLOOKUP(CK671,'Banco de dados'!$B:$B,'Banco de dados'!$D:$D)</f>
        <v>LEDSTAR</v>
      </c>
      <c r="CK671" s="145" t="s">
        <v>711</v>
      </c>
      <c r="CL671" s="24" t="str">
        <f>_xlfn.XLOOKUP(CK671,'Banco de dados'!$B:$B,'Banco de dados'!$E:$E)</f>
        <v>LUM LED SL VT 9.1 44W</v>
      </c>
      <c r="CM671" s="24"/>
      <c r="CN671" s="24" t="e">
        <f>IF(CM671="-","-",_xlfn.XLOOKUP(CM671,'Banco de dados'!$B:$B,'Banco de dados'!$E:$E))</f>
        <v>#N/A</v>
      </c>
      <c r="CO671" s="26">
        <f t="shared" si="361"/>
        <v>1</v>
      </c>
      <c r="CP671" s="24">
        <f>_xlfn.XLOOKUP(CK671,'Banco de dados'!$B:$B,'Banco de dados'!$H:$H)</f>
        <v>44</v>
      </c>
      <c r="CQ671" s="24">
        <f>_xlfn.XLOOKUP(CM671,'Banco de dados'!$B:$B,'Banco de dados'!$H:$H)</f>
        <v>0</v>
      </c>
      <c r="CR671" s="24">
        <f>_xlfn.XLOOKUP(CK671,'Banco de dados'!$B:$B,'Banco de dados'!$F:$F)</f>
        <v>7657.99</v>
      </c>
      <c r="CS671" s="24">
        <f>_xlfn.XLOOKUP(CM671,'Banco de dados'!$B:$B,'Banco de dados'!$F:$F)</f>
        <v>0</v>
      </c>
      <c r="CT671" s="25">
        <v>0</v>
      </c>
      <c r="CU671" s="25"/>
      <c r="CV671" s="24" t="str">
        <f>IF(AI671&lt;=0.5,"Curto I",IF(AND(AI671&gt;='Braços de IP'!$B$9,AI671&lt;='Braços de IP'!$D$9),'Braços de IP'!$E$9,IF(AND(AI671&gt;='Braços de IP'!$B$10,AI671&lt;='Braços de IP'!$D$10),'Braços de IP'!$E$10,IF(AND(AI671&gt;='Braços de IP'!$B$11,AI671&lt;='Braços de IP'!$D$11),'Braços de IP'!$E$11,IF(AND(AI671&gt;='Braços de IP'!$B$12,AI671&lt;='Braços de IP'!$D$12),'Braços de IP'!$E$12,IF(AND(AI671&gt;='Braços de IP'!$B$13,AI671&lt;='Braços de IP'!$D$13),'Braços de IP'!$E$13,IF(AND(AI671&gt;='Braços de IP'!$B$14,AI671&lt;='Braços de IP'!$D$14),'Braços de IP'!$E$14,"ERRO")))))))</f>
        <v>Curto II</v>
      </c>
      <c r="CW671" s="25"/>
      <c r="CX671" s="24" t="str">
        <f>IF($CW671="","",VLOOKUP($CW671,'Braços de IP'!$E$9:$I$15,2,0))</f>
        <v/>
      </c>
      <c r="CY671" s="27" t="str">
        <f>IF($CW671="","",VLOOKUP($CW671,'Braços de IP'!$E$9:$I$15,5,0))</f>
        <v/>
      </c>
      <c r="CZ671" s="24"/>
      <c r="DA671" s="24"/>
      <c r="DB671" s="24"/>
      <c r="DC671" s="24"/>
      <c r="DD671" s="24"/>
      <c r="DE671" s="24"/>
      <c r="DF671" s="28">
        <f t="shared" si="362"/>
        <v>44</v>
      </c>
      <c r="DG671" s="29">
        <f t="shared" si="363"/>
        <v>100</v>
      </c>
      <c r="DH671" s="28">
        <f t="shared" si="364"/>
        <v>144</v>
      </c>
      <c r="DI671" s="30">
        <f t="shared" si="365"/>
        <v>0.56000000000000005</v>
      </c>
      <c r="DJ671" s="31"/>
      <c r="DK671" s="32"/>
      <c r="DL671" s="15" t="s">
        <v>141</v>
      </c>
      <c r="DM671" s="15"/>
      <c r="DO671" s="33">
        <f t="shared" si="366"/>
        <v>0.62393162393162394</v>
      </c>
    </row>
    <row r="672" spans="3:125" ht="15.75" customHeight="1" x14ac:dyDescent="0.3">
      <c r="C672" t="s">
        <v>991</v>
      </c>
      <c r="D672" s="15">
        <v>224</v>
      </c>
      <c r="E672" s="15" t="s">
        <v>132</v>
      </c>
      <c r="F672" s="15" t="s">
        <v>396</v>
      </c>
      <c r="G672" s="15">
        <v>-30.018354729999999</v>
      </c>
      <c r="H672" s="15">
        <v>-50.158127499999999</v>
      </c>
      <c r="I672" s="15" t="s">
        <v>154</v>
      </c>
      <c r="J672" s="15" t="s">
        <v>135</v>
      </c>
      <c r="K672" s="15" t="s">
        <v>136</v>
      </c>
      <c r="L672" s="15" t="s">
        <v>148</v>
      </c>
      <c r="M672" s="15">
        <v>100</v>
      </c>
      <c r="N672" s="15">
        <v>17</v>
      </c>
      <c r="O672" s="15">
        <v>0</v>
      </c>
      <c r="P672" s="15">
        <f t="shared" si="340"/>
        <v>200</v>
      </c>
      <c r="Q672" s="20">
        <v>2</v>
      </c>
      <c r="R672" s="16">
        <v>2</v>
      </c>
      <c r="S672" s="16">
        <v>7</v>
      </c>
      <c r="T672" s="15"/>
      <c r="U672" s="15"/>
      <c r="V672" s="15">
        <v>0</v>
      </c>
      <c r="W672" s="15">
        <v>2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 t="s">
        <v>138</v>
      </c>
      <c r="AD672" s="15" t="s">
        <v>139</v>
      </c>
      <c r="AE672" s="15">
        <v>35.299999999999997</v>
      </c>
      <c r="AF672" s="15">
        <v>7</v>
      </c>
      <c r="AG672" s="15">
        <v>1</v>
      </c>
      <c r="AH672" s="15">
        <v>0.5</v>
      </c>
      <c r="AI672" s="15">
        <v>1.3</v>
      </c>
      <c r="AJ672" s="16">
        <f t="shared" si="341"/>
        <v>0.8</v>
      </c>
      <c r="AK672" s="16" t="s">
        <v>135</v>
      </c>
      <c r="AL672" s="16" t="s">
        <v>135</v>
      </c>
      <c r="AM672" s="15" t="s">
        <v>140</v>
      </c>
      <c r="AN672" s="16">
        <f t="shared" si="342"/>
        <v>2</v>
      </c>
      <c r="AO672" s="16">
        <v>0</v>
      </c>
      <c r="AP672" s="16">
        <v>0</v>
      </c>
      <c r="AQ672" s="16">
        <v>0</v>
      </c>
      <c r="AR672" s="16">
        <v>0</v>
      </c>
      <c r="AS672" s="16">
        <v>0</v>
      </c>
      <c r="AT672" s="16" t="s">
        <v>135</v>
      </c>
      <c r="AU672" s="17">
        <f t="shared" si="343"/>
        <v>0</v>
      </c>
      <c r="AV672" s="17"/>
      <c r="AW672" s="17">
        <f>VLOOKUP(I672,ABNT5101!$I$3:$J$9,2)</f>
        <v>10</v>
      </c>
      <c r="AX672" s="17">
        <f>VLOOKUP(I672,ABNT5101!$I$3:$M$9,5)</f>
        <v>0.18</v>
      </c>
      <c r="AY672" s="131" t="str">
        <f>_xlfn.XLOOKUP(I672,ABNT5101!$I:$I,ABNT5101!$L:$L)</f>
        <v>-</v>
      </c>
      <c r="AZ672" s="131">
        <f>_xlfn.XLOOKUP(I672,ABNT5101!$I:$I,ABNT5101!M:M)</f>
        <v>0.18</v>
      </c>
      <c r="BA672" s="131" t="str">
        <f>_xlfn.XLOOKUP(I672,ABNT5101!$I:$I,ABNT5101!N:N)</f>
        <v>-</v>
      </c>
      <c r="BB672" s="131">
        <f>_xlfn.XLOOKUP(I672,ABNT5101!$I:$I,ABNT5101!O:O)</f>
        <v>16</v>
      </c>
      <c r="BC672" s="18" t="str">
        <f t="shared" si="344"/>
        <v>ATENDE</v>
      </c>
      <c r="BD672" s="19">
        <f t="shared" si="345"/>
        <v>5.3999999999999826E-2</v>
      </c>
      <c r="BE672" s="19">
        <f t="shared" si="346"/>
        <v>1.1111111111111112</v>
      </c>
      <c r="BF672" s="19" t="str">
        <f t="shared" si="347"/>
        <v>-</v>
      </c>
      <c r="BG672" s="35">
        <v>10.54</v>
      </c>
      <c r="BH672" s="35">
        <v>0.38</v>
      </c>
      <c r="BI672" s="20"/>
      <c r="BJ672" s="20"/>
      <c r="BK672" s="21"/>
      <c r="BL672" s="20"/>
      <c r="BM672" s="18" t="str">
        <f t="shared" si="348"/>
        <v>ATENDE</v>
      </c>
      <c r="BN672" s="18" t="str">
        <f t="shared" si="349"/>
        <v>ATENDE</v>
      </c>
      <c r="BO672" s="18" t="str">
        <f t="shared" si="350"/>
        <v>ATENDE</v>
      </c>
      <c r="BP672" s="18" t="str">
        <f t="shared" si="351"/>
        <v>ATENDE</v>
      </c>
      <c r="BQ672" s="22" t="str">
        <f t="shared" si="352"/>
        <v>C4</v>
      </c>
      <c r="BR672" s="22" t="str">
        <f t="shared" si="367"/>
        <v>P6</v>
      </c>
      <c r="BS672" s="23">
        <f t="shared" si="353"/>
        <v>0.69000000000000017</v>
      </c>
      <c r="BT672" s="20">
        <v>5.07</v>
      </c>
      <c r="BU672" s="20">
        <v>2.63</v>
      </c>
      <c r="BV672" s="132">
        <f>IF(BR672="-","-",_xlfn.XLOOKUP(BR672,ABNT5101!$B$4:$B$9,ABNT5101!$C$4:$C$9))</f>
        <v>3</v>
      </c>
      <c r="BW672" s="132">
        <f>IF(BR672="-","-",_xlfn.XLOOKUP(BR672,ABNT5101!$B$4:$B$9,ABNT5101!$D$4:$D$9))</f>
        <v>0.6</v>
      </c>
      <c r="BX672" s="18" t="str">
        <f t="shared" si="354"/>
        <v>ATENDE</v>
      </c>
      <c r="BY672" s="18" t="str">
        <f t="shared" si="355"/>
        <v>ATENDE</v>
      </c>
      <c r="BZ672" s="18" t="str">
        <f t="shared" si="356"/>
        <v>ATENDE</v>
      </c>
      <c r="CA672" s="22" t="str">
        <f t="shared" si="368"/>
        <v>P6</v>
      </c>
      <c r="CB672" s="23">
        <f t="shared" si="357"/>
        <v>2.0666666666666664</v>
      </c>
      <c r="CC672" s="22">
        <v>9.1999999999999993</v>
      </c>
      <c r="CD672" s="22">
        <v>2.33</v>
      </c>
      <c r="CE672" s="130">
        <f>IF(CA672="-","-",_xlfn.XLOOKUP(CA672,ABNT5101!$B$4:$B$9,ABNT5101!$C$4:$C$9))</f>
        <v>3</v>
      </c>
      <c r="CF672" s="130">
        <f>IF(CA672="-","-",_xlfn.XLOOKUP(CA672,ABNT5101!$B$4:$B$9,ABNT5101!$D$4:$D$9))</f>
        <v>0.6</v>
      </c>
      <c r="CG672" s="18" t="str">
        <f t="shared" si="358"/>
        <v>ATENDE</v>
      </c>
      <c r="CH672" s="18" t="str">
        <f t="shared" si="359"/>
        <v>ATENDE</v>
      </c>
      <c r="CI672" s="18" t="str">
        <f t="shared" si="360"/>
        <v>ATENDE</v>
      </c>
      <c r="CJ672" s="133" t="str">
        <f>_xlfn.XLOOKUP(CK672,'Banco de dados'!$B:$B,'Banco de dados'!$D:$D)</f>
        <v>SX LIGHTING</v>
      </c>
      <c r="CK672" s="145" t="s">
        <v>803</v>
      </c>
      <c r="CL672" s="24" t="str">
        <f>_xlfn.XLOOKUP(CK672,'Banco de dados'!$B:$B,'Banco de dados'!$E:$E)</f>
        <v>SXINEVO040K40L12CZF7PHF</v>
      </c>
      <c r="CM672" s="24"/>
      <c r="CN672" s="24" t="e">
        <f>IF(CM672="-","-",_xlfn.XLOOKUP(CM672,'Banco de dados'!$B:$B,'Banco de dados'!$E:$E))</f>
        <v>#N/A</v>
      </c>
      <c r="CO672" s="26">
        <f t="shared" si="361"/>
        <v>1</v>
      </c>
      <c r="CP672" s="24">
        <f>_xlfn.XLOOKUP(CK672,'Banco de dados'!$B:$B,'Banco de dados'!$H:$H)</f>
        <v>39</v>
      </c>
      <c r="CQ672" s="24">
        <f>_xlfn.XLOOKUP(CM672,'Banco de dados'!$B:$B,'Banco de dados'!$H:$H)</f>
        <v>0</v>
      </c>
      <c r="CR672" s="24">
        <f>_xlfn.XLOOKUP(CK672,'Banco de dados'!$B:$B,'Banco de dados'!$F:$F)</f>
        <v>6552</v>
      </c>
      <c r="CS672" s="24">
        <f>_xlfn.XLOOKUP(CM672,'Banco de dados'!$B:$B,'Banco de dados'!$F:$F)</f>
        <v>0</v>
      </c>
      <c r="CT672" s="25">
        <v>0</v>
      </c>
      <c r="CU672" s="25"/>
      <c r="CV672" s="24" t="str">
        <f>IF(AI672&lt;=0.5,"Curto I",IF(AND(AI672&gt;='Braços de IP'!$B$9,AI672&lt;='Braços de IP'!$D$9),'Braços de IP'!$E$9,IF(AND(AI672&gt;='Braços de IP'!$B$10,AI672&lt;='Braços de IP'!$D$10),'Braços de IP'!$E$10,IF(AND(AI672&gt;='Braços de IP'!$B$11,AI672&lt;='Braços de IP'!$D$11),'Braços de IP'!$E$11,IF(AND(AI672&gt;='Braços de IP'!$B$12,AI672&lt;='Braços de IP'!$D$12),'Braços de IP'!$E$12,IF(AND(AI672&gt;='Braços de IP'!$B$13,AI672&lt;='Braços de IP'!$D$13),'Braços de IP'!$E$13,IF(AND(AI672&gt;='Braços de IP'!$B$14,AI672&lt;='Braços de IP'!$D$14),'Braços de IP'!$E$14,"ERRO")))))))</f>
        <v>Curto II</v>
      </c>
      <c r="CW672" s="25" t="s">
        <v>352</v>
      </c>
      <c r="CX672" s="24">
        <f>IF($CW672="","",VLOOKUP($CW672,'Braços de IP'!$E$9:$I$15,2,0))</f>
        <v>1.2</v>
      </c>
      <c r="CY672" s="27">
        <f>IF($CW672="","",VLOOKUP($CW672,'Braços de IP'!$E$9:$I$15,5,0))</f>
        <v>6.5</v>
      </c>
      <c r="CZ672" s="24"/>
      <c r="DA672" s="24"/>
      <c r="DB672" s="24"/>
      <c r="DC672" s="24"/>
      <c r="DD672" s="24"/>
      <c r="DE672" s="24"/>
      <c r="DF672" s="28">
        <f t="shared" si="362"/>
        <v>39</v>
      </c>
      <c r="DG672" s="29">
        <f t="shared" si="363"/>
        <v>100</v>
      </c>
      <c r="DH672" s="28">
        <f t="shared" si="364"/>
        <v>139</v>
      </c>
      <c r="DI672" s="30">
        <f t="shared" si="365"/>
        <v>0.61</v>
      </c>
      <c r="DJ672" s="31"/>
      <c r="DK672" s="32"/>
      <c r="DL672" s="15" t="s">
        <v>141</v>
      </c>
      <c r="DM672" s="15"/>
      <c r="DO672" s="33">
        <f t="shared" si="366"/>
        <v>0.66666666666666663</v>
      </c>
    </row>
    <row r="673" spans="3:119" ht="15.75" hidden="1" customHeight="1" x14ac:dyDescent="0.3">
      <c r="C673" t="s">
        <v>991</v>
      </c>
      <c r="D673" s="15">
        <v>224</v>
      </c>
      <c r="E673" s="15" t="s">
        <v>132</v>
      </c>
      <c r="F673" s="15" t="s">
        <v>396</v>
      </c>
      <c r="G673" s="15">
        <v>-30.018354729999999</v>
      </c>
      <c r="H673" s="15">
        <v>-50.158127499999999</v>
      </c>
      <c r="I673" s="15" t="s">
        <v>154</v>
      </c>
      <c r="J673" s="15" t="s">
        <v>135</v>
      </c>
      <c r="K673" s="15" t="s">
        <v>136</v>
      </c>
      <c r="L673" s="15" t="s">
        <v>148</v>
      </c>
      <c r="M673" s="15">
        <v>100</v>
      </c>
      <c r="N673" s="15">
        <v>17</v>
      </c>
      <c r="O673" s="15">
        <v>0</v>
      </c>
      <c r="P673" s="15">
        <f t="shared" si="340"/>
        <v>200</v>
      </c>
      <c r="Q673" s="20">
        <v>2</v>
      </c>
      <c r="R673" s="16">
        <v>2</v>
      </c>
      <c r="S673" s="16">
        <v>7</v>
      </c>
      <c r="T673" s="15"/>
      <c r="U673" s="15"/>
      <c r="V673" s="15">
        <v>0</v>
      </c>
      <c r="W673" s="15">
        <v>2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 t="s">
        <v>138</v>
      </c>
      <c r="AD673" s="15" t="s">
        <v>139</v>
      </c>
      <c r="AE673" s="15">
        <v>35.299999999999997</v>
      </c>
      <c r="AF673" s="15">
        <v>7</v>
      </c>
      <c r="AG673" s="15">
        <v>1</v>
      </c>
      <c r="AH673" s="15">
        <v>0.5</v>
      </c>
      <c r="AI673" s="15">
        <v>1.3</v>
      </c>
      <c r="AJ673" s="16">
        <f t="shared" si="341"/>
        <v>0.8</v>
      </c>
      <c r="AK673" s="16" t="s">
        <v>135</v>
      </c>
      <c r="AL673" s="16" t="s">
        <v>135</v>
      </c>
      <c r="AM673" s="15" t="s">
        <v>140</v>
      </c>
      <c r="AN673" s="16">
        <f t="shared" si="342"/>
        <v>2</v>
      </c>
      <c r="AO673" s="16">
        <v>0</v>
      </c>
      <c r="AP673" s="16">
        <v>0</v>
      </c>
      <c r="AQ673" s="16">
        <v>0</v>
      </c>
      <c r="AR673" s="16">
        <v>0</v>
      </c>
      <c r="AS673" s="16">
        <v>0</v>
      </c>
      <c r="AT673" s="16" t="s">
        <v>135</v>
      </c>
      <c r="AU673" s="17">
        <f t="shared" si="343"/>
        <v>0</v>
      </c>
      <c r="AV673" s="17"/>
      <c r="AW673" s="17">
        <f>VLOOKUP(I673,ABNT5101!$I$3:$J$9,2)</f>
        <v>10</v>
      </c>
      <c r="AX673" s="17">
        <f>VLOOKUP(I673,ABNT5101!$I$3:$M$9,5)</f>
        <v>0.18</v>
      </c>
      <c r="AY673" s="131" t="str">
        <f>_xlfn.XLOOKUP(I673,ABNT5101!$I:$I,ABNT5101!$L:$L)</f>
        <v>-</v>
      </c>
      <c r="AZ673" s="131">
        <f>_xlfn.XLOOKUP(I673,ABNT5101!$I:$I,ABNT5101!M:M)</f>
        <v>0.18</v>
      </c>
      <c r="BA673" s="131" t="str">
        <f>_xlfn.XLOOKUP(I673,ABNT5101!$I:$I,ABNT5101!N:N)</f>
        <v>-</v>
      </c>
      <c r="BB673" s="131">
        <f>_xlfn.XLOOKUP(I673,ABNT5101!$I:$I,ABNT5101!O:O)</f>
        <v>16</v>
      </c>
      <c r="BC673" s="18" t="str">
        <f t="shared" si="344"/>
        <v>ATENDE</v>
      </c>
      <c r="BD673" s="19">
        <f t="shared" si="345"/>
        <v>0.11799999999999988</v>
      </c>
      <c r="BE673" s="19">
        <f t="shared" si="346"/>
        <v>0.94444444444444442</v>
      </c>
      <c r="BF673" s="19" t="str">
        <f t="shared" si="347"/>
        <v>-</v>
      </c>
      <c r="BG673" s="35">
        <v>11.18</v>
      </c>
      <c r="BH673" s="35">
        <v>0.35</v>
      </c>
      <c r="BI673" s="20"/>
      <c r="BJ673" s="20"/>
      <c r="BK673" s="21"/>
      <c r="BL673" s="20"/>
      <c r="BM673" s="18" t="str">
        <f t="shared" si="348"/>
        <v>ATENDE</v>
      </c>
      <c r="BN673" s="18" t="str">
        <f t="shared" si="349"/>
        <v>ATENDE</v>
      </c>
      <c r="BO673" s="18" t="str">
        <f t="shared" si="350"/>
        <v>ATENDE</v>
      </c>
      <c r="BP673" s="18" t="str">
        <f t="shared" si="351"/>
        <v>ATENDE</v>
      </c>
      <c r="BQ673" s="22" t="str">
        <f t="shared" si="352"/>
        <v>C4</v>
      </c>
      <c r="BR673" s="22" t="str">
        <f t="shared" si="367"/>
        <v>P6</v>
      </c>
      <c r="BS673" s="23">
        <f t="shared" si="353"/>
        <v>0.52333333333333343</v>
      </c>
      <c r="BT673" s="20">
        <v>4.57</v>
      </c>
      <c r="BU673" s="20">
        <v>2.13</v>
      </c>
      <c r="BV673" s="132">
        <f>IF(BR673="-","-",_xlfn.XLOOKUP(BR673,ABNT5101!$B$4:$B$9,ABNT5101!$C$4:$C$9))</f>
        <v>3</v>
      </c>
      <c r="BW673" s="132">
        <f>IF(BR673="-","-",_xlfn.XLOOKUP(BR673,ABNT5101!$B$4:$B$9,ABNT5101!$D$4:$D$9))</f>
        <v>0.6</v>
      </c>
      <c r="BX673" s="18" t="str">
        <f t="shared" si="354"/>
        <v>ATENDE</v>
      </c>
      <c r="BY673" s="18" t="str">
        <f t="shared" si="355"/>
        <v>ATENDE</v>
      </c>
      <c r="BZ673" s="18" t="str">
        <f t="shared" si="356"/>
        <v>ATENDE</v>
      </c>
      <c r="CA673" s="22" t="str">
        <f t="shared" si="368"/>
        <v>P6</v>
      </c>
      <c r="CB673" s="23">
        <f t="shared" si="357"/>
        <v>2.1799999999999997</v>
      </c>
      <c r="CC673" s="22">
        <v>9.5399999999999991</v>
      </c>
      <c r="CD673" s="22">
        <v>3.18</v>
      </c>
      <c r="CE673" s="130">
        <f>IF(CA673="-","-",_xlfn.XLOOKUP(CA673,ABNT5101!$B$4:$B$9,ABNT5101!$C$4:$C$9))</f>
        <v>3</v>
      </c>
      <c r="CF673" s="130">
        <f>IF(CA673="-","-",_xlfn.XLOOKUP(CA673,ABNT5101!$B$4:$B$9,ABNT5101!$D$4:$D$9))</f>
        <v>0.6</v>
      </c>
      <c r="CG673" s="18" t="str">
        <f t="shared" si="358"/>
        <v>ATENDE</v>
      </c>
      <c r="CH673" s="18" t="str">
        <f t="shared" si="359"/>
        <v>ATENDE</v>
      </c>
      <c r="CI673" s="18" t="str">
        <f t="shared" si="360"/>
        <v>ATENDE</v>
      </c>
      <c r="CJ673" s="133" t="str">
        <f>_xlfn.XLOOKUP(CK673,'Banco de dados'!$B:$B,'Banco de dados'!$D:$D)</f>
        <v>TECNOWATT</v>
      </c>
      <c r="CK673" s="145" t="s">
        <v>826</v>
      </c>
      <c r="CL673" s="24" t="str">
        <f>_xlfn.XLOOKUP(CK673,'Banco de dados'!$B:$B,'Banco de dados'!$E:$E)</f>
        <v>SIGSAGPTLRRSSNDL_40W_50IBBRS
1-10C1MUN6.5</v>
      </c>
      <c r="CM673" s="24"/>
      <c r="CN673" s="24" t="e">
        <f>IF(CM673="-","-",_xlfn.XLOOKUP(CM673,'Banco de dados'!$B:$B,'Banco de dados'!$E:$E))</f>
        <v>#N/A</v>
      </c>
      <c r="CO673" s="26">
        <f t="shared" si="361"/>
        <v>1</v>
      </c>
      <c r="CP673" s="24">
        <f>_xlfn.XLOOKUP(CK673,'Banco de dados'!$B:$B,'Banco de dados'!$H:$H)</f>
        <v>40</v>
      </c>
      <c r="CQ673" s="24">
        <f>_xlfn.XLOOKUP(CM673,'Banco de dados'!$B:$B,'Banco de dados'!$H:$H)</f>
        <v>0</v>
      </c>
      <c r="CR673" s="24">
        <f>_xlfn.XLOOKUP(CK673,'Banco de dados'!$B:$B,'Banco de dados'!$F:$F)</f>
        <v>6641</v>
      </c>
      <c r="CS673" s="24">
        <f>_xlfn.XLOOKUP(CM673,'Banco de dados'!$B:$B,'Banco de dados'!$F:$F)</f>
        <v>0</v>
      </c>
      <c r="CT673" s="25">
        <v>0</v>
      </c>
      <c r="CU673" s="25"/>
      <c r="CV673" s="24" t="str">
        <f>IF(AI673&lt;=0.5,"Curto I",IF(AND(AI673&gt;='Braços de IP'!$B$9,AI673&lt;='Braços de IP'!$D$9),'Braços de IP'!$E$9,IF(AND(AI673&gt;='Braços de IP'!$B$10,AI673&lt;='Braços de IP'!$D$10),'Braços de IP'!$E$10,IF(AND(AI673&gt;='Braços de IP'!$B$11,AI673&lt;='Braços de IP'!$D$11),'Braços de IP'!$E$11,IF(AND(AI673&gt;='Braços de IP'!$B$12,AI673&lt;='Braços de IP'!$D$12),'Braços de IP'!$E$12,IF(AND(AI673&gt;='Braços de IP'!$B$13,AI673&lt;='Braços de IP'!$D$13),'Braços de IP'!$E$13,IF(AND(AI673&gt;='Braços de IP'!$B$14,AI673&lt;='Braços de IP'!$D$14),'Braços de IP'!$E$14,"ERRO")))))))</f>
        <v>Curto II</v>
      </c>
      <c r="CW673" s="25"/>
      <c r="CX673" s="24" t="str">
        <f>IF($CW673="","",VLOOKUP($CW673,'Braços de IP'!$E$9:$I$15,2,0))</f>
        <v/>
      </c>
      <c r="CY673" s="27" t="str">
        <f>IF($CW673="","",VLOOKUP($CW673,'Braços de IP'!$E$9:$I$15,5,0))</f>
        <v/>
      </c>
      <c r="CZ673" s="24"/>
      <c r="DA673" s="24"/>
      <c r="DB673" s="24"/>
      <c r="DC673" s="24"/>
      <c r="DD673" s="24"/>
      <c r="DE673" s="24"/>
      <c r="DF673" s="28">
        <f t="shared" si="362"/>
        <v>40</v>
      </c>
      <c r="DG673" s="29">
        <f t="shared" si="363"/>
        <v>100</v>
      </c>
      <c r="DH673" s="28">
        <f t="shared" si="364"/>
        <v>140</v>
      </c>
      <c r="DI673" s="30">
        <f t="shared" si="365"/>
        <v>0.6</v>
      </c>
      <c r="DJ673" s="31"/>
      <c r="DK673" s="32"/>
      <c r="DL673" s="15" t="s">
        <v>141</v>
      </c>
      <c r="DM673" s="15"/>
      <c r="DO673" s="33">
        <f t="shared" si="366"/>
        <v>0.65811965811965811</v>
      </c>
    </row>
    <row r="674" spans="3:119" ht="15.75" hidden="1" customHeight="1" x14ac:dyDescent="0.3">
      <c r="C674" t="s">
        <v>991</v>
      </c>
      <c r="D674" s="15">
        <v>225</v>
      </c>
      <c r="E674" s="15" t="s">
        <v>132</v>
      </c>
      <c r="F674" s="15" t="s">
        <v>397</v>
      </c>
      <c r="G674" s="15">
        <v>-30.012892229999999</v>
      </c>
      <c r="H674" s="15">
        <v>-50.150037650000002</v>
      </c>
      <c r="I674" s="15" t="s">
        <v>154</v>
      </c>
      <c r="J674" s="15" t="s">
        <v>135</v>
      </c>
      <c r="K674" s="15" t="s">
        <v>136</v>
      </c>
      <c r="L674" s="15" t="s">
        <v>137</v>
      </c>
      <c r="M674" s="15">
        <v>50</v>
      </c>
      <c r="N674" s="15">
        <v>0</v>
      </c>
      <c r="O674" s="15">
        <v>0</v>
      </c>
      <c r="P674" s="15">
        <f t="shared" si="340"/>
        <v>100</v>
      </c>
      <c r="Q674" s="20">
        <v>2</v>
      </c>
      <c r="R674" s="16">
        <v>3</v>
      </c>
      <c r="S674" s="16">
        <v>7</v>
      </c>
      <c r="T674" s="15"/>
      <c r="U674" s="15"/>
      <c r="V674" s="15">
        <v>0</v>
      </c>
      <c r="W674" s="15">
        <v>2.5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 t="s">
        <v>138</v>
      </c>
      <c r="AD674" s="15" t="s">
        <v>139</v>
      </c>
      <c r="AE674" s="15">
        <v>30.1</v>
      </c>
      <c r="AF674" s="15">
        <v>6.7</v>
      </c>
      <c r="AG674" s="15">
        <v>1</v>
      </c>
      <c r="AH674" s="15">
        <v>0.35</v>
      </c>
      <c r="AI674" s="15">
        <v>1.3</v>
      </c>
      <c r="AJ674" s="16">
        <f t="shared" si="341"/>
        <v>0.95000000000000007</v>
      </c>
      <c r="AK674" s="16" t="s">
        <v>135</v>
      </c>
      <c r="AL674" s="16" t="s">
        <v>135</v>
      </c>
      <c r="AM674" s="15" t="s">
        <v>140</v>
      </c>
      <c r="AN674" s="16">
        <f t="shared" si="342"/>
        <v>2</v>
      </c>
      <c r="AO674" s="16">
        <v>0</v>
      </c>
      <c r="AP674" s="16">
        <v>0</v>
      </c>
      <c r="AQ674" s="16">
        <v>0</v>
      </c>
      <c r="AR674" s="16">
        <v>0</v>
      </c>
      <c r="AS674" s="16">
        <v>0</v>
      </c>
      <c r="AT674" s="16" t="s">
        <v>135</v>
      </c>
      <c r="AU674" s="17">
        <f t="shared" si="343"/>
        <v>0</v>
      </c>
      <c r="AV674" s="17"/>
      <c r="AW674" s="17">
        <f>VLOOKUP(I674,ABNT5101!$I$3:$J$9,2)</f>
        <v>10</v>
      </c>
      <c r="AX674" s="17">
        <f>VLOOKUP(I674,ABNT5101!$I$3:$M$9,5)</f>
        <v>0.18</v>
      </c>
      <c r="AY674" s="131" t="str">
        <f>_xlfn.XLOOKUP(I674,ABNT5101!$I:$I,ABNT5101!$L:$L)</f>
        <v>-</v>
      </c>
      <c r="AZ674" s="131">
        <f>_xlfn.XLOOKUP(I674,ABNT5101!$I:$I,ABNT5101!M:M)</f>
        <v>0.18</v>
      </c>
      <c r="BA674" s="131" t="str">
        <f>_xlfn.XLOOKUP(I674,ABNT5101!$I:$I,ABNT5101!N:N)</f>
        <v>-</v>
      </c>
      <c r="BB674" s="131">
        <f>_xlfn.XLOOKUP(I674,ABNT5101!$I:$I,ABNT5101!O:O)</f>
        <v>16</v>
      </c>
      <c r="BC674" s="18" t="str">
        <f t="shared" si="344"/>
        <v>ATENDE</v>
      </c>
      <c r="BD674" s="19">
        <f t="shared" si="345"/>
        <v>7.4000000000000066E-2</v>
      </c>
      <c r="BE674" s="19">
        <f t="shared" si="346"/>
        <v>1.5</v>
      </c>
      <c r="BF674" s="19" t="str">
        <f t="shared" si="347"/>
        <v>-</v>
      </c>
      <c r="BG674" s="20">
        <v>10.74</v>
      </c>
      <c r="BH674" s="20">
        <v>0.45</v>
      </c>
      <c r="BI674" s="20"/>
      <c r="BJ674" s="20"/>
      <c r="BK674" s="21"/>
      <c r="BL674" s="20"/>
      <c r="BM674" s="18" t="str">
        <f t="shared" si="348"/>
        <v>ATENDE</v>
      </c>
      <c r="BN674" s="18" t="str">
        <f t="shared" si="349"/>
        <v>ATENDE</v>
      </c>
      <c r="BO674" s="18" t="str">
        <f t="shared" si="350"/>
        <v>ATENDE</v>
      </c>
      <c r="BP674" s="18" t="str">
        <f t="shared" si="351"/>
        <v>ATENDE</v>
      </c>
      <c r="BQ674" s="22" t="str">
        <f t="shared" si="352"/>
        <v>C4</v>
      </c>
      <c r="BR674" s="22" t="str">
        <f t="shared" si="367"/>
        <v>P6</v>
      </c>
      <c r="BS674" s="23">
        <f t="shared" si="353"/>
        <v>0.90666666666666651</v>
      </c>
      <c r="BT674" s="20">
        <v>5.72</v>
      </c>
      <c r="BU674" s="20">
        <v>2.91</v>
      </c>
      <c r="BV674" s="132">
        <f>IF(BR674="-","-",_xlfn.XLOOKUP(BR674,ABNT5101!$B$4:$B$9,ABNT5101!$C$4:$C$9))</f>
        <v>3</v>
      </c>
      <c r="BW674" s="132">
        <f>IF(BR674="-","-",_xlfn.XLOOKUP(BR674,ABNT5101!$B$4:$B$9,ABNT5101!$D$4:$D$9))</f>
        <v>0.6</v>
      </c>
      <c r="BX674" s="18" t="str">
        <f t="shared" si="354"/>
        <v>ATENDE</v>
      </c>
      <c r="BY674" s="18" t="str">
        <f t="shared" si="355"/>
        <v>ATENDE</v>
      </c>
      <c r="BZ674" s="18" t="str">
        <f t="shared" si="356"/>
        <v>ATENDE</v>
      </c>
      <c r="CA674" s="22" t="s">
        <v>135</v>
      </c>
      <c r="CB674" s="23" t="e">
        <f t="shared" si="357"/>
        <v>#VALUE!</v>
      </c>
      <c r="CC674" s="22">
        <v>8.1</v>
      </c>
      <c r="CD674" s="22">
        <v>3.17</v>
      </c>
      <c r="CE674" s="130" t="str">
        <f>IF(CA674="-","-",_xlfn.XLOOKUP(CA674,ABNT5101!$B$4:$B$9,ABNT5101!$C$4:$C$9))</f>
        <v>-</v>
      </c>
      <c r="CF674" s="130" t="str">
        <f>IF(CA674="-","-",_xlfn.XLOOKUP(CA674,ABNT5101!$B$4:$B$9,ABNT5101!$D$4:$D$9))</f>
        <v>-</v>
      </c>
      <c r="CG674" s="18" t="str">
        <f t="shared" si="358"/>
        <v>-</v>
      </c>
      <c r="CH674" s="18" t="str">
        <f t="shared" si="359"/>
        <v>-</v>
      </c>
      <c r="CI674" s="18" t="str">
        <f t="shared" si="360"/>
        <v>-</v>
      </c>
      <c r="CJ674" s="133" t="str">
        <f>_xlfn.XLOOKUP(CK674,'Banco de dados'!$B:$B,'Banco de dados'!$D:$D)</f>
        <v>LEDSTAR</v>
      </c>
      <c r="CK674" s="145" t="s">
        <v>709</v>
      </c>
      <c r="CL674" s="24" t="str">
        <f>_xlfn.XLOOKUP(CK674,'Banco de dados'!$B:$B,'Banco de dados'!$E:$E)</f>
        <v>LUM LED SL VT 9.1 35W</v>
      </c>
      <c r="CM674" s="24"/>
      <c r="CN674" s="24">
        <f>IF(CM674="-","-",_xlfn.XLOOKUP(CM674,'Banco de dados'!$B:$B,'Banco de dados'!$E:$E))</f>
        <v>0</v>
      </c>
      <c r="CO674" s="26">
        <f t="shared" si="361"/>
        <v>1</v>
      </c>
      <c r="CP674" s="24">
        <f>_xlfn.XLOOKUP(CK674,'Banco de dados'!$B:$B,'Banco de dados'!$H:$H)</f>
        <v>35</v>
      </c>
      <c r="CQ674" s="24">
        <f>_xlfn.XLOOKUP(CM674,'Banco de dados'!$B:$B,'Banco de dados'!$H:$H)</f>
        <v>0</v>
      </c>
      <c r="CR674" s="24">
        <f>_xlfn.XLOOKUP(CK674,'Banco de dados'!$B:$B,'Banco de dados'!$F:$F)</f>
        <v>5955.62</v>
      </c>
      <c r="CS674" s="24">
        <f>_xlfn.XLOOKUP(CM674,'Banco de dados'!$B:$B,'Banco de dados'!$F:$F)</f>
        <v>0</v>
      </c>
      <c r="CT674" s="25">
        <v>0</v>
      </c>
      <c r="CU674" s="25"/>
      <c r="CV674" s="24" t="str">
        <f>IF(AI674&lt;=0.5,"Curto I",IF(AND(AI674&gt;='Braços de IP'!$B$9,AI674&lt;='Braços de IP'!$D$9),'Braços de IP'!$E$9,IF(AND(AI674&gt;='Braços de IP'!$B$10,AI674&lt;='Braços de IP'!$D$10),'Braços de IP'!$E$10,IF(AND(AI674&gt;='Braços de IP'!$B$11,AI674&lt;='Braços de IP'!$D$11),'Braços de IP'!$E$11,IF(AND(AI674&gt;='Braços de IP'!$B$12,AI674&lt;='Braços de IP'!$D$12),'Braços de IP'!$E$12,IF(AND(AI674&gt;='Braços de IP'!$B$13,AI674&lt;='Braços de IP'!$D$13),'Braços de IP'!$E$13,IF(AND(AI674&gt;='Braços de IP'!$B$14,AI674&lt;='Braços de IP'!$D$14),'Braços de IP'!$E$14,"ERRO")))))))</f>
        <v>Curto II</v>
      </c>
      <c r="CW674" s="25"/>
      <c r="CX674" s="24" t="str">
        <f>IF($CW674="","",VLOOKUP($CW674,'Braços de IP'!$E$9:$I$15,2,0))</f>
        <v/>
      </c>
      <c r="CY674" s="27" t="str">
        <f>IF($CW674="","",VLOOKUP($CW674,'Braços de IP'!$E$9:$I$15,5,0))</f>
        <v/>
      </c>
      <c r="CZ674" s="24"/>
      <c r="DA674" s="24"/>
      <c r="DB674" s="24"/>
      <c r="DC674" s="24"/>
      <c r="DD674" s="24"/>
      <c r="DE674" s="24"/>
      <c r="DF674" s="28">
        <f t="shared" si="362"/>
        <v>35</v>
      </c>
      <c r="DG674" s="29">
        <f t="shared" si="363"/>
        <v>50</v>
      </c>
      <c r="DH674" s="28">
        <f t="shared" si="364"/>
        <v>85</v>
      </c>
      <c r="DI674" s="30">
        <f t="shared" si="365"/>
        <v>0.30000000000000004</v>
      </c>
      <c r="DJ674" s="31"/>
      <c r="DK674" s="32"/>
      <c r="DL674" s="15" t="s">
        <v>141</v>
      </c>
      <c r="DM674" s="15"/>
      <c r="DO674" s="33">
        <f t="shared" si="366"/>
        <v>0.3</v>
      </c>
    </row>
    <row r="675" spans="3:119" ht="15.75" hidden="1" customHeight="1" x14ac:dyDescent="0.3">
      <c r="C675" t="s">
        <v>991</v>
      </c>
      <c r="D675" s="15">
        <v>225</v>
      </c>
      <c r="E675" s="15" t="s">
        <v>132</v>
      </c>
      <c r="F675" s="15" t="s">
        <v>397</v>
      </c>
      <c r="G675" s="15">
        <v>-30.012892229999999</v>
      </c>
      <c r="H675" s="15">
        <v>-50.150037650000002</v>
      </c>
      <c r="I675" s="15" t="s">
        <v>154</v>
      </c>
      <c r="J675" s="15" t="s">
        <v>135</v>
      </c>
      <c r="K675" s="15" t="s">
        <v>136</v>
      </c>
      <c r="L675" s="15" t="s">
        <v>137</v>
      </c>
      <c r="M675" s="15">
        <v>50</v>
      </c>
      <c r="N675" s="15">
        <v>0</v>
      </c>
      <c r="O675" s="15">
        <v>0</v>
      </c>
      <c r="P675" s="15">
        <f t="shared" si="340"/>
        <v>100</v>
      </c>
      <c r="Q675" s="20">
        <v>2</v>
      </c>
      <c r="R675" s="16">
        <v>3</v>
      </c>
      <c r="S675" s="16">
        <v>7</v>
      </c>
      <c r="T675" s="15"/>
      <c r="U675" s="15"/>
      <c r="V675" s="15">
        <v>0</v>
      </c>
      <c r="W675" s="15">
        <v>2.5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 t="s">
        <v>138</v>
      </c>
      <c r="AD675" s="15" t="s">
        <v>139</v>
      </c>
      <c r="AE675" s="15">
        <v>30.1</v>
      </c>
      <c r="AF675" s="15">
        <v>6.7</v>
      </c>
      <c r="AG675" s="15">
        <v>1</v>
      </c>
      <c r="AH675" s="15">
        <v>0.35</v>
      </c>
      <c r="AI675" s="15">
        <v>1.3</v>
      </c>
      <c r="AJ675" s="16">
        <f t="shared" si="341"/>
        <v>0.95000000000000007</v>
      </c>
      <c r="AK675" s="16" t="s">
        <v>135</v>
      </c>
      <c r="AL675" s="16" t="s">
        <v>135</v>
      </c>
      <c r="AM675" s="15" t="s">
        <v>140</v>
      </c>
      <c r="AN675" s="16">
        <f t="shared" si="342"/>
        <v>2</v>
      </c>
      <c r="AO675" s="16">
        <v>0</v>
      </c>
      <c r="AP675" s="16">
        <v>0</v>
      </c>
      <c r="AQ675" s="16">
        <v>0</v>
      </c>
      <c r="AR675" s="16">
        <v>0</v>
      </c>
      <c r="AS675" s="16">
        <v>0</v>
      </c>
      <c r="AT675" s="16" t="s">
        <v>135</v>
      </c>
      <c r="AU675" s="17">
        <f t="shared" si="343"/>
        <v>0</v>
      </c>
      <c r="AV675" s="17"/>
      <c r="AW675" s="17">
        <f>VLOOKUP(I675,ABNT5101!$I$3:$J$9,2)</f>
        <v>10</v>
      </c>
      <c r="AX675" s="17">
        <f>VLOOKUP(I675,ABNT5101!$I$3:$M$9,5)</f>
        <v>0.18</v>
      </c>
      <c r="AY675" s="131" t="str">
        <f>_xlfn.XLOOKUP(I675,ABNT5101!$I:$I,ABNT5101!$L:$L)</f>
        <v>-</v>
      </c>
      <c r="AZ675" s="131">
        <f>_xlfn.XLOOKUP(I675,ABNT5101!$I:$I,ABNT5101!M:M)</f>
        <v>0.18</v>
      </c>
      <c r="BA675" s="131" t="str">
        <f>_xlfn.XLOOKUP(I675,ABNT5101!$I:$I,ABNT5101!N:N)</f>
        <v>-</v>
      </c>
      <c r="BB675" s="131">
        <f>_xlfn.XLOOKUP(I675,ABNT5101!$I:$I,ABNT5101!O:O)</f>
        <v>16</v>
      </c>
      <c r="BC675" s="18" t="str">
        <f t="shared" si="344"/>
        <v>ATENDE</v>
      </c>
      <c r="BD675" s="19">
        <f t="shared" si="345"/>
        <v>3.400000000000003E-2</v>
      </c>
      <c r="BE675" s="19">
        <f t="shared" si="346"/>
        <v>1.9444444444444446</v>
      </c>
      <c r="BF675" s="19" t="str">
        <f t="shared" si="347"/>
        <v>-</v>
      </c>
      <c r="BG675" s="20">
        <v>10.34</v>
      </c>
      <c r="BH675" s="20">
        <v>0.53</v>
      </c>
      <c r="BI675" s="20"/>
      <c r="BJ675" s="20"/>
      <c r="BK675" s="21"/>
      <c r="BL675" s="20"/>
      <c r="BM675" s="18" t="str">
        <f t="shared" si="348"/>
        <v>ATENDE</v>
      </c>
      <c r="BN675" s="18" t="str">
        <f t="shared" si="349"/>
        <v>ATENDE</v>
      </c>
      <c r="BO675" s="18" t="str">
        <f t="shared" si="350"/>
        <v>ATENDE</v>
      </c>
      <c r="BP675" s="18" t="str">
        <f t="shared" si="351"/>
        <v>ATENDE</v>
      </c>
      <c r="BQ675" s="22" t="str">
        <f t="shared" si="352"/>
        <v>C4</v>
      </c>
      <c r="BR675" s="22" t="str">
        <f t="shared" si="367"/>
        <v>P6</v>
      </c>
      <c r="BS675" s="23">
        <f t="shared" si="353"/>
        <v>0.5199999999999998</v>
      </c>
      <c r="BT675" s="20">
        <v>4.5599999999999996</v>
      </c>
      <c r="BU675" s="20">
        <v>2.73</v>
      </c>
      <c r="BV675" s="132">
        <f>IF(BR675="-","-",_xlfn.XLOOKUP(BR675,ABNT5101!$B$4:$B$9,ABNT5101!$C$4:$C$9))</f>
        <v>3</v>
      </c>
      <c r="BW675" s="132">
        <f>IF(BR675="-","-",_xlfn.XLOOKUP(BR675,ABNT5101!$B$4:$B$9,ABNT5101!$D$4:$D$9))</f>
        <v>0.6</v>
      </c>
      <c r="BX675" s="18" t="str">
        <f t="shared" si="354"/>
        <v>ATENDE</v>
      </c>
      <c r="BY675" s="18" t="str">
        <f t="shared" si="355"/>
        <v>ATENDE</v>
      </c>
      <c r="BZ675" s="18" t="str">
        <f t="shared" si="356"/>
        <v>ATENDE</v>
      </c>
      <c r="CA675" s="22" t="s">
        <v>135</v>
      </c>
      <c r="CB675" s="23" t="e">
        <f t="shared" si="357"/>
        <v>#VALUE!</v>
      </c>
      <c r="CC675" s="22">
        <v>7.3</v>
      </c>
      <c r="CD675" s="22">
        <v>2.0499999999999998</v>
      </c>
      <c r="CE675" s="130" t="str">
        <f>IF(CA675="-","-",_xlfn.XLOOKUP(CA675,ABNT5101!$B$4:$B$9,ABNT5101!$C$4:$C$9))</f>
        <v>-</v>
      </c>
      <c r="CF675" s="130" t="str">
        <f>IF(CA675="-","-",_xlfn.XLOOKUP(CA675,ABNT5101!$B$4:$B$9,ABNT5101!$D$4:$D$9))</f>
        <v>-</v>
      </c>
      <c r="CG675" s="18" t="str">
        <f t="shared" si="358"/>
        <v>-</v>
      </c>
      <c r="CH675" s="18" t="str">
        <f t="shared" si="359"/>
        <v>-</v>
      </c>
      <c r="CI675" s="18" t="str">
        <f t="shared" si="360"/>
        <v>-</v>
      </c>
      <c r="CJ675" s="133" t="str">
        <f>_xlfn.XLOOKUP(CK675,'Banco de dados'!$B:$B,'Banco de dados'!$D:$D)</f>
        <v>SX LIGHTING</v>
      </c>
      <c r="CK675" s="145" t="s">
        <v>801</v>
      </c>
      <c r="CL675" s="24" t="str">
        <f>_xlfn.XLOOKUP(CK675,'Banco de dados'!$B:$B,'Banco de dados'!$E:$E)</f>
        <v>SXINEVO030K40L12CZF7PHF</v>
      </c>
      <c r="CM675" s="24"/>
      <c r="CN675" s="24">
        <f>IF(CM675="-","-",_xlfn.XLOOKUP(CM675,'Banco de dados'!$B:$B,'Banco de dados'!$E:$E))</f>
        <v>0</v>
      </c>
      <c r="CO675" s="26">
        <f t="shared" si="361"/>
        <v>1</v>
      </c>
      <c r="CP675" s="24">
        <f>_xlfn.XLOOKUP(CK675,'Banco de dados'!$B:$B,'Banco de dados'!$H:$H)</f>
        <v>31</v>
      </c>
      <c r="CQ675" s="24">
        <f>_xlfn.XLOOKUP(CM675,'Banco de dados'!$B:$B,'Banco de dados'!$H:$H)</f>
        <v>0</v>
      </c>
      <c r="CR675" s="24">
        <f>_xlfn.XLOOKUP(CK675,'Banco de dados'!$B:$B,'Banco de dados'!$F:$F)</f>
        <v>5270</v>
      </c>
      <c r="CS675" s="24">
        <f>_xlfn.XLOOKUP(CM675,'Banco de dados'!$B:$B,'Banco de dados'!$F:$F)</f>
        <v>0</v>
      </c>
      <c r="CT675" s="25">
        <v>0</v>
      </c>
      <c r="CU675" s="25"/>
      <c r="CV675" s="24" t="str">
        <f>IF(AI675&lt;=0.5,"Curto I",IF(AND(AI675&gt;='Braços de IP'!$B$9,AI675&lt;='Braços de IP'!$D$9),'Braços de IP'!$E$9,IF(AND(AI675&gt;='Braços de IP'!$B$10,AI675&lt;='Braços de IP'!$D$10),'Braços de IP'!$E$10,IF(AND(AI675&gt;='Braços de IP'!$B$11,AI675&lt;='Braços de IP'!$D$11),'Braços de IP'!$E$11,IF(AND(AI675&gt;='Braços de IP'!$B$12,AI675&lt;='Braços de IP'!$D$12),'Braços de IP'!$E$12,IF(AND(AI675&gt;='Braços de IP'!$B$13,AI675&lt;='Braços de IP'!$D$13),'Braços de IP'!$E$13,IF(AND(AI675&gt;='Braços de IP'!$B$14,AI675&lt;='Braços de IP'!$D$14),'Braços de IP'!$E$14,"ERRO")))))))</f>
        <v>Curto II</v>
      </c>
      <c r="CW675" s="25"/>
      <c r="CX675" s="24" t="str">
        <f>IF($CW675="","",VLOOKUP($CW675,'Braços de IP'!$E$9:$I$15,2,0))</f>
        <v/>
      </c>
      <c r="CY675" s="27" t="str">
        <f>IF($CW675="","",VLOOKUP($CW675,'Braços de IP'!$E$9:$I$15,5,0))</f>
        <v/>
      </c>
      <c r="CZ675" s="24"/>
      <c r="DA675" s="24"/>
      <c r="DB675" s="24"/>
      <c r="DC675" s="24"/>
      <c r="DD675" s="24"/>
      <c r="DE675" s="24"/>
      <c r="DF675" s="28">
        <f t="shared" si="362"/>
        <v>31</v>
      </c>
      <c r="DG675" s="29">
        <f t="shared" si="363"/>
        <v>50</v>
      </c>
      <c r="DH675" s="28">
        <f t="shared" si="364"/>
        <v>81</v>
      </c>
      <c r="DI675" s="30">
        <f t="shared" si="365"/>
        <v>0.38</v>
      </c>
      <c r="DJ675" s="31"/>
      <c r="DK675" s="32"/>
      <c r="DL675" s="15" t="s">
        <v>141</v>
      </c>
      <c r="DM675" s="15"/>
      <c r="DO675" s="33">
        <f t="shared" si="366"/>
        <v>0.38</v>
      </c>
    </row>
    <row r="676" spans="3:119" ht="15.75" hidden="1" customHeight="1" x14ac:dyDescent="0.3">
      <c r="C676" t="s">
        <v>991</v>
      </c>
      <c r="D676" s="15">
        <v>225</v>
      </c>
      <c r="E676" s="15" t="s">
        <v>132</v>
      </c>
      <c r="F676" s="15" t="s">
        <v>397</v>
      </c>
      <c r="G676" s="15">
        <v>-30.012892229999999</v>
      </c>
      <c r="H676" s="15">
        <v>-50.150037650000002</v>
      </c>
      <c r="I676" s="15" t="s">
        <v>154</v>
      </c>
      <c r="J676" s="15" t="s">
        <v>135</v>
      </c>
      <c r="K676" s="15" t="s">
        <v>136</v>
      </c>
      <c r="L676" s="15" t="s">
        <v>137</v>
      </c>
      <c r="M676" s="15">
        <v>50</v>
      </c>
      <c r="N676" s="15">
        <v>0</v>
      </c>
      <c r="O676" s="15">
        <v>0</v>
      </c>
      <c r="P676" s="15">
        <f t="shared" si="340"/>
        <v>100</v>
      </c>
      <c r="Q676" s="20">
        <v>2</v>
      </c>
      <c r="R676" s="16">
        <v>3</v>
      </c>
      <c r="S676" s="16">
        <v>7</v>
      </c>
      <c r="T676" s="15"/>
      <c r="U676" s="15"/>
      <c r="V676" s="15">
        <v>0</v>
      </c>
      <c r="W676" s="15">
        <v>2.5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 t="s">
        <v>138</v>
      </c>
      <c r="AD676" s="15" t="s">
        <v>139</v>
      </c>
      <c r="AE676" s="15">
        <v>30.1</v>
      </c>
      <c r="AF676" s="15">
        <v>6.7</v>
      </c>
      <c r="AG676" s="15">
        <v>1</v>
      </c>
      <c r="AH676" s="15">
        <v>0.35</v>
      </c>
      <c r="AI676" s="15">
        <v>1.3</v>
      </c>
      <c r="AJ676" s="16">
        <f t="shared" si="341"/>
        <v>0.95000000000000007</v>
      </c>
      <c r="AK676" s="16" t="s">
        <v>135</v>
      </c>
      <c r="AL676" s="16" t="s">
        <v>135</v>
      </c>
      <c r="AM676" s="15" t="s">
        <v>140</v>
      </c>
      <c r="AN676" s="16">
        <f t="shared" si="342"/>
        <v>2</v>
      </c>
      <c r="AO676" s="16">
        <v>0</v>
      </c>
      <c r="AP676" s="16">
        <v>0</v>
      </c>
      <c r="AQ676" s="16">
        <v>0</v>
      </c>
      <c r="AR676" s="16">
        <v>0</v>
      </c>
      <c r="AS676" s="16">
        <v>0</v>
      </c>
      <c r="AT676" s="16" t="s">
        <v>135</v>
      </c>
      <c r="AU676" s="17">
        <f t="shared" si="343"/>
        <v>0</v>
      </c>
      <c r="AV676" s="17"/>
      <c r="AW676" s="17">
        <f>VLOOKUP(I676,ABNT5101!$I$3:$J$9,2)</f>
        <v>10</v>
      </c>
      <c r="AX676" s="17">
        <f>VLOOKUP(I676,ABNT5101!$I$3:$M$9,5)</f>
        <v>0.18</v>
      </c>
      <c r="AY676" s="131" t="str">
        <f>_xlfn.XLOOKUP(I676,ABNT5101!$I:$I,ABNT5101!$L:$L)</f>
        <v>-</v>
      </c>
      <c r="AZ676" s="131">
        <f>_xlfn.XLOOKUP(I676,ABNT5101!$I:$I,ABNT5101!M:M)</f>
        <v>0.18</v>
      </c>
      <c r="BA676" s="131" t="str">
        <f>_xlfn.XLOOKUP(I676,ABNT5101!$I:$I,ABNT5101!N:N)</f>
        <v>-</v>
      </c>
      <c r="BB676" s="131">
        <f>_xlfn.XLOOKUP(I676,ABNT5101!$I:$I,ABNT5101!O:O)</f>
        <v>16</v>
      </c>
      <c r="BC676" s="18" t="str">
        <f t="shared" si="344"/>
        <v>ATENDE</v>
      </c>
      <c r="BD676" s="19">
        <f t="shared" si="345"/>
        <v>1.6999999999999904E-2</v>
      </c>
      <c r="BE676" s="19">
        <f t="shared" si="346"/>
        <v>2.2222222222222223</v>
      </c>
      <c r="BF676" s="19" t="str">
        <f t="shared" si="347"/>
        <v>-</v>
      </c>
      <c r="BG676" s="20">
        <v>10.17</v>
      </c>
      <c r="BH676" s="20">
        <v>0.57999999999999996</v>
      </c>
      <c r="BI676" s="20"/>
      <c r="BJ676" s="20"/>
      <c r="BK676" s="21"/>
      <c r="BL676" s="20"/>
      <c r="BM676" s="18" t="str">
        <f t="shared" si="348"/>
        <v>ATENDE</v>
      </c>
      <c r="BN676" s="18" t="str">
        <f t="shared" si="349"/>
        <v>ATENDE</v>
      </c>
      <c r="BO676" s="18" t="str">
        <f t="shared" si="350"/>
        <v>ATENDE</v>
      </c>
      <c r="BP676" s="18" t="str">
        <f t="shared" si="351"/>
        <v>ATENDE</v>
      </c>
      <c r="BQ676" s="22" t="str">
        <f t="shared" si="352"/>
        <v>C4</v>
      </c>
      <c r="BR676" s="22" t="str">
        <f t="shared" si="367"/>
        <v>P6</v>
      </c>
      <c r="BS676" s="23">
        <f t="shared" si="353"/>
        <v>0.44000000000000017</v>
      </c>
      <c r="BT676" s="20">
        <v>4.32</v>
      </c>
      <c r="BU676" s="20">
        <v>2.95</v>
      </c>
      <c r="BV676" s="132">
        <f>IF(BR676="-","-",_xlfn.XLOOKUP(BR676,ABNT5101!$B$4:$B$9,ABNT5101!$C$4:$C$9))</f>
        <v>3</v>
      </c>
      <c r="BW676" s="132">
        <f>IF(BR676="-","-",_xlfn.XLOOKUP(BR676,ABNT5101!$B$4:$B$9,ABNT5101!$D$4:$D$9))</f>
        <v>0.6</v>
      </c>
      <c r="BX676" s="18" t="str">
        <f t="shared" si="354"/>
        <v>ATENDE</v>
      </c>
      <c r="BY676" s="18" t="str">
        <f t="shared" si="355"/>
        <v>ATENDE</v>
      </c>
      <c r="BZ676" s="18" t="str">
        <f t="shared" si="356"/>
        <v>ATENDE</v>
      </c>
      <c r="CA676" s="22" t="s">
        <v>135</v>
      </c>
      <c r="CB676" s="23" t="e">
        <f t="shared" si="357"/>
        <v>#VALUE!</v>
      </c>
      <c r="CC676" s="22">
        <v>7.44</v>
      </c>
      <c r="CD676" s="22">
        <v>3.64</v>
      </c>
      <c r="CE676" s="130" t="str">
        <f>IF(CA676="-","-",_xlfn.XLOOKUP(CA676,ABNT5101!$B$4:$B$9,ABNT5101!$C$4:$C$9))</f>
        <v>-</v>
      </c>
      <c r="CF676" s="130" t="str">
        <f>IF(CA676="-","-",_xlfn.XLOOKUP(CA676,ABNT5101!$B$4:$B$9,ABNT5101!$D$4:$D$9))</f>
        <v>-</v>
      </c>
      <c r="CG676" s="18" t="str">
        <f t="shared" si="358"/>
        <v>-</v>
      </c>
      <c r="CH676" s="18" t="str">
        <f t="shared" si="359"/>
        <v>-</v>
      </c>
      <c r="CI676" s="18" t="str">
        <f t="shared" si="360"/>
        <v>-</v>
      </c>
      <c r="CJ676" s="133" t="str">
        <f>_xlfn.XLOOKUP(CK676,'Banco de dados'!$B:$B,'Banco de dados'!$D:$D)</f>
        <v>TECNOWATT</v>
      </c>
      <c r="CK676" s="145" t="s">
        <v>824</v>
      </c>
      <c r="CL676" s="24" t="str">
        <f>_xlfn.XLOOKUP(CK676,'Banco de dados'!$B:$B,'Banco de dados'!$E:$E)</f>
        <v>SIGSAGPTLRRSSNDL_30W_38IBBRS
1-10C1MUN6.5</v>
      </c>
      <c r="CM676" s="24"/>
      <c r="CN676" s="24">
        <f>IF(CM676="-","-",_xlfn.XLOOKUP(CM676,'Banco de dados'!$B:$B,'Banco de dados'!$E:$E))</f>
        <v>0</v>
      </c>
      <c r="CO676" s="26">
        <f t="shared" si="361"/>
        <v>1</v>
      </c>
      <c r="CP676" s="24">
        <f>_xlfn.XLOOKUP(CK676,'Banco de dados'!$B:$B,'Banco de dados'!$H:$H)</f>
        <v>30</v>
      </c>
      <c r="CQ676" s="24">
        <f>_xlfn.XLOOKUP(CM676,'Banco de dados'!$B:$B,'Banco de dados'!$H:$H)</f>
        <v>0</v>
      </c>
      <c r="CR676" s="24">
        <f>_xlfn.XLOOKUP(CK676,'Banco de dados'!$B:$B,'Banco de dados'!$F:$F)</f>
        <v>5266</v>
      </c>
      <c r="CS676" s="24">
        <f>_xlfn.XLOOKUP(CM676,'Banco de dados'!$B:$B,'Banco de dados'!$F:$F)</f>
        <v>0</v>
      </c>
      <c r="CT676" s="25">
        <v>0</v>
      </c>
      <c r="CU676" s="25"/>
      <c r="CV676" s="24" t="str">
        <f>IF(AI676&lt;=0.5,"Curto I",IF(AND(AI676&gt;='Braços de IP'!$B$9,AI676&lt;='Braços de IP'!$D$9),'Braços de IP'!$E$9,IF(AND(AI676&gt;='Braços de IP'!$B$10,AI676&lt;='Braços de IP'!$D$10),'Braços de IP'!$E$10,IF(AND(AI676&gt;='Braços de IP'!$B$11,AI676&lt;='Braços de IP'!$D$11),'Braços de IP'!$E$11,IF(AND(AI676&gt;='Braços de IP'!$B$12,AI676&lt;='Braços de IP'!$D$12),'Braços de IP'!$E$12,IF(AND(AI676&gt;='Braços de IP'!$B$13,AI676&lt;='Braços de IP'!$D$13),'Braços de IP'!$E$13,IF(AND(AI676&gt;='Braços de IP'!$B$14,AI676&lt;='Braços de IP'!$D$14),'Braços de IP'!$E$14,"ERRO")))))))</f>
        <v>Curto II</v>
      </c>
      <c r="CW676" s="25"/>
      <c r="CX676" s="24" t="str">
        <f>IF($CW676="","",VLOOKUP($CW676,'Braços de IP'!$E$9:$I$15,2,0))</f>
        <v/>
      </c>
      <c r="CY676" s="27" t="str">
        <f>IF($CW676="","",VLOOKUP($CW676,'Braços de IP'!$E$9:$I$15,5,0))</f>
        <v/>
      </c>
      <c r="CZ676" s="24"/>
      <c r="DA676" s="24"/>
      <c r="DB676" s="24"/>
      <c r="DC676" s="24"/>
      <c r="DD676" s="24"/>
      <c r="DE676" s="24"/>
      <c r="DF676" s="28">
        <f t="shared" si="362"/>
        <v>30</v>
      </c>
      <c r="DG676" s="29">
        <f t="shared" si="363"/>
        <v>50</v>
      </c>
      <c r="DH676" s="28">
        <f t="shared" si="364"/>
        <v>80</v>
      </c>
      <c r="DI676" s="30">
        <f t="shared" si="365"/>
        <v>0.4</v>
      </c>
      <c r="DJ676" s="31"/>
      <c r="DK676" s="32"/>
      <c r="DL676" s="15" t="s">
        <v>141</v>
      </c>
      <c r="DM676" s="15"/>
      <c r="DO676" s="33">
        <f t="shared" si="366"/>
        <v>0.4</v>
      </c>
    </row>
    <row r="677" spans="3:119" ht="15.75" hidden="1" customHeight="1" x14ac:dyDescent="0.3">
      <c r="C677" t="s">
        <v>991</v>
      </c>
      <c r="D677" s="15">
        <v>226</v>
      </c>
      <c r="E677" s="15" t="s">
        <v>132</v>
      </c>
      <c r="F677" s="15" t="s">
        <v>398</v>
      </c>
      <c r="G677" s="15">
        <v>-30.01082735</v>
      </c>
      <c r="H677" s="15">
        <v>-50.1572496</v>
      </c>
      <c r="I677" s="15" t="s">
        <v>134</v>
      </c>
      <c r="J677" s="15" t="s">
        <v>135</v>
      </c>
      <c r="K677" s="15" t="s">
        <v>136</v>
      </c>
      <c r="L677" s="15" t="s">
        <v>137</v>
      </c>
      <c r="M677" s="15">
        <v>50</v>
      </c>
      <c r="N677" s="15">
        <v>0</v>
      </c>
      <c r="O677" s="15">
        <v>0</v>
      </c>
      <c r="P677" s="15">
        <v>140</v>
      </c>
      <c r="Q677" s="20">
        <v>2</v>
      </c>
      <c r="R677" s="16">
        <v>4</v>
      </c>
      <c r="S677" s="16">
        <v>7</v>
      </c>
      <c r="T677" s="15"/>
      <c r="U677" s="15"/>
      <c r="V677" s="15">
        <v>0</v>
      </c>
      <c r="W677" s="15">
        <v>4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 t="s">
        <v>138</v>
      </c>
      <c r="AD677" s="15" t="s">
        <v>139</v>
      </c>
      <c r="AE677" s="15">
        <v>13.1</v>
      </c>
      <c r="AF677" s="15">
        <v>7.8</v>
      </c>
      <c r="AG677" s="15">
        <v>1</v>
      </c>
      <c r="AH677" s="15">
        <v>1.5</v>
      </c>
      <c r="AI677" s="15">
        <v>2.8</v>
      </c>
      <c r="AJ677" s="16">
        <f t="shared" si="341"/>
        <v>1.2999999999999998</v>
      </c>
      <c r="AK677" s="16" t="s">
        <v>135</v>
      </c>
      <c r="AL677" s="16" t="s">
        <v>135</v>
      </c>
      <c r="AM677" s="15" t="s">
        <v>140</v>
      </c>
      <c r="AN677" s="16">
        <f t="shared" si="342"/>
        <v>2</v>
      </c>
      <c r="AO677" s="16">
        <v>0</v>
      </c>
      <c r="AP677" s="16">
        <v>0</v>
      </c>
      <c r="AQ677" s="16">
        <v>0</v>
      </c>
      <c r="AR677" s="16">
        <v>0</v>
      </c>
      <c r="AS677" s="16">
        <v>0</v>
      </c>
      <c r="AT677" s="16" t="s">
        <v>135</v>
      </c>
      <c r="AU677" s="17">
        <f t="shared" si="343"/>
        <v>0</v>
      </c>
      <c r="AV677" s="17"/>
      <c r="AW677" s="17">
        <f>VLOOKUP(I677,ABNT5101!$I$3:$J$9,2)</f>
        <v>7.5</v>
      </c>
      <c r="AX677" s="17">
        <f>VLOOKUP(I677,ABNT5101!$I$3:$M$9,5)</f>
        <v>0.18</v>
      </c>
      <c r="AY677" s="131" t="str">
        <f>_xlfn.XLOOKUP(I677,ABNT5101!$I:$I,ABNT5101!$L:$L)</f>
        <v>-</v>
      </c>
      <c r="AZ677" s="131">
        <f>_xlfn.XLOOKUP(I677,ABNT5101!$I:$I,ABNT5101!M:M)</f>
        <v>0.18</v>
      </c>
      <c r="BA677" s="131" t="str">
        <f>_xlfn.XLOOKUP(I677,ABNT5101!$I:$I,ABNT5101!N:N)</f>
        <v>-</v>
      </c>
      <c r="BB677" s="131">
        <f>_xlfn.XLOOKUP(I677,ABNT5101!$I:$I,ABNT5101!O:O)</f>
        <v>16</v>
      </c>
      <c r="BC677" s="18" t="str">
        <f t="shared" si="344"/>
        <v>ATENDE</v>
      </c>
      <c r="BD677" s="19">
        <f t="shared" si="345"/>
        <v>0.37333333333333352</v>
      </c>
      <c r="BE677" s="19">
        <f t="shared" si="346"/>
        <v>3.666666666666667</v>
      </c>
      <c r="BF677" s="19" t="str">
        <f t="shared" si="347"/>
        <v>-</v>
      </c>
      <c r="BG677" s="35">
        <v>10.3</v>
      </c>
      <c r="BH677" s="35">
        <v>0.84</v>
      </c>
      <c r="BI677" s="20"/>
      <c r="BJ677" s="20"/>
      <c r="BK677" s="21"/>
      <c r="BL677" s="20"/>
      <c r="BM677" s="18" t="str">
        <f t="shared" si="348"/>
        <v>ATENDE</v>
      </c>
      <c r="BN677" s="18" t="str">
        <f t="shared" si="349"/>
        <v>ATENDE</v>
      </c>
      <c r="BO677" s="18" t="str">
        <f t="shared" si="350"/>
        <v>ATENDE</v>
      </c>
      <c r="BP677" s="18" t="str">
        <f t="shared" si="351"/>
        <v>ATENDE</v>
      </c>
      <c r="BQ677" s="22" t="str">
        <f t="shared" si="352"/>
        <v>C5</v>
      </c>
      <c r="BR677" s="22" t="s">
        <v>135</v>
      </c>
      <c r="BS677" s="23" t="e">
        <f t="shared" si="353"/>
        <v>#VALUE!</v>
      </c>
      <c r="BT677" s="20">
        <v>6.52</v>
      </c>
      <c r="BU677" s="20">
        <v>5.08</v>
      </c>
      <c r="BV677" s="132" t="str">
        <f>IF(BR677="-","-",_xlfn.XLOOKUP(BR677,ABNT5101!$B$4:$B$9,ABNT5101!$C$4:$C$9))</f>
        <v>-</v>
      </c>
      <c r="BW677" s="132" t="str">
        <f>IF(BR677="-","-",_xlfn.XLOOKUP(BR677,ABNT5101!$B$4:$B$9,ABNT5101!$D$4:$D$9))</f>
        <v>-</v>
      </c>
      <c r="BX677" s="18" t="str">
        <f t="shared" si="354"/>
        <v>-</v>
      </c>
      <c r="BY677" s="18" t="str">
        <f t="shared" si="355"/>
        <v>-</v>
      </c>
      <c r="BZ677" s="18" t="str">
        <f t="shared" si="356"/>
        <v>-</v>
      </c>
      <c r="CA677" s="22" t="s">
        <v>135</v>
      </c>
      <c r="CB677" s="23" t="e">
        <f t="shared" si="357"/>
        <v>#VALUE!</v>
      </c>
      <c r="CC677" s="22">
        <v>7.08</v>
      </c>
      <c r="CD677" s="22">
        <v>4.9800000000000004</v>
      </c>
      <c r="CE677" s="130" t="str">
        <f>IF(CA677="-","-",_xlfn.XLOOKUP(CA677,ABNT5101!$B$4:$B$9,ABNT5101!$C$4:$C$9))</f>
        <v>-</v>
      </c>
      <c r="CF677" s="130" t="str">
        <f>IF(CA677="-","-",_xlfn.XLOOKUP(CA677,ABNT5101!$B$4:$B$9,ABNT5101!$D$4:$D$9))</f>
        <v>-</v>
      </c>
      <c r="CG677" s="18" t="str">
        <f t="shared" si="358"/>
        <v>-</v>
      </c>
      <c r="CH677" s="18" t="str">
        <f t="shared" si="359"/>
        <v>-</v>
      </c>
      <c r="CI677" s="18" t="str">
        <f t="shared" si="360"/>
        <v>-</v>
      </c>
      <c r="CJ677" s="133" t="str">
        <f>_xlfn.XLOOKUP(CK677,'Banco de dados'!$B:$B,'Banco de dados'!$D:$D)</f>
        <v>LEDSTAR</v>
      </c>
      <c r="CK677" s="145" t="s">
        <v>701</v>
      </c>
      <c r="CL677" s="24" t="str">
        <f>_xlfn.XLOOKUP(CK677,'Banco de dados'!$B:$B,'Banco de dados'!$E:$E)</f>
        <v>LUM LED SL VT 9.1 17W</v>
      </c>
      <c r="CM677" s="24"/>
      <c r="CN677" s="24" t="e">
        <f>IF(CM677="-","-",_xlfn.XLOOKUP(CM677,'Banco de dados'!$B:$B,'Banco de dados'!$E:$E))</f>
        <v>#N/A</v>
      </c>
      <c r="CO677" s="26">
        <v>1</v>
      </c>
      <c r="CP677" s="24">
        <f>_xlfn.XLOOKUP(CK677,'Banco de dados'!$B:$B,'Banco de dados'!$H:$H)</f>
        <v>17</v>
      </c>
      <c r="CQ677" s="24" t="e">
        <f>_xlfn.XLOOKUP(CM677,'Banco de dados'!$B:$B,'Banco de dados'!$H:$H)</f>
        <v>#N/A</v>
      </c>
      <c r="CR677" s="24">
        <f>_xlfn.XLOOKUP(CK677,'Banco de dados'!$B:$B,'Banco de dados'!$F:$F)</f>
        <v>2929.66</v>
      </c>
      <c r="CS677" s="24">
        <f>_xlfn.XLOOKUP(CM677,'Banco de dados'!$B:$B,'Banco de dados'!$F:$F)</f>
        <v>0</v>
      </c>
      <c r="CT677" s="25">
        <v>0</v>
      </c>
      <c r="CU677" s="25"/>
      <c r="CV677" s="24" t="str">
        <f>IF(AI677&lt;=0.5,"Curto I",IF(AND(AI677&gt;='Braços de IP'!$B$9,AI677&lt;='Braços de IP'!$D$9),'Braços de IP'!$E$9,IF(AND(AI677&gt;='Braços de IP'!$B$10,AI677&lt;='Braços de IP'!$D$10),'Braços de IP'!$E$10,IF(AND(AI677&gt;='Braços de IP'!$B$11,AI677&lt;='Braços de IP'!$D$11),'Braços de IP'!$E$11,IF(AND(AI677&gt;='Braços de IP'!$B$12,AI677&lt;='Braços de IP'!$D$12),'Braços de IP'!$E$12,IF(AND(AI677&gt;='Braços de IP'!$B$13,AI677&lt;='Braços de IP'!$D$13),'Braços de IP'!$E$13,IF(AND(AI677&gt;='Braços de IP'!$B$14,AI677&lt;='Braços de IP'!$D$14),'Braços de IP'!$E$14,"ERRO")))))))</f>
        <v>Longo I</v>
      </c>
      <c r="CW677" s="25"/>
      <c r="CX677" s="24" t="str">
        <f>IF($CW677="","",VLOOKUP($CW677,'Braços de IP'!$E$9:$I$15,2,0))</f>
        <v/>
      </c>
      <c r="CY677" s="27" t="str">
        <f>IF($CW677="","",VLOOKUP($CW677,'Braços de IP'!$E$9:$I$15,5,0))</f>
        <v/>
      </c>
      <c r="CZ677" s="24"/>
      <c r="DA677" s="24"/>
      <c r="DB677" s="24"/>
      <c r="DC677" s="24"/>
      <c r="DD677" s="24"/>
      <c r="DE677" s="24"/>
      <c r="DF677" s="28">
        <v>30</v>
      </c>
      <c r="DG677" s="29">
        <v>70</v>
      </c>
      <c r="DH677" s="28">
        <v>100</v>
      </c>
      <c r="DI677" s="30">
        <v>0.5714285714285714</v>
      </c>
      <c r="DJ677" s="32"/>
      <c r="DK677" s="15"/>
      <c r="DL677" s="15" t="s">
        <v>141</v>
      </c>
      <c r="DM677" s="15"/>
      <c r="DN677" s="33">
        <v>0.5714285714285714</v>
      </c>
    </row>
    <row r="678" spans="3:119" ht="15.75" hidden="1" customHeight="1" x14ac:dyDescent="0.3">
      <c r="C678" t="s">
        <v>991</v>
      </c>
      <c r="D678" s="15">
        <v>226</v>
      </c>
      <c r="E678" s="15" t="s">
        <v>132</v>
      </c>
      <c r="F678" s="15" t="s">
        <v>398</v>
      </c>
      <c r="G678" s="15">
        <v>-30.01082735</v>
      </c>
      <c r="H678" s="15">
        <v>-50.1572496</v>
      </c>
      <c r="I678" s="15" t="s">
        <v>134</v>
      </c>
      <c r="J678" s="15" t="s">
        <v>135</v>
      </c>
      <c r="K678" s="15" t="s">
        <v>136</v>
      </c>
      <c r="L678" s="15" t="s">
        <v>137</v>
      </c>
      <c r="M678" s="15">
        <v>50</v>
      </c>
      <c r="N678" s="15">
        <v>0</v>
      </c>
      <c r="O678" s="15">
        <v>0</v>
      </c>
      <c r="P678" s="15">
        <v>140</v>
      </c>
      <c r="Q678" s="20">
        <v>2</v>
      </c>
      <c r="R678" s="16">
        <v>4</v>
      </c>
      <c r="S678" s="16">
        <v>7</v>
      </c>
      <c r="T678" s="15"/>
      <c r="U678" s="15"/>
      <c r="V678" s="15">
        <v>0</v>
      </c>
      <c r="W678" s="15">
        <v>4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 t="s">
        <v>138</v>
      </c>
      <c r="AD678" s="15" t="s">
        <v>139</v>
      </c>
      <c r="AE678" s="15">
        <v>13.1</v>
      </c>
      <c r="AF678" s="15">
        <v>7.8</v>
      </c>
      <c r="AG678" s="15">
        <v>1</v>
      </c>
      <c r="AH678" s="15">
        <v>1.5</v>
      </c>
      <c r="AI678" s="15">
        <v>2.8</v>
      </c>
      <c r="AJ678" s="16">
        <f t="shared" si="341"/>
        <v>1.2999999999999998</v>
      </c>
      <c r="AK678" s="16" t="s">
        <v>135</v>
      </c>
      <c r="AL678" s="16" t="s">
        <v>135</v>
      </c>
      <c r="AM678" s="15" t="s">
        <v>140</v>
      </c>
      <c r="AN678" s="16">
        <f t="shared" si="342"/>
        <v>2</v>
      </c>
      <c r="AO678" s="16">
        <v>0</v>
      </c>
      <c r="AP678" s="16">
        <v>0</v>
      </c>
      <c r="AQ678" s="16">
        <v>0</v>
      </c>
      <c r="AR678" s="16">
        <v>0</v>
      </c>
      <c r="AS678" s="16">
        <v>0</v>
      </c>
      <c r="AT678" s="16" t="s">
        <v>135</v>
      </c>
      <c r="AU678" s="17">
        <f t="shared" si="343"/>
        <v>0</v>
      </c>
      <c r="AV678" s="17"/>
      <c r="AW678" s="17">
        <f>VLOOKUP(I678,ABNT5101!$I$3:$J$9,2)</f>
        <v>7.5</v>
      </c>
      <c r="AX678" s="17">
        <f>VLOOKUP(I678,ABNT5101!$I$3:$M$9,5)</f>
        <v>0.18</v>
      </c>
      <c r="AY678" s="131" t="str">
        <f>_xlfn.XLOOKUP(I678,ABNT5101!$I:$I,ABNT5101!$L:$L)</f>
        <v>-</v>
      </c>
      <c r="AZ678" s="131">
        <f>_xlfn.XLOOKUP(I678,ABNT5101!$I:$I,ABNT5101!M:M)</f>
        <v>0.18</v>
      </c>
      <c r="BA678" s="131" t="str">
        <f>_xlfn.XLOOKUP(I678,ABNT5101!$I:$I,ABNT5101!N:N)</f>
        <v>-</v>
      </c>
      <c r="BB678" s="131">
        <f>_xlfn.XLOOKUP(I678,ABNT5101!$I:$I,ABNT5101!O:O)</f>
        <v>16</v>
      </c>
      <c r="BC678" s="18" t="str">
        <f t="shared" si="344"/>
        <v>ATENDE</v>
      </c>
      <c r="BD678" s="19">
        <f t="shared" si="345"/>
        <v>0.90800000000000014</v>
      </c>
      <c r="BE678" s="19">
        <f t="shared" si="346"/>
        <v>3.7777777777777777</v>
      </c>
      <c r="BF678" s="19" t="str">
        <f t="shared" si="347"/>
        <v>-</v>
      </c>
      <c r="BG678" s="35">
        <v>14.31</v>
      </c>
      <c r="BH678" s="35">
        <v>0.86</v>
      </c>
      <c r="BI678" s="20"/>
      <c r="BJ678" s="20"/>
      <c r="BK678" s="21"/>
      <c r="BL678" s="20"/>
      <c r="BM678" s="18" t="str">
        <f t="shared" si="348"/>
        <v>ATENDE</v>
      </c>
      <c r="BN678" s="18" t="str">
        <f t="shared" si="349"/>
        <v>ATENDE</v>
      </c>
      <c r="BO678" s="18" t="str">
        <f t="shared" si="350"/>
        <v>ATENDE</v>
      </c>
      <c r="BP678" s="18" t="str">
        <f t="shared" si="351"/>
        <v>ATENDE</v>
      </c>
      <c r="BQ678" s="22" t="str">
        <f t="shared" si="352"/>
        <v>C5</v>
      </c>
      <c r="BR678" s="22" t="s">
        <v>135</v>
      </c>
      <c r="BS678" s="23" t="e">
        <f t="shared" si="353"/>
        <v>#VALUE!</v>
      </c>
      <c r="BT678" s="20">
        <v>8.09</v>
      </c>
      <c r="BU678" s="20">
        <v>5.27</v>
      </c>
      <c r="BV678" s="132" t="str">
        <f>IF(BR678="-","-",_xlfn.XLOOKUP(BR678,ABNT5101!$B$4:$B$9,ABNT5101!$C$4:$C$9))</f>
        <v>-</v>
      </c>
      <c r="BW678" s="132" t="str">
        <f>IF(BR678="-","-",_xlfn.XLOOKUP(BR678,ABNT5101!$B$4:$B$9,ABNT5101!$D$4:$D$9))</f>
        <v>-</v>
      </c>
      <c r="BX678" s="18" t="str">
        <f t="shared" si="354"/>
        <v>-</v>
      </c>
      <c r="BY678" s="18" t="str">
        <f t="shared" si="355"/>
        <v>-</v>
      </c>
      <c r="BZ678" s="18" t="str">
        <f t="shared" si="356"/>
        <v>-</v>
      </c>
      <c r="CA678" s="22" t="s">
        <v>135</v>
      </c>
      <c r="CB678" s="23" t="e">
        <f t="shared" si="357"/>
        <v>#VALUE!</v>
      </c>
      <c r="CC678" s="22">
        <v>9.1199999999999992</v>
      </c>
      <c r="CD678" s="22">
        <v>5.75</v>
      </c>
      <c r="CE678" s="130" t="str">
        <f>IF(CA678="-","-",_xlfn.XLOOKUP(CA678,ABNT5101!$B$4:$B$9,ABNT5101!$C$4:$C$9))</f>
        <v>-</v>
      </c>
      <c r="CF678" s="130" t="str">
        <f>IF(CA678="-","-",_xlfn.XLOOKUP(CA678,ABNT5101!$B$4:$B$9,ABNT5101!$D$4:$D$9))</f>
        <v>-</v>
      </c>
      <c r="CG678" s="18" t="str">
        <f t="shared" si="358"/>
        <v>-</v>
      </c>
      <c r="CH678" s="18" t="str">
        <f t="shared" si="359"/>
        <v>-</v>
      </c>
      <c r="CI678" s="18" t="str">
        <f t="shared" si="360"/>
        <v>-</v>
      </c>
      <c r="CJ678" s="133" t="str">
        <f>_xlfn.XLOOKUP(CK678,'Banco de dados'!$B:$B,'Banco de dados'!$D:$D)</f>
        <v>SX LIGHTING</v>
      </c>
      <c r="CK678" s="145" t="s">
        <v>798</v>
      </c>
      <c r="CL678" s="24" t="str">
        <f>_xlfn.XLOOKUP(CK678,'Banco de dados'!$B:$B,'Banco de dados'!$E:$E)</f>
        <v>SXINEVO020K40L12CZF7PHF</v>
      </c>
      <c r="CM678" s="24"/>
      <c r="CN678" s="24" t="e">
        <f>IF(CM678="-","-",_xlfn.XLOOKUP(CM678,'Banco de dados'!$B:$B,'Banco de dados'!$E:$E))</f>
        <v>#N/A</v>
      </c>
      <c r="CO678" s="26">
        <v>1</v>
      </c>
      <c r="CP678" s="24">
        <f>_xlfn.XLOOKUP(CK678,'Banco de dados'!$B:$B,'Banco de dados'!$H:$H)</f>
        <v>22.5</v>
      </c>
      <c r="CQ678" s="24" t="e">
        <f>_xlfn.XLOOKUP(CM678,'Banco de dados'!$B:$B,'Banco de dados'!$H:$H)</f>
        <v>#N/A</v>
      </c>
      <c r="CR678" s="24">
        <f>_xlfn.XLOOKUP(CK678,'Banco de dados'!$B:$B,'Banco de dados'!$F:$F)</f>
        <v>3825</v>
      </c>
      <c r="CS678" s="24">
        <f>_xlfn.XLOOKUP(CM678,'Banco de dados'!$B:$B,'Banco de dados'!$F:$F)</f>
        <v>0</v>
      </c>
      <c r="CT678" s="25">
        <v>0</v>
      </c>
      <c r="CU678" s="25"/>
      <c r="CV678" s="24" t="str">
        <f>IF(AI678&lt;=0.5,"Curto I",IF(AND(AI678&gt;='Braços de IP'!$B$9,AI678&lt;='Braços de IP'!$D$9),'Braços de IP'!$E$9,IF(AND(AI678&gt;='Braços de IP'!$B$10,AI678&lt;='Braços de IP'!$D$10),'Braços de IP'!$E$10,IF(AND(AI678&gt;='Braços de IP'!$B$11,AI678&lt;='Braços de IP'!$D$11),'Braços de IP'!$E$11,IF(AND(AI678&gt;='Braços de IP'!$B$12,AI678&lt;='Braços de IP'!$D$12),'Braços de IP'!$E$12,IF(AND(AI678&gt;='Braços de IP'!$B$13,AI678&lt;='Braços de IP'!$D$13),'Braços de IP'!$E$13,IF(AND(AI678&gt;='Braços de IP'!$B$14,AI678&lt;='Braços de IP'!$D$14),'Braços de IP'!$E$14,"ERRO")))))))</f>
        <v>Longo I</v>
      </c>
      <c r="CW678" s="25"/>
      <c r="CX678" s="24" t="str">
        <f>IF($CW678="","",VLOOKUP($CW678,'Braços de IP'!$E$9:$I$15,2,0))</f>
        <v/>
      </c>
      <c r="CY678" s="27" t="str">
        <f>IF($CW678="","",VLOOKUP($CW678,'Braços de IP'!$E$9:$I$15,5,0))</f>
        <v/>
      </c>
      <c r="CZ678" s="24"/>
      <c r="DA678" s="24"/>
      <c r="DB678" s="24"/>
      <c r="DC678" s="24"/>
      <c r="DD678" s="24"/>
      <c r="DE678" s="24"/>
      <c r="DF678" s="28">
        <v>30</v>
      </c>
      <c r="DG678" s="29">
        <v>70</v>
      </c>
      <c r="DH678" s="28">
        <v>100</v>
      </c>
      <c r="DI678" s="30">
        <v>0.5714285714285714</v>
      </c>
      <c r="DJ678" s="32"/>
      <c r="DK678" s="15"/>
      <c r="DL678" s="15" t="s">
        <v>141</v>
      </c>
      <c r="DM678" s="15"/>
      <c r="DN678" s="33">
        <v>0.5714285714285714</v>
      </c>
    </row>
    <row r="679" spans="3:119" ht="15.75" hidden="1" customHeight="1" x14ac:dyDescent="0.3">
      <c r="C679" t="s">
        <v>991</v>
      </c>
      <c r="D679" s="15">
        <v>226</v>
      </c>
      <c r="E679" s="15" t="s">
        <v>132</v>
      </c>
      <c r="F679" s="15" t="s">
        <v>398</v>
      </c>
      <c r="G679" s="15">
        <v>-30.01082735</v>
      </c>
      <c r="H679" s="15">
        <v>-50.1572496</v>
      </c>
      <c r="I679" s="15" t="s">
        <v>134</v>
      </c>
      <c r="J679" s="15" t="s">
        <v>135</v>
      </c>
      <c r="K679" s="15" t="s">
        <v>136</v>
      </c>
      <c r="L679" s="15" t="s">
        <v>137</v>
      </c>
      <c r="M679" s="15">
        <v>50</v>
      </c>
      <c r="N679" s="15">
        <v>0</v>
      </c>
      <c r="O679" s="15">
        <v>0</v>
      </c>
      <c r="P679" s="15">
        <v>140</v>
      </c>
      <c r="Q679" s="20">
        <v>2</v>
      </c>
      <c r="R679" s="16">
        <v>4</v>
      </c>
      <c r="S679" s="16">
        <v>7</v>
      </c>
      <c r="T679" s="15"/>
      <c r="U679" s="15"/>
      <c r="V679" s="15">
        <v>0</v>
      </c>
      <c r="W679" s="15">
        <v>4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 t="s">
        <v>138</v>
      </c>
      <c r="AD679" s="15" t="s">
        <v>139</v>
      </c>
      <c r="AE679" s="15">
        <v>13.1</v>
      </c>
      <c r="AF679" s="15">
        <v>7.8</v>
      </c>
      <c r="AG679" s="15">
        <v>1</v>
      </c>
      <c r="AH679" s="15">
        <v>1.5</v>
      </c>
      <c r="AI679" s="15">
        <v>2.8</v>
      </c>
      <c r="AJ679" s="16">
        <f t="shared" si="341"/>
        <v>1.2999999999999998</v>
      </c>
      <c r="AK679" s="16" t="s">
        <v>135</v>
      </c>
      <c r="AL679" s="16" t="s">
        <v>135</v>
      </c>
      <c r="AM679" s="15" t="s">
        <v>140</v>
      </c>
      <c r="AN679" s="16">
        <f t="shared" si="342"/>
        <v>2</v>
      </c>
      <c r="AO679" s="16">
        <v>0</v>
      </c>
      <c r="AP679" s="16">
        <v>0</v>
      </c>
      <c r="AQ679" s="16">
        <v>0</v>
      </c>
      <c r="AR679" s="16">
        <v>0</v>
      </c>
      <c r="AS679" s="16">
        <v>0</v>
      </c>
      <c r="AT679" s="16" t="s">
        <v>135</v>
      </c>
      <c r="AU679" s="17">
        <f t="shared" si="343"/>
        <v>0</v>
      </c>
      <c r="AV679" s="17"/>
      <c r="AW679" s="17">
        <f>VLOOKUP(I679,ABNT5101!$I$3:$J$9,2)</f>
        <v>7.5</v>
      </c>
      <c r="AX679" s="17">
        <f>VLOOKUP(I679,ABNT5101!$I$3:$M$9,5)</f>
        <v>0.18</v>
      </c>
      <c r="AY679" s="131" t="str">
        <f>_xlfn.XLOOKUP(I679,ABNT5101!$I:$I,ABNT5101!$L:$L)</f>
        <v>-</v>
      </c>
      <c r="AZ679" s="131">
        <f>_xlfn.XLOOKUP(I679,ABNT5101!$I:$I,ABNT5101!M:M)</f>
        <v>0.18</v>
      </c>
      <c r="BA679" s="131" t="str">
        <f>_xlfn.XLOOKUP(I679,ABNT5101!$I:$I,ABNT5101!N:N)</f>
        <v>-</v>
      </c>
      <c r="BB679" s="131">
        <f>_xlfn.XLOOKUP(I679,ABNT5101!$I:$I,ABNT5101!O:O)</f>
        <v>16</v>
      </c>
      <c r="BC679" s="18" t="str">
        <f t="shared" si="344"/>
        <v>ATENDE</v>
      </c>
      <c r="BD679" s="19">
        <f t="shared" si="345"/>
        <v>1.8280000000000003</v>
      </c>
      <c r="BE679" s="19">
        <f t="shared" si="346"/>
        <v>3.3888888888888893</v>
      </c>
      <c r="BF679" s="19" t="str">
        <f t="shared" si="347"/>
        <v>-</v>
      </c>
      <c r="BG679" s="35">
        <v>21.21</v>
      </c>
      <c r="BH679" s="35">
        <v>0.79</v>
      </c>
      <c r="BI679" s="20"/>
      <c r="BJ679" s="20"/>
      <c r="BK679" s="21"/>
      <c r="BL679" s="20"/>
      <c r="BM679" s="18" t="str">
        <f t="shared" si="348"/>
        <v>ATENDE</v>
      </c>
      <c r="BN679" s="18" t="str">
        <f t="shared" si="349"/>
        <v>ATENDE</v>
      </c>
      <c r="BO679" s="18" t="str">
        <f t="shared" si="350"/>
        <v>ATENDE</v>
      </c>
      <c r="BP679" s="18" t="str">
        <f t="shared" si="351"/>
        <v>ATENDE</v>
      </c>
      <c r="BQ679" s="22" t="str">
        <f t="shared" si="352"/>
        <v>C5</v>
      </c>
      <c r="BR679" s="22" t="s">
        <v>135</v>
      </c>
      <c r="BS679" s="23" t="e">
        <f t="shared" si="353"/>
        <v>#VALUE!</v>
      </c>
      <c r="BT679" s="20">
        <v>10.54</v>
      </c>
      <c r="BU679" s="20">
        <v>7.09</v>
      </c>
      <c r="BV679" s="132" t="str">
        <f>IF(BR679="-","-",_xlfn.XLOOKUP(BR679,ABNT5101!$B$4:$B$9,ABNT5101!$C$4:$C$9))</f>
        <v>-</v>
      </c>
      <c r="BW679" s="132" t="str">
        <f>IF(BR679="-","-",_xlfn.XLOOKUP(BR679,ABNT5101!$B$4:$B$9,ABNT5101!$D$4:$D$9))</f>
        <v>-</v>
      </c>
      <c r="BX679" s="18" t="str">
        <f t="shared" si="354"/>
        <v>-</v>
      </c>
      <c r="BY679" s="18" t="str">
        <f t="shared" si="355"/>
        <v>-</v>
      </c>
      <c r="BZ679" s="18" t="str">
        <f t="shared" si="356"/>
        <v>-</v>
      </c>
      <c r="CA679" s="22" t="s">
        <v>135</v>
      </c>
      <c r="CB679" s="23" t="e">
        <f t="shared" si="357"/>
        <v>#VALUE!</v>
      </c>
      <c r="CC679" s="22">
        <v>13.39</v>
      </c>
      <c r="CD679" s="22">
        <v>9.09</v>
      </c>
      <c r="CE679" s="130" t="str">
        <f>IF(CA679="-","-",_xlfn.XLOOKUP(CA679,ABNT5101!$B$4:$B$9,ABNT5101!$C$4:$C$9))</f>
        <v>-</v>
      </c>
      <c r="CF679" s="130" t="str">
        <f>IF(CA679="-","-",_xlfn.XLOOKUP(CA679,ABNT5101!$B$4:$B$9,ABNT5101!$D$4:$D$9))</f>
        <v>-</v>
      </c>
      <c r="CG679" s="18" t="str">
        <f t="shared" si="358"/>
        <v>-</v>
      </c>
      <c r="CH679" s="18" t="str">
        <f t="shared" si="359"/>
        <v>-</v>
      </c>
      <c r="CI679" s="18" t="str">
        <f t="shared" si="360"/>
        <v>-</v>
      </c>
      <c r="CJ679" s="133" t="str">
        <f>_xlfn.XLOOKUP(CK679,'Banco de dados'!$B:$B,'Banco de dados'!$D:$D)</f>
        <v>TECNOWATT</v>
      </c>
      <c r="CK679" s="145" t="s">
        <v>824</v>
      </c>
      <c r="CL679" s="24" t="str">
        <f>_xlfn.XLOOKUP(CK679,'Banco de dados'!$B:$B,'Banco de dados'!$E:$E)</f>
        <v>SIGSAGPTLRRSSNDL_30W_38IBBRS
1-10C1MUN6.5</v>
      </c>
      <c r="CM679" s="24"/>
      <c r="CN679" s="24" t="e">
        <f>IF(CM679="-","-",_xlfn.XLOOKUP(CM679,'Banco de dados'!$B:$B,'Banco de dados'!$E:$E))</f>
        <v>#N/A</v>
      </c>
      <c r="CO679" s="26">
        <v>1</v>
      </c>
      <c r="CP679" s="24">
        <f>_xlfn.XLOOKUP(CK679,'Banco de dados'!$B:$B,'Banco de dados'!$H:$H)</f>
        <v>30</v>
      </c>
      <c r="CQ679" s="24" t="e">
        <f>_xlfn.XLOOKUP(CM679,'Banco de dados'!$B:$B,'Banco de dados'!$H:$H)</f>
        <v>#N/A</v>
      </c>
      <c r="CR679" s="24">
        <f>_xlfn.XLOOKUP(CK679,'Banco de dados'!$B:$B,'Banco de dados'!$F:$F)</f>
        <v>5266</v>
      </c>
      <c r="CS679" s="24">
        <f>_xlfn.XLOOKUP(CM679,'Banco de dados'!$B:$B,'Banco de dados'!$F:$F)</f>
        <v>0</v>
      </c>
      <c r="CT679" s="25">
        <v>0</v>
      </c>
      <c r="CU679" s="25"/>
      <c r="CV679" s="24" t="str">
        <f>IF(AI679&lt;=0.5,"Curto I",IF(AND(AI679&gt;='Braços de IP'!$B$9,AI679&lt;='Braços de IP'!$D$9),'Braços de IP'!$E$9,IF(AND(AI679&gt;='Braços de IP'!$B$10,AI679&lt;='Braços de IP'!$D$10),'Braços de IP'!$E$10,IF(AND(AI679&gt;='Braços de IP'!$B$11,AI679&lt;='Braços de IP'!$D$11),'Braços de IP'!$E$11,IF(AND(AI679&gt;='Braços de IP'!$B$12,AI679&lt;='Braços de IP'!$D$12),'Braços de IP'!$E$12,IF(AND(AI679&gt;='Braços de IP'!$B$13,AI679&lt;='Braços de IP'!$D$13),'Braços de IP'!$E$13,IF(AND(AI679&gt;='Braços de IP'!$B$14,AI679&lt;='Braços de IP'!$D$14),'Braços de IP'!$E$14,"ERRO")))))))</f>
        <v>Longo I</v>
      </c>
      <c r="CW679" s="25"/>
      <c r="CX679" s="24" t="str">
        <f>IF($CW679="","",VLOOKUP($CW679,'Braços de IP'!$E$9:$I$15,2,0))</f>
        <v/>
      </c>
      <c r="CY679" s="27" t="str">
        <f>IF($CW679="","",VLOOKUP($CW679,'Braços de IP'!$E$9:$I$15,5,0))</f>
        <v/>
      </c>
      <c r="CZ679" s="24"/>
      <c r="DA679" s="24"/>
      <c r="DB679" s="24"/>
      <c r="DC679" s="24"/>
      <c r="DD679" s="24"/>
      <c r="DE679" s="24"/>
      <c r="DF679" s="28">
        <v>30</v>
      </c>
      <c r="DG679" s="29">
        <v>70</v>
      </c>
      <c r="DH679" s="28">
        <v>100</v>
      </c>
      <c r="DI679" s="30">
        <v>0.5714285714285714</v>
      </c>
      <c r="DJ679" s="32"/>
      <c r="DK679" s="15"/>
      <c r="DL679" s="15" t="s">
        <v>141</v>
      </c>
      <c r="DM679" s="15"/>
      <c r="DN679" s="33">
        <v>0.5714285714285714</v>
      </c>
    </row>
    <row r="680" spans="3:119" ht="15.75" hidden="1" customHeight="1" x14ac:dyDescent="0.3">
      <c r="C680" t="s">
        <v>991</v>
      </c>
      <c r="D680" s="15">
        <v>227</v>
      </c>
      <c r="E680" s="15" t="s">
        <v>132</v>
      </c>
      <c r="F680" s="15" t="s">
        <v>399</v>
      </c>
      <c r="G680" s="15">
        <v>-30.020608339999999</v>
      </c>
      <c r="H680" s="15">
        <v>-50.150894780000002</v>
      </c>
      <c r="I680" s="15" t="s">
        <v>154</v>
      </c>
      <c r="J680" s="15" t="s">
        <v>135</v>
      </c>
      <c r="K680" s="15" t="s">
        <v>136</v>
      </c>
      <c r="L680" s="15" t="s">
        <v>148</v>
      </c>
      <c r="M680" s="15">
        <v>100</v>
      </c>
      <c r="N680" s="15">
        <v>17</v>
      </c>
      <c r="O680" s="15">
        <v>0</v>
      </c>
      <c r="P680" s="15">
        <v>140</v>
      </c>
      <c r="Q680" s="20">
        <v>2</v>
      </c>
      <c r="R680" s="16">
        <v>2.5</v>
      </c>
      <c r="S680" s="16">
        <v>7</v>
      </c>
      <c r="T680" s="15"/>
      <c r="U680" s="15"/>
      <c r="V680" s="15">
        <v>0</v>
      </c>
      <c r="W680" s="15">
        <v>2.5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 t="s">
        <v>138</v>
      </c>
      <c r="AD680" s="15" t="s">
        <v>139</v>
      </c>
      <c r="AE680" s="15">
        <v>37.4</v>
      </c>
      <c r="AF680" s="15">
        <v>7.5</v>
      </c>
      <c r="AG680" s="15">
        <v>1</v>
      </c>
      <c r="AH680" s="15">
        <v>0.5</v>
      </c>
      <c r="AI680" s="15">
        <v>1.3</v>
      </c>
      <c r="AJ680" s="16">
        <f t="shared" si="341"/>
        <v>0.8</v>
      </c>
      <c r="AK680" s="16" t="s">
        <v>135</v>
      </c>
      <c r="AL680" s="16" t="s">
        <v>135</v>
      </c>
      <c r="AM680" s="15" t="s">
        <v>140</v>
      </c>
      <c r="AN680" s="16">
        <f t="shared" si="342"/>
        <v>2</v>
      </c>
      <c r="AO680" s="16">
        <v>0</v>
      </c>
      <c r="AP680" s="16">
        <v>0</v>
      </c>
      <c r="AQ680" s="16">
        <v>0</v>
      </c>
      <c r="AR680" s="16">
        <v>0</v>
      </c>
      <c r="AS680" s="16">
        <v>0</v>
      </c>
      <c r="AT680" s="16" t="s">
        <v>135</v>
      </c>
      <c r="AU680" s="17">
        <f t="shared" si="343"/>
        <v>0</v>
      </c>
      <c r="AV680" s="17"/>
      <c r="AW680" s="17">
        <f>VLOOKUP(I680,ABNT5101!$I$3:$J$9,2)</f>
        <v>10</v>
      </c>
      <c r="AX680" s="17">
        <f>VLOOKUP(I680,ABNT5101!$I$3:$M$9,5)</f>
        <v>0.18</v>
      </c>
      <c r="AY680" s="131" t="str">
        <f>_xlfn.XLOOKUP(I680,ABNT5101!$I:$I,ABNT5101!$L:$L)</f>
        <v>-</v>
      </c>
      <c r="AZ680" s="131">
        <f>_xlfn.XLOOKUP(I680,ABNT5101!$I:$I,ABNT5101!M:M)</f>
        <v>0.18</v>
      </c>
      <c r="BA680" s="131" t="str">
        <f>_xlfn.XLOOKUP(I680,ABNT5101!$I:$I,ABNT5101!N:N)</f>
        <v>-</v>
      </c>
      <c r="BB680" s="131">
        <f>_xlfn.XLOOKUP(I680,ABNT5101!$I:$I,ABNT5101!O:O)</f>
        <v>16</v>
      </c>
      <c r="BC680" s="18" t="str">
        <f t="shared" si="344"/>
        <v>ATENDE</v>
      </c>
      <c r="BD680" s="19">
        <f t="shared" si="345"/>
        <v>9.8000000000000087E-2</v>
      </c>
      <c r="BE680" s="19">
        <f t="shared" si="346"/>
        <v>1</v>
      </c>
      <c r="BF680" s="19" t="str">
        <f t="shared" si="347"/>
        <v>-</v>
      </c>
      <c r="BG680" s="20">
        <v>10.98</v>
      </c>
      <c r="BH680" s="20">
        <v>0.36</v>
      </c>
      <c r="BI680" s="20"/>
      <c r="BJ680" s="20"/>
      <c r="BK680" s="21"/>
      <c r="BL680" s="20"/>
      <c r="BM680" s="18" t="str">
        <f t="shared" si="348"/>
        <v>ATENDE</v>
      </c>
      <c r="BN680" s="18" t="str">
        <f t="shared" si="349"/>
        <v>ATENDE</v>
      </c>
      <c r="BO680" s="18" t="str">
        <f t="shared" si="350"/>
        <v>ATENDE</v>
      </c>
      <c r="BP680" s="18" t="str">
        <f t="shared" si="351"/>
        <v>ATENDE</v>
      </c>
      <c r="BQ680" s="22" t="str">
        <f t="shared" si="352"/>
        <v>C4</v>
      </c>
      <c r="BR680" s="22" t="s">
        <v>136</v>
      </c>
      <c r="BS680" s="23">
        <f t="shared" si="353"/>
        <v>1.3000000000000003</v>
      </c>
      <c r="BT680" s="20">
        <v>6.9</v>
      </c>
      <c r="BU680" s="20">
        <v>3.09</v>
      </c>
      <c r="BV680" s="132">
        <f>IF(BR680="-","-",_xlfn.XLOOKUP(BR680,ABNT5101!$B$4:$B$9,ABNT5101!$C$4:$C$9))</f>
        <v>3</v>
      </c>
      <c r="BW680" s="132">
        <f>IF(BR680="-","-",_xlfn.XLOOKUP(BR680,ABNT5101!$B$4:$B$9,ABNT5101!$D$4:$D$9))</f>
        <v>0.6</v>
      </c>
      <c r="BX680" s="18" t="str">
        <f t="shared" si="354"/>
        <v>ATENDE</v>
      </c>
      <c r="BY680" s="18" t="str">
        <f t="shared" si="355"/>
        <v>ATENDE</v>
      </c>
      <c r="BZ680" s="18" t="str">
        <f t="shared" si="356"/>
        <v>ATENDE</v>
      </c>
      <c r="CA680" s="22" t="str">
        <f>BR680</f>
        <v>P6</v>
      </c>
      <c r="CB680" s="23">
        <f t="shared" si="357"/>
        <v>2.1466666666666665</v>
      </c>
      <c r="CC680" s="22">
        <v>9.44</v>
      </c>
      <c r="CD680" s="22">
        <v>3.13</v>
      </c>
      <c r="CE680" s="130">
        <f>IF(CA680="-","-",_xlfn.XLOOKUP(CA680,ABNT5101!$B$4:$B$9,ABNT5101!$C$4:$C$9))</f>
        <v>3</v>
      </c>
      <c r="CF680" s="130">
        <f>IF(CA680="-","-",_xlfn.XLOOKUP(CA680,ABNT5101!$B$4:$B$9,ABNT5101!$D$4:$D$9))</f>
        <v>0.6</v>
      </c>
      <c r="CG680" s="18" t="str">
        <f t="shared" si="358"/>
        <v>ATENDE</v>
      </c>
      <c r="CH680" s="18" t="str">
        <f t="shared" si="359"/>
        <v>ATENDE</v>
      </c>
      <c r="CI680" s="18" t="str">
        <f t="shared" si="360"/>
        <v>ATENDE</v>
      </c>
      <c r="CJ680" s="133" t="str">
        <f>_xlfn.XLOOKUP(CK680,'Banco de dados'!$B:$B,'Banco de dados'!$D:$D)</f>
        <v>LEDSTAR</v>
      </c>
      <c r="CK680" s="145" t="s">
        <v>713</v>
      </c>
      <c r="CL680" s="24" t="str">
        <f>_xlfn.XLOOKUP(CK680,'Banco de dados'!$B:$B,'Banco de dados'!$E:$E)</f>
        <v>LUM LED SL VT 9.1 52W</v>
      </c>
      <c r="CM680" s="24"/>
      <c r="CN680" s="24" t="e">
        <f>IF(CM680="-","-",_xlfn.XLOOKUP(CM680,'Banco de dados'!$B:$B,'Banco de dados'!$E:$E))</f>
        <v>#N/A</v>
      </c>
      <c r="CO680" s="26">
        <v>1</v>
      </c>
      <c r="CP680" s="24">
        <f>_xlfn.XLOOKUP(CK680,'Banco de dados'!$B:$B,'Banco de dados'!$H:$H)</f>
        <v>52</v>
      </c>
      <c r="CQ680" s="24">
        <f>_xlfn.XLOOKUP(CM680,'Banco de dados'!$B:$B,'Banco de dados'!$H:$H)</f>
        <v>0</v>
      </c>
      <c r="CR680" s="24">
        <f>_xlfn.XLOOKUP(CK680,'Banco de dados'!$B:$B,'Banco de dados'!$F:$F)</f>
        <v>8960.18</v>
      </c>
      <c r="CS680" s="24">
        <f>_xlfn.XLOOKUP(CM680,'Banco de dados'!$B:$B,'Banco de dados'!$F:$F)</f>
        <v>0</v>
      </c>
      <c r="CT680" s="25">
        <v>0</v>
      </c>
      <c r="CU680" s="25"/>
      <c r="CV680" s="24" t="str">
        <f>IF(AI680&lt;=0.5,"Curto I",IF(AND(AI680&gt;='Braços de IP'!$B$9,AI680&lt;='Braços de IP'!$D$9),'Braços de IP'!$E$9,IF(AND(AI680&gt;='Braços de IP'!$B$10,AI680&lt;='Braços de IP'!$D$10),'Braços de IP'!$E$10,IF(AND(AI680&gt;='Braços de IP'!$B$11,AI680&lt;='Braços de IP'!$D$11),'Braços de IP'!$E$11,IF(AND(AI680&gt;='Braços de IP'!$B$12,AI680&lt;='Braços de IP'!$D$12),'Braços de IP'!$E$12,IF(AND(AI680&gt;='Braços de IP'!$B$13,AI680&lt;='Braços de IP'!$D$13),'Braços de IP'!$E$13,IF(AND(AI680&gt;='Braços de IP'!$B$14,AI680&lt;='Braços de IP'!$D$14),'Braços de IP'!$E$14,"ERRO")))))))</f>
        <v>Curto II</v>
      </c>
      <c r="CW680" s="25"/>
      <c r="CX680" s="24" t="str">
        <f>IF($CW680="","",VLOOKUP($CW680,'Braços de IP'!$E$9:$I$15,2,0))</f>
        <v/>
      </c>
      <c r="CY680" s="27" t="str">
        <f>IF($CW680="","",VLOOKUP($CW680,'Braços de IP'!$E$9:$I$15,5,0))</f>
        <v/>
      </c>
      <c r="CZ680" s="24"/>
      <c r="DA680" s="24"/>
      <c r="DB680" s="24"/>
      <c r="DC680" s="24"/>
      <c r="DD680" s="24"/>
      <c r="DE680" s="24"/>
      <c r="DF680" s="28">
        <v>30</v>
      </c>
      <c r="DG680" s="29">
        <v>70</v>
      </c>
      <c r="DH680" s="28">
        <v>100</v>
      </c>
      <c r="DI680" s="30">
        <v>0.5714285714285714</v>
      </c>
      <c r="DJ680" s="32"/>
      <c r="DK680" s="15"/>
      <c r="DL680" s="15" t="s">
        <v>141</v>
      </c>
      <c r="DM680" s="15"/>
      <c r="DN680" s="33">
        <v>0.5714285714285714</v>
      </c>
    </row>
    <row r="681" spans="3:119" ht="15.75" hidden="1" customHeight="1" x14ac:dyDescent="0.3">
      <c r="C681" t="s">
        <v>991</v>
      </c>
      <c r="D681" s="15">
        <v>227</v>
      </c>
      <c r="E681" s="15" t="s">
        <v>132</v>
      </c>
      <c r="F681" s="15" t="s">
        <v>399</v>
      </c>
      <c r="G681" s="15">
        <v>-30.020608339999999</v>
      </c>
      <c r="H681" s="15">
        <v>-50.150894780000002</v>
      </c>
      <c r="I681" s="15" t="s">
        <v>154</v>
      </c>
      <c r="J681" s="15" t="s">
        <v>135</v>
      </c>
      <c r="K681" s="15" t="s">
        <v>136</v>
      </c>
      <c r="L681" s="15" t="s">
        <v>148</v>
      </c>
      <c r="M681" s="15">
        <v>100</v>
      </c>
      <c r="N681" s="15">
        <v>17</v>
      </c>
      <c r="O681" s="15">
        <v>0</v>
      </c>
      <c r="P681" s="15">
        <v>140</v>
      </c>
      <c r="Q681" s="20">
        <v>2</v>
      </c>
      <c r="R681" s="16">
        <v>2.5</v>
      </c>
      <c r="S681" s="16">
        <v>7</v>
      </c>
      <c r="T681" s="15"/>
      <c r="U681" s="15"/>
      <c r="V681" s="15">
        <v>0</v>
      </c>
      <c r="W681" s="15">
        <v>2.5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 t="s">
        <v>138</v>
      </c>
      <c r="AD681" s="15" t="s">
        <v>139</v>
      </c>
      <c r="AE681" s="15">
        <v>37.4</v>
      </c>
      <c r="AF681" s="15">
        <v>7.5</v>
      </c>
      <c r="AG681" s="15">
        <v>1</v>
      </c>
      <c r="AH681" s="15">
        <v>0.5</v>
      </c>
      <c r="AI681" s="15">
        <v>1.3</v>
      </c>
      <c r="AJ681" s="16">
        <f t="shared" si="341"/>
        <v>0.8</v>
      </c>
      <c r="AK681" s="16" t="s">
        <v>135</v>
      </c>
      <c r="AL681" s="16" t="s">
        <v>135</v>
      </c>
      <c r="AM681" s="15" t="s">
        <v>140</v>
      </c>
      <c r="AN681" s="16">
        <f t="shared" si="342"/>
        <v>2</v>
      </c>
      <c r="AO681" s="16">
        <v>0</v>
      </c>
      <c r="AP681" s="16">
        <v>0</v>
      </c>
      <c r="AQ681" s="16">
        <v>0</v>
      </c>
      <c r="AR681" s="16">
        <v>0</v>
      </c>
      <c r="AS681" s="16">
        <v>0</v>
      </c>
      <c r="AT681" s="16" t="s">
        <v>135</v>
      </c>
      <c r="AU681" s="17">
        <f t="shared" si="343"/>
        <v>0</v>
      </c>
      <c r="AV681" s="17"/>
      <c r="AW681" s="17">
        <f>VLOOKUP(I681,ABNT5101!$I$3:$J$9,2)</f>
        <v>10</v>
      </c>
      <c r="AX681" s="17">
        <f>VLOOKUP(I681,ABNT5101!$I$3:$M$9,5)</f>
        <v>0.18</v>
      </c>
      <c r="AY681" s="131" t="str">
        <f>_xlfn.XLOOKUP(I681,ABNT5101!$I:$I,ABNT5101!$L:$L)</f>
        <v>-</v>
      </c>
      <c r="AZ681" s="131">
        <f>_xlfn.XLOOKUP(I681,ABNT5101!$I:$I,ABNT5101!M:M)</f>
        <v>0.18</v>
      </c>
      <c r="BA681" s="131" t="str">
        <f>_xlfn.XLOOKUP(I681,ABNT5101!$I:$I,ABNT5101!N:N)</f>
        <v>-</v>
      </c>
      <c r="BB681" s="131">
        <f>_xlfn.XLOOKUP(I681,ABNT5101!$I:$I,ABNT5101!O:O)</f>
        <v>16</v>
      </c>
      <c r="BC681" s="18" t="str">
        <f t="shared" si="344"/>
        <v>ATENDE</v>
      </c>
      <c r="BD681" s="19">
        <f t="shared" si="345"/>
        <v>0.30200000000000005</v>
      </c>
      <c r="BE681" s="19">
        <f t="shared" si="346"/>
        <v>1.3888888888888888</v>
      </c>
      <c r="BF681" s="19" t="str">
        <f t="shared" si="347"/>
        <v>-</v>
      </c>
      <c r="BG681" s="20">
        <v>13.02</v>
      </c>
      <c r="BH681" s="20">
        <v>0.43</v>
      </c>
      <c r="BI681" s="20"/>
      <c r="BJ681" s="20"/>
      <c r="BK681" s="21"/>
      <c r="BL681" s="20"/>
      <c r="BM681" s="18" t="str">
        <f t="shared" si="348"/>
        <v>ATENDE</v>
      </c>
      <c r="BN681" s="18" t="str">
        <f t="shared" si="349"/>
        <v>ATENDE</v>
      </c>
      <c r="BO681" s="18" t="str">
        <f t="shared" si="350"/>
        <v>ATENDE</v>
      </c>
      <c r="BP681" s="18" t="str">
        <f t="shared" si="351"/>
        <v>ATENDE</v>
      </c>
      <c r="BQ681" s="22" t="str">
        <f t="shared" si="352"/>
        <v>C4</v>
      </c>
      <c r="BR681" s="22" t="s">
        <v>136</v>
      </c>
      <c r="BS681" s="23">
        <f t="shared" si="353"/>
        <v>1.6600000000000001</v>
      </c>
      <c r="BT681" s="20">
        <v>7.98</v>
      </c>
      <c r="BU681" s="20">
        <v>5.39</v>
      </c>
      <c r="BV681" s="132">
        <f>IF(BR681="-","-",_xlfn.XLOOKUP(BR681,ABNT5101!$B$4:$B$9,ABNT5101!$C$4:$C$9))</f>
        <v>3</v>
      </c>
      <c r="BW681" s="132">
        <f>IF(BR681="-","-",_xlfn.XLOOKUP(BR681,ABNT5101!$B$4:$B$9,ABNT5101!$D$4:$D$9))</f>
        <v>0.6</v>
      </c>
      <c r="BX681" s="18" t="str">
        <f t="shared" si="354"/>
        <v>ATENDE</v>
      </c>
      <c r="BY681" s="18" t="str">
        <f t="shared" si="355"/>
        <v>ATENDE</v>
      </c>
      <c r="BZ681" s="18" t="str">
        <f t="shared" si="356"/>
        <v>ATENDE</v>
      </c>
      <c r="CA681" s="22" t="str">
        <f>BR681</f>
        <v>P6</v>
      </c>
      <c r="CB681" s="23">
        <f t="shared" si="357"/>
        <v>2.58</v>
      </c>
      <c r="CC681" s="22">
        <v>10.74</v>
      </c>
      <c r="CD681" s="22">
        <v>2.97</v>
      </c>
      <c r="CE681" s="130">
        <f>IF(CA681="-","-",_xlfn.XLOOKUP(CA681,ABNT5101!$B$4:$B$9,ABNT5101!$C$4:$C$9))</f>
        <v>3</v>
      </c>
      <c r="CF681" s="130">
        <f>IF(CA681="-","-",_xlfn.XLOOKUP(CA681,ABNT5101!$B$4:$B$9,ABNT5101!$D$4:$D$9))</f>
        <v>0.6</v>
      </c>
      <c r="CG681" s="18" t="str">
        <f t="shared" si="358"/>
        <v>ATENDE</v>
      </c>
      <c r="CH681" s="18" t="str">
        <f t="shared" si="359"/>
        <v>ATENDE</v>
      </c>
      <c r="CI681" s="18" t="str">
        <f t="shared" si="360"/>
        <v>ATENDE</v>
      </c>
      <c r="CJ681" s="133" t="str">
        <f>_xlfn.XLOOKUP(CK681,'Banco de dados'!$B:$B,'Banco de dados'!$D:$D)</f>
        <v>SX LIGHTING</v>
      </c>
      <c r="CK681" s="145" t="s">
        <v>805</v>
      </c>
      <c r="CL681" s="24" t="str">
        <f>_xlfn.XLOOKUP(CK681,'Banco de dados'!$B:$B,'Banco de dados'!$E:$E)</f>
        <v>SXINEVO050K40L12CZF7PHF</v>
      </c>
      <c r="CM681" s="24"/>
      <c r="CN681" s="24" t="e">
        <f>IF(CM681="-","-",_xlfn.XLOOKUP(CM681,'Banco de dados'!$B:$B,'Banco de dados'!$E:$E))</f>
        <v>#N/A</v>
      </c>
      <c r="CO681" s="26">
        <v>1</v>
      </c>
      <c r="CP681" s="24">
        <f>_xlfn.XLOOKUP(CK681,'Banco de dados'!$B:$B,'Banco de dados'!$H:$H)</f>
        <v>50</v>
      </c>
      <c r="CQ681" s="24" t="e">
        <f>_xlfn.XLOOKUP(CM681,'Banco de dados'!$B:$B,'Banco de dados'!$H:$H)</f>
        <v>#N/A</v>
      </c>
      <c r="CR681" s="24">
        <f>_xlfn.XLOOKUP(CK681,'Banco de dados'!$B:$B,'Banco de dados'!$F:$F)</f>
        <v>8650</v>
      </c>
      <c r="CS681" s="24" t="e">
        <f>_xlfn.XLOOKUP(CM681,'Banco de dados'!$B:$B,'Banco de dados'!$F:$F)</f>
        <v>#N/A</v>
      </c>
      <c r="CT681" s="25">
        <v>0</v>
      </c>
      <c r="CU681" s="25"/>
      <c r="CV681" s="24" t="str">
        <f>IF(AI681&lt;=0.5,"Curto I",IF(AND(AI681&gt;='Braços de IP'!$B$9,AI681&lt;='Braços de IP'!$D$9),'Braços de IP'!$E$9,IF(AND(AI681&gt;='Braços de IP'!$B$10,AI681&lt;='Braços de IP'!$D$10),'Braços de IP'!$E$10,IF(AND(AI681&gt;='Braços de IP'!$B$11,AI681&lt;='Braços de IP'!$D$11),'Braços de IP'!$E$11,IF(AND(AI681&gt;='Braços de IP'!$B$12,AI681&lt;='Braços de IP'!$D$12),'Braços de IP'!$E$12,IF(AND(AI681&gt;='Braços de IP'!$B$13,AI681&lt;='Braços de IP'!$D$13),'Braços de IP'!$E$13,IF(AND(AI681&gt;='Braços de IP'!$B$14,AI681&lt;='Braços de IP'!$D$14),'Braços de IP'!$E$14,"ERRO")))))))</f>
        <v>Curto II</v>
      </c>
      <c r="CW681" s="25"/>
      <c r="CX681" s="24" t="str">
        <f>IF($CW681="","",VLOOKUP($CW681,'Braços de IP'!$E$9:$I$15,2,0))</f>
        <v/>
      </c>
      <c r="CY681" s="27" t="str">
        <f>IF($CW681="","",VLOOKUP($CW681,'Braços de IP'!$E$9:$I$15,5,0))</f>
        <v/>
      </c>
      <c r="CZ681" s="24"/>
      <c r="DA681" s="24"/>
      <c r="DB681" s="24"/>
      <c r="DC681" s="24"/>
      <c r="DD681" s="24"/>
      <c r="DE681" s="24"/>
      <c r="DF681" s="28">
        <v>30</v>
      </c>
      <c r="DG681" s="29">
        <v>70</v>
      </c>
      <c r="DH681" s="28">
        <v>100</v>
      </c>
      <c r="DI681" s="30">
        <v>0.5714285714285714</v>
      </c>
      <c r="DJ681" s="32"/>
      <c r="DK681" s="15"/>
      <c r="DL681" s="15" t="s">
        <v>141</v>
      </c>
      <c r="DM681" s="15"/>
      <c r="DN681" s="33">
        <v>0.5714285714285714</v>
      </c>
    </row>
    <row r="682" spans="3:119" ht="15.75" hidden="1" customHeight="1" x14ac:dyDescent="0.3">
      <c r="C682" t="s">
        <v>991</v>
      </c>
      <c r="D682" s="15">
        <v>227</v>
      </c>
      <c r="E682" s="15" t="s">
        <v>132</v>
      </c>
      <c r="F682" s="15" t="s">
        <v>399</v>
      </c>
      <c r="G682" s="15">
        <v>-30.020608339999999</v>
      </c>
      <c r="H682" s="15">
        <v>-50.150894780000002</v>
      </c>
      <c r="I682" s="15" t="s">
        <v>154</v>
      </c>
      <c r="J682" s="15" t="s">
        <v>135</v>
      </c>
      <c r="K682" s="15" t="s">
        <v>136</v>
      </c>
      <c r="L682" s="15" t="s">
        <v>148</v>
      </c>
      <c r="M682" s="15">
        <v>100</v>
      </c>
      <c r="N682" s="15">
        <v>17</v>
      </c>
      <c r="O682" s="15">
        <v>0</v>
      </c>
      <c r="P682" s="15">
        <v>140</v>
      </c>
      <c r="Q682" s="20">
        <v>2</v>
      </c>
      <c r="R682" s="16">
        <v>2.5</v>
      </c>
      <c r="S682" s="16">
        <v>7</v>
      </c>
      <c r="T682" s="15"/>
      <c r="U682" s="15"/>
      <c r="V682" s="15">
        <v>0</v>
      </c>
      <c r="W682" s="15">
        <v>2.5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 t="s">
        <v>138</v>
      </c>
      <c r="AD682" s="15" t="s">
        <v>139</v>
      </c>
      <c r="AE682" s="15">
        <v>37.4</v>
      </c>
      <c r="AF682" s="15">
        <v>7.5</v>
      </c>
      <c r="AG682" s="15">
        <v>1</v>
      </c>
      <c r="AH682" s="15">
        <v>0.5</v>
      </c>
      <c r="AI682" s="15">
        <v>1.3</v>
      </c>
      <c r="AJ682" s="16">
        <f t="shared" si="341"/>
        <v>0.8</v>
      </c>
      <c r="AK682" s="16" t="s">
        <v>135</v>
      </c>
      <c r="AL682" s="16" t="s">
        <v>135</v>
      </c>
      <c r="AM682" s="15" t="s">
        <v>140</v>
      </c>
      <c r="AN682" s="16">
        <f t="shared" si="342"/>
        <v>2</v>
      </c>
      <c r="AO682" s="16">
        <v>0</v>
      </c>
      <c r="AP682" s="16">
        <v>0</v>
      </c>
      <c r="AQ682" s="16">
        <v>0</v>
      </c>
      <c r="AR682" s="16">
        <v>0</v>
      </c>
      <c r="AS682" s="16">
        <v>0</v>
      </c>
      <c r="AT682" s="16" t="s">
        <v>135</v>
      </c>
      <c r="AU682" s="17">
        <f t="shared" si="343"/>
        <v>0</v>
      </c>
      <c r="AV682" s="17"/>
      <c r="AW682" s="17">
        <f>VLOOKUP(I682,ABNT5101!$I$3:$J$9,2)</f>
        <v>10</v>
      </c>
      <c r="AX682" s="17">
        <f>VLOOKUP(I682,ABNT5101!$I$3:$M$9,5)</f>
        <v>0.18</v>
      </c>
      <c r="AY682" s="131" t="str">
        <f>_xlfn.XLOOKUP(I682,ABNT5101!$I:$I,ABNT5101!$L:$L)</f>
        <v>-</v>
      </c>
      <c r="AZ682" s="131">
        <f>_xlfn.XLOOKUP(I682,ABNT5101!$I:$I,ABNT5101!M:M)</f>
        <v>0.18</v>
      </c>
      <c r="BA682" s="131" t="str">
        <f>_xlfn.XLOOKUP(I682,ABNT5101!$I:$I,ABNT5101!N:N)</f>
        <v>-</v>
      </c>
      <c r="BB682" s="131">
        <f>_xlfn.XLOOKUP(I682,ABNT5101!$I:$I,ABNT5101!O:O)</f>
        <v>16</v>
      </c>
      <c r="BC682" s="18" t="str">
        <f t="shared" si="344"/>
        <v>ATENDE</v>
      </c>
      <c r="BD682" s="19">
        <f t="shared" si="345"/>
        <v>8.999999999999897E-3</v>
      </c>
      <c r="BE682" s="19">
        <f t="shared" si="346"/>
        <v>1</v>
      </c>
      <c r="BF682" s="19" t="str">
        <f t="shared" si="347"/>
        <v>-</v>
      </c>
      <c r="BG682" s="20">
        <v>10.09</v>
      </c>
      <c r="BH682" s="20">
        <v>0.36</v>
      </c>
      <c r="BI682" s="20"/>
      <c r="BJ682" s="20"/>
      <c r="BK682" s="21"/>
      <c r="BL682" s="20"/>
      <c r="BM682" s="18" t="str">
        <f t="shared" si="348"/>
        <v>ATENDE</v>
      </c>
      <c r="BN682" s="18" t="str">
        <f t="shared" si="349"/>
        <v>ATENDE</v>
      </c>
      <c r="BO682" s="18" t="str">
        <f t="shared" si="350"/>
        <v>ATENDE</v>
      </c>
      <c r="BP682" s="18" t="str">
        <f t="shared" si="351"/>
        <v>ATENDE</v>
      </c>
      <c r="BQ682" s="22" t="str">
        <f t="shared" si="352"/>
        <v>C4</v>
      </c>
      <c r="BR682" s="22" t="s">
        <v>136</v>
      </c>
      <c r="BS682" s="23">
        <f t="shared" si="353"/>
        <v>0.46666666666666679</v>
      </c>
      <c r="BT682" s="20">
        <v>4.4000000000000004</v>
      </c>
      <c r="BU682" s="20">
        <v>2.04</v>
      </c>
      <c r="BV682" s="132">
        <f>IF(BR682="-","-",_xlfn.XLOOKUP(BR682,ABNT5101!$B$4:$B$9,ABNT5101!$C$4:$C$9))</f>
        <v>3</v>
      </c>
      <c r="BW682" s="132">
        <f>IF(BR682="-","-",_xlfn.XLOOKUP(BR682,ABNT5101!$B$4:$B$9,ABNT5101!$D$4:$D$9))</f>
        <v>0.6</v>
      </c>
      <c r="BX682" s="18" t="str">
        <f t="shared" si="354"/>
        <v>ATENDE</v>
      </c>
      <c r="BY682" s="18" t="str">
        <f t="shared" si="355"/>
        <v>ATENDE</v>
      </c>
      <c r="BZ682" s="18" t="str">
        <f t="shared" si="356"/>
        <v>ATENDE</v>
      </c>
      <c r="CA682" s="22" t="str">
        <f>BR682</f>
        <v>P6</v>
      </c>
      <c r="CB682" s="23">
        <f t="shared" si="357"/>
        <v>1.7266666666666666</v>
      </c>
      <c r="CC682" s="22">
        <v>8.18</v>
      </c>
      <c r="CD682" s="22">
        <v>2.69</v>
      </c>
      <c r="CE682" s="130">
        <f>IF(CA682="-","-",_xlfn.XLOOKUP(CA682,ABNT5101!$B$4:$B$9,ABNT5101!$C$4:$C$9))</f>
        <v>3</v>
      </c>
      <c r="CF682" s="130">
        <f>IF(CA682="-","-",_xlfn.XLOOKUP(CA682,ABNT5101!$B$4:$B$9,ABNT5101!$D$4:$D$9))</f>
        <v>0.6</v>
      </c>
      <c r="CG682" s="18" t="str">
        <f t="shared" si="358"/>
        <v>ATENDE</v>
      </c>
      <c r="CH682" s="18" t="str">
        <f t="shared" si="359"/>
        <v>ATENDE</v>
      </c>
      <c r="CI682" s="18" t="str">
        <f t="shared" si="360"/>
        <v>ATENDE</v>
      </c>
      <c r="CJ682" s="133" t="str">
        <f>_xlfn.XLOOKUP(CK682,'Banco de dados'!$B:$B,'Banco de dados'!$D:$D)</f>
        <v>TECNOWATT</v>
      </c>
      <c r="CK682" s="145" t="s">
        <v>826</v>
      </c>
      <c r="CL682" s="24" t="str">
        <f>_xlfn.XLOOKUP(CK682,'Banco de dados'!$B:$B,'Banco de dados'!$E:$E)</f>
        <v>SIGSAGPTLRRSSNDL_40W_50IBBRS
1-10C1MUN6.5</v>
      </c>
      <c r="CM682" s="24"/>
      <c r="CN682" s="24" t="e">
        <f>IF(CM682="-","-",_xlfn.XLOOKUP(CM682,'Banco de dados'!$B:$B,'Banco de dados'!$E:$E))</f>
        <v>#N/A</v>
      </c>
      <c r="CO682" s="26">
        <v>1</v>
      </c>
      <c r="CP682" s="24">
        <f>_xlfn.XLOOKUP(CK682,'Banco de dados'!$B:$B,'Banco de dados'!$H:$H)</f>
        <v>40</v>
      </c>
      <c r="CQ682" s="24" t="e">
        <f>_xlfn.XLOOKUP(CM682,'Banco de dados'!$B:$B,'Banco de dados'!$H:$H)</f>
        <v>#N/A</v>
      </c>
      <c r="CR682" s="24">
        <f>_xlfn.XLOOKUP(CK682,'Banco de dados'!$B:$B,'Banco de dados'!$F:$F)</f>
        <v>6641</v>
      </c>
      <c r="CS682" s="24">
        <f>_xlfn.XLOOKUP(CM682,'Banco de dados'!$B:$B,'Banco de dados'!$F:$F)</f>
        <v>0</v>
      </c>
      <c r="CT682" s="25">
        <v>0</v>
      </c>
      <c r="CU682" s="25"/>
      <c r="CV682" s="24" t="str">
        <f>IF(AI682&lt;=0.5,"Curto I",IF(AND(AI682&gt;='Braços de IP'!$B$9,AI682&lt;='Braços de IP'!$D$9),'Braços de IP'!$E$9,IF(AND(AI682&gt;='Braços de IP'!$B$10,AI682&lt;='Braços de IP'!$D$10),'Braços de IP'!$E$10,IF(AND(AI682&gt;='Braços de IP'!$B$11,AI682&lt;='Braços de IP'!$D$11),'Braços de IP'!$E$11,IF(AND(AI682&gt;='Braços de IP'!$B$12,AI682&lt;='Braços de IP'!$D$12),'Braços de IP'!$E$12,IF(AND(AI682&gt;='Braços de IP'!$B$13,AI682&lt;='Braços de IP'!$D$13),'Braços de IP'!$E$13,IF(AND(AI682&gt;='Braços de IP'!$B$14,AI682&lt;='Braços de IP'!$D$14),'Braços de IP'!$E$14,"ERRO")))))))</f>
        <v>Curto II</v>
      </c>
      <c r="CW682" s="25"/>
      <c r="CX682" s="24"/>
      <c r="CY682" s="27"/>
      <c r="CZ682" s="24"/>
      <c r="DA682" s="24"/>
      <c r="DB682" s="24"/>
      <c r="DC682" s="24"/>
      <c r="DD682" s="24"/>
      <c r="DE682" s="24"/>
      <c r="DF682" s="28">
        <v>30</v>
      </c>
      <c r="DG682" s="29">
        <v>70</v>
      </c>
      <c r="DH682" s="28">
        <v>100</v>
      </c>
      <c r="DI682" s="30">
        <v>0.5714285714285714</v>
      </c>
      <c r="DJ682" s="32"/>
      <c r="DK682" s="15"/>
      <c r="DL682" s="15" t="s">
        <v>141</v>
      </c>
      <c r="DM682" s="15"/>
      <c r="DN682" s="33">
        <v>0.5714285714285714</v>
      </c>
    </row>
    <row r="683" spans="3:119" ht="15.75" hidden="1" customHeight="1" x14ac:dyDescent="0.3">
      <c r="C683" t="s">
        <v>991</v>
      </c>
      <c r="D683" s="159">
        <v>228</v>
      </c>
      <c r="E683" s="159" t="s">
        <v>146</v>
      </c>
      <c r="F683" s="15" t="s">
        <v>400</v>
      </c>
      <c r="G683" s="15">
        <v>-30.01585824</v>
      </c>
      <c r="H683" s="15">
        <v>-50.147064159999999</v>
      </c>
      <c r="I683" s="15" t="s">
        <v>154</v>
      </c>
      <c r="J683" s="15" t="s">
        <v>135</v>
      </c>
      <c r="K683" s="15" t="s">
        <v>136</v>
      </c>
      <c r="L683" s="15" t="s">
        <v>137</v>
      </c>
      <c r="M683" s="15">
        <v>50</v>
      </c>
      <c r="N683" s="15">
        <v>0</v>
      </c>
      <c r="O683" s="15">
        <v>0</v>
      </c>
      <c r="P683" s="15">
        <v>140</v>
      </c>
      <c r="Q683" s="20">
        <v>2</v>
      </c>
      <c r="R683" s="16">
        <v>0</v>
      </c>
      <c r="S683" s="16">
        <v>7.5</v>
      </c>
      <c r="T683" s="15"/>
      <c r="U683" s="15"/>
      <c r="V683" s="15">
        <v>0</v>
      </c>
      <c r="W683" s="15">
        <v>3</v>
      </c>
      <c r="X683" s="15">
        <v>8</v>
      </c>
      <c r="Y683" s="15">
        <v>0</v>
      </c>
      <c r="Z683" s="15">
        <v>0</v>
      </c>
      <c r="AA683" s="15">
        <v>0</v>
      </c>
      <c r="AB683" s="15">
        <v>0</v>
      </c>
      <c r="AC683" s="15" t="s">
        <v>149</v>
      </c>
      <c r="AD683" s="15" t="s">
        <v>139</v>
      </c>
      <c r="AE683" s="15">
        <v>24.5</v>
      </c>
      <c r="AF683" s="15">
        <v>7.5</v>
      </c>
      <c r="AG683" s="15">
        <v>1</v>
      </c>
      <c r="AH683" s="15">
        <v>4</v>
      </c>
      <c r="AI683" s="15">
        <v>2.5</v>
      </c>
      <c r="AJ683" s="16">
        <f t="shared" si="341"/>
        <v>-1.5</v>
      </c>
      <c r="AK683" s="16" t="s">
        <v>135</v>
      </c>
      <c r="AL683" s="16" t="s">
        <v>135</v>
      </c>
      <c r="AM683" s="15" t="s">
        <v>140</v>
      </c>
      <c r="AN683" s="16">
        <f t="shared" si="342"/>
        <v>2</v>
      </c>
      <c r="AO683" s="16">
        <v>0</v>
      </c>
      <c r="AP683" s="16">
        <v>0</v>
      </c>
      <c r="AQ683" s="16">
        <v>0</v>
      </c>
      <c r="AR683" s="16">
        <v>0</v>
      </c>
      <c r="AS683" s="16">
        <v>0</v>
      </c>
      <c r="AT683" s="16" t="s">
        <v>135</v>
      </c>
      <c r="AU683" s="17">
        <f t="shared" si="343"/>
        <v>0</v>
      </c>
      <c r="AV683" s="17"/>
      <c r="AW683" s="17">
        <f>VLOOKUP(I683,ABNT5101!$I$3:$J$9,2)</f>
        <v>10</v>
      </c>
      <c r="AX683" s="17">
        <f>VLOOKUP(I683,ABNT5101!$I$3:$M$9,5)</f>
        <v>0.18</v>
      </c>
      <c r="AY683" s="131" t="str">
        <f>_xlfn.XLOOKUP(I683,ABNT5101!$I:$I,ABNT5101!$L:$L)</f>
        <v>-</v>
      </c>
      <c r="AZ683" s="131">
        <f>_xlfn.XLOOKUP(I683,ABNT5101!$I:$I,ABNT5101!M:M)</f>
        <v>0.18</v>
      </c>
      <c r="BA683" s="131" t="str">
        <f>_xlfn.XLOOKUP(I683,ABNT5101!$I:$I,ABNT5101!N:N)</f>
        <v>-</v>
      </c>
      <c r="BB683" s="131">
        <f>_xlfn.XLOOKUP(I683,ABNT5101!$I:$I,ABNT5101!O:O)</f>
        <v>16</v>
      </c>
      <c r="BC683" s="18" t="str">
        <f t="shared" si="344"/>
        <v>ATENDE</v>
      </c>
      <c r="BD683" s="19">
        <f t="shared" si="345"/>
        <v>0.15100000000000002</v>
      </c>
      <c r="BE683" s="19">
        <f t="shared" si="346"/>
        <v>1.6111111111111112</v>
      </c>
      <c r="BF683" s="19" t="str">
        <f t="shared" si="347"/>
        <v>-</v>
      </c>
      <c r="BG683" s="20">
        <v>11.51</v>
      </c>
      <c r="BH683" s="20">
        <v>0.47</v>
      </c>
      <c r="BI683" s="20"/>
      <c r="BJ683" s="20"/>
      <c r="BK683" s="21"/>
      <c r="BL683" s="20"/>
      <c r="BM683" s="18" t="str">
        <f t="shared" si="348"/>
        <v>ATENDE</v>
      </c>
      <c r="BN683" s="18" t="str">
        <f t="shared" si="349"/>
        <v>ATENDE</v>
      </c>
      <c r="BO683" s="18" t="str">
        <f t="shared" si="350"/>
        <v>ATENDE</v>
      </c>
      <c r="BP683" s="18" t="str">
        <f t="shared" si="351"/>
        <v>ATENDE</v>
      </c>
      <c r="BQ683" s="22" t="str">
        <f t="shared" si="352"/>
        <v>C4</v>
      </c>
      <c r="BR683" s="22" t="s">
        <v>135</v>
      </c>
      <c r="BS683" s="23" t="e">
        <f t="shared" si="353"/>
        <v>#VALUE!</v>
      </c>
      <c r="BT683" s="20" t="s">
        <v>994</v>
      </c>
      <c r="BU683" s="20" t="s">
        <v>994</v>
      </c>
      <c r="BV683" s="132" t="str">
        <f>IF(BR683="-","-",_xlfn.XLOOKUP(BR683,ABNT5101!$B$4:$B$9,ABNT5101!$C$4:$C$9))</f>
        <v>-</v>
      </c>
      <c r="BW683" s="132" t="str">
        <f>IF(BR683="-","-",_xlfn.XLOOKUP(BR683,ABNT5101!$B$4:$B$9,ABNT5101!$D$4:$D$9))</f>
        <v>-</v>
      </c>
      <c r="BX683" s="18" t="str">
        <f t="shared" si="354"/>
        <v>-</v>
      </c>
      <c r="BY683" s="18" t="str">
        <f t="shared" si="355"/>
        <v>-</v>
      </c>
      <c r="BZ683" s="18" t="str">
        <f t="shared" si="356"/>
        <v>-</v>
      </c>
      <c r="CA683" s="22" t="s">
        <v>135</v>
      </c>
      <c r="CB683" s="23" t="e">
        <f t="shared" si="357"/>
        <v>#VALUE!</v>
      </c>
      <c r="CC683" s="22">
        <v>3.32</v>
      </c>
      <c r="CD683" s="22">
        <v>1.76</v>
      </c>
      <c r="CE683" s="130" t="str">
        <f>IF(CA683="-","-",_xlfn.XLOOKUP(CA683,ABNT5101!$B$4:$B$9,ABNT5101!$C$4:$C$9))</f>
        <v>-</v>
      </c>
      <c r="CF683" s="130" t="str">
        <f>IF(CA683="-","-",_xlfn.XLOOKUP(CA683,ABNT5101!$B$4:$B$9,ABNT5101!$D$4:$D$9))</f>
        <v>-</v>
      </c>
      <c r="CG683" s="18" t="str">
        <f t="shared" si="358"/>
        <v>-</v>
      </c>
      <c r="CH683" s="18" t="str">
        <f t="shared" si="359"/>
        <v>-</v>
      </c>
      <c r="CI683" s="18" t="str">
        <f t="shared" si="360"/>
        <v>-</v>
      </c>
      <c r="CJ683" s="133" t="str">
        <f>_xlfn.XLOOKUP(CK683,'Banco de dados'!$B:$B,'Banco de dados'!$D:$D)</f>
        <v>LEDSTAR</v>
      </c>
      <c r="CK683" s="145" t="s">
        <v>709</v>
      </c>
      <c r="CL683" s="24" t="str">
        <f>_xlfn.XLOOKUP(CK683,'Banco de dados'!$B:$B,'Banco de dados'!$E:$E)</f>
        <v>LUM LED SL VT 9.1 35W</v>
      </c>
      <c r="CM683" s="24"/>
      <c r="CN683" s="24" t="e">
        <f>IF(CM683="-","-",_xlfn.XLOOKUP(CM683,'Banco de dados'!$B:$B,'Banco de dados'!$E:$E))</f>
        <v>#N/A</v>
      </c>
      <c r="CO683" s="26">
        <v>1</v>
      </c>
      <c r="CP683" s="24">
        <f>_xlfn.XLOOKUP(CK683,'Banco de dados'!$B:$B,'Banco de dados'!$H:$H)</f>
        <v>35</v>
      </c>
      <c r="CQ683" s="24">
        <f>_xlfn.XLOOKUP(CM683,'Banco de dados'!$B:$B,'Banco de dados'!$H:$H)</f>
        <v>0</v>
      </c>
      <c r="CR683" s="24">
        <f>_xlfn.XLOOKUP(CK683,'Banco de dados'!$B:$B,'Banco de dados'!$F:$F)</f>
        <v>5955.62</v>
      </c>
      <c r="CS683" s="24" t="e">
        <f>_xlfn.XLOOKUP(CM683,'Banco de dados'!$B:$B,'Banco de dados'!$F:$F)</f>
        <v>#N/A</v>
      </c>
      <c r="CT683" s="25">
        <v>0</v>
      </c>
      <c r="CU683" s="25"/>
      <c r="CV683" s="24" t="str">
        <f>IF(AI683&lt;=0.5,"Curto I",IF(AND(AI683&gt;='Braços de IP'!$B$9,AI683&lt;='Braços de IP'!$D$9),'Braços de IP'!$E$9,IF(AND(AI683&gt;='Braços de IP'!$B$10,AI683&lt;='Braços de IP'!$D$10),'Braços de IP'!$E$10,IF(AND(AI683&gt;='Braços de IP'!$B$11,AI683&lt;='Braços de IP'!$D$11),'Braços de IP'!$E$11,IF(AND(AI683&gt;='Braços de IP'!$B$12,AI683&lt;='Braços de IP'!$D$12),'Braços de IP'!$E$12,IF(AND(AI683&gt;='Braços de IP'!$B$13,AI683&lt;='Braços de IP'!$D$13),'Braços de IP'!$E$13,IF(AND(AI683&gt;='Braços de IP'!$B$14,AI683&lt;='Braços de IP'!$D$14),'Braços de IP'!$E$14,"ERRO")))))))</f>
        <v>Médio II</v>
      </c>
      <c r="CW683" s="25"/>
      <c r="CX683" s="24" t="str">
        <f>IF($CW683="","",VLOOKUP($CW683,'Braços de IP'!$E$9:$I$15,2,0))</f>
        <v/>
      </c>
      <c r="CY683" s="27" t="str">
        <f>IF($CW683="","",VLOOKUP($CW683,'Braços de IP'!$E$9:$I$15,5,0))</f>
        <v/>
      </c>
      <c r="CZ683" s="24"/>
      <c r="DA683" s="24"/>
      <c r="DB683" s="24"/>
      <c r="DC683" s="24"/>
      <c r="DD683" s="24"/>
      <c r="DE683" s="24"/>
      <c r="DF683" s="28">
        <v>30</v>
      </c>
      <c r="DG683" s="29">
        <v>70</v>
      </c>
      <c r="DH683" s="28">
        <v>100</v>
      </c>
      <c r="DI683" s="30">
        <v>0.5714285714285714</v>
      </c>
      <c r="DJ683" s="32"/>
      <c r="DK683" s="15"/>
      <c r="DL683" s="15" t="s">
        <v>141</v>
      </c>
      <c r="DM683" s="15"/>
      <c r="DN683" s="33">
        <v>0.5714285714285714</v>
      </c>
    </row>
    <row r="684" spans="3:119" ht="15.75" hidden="1" customHeight="1" x14ac:dyDescent="0.3">
      <c r="C684" t="s">
        <v>991</v>
      </c>
      <c r="D684" s="159">
        <v>228</v>
      </c>
      <c r="E684" s="159" t="s">
        <v>146</v>
      </c>
      <c r="F684" s="15" t="s">
        <v>400</v>
      </c>
      <c r="G684" s="15">
        <v>-30.01585824</v>
      </c>
      <c r="H684" s="15">
        <v>-50.147064159999999</v>
      </c>
      <c r="I684" s="15" t="s">
        <v>154</v>
      </c>
      <c r="J684" s="15" t="s">
        <v>135</v>
      </c>
      <c r="K684" s="15" t="s">
        <v>136</v>
      </c>
      <c r="L684" s="15" t="s">
        <v>137</v>
      </c>
      <c r="M684" s="15">
        <v>50</v>
      </c>
      <c r="N684" s="15">
        <v>0</v>
      </c>
      <c r="O684" s="15">
        <v>0</v>
      </c>
      <c r="P684" s="15">
        <v>140</v>
      </c>
      <c r="Q684" s="20">
        <v>2</v>
      </c>
      <c r="R684" s="16">
        <v>0</v>
      </c>
      <c r="S684" s="16">
        <v>7.5</v>
      </c>
      <c r="T684" s="15"/>
      <c r="U684" s="15"/>
      <c r="V684" s="15">
        <v>0</v>
      </c>
      <c r="W684" s="15">
        <v>3</v>
      </c>
      <c r="X684" s="15">
        <v>8</v>
      </c>
      <c r="Y684" s="15">
        <v>0</v>
      </c>
      <c r="Z684" s="15">
        <v>0</v>
      </c>
      <c r="AA684" s="15">
        <v>0</v>
      </c>
      <c r="AB684" s="15">
        <v>0</v>
      </c>
      <c r="AC684" s="15" t="s">
        <v>149</v>
      </c>
      <c r="AD684" s="15" t="s">
        <v>139</v>
      </c>
      <c r="AE684" s="15">
        <v>24.5</v>
      </c>
      <c r="AF684" s="15">
        <v>7.5</v>
      </c>
      <c r="AG684" s="15">
        <v>1</v>
      </c>
      <c r="AH684" s="15">
        <v>4</v>
      </c>
      <c r="AI684" s="15">
        <v>2.5</v>
      </c>
      <c r="AJ684" s="16">
        <f t="shared" si="341"/>
        <v>-1.5</v>
      </c>
      <c r="AK684" s="16" t="s">
        <v>135</v>
      </c>
      <c r="AL684" s="16" t="s">
        <v>135</v>
      </c>
      <c r="AM684" s="15" t="s">
        <v>140</v>
      </c>
      <c r="AN684" s="16">
        <f t="shared" si="342"/>
        <v>2</v>
      </c>
      <c r="AO684" s="16">
        <v>0</v>
      </c>
      <c r="AP684" s="16">
        <v>0</v>
      </c>
      <c r="AQ684" s="16">
        <v>0</v>
      </c>
      <c r="AR684" s="16">
        <v>0</v>
      </c>
      <c r="AS684" s="16">
        <v>0</v>
      </c>
      <c r="AT684" s="16" t="s">
        <v>135</v>
      </c>
      <c r="AU684" s="17">
        <f t="shared" si="343"/>
        <v>0</v>
      </c>
      <c r="AV684" s="17"/>
      <c r="AW684" s="17">
        <f>VLOOKUP(I684,ABNT5101!$I$3:$J$9,2)</f>
        <v>10</v>
      </c>
      <c r="AX684" s="17">
        <f>VLOOKUP(I684,ABNT5101!$I$3:$M$9,5)</f>
        <v>0.18</v>
      </c>
      <c r="AY684" s="131" t="str">
        <f>_xlfn.XLOOKUP(I684,ABNT5101!$I:$I,ABNT5101!$L:$L)</f>
        <v>-</v>
      </c>
      <c r="AZ684" s="131">
        <f>_xlfn.XLOOKUP(I684,ABNT5101!$I:$I,ABNT5101!M:M)</f>
        <v>0.18</v>
      </c>
      <c r="BA684" s="131" t="str">
        <f>_xlfn.XLOOKUP(I684,ABNT5101!$I:$I,ABNT5101!N:N)</f>
        <v>-</v>
      </c>
      <c r="BB684" s="131">
        <f>_xlfn.XLOOKUP(I684,ABNT5101!$I:$I,ABNT5101!O:O)</f>
        <v>16</v>
      </c>
      <c r="BC684" s="18" t="str">
        <f t="shared" si="344"/>
        <v>ATENDE</v>
      </c>
      <c r="BD684" s="19">
        <f t="shared" si="345"/>
        <v>6.0000000000000053E-3</v>
      </c>
      <c r="BE684" s="19">
        <f t="shared" si="346"/>
        <v>2.2222222222222223</v>
      </c>
      <c r="BF684" s="19" t="str">
        <f t="shared" si="347"/>
        <v>-</v>
      </c>
      <c r="BG684" s="20">
        <v>10.06</v>
      </c>
      <c r="BH684" s="20">
        <v>0.57999999999999996</v>
      </c>
      <c r="BI684" s="20"/>
      <c r="BJ684" s="20"/>
      <c r="BK684" s="21"/>
      <c r="BL684" s="20"/>
      <c r="BM684" s="18" t="str">
        <f t="shared" si="348"/>
        <v>ATENDE</v>
      </c>
      <c r="BN684" s="18" t="str">
        <f t="shared" si="349"/>
        <v>ATENDE</v>
      </c>
      <c r="BO684" s="18" t="str">
        <f t="shared" si="350"/>
        <v>ATENDE</v>
      </c>
      <c r="BP684" s="18" t="str">
        <f t="shared" si="351"/>
        <v>ATENDE</v>
      </c>
      <c r="BQ684" s="22" t="str">
        <f t="shared" si="352"/>
        <v>C4</v>
      </c>
      <c r="BR684" s="22" t="s">
        <v>135</v>
      </c>
      <c r="BS684" s="23" t="e">
        <f t="shared" si="353"/>
        <v>#VALUE!</v>
      </c>
      <c r="BT684" s="20" t="s">
        <v>994</v>
      </c>
      <c r="BU684" s="20" t="s">
        <v>994</v>
      </c>
      <c r="BV684" s="132" t="str">
        <f>IF(BR684="-","-",_xlfn.XLOOKUP(BR684,ABNT5101!$B$4:$B$9,ABNT5101!$C$4:$C$9))</f>
        <v>-</v>
      </c>
      <c r="BW684" s="132" t="str">
        <f>IF(BR684="-","-",_xlfn.XLOOKUP(BR684,ABNT5101!$B$4:$B$9,ABNT5101!$D$4:$D$9))</f>
        <v>-</v>
      </c>
      <c r="BX684" s="18" t="str">
        <f t="shared" si="354"/>
        <v>-</v>
      </c>
      <c r="BY684" s="18" t="str">
        <f t="shared" si="355"/>
        <v>-</v>
      </c>
      <c r="BZ684" s="18" t="str">
        <f t="shared" si="356"/>
        <v>-</v>
      </c>
      <c r="CA684" s="22" t="s">
        <v>135</v>
      </c>
      <c r="CB684" s="23" t="e">
        <f t="shared" si="357"/>
        <v>#VALUE!</v>
      </c>
      <c r="CC684" s="22">
        <v>3.79</v>
      </c>
      <c r="CD684" s="22">
        <v>2.2999999999999998</v>
      </c>
      <c r="CE684" s="130" t="str">
        <f>IF(CA684="-","-",_xlfn.XLOOKUP(CA684,ABNT5101!$B$4:$B$9,ABNT5101!$C$4:$C$9))</f>
        <v>-</v>
      </c>
      <c r="CF684" s="130" t="str">
        <f>IF(CA684="-","-",_xlfn.XLOOKUP(CA684,ABNT5101!$B$4:$B$9,ABNT5101!$D$4:$D$9))</f>
        <v>-</v>
      </c>
      <c r="CG684" s="18" t="str">
        <f t="shared" si="358"/>
        <v>-</v>
      </c>
      <c r="CH684" s="18" t="str">
        <f t="shared" si="359"/>
        <v>-</v>
      </c>
      <c r="CI684" s="18" t="str">
        <f t="shared" si="360"/>
        <v>-</v>
      </c>
      <c r="CJ684" s="133" t="str">
        <f>_xlfn.XLOOKUP(CK684,'Banco de dados'!$B:$B,'Banco de dados'!$D:$D)</f>
        <v>SX LIGHTING</v>
      </c>
      <c r="CK684" s="145" t="s">
        <v>801</v>
      </c>
      <c r="CL684" s="24" t="str">
        <f>_xlfn.XLOOKUP(CK684,'Banco de dados'!$B:$B,'Banco de dados'!$E:$E)</f>
        <v>SXINEVO030K40L12CZF7PHF</v>
      </c>
      <c r="CM684" s="24"/>
      <c r="CN684" s="24" t="e">
        <f>IF(CM684="-","-",_xlfn.XLOOKUP(CM684,'Banco de dados'!$B:$B,'Banco de dados'!$E:$E))</f>
        <v>#N/A</v>
      </c>
      <c r="CO684" s="26">
        <v>1</v>
      </c>
      <c r="CP684" s="24">
        <f>_xlfn.XLOOKUP(CK684,'Banco de dados'!$B:$B,'Banco de dados'!$H:$H)</f>
        <v>31</v>
      </c>
      <c r="CQ684" s="24">
        <f>_xlfn.XLOOKUP(CM684,'Banco de dados'!$B:$B,'Banco de dados'!$H:$H)</f>
        <v>0</v>
      </c>
      <c r="CR684" s="24">
        <f>_xlfn.XLOOKUP(CK684,'Banco de dados'!$B:$B,'Banco de dados'!$F:$F)</f>
        <v>5270</v>
      </c>
      <c r="CS684" s="24">
        <f>_xlfn.XLOOKUP(CM684,'Banco de dados'!$B:$B,'Banco de dados'!$F:$F)</f>
        <v>0</v>
      </c>
      <c r="CT684" s="25">
        <v>0</v>
      </c>
      <c r="CU684" s="25">
        <v>7</v>
      </c>
      <c r="CV684" s="24" t="str">
        <f>IF(AI684&lt;=0.5,"Curto I",IF(AND(AI684&gt;='Braços de IP'!$B$9,AI684&lt;='Braços de IP'!$D$9),'Braços de IP'!$E$9,IF(AND(AI684&gt;='Braços de IP'!$B$10,AI684&lt;='Braços de IP'!$D$10),'Braços de IP'!$E$10,IF(AND(AI684&gt;='Braços de IP'!$B$11,AI684&lt;='Braços de IP'!$D$11),'Braços de IP'!$E$11,IF(AND(AI684&gt;='Braços de IP'!$B$12,AI684&lt;='Braços de IP'!$D$12),'Braços de IP'!$E$12,IF(AND(AI684&gt;='Braços de IP'!$B$13,AI684&lt;='Braços de IP'!$D$13),'Braços de IP'!$E$13,IF(AND(AI684&gt;='Braços de IP'!$B$14,AI684&lt;='Braços de IP'!$D$14),'Braços de IP'!$E$14,"ERRO")))))))</f>
        <v>Médio II</v>
      </c>
      <c r="CW684" s="25"/>
      <c r="CX684" s="24" t="str">
        <f>IF($CW684="","",VLOOKUP($CW684,'Braços de IP'!$E$9:$I$15,2,0))</f>
        <v/>
      </c>
      <c r="CY684" s="27" t="str">
        <f>IF($CW684="","",VLOOKUP($CW684,'Braços de IP'!$E$9:$I$15,5,0))</f>
        <v/>
      </c>
      <c r="CZ684" s="24"/>
      <c r="DA684" s="24"/>
      <c r="DB684" s="24"/>
      <c r="DC684" s="24"/>
      <c r="DD684" s="24"/>
      <c r="DE684" s="24"/>
      <c r="DF684" s="28">
        <v>30</v>
      </c>
      <c r="DG684" s="29">
        <v>70</v>
      </c>
      <c r="DH684" s="28">
        <v>100</v>
      </c>
      <c r="DI684" s="30">
        <v>0.5714285714285714</v>
      </c>
      <c r="DJ684" s="32"/>
      <c r="DK684" s="15"/>
      <c r="DL684" s="15" t="s">
        <v>141</v>
      </c>
      <c r="DM684" s="15"/>
      <c r="DN684" s="33">
        <v>0.5714285714285714</v>
      </c>
    </row>
    <row r="685" spans="3:119" ht="15.75" hidden="1" customHeight="1" x14ac:dyDescent="0.3">
      <c r="C685" t="s">
        <v>991</v>
      </c>
      <c r="D685" s="159">
        <v>228</v>
      </c>
      <c r="E685" s="159" t="s">
        <v>146</v>
      </c>
      <c r="F685" s="15" t="s">
        <v>400</v>
      </c>
      <c r="G685" s="15">
        <v>-30.01585824</v>
      </c>
      <c r="H685" s="15">
        <v>-50.147064159999999</v>
      </c>
      <c r="I685" s="15" t="s">
        <v>154</v>
      </c>
      <c r="J685" s="15" t="s">
        <v>135</v>
      </c>
      <c r="K685" s="15" t="s">
        <v>136</v>
      </c>
      <c r="L685" s="15" t="s">
        <v>137</v>
      </c>
      <c r="M685" s="15">
        <v>50</v>
      </c>
      <c r="N685" s="15">
        <v>0</v>
      </c>
      <c r="O685" s="15">
        <v>0</v>
      </c>
      <c r="P685" s="15">
        <v>140</v>
      </c>
      <c r="Q685" s="20">
        <v>2</v>
      </c>
      <c r="R685" s="16">
        <v>0</v>
      </c>
      <c r="S685" s="16">
        <v>7.5</v>
      </c>
      <c r="T685" s="15"/>
      <c r="U685" s="15"/>
      <c r="V685" s="15">
        <v>0</v>
      </c>
      <c r="W685" s="15">
        <v>3</v>
      </c>
      <c r="X685" s="15">
        <v>8</v>
      </c>
      <c r="Y685" s="15">
        <v>0</v>
      </c>
      <c r="Z685" s="15">
        <v>0</v>
      </c>
      <c r="AA685" s="15">
        <v>0</v>
      </c>
      <c r="AB685" s="15">
        <v>0</v>
      </c>
      <c r="AC685" s="15" t="s">
        <v>149</v>
      </c>
      <c r="AD685" s="15" t="s">
        <v>139</v>
      </c>
      <c r="AE685" s="15">
        <v>24.5</v>
      </c>
      <c r="AF685" s="15">
        <v>7.5</v>
      </c>
      <c r="AG685" s="15">
        <v>1</v>
      </c>
      <c r="AH685" s="15">
        <v>4</v>
      </c>
      <c r="AI685" s="15">
        <v>2.5</v>
      </c>
      <c r="AJ685" s="16">
        <f t="shared" si="341"/>
        <v>-1.5</v>
      </c>
      <c r="AK685" s="16" t="s">
        <v>135</v>
      </c>
      <c r="AL685" s="16" t="s">
        <v>135</v>
      </c>
      <c r="AM685" s="15" t="s">
        <v>140</v>
      </c>
      <c r="AN685" s="16">
        <f t="shared" si="342"/>
        <v>2</v>
      </c>
      <c r="AO685" s="16">
        <v>0</v>
      </c>
      <c r="AP685" s="16">
        <v>0</v>
      </c>
      <c r="AQ685" s="16">
        <v>0</v>
      </c>
      <c r="AR685" s="16">
        <v>0</v>
      </c>
      <c r="AS685" s="16">
        <v>0</v>
      </c>
      <c r="AT685" s="16" t="s">
        <v>135</v>
      </c>
      <c r="AU685" s="17">
        <f t="shared" si="343"/>
        <v>0</v>
      </c>
      <c r="AV685" s="17"/>
      <c r="AW685" s="17">
        <f>VLOOKUP(I685,ABNT5101!$I$3:$J$9,2)</f>
        <v>10</v>
      </c>
      <c r="AX685" s="17">
        <f>VLOOKUP(I685,ABNT5101!$I$3:$M$9,5)</f>
        <v>0.18</v>
      </c>
      <c r="AY685" s="131" t="str">
        <f>_xlfn.XLOOKUP(I685,ABNT5101!$I:$I,ABNT5101!$L:$L)</f>
        <v>-</v>
      </c>
      <c r="AZ685" s="131">
        <f>_xlfn.XLOOKUP(I685,ABNT5101!$I:$I,ABNT5101!M:M)</f>
        <v>0.18</v>
      </c>
      <c r="BA685" s="131" t="str">
        <f>_xlfn.XLOOKUP(I685,ABNT5101!$I:$I,ABNT5101!N:N)</f>
        <v>-</v>
      </c>
      <c r="BB685" s="131">
        <f>_xlfn.XLOOKUP(I685,ABNT5101!$I:$I,ABNT5101!O:O)</f>
        <v>16</v>
      </c>
      <c r="BC685" s="18" t="str">
        <f t="shared" si="344"/>
        <v>ATENDE</v>
      </c>
      <c r="BD685" s="19">
        <f t="shared" si="345"/>
        <v>1.8000000000000016E-2</v>
      </c>
      <c r="BE685" s="19">
        <f t="shared" si="346"/>
        <v>2.1666666666666665</v>
      </c>
      <c r="BF685" s="19" t="str">
        <f t="shared" si="347"/>
        <v>-</v>
      </c>
      <c r="BG685" s="20">
        <v>10.18</v>
      </c>
      <c r="BH685" s="20">
        <v>0.56999999999999995</v>
      </c>
      <c r="BI685" s="20"/>
      <c r="BJ685" s="20"/>
      <c r="BK685" s="21"/>
      <c r="BL685" s="20"/>
      <c r="BM685" s="18" t="str">
        <f t="shared" si="348"/>
        <v>ATENDE</v>
      </c>
      <c r="BN685" s="18" t="str">
        <f t="shared" si="349"/>
        <v>ATENDE</v>
      </c>
      <c r="BO685" s="18" t="str">
        <f t="shared" si="350"/>
        <v>ATENDE</v>
      </c>
      <c r="BP685" s="18" t="str">
        <f t="shared" si="351"/>
        <v>ATENDE</v>
      </c>
      <c r="BQ685" s="22" t="str">
        <f t="shared" si="352"/>
        <v>C4</v>
      </c>
      <c r="BR685" s="22" t="s">
        <v>135</v>
      </c>
      <c r="BS685" s="23" t="e">
        <f t="shared" si="353"/>
        <v>#VALUE!</v>
      </c>
      <c r="BT685" s="20" t="s">
        <v>994</v>
      </c>
      <c r="BU685" s="20" t="s">
        <v>994</v>
      </c>
      <c r="BV685" s="132" t="str">
        <f>IF(BR685="-","-",_xlfn.XLOOKUP(BR685,ABNT5101!$B$4:$B$9,ABNT5101!$C$4:$C$9))</f>
        <v>-</v>
      </c>
      <c r="BW685" s="132" t="str">
        <f>IF(BR685="-","-",_xlfn.XLOOKUP(BR685,ABNT5101!$B$4:$B$9,ABNT5101!$D$4:$D$9))</f>
        <v>-</v>
      </c>
      <c r="BX685" s="18" t="str">
        <f t="shared" si="354"/>
        <v>-</v>
      </c>
      <c r="BY685" s="18" t="str">
        <f t="shared" si="355"/>
        <v>-</v>
      </c>
      <c r="BZ685" s="18" t="str">
        <f t="shared" si="356"/>
        <v>-</v>
      </c>
      <c r="CA685" s="22" t="s">
        <v>135</v>
      </c>
      <c r="CB685" s="23" t="e">
        <f t="shared" si="357"/>
        <v>#VALUE!</v>
      </c>
      <c r="CC685" s="22">
        <v>3.97</v>
      </c>
      <c r="CD685" s="22">
        <v>3.06</v>
      </c>
      <c r="CE685" s="130" t="str">
        <f>IF(CA685="-","-",_xlfn.XLOOKUP(CA685,ABNT5101!$B$4:$B$9,ABNT5101!$C$4:$C$9))</f>
        <v>-</v>
      </c>
      <c r="CF685" s="130" t="str">
        <f>IF(CA685="-","-",_xlfn.XLOOKUP(CA685,ABNT5101!$B$4:$B$9,ABNT5101!$D$4:$D$9))</f>
        <v>-</v>
      </c>
      <c r="CG685" s="18" t="str">
        <f t="shared" si="358"/>
        <v>-</v>
      </c>
      <c r="CH685" s="18" t="str">
        <f t="shared" si="359"/>
        <v>-</v>
      </c>
      <c r="CI685" s="18" t="str">
        <f t="shared" si="360"/>
        <v>-</v>
      </c>
      <c r="CJ685" s="133" t="str">
        <f>_xlfn.XLOOKUP(CK685,'Banco de dados'!$B:$B,'Banco de dados'!$D:$D)</f>
        <v>TECNOWATT</v>
      </c>
      <c r="CK685" s="145" t="s">
        <v>824</v>
      </c>
      <c r="CL685" s="24" t="str">
        <f>_xlfn.XLOOKUP(CK685,'Banco de dados'!$B:$B,'Banco de dados'!$E:$E)</f>
        <v>SIGSAGPTLRRSSNDL_30W_38IBBRS
1-10C1MUN6.5</v>
      </c>
      <c r="CM685" s="24"/>
      <c r="CN685" s="24" t="e">
        <f>IF(CM685="-","-",_xlfn.XLOOKUP(CM685,'Banco de dados'!$B:$B,'Banco de dados'!$E:$E))</f>
        <v>#N/A</v>
      </c>
      <c r="CO685" s="26">
        <v>1</v>
      </c>
      <c r="CP685" s="24">
        <f>_xlfn.XLOOKUP(CK685,'Banco de dados'!$B:$B,'Banco de dados'!$H:$H)</f>
        <v>30</v>
      </c>
      <c r="CQ685" s="24">
        <f>_xlfn.XLOOKUP(CM685,'Banco de dados'!$B:$B,'Banco de dados'!$H:$H)</f>
        <v>0</v>
      </c>
      <c r="CR685" s="24">
        <f>_xlfn.XLOOKUP(CK685,'Banco de dados'!$B:$B,'Banco de dados'!$F:$F)</f>
        <v>5266</v>
      </c>
      <c r="CS685" s="24">
        <f>_xlfn.XLOOKUP(CM685,'Banco de dados'!$B:$B,'Banco de dados'!$F:$F)</f>
        <v>0</v>
      </c>
      <c r="CT685" s="25">
        <v>0</v>
      </c>
      <c r="CU685" s="25">
        <v>10</v>
      </c>
      <c r="CV685" s="24" t="str">
        <f>IF(AI685&lt;=0.5,"Curto I",IF(AND(AI685&gt;='Braços de IP'!$B$9,AI685&lt;='Braços de IP'!$D$9),'Braços de IP'!$E$9,IF(AND(AI685&gt;='Braços de IP'!$B$10,AI685&lt;='Braços de IP'!$D$10),'Braços de IP'!$E$10,IF(AND(AI685&gt;='Braços de IP'!$B$11,AI685&lt;='Braços de IP'!$D$11),'Braços de IP'!$E$11,IF(AND(AI685&gt;='Braços de IP'!$B$12,AI685&lt;='Braços de IP'!$D$12),'Braços de IP'!$E$12,IF(AND(AI685&gt;='Braços de IP'!$B$13,AI685&lt;='Braços de IP'!$D$13),'Braços de IP'!$E$13,IF(AND(AI685&gt;='Braços de IP'!$B$14,AI685&lt;='Braços de IP'!$D$14),'Braços de IP'!$E$14,"ERRO")))))))</f>
        <v>Médio II</v>
      </c>
      <c r="CW685" s="25"/>
      <c r="CX685" s="24" t="str">
        <f>IF($CW685="","",VLOOKUP($CW685,'Braços de IP'!$E$9:$I$15,2,0))</f>
        <v/>
      </c>
      <c r="CY685" s="27" t="str">
        <f>IF($CW685="","",VLOOKUP($CW685,'Braços de IP'!$E$9:$I$15,5,0))</f>
        <v/>
      </c>
      <c r="CZ685" s="24"/>
      <c r="DA685" s="24"/>
      <c r="DB685" s="24"/>
      <c r="DC685" s="24"/>
      <c r="DD685" s="24"/>
      <c r="DE685" s="24"/>
      <c r="DF685" s="28">
        <v>30</v>
      </c>
      <c r="DG685" s="29">
        <v>70</v>
      </c>
      <c r="DH685" s="28">
        <v>100</v>
      </c>
      <c r="DI685" s="30">
        <v>0.5714285714285714</v>
      </c>
      <c r="DJ685" s="32"/>
      <c r="DK685" s="15"/>
      <c r="DL685" s="15" t="s">
        <v>141</v>
      </c>
      <c r="DM685" s="15"/>
      <c r="DN685" s="33">
        <v>0.5714285714285714</v>
      </c>
    </row>
    <row r="686" spans="3:119" ht="15.75" hidden="1" customHeight="1" x14ac:dyDescent="0.3">
      <c r="C686" t="s">
        <v>991</v>
      </c>
      <c r="D686" s="15">
        <v>229</v>
      </c>
      <c r="E686" s="15" t="s">
        <v>132</v>
      </c>
      <c r="F686" s="15" t="s">
        <v>401</v>
      </c>
      <c r="G686" s="15">
        <v>-30.02394688</v>
      </c>
      <c r="H686" s="15">
        <v>-50.146596359999997</v>
      </c>
      <c r="I686" s="15" t="s">
        <v>154</v>
      </c>
      <c r="J686" s="15" t="s">
        <v>135</v>
      </c>
      <c r="K686" s="15" t="s">
        <v>136</v>
      </c>
      <c r="L686" s="15" t="s">
        <v>148</v>
      </c>
      <c r="M686" s="15">
        <v>150</v>
      </c>
      <c r="N686" s="15">
        <v>22</v>
      </c>
      <c r="O686" s="15">
        <v>0</v>
      </c>
      <c r="P686" s="15">
        <v>140</v>
      </c>
      <c r="Q686" s="20">
        <v>2</v>
      </c>
      <c r="R686" s="16">
        <v>2.5</v>
      </c>
      <c r="S686" s="16">
        <v>7</v>
      </c>
      <c r="T686" s="15"/>
      <c r="U686" s="15"/>
      <c r="V686" s="15">
        <v>0</v>
      </c>
      <c r="W686" s="15">
        <v>2.5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 t="s">
        <v>138</v>
      </c>
      <c r="AD686" s="15" t="s">
        <v>139</v>
      </c>
      <c r="AE686" s="15">
        <v>35.5</v>
      </c>
      <c r="AF686" s="15">
        <v>7.5</v>
      </c>
      <c r="AG686" s="15">
        <v>1</v>
      </c>
      <c r="AH686" s="15">
        <v>0.4</v>
      </c>
      <c r="AI686" s="15">
        <v>1.3</v>
      </c>
      <c r="AJ686" s="16">
        <f t="shared" si="341"/>
        <v>0.9</v>
      </c>
      <c r="AK686" s="16" t="s">
        <v>135</v>
      </c>
      <c r="AL686" s="16" t="s">
        <v>135</v>
      </c>
      <c r="AM686" s="15" t="s">
        <v>140</v>
      </c>
      <c r="AN686" s="16">
        <f t="shared" si="342"/>
        <v>2</v>
      </c>
      <c r="AO686" s="16">
        <v>0</v>
      </c>
      <c r="AP686" s="16">
        <v>0</v>
      </c>
      <c r="AQ686" s="16">
        <v>0</v>
      </c>
      <c r="AR686" s="16">
        <v>0</v>
      </c>
      <c r="AS686" s="16">
        <v>0</v>
      </c>
      <c r="AT686" s="16" t="s">
        <v>135</v>
      </c>
      <c r="AU686" s="17">
        <f t="shared" si="343"/>
        <v>0</v>
      </c>
      <c r="AV686" s="17"/>
      <c r="AW686" s="17">
        <f>VLOOKUP(I686,ABNT5101!$I$3:$J$9,2)</f>
        <v>10</v>
      </c>
      <c r="AX686" s="17">
        <f>VLOOKUP(I686,ABNT5101!$I$3:$M$9,5)</f>
        <v>0.18</v>
      </c>
      <c r="AY686" s="131" t="str">
        <f>_xlfn.XLOOKUP(I686,ABNT5101!$I:$I,ABNT5101!$L:$L)</f>
        <v>-</v>
      </c>
      <c r="AZ686" s="131">
        <f>_xlfn.XLOOKUP(I686,ABNT5101!$I:$I,ABNT5101!M:M)</f>
        <v>0.18</v>
      </c>
      <c r="BA686" s="131" t="str">
        <f>_xlfn.XLOOKUP(I686,ABNT5101!$I:$I,ABNT5101!N:N)</f>
        <v>-</v>
      </c>
      <c r="BB686" s="131">
        <f>_xlfn.XLOOKUP(I686,ABNT5101!$I:$I,ABNT5101!O:O)</f>
        <v>16</v>
      </c>
      <c r="BC686" s="18" t="str">
        <f t="shared" si="344"/>
        <v>ATENDE</v>
      </c>
      <c r="BD686" s="19">
        <f t="shared" si="345"/>
        <v>0.10099999999999998</v>
      </c>
      <c r="BE686" s="19">
        <f t="shared" si="346"/>
        <v>1.4444444444444446</v>
      </c>
      <c r="BF686" s="19" t="str">
        <f t="shared" si="347"/>
        <v>-</v>
      </c>
      <c r="BG686" s="35">
        <v>11.01</v>
      </c>
      <c r="BH686" s="35">
        <v>0.44</v>
      </c>
      <c r="BI686" s="20"/>
      <c r="BJ686" s="20"/>
      <c r="BK686" s="21"/>
      <c r="BL686" s="20"/>
      <c r="BM686" s="18" t="str">
        <f t="shared" si="348"/>
        <v>ATENDE</v>
      </c>
      <c r="BN686" s="18" t="str">
        <f t="shared" si="349"/>
        <v>ATENDE</v>
      </c>
      <c r="BO686" s="18" t="str">
        <f t="shared" si="350"/>
        <v>ATENDE</v>
      </c>
      <c r="BP686" s="18" t="str">
        <f t="shared" si="351"/>
        <v>ATENDE</v>
      </c>
      <c r="BQ686" s="22" t="str">
        <f t="shared" si="352"/>
        <v>C4</v>
      </c>
      <c r="BR686" s="22" t="s">
        <v>135</v>
      </c>
      <c r="BS686" s="23" t="e">
        <f t="shared" si="353"/>
        <v>#VALUE!</v>
      </c>
      <c r="BT686" s="20">
        <v>7.49</v>
      </c>
      <c r="BU686" s="20">
        <v>3.9</v>
      </c>
      <c r="BV686" s="132" t="str">
        <f>IF(BR686="-","-",_xlfn.XLOOKUP(BR686,ABNT5101!$B$4:$B$9,ABNT5101!$C$4:$C$9))</f>
        <v>-</v>
      </c>
      <c r="BW686" s="132" t="str">
        <f>IF(BR686="-","-",_xlfn.XLOOKUP(BR686,ABNT5101!$B$4:$B$9,ABNT5101!$D$4:$D$9))</f>
        <v>-</v>
      </c>
      <c r="BX686" s="18" t="str">
        <f t="shared" si="354"/>
        <v>-</v>
      </c>
      <c r="BY686" s="18" t="str">
        <f t="shared" si="355"/>
        <v>-</v>
      </c>
      <c r="BZ686" s="18" t="str">
        <f t="shared" si="356"/>
        <v>-</v>
      </c>
      <c r="CA686" s="22" t="str">
        <f t="shared" ref="CA686:CA691" si="369">BR686</f>
        <v>-</v>
      </c>
      <c r="CB686" s="23" t="e">
        <f t="shared" si="357"/>
        <v>#VALUE!</v>
      </c>
      <c r="CC686" s="22">
        <v>9.3699999999999992</v>
      </c>
      <c r="CD686" s="22">
        <v>3.94</v>
      </c>
      <c r="CE686" s="130" t="str">
        <f>IF(CA686="-","-",_xlfn.XLOOKUP(CA686,ABNT5101!$B$4:$B$9,ABNT5101!$C$4:$C$9))</f>
        <v>-</v>
      </c>
      <c r="CF686" s="130" t="str">
        <f>IF(CA686="-","-",_xlfn.XLOOKUP(CA686,ABNT5101!$B$4:$B$9,ABNT5101!$D$4:$D$9))</f>
        <v>-</v>
      </c>
      <c r="CG686" s="18" t="str">
        <f t="shared" si="358"/>
        <v>-</v>
      </c>
      <c r="CH686" s="18" t="str">
        <f t="shared" si="359"/>
        <v>-</v>
      </c>
      <c r="CI686" s="18" t="str">
        <f t="shared" si="360"/>
        <v>-</v>
      </c>
      <c r="CJ686" s="133" t="str">
        <f>_xlfn.XLOOKUP(CK686,'Banco de dados'!$B:$B,'Banco de dados'!$D:$D)</f>
        <v>LEDSTAR</v>
      </c>
      <c r="CK686" s="145" t="s">
        <v>713</v>
      </c>
      <c r="CL686" s="24" t="str">
        <f>_xlfn.XLOOKUP(CK686,'Banco de dados'!$B:$B,'Banco de dados'!$E:$E)</f>
        <v>LUM LED SL VT 9.1 52W</v>
      </c>
      <c r="CM686" s="24"/>
      <c r="CN686" s="24">
        <f>IF(CM686="-","-",_xlfn.XLOOKUP(CM686,'Banco de dados'!$B:$B,'Banco de dados'!$E:$E))</f>
        <v>0</v>
      </c>
      <c r="CO686" s="26">
        <v>1</v>
      </c>
      <c r="CP686" s="24">
        <f>_xlfn.XLOOKUP(CK686,'Banco de dados'!$B:$B,'Banco de dados'!$H:$H)</f>
        <v>52</v>
      </c>
      <c r="CQ686" s="24">
        <f>_xlfn.XLOOKUP(CM686,'Banco de dados'!$B:$B,'Banco de dados'!$H:$H)</f>
        <v>0</v>
      </c>
      <c r="CR686" s="24">
        <f>_xlfn.XLOOKUP(CK686,'Banco de dados'!$B:$B,'Banco de dados'!$F:$F)</f>
        <v>8960.18</v>
      </c>
      <c r="CS686" s="24">
        <f>_xlfn.XLOOKUP(CM686,'Banco de dados'!$B:$B,'Banco de dados'!$F:$F)</f>
        <v>0</v>
      </c>
      <c r="CT686" s="25">
        <v>0</v>
      </c>
      <c r="CU686" s="25"/>
      <c r="CV686" s="24" t="str">
        <f>IF(AI686&lt;=0.5,"Curto I",IF(AND(AI686&gt;='Braços de IP'!$B$9,AI686&lt;='Braços de IP'!$D$9),'Braços de IP'!$E$9,IF(AND(AI686&gt;='Braços de IP'!$B$10,AI686&lt;='Braços de IP'!$D$10),'Braços de IP'!$E$10,IF(AND(AI686&gt;='Braços de IP'!$B$11,AI686&lt;='Braços de IP'!$D$11),'Braços de IP'!$E$11,IF(AND(AI686&gt;='Braços de IP'!$B$12,AI686&lt;='Braços de IP'!$D$12),'Braços de IP'!$E$12,IF(AND(AI686&gt;='Braços de IP'!$B$13,AI686&lt;='Braços de IP'!$D$13),'Braços de IP'!$E$13,IF(AND(AI686&gt;='Braços de IP'!$B$14,AI686&lt;='Braços de IP'!$D$14),'Braços de IP'!$E$14,"ERRO")))))))</f>
        <v>Curto II</v>
      </c>
      <c r="CW686" s="25"/>
      <c r="CX686" s="24" t="str">
        <f>IF($CW686="","",VLOOKUP($CW686,'Braços de IP'!$E$9:$I$15,2,0))</f>
        <v/>
      </c>
      <c r="CY686" s="27" t="str">
        <f>IF($CW686="","",VLOOKUP($CW686,'Braços de IP'!$E$9:$I$15,5,0))</f>
        <v/>
      </c>
      <c r="CZ686" s="24"/>
      <c r="DA686" s="24"/>
      <c r="DB686" s="24"/>
      <c r="DC686" s="24"/>
      <c r="DD686" s="24"/>
      <c r="DE686" s="24"/>
      <c r="DF686" s="28">
        <v>21</v>
      </c>
      <c r="DG686" s="29">
        <v>70</v>
      </c>
      <c r="DH686" s="28">
        <v>91</v>
      </c>
      <c r="DI686" s="30">
        <v>0.7</v>
      </c>
      <c r="DJ686" s="32"/>
      <c r="DK686" s="15"/>
      <c r="DL686" s="15" t="s">
        <v>141</v>
      </c>
      <c r="DM686" s="15"/>
      <c r="DN686" s="33">
        <v>0.7</v>
      </c>
    </row>
    <row r="687" spans="3:119" ht="15.75" hidden="1" customHeight="1" x14ac:dyDescent="0.3">
      <c r="C687" t="s">
        <v>991</v>
      </c>
      <c r="D687" s="15">
        <v>229</v>
      </c>
      <c r="E687" s="15" t="s">
        <v>132</v>
      </c>
      <c r="F687" s="15" t="s">
        <v>401</v>
      </c>
      <c r="G687" s="15">
        <v>-30.02394688</v>
      </c>
      <c r="H687" s="15">
        <v>-50.146596359999997</v>
      </c>
      <c r="I687" s="15" t="s">
        <v>154</v>
      </c>
      <c r="J687" s="15" t="s">
        <v>135</v>
      </c>
      <c r="K687" s="15" t="s">
        <v>136</v>
      </c>
      <c r="L687" s="15" t="s">
        <v>148</v>
      </c>
      <c r="M687" s="15">
        <v>150</v>
      </c>
      <c r="N687" s="15">
        <v>22</v>
      </c>
      <c r="O687" s="15">
        <v>0</v>
      </c>
      <c r="P687" s="15">
        <v>140</v>
      </c>
      <c r="Q687" s="20">
        <v>2</v>
      </c>
      <c r="R687" s="16">
        <v>2.5</v>
      </c>
      <c r="S687" s="16">
        <v>7</v>
      </c>
      <c r="T687" s="15"/>
      <c r="U687" s="15"/>
      <c r="V687" s="15">
        <v>0</v>
      </c>
      <c r="W687" s="15">
        <v>2.5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 t="s">
        <v>138</v>
      </c>
      <c r="AD687" s="15" t="s">
        <v>139</v>
      </c>
      <c r="AE687" s="15">
        <v>35.5</v>
      </c>
      <c r="AF687" s="15">
        <v>7.5</v>
      </c>
      <c r="AG687" s="15">
        <v>1</v>
      </c>
      <c r="AH687" s="15">
        <v>0.4</v>
      </c>
      <c r="AI687" s="15">
        <v>1.3</v>
      </c>
      <c r="AJ687" s="16">
        <f t="shared" si="341"/>
        <v>0.9</v>
      </c>
      <c r="AK687" s="16" t="s">
        <v>135</v>
      </c>
      <c r="AL687" s="16" t="s">
        <v>135</v>
      </c>
      <c r="AM687" s="15" t="s">
        <v>140</v>
      </c>
      <c r="AN687" s="16">
        <f t="shared" si="342"/>
        <v>2</v>
      </c>
      <c r="AO687" s="16">
        <v>0</v>
      </c>
      <c r="AP687" s="16">
        <v>0</v>
      </c>
      <c r="AQ687" s="16">
        <v>0</v>
      </c>
      <c r="AR687" s="16">
        <v>0</v>
      </c>
      <c r="AS687" s="16">
        <v>0</v>
      </c>
      <c r="AT687" s="16" t="s">
        <v>135</v>
      </c>
      <c r="AU687" s="17">
        <f t="shared" si="343"/>
        <v>0</v>
      </c>
      <c r="AV687" s="17"/>
      <c r="AW687" s="17">
        <f>VLOOKUP(I687,ABNT5101!$I$3:$J$9,2)</f>
        <v>10</v>
      </c>
      <c r="AX687" s="17">
        <f>VLOOKUP(I687,ABNT5101!$I$3:$M$9,5)</f>
        <v>0.18</v>
      </c>
      <c r="AY687" s="131" t="str">
        <f>_xlfn.XLOOKUP(I687,ABNT5101!$I:$I,ABNT5101!$L:$L)</f>
        <v>-</v>
      </c>
      <c r="AZ687" s="131">
        <f>_xlfn.XLOOKUP(I687,ABNT5101!$I:$I,ABNT5101!M:M)</f>
        <v>0.18</v>
      </c>
      <c r="BA687" s="131" t="str">
        <f>_xlfn.XLOOKUP(I687,ABNT5101!$I:$I,ABNT5101!N:N)</f>
        <v>-</v>
      </c>
      <c r="BB687" s="131">
        <f>_xlfn.XLOOKUP(I687,ABNT5101!$I:$I,ABNT5101!O:O)</f>
        <v>16</v>
      </c>
      <c r="BC687" s="18" t="str">
        <f t="shared" si="344"/>
        <v>ATENDE</v>
      </c>
      <c r="BD687" s="19">
        <f t="shared" si="345"/>
        <v>0.375</v>
      </c>
      <c r="BE687" s="19">
        <f t="shared" si="346"/>
        <v>1.7222222222222223</v>
      </c>
      <c r="BF687" s="19" t="str">
        <f t="shared" si="347"/>
        <v>-</v>
      </c>
      <c r="BG687" s="35">
        <v>13.75</v>
      </c>
      <c r="BH687" s="35">
        <v>0.49</v>
      </c>
      <c r="BI687" s="20"/>
      <c r="BJ687" s="20"/>
      <c r="BK687" s="21"/>
      <c r="BL687" s="20"/>
      <c r="BM687" s="18" t="str">
        <f t="shared" si="348"/>
        <v>ATENDE</v>
      </c>
      <c r="BN687" s="18" t="str">
        <f t="shared" si="349"/>
        <v>ATENDE</v>
      </c>
      <c r="BO687" s="18" t="str">
        <f t="shared" si="350"/>
        <v>ATENDE</v>
      </c>
      <c r="BP687" s="18" t="str">
        <f t="shared" si="351"/>
        <v>ATENDE</v>
      </c>
      <c r="BQ687" s="22" t="str">
        <f t="shared" si="352"/>
        <v>C4</v>
      </c>
      <c r="BR687" s="22" t="s">
        <v>135</v>
      </c>
      <c r="BS687" s="23" t="e">
        <f t="shared" si="353"/>
        <v>#VALUE!</v>
      </c>
      <c r="BT687" s="20">
        <v>8.59</v>
      </c>
      <c r="BU687" s="20">
        <v>6.25</v>
      </c>
      <c r="BV687" s="132" t="str">
        <f>IF(BR687="-","-",_xlfn.XLOOKUP(BR687,ABNT5101!$B$4:$B$9,ABNT5101!$C$4:$C$9))</f>
        <v>-</v>
      </c>
      <c r="BW687" s="132" t="str">
        <f>IF(BR687="-","-",_xlfn.XLOOKUP(BR687,ABNT5101!$B$4:$B$9,ABNT5101!$D$4:$D$9))</f>
        <v>-</v>
      </c>
      <c r="BX687" s="18" t="str">
        <f t="shared" si="354"/>
        <v>-</v>
      </c>
      <c r="BY687" s="18" t="str">
        <f t="shared" si="355"/>
        <v>-</v>
      </c>
      <c r="BZ687" s="18" t="str">
        <f t="shared" si="356"/>
        <v>-</v>
      </c>
      <c r="CA687" s="22" t="str">
        <f t="shared" si="369"/>
        <v>-</v>
      </c>
      <c r="CB687" s="23" t="e">
        <f t="shared" si="357"/>
        <v>#VALUE!</v>
      </c>
      <c r="CC687" s="22">
        <v>11.09</v>
      </c>
      <c r="CD687" s="22">
        <v>3.97</v>
      </c>
      <c r="CE687" s="130" t="str">
        <f>IF(CA687="-","-",_xlfn.XLOOKUP(CA687,ABNT5101!$B$4:$B$9,ABNT5101!$C$4:$C$9))</f>
        <v>-</v>
      </c>
      <c r="CF687" s="130" t="str">
        <f>IF(CA687="-","-",_xlfn.XLOOKUP(CA687,ABNT5101!$B$4:$B$9,ABNT5101!$D$4:$D$9))</f>
        <v>-</v>
      </c>
      <c r="CG687" s="18" t="str">
        <f t="shared" si="358"/>
        <v>-</v>
      </c>
      <c r="CH687" s="18" t="str">
        <f t="shared" si="359"/>
        <v>-</v>
      </c>
      <c r="CI687" s="18" t="str">
        <f t="shared" si="360"/>
        <v>-</v>
      </c>
      <c r="CJ687" s="133" t="str">
        <f>_xlfn.XLOOKUP(CK687,'Banco de dados'!$B:$B,'Banco de dados'!$D:$D)</f>
        <v>SX LIGHTING</v>
      </c>
      <c r="CK687" s="145" t="s">
        <v>805</v>
      </c>
      <c r="CL687" s="24" t="str">
        <f>_xlfn.XLOOKUP(CK687,'Banco de dados'!$B:$B,'Banco de dados'!$E:$E)</f>
        <v>SXINEVO050K40L12CZF7PHF</v>
      </c>
      <c r="CM687" s="24"/>
      <c r="CN687" s="24">
        <f>IF(CM687="-","-",_xlfn.XLOOKUP(CM687,'Banco de dados'!$B:$B,'Banco de dados'!$E:$E))</f>
        <v>0</v>
      </c>
      <c r="CO687" s="26">
        <v>1</v>
      </c>
      <c r="CP687" s="24">
        <f>_xlfn.XLOOKUP(CK687,'Banco de dados'!$B:$B,'Banco de dados'!$H:$H)</f>
        <v>50</v>
      </c>
      <c r="CQ687" s="24">
        <f>_xlfn.XLOOKUP(CM687,'Banco de dados'!$B:$B,'Banco de dados'!$H:$H)</f>
        <v>0</v>
      </c>
      <c r="CR687" s="24">
        <f>_xlfn.XLOOKUP(CK687,'Banco de dados'!$B:$B,'Banco de dados'!$F:$F)</f>
        <v>8650</v>
      </c>
      <c r="CS687" s="24">
        <f>_xlfn.XLOOKUP(CM687,'Banco de dados'!$B:$B,'Banco de dados'!$F:$F)</f>
        <v>0</v>
      </c>
      <c r="CT687" s="25">
        <v>0</v>
      </c>
      <c r="CU687" s="25"/>
      <c r="CV687" s="24" t="str">
        <f>IF(AI687&lt;=0.5,"Curto I",IF(AND(AI687&gt;='Braços de IP'!$B$9,AI687&lt;='Braços de IP'!$D$9),'Braços de IP'!$E$9,IF(AND(AI687&gt;='Braços de IP'!$B$10,AI687&lt;='Braços de IP'!$D$10),'Braços de IP'!$E$10,IF(AND(AI687&gt;='Braços de IP'!$B$11,AI687&lt;='Braços de IP'!$D$11),'Braços de IP'!$E$11,IF(AND(AI687&gt;='Braços de IP'!$B$12,AI687&lt;='Braços de IP'!$D$12),'Braços de IP'!$E$12,IF(AND(AI687&gt;='Braços de IP'!$B$13,AI687&lt;='Braços de IP'!$D$13),'Braços de IP'!$E$13,IF(AND(AI687&gt;='Braços de IP'!$B$14,AI687&lt;='Braços de IP'!$D$14),'Braços de IP'!$E$14,"ERRO")))))))</f>
        <v>Curto II</v>
      </c>
      <c r="CW687" s="25"/>
      <c r="CX687" s="24" t="str">
        <f>IF($CW687="","",VLOOKUP($CW687,'Braços de IP'!$E$9:$I$15,2,0))</f>
        <v/>
      </c>
      <c r="CY687" s="27" t="str">
        <f>IF($CW687="","",VLOOKUP($CW687,'Braços de IP'!$E$9:$I$15,5,0))</f>
        <v/>
      </c>
      <c r="CZ687" s="24"/>
      <c r="DA687" s="24"/>
      <c r="DB687" s="24"/>
      <c r="DC687" s="24"/>
      <c r="DD687" s="24"/>
      <c r="DE687" s="24"/>
      <c r="DF687" s="28">
        <v>21</v>
      </c>
      <c r="DG687" s="29">
        <v>70</v>
      </c>
      <c r="DH687" s="28">
        <v>91</v>
      </c>
      <c r="DI687" s="30">
        <v>0.7</v>
      </c>
      <c r="DJ687" s="32"/>
      <c r="DK687" s="15"/>
      <c r="DL687" s="15" t="s">
        <v>141</v>
      </c>
      <c r="DM687" s="15"/>
      <c r="DN687" s="33">
        <v>0.7</v>
      </c>
    </row>
    <row r="688" spans="3:119" ht="15.75" hidden="1" customHeight="1" x14ac:dyDescent="0.3">
      <c r="C688" t="s">
        <v>991</v>
      </c>
      <c r="D688" s="15">
        <v>229</v>
      </c>
      <c r="E688" s="15" t="s">
        <v>132</v>
      </c>
      <c r="F688" s="15" t="s">
        <v>401</v>
      </c>
      <c r="G688" s="15">
        <v>-30.02394688</v>
      </c>
      <c r="H688" s="15">
        <v>-50.146596359999997</v>
      </c>
      <c r="I688" s="15" t="s">
        <v>154</v>
      </c>
      <c r="J688" s="15" t="s">
        <v>135</v>
      </c>
      <c r="K688" s="15" t="s">
        <v>136</v>
      </c>
      <c r="L688" s="15" t="s">
        <v>148</v>
      </c>
      <c r="M688" s="15">
        <v>150</v>
      </c>
      <c r="N688" s="15">
        <v>22</v>
      </c>
      <c r="O688" s="15">
        <v>0</v>
      </c>
      <c r="P688" s="15">
        <v>140</v>
      </c>
      <c r="Q688" s="20">
        <v>2</v>
      </c>
      <c r="R688" s="16">
        <v>2.5</v>
      </c>
      <c r="S688" s="16">
        <v>7</v>
      </c>
      <c r="T688" s="15"/>
      <c r="U688" s="15"/>
      <c r="V688" s="15">
        <v>0</v>
      </c>
      <c r="W688" s="15">
        <v>2.5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 t="s">
        <v>138</v>
      </c>
      <c r="AD688" s="15" t="s">
        <v>139</v>
      </c>
      <c r="AE688" s="15">
        <v>35.5</v>
      </c>
      <c r="AF688" s="15">
        <v>7.5</v>
      </c>
      <c r="AG688" s="15">
        <v>1</v>
      </c>
      <c r="AH688" s="15">
        <v>0.4</v>
      </c>
      <c r="AI688" s="15">
        <v>1.3</v>
      </c>
      <c r="AJ688" s="16">
        <f t="shared" si="341"/>
        <v>0.9</v>
      </c>
      <c r="AK688" s="16" t="s">
        <v>135</v>
      </c>
      <c r="AL688" s="16" t="s">
        <v>135</v>
      </c>
      <c r="AM688" s="15" t="s">
        <v>140</v>
      </c>
      <c r="AN688" s="16">
        <f t="shared" si="342"/>
        <v>2</v>
      </c>
      <c r="AO688" s="16">
        <v>0</v>
      </c>
      <c r="AP688" s="16">
        <v>0</v>
      </c>
      <c r="AQ688" s="16">
        <v>0</v>
      </c>
      <c r="AR688" s="16">
        <v>0</v>
      </c>
      <c r="AS688" s="16">
        <v>0</v>
      </c>
      <c r="AT688" s="16" t="s">
        <v>135</v>
      </c>
      <c r="AU688" s="17">
        <f t="shared" si="343"/>
        <v>0</v>
      </c>
      <c r="AV688" s="17"/>
      <c r="AW688" s="17">
        <f>VLOOKUP(I688,ABNT5101!$I$3:$J$9,2)</f>
        <v>10</v>
      </c>
      <c r="AX688" s="17">
        <f>VLOOKUP(I688,ABNT5101!$I$3:$M$9,5)</f>
        <v>0.18</v>
      </c>
      <c r="AY688" s="131" t="str">
        <f>_xlfn.XLOOKUP(I688,ABNT5101!$I:$I,ABNT5101!$L:$L)</f>
        <v>-</v>
      </c>
      <c r="AZ688" s="131">
        <f>_xlfn.XLOOKUP(I688,ABNT5101!$I:$I,ABNT5101!M:M)</f>
        <v>0.18</v>
      </c>
      <c r="BA688" s="131" t="str">
        <f>_xlfn.XLOOKUP(I688,ABNT5101!$I:$I,ABNT5101!N:N)</f>
        <v>-</v>
      </c>
      <c r="BB688" s="131">
        <f>_xlfn.XLOOKUP(I688,ABNT5101!$I:$I,ABNT5101!O:O)</f>
        <v>16</v>
      </c>
      <c r="BC688" s="18" t="str">
        <f t="shared" si="344"/>
        <v>ATENDE</v>
      </c>
      <c r="BD688" s="19">
        <f t="shared" si="345"/>
        <v>6.800000000000006E-2</v>
      </c>
      <c r="BE688" s="19">
        <f t="shared" si="346"/>
        <v>1.4444444444444446</v>
      </c>
      <c r="BF688" s="19" t="str">
        <f t="shared" si="347"/>
        <v>-</v>
      </c>
      <c r="BG688" s="35">
        <v>10.68</v>
      </c>
      <c r="BH688" s="35">
        <v>0.44</v>
      </c>
      <c r="BI688" s="20"/>
      <c r="BJ688" s="20"/>
      <c r="BK688" s="21"/>
      <c r="BL688" s="20"/>
      <c r="BM688" s="18" t="str">
        <f t="shared" si="348"/>
        <v>ATENDE</v>
      </c>
      <c r="BN688" s="18" t="str">
        <f t="shared" si="349"/>
        <v>ATENDE</v>
      </c>
      <c r="BO688" s="18" t="str">
        <f t="shared" si="350"/>
        <v>ATENDE</v>
      </c>
      <c r="BP688" s="18" t="str">
        <f t="shared" si="351"/>
        <v>ATENDE</v>
      </c>
      <c r="BQ688" s="22" t="str">
        <f t="shared" si="352"/>
        <v>C4</v>
      </c>
      <c r="BR688" s="22" t="s">
        <v>135</v>
      </c>
      <c r="BS688" s="23" t="e">
        <f t="shared" si="353"/>
        <v>#VALUE!</v>
      </c>
      <c r="BT688" s="20">
        <v>4.78</v>
      </c>
      <c r="BU688" s="20">
        <v>2.56</v>
      </c>
      <c r="BV688" s="132" t="str">
        <f>IF(BR688="-","-",_xlfn.XLOOKUP(BR688,ABNT5101!$B$4:$B$9,ABNT5101!$C$4:$C$9))</f>
        <v>-</v>
      </c>
      <c r="BW688" s="132" t="str">
        <f>IF(BR688="-","-",_xlfn.XLOOKUP(BR688,ABNT5101!$B$4:$B$9,ABNT5101!$D$4:$D$9))</f>
        <v>-</v>
      </c>
      <c r="BX688" s="18" t="str">
        <f t="shared" si="354"/>
        <v>-</v>
      </c>
      <c r="BY688" s="18" t="str">
        <f t="shared" si="355"/>
        <v>-</v>
      </c>
      <c r="BZ688" s="18" t="str">
        <f t="shared" si="356"/>
        <v>-</v>
      </c>
      <c r="CA688" s="22" t="str">
        <f t="shared" si="369"/>
        <v>-</v>
      </c>
      <c r="CB688" s="23" t="e">
        <f t="shared" si="357"/>
        <v>#VALUE!</v>
      </c>
      <c r="CC688" s="22">
        <v>8.4499999999999993</v>
      </c>
      <c r="CD688" s="22">
        <v>3.5</v>
      </c>
      <c r="CE688" s="130" t="str">
        <f>IF(CA688="-","-",_xlfn.XLOOKUP(CA688,ABNT5101!$B$4:$B$9,ABNT5101!$C$4:$C$9))</f>
        <v>-</v>
      </c>
      <c r="CF688" s="130" t="str">
        <f>IF(CA688="-","-",_xlfn.XLOOKUP(CA688,ABNT5101!$B$4:$B$9,ABNT5101!$D$4:$D$9))</f>
        <v>-</v>
      </c>
      <c r="CG688" s="18" t="str">
        <f t="shared" si="358"/>
        <v>-</v>
      </c>
      <c r="CH688" s="18" t="str">
        <f t="shared" si="359"/>
        <v>-</v>
      </c>
      <c r="CI688" s="18" t="str">
        <f t="shared" si="360"/>
        <v>-</v>
      </c>
      <c r="CJ688" s="133" t="str">
        <f>_xlfn.XLOOKUP(CK688,'Banco de dados'!$B:$B,'Banco de dados'!$D:$D)</f>
        <v>TECNOWATT</v>
      </c>
      <c r="CK688" s="145" t="s">
        <v>826</v>
      </c>
      <c r="CL688" s="24" t="str">
        <f>_xlfn.XLOOKUP(CK688,'Banco de dados'!$B:$B,'Banco de dados'!$E:$E)</f>
        <v>SIGSAGPTLRRSSNDL_40W_50IBBRS
1-10C1MUN6.5</v>
      </c>
      <c r="CM688" s="24"/>
      <c r="CN688" s="24">
        <f>IF(CM688="-","-",_xlfn.XLOOKUP(CM688,'Banco de dados'!$B:$B,'Banco de dados'!$E:$E))</f>
        <v>0</v>
      </c>
      <c r="CO688" s="26">
        <v>1</v>
      </c>
      <c r="CP688" s="24">
        <f>_xlfn.XLOOKUP(CK688,'Banco de dados'!$B:$B,'Banco de dados'!$H:$H)</f>
        <v>40</v>
      </c>
      <c r="CQ688" s="24">
        <f>_xlfn.XLOOKUP(CM688,'Banco de dados'!$B:$B,'Banco de dados'!$H:$H)</f>
        <v>0</v>
      </c>
      <c r="CR688" s="24">
        <f>_xlfn.XLOOKUP(CK688,'Banco de dados'!$B:$B,'Banco de dados'!$F:$F)</f>
        <v>6641</v>
      </c>
      <c r="CS688" s="24">
        <f>_xlfn.XLOOKUP(CM688,'Banco de dados'!$B:$B,'Banco de dados'!$F:$F)</f>
        <v>0</v>
      </c>
      <c r="CT688" s="25">
        <v>0</v>
      </c>
      <c r="CU688" s="25"/>
      <c r="CV688" s="24" t="str">
        <f>IF(AI688&lt;=0.5,"Curto I",IF(AND(AI688&gt;='Braços de IP'!$B$9,AI688&lt;='Braços de IP'!$D$9),'Braços de IP'!$E$9,IF(AND(AI688&gt;='Braços de IP'!$B$10,AI688&lt;='Braços de IP'!$D$10),'Braços de IP'!$E$10,IF(AND(AI688&gt;='Braços de IP'!$B$11,AI688&lt;='Braços de IP'!$D$11),'Braços de IP'!$E$11,IF(AND(AI688&gt;='Braços de IP'!$B$12,AI688&lt;='Braços de IP'!$D$12),'Braços de IP'!$E$12,IF(AND(AI688&gt;='Braços de IP'!$B$13,AI688&lt;='Braços de IP'!$D$13),'Braços de IP'!$E$13,IF(AND(AI688&gt;='Braços de IP'!$B$14,AI688&lt;='Braços de IP'!$D$14),'Braços de IP'!$E$14,"ERRO")))))))</f>
        <v>Curto II</v>
      </c>
      <c r="CW688" s="25"/>
      <c r="CX688" s="24" t="str">
        <f>IF($CW688="","",VLOOKUP($CW688,'Braços de IP'!$E$9:$I$15,2,0))</f>
        <v/>
      </c>
      <c r="CY688" s="27" t="str">
        <f>IF($CW688="","",VLOOKUP($CW688,'Braços de IP'!$E$9:$I$15,5,0))</f>
        <v/>
      </c>
      <c r="CZ688" s="24"/>
      <c r="DA688" s="24"/>
      <c r="DB688" s="24"/>
      <c r="DC688" s="24"/>
      <c r="DD688" s="24"/>
      <c r="DE688" s="24"/>
      <c r="DF688" s="28">
        <v>21</v>
      </c>
      <c r="DG688" s="29">
        <v>70</v>
      </c>
      <c r="DH688" s="28">
        <v>91</v>
      </c>
      <c r="DI688" s="30">
        <v>0.7</v>
      </c>
      <c r="DJ688" s="32"/>
      <c r="DK688" s="15"/>
      <c r="DL688" s="15" t="s">
        <v>141</v>
      </c>
      <c r="DM688" s="15"/>
      <c r="DN688" s="33">
        <v>0.7</v>
      </c>
    </row>
    <row r="689" spans="1:125" ht="15.75" hidden="1" customHeight="1" x14ac:dyDescent="0.3">
      <c r="C689" t="s">
        <v>991</v>
      </c>
      <c r="D689" s="15">
        <v>230</v>
      </c>
      <c r="E689" s="15" t="s">
        <v>132</v>
      </c>
      <c r="F689" s="15" t="s">
        <v>403</v>
      </c>
      <c r="G689" s="15">
        <v>-30.024339479999998</v>
      </c>
      <c r="H689" s="15">
        <v>-50.14940223</v>
      </c>
      <c r="I689" s="15" t="s">
        <v>154</v>
      </c>
      <c r="J689" s="15" t="s">
        <v>135</v>
      </c>
      <c r="K689" s="15" t="s">
        <v>136</v>
      </c>
      <c r="L689" s="15" t="s">
        <v>137</v>
      </c>
      <c r="M689" s="15">
        <v>50</v>
      </c>
      <c r="N689" s="15">
        <v>0</v>
      </c>
      <c r="O689" s="15">
        <v>0</v>
      </c>
      <c r="P689" s="15">
        <v>140</v>
      </c>
      <c r="Q689" s="20">
        <v>2</v>
      </c>
      <c r="R689" s="16">
        <v>3</v>
      </c>
      <c r="S689" s="16">
        <v>7</v>
      </c>
      <c r="T689" s="15"/>
      <c r="U689" s="15"/>
      <c r="V689" s="15">
        <v>0</v>
      </c>
      <c r="W689" s="15">
        <v>4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 t="s">
        <v>138</v>
      </c>
      <c r="AD689" s="15" t="s">
        <v>139</v>
      </c>
      <c r="AE689" s="15">
        <v>39.15</v>
      </c>
      <c r="AF689" s="15">
        <v>6.8</v>
      </c>
      <c r="AG689" s="15">
        <v>1</v>
      </c>
      <c r="AH689" s="15">
        <v>0.5</v>
      </c>
      <c r="AI689" s="15">
        <v>1.3</v>
      </c>
      <c r="AJ689" s="16">
        <f t="shared" si="341"/>
        <v>0.8</v>
      </c>
      <c r="AK689" s="16" t="s">
        <v>135</v>
      </c>
      <c r="AL689" s="16" t="s">
        <v>135</v>
      </c>
      <c r="AM689" s="15" t="s">
        <v>140</v>
      </c>
      <c r="AN689" s="16">
        <f t="shared" si="342"/>
        <v>2</v>
      </c>
      <c r="AO689" s="16">
        <v>0</v>
      </c>
      <c r="AP689" s="16">
        <v>0</v>
      </c>
      <c r="AQ689" s="16">
        <v>0</v>
      </c>
      <c r="AR689" s="16">
        <v>0</v>
      </c>
      <c r="AS689" s="16">
        <v>0</v>
      </c>
      <c r="AT689" s="16" t="s">
        <v>135</v>
      </c>
      <c r="AU689" s="17">
        <f t="shared" si="343"/>
        <v>0</v>
      </c>
      <c r="AV689" s="17"/>
      <c r="AW689" s="17">
        <f>VLOOKUP(I689,ABNT5101!$I$3:$J$9,2)</f>
        <v>10</v>
      </c>
      <c r="AX689" s="17">
        <f>VLOOKUP(I689,ABNT5101!$I$3:$M$9,5)</f>
        <v>0.18</v>
      </c>
      <c r="AY689" s="131" t="str">
        <f>_xlfn.XLOOKUP(I689,ABNT5101!$I:$I,ABNT5101!$L:$L)</f>
        <v>-</v>
      </c>
      <c r="AZ689" s="131">
        <f>_xlfn.XLOOKUP(I689,ABNT5101!$I:$I,ABNT5101!M:M)</f>
        <v>0.18</v>
      </c>
      <c r="BA689" s="131" t="str">
        <f>_xlfn.XLOOKUP(I689,ABNT5101!$I:$I,ABNT5101!N:N)</f>
        <v>-</v>
      </c>
      <c r="BB689" s="131">
        <f>_xlfn.XLOOKUP(I689,ABNT5101!$I:$I,ABNT5101!O:O)</f>
        <v>16</v>
      </c>
      <c r="BC689" s="18" t="str">
        <f t="shared" si="344"/>
        <v>ATENDE</v>
      </c>
      <c r="BD689" s="19">
        <f t="shared" si="345"/>
        <v>0.13200000000000012</v>
      </c>
      <c r="BE689" s="19">
        <f t="shared" si="346"/>
        <v>0.5555555555555558</v>
      </c>
      <c r="BF689" s="19" t="str">
        <f t="shared" si="347"/>
        <v>-</v>
      </c>
      <c r="BG689" s="20">
        <v>11.32</v>
      </c>
      <c r="BH689" s="20">
        <v>0.28000000000000003</v>
      </c>
      <c r="BI689" s="20"/>
      <c r="BJ689" s="20"/>
      <c r="BK689" s="21"/>
      <c r="BL689" s="20"/>
      <c r="BM689" s="18" t="str">
        <f t="shared" si="348"/>
        <v>ATENDE</v>
      </c>
      <c r="BN689" s="18" t="str">
        <f t="shared" si="349"/>
        <v>ATENDE</v>
      </c>
      <c r="BO689" s="18" t="str">
        <f t="shared" si="350"/>
        <v>ATENDE</v>
      </c>
      <c r="BP689" s="18" t="str">
        <f t="shared" si="351"/>
        <v>ATENDE</v>
      </c>
      <c r="BQ689" s="22" t="str">
        <f t="shared" si="352"/>
        <v>C4</v>
      </c>
      <c r="BR689" s="22" t="s">
        <v>136</v>
      </c>
      <c r="BS689" s="23">
        <f t="shared" si="353"/>
        <v>0.7699999999999998</v>
      </c>
      <c r="BT689" s="20">
        <v>5.31</v>
      </c>
      <c r="BU689" s="20">
        <v>1.883</v>
      </c>
      <c r="BV689" s="132">
        <f>IF(BR689="-","-",_xlfn.XLOOKUP(BR689,ABNT5101!$B$4:$B$9,ABNT5101!$C$4:$C$9))</f>
        <v>3</v>
      </c>
      <c r="BW689" s="132">
        <f>IF(BR689="-","-",_xlfn.XLOOKUP(BR689,ABNT5101!$B$4:$B$9,ABNT5101!$D$4:$D$9))</f>
        <v>0.6</v>
      </c>
      <c r="BX689" s="18" t="str">
        <f t="shared" si="354"/>
        <v>ATENDE</v>
      </c>
      <c r="BY689" s="18" t="str">
        <f t="shared" si="355"/>
        <v>ATENDE</v>
      </c>
      <c r="BZ689" s="18" t="str">
        <f t="shared" si="356"/>
        <v>ATENDE</v>
      </c>
      <c r="CA689" s="22" t="str">
        <f t="shared" si="369"/>
        <v>P6</v>
      </c>
      <c r="CB689" s="23">
        <f t="shared" si="357"/>
        <v>2.0533333333333332</v>
      </c>
      <c r="CC689" s="22">
        <v>9.16</v>
      </c>
      <c r="CD689" s="22">
        <v>2.21</v>
      </c>
      <c r="CE689" s="130">
        <f>IF(CA689="-","-",_xlfn.XLOOKUP(CA689,ABNT5101!$B$4:$B$9,ABNT5101!$C$4:$C$9))</f>
        <v>3</v>
      </c>
      <c r="CF689" s="130">
        <f>IF(CA689="-","-",_xlfn.XLOOKUP(CA689,ABNT5101!$B$4:$B$9,ABNT5101!$D$4:$D$9))</f>
        <v>0.6</v>
      </c>
      <c r="CG689" s="18" t="str">
        <f t="shared" si="358"/>
        <v>ATENDE</v>
      </c>
      <c r="CH689" s="18" t="str">
        <f t="shared" si="359"/>
        <v>ATENDE</v>
      </c>
      <c r="CI689" s="18" t="str">
        <f t="shared" si="360"/>
        <v>ATENDE</v>
      </c>
      <c r="CJ689" s="133" t="str">
        <f>_xlfn.XLOOKUP(CK689,'Banco de dados'!$B:$B,'Banco de dados'!$D:$D)</f>
        <v>LEDSTAR</v>
      </c>
      <c r="CK689" s="145" t="s">
        <v>713</v>
      </c>
      <c r="CL689" s="24" t="str">
        <f>_xlfn.XLOOKUP(CK689,'Banco de dados'!$B:$B,'Banco de dados'!$E:$E)</f>
        <v>LUM LED SL VT 9.1 52W</v>
      </c>
      <c r="CM689" s="24"/>
      <c r="CN689" s="24" t="e">
        <f>IF(CM689="-","-",_xlfn.XLOOKUP(CM689,'Banco de dados'!$B:$B,'Banco de dados'!$E:$E))</f>
        <v>#N/A</v>
      </c>
      <c r="CO689" s="26">
        <v>1</v>
      </c>
      <c r="CP689" s="24">
        <f>_xlfn.XLOOKUP(CK689,'Banco de dados'!$B:$B,'Banco de dados'!$H:$H)</f>
        <v>52</v>
      </c>
      <c r="CQ689" s="24">
        <f>_xlfn.XLOOKUP(CM689,'Banco de dados'!$B:$B,'Banco de dados'!$H:$H)</f>
        <v>0</v>
      </c>
      <c r="CR689" s="24">
        <f>_xlfn.XLOOKUP(CK689,'Banco de dados'!$B:$B,'Banco de dados'!$F:$F)</f>
        <v>8960.18</v>
      </c>
      <c r="CS689" s="24">
        <f>_xlfn.XLOOKUP(CM689,'Banco de dados'!$B:$B,'Banco de dados'!$F:$F)</f>
        <v>0</v>
      </c>
      <c r="CT689" s="25">
        <v>0</v>
      </c>
      <c r="CU689" s="25"/>
      <c r="CV689" s="24" t="str">
        <f>IF(AI689&lt;=0.5,"Curto I",IF(AND(AI689&gt;='Braços de IP'!$B$9,AI689&lt;='Braços de IP'!$D$9),'Braços de IP'!$E$9,IF(AND(AI689&gt;='Braços de IP'!$B$10,AI689&lt;='Braços de IP'!$D$10),'Braços de IP'!$E$10,IF(AND(AI689&gt;='Braços de IP'!$B$11,AI689&lt;='Braços de IP'!$D$11),'Braços de IP'!$E$11,IF(AND(AI689&gt;='Braços de IP'!$B$12,AI689&lt;='Braços de IP'!$D$12),'Braços de IP'!$E$12,IF(AND(AI689&gt;='Braços de IP'!$B$13,AI689&lt;='Braços de IP'!$D$13),'Braços de IP'!$E$13,IF(AND(AI689&gt;='Braços de IP'!$B$14,AI689&lt;='Braços de IP'!$D$14),'Braços de IP'!$E$14,"ERRO")))))))</f>
        <v>Curto II</v>
      </c>
      <c r="CW689" s="25"/>
      <c r="CX689" s="24" t="str">
        <f>IF($CW689="","",VLOOKUP($CW689,'Braços de IP'!$E$9:$I$15,2,0))</f>
        <v/>
      </c>
      <c r="CY689" s="27" t="str">
        <f>IF($CW689="","",VLOOKUP($CW689,'Braços de IP'!$E$9:$I$15,5,0))</f>
        <v/>
      </c>
      <c r="CZ689" s="24"/>
      <c r="DA689" s="24"/>
      <c r="DB689" s="24"/>
      <c r="DC689" s="24"/>
      <c r="DD689" s="24"/>
      <c r="DE689" s="24"/>
      <c r="DF689" s="28">
        <v>21</v>
      </c>
      <c r="DG689" s="29">
        <v>70</v>
      </c>
      <c r="DH689" s="28">
        <v>91</v>
      </c>
      <c r="DI689" s="30">
        <v>0.7</v>
      </c>
      <c r="DJ689" s="32"/>
      <c r="DK689" s="15"/>
      <c r="DL689" s="15" t="s">
        <v>141</v>
      </c>
      <c r="DM689" s="15"/>
      <c r="DN689" s="33">
        <v>0.7</v>
      </c>
    </row>
    <row r="690" spans="1:125" ht="15.75" hidden="1" customHeight="1" x14ac:dyDescent="0.3">
      <c r="C690" t="s">
        <v>991</v>
      </c>
      <c r="D690" s="15">
        <v>230</v>
      </c>
      <c r="E690" s="15" t="s">
        <v>132</v>
      </c>
      <c r="F690" s="15" t="s">
        <v>403</v>
      </c>
      <c r="G690" s="15">
        <v>-30.024339479999998</v>
      </c>
      <c r="H690" s="15">
        <v>-50.14940223</v>
      </c>
      <c r="I690" s="15" t="s">
        <v>154</v>
      </c>
      <c r="J690" s="15" t="s">
        <v>135</v>
      </c>
      <c r="K690" s="15" t="s">
        <v>136</v>
      </c>
      <c r="L690" s="15" t="s">
        <v>137</v>
      </c>
      <c r="M690" s="15">
        <v>50</v>
      </c>
      <c r="N690" s="15">
        <v>0</v>
      </c>
      <c r="O690" s="15">
        <v>0</v>
      </c>
      <c r="P690" s="15">
        <v>140</v>
      </c>
      <c r="Q690" s="20">
        <v>2</v>
      </c>
      <c r="R690" s="16">
        <v>3</v>
      </c>
      <c r="S690" s="16">
        <v>7</v>
      </c>
      <c r="T690" s="15"/>
      <c r="U690" s="15"/>
      <c r="V690" s="15">
        <v>0</v>
      </c>
      <c r="W690" s="15">
        <v>4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 t="s">
        <v>138</v>
      </c>
      <c r="AD690" s="15" t="s">
        <v>139</v>
      </c>
      <c r="AE690" s="15">
        <v>39.15</v>
      </c>
      <c r="AF690" s="15">
        <v>6.8</v>
      </c>
      <c r="AG690" s="15">
        <v>1</v>
      </c>
      <c r="AH690" s="15">
        <v>0.5</v>
      </c>
      <c r="AI690" s="15">
        <v>1.3</v>
      </c>
      <c r="AJ690" s="16">
        <f t="shared" si="341"/>
        <v>0.8</v>
      </c>
      <c r="AK690" s="16" t="s">
        <v>135</v>
      </c>
      <c r="AL690" s="16" t="s">
        <v>135</v>
      </c>
      <c r="AM690" s="15" t="s">
        <v>140</v>
      </c>
      <c r="AN690" s="16">
        <f t="shared" si="342"/>
        <v>2</v>
      </c>
      <c r="AO690" s="16">
        <v>0</v>
      </c>
      <c r="AP690" s="16">
        <v>0</v>
      </c>
      <c r="AQ690" s="16">
        <v>0</v>
      </c>
      <c r="AR690" s="16">
        <v>0</v>
      </c>
      <c r="AS690" s="16">
        <v>0</v>
      </c>
      <c r="AT690" s="16" t="s">
        <v>135</v>
      </c>
      <c r="AU690" s="17">
        <f t="shared" si="343"/>
        <v>0</v>
      </c>
      <c r="AV690" s="17"/>
      <c r="AW690" s="17">
        <f>VLOOKUP(I690,ABNT5101!$I$3:$J$9,2)</f>
        <v>10</v>
      </c>
      <c r="AX690" s="17">
        <f>VLOOKUP(I690,ABNT5101!$I$3:$M$9,5)</f>
        <v>0.18</v>
      </c>
      <c r="AY690" s="131" t="str">
        <f>_xlfn.XLOOKUP(I690,ABNT5101!$I:$I,ABNT5101!$L:$L)</f>
        <v>-</v>
      </c>
      <c r="AZ690" s="131">
        <f>_xlfn.XLOOKUP(I690,ABNT5101!$I:$I,ABNT5101!M:M)</f>
        <v>0.18</v>
      </c>
      <c r="BA690" s="131" t="str">
        <f>_xlfn.XLOOKUP(I690,ABNT5101!$I:$I,ABNT5101!N:N)</f>
        <v>-</v>
      </c>
      <c r="BB690" s="131">
        <f>_xlfn.XLOOKUP(I690,ABNT5101!$I:$I,ABNT5101!O:O)</f>
        <v>16</v>
      </c>
      <c r="BC690" s="18" t="str">
        <f t="shared" si="344"/>
        <v>ATENDE</v>
      </c>
      <c r="BD690" s="19">
        <f t="shared" si="345"/>
        <v>0.34299999999999997</v>
      </c>
      <c r="BE690" s="19">
        <f t="shared" si="346"/>
        <v>0.44444444444444464</v>
      </c>
      <c r="BF690" s="19" t="str">
        <f t="shared" si="347"/>
        <v>-</v>
      </c>
      <c r="BG690" s="20">
        <v>13.43</v>
      </c>
      <c r="BH690" s="20">
        <v>0.26</v>
      </c>
      <c r="BI690" s="20"/>
      <c r="BJ690" s="20"/>
      <c r="BK690" s="21"/>
      <c r="BL690" s="20"/>
      <c r="BM690" s="18" t="str">
        <f t="shared" si="348"/>
        <v>ATENDE</v>
      </c>
      <c r="BN690" s="18" t="str">
        <f t="shared" si="349"/>
        <v>ATENDE</v>
      </c>
      <c r="BO690" s="18" t="str">
        <f t="shared" si="350"/>
        <v>ATENDE</v>
      </c>
      <c r="BP690" s="18" t="str">
        <f t="shared" si="351"/>
        <v>ATENDE</v>
      </c>
      <c r="BQ690" s="22" t="str">
        <f t="shared" si="352"/>
        <v>C4</v>
      </c>
      <c r="BR690" s="22" t="s">
        <v>136</v>
      </c>
      <c r="BS690" s="23">
        <f t="shared" si="353"/>
        <v>0.88333333333333353</v>
      </c>
      <c r="BT690" s="20">
        <v>5.65</v>
      </c>
      <c r="BU690" s="20">
        <v>2.39</v>
      </c>
      <c r="BV690" s="132">
        <f>IF(BR690="-","-",_xlfn.XLOOKUP(BR690,ABNT5101!$B$4:$B$9,ABNT5101!$C$4:$C$9))</f>
        <v>3</v>
      </c>
      <c r="BW690" s="132">
        <f>IF(BR690="-","-",_xlfn.XLOOKUP(BR690,ABNT5101!$B$4:$B$9,ABNT5101!$D$4:$D$9))</f>
        <v>0.6</v>
      </c>
      <c r="BX690" s="18" t="str">
        <f t="shared" si="354"/>
        <v>ATENDE</v>
      </c>
      <c r="BY690" s="18" t="str">
        <f t="shared" si="355"/>
        <v>ATENDE</v>
      </c>
      <c r="BZ690" s="18" t="str">
        <f t="shared" si="356"/>
        <v>ATENDE</v>
      </c>
      <c r="CA690" s="22" t="str">
        <f t="shared" si="369"/>
        <v>P6</v>
      </c>
      <c r="CB690" s="23">
        <f t="shared" si="357"/>
        <v>2.3966666666666665</v>
      </c>
      <c r="CC690" s="22">
        <v>10.19</v>
      </c>
      <c r="CD690" s="22">
        <v>1.24</v>
      </c>
      <c r="CE690" s="130">
        <f>IF(CA690="-","-",_xlfn.XLOOKUP(CA690,ABNT5101!$B$4:$B$9,ABNT5101!$C$4:$C$9))</f>
        <v>3</v>
      </c>
      <c r="CF690" s="130">
        <f>IF(CA690="-","-",_xlfn.XLOOKUP(CA690,ABNT5101!$B$4:$B$9,ABNT5101!$D$4:$D$9))</f>
        <v>0.6</v>
      </c>
      <c r="CG690" s="18" t="str">
        <f t="shared" si="358"/>
        <v>ATENDE</v>
      </c>
      <c r="CH690" s="18" t="str">
        <f t="shared" si="359"/>
        <v>ATENDE</v>
      </c>
      <c r="CI690" s="18" t="str">
        <f t="shared" si="360"/>
        <v>ATENDE</v>
      </c>
      <c r="CJ690" s="133" t="str">
        <f>_xlfn.XLOOKUP(CK690,'Banco de dados'!$B:$B,'Banco de dados'!$D:$D)</f>
        <v>SX LIGHTING</v>
      </c>
      <c r="CK690" s="145" t="s">
        <v>805</v>
      </c>
      <c r="CL690" s="24" t="str">
        <f>_xlfn.XLOOKUP(CK690,'Banco de dados'!$B:$B,'Banco de dados'!$E:$E)</f>
        <v>SXINEVO050K40L12CZF7PHF</v>
      </c>
      <c r="CM690" s="24"/>
      <c r="CN690" s="24" t="e">
        <f>IF(CM690="-","-",_xlfn.XLOOKUP(CM690,'Banco de dados'!$B:$B,'Banco de dados'!$E:$E))</f>
        <v>#N/A</v>
      </c>
      <c r="CO690" s="26">
        <v>1</v>
      </c>
      <c r="CP690" s="24">
        <f>_xlfn.XLOOKUP(CK690,'Banco de dados'!$B:$B,'Banco de dados'!$H:$H)</f>
        <v>50</v>
      </c>
      <c r="CQ690" s="24">
        <f>_xlfn.XLOOKUP(CM690,'Banco de dados'!$B:$B,'Banco de dados'!$H:$H)</f>
        <v>0</v>
      </c>
      <c r="CR690" s="24">
        <f>_xlfn.XLOOKUP(CK690,'Banco de dados'!$B:$B,'Banco de dados'!$F:$F)</f>
        <v>8650</v>
      </c>
      <c r="CS690" s="24">
        <f>_xlfn.XLOOKUP(CM690,'Banco de dados'!$B:$B,'Banco de dados'!$F:$F)</f>
        <v>0</v>
      </c>
      <c r="CT690" s="25">
        <v>0</v>
      </c>
      <c r="CU690" s="25"/>
      <c r="CV690" s="24" t="str">
        <f>IF(AI690&lt;=0.5,"Curto I",IF(AND(AI690&gt;='Braços de IP'!$B$9,AI690&lt;='Braços de IP'!$D$9),'Braços de IP'!$E$9,IF(AND(AI690&gt;='Braços de IP'!$B$10,AI690&lt;='Braços de IP'!$D$10),'Braços de IP'!$E$10,IF(AND(AI690&gt;='Braços de IP'!$B$11,AI690&lt;='Braços de IP'!$D$11),'Braços de IP'!$E$11,IF(AND(AI690&gt;='Braços de IP'!$B$12,AI690&lt;='Braços de IP'!$D$12),'Braços de IP'!$E$12,IF(AND(AI690&gt;='Braços de IP'!$B$13,AI690&lt;='Braços de IP'!$D$13),'Braços de IP'!$E$13,IF(AND(AI690&gt;='Braços de IP'!$B$14,AI690&lt;='Braços de IP'!$D$14),'Braços de IP'!$E$14,"ERRO")))))))</f>
        <v>Curto II</v>
      </c>
      <c r="CW690" s="25"/>
      <c r="CX690" s="24" t="str">
        <f>IF($CW690="","",VLOOKUP($CW690,'Braços de IP'!$E$9:$I$15,2,0))</f>
        <v/>
      </c>
      <c r="CY690" s="27" t="str">
        <f>IF($CW690="","",VLOOKUP($CW690,'Braços de IP'!$E$9:$I$15,5,0))</f>
        <v/>
      </c>
      <c r="CZ690" s="24"/>
      <c r="DA690" s="24"/>
      <c r="DB690" s="24"/>
      <c r="DC690" s="24"/>
      <c r="DD690" s="24"/>
      <c r="DE690" s="24"/>
      <c r="DF690" s="28">
        <v>21</v>
      </c>
      <c r="DG690" s="29">
        <v>70</v>
      </c>
      <c r="DH690" s="28">
        <v>91</v>
      </c>
      <c r="DI690" s="30">
        <v>0.7</v>
      </c>
      <c r="DJ690" s="32"/>
      <c r="DK690" s="15"/>
      <c r="DL690" s="15" t="s">
        <v>141</v>
      </c>
      <c r="DM690" s="15"/>
      <c r="DN690" s="33">
        <v>0.7</v>
      </c>
    </row>
    <row r="691" spans="1:125" ht="15.75" hidden="1" customHeight="1" x14ac:dyDescent="0.3">
      <c r="C691" t="s">
        <v>991</v>
      </c>
      <c r="D691" s="15">
        <v>230</v>
      </c>
      <c r="E691" s="15" t="s">
        <v>132</v>
      </c>
      <c r="F691" s="15" t="s">
        <v>403</v>
      </c>
      <c r="G691" s="15">
        <v>-30.024339479999998</v>
      </c>
      <c r="H691" s="15">
        <v>-50.14940223</v>
      </c>
      <c r="I691" s="15" t="s">
        <v>154</v>
      </c>
      <c r="J691" s="15" t="s">
        <v>135</v>
      </c>
      <c r="K691" s="15" t="s">
        <v>136</v>
      </c>
      <c r="L691" s="15" t="s">
        <v>137</v>
      </c>
      <c r="M691" s="15">
        <v>50</v>
      </c>
      <c r="N691" s="15">
        <v>0</v>
      </c>
      <c r="O691" s="15">
        <v>0</v>
      </c>
      <c r="P691" s="15">
        <v>140</v>
      </c>
      <c r="Q691" s="20">
        <v>2</v>
      </c>
      <c r="R691" s="16">
        <v>3</v>
      </c>
      <c r="S691" s="16">
        <v>7</v>
      </c>
      <c r="T691" s="15"/>
      <c r="U691" s="15"/>
      <c r="V691" s="15">
        <v>0</v>
      </c>
      <c r="W691" s="15">
        <v>4</v>
      </c>
      <c r="X691" s="15">
        <v>0</v>
      </c>
      <c r="Y691" s="15">
        <v>0</v>
      </c>
      <c r="Z691" s="15">
        <v>0</v>
      </c>
      <c r="AA691" s="15">
        <v>0</v>
      </c>
      <c r="AB691" s="15">
        <v>0</v>
      </c>
      <c r="AC691" s="15" t="s">
        <v>138</v>
      </c>
      <c r="AD691" s="15" t="s">
        <v>139</v>
      </c>
      <c r="AE691" s="15">
        <v>39.15</v>
      </c>
      <c r="AF691" s="15">
        <v>6.8</v>
      </c>
      <c r="AG691" s="15">
        <v>1</v>
      </c>
      <c r="AH691" s="15">
        <v>0.5</v>
      </c>
      <c r="AI691" s="15">
        <v>1.3</v>
      </c>
      <c r="AJ691" s="16">
        <f t="shared" si="341"/>
        <v>0.8</v>
      </c>
      <c r="AK691" s="16" t="s">
        <v>135</v>
      </c>
      <c r="AL691" s="16" t="s">
        <v>135</v>
      </c>
      <c r="AM691" s="15" t="s">
        <v>140</v>
      </c>
      <c r="AN691" s="16">
        <f t="shared" si="342"/>
        <v>2</v>
      </c>
      <c r="AO691" s="16">
        <v>0</v>
      </c>
      <c r="AP691" s="16">
        <v>0</v>
      </c>
      <c r="AQ691" s="16">
        <v>0</v>
      </c>
      <c r="AR691" s="16">
        <v>0</v>
      </c>
      <c r="AS691" s="16">
        <v>0</v>
      </c>
      <c r="AT691" s="16" t="s">
        <v>135</v>
      </c>
      <c r="AU691" s="17">
        <f t="shared" si="343"/>
        <v>0</v>
      </c>
      <c r="AV691" s="17"/>
      <c r="AW691" s="17">
        <f>VLOOKUP(I691,ABNT5101!$I$3:$J$9,2)</f>
        <v>10</v>
      </c>
      <c r="AX691" s="17">
        <f>VLOOKUP(I691,ABNT5101!$I$3:$M$9,5)</f>
        <v>0.18</v>
      </c>
      <c r="AY691" s="131" t="str">
        <f>_xlfn.XLOOKUP(I691,ABNT5101!$I:$I,ABNT5101!$L:$L)</f>
        <v>-</v>
      </c>
      <c r="AZ691" s="131">
        <f>_xlfn.XLOOKUP(I691,ABNT5101!$I:$I,ABNT5101!M:M)</f>
        <v>0.18</v>
      </c>
      <c r="BA691" s="131" t="str">
        <f>_xlfn.XLOOKUP(I691,ABNT5101!$I:$I,ABNT5101!N:N)</f>
        <v>-</v>
      </c>
      <c r="BB691" s="131">
        <f>_xlfn.XLOOKUP(I691,ABNT5101!$I:$I,ABNT5101!O:O)</f>
        <v>16</v>
      </c>
      <c r="BC691" s="18" t="str">
        <f t="shared" si="344"/>
        <v>ATENDE</v>
      </c>
      <c r="BD691" s="19">
        <f t="shared" si="345"/>
        <v>2.4000000000000021E-2</v>
      </c>
      <c r="BE691" s="19">
        <f t="shared" si="346"/>
        <v>0</v>
      </c>
      <c r="BF691" s="19" t="str">
        <f t="shared" si="347"/>
        <v>-</v>
      </c>
      <c r="BG691" s="20">
        <v>10.24</v>
      </c>
      <c r="BH691" s="20">
        <v>0.18</v>
      </c>
      <c r="BI691" s="20"/>
      <c r="BJ691" s="20"/>
      <c r="BK691" s="21"/>
      <c r="BL691" s="20"/>
      <c r="BM691" s="18" t="str">
        <f t="shared" si="348"/>
        <v>ATENDE</v>
      </c>
      <c r="BN691" s="18" t="str">
        <f t="shared" si="349"/>
        <v>ATENDE</v>
      </c>
      <c r="BO691" s="18" t="str">
        <f t="shared" si="350"/>
        <v>ATENDE</v>
      </c>
      <c r="BP691" s="18" t="str">
        <f t="shared" si="351"/>
        <v>ATENDE</v>
      </c>
      <c r="BQ691" s="22" t="str">
        <f t="shared" si="352"/>
        <v>C4</v>
      </c>
      <c r="BR691" s="22" t="s">
        <v>136</v>
      </c>
      <c r="BS691" s="23">
        <f t="shared" si="353"/>
        <v>0.13000000000000012</v>
      </c>
      <c r="BT691" s="20">
        <v>3.39</v>
      </c>
      <c r="BU691" s="20">
        <v>0.99</v>
      </c>
      <c r="BV691" s="132">
        <f>IF(BR691="-","-",_xlfn.XLOOKUP(BR691,ABNT5101!$B$4:$B$9,ABNT5101!$C$4:$C$9))</f>
        <v>3</v>
      </c>
      <c r="BW691" s="132">
        <f>IF(BR691="-","-",_xlfn.XLOOKUP(BR691,ABNT5101!$B$4:$B$9,ABNT5101!$D$4:$D$9))</f>
        <v>0.6</v>
      </c>
      <c r="BX691" s="18" t="str">
        <f t="shared" si="354"/>
        <v>ATENDE</v>
      </c>
      <c r="BY691" s="18" t="str">
        <f t="shared" si="355"/>
        <v>ATENDE</v>
      </c>
      <c r="BZ691" s="18" t="str">
        <f t="shared" si="356"/>
        <v>ATENDE</v>
      </c>
      <c r="CA691" s="22" t="str">
        <f t="shared" si="369"/>
        <v>P6</v>
      </c>
      <c r="CB691" s="23">
        <f t="shared" si="357"/>
        <v>1.4366666666666665</v>
      </c>
      <c r="CC691" s="22">
        <v>7.31</v>
      </c>
      <c r="CD691" s="22">
        <v>1</v>
      </c>
      <c r="CE691" s="130">
        <f>IF(CA691="-","-",_xlfn.XLOOKUP(CA691,ABNT5101!$B$4:$B$9,ABNT5101!$C$4:$C$9))</f>
        <v>3</v>
      </c>
      <c r="CF691" s="130">
        <f>IF(CA691="-","-",_xlfn.XLOOKUP(CA691,ABNT5101!$B$4:$B$9,ABNT5101!$D$4:$D$9))</f>
        <v>0.6</v>
      </c>
      <c r="CG691" s="18" t="str">
        <f t="shared" si="358"/>
        <v>ATENDE</v>
      </c>
      <c r="CH691" s="18" t="str">
        <f t="shared" si="359"/>
        <v>ATENDE</v>
      </c>
      <c r="CI691" s="18" t="str">
        <f t="shared" si="360"/>
        <v>ATENDE</v>
      </c>
      <c r="CJ691" s="133" t="str">
        <f>_xlfn.XLOOKUP(CK691,'Banco de dados'!$B:$B,'Banco de dados'!$D:$D)</f>
        <v>TECNOWATT</v>
      </c>
      <c r="CK691" s="145" t="s">
        <v>826</v>
      </c>
      <c r="CL691" s="24" t="str">
        <f>_xlfn.XLOOKUP(CK691,'Banco de dados'!$B:$B,'Banco de dados'!$E:$E)</f>
        <v>SIGSAGPTLRRSSNDL_40W_50IBBRS
1-10C1MUN6.5</v>
      </c>
      <c r="CM691" s="24"/>
      <c r="CN691" s="24" t="e">
        <f>IF(CM691="-","-",_xlfn.XLOOKUP(CM691,'Banco de dados'!$B:$B,'Banco de dados'!$E:$E))</f>
        <v>#N/A</v>
      </c>
      <c r="CO691" s="26">
        <v>1</v>
      </c>
      <c r="CP691" s="24">
        <f>_xlfn.XLOOKUP(CK691,'Banco de dados'!$B:$B,'Banco de dados'!$H:$H)</f>
        <v>40</v>
      </c>
      <c r="CQ691" s="24">
        <f>_xlfn.XLOOKUP(CM691,'Banco de dados'!$B:$B,'Banco de dados'!$H:$H)</f>
        <v>0</v>
      </c>
      <c r="CR691" s="24">
        <f>_xlfn.XLOOKUP(CK691,'Banco de dados'!$B:$B,'Banco de dados'!$F:$F)</f>
        <v>6641</v>
      </c>
      <c r="CS691" s="24">
        <f>_xlfn.XLOOKUP(CM691,'Banco de dados'!$B:$B,'Banco de dados'!$F:$F)</f>
        <v>0</v>
      </c>
      <c r="CT691" s="25">
        <v>0</v>
      </c>
      <c r="CU691" s="25">
        <v>3</v>
      </c>
      <c r="CV691" s="24" t="str">
        <f>IF(AI691&lt;=0.5,"Curto I",IF(AND(AI691&gt;='Braços de IP'!$B$9,AI691&lt;='Braços de IP'!$D$9),'Braços de IP'!$E$9,IF(AND(AI691&gt;='Braços de IP'!$B$10,AI691&lt;='Braços de IP'!$D$10),'Braços de IP'!$E$10,IF(AND(AI691&gt;='Braços de IP'!$B$11,AI691&lt;='Braços de IP'!$D$11),'Braços de IP'!$E$11,IF(AND(AI691&gt;='Braços de IP'!$B$12,AI691&lt;='Braços de IP'!$D$12),'Braços de IP'!$E$12,IF(AND(AI691&gt;='Braços de IP'!$B$13,AI691&lt;='Braços de IP'!$D$13),'Braços de IP'!$E$13,IF(AND(AI691&gt;='Braços de IP'!$B$14,AI691&lt;='Braços de IP'!$D$14),'Braços de IP'!$E$14,"ERRO")))))))</f>
        <v>Curto II</v>
      </c>
      <c r="CW691" s="25"/>
      <c r="CX691" s="24" t="str">
        <f>IF($CW691="","",VLOOKUP($CW691,'Braços de IP'!$E$9:$I$15,2,0))</f>
        <v/>
      </c>
      <c r="CY691" s="27" t="str">
        <f>IF($CW691="","",VLOOKUP($CW691,'Braços de IP'!$E$9:$I$15,5,0))</f>
        <v/>
      </c>
      <c r="CZ691" s="24"/>
      <c r="DA691" s="24"/>
      <c r="DB691" s="24"/>
      <c r="DC691" s="24"/>
      <c r="DD691" s="24"/>
      <c r="DE691" s="24"/>
      <c r="DF691" s="28">
        <v>21</v>
      </c>
      <c r="DG691" s="29">
        <v>70</v>
      </c>
      <c r="DH691" s="28">
        <v>91</v>
      </c>
      <c r="DI691" s="30">
        <v>0.7</v>
      </c>
      <c r="DJ691" s="32"/>
      <c r="DK691" s="15"/>
      <c r="DL691" s="15" t="s">
        <v>141</v>
      </c>
      <c r="DM691" s="15"/>
      <c r="DN691" s="33">
        <v>0.7</v>
      </c>
    </row>
    <row r="692" spans="1:125" ht="15.75" hidden="1" customHeight="1" x14ac:dyDescent="0.3">
      <c r="C692" t="s">
        <v>991</v>
      </c>
      <c r="D692" s="15">
        <v>231</v>
      </c>
      <c r="E692" s="15" t="s">
        <v>132</v>
      </c>
      <c r="F692" s="15" t="s">
        <v>404</v>
      </c>
      <c r="G692" s="15">
        <v>-30.014451449999999</v>
      </c>
      <c r="H692" s="15">
        <v>-50.153023930000003</v>
      </c>
      <c r="I692" s="15" t="s">
        <v>154</v>
      </c>
      <c r="J692" s="15" t="s">
        <v>135</v>
      </c>
      <c r="K692" s="15" t="s">
        <v>136</v>
      </c>
      <c r="L692" s="15" t="s">
        <v>137</v>
      </c>
      <c r="M692" s="15">
        <v>50</v>
      </c>
      <c r="N692" s="15">
        <v>0</v>
      </c>
      <c r="O692" s="15">
        <v>0</v>
      </c>
      <c r="P692" s="15">
        <v>140</v>
      </c>
      <c r="Q692" s="20">
        <v>2</v>
      </c>
      <c r="R692" s="16">
        <v>2</v>
      </c>
      <c r="S692" s="16">
        <v>7</v>
      </c>
      <c r="T692" s="15"/>
      <c r="U692" s="15"/>
      <c r="V692" s="15">
        <v>0</v>
      </c>
      <c r="W692" s="15">
        <v>3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 t="s">
        <v>138</v>
      </c>
      <c r="AD692" s="15" t="s">
        <v>139</v>
      </c>
      <c r="AE692" s="15">
        <v>33.6</v>
      </c>
      <c r="AF692" s="15">
        <v>6.8</v>
      </c>
      <c r="AG692" s="15">
        <v>1</v>
      </c>
      <c r="AH692" s="15">
        <v>0.8</v>
      </c>
      <c r="AI692" s="15">
        <v>1.3</v>
      </c>
      <c r="AJ692" s="16">
        <f t="shared" si="341"/>
        <v>0.5</v>
      </c>
      <c r="AK692" s="16" t="s">
        <v>135</v>
      </c>
      <c r="AL692" s="16" t="s">
        <v>135</v>
      </c>
      <c r="AM692" s="15" t="s">
        <v>140</v>
      </c>
      <c r="AN692" s="16">
        <f t="shared" si="342"/>
        <v>2</v>
      </c>
      <c r="AO692" s="16">
        <v>0</v>
      </c>
      <c r="AP692" s="16">
        <v>0</v>
      </c>
      <c r="AQ692" s="16">
        <v>0</v>
      </c>
      <c r="AR692" s="16">
        <v>0</v>
      </c>
      <c r="AS692" s="16">
        <v>0</v>
      </c>
      <c r="AT692" s="16" t="s">
        <v>135</v>
      </c>
      <c r="AU692" s="17">
        <f t="shared" si="343"/>
        <v>0</v>
      </c>
      <c r="AV692" s="17"/>
      <c r="AW692" s="17">
        <f>VLOOKUP(I692,ABNT5101!$I$3:$J$9,2)</f>
        <v>10</v>
      </c>
      <c r="AX692" s="17">
        <f>VLOOKUP(I692,ABNT5101!$I$3:$M$9,5)</f>
        <v>0.18</v>
      </c>
      <c r="AY692" s="131" t="str">
        <f>_xlfn.XLOOKUP(I692,ABNT5101!$I:$I,ABNT5101!$L:$L)</f>
        <v>-</v>
      </c>
      <c r="AZ692" s="131">
        <f>_xlfn.XLOOKUP(I692,ABNT5101!$I:$I,ABNT5101!M:M)</f>
        <v>0.18</v>
      </c>
      <c r="BA692" s="131" t="str">
        <f>_xlfn.XLOOKUP(I692,ABNT5101!$I:$I,ABNT5101!N:N)</f>
        <v>-</v>
      </c>
      <c r="BB692" s="131">
        <f>_xlfn.XLOOKUP(I692,ABNT5101!$I:$I,ABNT5101!O:O)</f>
        <v>16</v>
      </c>
      <c r="BC692" s="18" t="str">
        <f t="shared" si="344"/>
        <v>ATENDE</v>
      </c>
      <c r="BD692" s="19">
        <f t="shared" si="345"/>
        <v>0.10699999999999998</v>
      </c>
      <c r="BE692" s="19">
        <f t="shared" si="346"/>
        <v>1.1111111111111112</v>
      </c>
      <c r="BF692" s="19" t="str">
        <f t="shared" si="347"/>
        <v>-</v>
      </c>
      <c r="BG692" s="20">
        <v>11.07</v>
      </c>
      <c r="BH692" s="20">
        <v>0.38</v>
      </c>
      <c r="BI692" s="20"/>
      <c r="BJ692" s="20"/>
      <c r="BK692" s="21"/>
      <c r="BL692" s="20"/>
      <c r="BM692" s="18" t="str">
        <f t="shared" si="348"/>
        <v>ATENDE</v>
      </c>
      <c r="BN692" s="18" t="str">
        <f t="shared" si="349"/>
        <v>ATENDE</v>
      </c>
      <c r="BO692" s="18" t="str">
        <f t="shared" si="350"/>
        <v>ATENDE</v>
      </c>
      <c r="BP692" s="18" t="str">
        <f t="shared" si="351"/>
        <v>ATENDE</v>
      </c>
      <c r="BQ692" s="22" t="str">
        <f t="shared" si="352"/>
        <v>C4</v>
      </c>
      <c r="BR692" s="22" t="s">
        <v>136</v>
      </c>
      <c r="BS692" s="23">
        <f t="shared" si="353"/>
        <v>0.84999999999999987</v>
      </c>
      <c r="BT692" s="20">
        <v>5.55</v>
      </c>
      <c r="BU692" s="20">
        <v>2.68</v>
      </c>
      <c r="BV692" s="132">
        <f>IF(BR692="-","-",_xlfn.XLOOKUP(BR692,ABNT5101!$B$4:$B$9,ABNT5101!$C$4:$C$9))</f>
        <v>3</v>
      </c>
      <c r="BW692" s="132">
        <f>IF(BR692="-","-",_xlfn.XLOOKUP(BR692,ABNT5101!$B$4:$B$9,ABNT5101!$D$4:$D$9))</f>
        <v>0.6</v>
      </c>
      <c r="BX692" s="18" t="str">
        <f t="shared" si="354"/>
        <v>ATENDE</v>
      </c>
      <c r="BY692" s="18" t="str">
        <f t="shared" si="355"/>
        <v>ATENDE</v>
      </c>
      <c r="BZ692" s="18" t="str">
        <f t="shared" si="356"/>
        <v>ATENDE</v>
      </c>
      <c r="CA692" s="22" t="s">
        <v>135</v>
      </c>
      <c r="CB692" s="23" t="e">
        <f t="shared" si="357"/>
        <v>#VALUE!</v>
      </c>
      <c r="CC692" s="22">
        <v>10.51</v>
      </c>
      <c r="CD692" s="22">
        <v>3.6</v>
      </c>
      <c r="CE692" s="130" t="str">
        <f>IF(CA692="-","-",_xlfn.XLOOKUP(CA692,ABNT5101!$B$4:$B$9,ABNT5101!$C$4:$C$9))</f>
        <v>-</v>
      </c>
      <c r="CF692" s="130" t="str">
        <f>IF(CA692="-","-",_xlfn.XLOOKUP(CA692,ABNT5101!$B$4:$B$9,ABNT5101!$D$4:$D$9))</f>
        <v>-</v>
      </c>
      <c r="CG692" s="18" t="str">
        <f t="shared" si="358"/>
        <v>-</v>
      </c>
      <c r="CH692" s="18" t="str">
        <f t="shared" si="359"/>
        <v>-</v>
      </c>
      <c r="CI692" s="18" t="str">
        <f t="shared" si="360"/>
        <v>-</v>
      </c>
      <c r="CJ692" s="133" t="str">
        <f>_xlfn.XLOOKUP(CK692,'Banco de dados'!$B:$B,'Banco de dados'!$D:$D)</f>
        <v>LEDSTAR</v>
      </c>
      <c r="CK692" s="145" t="s">
        <v>711</v>
      </c>
      <c r="CL692" s="24" t="str">
        <f>_xlfn.XLOOKUP(CK692,'Banco de dados'!$B:$B,'Banco de dados'!$E:$E)</f>
        <v>LUM LED SL VT 9.1 44W</v>
      </c>
      <c r="CM692" s="24"/>
      <c r="CN692" s="24">
        <f>IF(CM692="-","-",_xlfn.XLOOKUP(CM692,'Banco de dados'!$B:$B,'Banco de dados'!$E:$E))</f>
        <v>0</v>
      </c>
      <c r="CO692" s="26">
        <v>1</v>
      </c>
      <c r="CP692" s="24">
        <f>_xlfn.XLOOKUP(CK692,'Banco de dados'!$B:$B,'Banco de dados'!$H:$H)</f>
        <v>44</v>
      </c>
      <c r="CQ692" s="24">
        <f>_xlfn.XLOOKUP(CM692,'Banco de dados'!$B:$B,'Banco de dados'!$H:$H)</f>
        <v>0</v>
      </c>
      <c r="CR692" s="24">
        <f>_xlfn.XLOOKUP(CK692,'Banco de dados'!$B:$B,'Banco de dados'!$F:$F)</f>
        <v>7657.99</v>
      </c>
      <c r="CS692" s="24">
        <f>_xlfn.XLOOKUP(CM692,'Banco de dados'!$B:$B,'Banco de dados'!$F:$F)</f>
        <v>0</v>
      </c>
      <c r="CT692" s="25">
        <v>0</v>
      </c>
      <c r="CU692" s="25"/>
      <c r="CV692" s="24" t="str">
        <f>IF(AI692&lt;=0.5,"Curto I",IF(AND(AI692&gt;='Braços de IP'!$B$9,AI692&lt;='Braços de IP'!$D$9),'Braços de IP'!$E$9,IF(AND(AI692&gt;='Braços de IP'!$B$10,AI692&lt;='Braços de IP'!$D$10),'Braços de IP'!$E$10,IF(AND(AI692&gt;='Braços de IP'!$B$11,AI692&lt;='Braços de IP'!$D$11),'Braços de IP'!$E$11,IF(AND(AI692&gt;='Braços de IP'!$B$12,AI692&lt;='Braços de IP'!$D$12),'Braços de IP'!$E$12,IF(AND(AI692&gt;='Braços de IP'!$B$13,AI692&lt;='Braços de IP'!$D$13),'Braços de IP'!$E$13,IF(AND(AI692&gt;='Braços de IP'!$B$14,AI692&lt;='Braços de IP'!$D$14),'Braços de IP'!$E$14,"ERRO")))))))</f>
        <v>Curto II</v>
      </c>
      <c r="CW692" s="25"/>
      <c r="CX692" s="24" t="str">
        <f>IF($CW692="","",VLOOKUP($CW692,'Braços de IP'!$E$9:$I$15,2,0))</f>
        <v/>
      </c>
      <c r="CY692" s="27" t="str">
        <f>IF($CW692="","",VLOOKUP($CW692,'Braços de IP'!$E$9:$I$15,5,0))</f>
        <v/>
      </c>
      <c r="CZ692" s="24"/>
      <c r="DA692" s="24"/>
      <c r="DB692" s="24"/>
      <c r="DC692" s="24"/>
      <c r="DD692" s="24"/>
      <c r="DE692" s="24"/>
      <c r="DF692" s="28">
        <v>21</v>
      </c>
      <c r="DG692" s="29">
        <v>70</v>
      </c>
      <c r="DH692" s="28">
        <v>91</v>
      </c>
      <c r="DI692" s="30">
        <v>0.7</v>
      </c>
      <c r="DJ692" s="32"/>
      <c r="DK692" s="15"/>
      <c r="DL692" s="15" t="s">
        <v>141</v>
      </c>
      <c r="DM692" s="15"/>
      <c r="DN692" s="33">
        <v>0.7</v>
      </c>
    </row>
    <row r="693" spans="1:125" ht="15.75" hidden="1" customHeight="1" x14ac:dyDescent="0.3">
      <c r="C693" t="s">
        <v>991</v>
      </c>
      <c r="D693" s="15">
        <v>231</v>
      </c>
      <c r="E693" s="15" t="s">
        <v>132</v>
      </c>
      <c r="F693" s="15" t="s">
        <v>404</v>
      </c>
      <c r="G693" s="15">
        <v>-30.014451449999999</v>
      </c>
      <c r="H693" s="15">
        <v>-50.153023930000003</v>
      </c>
      <c r="I693" s="15" t="s">
        <v>154</v>
      </c>
      <c r="J693" s="15" t="s">
        <v>135</v>
      </c>
      <c r="K693" s="15" t="s">
        <v>136</v>
      </c>
      <c r="L693" s="15" t="s">
        <v>137</v>
      </c>
      <c r="M693" s="15">
        <v>50</v>
      </c>
      <c r="N693" s="15">
        <v>0</v>
      </c>
      <c r="O693" s="15">
        <v>0</v>
      </c>
      <c r="P693" s="15">
        <v>140</v>
      </c>
      <c r="Q693" s="20">
        <v>2</v>
      </c>
      <c r="R693" s="16">
        <v>2</v>
      </c>
      <c r="S693" s="16">
        <v>7</v>
      </c>
      <c r="T693" s="15"/>
      <c r="U693" s="15"/>
      <c r="V693" s="15">
        <v>0</v>
      </c>
      <c r="W693" s="15">
        <v>3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 t="s">
        <v>138</v>
      </c>
      <c r="AD693" s="15" t="s">
        <v>139</v>
      </c>
      <c r="AE693" s="15">
        <v>33.6</v>
      </c>
      <c r="AF693" s="15">
        <v>6.8</v>
      </c>
      <c r="AG693" s="15">
        <v>1</v>
      </c>
      <c r="AH693" s="15">
        <v>0.8</v>
      </c>
      <c r="AI693" s="15">
        <v>1.3</v>
      </c>
      <c r="AJ693" s="16">
        <f t="shared" si="341"/>
        <v>0.5</v>
      </c>
      <c r="AK693" s="16" t="s">
        <v>135</v>
      </c>
      <c r="AL693" s="16" t="s">
        <v>135</v>
      </c>
      <c r="AM693" s="15" t="s">
        <v>140</v>
      </c>
      <c r="AN693" s="16">
        <f t="shared" si="342"/>
        <v>2</v>
      </c>
      <c r="AO693" s="16">
        <v>0</v>
      </c>
      <c r="AP693" s="16">
        <v>0</v>
      </c>
      <c r="AQ693" s="16">
        <v>0</v>
      </c>
      <c r="AR693" s="16">
        <v>0</v>
      </c>
      <c r="AS693" s="16">
        <v>0</v>
      </c>
      <c r="AT693" s="16" t="s">
        <v>135</v>
      </c>
      <c r="AU693" s="17">
        <f t="shared" si="343"/>
        <v>0</v>
      </c>
      <c r="AV693" s="17"/>
      <c r="AW693" s="17">
        <f>VLOOKUP(I693,ABNT5101!$I$3:$J$9,2)</f>
        <v>10</v>
      </c>
      <c r="AX693" s="17">
        <f>VLOOKUP(I693,ABNT5101!$I$3:$M$9,5)</f>
        <v>0.18</v>
      </c>
      <c r="AY693" s="131" t="str">
        <f>_xlfn.XLOOKUP(I693,ABNT5101!$I:$I,ABNT5101!$L:$L)</f>
        <v>-</v>
      </c>
      <c r="AZ693" s="131">
        <f>_xlfn.XLOOKUP(I693,ABNT5101!$I:$I,ABNT5101!M:M)</f>
        <v>0.18</v>
      </c>
      <c r="BA693" s="131" t="str">
        <f>_xlfn.XLOOKUP(I693,ABNT5101!$I:$I,ABNT5101!N:N)</f>
        <v>-</v>
      </c>
      <c r="BB693" s="131">
        <f>_xlfn.XLOOKUP(I693,ABNT5101!$I:$I,ABNT5101!O:O)</f>
        <v>16</v>
      </c>
      <c r="BC693" s="18" t="str">
        <f t="shared" si="344"/>
        <v>ATENDE</v>
      </c>
      <c r="BD693" s="19">
        <f t="shared" si="345"/>
        <v>5.0999999999999934E-2</v>
      </c>
      <c r="BE693" s="19">
        <f t="shared" si="346"/>
        <v>1.8888888888888893</v>
      </c>
      <c r="BF693" s="19" t="str">
        <f t="shared" si="347"/>
        <v>-</v>
      </c>
      <c r="BG693" s="20">
        <v>10.51</v>
      </c>
      <c r="BH693" s="20">
        <v>0.52</v>
      </c>
      <c r="BI693" s="20"/>
      <c r="BJ693" s="20"/>
      <c r="BK693" s="21"/>
      <c r="BL693" s="20"/>
      <c r="BM693" s="18" t="str">
        <f t="shared" si="348"/>
        <v>ATENDE</v>
      </c>
      <c r="BN693" s="18" t="str">
        <f t="shared" si="349"/>
        <v>ATENDE</v>
      </c>
      <c r="BO693" s="18" t="str">
        <f t="shared" si="350"/>
        <v>ATENDE</v>
      </c>
      <c r="BP693" s="18" t="str">
        <f t="shared" si="351"/>
        <v>ATENDE</v>
      </c>
      <c r="BQ693" s="22" t="str">
        <f t="shared" si="352"/>
        <v>C4</v>
      </c>
      <c r="BR693" s="22" t="s">
        <v>136</v>
      </c>
      <c r="BS693" s="23">
        <f t="shared" si="353"/>
        <v>0.38666666666666671</v>
      </c>
      <c r="BT693" s="20">
        <v>4.16</v>
      </c>
      <c r="BU693" s="20">
        <v>1.98</v>
      </c>
      <c r="BV693" s="132">
        <f>IF(BR693="-","-",_xlfn.XLOOKUP(BR693,ABNT5101!$B$4:$B$9,ABNT5101!$C$4:$C$9))</f>
        <v>3</v>
      </c>
      <c r="BW693" s="132">
        <f>IF(BR693="-","-",_xlfn.XLOOKUP(BR693,ABNT5101!$B$4:$B$9,ABNT5101!$D$4:$D$9))</f>
        <v>0.6</v>
      </c>
      <c r="BX693" s="18" t="str">
        <f t="shared" si="354"/>
        <v>ATENDE</v>
      </c>
      <c r="BY693" s="18" t="str">
        <f t="shared" si="355"/>
        <v>ATENDE</v>
      </c>
      <c r="BZ693" s="18" t="str">
        <f t="shared" si="356"/>
        <v>ATENDE</v>
      </c>
      <c r="CA693" s="22" t="s">
        <v>135</v>
      </c>
      <c r="CB693" s="23" t="e">
        <f t="shared" si="357"/>
        <v>#VALUE!</v>
      </c>
      <c r="CC693" s="22">
        <v>10.08</v>
      </c>
      <c r="CD693" s="22">
        <v>3.73</v>
      </c>
      <c r="CE693" s="130" t="str">
        <f>IF(CA693="-","-",_xlfn.XLOOKUP(CA693,ABNT5101!$B$4:$B$9,ABNT5101!$C$4:$C$9))</f>
        <v>-</v>
      </c>
      <c r="CF693" s="130" t="str">
        <f>IF(CA693="-","-",_xlfn.XLOOKUP(CA693,ABNT5101!$B$4:$B$9,ABNT5101!$D$4:$D$9))</f>
        <v>-</v>
      </c>
      <c r="CG693" s="18" t="str">
        <f t="shared" si="358"/>
        <v>-</v>
      </c>
      <c r="CH693" s="18" t="str">
        <f t="shared" si="359"/>
        <v>-</v>
      </c>
      <c r="CI693" s="18" t="str">
        <f t="shared" si="360"/>
        <v>-</v>
      </c>
      <c r="CJ693" s="133" t="str">
        <f>_xlfn.XLOOKUP(CK693,'Banco de dados'!$B:$B,'Banco de dados'!$D:$D)</f>
        <v>SX LIGHTING</v>
      </c>
      <c r="CK693" s="145" t="s">
        <v>803</v>
      </c>
      <c r="CL693" s="24" t="str">
        <f>_xlfn.XLOOKUP(CK693,'Banco de dados'!$B:$B,'Banco de dados'!$E:$E)</f>
        <v>SXINEVO040K40L12CZF7PHF</v>
      </c>
      <c r="CM693" s="24"/>
      <c r="CN693" s="24" t="e">
        <f>IF(CM693="-","-",_xlfn.XLOOKUP(CM693,'Banco de dados'!$B:$B,'Banco de dados'!$E:$E))</f>
        <v>#N/A</v>
      </c>
      <c r="CO693" s="26">
        <v>1</v>
      </c>
      <c r="CP693" s="24">
        <f>_xlfn.XLOOKUP(CK693,'Banco de dados'!$B:$B,'Banco de dados'!$H:$H)</f>
        <v>39</v>
      </c>
      <c r="CQ693" s="24" t="e">
        <f>_xlfn.XLOOKUP(CM693,'Banco de dados'!$B:$B,'Banco de dados'!$H:$H)</f>
        <v>#N/A</v>
      </c>
      <c r="CR693" s="24">
        <f>_xlfn.XLOOKUP(CK693,'Banco de dados'!$B:$B,'Banco de dados'!$F:$F)</f>
        <v>6552</v>
      </c>
      <c r="CS693" s="24" t="e">
        <f>_xlfn.XLOOKUP(CM693,'Banco de dados'!$B:$B,'Banco de dados'!$F:$F)</f>
        <v>#N/A</v>
      </c>
      <c r="CT693" s="25">
        <v>0</v>
      </c>
      <c r="CU693" s="25"/>
      <c r="CV693" s="24" t="str">
        <f>IF(AI693&lt;=0.5,"Curto I",IF(AND(AI693&gt;='Braços de IP'!$B$9,AI693&lt;='Braços de IP'!$D$9),'Braços de IP'!$E$9,IF(AND(AI693&gt;='Braços de IP'!$B$10,AI693&lt;='Braços de IP'!$D$10),'Braços de IP'!$E$10,IF(AND(AI693&gt;='Braços de IP'!$B$11,AI693&lt;='Braços de IP'!$D$11),'Braços de IP'!$E$11,IF(AND(AI693&gt;='Braços de IP'!$B$12,AI693&lt;='Braços de IP'!$D$12),'Braços de IP'!$E$12,IF(AND(AI693&gt;='Braços de IP'!$B$13,AI693&lt;='Braços de IP'!$D$13),'Braços de IP'!$E$13,IF(AND(AI693&gt;='Braços de IP'!$B$14,AI693&lt;='Braços de IP'!$D$14),'Braços de IP'!$E$14,"ERRO")))))))</f>
        <v>Curto II</v>
      </c>
      <c r="CW693" s="25"/>
      <c r="CX693" s="24" t="str">
        <f>IF($CW693="","",VLOOKUP($CW693,'Braços de IP'!$E$9:$I$15,2,0))</f>
        <v/>
      </c>
      <c r="CY693" s="27" t="str">
        <f>IF($CW693="","",VLOOKUP($CW693,'Braços de IP'!$E$9:$I$15,5,0))</f>
        <v/>
      </c>
      <c r="CZ693" s="24"/>
      <c r="DA693" s="24"/>
      <c r="DB693" s="24"/>
      <c r="DC693" s="24"/>
      <c r="DD693" s="24"/>
      <c r="DE693" s="24"/>
      <c r="DF693" s="28">
        <v>21</v>
      </c>
      <c r="DG693" s="29">
        <v>70</v>
      </c>
      <c r="DH693" s="28">
        <v>91</v>
      </c>
      <c r="DI693" s="30">
        <v>0.7</v>
      </c>
      <c r="DJ693" s="32"/>
      <c r="DK693" s="15"/>
      <c r="DL693" s="15" t="s">
        <v>141</v>
      </c>
      <c r="DM693" s="15"/>
      <c r="DN693" s="33">
        <v>0.7</v>
      </c>
    </row>
    <row r="694" spans="1:125" ht="15.75" hidden="1" customHeight="1" x14ac:dyDescent="0.3">
      <c r="C694" t="s">
        <v>991</v>
      </c>
      <c r="D694" s="15">
        <v>231</v>
      </c>
      <c r="E694" s="15" t="s">
        <v>132</v>
      </c>
      <c r="F694" s="15" t="s">
        <v>404</v>
      </c>
      <c r="G694" s="15">
        <v>-30.014451449999999</v>
      </c>
      <c r="H694" s="15">
        <v>-50.153023930000003</v>
      </c>
      <c r="I694" s="15" t="s">
        <v>154</v>
      </c>
      <c r="J694" s="15" t="s">
        <v>135</v>
      </c>
      <c r="K694" s="15" t="s">
        <v>136</v>
      </c>
      <c r="L694" s="15" t="s">
        <v>137</v>
      </c>
      <c r="M694" s="15">
        <v>50</v>
      </c>
      <c r="N694" s="15">
        <v>0</v>
      </c>
      <c r="O694" s="15">
        <v>0</v>
      </c>
      <c r="P694" s="15">
        <v>140</v>
      </c>
      <c r="Q694" s="20">
        <v>2</v>
      </c>
      <c r="R694" s="16">
        <v>2</v>
      </c>
      <c r="S694" s="16">
        <v>7</v>
      </c>
      <c r="T694" s="15"/>
      <c r="U694" s="15"/>
      <c r="V694" s="15">
        <v>0</v>
      </c>
      <c r="W694" s="15">
        <v>3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 t="s">
        <v>138</v>
      </c>
      <c r="AD694" s="15" t="s">
        <v>139</v>
      </c>
      <c r="AE694" s="15">
        <v>33.6</v>
      </c>
      <c r="AF694" s="15">
        <v>6.8</v>
      </c>
      <c r="AG694" s="15">
        <v>1</v>
      </c>
      <c r="AH694" s="15">
        <v>0.8</v>
      </c>
      <c r="AI694" s="15">
        <v>1.3</v>
      </c>
      <c r="AJ694" s="16">
        <f t="shared" si="341"/>
        <v>0.5</v>
      </c>
      <c r="AK694" s="16" t="s">
        <v>135</v>
      </c>
      <c r="AL694" s="16" t="s">
        <v>135</v>
      </c>
      <c r="AM694" s="15" t="s">
        <v>140</v>
      </c>
      <c r="AN694" s="16">
        <f t="shared" si="342"/>
        <v>2</v>
      </c>
      <c r="AO694" s="16">
        <v>0</v>
      </c>
      <c r="AP694" s="16">
        <v>0</v>
      </c>
      <c r="AQ694" s="16">
        <v>0</v>
      </c>
      <c r="AR694" s="16">
        <v>0</v>
      </c>
      <c r="AS694" s="16">
        <v>0</v>
      </c>
      <c r="AT694" s="16" t="s">
        <v>135</v>
      </c>
      <c r="AU694" s="17">
        <f t="shared" si="343"/>
        <v>0</v>
      </c>
      <c r="AV694" s="17"/>
      <c r="AW694" s="17">
        <f>VLOOKUP(I694,ABNT5101!$I$3:$J$9,2)</f>
        <v>10</v>
      </c>
      <c r="AX694" s="17">
        <f>VLOOKUP(I694,ABNT5101!$I$3:$M$9,5)</f>
        <v>0.18</v>
      </c>
      <c r="AY694" s="131" t="str">
        <f>_xlfn.XLOOKUP(I694,ABNT5101!$I:$I,ABNT5101!$L:$L)</f>
        <v>-</v>
      </c>
      <c r="AZ694" s="131">
        <f>_xlfn.XLOOKUP(I694,ABNT5101!$I:$I,ABNT5101!M:M)</f>
        <v>0.18</v>
      </c>
      <c r="BA694" s="131" t="str">
        <f>_xlfn.XLOOKUP(I694,ABNT5101!$I:$I,ABNT5101!N:N)</f>
        <v>-</v>
      </c>
      <c r="BB694" s="131">
        <f>_xlfn.XLOOKUP(I694,ABNT5101!$I:$I,ABNT5101!O:O)</f>
        <v>16</v>
      </c>
      <c r="BC694" s="18" t="str">
        <f t="shared" si="344"/>
        <v>ATENDE</v>
      </c>
      <c r="BD694" s="19">
        <f t="shared" si="345"/>
        <v>0.16799999999999993</v>
      </c>
      <c r="BE694" s="19">
        <f t="shared" si="346"/>
        <v>0.94444444444444442</v>
      </c>
      <c r="BF694" s="19" t="str">
        <f t="shared" si="347"/>
        <v>-</v>
      </c>
      <c r="BG694" s="20">
        <v>11.68</v>
      </c>
      <c r="BH694" s="20">
        <v>0.35</v>
      </c>
      <c r="BI694" s="20"/>
      <c r="BJ694" s="20"/>
      <c r="BK694" s="21"/>
      <c r="BL694" s="20"/>
      <c r="BM694" s="18" t="str">
        <f t="shared" si="348"/>
        <v>ATENDE</v>
      </c>
      <c r="BN694" s="18" t="str">
        <f t="shared" si="349"/>
        <v>ATENDE</v>
      </c>
      <c r="BO694" s="18" t="str">
        <f t="shared" si="350"/>
        <v>ATENDE</v>
      </c>
      <c r="BP694" s="18" t="str">
        <f t="shared" si="351"/>
        <v>ATENDE</v>
      </c>
      <c r="BQ694" s="22" t="str">
        <f t="shared" si="352"/>
        <v>C4</v>
      </c>
      <c r="BR694" s="22" t="s">
        <v>136</v>
      </c>
      <c r="BS694" s="23">
        <f t="shared" si="353"/>
        <v>0.14666666666666672</v>
      </c>
      <c r="BT694" s="20">
        <v>3.44</v>
      </c>
      <c r="BU694" s="20">
        <v>1.31</v>
      </c>
      <c r="BV694" s="132">
        <f>IF(BR694="-","-",_xlfn.XLOOKUP(BR694,ABNT5101!$B$4:$B$9,ABNT5101!$C$4:$C$9))</f>
        <v>3</v>
      </c>
      <c r="BW694" s="132">
        <f>IF(BR694="-","-",_xlfn.XLOOKUP(BR694,ABNT5101!$B$4:$B$9,ABNT5101!$D$4:$D$9))</f>
        <v>0.6</v>
      </c>
      <c r="BX694" s="18" t="str">
        <f t="shared" si="354"/>
        <v>ATENDE</v>
      </c>
      <c r="BY694" s="18" t="str">
        <f t="shared" si="355"/>
        <v>ATENDE</v>
      </c>
      <c r="BZ694" s="18" t="str">
        <f t="shared" si="356"/>
        <v>ATENDE</v>
      </c>
      <c r="CA694" s="22" t="s">
        <v>135</v>
      </c>
      <c r="CB694" s="23" t="e">
        <f t="shared" si="357"/>
        <v>#VALUE!</v>
      </c>
      <c r="CC694" s="22">
        <v>10.86</v>
      </c>
      <c r="CD694" s="22">
        <v>3.87</v>
      </c>
      <c r="CE694" s="130" t="str">
        <f>IF(CA694="-","-",_xlfn.XLOOKUP(CA694,ABNT5101!$B$4:$B$9,ABNT5101!$C$4:$C$9))</f>
        <v>-</v>
      </c>
      <c r="CF694" s="130" t="str">
        <f>IF(CA694="-","-",_xlfn.XLOOKUP(CA694,ABNT5101!$B$4:$B$9,ABNT5101!$D$4:$D$9))</f>
        <v>-</v>
      </c>
      <c r="CG694" s="18" t="str">
        <f t="shared" si="358"/>
        <v>-</v>
      </c>
      <c r="CH694" s="18" t="str">
        <f t="shared" si="359"/>
        <v>-</v>
      </c>
      <c r="CI694" s="18" t="str">
        <f t="shared" si="360"/>
        <v>-</v>
      </c>
      <c r="CJ694" s="133" t="str">
        <f>_xlfn.XLOOKUP(CK694,'Banco de dados'!$B:$B,'Banco de dados'!$D:$D)</f>
        <v>TECNOWATT</v>
      </c>
      <c r="CK694" s="145" t="s">
        <v>826</v>
      </c>
      <c r="CL694" s="24" t="str">
        <f>_xlfn.XLOOKUP(CK694,'Banco de dados'!$B:$B,'Banco de dados'!$E:$E)</f>
        <v>SIGSAGPTLRRSSNDL_40W_50IBBRS
1-10C1MUN6.5</v>
      </c>
      <c r="CM694" s="24"/>
      <c r="CN694" s="24" t="e">
        <f>IF(CM694="-","-",_xlfn.XLOOKUP(CM694,'Banco de dados'!$B:$B,'Banco de dados'!$E:$E))</f>
        <v>#N/A</v>
      </c>
      <c r="CO694" s="26">
        <v>1</v>
      </c>
      <c r="CP694" s="24">
        <f>_xlfn.XLOOKUP(CK694,'Banco de dados'!$B:$B,'Banco de dados'!$H:$H)</f>
        <v>40</v>
      </c>
      <c r="CQ694" s="24" t="e">
        <f>_xlfn.XLOOKUP(CM694,'Banco de dados'!$B:$B,'Banco de dados'!$H:$H)</f>
        <v>#N/A</v>
      </c>
      <c r="CR694" s="24">
        <f>_xlfn.XLOOKUP(CK694,'Banco de dados'!$B:$B,'Banco de dados'!$F:$F)</f>
        <v>6641</v>
      </c>
      <c r="CS694" s="24">
        <f>_xlfn.XLOOKUP(CM694,'Banco de dados'!$B:$B,'Banco de dados'!$F:$F)</f>
        <v>0</v>
      </c>
      <c r="CT694" s="25">
        <v>0</v>
      </c>
      <c r="CU694" s="25"/>
      <c r="CV694" s="24" t="str">
        <f>IF(AI694&lt;=0.5,"Curto I",IF(AND(AI694&gt;='Braços de IP'!$B$9,AI694&lt;='Braços de IP'!$D$9),'Braços de IP'!$E$9,IF(AND(AI694&gt;='Braços de IP'!$B$10,AI694&lt;='Braços de IP'!$D$10),'Braços de IP'!$E$10,IF(AND(AI694&gt;='Braços de IP'!$B$11,AI694&lt;='Braços de IP'!$D$11),'Braços de IP'!$E$11,IF(AND(AI694&gt;='Braços de IP'!$B$12,AI694&lt;='Braços de IP'!$D$12),'Braços de IP'!$E$12,IF(AND(AI694&gt;='Braços de IP'!$B$13,AI694&lt;='Braços de IP'!$D$13),'Braços de IP'!$E$13,IF(AND(AI694&gt;='Braços de IP'!$B$14,AI694&lt;='Braços de IP'!$D$14),'Braços de IP'!$E$14,"ERRO")))))))</f>
        <v>Curto II</v>
      </c>
      <c r="CW694" s="25"/>
      <c r="CX694" s="24" t="str">
        <f>IF($CW694="","",VLOOKUP($CW694,'Braços de IP'!$E$9:$I$15,2,0))</f>
        <v/>
      </c>
      <c r="CY694" s="27" t="str">
        <f>IF($CW694="","",VLOOKUP($CW694,'Braços de IP'!$E$9:$I$15,5,0))</f>
        <v/>
      </c>
      <c r="CZ694" s="24"/>
      <c r="DA694" s="24"/>
      <c r="DB694" s="24"/>
      <c r="DC694" s="24"/>
      <c r="DD694" s="24"/>
      <c r="DE694" s="24"/>
      <c r="DF694" s="28">
        <v>21</v>
      </c>
      <c r="DG694" s="29">
        <v>70</v>
      </c>
      <c r="DH694" s="28">
        <v>91</v>
      </c>
      <c r="DI694" s="30">
        <v>0.7</v>
      </c>
      <c r="DJ694" s="32"/>
      <c r="DK694" s="15"/>
      <c r="DL694" s="15" t="s">
        <v>141</v>
      </c>
      <c r="DM694" s="15"/>
      <c r="DN694" s="33">
        <v>0.7</v>
      </c>
    </row>
    <row r="695" spans="1:125" ht="15.75" hidden="1" customHeight="1" x14ac:dyDescent="0.3">
      <c r="C695" t="s">
        <v>991</v>
      </c>
      <c r="D695" s="15">
        <v>232</v>
      </c>
      <c r="E695" s="15" t="s">
        <v>132</v>
      </c>
      <c r="F695" s="15" t="s">
        <v>405</v>
      </c>
      <c r="G695" s="15">
        <v>-30.023196630000001</v>
      </c>
      <c r="H695" s="15">
        <v>-50.144967289999997</v>
      </c>
      <c r="I695" s="15" t="s">
        <v>154</v>
      </c>
      <c r="J695" s="15" t="s">
        <v>135</v>
      </c>
      <c r="K695" s="15" t="s">
        <v>136</v>
      </c>
      <c r="L695" s="15" t="s">
        <v>148</v>
      </c>
      <c r="M695" s="15">
        <v>100</v>
      </c>
      <c r="N695" s="15">
        <v>17</v>
      </c>
      <c r="O695" s="15">
        <v>0</v>
      </c>
      <c r="P695" s="15">
        <v>140</v>
      </c>
      <c r="Q695" s="20">
        <v>2</v>
      </c>
      <c r="R695" s="16">
        <v>2.5</v>
      </c>
      <c r="S695" s="16">
        <v>7</v>
      </c>
      <c r="T695" s="15"/>
      <c r="U695" s="15"/>
      <c r="V695" s="15">
        <v>0</v>
      </c>
      <c r="W695" s="15">
        <v>2.5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 t="s">
        <v>138</v>
      </c>
      <c r="AD695" s="15" t="s">
        <v>139</v>
      </c>
      <c r="AE695" s="15">
        <v>42.3</v>
      </c>
      <c r="AF695" s="15">
        <v>7.5</v>
      </c>
      <c r="AG695" s="15">
        <v>1</v>
      </c>
      <c r="AH695" s="15">
        <v>0.2</v>
      </c>
      <c r="AI695" s="15">
        <v>1.3</v>
      </c>
      <c r="AJ695" s="16">
        <f t="shared" si="341"/>
        <v>1.1000000000000001</v>
      </c>
      <c r="AK695" s="16" t="s">
        <v>135</v>
      </c>
      <c r="AL695" s="16" t="s">
        <v>135</v>
      </c>
      <c r="AM695" s="15" t="s">
        <v>140</v>
      </c>
      <c r="AN695" s="16">
        <f t="shared" si="342"/>
        <v>2</v>
      </c>
      <c r="AO695" s="16">
        <v>0</v>
      </c>
      <c r="AP695" s="16">
        <v>0</v>
      </c>
      <c r="AQ695" s="16">
        <v>0</v>
      </c>
      <c r="AR695" s="16">
        <v>0</v>
      </c>
      <c r="AS695" s="16">
        <v>0</v>
      </c>
      <c r="AT695" s="16" t="s">
        <v>135</v>
      </c>
      <c r="AU695" s="17">
        <f t="shared" si="343"/>
        <v>0</v>
      </c>
      <c r="AV695" s="17"/>
      <c r="AW695" s="17">
        <f>VLOOKUP(I695,ABNT5101!$I$3:$J$9,2)</f>
        <v>10</v>
      </c>
      <c r="AX695" s="17">
        <f>VLOOKUP(I695,ABNT5101!$I$3:$M$9,5)</f>
        <v>0.18</v>
      </c>
      <c r="AY695" s="131" t="str">
        <f>_xlfn.XLOOKUP(I695,ABNT5101!$I:$I,ABNT5101!$L:$L)</f>
        <v>-</v>
      </c>
      <c r="AZ695" s="131">
        <f>_xlfn.XLOOKUP(I695,ABNT5101!$I:$I,ABNT5101!M:M)</f>
        <v>0.18</v>
      </c>
      <c r="BA695" s="131" t="str">
        <f>_xlfn.XLOOKUP(I695,ABNT5101!$I:$I,ABNT5101!N:N)</f>
        <v>-</v>
      </c>
      <c r="BB695" s="131">
        <f>_xlfn.XLOOKUP(I695,ABNT5101!$I:$I,ABNT5101!O:O)</f>
        <v>16</v>
      </c>
      <c r="BC695" s="18" t="str">
        <f t="shared" si="344"/>
        <v>ATENDE</v>
      </c>
      <c r="BD695" s="19">
        <f t="shared" si="345"/>
        <v>0.24299999999999988</v>
      </c>
      <c r="BE695" s="19">
        <f t="shared" si="346"/>
        <v>0.44444444444444464</v>
      </c>
      <c r="BF695" s="19" t="str">
        <f t="shared" si="347"/>
        <v>-</v>
      </c>
      <c r="BG695" s="35">
        <v>12.43</v>
      </c>
      <c r="BH695" s="35">
        <v>0.26</v>
      </c>
      <c r="BI695" s="20"/>
      <c r="BJ695" s="20"/>
      <c r="BK695" s="21"/>
      <c r="BL695" s="20"/>
      <c r="BM695" s="18" t="str">
        <f t="shared" si="348"/>
        <v>ATENDE</v>
      </c>
      <c r="BN695" s="18" t="str">
        <f t="shared" si="349"/>
        <v>ATENDE</v>
      </c>
      <c r="BO695" s="18" t="str">
        <f t="shared" si="350"/>
        <v>ATENDE</v>
      </c>
      <c r="BP695" s="18" t="str">
        <f t="shared" si="351"/>
        <v>ATENDE</v>
      </c>
      <c r="BQ695" s="22" t="str">
        <f t="shared" si="352"/>
        <v>C4</v>
      </c>
      <c r="BR695" s="22" t="s">
        <v>135</v>
      </c>
      <c r="BS695" s="23" t="e">
        <f t="shared" si="353"/>
        <v>#VALUE!</v>
      </c>
      <c r="BT695" s="20">
        <v>7.13</v>
      </c>
      <c r="BU695" s="20">
        <v>1.96</v>
      </c>
      <c r="BV695" s="132" t="str">
        <f>IF(BR695="-","-",_xlfn.XLOOKUP(BR695,ABNT5101!$B$4:$B$9,ABNT5101!$C$4:$C$9))</f>
        <v>-</v>
      </c>
      <c r="BW695" s="132" t="str">
        <f>IF(BR695="-","-",_xlfn.XLOOKUP(BR695,ABNT5101!$B$4:$B$9,ABNT5101!$D$4:$D$9))</f>
        <v>-</v>
      </c>
      <c r="BX695" s="18" t="str">
        <f t="shared" si="354"/>
        <v>-</v>
      </c>
      <c r="BY695" s="18" t="str">
        <f t="shared" si="355"/>
        <v>-</v>
      </c>
      <c r="BZ695" s="18" t="str">
        <f t="shared" si="356"/>
        <v>-</v>
      </c>
      <c r="CA695" s="22" t="str">
        <f t="shared" ref="CA695:CA700" si="370">BR695</f>
        <v>-</v>
      </c>
      <c r="CB695" s="23" t="e">
        <f t="shared" si="357"/>
        <v>#VALUE!</v>
      </c>
      <c r="CC695" s="22">
        <v>10.65</v>
      </c>
      <c r="CD695" s="22">
        <v>3.63</v>
      </c>
      <c r="CE695" s="130" t="str">
        <f>IF(CA695="-","-",_xlfn.XLOOKUP(CA695,ABNT5101!$B$4:$B$9,ABNT5101!$C$4:$C$9))</f>
        <v>-</v>
      </c>
      <c r="CF695" s="130" t="str">
        <f>IF(CA695="-","-",_xlfn.XLOOKUP(CA695,ABNT5101!$B$4:$B$9,ABNT5101!$D$4:$D$9))</f>
        <v>-</v>
      </c>
      <c r="CG695" s="18" t="str">
        <f t="shared" si="358"/>
        <v>-</v>
      </c>
      <c r="CH695" s="18" t="str">
        <f t="shared" si="359"/>
        <v>-</v>
      </c>
      <c r="CI695" s="18" t="str">
        <f t="shared" si="360"/>
        <v>-</v>
      </c>
      <c r="CJ695" s="133" t="str">
        <f>_xlfn.XLOOKUP(CK695,'Banco de dados'!$B:$B,'Banco de dados'!$D:$D)</f>
        <v>LEDSTAR</v>
      </c>
      <c r="CK695" s="145" t="s">
        <v>715</v>
      </c>
      <c r="CL695" s="24" t="str">
        <f>_xlfn.XLOOKUP(CK695,'Banco de dados'!$B:$B,'Banco de dados'!$E:$E)</f>
        <v>LUM LED SL VT 9.1 65W</v>
      </c>
      <c r="CM695" s="24"/>
      <c r="CN695" s="24" t="e">
        <f>IF(CM695="-","-",_xlfn.XLOOKUP(CM695,'Banco de dados'!$B:$B,'Banco de dados'!$E:$E))</f>
        <v>#N/A</v>
      </c>
      <c r="CO695" s="26">
        <v>1</v>
      </c>
      <c r="CP695" s="24">
        <f>_xlfn.XLOOKUP(CK695,'Banco de dados'!$B:$B,'Banco de dados'!$H:$H)</f>
        <v>65</v>
      </c>
      <c r="CQ695" s="24">
        <f>_xlfn.XLOOKUP(CM695,'Banco de dados'!$B:$B,'Banco de dados'!$H:$H)</f>
        <v>0</v>
      </c>
      <c r="CR695" s="24">
        <f>_xlfn.XLOOKUP(CK695,'Banco de dados'!$B:$B,'Banco de dados'!$F:$F)</f>
        <v>10496</v>
      </c>
      <c r="CS695" s="24">
        <f>_xlfn.XLOOKUP(CM695,'Banco de dados'!$B:$B,'Banco de dados'!$F:$F)</f>
        <v>0</v>
      </c>
      <c r="CT695" s="25">
        <v>0</v>
      </c>
      <c r="CU695" s="25"/>
      <c r="CV695" s="24" t="str">
        <f>IF(AI695&lt;=0.5,"Curto I",IF(AND(AI695&gt;='Braços de IP'!$B$9,AI695&lt;='Braços de IP'!$D$9),'Braços de IP'!$E$9,IF(AND(AI695&gt;='Braços de IP'!$B$10,AI695&lt;='Braços de IP'!$D$10),'Braços de IP'!$E$10,IF(AND(AI695&gt;='Braços de IP'!$B$11,AI695&lt;='Braços de IP'!$D$11),'Braços de IP'!$E$11,IF(AND(AI695&gt;='Braços de IP'!$B$12,AI695&lt;='Braços de IP'!$D$12),'Braços de IP'!$E$12,IF(AND(AI695&gt;='Braços de IP'!$B$13,AI695&lt;='Braços de IP'!$D$13),'Braços de IP'!$E$13,IF(AND(AI695&gt;='Braços de IP'!$B$14,AI695&lt;='Braços de IP'!$D$14),'Braços de IP'!$E$14,"ERRO")))))))</f>
        <v>Curto II</v>
      </c>
      <c r="CW695" s="25"/>
      <c r="CX695" s="24" t="str">
        <f>IF($CW695="","",VLOOKUP($CW695,'Braços de IP'!$E$9:$I$15,2,0))</f>
        <v/>
      </c>
      <c r="CY695" s="27" t="str">
        <f>IF($CW695="","",VLOOKUP($CW695,'Braços de IP'!$E$9:$I$15,5,0))</f>
        <v/>
      </c>
      <c r="CZ695" s="24"/>
      <c r="DA695" s="24"/>
      <c r="DB695" s="24"/>
      <c r="DC695" s="24"/>
      <c r="DD695" s="24"/>
      <c r="DE695" s="24"/>
      <c r="DF695" s="28">
        <v>30</v>
      </c>
      <c r="DG695" s="29">
        <v>70</v>
      </c>
      <c r="DH695" s="28">
        <v>100</v>
      </c>
      <c r="DI695" s="30">
        <v>0.5714285714285714</v>
      </c>
      <c r="DJ695" s="32"/>
      <c r="DK695" s="15"/>
      <c r="DL695" s="15" t="s">
        <v>141</v>
      </c>
      <c r="DM695" s="15"/>
      <c r="DN695" s="33">
        <v>0.5714285714285714</v>
      </c>
    </row>
    <row r="696" spans="1:125" ht="15.75" hidden="1" customHeight="1" x14ac:dyDescent="0.3">
      <c r="C696" t="s">
        <v>991</v>
      </c>
      <c r="D696" s="15">
        <v>232</v>
      </c>
      <c r="E696" s="15" t="s">
        <v>132</v>
      </c>
      <c r="F696" s="15" t="s">
        <v>405</v>
      </c>
      <c r="G696" s="15">
        <v>-30.023196630000001</v>
      </c>
      <c r="H696" s="15">
        <v>-50.144967289999997</v>
      </c>
      <c r="I696" s="15" t="s">
        <v>154</v>
      </c>
      <c r="J696" s="15" t="s">
        <v>135</v>
      </c>
      <c r="K696" s="15" t="s">
        <v>136</v>
      </c>
      <c r="L696" s="15" t="s">
        <v>148</v>
      </c>
      <c r="M696" s="15">
        <v>100</v>
      </c>
      <c r="N696" s="15">
        <v>17</v>
      </c>
      <c r="O696" s="15">
        <v>0</v>
      </c>
      <c r="P696" s="15">
        <v>140</v>
      </c>
      <c r="Q696" s="20">
        <v>2</v>
      </c>
      <c r="R696" s="16">
        <v>2.5</v>
      </c>
      <c r="S696" s="16">
        <v>7</v>
      </c>
      <c r="T696" s="15"/>
      <c r="U696" s="15"/>
      <c r="V696" s="15">
        <v>0</v>
      </c>
      <c r="W696" s="15">
        <v>2.5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 t="s">
        <v>138</v>
      </c>
      <c r="AD696" s="15" t="s">
        <v>139</v>
      </c>
      <c r="AE696" s="15">
        <v>42.3</v>
      </c>
      <c r="AF696" s="15">
        <v>7.5</v>
      </c>
      <c r="AG696" s="15">
        <v>1</v>
      </c>
      <c r="AH696" s="15">
        <v>0.2</v>
      </c>
      <c r="AI696" s="15">
        <v>1.3</v>
      </c>
      <c r="AJ696" s="16">
        <f t="shared" si="341"/>
        <v>1.1000000000000001</v>
      </c>
      <c r="AK696" s="16" t="s">
        <v>135</v>
      </c>
      <c r="AL696" s="16" t="s">
        <v>135</v>
      </c>
      <c r="AM696" s="15" t="s">
        <v>140</v>
      </c>
      <c r="AN696" s="16">
        <f t="shared" si="342"/>
        <v>2</v>
      </c>
      <c r="AO696" s="16">
        <v>0</v>
      </c>
      <c r="AP696" s="16">
        <v>0</v>
      </c>
      <c r="AQ696" s="16">
        <v>0</v>
      </c>
      <c r="AR696" s="16">
        <v>0</v>
      </c>
      <c r="AS696" s="16">
        <v>0</v>
      </c>
      <c r="AT696" s="16" t="s">
        <v>135</v>
      </c>
      <c r="AU696" s="17">
        <f t="shared" si="343"/>
        <v>0</v>
      </c>
      <c r="AV696" s="17"/>
      <c r="AW696" s="17">
        <f>VLOOKUP(I696,ABNT5101!$I$3:$J$9,2)</f>
        <v>10</v>
      </c>
      <c r="AX696" s="17">
        <f>VLOOKUP(I696,ABNT5101!$I$3:$M$9,5)</f>
        <v>0.18</v>
      </c>
      <c r="AY696" s="131" t="str">
        <f>_xlfn.XLOOKUP(I696,ABNT5101!$I:$I,ABNT5101!$L:$L)</f>
        <v>-</v>
      </c>
      <c r="AZ696" s="131">
        <f>_xlfn.XLOOKUP(I696,ABNT5101!$I:$I,ABNT5101!M:M)</f>
        <v>0.18</v>
      </c>
      <c r="BA696" s="131" t="str">
        <f>_xlfn.XLOOKUP(I696,ABNT5101!$I:$I,ABNT5101!N:N)</f>
        <v>-</v>
      </c>
      <c r="BB696" s="131">
        <f>_xlfn.XLOOKUP(I696,ABNT5101!$I:$I,ABNT5101!O:O)</f>
        <v>16</v>
      </c>
      <c r="BC696" s="18" t="str">
        <f t="shared" si="344"/>
        <v>ATENDE</v>
      </c>
      <c r="BD696" s="19">
        <f t="shared" si="345"/>
        <v>0.1140000000000001</v>
      </c>
      <c r="BE696" s="19">
        <f t="shared" si="346"/>
        <v>0.50000000000000022</v>
      </c>
      <c r="BF696" s="19" t="str">
        <f t="shared" si="347"/>
        <v>-</v>
      </c>
      <c r="BG696" s="35">
        <v>11.14</v>
      </c>
      <c r="BH696" s="35">
        <v>0.27</v>
      </c>
      <c r="BI696" s="20"/>
      <c r="BJ696" s="20"/>
      <c r="BK696" s="21"/>
      <c r="BL696" s="20"/>
      <c r="BM696" s="18" t="str">
        <f t="shared" si="348"/>
        <v>ATENDE</v>
      </c>
      <c r="BN696" s="18" t="str">
        <f t="shared" si="349"/>
        <v>ATENDE</v>
      </c>
      <c r="BO696" s="18" t="str">
        <f t="shared" si="350"/>
        <v>ATENDE</v>
      </c>
      <c r="BP696" s="18" t="str">
        <f t="shared" si="351"/>
        <v>ATENDE</v>
      </c>
      <c r="BQ696" s="22" t="str">
        <f t="shared" si="352"/>
        <v>C4</v>
      </c>
      <c r="BR696" s="22" t="s">
        <v>135</v>
      </c>
      <c r="BS696" s="23" t="e">
        <f t="shared" si="353"/>
        <v>#VALUE!</v>
      </c>
      <c r="BT696" s="20">
        <v>6.47</v>
      </c>
      <c r="BU696" s="20">
        <v>3.1</v>
      </c>
      <c r="BV696" s="132" t="str">
        <f>IF(BR696="-","-",_xlfn.XLOOKUP(BR696,ABNT5101!$B$4:$B$9,ABNT5101!$C$4:$C$9))</f>
        <v>-</v>
      </c>
      <c r="BW696" s="132" t="str">
        <f>IF(BR696="-","-",_xlfn.XLOOKUP(BR696,ABNT5101!$B$4:$B$9,ABNT5101!$D$4:$D$9))</f>
        <v>-</v>
      </c>
      <c r="BX696" s="18" t="str">
        <f t="shared" si="354"/>
        <v>-</v>
      </c>
      <c r="BY696" s="18" t="str">
        <f t="shared" si="355"/>
        <v>-</v>
      </c>
      <c r="BZ696" s="18" t="str">
        <f t="shared" si="356"/>
        <v>-</v>
      </c>
      <c r="CA696" s="22" t="str">
        <f t="shared" si="370"/>
        <v>-</v>
      </c>
      <c r="CB696" s="23" t="e">
        <f t="shared" si="357"/>
        <v>#VALUE!</v>
      </c>
      <c r="CC696" s="22">
        <v>9.84</v>
      </c>
      <c r="CD696" s="22">
        <v>1.36</v>
      </c>
      <c r="CE696" s="130" t="str">
        <f>IF(CA696="-","-",_xlfn.XLOOKUP(CA696,ABNT5101!$B$4:$B$9,ABNT5101!$C$4:$C$9))</f>
        <v>-</v>
      </c>
      <c r="CF696" s="130" t="str">
        <f>IF(CA696="-","-",_xlfn.XLOOKUP(CA696,ABNT5101!$B$4:$B$9,ABNT5101!$D$4:$D$9))</f>
        <v>-</v>
      </c>
      <c r="CG696" s="18" t="str">
        <f t="shared" si="358"/>
        <v>-</v>
      </c>
      <c r="CH696" s="18" t="str">
        <f t="shared" si="359"/>
        <v>-</v>
      </c>
      <c r="CI696" s="18" t="str">
        <f t="shared" si="360"/>
        <v>-</v>
      </c>
      <c r="CJ696" s="133" t="str">
        <f>_xlfn.XLOOKUP(CK696,'Banco de dados'!$B:$B,'Banco de dados'!$D:$D)</f>
        <v>SX LIGHTING</v>
      </c>
      <c r="CK696" s="145" t="s">
        <v>805</v>
      </c>
      <c r="CL696" s="24" t="str">
        <f>_xlfn.XLOOKUP(CK696,'Banco de dados'!$B:$B,'Banco de dados'!$E:$E)</f>
        <v>SXINEVO050K40L12CZF7PHF</v>
      </c>
      <c r="CM696" s="24"/>
      <c r="CN696" s="24" t="e">
        <f>IF(CM696="-","-",_xlfn.XLOOKUP(CM696,'Banco de dados'!$B:$B,'Banco de dados'!$E:$E))</f>
        <v>#N/A</v>
      </c>
      <c r="CO696" s="26">
        <v>1</v>
      </c>
      <c r="CP696" s="24">
        <f>_xlfn.XLOOKUP(CK696,'Banco de dados'!$B:$B,'Banco de dados'!$H:$H)</f>
        <v>50</v>
      </c>
      <c r="CQ696" s="24">
        <f>_xlfn.XLOOKUP(CM696,'Banco de dados'!$B:$B,'Banco de dados'!$H:$H)</f>
        <v>0</v>
      </c>
      <c r="CR696" s="24">
        <f>_xlfn.XLOOKUP(CK696,'Banco de dados'!$B:$B,'Banco de dados'!$F:$F)</f>
        <v>8650</v>
      </c>
      <c r="CS696" s="24">
        <f>_xlfn.XLOOKUP(CM696,'Banco de dados'!$B:$B,'Banco de dados'!$F:$F)</f>
        <v>0</v>
      </c>
      <c r="CT696" s="25">
        <v>0</v>
      </c>
      <c r="CU696" s="25"/>
      <c r="CV696" s="24" t="str">
        <f>IF(AI696&lt;=0.5,"Curto I",IF(AND(AI696&gt;='Braços de IP'!$B$9,AI696&lt;='Braços de IP'!$D$9),'Braços de IP'!$E$9,IF(AND(AI696&gt;='Braços de IP'!$B$10,AI696&lt;='Braços de IP'!$D$10),'Braços de IP'!$E$10,IF(AND(AI696&gt;='Braços de IP'!$B$11,AI696&lt;='Braços de IP'!$D$11),'Braços de IP'!$E$11,IF(AND(AI696&gt;='Braços de IP'!$B$12,AI696&lt;='Braços de IP'!$D$12),'Braços de IP'!$E$12,IF(AND(AI696&gt;='Braços de IP'!$B$13,AI696&lt;='Braços de IP'!$D$13),'Braços de IP'!$E$13,IF(AND(AI696&gt;='Braços de IP'!$B$14,AI696&lt;='Braços de IP'!$D$14),'Braços de IP'!$E$14,"ERRO")))))))</f>
        <v>Curto II</v>
      </c>
      <c r="CW696" s="25"/>
      <c r="CX696" s="24" t="str">
        <f>IF($CW696="","",VLOOKUP($CW696,'Braços de IP'!$E$9:$I$15,2,0))</f>
        <v/>
      </c>
      <c r="CY696" s="27" t="str">
        <f>IF($CW696="","",VLOOKUP($CW696,'Braços de IP'!$E$9:$I$15,5,0))</f>
        <v/>
      </c>
      <c r="CZ696" s="24"/>
      <c r="DA696" s="24"/>
      <c r="DB696" s="24"/>
      <c r="DC696" s="24"/>
      <c r="DD696" s="24"/>
      <c r="DE696" s="24"/>
      <c r="DF696" s="28">
        <v>30</v>
      </c>
      <c r="DG696" s="29">
        <v>70</v>
      </c>
      <c r="DH696" s="28">
        <v>100</v>
      </c>
      <c r="DI696" s="30">
        <v>0.5714285714285714</v>
      </c>
      <c r="DJ696" s="32"/>
      <c r="DK696" s="15"/>
      <c r="DL696" s="15" t="s">
        <v>141</v>
      </c>
      <c r="DM696" s="15"/>
      <c r="DN696" s="33">
        <v>0.5714285714285714</v>
      </c>
    </row>
    <row r="697" spans="1:125" ht="15.75" hidden="1" customHeight="1" x14ac:dyDescent="0.3">
      <c r="C697" t="s">
        <v>991</v>
      </c>
      <c r="D697" s="15">
        <v>232</v>
      </c>
      <c r="E697" s="15" t="s">
        <v>132</v>
      </c>
      <c r="F697" s="15" t="s">
        <v>405</v>
      </c>
      <c r="G697" s="15">
        <v>-30.023196630000001</v>
      </c>
      <c r="H697" s="15">
        <v>-50.144967289999997</v>
      </c>
      <c r="I697" s="15" t="s">
        <v>154</v>
      </c>
      <c r="J697" s="15" t="s">
        <v>135</v>
      </c>
      <c r="K697" s="15" t="s">
        <v>136</v>
      </c>
      <c r="L697" s="15" t="s">
        <v>148</v>
      </c>
      <c r="M697" s="15">
        <v>100</v>
      </c>
      <c r="N697" s="15">
        <v>17</v>
      </c>
      <c r="O697" s="15">
        <v>0</v>
      </c>
      <c r="P697" s="15">
        <v>140</v>
      </c>
      <c r="Q697" s="20">
        <v>2</v>
      </c>
      <c r="R697" s="16">
        <v>2.5</v>
      </c>
      <c r="S697" s="16">
        <v>7</v>
      </c>
      <c r="T697" s="15"/>
      <c r="U697" s="15"/>
      <c r="V697" s="15">
        <v>0</v>
      </c>
      <c r="W697" s="15">
        <v>2.5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 t="s">
        <v>138</v>
      </c>
      <c r="AD697" s="15" t="s">
        <v>139</v>
      </c>
      <c r="AE697" s="15">
        <v>42.3</v>
      </c>
      <c r="AF697" s="15">
        <v>7.5</v>
      </c>
      <c r="AG697" s="15">
        <v>1</v>
      </c>
      <c r="AH697" s="15">
        <v>0.2</v>
      </c>
      <c r="AI697" s="15">
        <v>1.3</v>
      </c>
      <c r="AJ697" s="16">
        <f t="shared" si="341"/>
        <v>1.1000000000000001</v>
      </c>
      <c r="AK697" s="16" t="s">
        <v>135</v>
      </c>
      <c r="AL697" s="16" t="s">
        <v>135</v>
      </c>
      <c r="AM697" s="15" t="s">
        <v>140</v>
      </c>
      <c r="AN697" s="16">
        <f t="shared" si="342"/>
        <v>2</v>
      </c>
      <c r="AO697" s="16">
        <v>0</v>
      </c>
      <c r="AP697" s="16">
        <v>0</v>
      </c>
      <c r="AQ697" s="16">
        <v>0</v>
      </c>
      <c r="AR697" s="16">
        <v>0</v>
      </c>
      <c r="AS697" s="16">
        <v>0</v>
      </c>
      <c r="AT697" s="16" t="s">
        <v>135</v>
      </c>
      <c r="AU697" s="17">
        <f t="shared" si="343"/>
        <v>0</v>
      </c>
      <c r="AV697" s="17"/>
      <c r="AW697" s="17">
        <f>VLOOKUP(I697,ABNT5101!$I$3:$J$9,2)</f>
        <v>10</v>
      </c>
      <c r="AX697" s="17">
        <f>VLOOKUP(I697,ABNT5101!$I$3:$M$9,5)</f>
        <v>0.18</v>
      </c>
      <c r="AY697" s="131" t="str">
        <f>_xlfn.XLOOKUP(I697,ABNT5101!$I:$I,ABNT5101!$L:$L)</f>
        <v>-</v>
      </c>
      <c r="AZ697" s="131">
        <f>_xlfn.XLOOKUP(I697,ABNT5101!$I:$I,ABNT5101!M:M)</f>
        <v>0.18</v>
      </c>
      <c r="BA697" s="131" t="str">
        <f>_xlfn.XLOOKUP(I697,ABNT5101!$I:$I,ABNT5101!N:N)</f>
        <v>-</v>
      </c>
      <c r="BB697" s="131">
        <f>_xlfn.XLOOKUP(I697,ABNT5101!$I:$I,ABNT5101!O:O)</f>
        <v>16</v>
      </c>
      <c r="BC697" s="18" t="str">
        <f t="shared" si="344"/>
        <v>ATENDE</v>
      </c>
      <c r="BD697" s="19">
        <f t="shared" si="345"/>
        <v>1.4000000000000012E-2</v>
      </c>
      <c r="BE697" s="19">
        <f t="shared" si="346"/>
        <v>0</v>
      </c>
      <c r="BF697" s="19" t="str">
        <f t="shared" si="347"/>
        <v>-</v>
      </c>
      <c r="BG697" s="35">
        <v>10.14</v>
      </c>
      <c r="BH697" s="35">
        <v>0.18</v>
      </c>
      <c r="BI697" s="20"/>
      <c r="BJ697" s="20"/>
      <c r="BK697" s="21"/>
      <c r="BL697" s="20"/>
      <c r="BM697" s="18" t="str">
        <f t="shared" si="348"/>
        <v>ATENDE</v>
      </c>
      <c r="BN697" s="18" t="str">
        <f t="shared" si="349"/>
        <v>ATENDE</v>
      </c>
      <c r="BO697" s="18" t="str">
        <f t="shared" si="350"/>
        <v>ATENDE</v>
      </c>
      <c r="BP697" s="18" t="str">
        <f t="shared" si="351"/>
        <v>ATENDE</v>
      </c>
      <c r="BQ697" s="22" t="str">
        <f t="shared" si="352"/>
        <v>C4</v>
      </c>
      <c r="BR697" s="22" t="s">
        <v>135</v>
      </c>
      <c r="BS697" s="23" t="e">
        <f t="shared" si="353"/>
        <v>#VALUE!</v>
      </c>
      <c r="BT697" s="20">
        <v>4.68</v>
      </c>
      <c r="BU697" s="20">
        <v>1.64</v>
      </c>
      <c r="BV697" s="132" t="str">
        <f>IF(BR697="-","-",_xlfn.XLOOKUP(BR697,ABNT5101!$B$4:$B$9,ABNT5101!$C$4:$C$9))</f>
        <v>-</v>
      </c>
      <c r="BW697" s="132" t="str">
        <f>IF(BR697="-","-",_xlfn.XLOOKUP(BR697,ABNT5101!$B$4:$B$9,ABNT5101!$D$4:$D$9))</f>
        <v>-</v>
      </c>
      <c r="BX697" s="18" t="str">
        <f t="shared" si="354"/>
        <v>-</v>
      </c>
      <c r="BY697" s="18" t="str">
        <f t="shared" si="355"/>
        <v>-</v>
      </c>
      <c r="BZ697" s="18" t="str">
        <f t="shared" si="356"/>
        <v>-</v>
      </c>
      <c r="CA697" s="22" t="str">
        <f t="shared" si="370"/>
        <v>-</v>
      </c>
      <c r="CB697" s="23" t="e">
        <f t="shared" si="357"/>
        <v>#VALUE!</v>
      </c>
      <c r="CC697" s="22">
        <v>8.44</v>
      </c>
      <c r="CD697" s="22">
        <v>1.18</v>
      </c>
      <c r="CE697" s="130" t="str">
        <f>IF(CA697="-","-",_xlfn.XLOOKUP(CA697,ABNT5101!$B$4:$B$9,ABNT5101!$C$4:$C$9))</f>
        <v>-</v>
      </c>
      <c r="CF697" s="130" t="str">
        <f>IF(CA697="-","-",_xlfn.XLOOKUP(CA697,ABNT5101!$B$4:$B$9,ABNT5101!$D$4:$D$9))</f>
        <v>-</v>
      </c>
      <c r="CG697" s="18" t="str">
        <f t="shared" si="358"/>
        <v>-</v>
      </c>
      <c r="CH697" s="18" t="str">
        <f t="shared" si="359"/>
        <v>-</v>
      </c>
      <c r="CI697" s="18" t="str">
        <f t="shared" si="360"/>
        <v>-</v>
      </c>
      <c r="CJ697" s="133" t="str">
        <f>_xlfn.XLOOKUP(CK697,'Banco de dados'!$B:$B,'Banco de dados'!$D:$D)</f>
        <v>TECNOWATT</v>
      </c>
      <c r="CK697" s="145" t="s">
        <v>828</v>
      </c>
      <c r="CL697" s="24" t="str">
        <f>_xlfn.XLOOKUP(CK697,'Banco de dados'!$B:$B,'Banco de dados'!$E:$E)</f>
        <v>SIGSAGPTLRRSSNDL_50W_61IBBRS
1-10C1MUN6.5</v>
      </c>
      <c r="CM697" s="24"/>
      <c r="CN697" s="24" t="e">
        <f>IF(CM697="-","-",_xlfn.XLOOKUP(CM697,'Banco de dados'!$B:$B,'Banco de dados'!$E:$E))</f>
        <v>#N/A</v>
      </c>
      <c r="CO697" s="26">
        <v>1</v>
      </c>
      <c r="CP697" s="24">
        <f>_xlfn.XLOOKUP(CK697,'Banco de dados'!$B:$B,'Banco de dados'!$H:$H)</f>
        <v>50</v>
      </c>
      <c r="CQ697" s="24">
        <f>_xlfn.XLOOKUP(CM697,'Banco de dados'!$B:$B,'Banco de dados'!$H:$H)</f>
        <v>0</v>
      </c>
      <c r="CR697" s="24">
        <f>_xlfn.XLOOKUP(CK697,'Banco de dados'!$B:$B,'Banco de dados'!$F:$F)</f>
        <v>8163</v>
      </c>
      <c r="CS697" s="24">
        <f>_xlfn.XLOOKUP(CM697,'Banco de dados'!$B:$B,'Banco de dados'!$F:$F)</f>
        <v>0</v>
      </c>
      <c r="CT697" s="25">
        <v>0</v>
      </c>
      <c r="CU697" s="25">
        <v>5</v>
      </c>
      <c r="CV697" s="24" t="str">
        <f>IF(AI697&lt;=0.5,"Curto I",IF(AND(AI697&gt;='Braços de IP'!$B$9,AI697&lt;='Braços de IP'!$D$9),'Braços de IP'!$E$9,IF(AND(AI697&gt;='Braços de IP'!$B$10,AI697&lt;='Braços de IP'!$D$10),'Braços de IP'!$E$10,IF(AND(AI697&gt;='Braços de IP'!$B$11,AI697&lt;='Braços de IP'!$D$11),'Braços de IP'!$E$11,IF(AND(AI697&gt;='Braços de IP'!$B$12,AI697&lt;='Braços de IP'!$D$12),'Braços de IP'!$E$12,IF(AND(AI697&gt;='Braços de IP'!$B$13,AI697&lt;='Braços de IP'!$D$13),'Braços de IP'!$E$13,IF(AND(AI697&gt;='Braços de IP'!$B$14,AI697&lt;='Braços de IP'!$D$14),'Braços de IP'!$E$14,"ERRO")))))))</f>
        <v>Curto II</v>
      </c>
      <c r="CW697" s="25"/>
      <c r="CX697" s="24" t="str">
        <f>IF($CW697="","",VLOOKUP($CW697,'Braços de IP'!$E$9:$I$15,2,0))</f>
        <v/>
      </c>
      <c r="CY697" s="27" t="str">
        <f>IF($CW697="","",VLOOKUP($CW697,'Braços de IP'!$E$9:$I$15,5,0))</f>
        <v/>
      </c>
      <c r="CZ697" s="24"/>
      <c r="DA697" s="24"/>
      <c r="DB697" s="24"/>
      <c r="DC697" s="24"/>
      <c r="DD697" s="24"/>
      <c r="DE697" s="24"/>
      <c r="DF697" s="28">
        <v>30</v>
      </c>
      <c r="DG697" s="29">
        <v>70</v>
      </c>
      <c r="DH697" s="28">
        <v>100</v>
      </c>
      <c r="DI697" s="30">
        <v>0.5714285714285714</v>
      </c>
      <c r="DJ697" s="32"/>
      <c r="DK697" s="15"/>
      <c r="DL697" s="15" t="s">
        <v>141</v>
      </c>
      <c r="DM697" s="15"/>
      <c r="DN697" s="33">
        <v>0.5714285714285714</v>
      </c>
    </row>
    <row r="698" spans="1:125" ht="15.75" hidden="1" customHeight="1" x14ac:dyDescent="0.3">
      <c r="C698" t="s">
        <v>991</v>
      </c>
      <c r="D698" s="15">
        <v>233</v>
      </c>
      <c r="E698" s="15" t="s">
        <v>146</v>
      </c>
      <c r="F698" s="15" t="s">
        <v>406</v>
      </c>
      <c r="G698" s="15">
        <v>-30.019017819999998</v>
      </c>
      <c r="H698" s="15">
        <v>-50.142108790000002</v>
      </c>
      <c r="I698" s="15" t="s">
        <v>154</v>
      </c>
      <c r="J698" s="15" t="s">
        <v>135</v>
      </c>
      <c r="K698" s="15" t="s">
        <v>136</v>
      </c>
      <c r="L698" s="15" t="s">
        <v>148</v>
      </c>
      <c r="M698" s="15">
        <v>150</v>
      </c>
      <c r="N698" s="15">
        <v>22</v>
      </c>
      <c r="O698" s="15">
        <v>0</v>
      </c>
      <c r="P698" s="15">
        <v>140</v>
      </c>
      <c r="Q698" s="20">
        <v>2</v>
      </c>
      <c r="R698" s="16">
        <v>0</v>
      </c>
      <c r="S698" s="16">
        <v>7</v>
      </c>
      <c r="T698" s="15"/>
      <c r="U698" s="15"/>
      <c r="V698" s="15">
        <v>0</v>
      </c>
      <c r="W698" s="15">
        <v>4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 t="s">
        <v>138</v>
      </c>
      <c r="AD698" s="15" t="s">
        <v>139</v>
      </c>
      <c r="AE698" s="15">
        <v>36.799999999999997</v>
      </c>
      <c r="AF698" s="15">
        <v>7.5</v>
      </c>
      <c r="AG698" s="15">
        <v>1</v>
      </c>
      <c r="AH698" s="15">
        <v>0.5</v>
      </c>
      <c r="AI698" s="15">
        <v>1.3</v>
      </c>
      <c r="AJ698" s="16">
        <f t="shared" si="341"/>
        <v>0.8</v>
      </c>
      <c r="AK698" s="16" t="s">
        <v>135</v>
      </c>
      <c r="AL698" s="16" t="s">
        <v>135</v>
      </c>
      <c r="AM698" s="15" t="s">
        <v>140</v>
      </c>
      <c r="AN698" s="16">
        <f t="shared" si="342"/>
        <v>2</v>
      </c>
      <c r="AO698" s="16">
        <v>0</v>
      </c>
      <c r="AP698" s="16">
        <v>0</v>
      </c>
      <c r="AQ698" s="16">
        <v>0</v>
      </c>
      <c r="AR698" s="16">
        <v>0</v>
      </c>
      <c r="AS698" s="16">
        <v>0</v>
      </c>
      <c r="AT698" s="16" t="s">
        <v>135</v>
      </c>
      <c r="AU698" s="17">
        <f t="shared" si="343"/>
        <v>0</v>
      </c>
      <c r="AV698" s="17"/>
      <c r="AW698" s="17">
        <f>VLOOKUP(I698,ABNT5101!$I$3:$J$9,2)</f>
        <v>10</v>
      </c>
      <c r="AX698" s="17">
        <f>VLOOKUP(I698,ABNT5101!$I$3:$M$9,5)</f>
        <v>0.18</v>
      </c>
      <c r="AY698" s="131" t="str">
        <f>_xlfn.XLOOKUP(I698,ABNT5101!$I:$I,ABNT5101!$L:$L)</f>
        <v>-</v>
      </c>
      <c r="AZ698" s="131">
        <f>_xlfn.XLOOKUP(I698,ABNT5101!$I:$I,ABNT5101!M:M)</f>
        <v>0.18</v>
      </c>
      <c r="BA698" s="131" t="str">
        <f>_xlfn.XLOOKUP(I698,ABNT5101!$I:$I,ABNT5101!N:N)</f>
        <v>-</v>
      </c>
      <c r="BB698" s="131">
        <f>_xlfn.XLOOKUP(I698,ABNT5101!$I:$I,ABNT5101!O:O)</f>
        <v>16</v>
      </c>
      <c r="BC698" s="18" t="str">
        <f t="shared" si="344"/>
        <v>ATENDE</v>
      </c>
      <c r="BD698" s="19">
        <f t="shared" si="345"/>
        <v>9.6999999999999975E-2</v>
      </c>
      <c r="BE698" s="19">
        <f t="shared" si="346"/>
        <v>1.0555555555555558</v>
      </c>
      <c r="BF698" s="19" t="str">
        <f t="shared" si="347"/>
        <v>-</v>
      </c>
      <c r="BG698" s="20">
        <v>10.97</v>
      </c>
      <c r="BH698" s="20">
        <v>0.37</v>
      </c>
      <c r="BI698" s="20"/>
      <c r="BJ698" s="20"/>
      <c r="BK698" s="21"/>
      <c r="BL698" s="20"/>
      <c r="BM698" s="18" t="str">
        <f t="shared" si="348"/>
        <v>ATENDE</v>
      </c>
      <c r="BN698" s="18" t="str">
        <f t="shared" si="349"/>
        <v>ATENDE</v>
      </c>
      <c r="BO698" s="18" t="str">
        <f t="shared" si="350"/>
        <v>ATENDE</v>
      </c>
      <c r="BP698" s="18" t="str">
        <f t="shared" si="351"/>
        <v>ATENDE</v>
      </c>
      <c r="BQ698" s="22" t="str">
        <f t="shared" si="352"/>
        <v>C4</v>
      </c>
      <c r="BR698" s="22" t="s">
        <v>136</v>
      </c>
      <c r="BS698" s="23" t="e">
        <f t="shared" si="353"/>
        <v>#VALUE!</v>
      </c>
      <c r="BT698" s="20" t="s">
        <v>994</v>
      </c>
      <c r="BU698" s="20" t="s">
        <v>994</v>
      </c>
      <c r="BV698" s="132">
        <f>IF(BR698="-","-",_xlfn.XLOOKUP(BR698,ABNT5101!$B$4:$B$9,ABNT5101!$C$4:$C$9))</f>
        <v>3</v>
      </c>
      <c r="BW698" s="132">
        <f>IF(BR698="-","-",_xlfn.XLOOKUP(BR698,ABNT5101!$B$4:$B$9,ABNT5101!$D$4:$D$9))</f>
        <v>0.6</v>
      </c>
      <c r="BX698" s="18" t="str">
        <f t="shared" si="354"/>
        <v>ATENDE</v>
      </c>
      <c r="BY698" s="18" t="str">
        <f t="shared" si="355"/>
        <v>ATENDE</v>
      </c>
      <c r="BZ698" s="18" t="str">
        <f t="shared" si="356"/>
        <v>ATENDE</v>
      </c>
      <c r="CA698" s="22" t="str">
        <f t="shared" si="370"/>
        <v>P6</v>
      </c>
      <c r="CB698" s="23">
        <f t="shared" si="357"/>
        <v>0.83999999999999986</v>
      </c>
      <c r="CC698" s="22">
        <v>5.52</v>
      </c>
      <c r="CD698" s="22">
        <v>2.4700000000000002</v>
      </c>
      <c r="CE698" s="130">
        <f>IF(CA698="-","-",_xlfn.XLOOKUP(CA698,ABNT5101!$B$4:$B$9,ABNT5101!$C$4:$C$9))</f>
        <v>3</v>
      </c>
      <c r="CF698" s="130">
        <f>IF(CA698="-","-",_xlfn.XLOOKUP(CA698,ABNT5101!$B$4:$B$9,ABNT5101!$D$4:$D$9))</f>
        <v>0.6</v>
      </c>
      <c r="CG698" s="18" t="str">
        <f t="shared" si="358"/>
        <v>ATENDE</v>
      </c>
      <c r="CH698" s="18" t="str">
        <f t="shared" si="359"/>
        <v>ATENDE</v>
      </c>
      <c r="CI698" s="18" t="str">
        <f t="shared" si="360"/>
        <v>ATENDE</v>
      </c>
      <c r="CJ698" s="133" t="str">
        <f>_xlfn.XLOOKUP(CK698,'Banco de dados'!$B:$B,'Banco de dados'!$D:$D)</f>
        <v>LEDSTAR</v>
      </c>
      <c r="CK698" s="145" t="s">
        <v>713</v>
      </c>
      <c r="CL698" s="24" t="str">
        <f>_xlfn.XLOOKUP(CK698,'Banco de dados'!$B:$B,'Banco de dados'!$E:$E)</f>
        <v>LUM LED SL VT 9.1 52W</v>
      </c>
      <c r="CM698" s="24"/>
      <c r="CN698" s="24" t="e">
        <f>IF(CM698="-","-",_xlfn.XLOOKUP(CM698,'Banco de dados'!$B:$B,'Banco de dados'!$E:$E))</f>
        <v>#N/A</v>
      </c>
      <c r="CO698" s="26">
        <v>1</v>
      </c>
      <c r="CP698" s="24">
        <f>_xlfn.XLOOKUP(CK698,'Banco de dados'!$B:$B,'Banco de dados'!$H:$H)</f>
        <v>52</v>
      </c>
      <c r="CQ698" s="24">
        <f>_xlfn.XLOOKUP(CM698,'Banco de dados'!$B:$B,'Banco de dados'!$H:$H)</f>
        <v>0</v>
      </c>
      <c r="CR698" s="24">
        <f>_xlfn.XLOOKUP(CK698,'Banco de dados'!$B:$B,'Banco de dados'!$F:$F)</f>
        <v>8960.18</v>
      </c>
      <c r="CS698" s="24">
        <f>_xlfn.XLOOKUP(CM698,'Banco de dados'!$B:$B,'Banco de dados'!$F:$F)</f>
        <v>0</v>
      </c>
      <c r="CT698" s="25">
        <v>0</v>
      </c>
      <c r="CU698" s="25"/>
      <c r="CV698" s="24" t="str">
        <f>IF(AI698&lt;=0.5,"Curto I",IF(AND(AI698&gt;='Braços de IP'!$B$9,AI698&lt;='Braços de IP'!$D$9),'Braços de IP'!$E$9,IF(AND(AI698&gt;='Braços de IP'!$B$10,AI698&lt;='Braços de IP'!$D$10),'Braços de IP'!$E$10,IF(AND(AI698&gt;='Braços de IP'!$B$11,AI698&lt;='Braços de IP'!$D$11),'Braços de IP'!$E$11,IF(AND(AI698&gt;='Braços de IP'!$B$12,AI698&lt;='Braços de IP'!$D$12),'Braços de IP'!$E$12,IF(AND(AI698&gt;='Braços de IP'!$B$13,AI698&lt;='Braços de IP'!$D$13),'Braços de IP'!$E$13,IF(AND(AI698&gt;='Braços de IP'!$B$14,AI698&lt;='Braços de IP'!$D$14),'Braços de IP'!$E$14,"ERRO")))))))</f>
        <v>Curto II</v>
      </c>
      <c r="CW698" s="25"/>
      <c r="CX698" s="24" t="str">
        <f>IF($CW698="","",VLOOKUP($CW698,'Braços de IP'!$E$9:$I$15,2,0))</f>
        <v/>
      </c>
      <c r="CY698" s="27" t="str">
        <f>IF($CW698="","",VLOOKUP($CW698,'Braços de IP'!$E$9:$I$15,5,0))</f>
        <v/>
      </c>
      <c r="CZ698" s="24"/>
      <c r="DA698" s="24"/>
      <c r="DB698" s="24"/>
      <c r="DC698" s="24"/>
      <c r="DD698" s="24"/>
      <c r="DE698" s="24"/>
      <c r="DF698" s="28">
        <v>30</v>
      </c>
      <c r="DG698" s="29">
        <v>70</v>
      </c>
      <c r="DH698" s="28">
        <v>100</v>
      </c>
      <c r="DI698" s="30">
        <v>0.5714285714285714</v>
      </c>
      <c r="DJ698" s="32"/>
      <c r="DK698" s="15"/>
      <c r="DL698" s="15" t="s">
        <v>141</v>
      </c>
      <c r="DM698" s="15"/>
      <c r="DN698" s="33">
        <v>0.5714285714285714</v>
      </c>
    </row>
    <row r="699" spans="1:125" ht="15.75" hidden="1" customHeight="1" x14ac:dyDescent="0.3">
      <c r="C699" t="s">
        <v>991</v>
      </c>
      <c r="D699" s="15">
        <v>233</v>
      </c>
      <c r="E699" s="15" t="s">
        <v>146</v>
      </c>
      <c r="F699" s="15" t="s">
        <v>406</v>
      </c>
      <c r="G699" s="15">
        <v>-30.019017819999998</v>
      </c>
      <c r="H699" s="15">
        <v>-50.142108790000002</v>
      </c>
      <c r="I699" s="15" t="s">
        <v>154</v>
      </c>
      <c r="J699" s="15" t="s">
        <v>135</v>
      </c>
      <c r="K699" s="15" t="s">
        <v>136</v>
      </c>
      <c r="L699" s="15" t="s">
        <v>148</v>
      </c>
      <c r="M699" s="15">
        <v>150</v>
      </c>
      <c r="N699" s="15">
        <v>22</v>
      </c>
      <c r="O699" s="15">
        <v>0</v>
      </c>
      <c r="P699" s="15">
        <v>140</v>
      </c>
      <c r="Q699" s="20">
        <v>2</v>
      </c>
      <c r="R699" s="16">
        <v>0</v>
      </c>
      <c r="S699" s="16">
        <v>7</v>
      </c>
      <c r="T699" s="15"/>
      <c r="U699" s="15"/>
      <c r="V699" s="15">
        <v>0</v>
      </c>
      <c r="W699" s="15">
        <v>4</v>
      </c>
      <c r="X699" s="15">
        <v>0</v>
      </c>
      <c r="Y699" s="15">
        <v>0</v>
      </c>
      <c r="Z699" s="15">
        <v>0</v>
      </c>
      <c r="AA699" s="15">
        <v>0</v>
      </c>
      <c r="AB699" s="15">
        <v>0</v>
      </c>
      <c r="AC699" s="15" t="s">
        <v>138</v>
      </c>
      <c r="AD699" s="15" t="s">
        <v>139</v>
      </c>
      <c r="AE699" s="15">
        <v>36.799999999999997</v>
      </c>
      <c r="AF699" s="15">
        <v>7.5</v>
      </c>
      <c r="AG699" s="15">
        <v>1</v>
      </c>
      <c r="AH699" s="15">
        <v>0.5</v>
      </c>
      <c r="AI699" s="15">
        <v>1.3</v>
      </c>
      <c r="AJ699" s="16">
        <f t="shared" si="341"/>
        <v>0.8</v>
      </c>
      <c r="AK699" s="16" t="s">
        <v>135</v>
      </c>
      <c r="AL699" s="16" t="s">
        <v>135</v>
      </c>
      <c r="AM699" s="15" t="s">
        <v>140</v>
      </c>
      <c r="AN699" s="16">
        <f t="shared" si="342"/>
        <v>2</v>
      </c>
      <c r="AO699" s="16">
        <v>0</v>
      </c>
      <c r="AP699" s="16">
        <v>0</v>
      </c>
      <c r="AQ699" s="16">
        <v>0</v>
      </c>
      <c r="AR699" s="16">
        <v>0</v>
      </c>
      <c r="AS699" s="16">
        <v>0</v>
      </c>
      <c r="AT699" s="16" t="s">
        <v>135</v>
      </c>
      <c r="AU699" s="17">
        <f t="shared" si="343"/>
        <v>0</v>
      </c>
      <c r="AV699" s="17"/>
      <c r="AW699" s="17">
        <f>VLOOKUP(I699,ABNT5101!$I$3:$J$9,2)</f>
        <v>10</v>
      </c>
      <c r="AX699" s="17">
        <f>VLOOKUP(I699,ABNT5101!$I$3:$M$9,5)</f>
        <v>0.18</v>
      </c>
      <c r="AY699" s="131" t="str">
        <f>_xlfn.XLOOKUP(I699,ABNT5101!$I:$I,ABNT5101!$L:$L)</f>
        <v>-</v>
      </c>
      <c r="AZ699" s="131">
        <f>_xlfn.XLOOKUP(I699,ABNT5101!$I:$I,ABNT5101!M:M)</f>
        <v>0.18</v>
      </c>
      <c r="BA699" s="131" t="str">
        <f>_xlfn.XLOOKUP(I699,ABNT5101!$I:$I,ABNT5101!N:N)</f>
        <v>-</v>
      </c>
      <c r="BB699" s="131">
        <f>_xlfn.XLOOKUP(I699,ABNT5101!$I:$I,ABNT5101!O:O)</f>
        <v>16</v>
      </c>
      <c r="BC699" s="18" t="str">
        <f t="shared" si="344"/>
        <v>ATENDE</v>
      </c>
      <c r="BD699" s="19">
        <f t="shared" si="345"/>
        <v>0.30099999999999993</v>
      </c>
      <c r="BE699" s="19">
        <f t="shared" si="346"/>
        <v>1.5555555555555558</v>
      </c>
      <c r="BF699" s="19" t="str">
        <f t="shared" si="347"/>
        <v>-</v>
      </c>
      <c r="BG699" s="20">
        <v>13.01</v>
      </c>
      <c r="BH699" s="20">
        <v>0.46</v>
      </c>
      <c r="BI699" s="20"/>
      <c r="BJ699" s="20"/>
      <c r="BK699" s="21"/>
      <c r="BL699" s="20"/>
      <c r="BM699" s="18" t="str">
        <f t="shared" si="348"/>
        <v>ATENDE</v>
      </c>
      <c r="BN699" s="18" t="str">
        <f t="shared" si="349"/>
        <v>ATENDE</v>
      </c>
      <c r="BO699" s="18" t="str">
        <f t="shared" si="350"/>
        <v>ATENDE</v>
      </c>
      <c r="BP699" s="18" t="str">
        <f t="shared" si="351"/>
        <v>ATENDE</v>
      </c>
      <c r="BQ699" s="22" t="str">
        <f t="shared" si="352"/>
        <v>C4</v>
      </c>
      <c r="BR699" s="22" t="s">
        <v>136</v>
      </c>
      <c r="BS699" s="23" t="e">
        <f t="shared" si="353"/>
        <v>#VALUE!</v>
      </c>
      <c r="BT699" s="20" t="s">
        <v>994</v>
      </c>
      <c r="BU699" s="20" t="s">
        <v>994</v>
      </c>
      <c r="BV699" s="132">
        <f>IF(BR699="-","-",_xlfn.XLOOKUP(BR699,ABNT5101!$B$4:$B$9,ABNT5101!$C$4:$C$9))</f>
        <v>3</v>
      </c>
      <c r="BW699" s="132">
        <f>IF(BR699="-","-",_xlfn.XLOOKUP(BR699,ABNT5101!$B$4:$B$9,ABNT5101!$D$4:$D$9))</f>
        <v>0.6</v>
      </c>
      <c r="BX699" s="18" t="str">
        <f t="shared" si="354"/>
        <v>ATENDE</v>
      </c>
      <c r="BY699" s="18" t="str">
        <f t="shared" si="355"/>
        <v>ATENDE</v>
      </c>
      <c r="BZ699" s="18" t="str">
        <f t="shared" si="356"/>
        <v>ATENDE</v>
      </c>
      <c r="CA699" s="22" t="str">
        <f t="shared" si="370"/>
        <v>P6</v>
      </c>
      <c r="CB699" s="23">
        <f t="shared" si="357"/>
        <v>1</v>
      </c>
      <c r="CC699" s="22">
        <v>6</v>
      </c>
      <c r="CD699" s="22">
        <v>3.23</v>
      </c>
      <c r="CE699" s="130">
        <f>IF(CA699="-","-",_xlfn.XLOOKUP(CA699,ABNT5101!$B$4:$B$9,ABNT5101!$C$4:$C$9))</f>
        <v>3</v>
      </c>
      <c r="CF699" s="130">
        <f>IF(CA699="-","-",_xlfn.XLOOKUP(CA699,ABNT5101!$B$4:$B$9,ABNT5101!$D$4:$D$9))</f>
        <v>0.6</v>
      </c>
      <c r="CG699" s="18" t="str">
        <f t="shared" si="358"/>
        <v>ATENDE</v>
      </c>
      <c r="CH699" s="18" t="str">
        <f t="shared" si="359"/>
        <v>ATENDE</v>
      </c>
      <c r="CI699" s="18" t="str">
        <f t="shared" si="360"/>
        <v>ATENDE</v>
      </c>
      <c r="CJ699" s="133" t="str">
        <f>_xlfn.XLOOKUP(CK699,'Banco de dados'!$B:$B,'Banco de dados'!$D:$D)</f>
        <v>SX LIGHTING</v>
      </c>
      <c r="CK699" s="145" t="s">
        <v>805</v>
      </c>
      <c r="CL699" s="24" t="str">
        <f>_xlfn.XLOOKUP(CK699,'Banco de dados'!$B:$B,'Banco de dados'!$E:$E)</f>
        <v>SXINEVO050K40L12CZF7PHF</v>
      </c>
      <c r="CM699" s="24"/>
      <c r="CN699" s="24">
        <f>IF(CM699="-","-",_xlfn.XLOOKUP(CM699,'Banco de dados'!$B:$B,'Banco de dados'!$E:$E))</f>
        <v>0</v>
      </c>
      <c r="CO699" s="26">
        <v>1</v>
      </c>
      <c r="CP699" s="24">
        <f>_xlfn.XLOOKUP(CK699,'Banco de dados'!$B:$B,'Banco de dados'!$H:$H)</f>
        <v>50</v>
      </c>
      <c r="CQ699" s="24">
        <f>_xlfn.XLOOKUP(CM699,'Banco de dados'!$B:$B,'Banco de dados'!$H:$H)</f>
        <v>0</v>
      </c>
      <c r="CR699" s="24">
        <f>_xlfn.XLOOKUP(CK699,'Banco de dados'!$B:$B,'Banco de dados'!$F:$F)</f>
        <v>8650</v>
      </c>
      <c r="CS699" s="24">
        <f>_xlfn.XLOOKUP(CM699,'Banco de dados'!$B:$B,'Banco de dados'!$F:$F)</f>
        <v>0</v>
      </c>
      <c r="CT699" s="25">
        <v>0</v>
      </c>
      <c r="CU699" s="25"/>
      <c r="CV699" s="24" t="str">
        <f>IF(AI699&lt;=0.5,"Curto I",IF(AND(AI699&gt;='Braços de IP'!$B$9,AI699&lt;='Braços de IP'!$D$9),'Braços de IP'!$E$9,IF(AND(AI699&gt;='Braços de IP'!$B$10,AI699&lt;='Braços de IP'!$D$10),'Braços de IP'!$E$10,IF(AND(AI699&gt;='Braços de IP'!$B$11,AI699&lt;='Braços de IP'!$D$11),'Braços de IP'!$E$11,IF(AND(AI699&gt;='Braços de IP'!$B$12,AI699&lt;='Braços de IP'!$D$12),'Braços de IP'!$E$12,IF(AND(AI699&gt;='Braços de IP'!$B$13,AI699&lt;='Braços de IP'!$D$13),'Braços de IP'!$E$13,IF(AND(AI699&gt;='Braços de IP'!$B$14,AI699&lt;='Braços de IP'!$D$14),'Braços de IP'!$E$14,"ERRO")))))))</f>
        <v>Curto II</v>
      </c>
      <c r="CW699" s="25"/>
      <c r="CX699" s="24" t="str">
        <f>IF($CW699="","",VLOOKUP($CW699,'Braços de IP'!$E$9:$I$15,2,0))</f>
        <v/>
      </c>
      <c r="CY699" s="27" t="str">
        <f>IF($CW699="","",VLOOKUP($CW699,'Braços de IP'!$E$9:$I$15,5,0))</f>
        <v/>
      </c>
      <c r="CZ699" s="24"/>
      <c r="DA699" s="24"/>
      <c r="DB699" s="24"/>
      <c r="DC699" s="24"/>
      <c r="DD699" s="24"/>
      <c r="DE699" s="24"/>
      <c r="DF699" s="28">
        <v>30</v>
      </c>
      <c r="DG699" s="29">
        <v>70</v>
      </c>
      <c r="DH699" s="28">
        <v>100</v>
      </c>
      <c r="DI699" s="30">
        <v>0.5714285714285714</v>
      </c>
      <c r="DJ699" s="32"/>
      <c r="DK699" s="15"/>
      <c r="DL699" s="15" t="s">
        <v>141</v>
      </c>
      <c r="DM699" s="15"/>
      <c r="DN699" s="33">
        <v>0.5714285714285714</v>
      </c>
    </row>
    <row r="700" spans="1:125" ht="15.75" hidden="1" customHeight="1" x14ac:dyDescent="0.3">
      <c r="C700" t="s">
        <v>991</v>
      </c>
      <c r="D700" s="15">
        <v>233</v>
      </c>
      <c r="E700" s="15" t="s">
        <v>146</v>
      </c>
      <c r="F700" s="15" t="s">
        <v>406</v>
      </c>
      <c r="G700" s="15">
        <v>-30.019017819999998</v>
      </c>
      <c r="H700" s="15">
        <v>-50.142108790000002</v>
      </c>
      <c r="I700" s="15" t="s">
        <v>154</v>
      </c>
      <c r="J700" s="15" t="s">
        <v>135</v>
      </c>
      <c r="K700" s="15" t="s">
        <v>136</v>
      </c>
      <c r="L700" s="15" t="s">
        <v>148</v>
      </c>
      <c r="M700" s="15">
        <v>150</v>
      </c>
      <c r="N700" s="15">
        <v>22</v>
      </c>
      <c r="O700" s="15">
        <v>0</v>
      </c>
      <c r="P700" s="15">
        <v>140</v>
      </c>
      <c r="Q700" s="20">
        <v>2</v>
      </c>
      <c r="R700" s="16">
        <v>0</v>
      </c>
      <c r="S700" s="16">
        <v>7</v>
      </c>
      <c r="T700" s="15"/>
      <c r="U700" s="15"/>
      <c r="V700" s="15">
        <v>0</v>
      </c>
      <c r="W700" s="15">
        <v>4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 t="s">
        <v>138</v>
      </c>
      <c r="AD700" s="15" t="s">
        <v>139</v>
      </c>
      <c r="AE700" s="15">
        <v>36.799999999999997</v>
      </c>
      <c r="AF700" s="15">
        <v>7.5</v>
      </c>
      <c r="AG700" s="15">
        <v>1</v>
      </c>
      <c r="AH700" s="15">
        <v>0.5</v>
      </c>
      <c r="AI700" s="15">
        <v>1.3</v>
      </c>
      <c r="AJ700" s="16">
        <f t="shared" si="341"/>
        <v>0.8</v>
      </c>
      <c r="AK700" s="16" t="s">
        <v>135</v>
      </c>
      <c r="AL700" s="16" t="s">
        <v>135</v>
      </c>
      <c r="AM700" s="15" t="s">
        <v>140</v>
      </c>
      <c r="AN700" s="16">
        <f t="shared" si="342"/>
        <v>2</v>
      </c>
      <c r="AO700" s="16">
        <v>0</v>
      </c>
      <c r="AP700" s="16">
        <v>0</v>
      </c>
      <c r="AQ700" s="16">
        <v>0</v>
      </c>
      <c r="AR700" s="16">
        <v>0</v>
      </c>
      <c r="AS700" s="16">
        <v>0</v>
      </c>
      <c r="AT700" s="16" t="s">
        <v>135</v>
      </c>
      <c r="AU700" s="17">
        <f t="shared" si="343"/>
        <v>0</v>
      </c>
      <c r="AV700" s="17"/>
      <c r="AW700" s="17">
        <f>VLOOKUP(I700,ABNT5101!$I$3:$J$9,2)</f>
        <v>10</v>
      </c>
      <c r="AX700" s="17">
        <f>VLOOKUP(I700,ABNT5101!$I$3:$M$9,5)</f>
        <v>0.18</v>
      </c>
      <c r="AY700" s="131" t="str">
        <f>_xlfn.XLOOKUP(I700,ABNT5101!$I:$I,ABNT5101!$L:$L)</f>
        <v>-</v>
      </c>
      <c r="AZ700" s="131">
        <f>_xlfn.XLOOKUP(I700,ABNT5101!$I:$I,ABNT5101!M:M)</f>
        <v>0.18</v>
      </c>
      <c r="BA700" s="131" t="str">
        <f>_xlfn.XLOOKUP(I700,ABNT5101!$I:$I,ABNT5101!N:N)</f>
        <v>-</v>
      </c>
      <c r="BB700" s="131">
        <f>_xlfn.XLOOKUP(I700,ABNT5101!$I:$I,ABNT5101!O:O)</f>
        <v>16</v>
      </c>
      <c r="BC700" s="18" t="str">
        <f t="shared" si="344"/>
        <v>ATENDE</v>
      </c>
      <c r="BD700" s="19">
        <f t="shared" si="345"/>
        <v>0.16100000000000003</v>
      </c>
      <c r="BE700" s="19">
        <f t="shared" si="346"/>
        <v>1.2777777777777777</v>
      </c>
      <c r="BF700" s="19" t="str">
        <f t="shared" si="347"/>
        <v>-</v>
      </c>
      <c r="BG700" s="20">
        <v>11.61</v>
      </c>
      <c r="BH700" s="20">
        <v>0.41</v>
      </c>
      <c r="BI700" s="20"/>
      <c r="BJ700" s="20"/>
      <c r="BK700" s="21"/>
      <c r="BL700" s="20"/>
      <c r="BM700" s="18" t="str">
        <f t="shared" si="348"/>
        <v>ATENDE</v>
      </c>
      <c r="BN700" s="18" t="str">
        <f t="shared" si="349"/>
        <v>ATENDE</v>
      </c>
      <c r="BO700" s="18" t="str">
        <f t="shared" si="350"/>
        <v>ATENDE</v>
      </c>
      <c r="BP700" s="18" t="str">
        <f t="shared" si="351"/>
        <v>ATENDE</v>
      </c>
      <c r="BQ700" s="22" t="str">
        <f t="shared" si="352"/>
        <v>C4</v>
      </c>
      <c r="BR700" s="22" t="s">
        <v>136</v>
      </c>
      <c r="BS700" s="23" t="e">
        <f t="shared" si="353"/>
        <v>#VALUE!</v>
      </c>
      <c r="BT700" s="20" t="s">
        <v>994</v>
      </c>
      <c r="BU700" s="20" t="s">
        <v>994</v>
      </c>
      <c r="BV700" s="132">
        <f>IF(BR700="-","-",_xlfn.XLOOKUP(BR700,ABNT5101!$B$4:$B$9,ABNT5101!$C$4:$C$9))</f>
        <v>3</v>
      </c>
      <c r="BW700" s="132">
        <f>IF(BR700="-","-",_xlfn.XLOOKUP(BR700,ABNT5101!$B$4:$B$9,ABNT5101!$D$4:$D$9))</f>
        <v>0.6</v>
      </c>
      <c r="BX700" s="18" t="str">
        <f t="shared" si="354"/>
        <v>ATENDE</v>
      </c>
      <c r="BY700" s="18" t="str">
        <f t="shared" si="355"/>
        <v>ATENDE</v>
      </c>
      <c r="BZ700" s="18" t="str">
        <f t="shared" si="356"/>
        <v>ATENDE</v>
      </c>
      <c r="CA700" s="22" t="str">
        <f t="shared" si="370"/>
        <v>P6</v>
      </c>
      <c r="CB700" s="23">
        <f t="shared" si="357"/>
        <v>0.72</v>
      </c>
      <c r="CC700" s="22">
        <v>5.16</v>
      </c>
      <c r="CD700" s="22">
        <v>3.11</v>
      </c>
      <c r="CE700" s="130">
        <f>IF(CA700="-","-",_xlfn.XLOOKUP(CA700,ABNT5101!$B$4:$B$9,ABNT5101!$C$4:$C$9))</f>
        <v>3</v>
      </c>
      <c r="CF700" s="130">
        <f>IF(CA700="-","-",_xlfn.XLOOKUP(CA700,ABNT5101!$B$4:$B$9,ABNT5101!$D$4:$D$9))</f>
        <v>0.6</v>
      </c>
      <c r="CG700" s="18" t="str">
        <f t="shared" si="358"/>
        <v>ATENDE</v>
      </c>
      <c r="CH700" s="18" t="str">
        <f t="shared" si="359"/>
        <v>ATENDE</v>
      </c>
      <c r="CI700" s="18" t="str">
        <f t="shared" si="360"/>
        <v>ATENDE</v>
      </c>
      <c r="CJ700" s="133" t="str">
        <f>_xlfn.XLOOKUP(CK700,'Banco de dados'!$B:$B,'Banco de dados'!$D:$D)</f>
        <v>TECNOWATT</v>
      </c>
      <c r="CK700" s="145" t="s">
        <v>828</v>
      </c>
      <c r="CL700" s="24" t="str">
        <f>_xlfn.XLOOKUP(CK700,'Banco de dados'!$B:$B,'Banco de dados'!$E:$E)</f>
        <v>SIGSAGPTLRRSSNDL_50W_61IBBRS
1-10C1MUN6.5</v>
      </c>
      <c r="CM700" s="24"/>
      <c r="CN700" s="24">
        <f>IF(CM700="-","-",_xlfn.XLOOKUP(CM700,'Banco de dados'!$B:$B,'Banco de dados'!$E:$E))</f>
        <v>0</v>
      </c>
      <c r="CO700" s="26">
        <v>1</v>
      </c>
      <c r="CP700" s="24">
        <f>_xlfn.XLOOKUP(CK700,'Banco de dados'!$B:$B,'Banco de dados'!$H:$H)</f>
        <v>50</v>
      </c>
      <c r="CQ700" s="24">
        <f>_xlfn.XLOOKUP(CM700,'Banco de dados'!$B:$B,'Banco de dados'!$H:$H)</f>
        <v>0</v>
      </c>
      <c r="CR700" s="24">
        <f>_xlfn.XLOOKUP(CK700,'Banco de dados'!$B:$B,'Banco de dados'!$F:$F)</f>
        <v>8163</v>
      </c>
      <c r="CS700" s="24">
        <f>_xlfn.XLOOKUP(CM700,'Banco de dados'!$B:$B,'Banco de dados'!$F:$F)</f>
        <v>0</v>
      </c>
      <c r="CT700" s="25">
        <v>0</v>
      </c>
      <c r="CU700" s="25">
        <v>10</v>
      </c>
      <c r="CV700" s="24" t="str">
        <f>IF(AI700&lt;=0.5,"Curto I",IF(AND(AI700&gt;='Braços de IP'!$B$9,AI700&lt;='Braços de IP'!$D$9),'Braços de IP'!$E$9,IF(AND(AI700&gt;='Braços de IP'!$B$10,AI700&lt;='Braços de IP'!$D$10),'Braços de IP'!$E$10,IF(AND(AI700&gt;='Braços de IP'!$B$11,AI700&lt;='Braços de IP'!$D$11),'Braços de IP'!$E$11,IF(AND(AI700&gt;='Braços de IP'!$B$12,AI700&lt;='Braços de IP'!$D$12),'Braços de IP'!$E$12,IF(AND(AI700&gt;='Braços de IP'!$B$13,AI700&lt;='Braços de IP'!$D$13),'Braços de IP'!$E$13,IF(AND(AI700&gt;='Braços de IP'!$B$14,AI700&lt;='Braços de IP'!$D$14),'Braços de IP'!$E$14,"ERRO")))))))</f>
        <v>Curto II</v>
      </c>
      <c r="CW700" s="25"/>
      <c r="CX700" s="24" t="str">
        <f>IF($CW700="","",VLOOKUP($CW700,'Braços de IP'!$E$9:$I$15,2,0))</f>
        <v/>
      </c>
      <c r="CY700" s="27" t="str">
        <f>IF($CW700="","",VLOOKUP($CW700,'Braços de IP'!$E$9:$I$15,5,0))</f>
        <v/>
      </c>
      <c r="CZ700" s="24"/>
      <c r="DA700" s="24"/>
      <c r="DB700" s="24"/>
      <c r="DC700" s="24"/>
      <c r="DD700" s="24"/>
      <c r="DE700" s="24"/>
      <c r="DF700" s="28">
        <v>30</v>
      </c>
      <c r="DG700" s="29">
        <v>70</v>
      </c>
      <c r="DH700" s="28">
        <v>100</v>
      </c>
      <c r="DI700" s="30">
        <v>0.5714285714285714</v>
      </c>
      <c r="DJ700" s="32"/>
      <c r="DK700" s="15"/>
      <c r="DL700" s="15" t="s">
        <v>141</v>
      </c>
      <c r="DM700" s="15"/>
      <c r="DN700" s="33">
        <v>0.5714285714285714</v>
      </c>
    </row>
    <row r="701" spans="1:125" ht="15.75" hidden="1" customHeight="1" x14ac:dyDescent="0.3">
      <c r="A701" s="156" t="s">
        <v>1016</v>
      </c>
      <c r="B701" s="156"/>
      <c r="C701" t="s">
        <v>991</v>
      </c>
      <c r="D701" s="15">
        <v>234</v>
      </c>
      <c r="E701" s="15" t="s">
        <v>164</v>
      </c>
      <c r="F701" s="15" t="s">
        <v>407</v>
      </c>
      <c r="G701" s="15">
        <v>-30.00798498</v>
      </c>
      <c r="H701" s="15">
        <v>-50.15511686</v>
      </c>
      <c r="I701" s="15" t="s">
        <v>199</v>
      </c>
      <c r="J701" s="15" t="s">
        <v>135</v>
      </c>
      <c r="K701" s="15">
        <v>0</v>
      </c>
      <c r="L701" s="15" t="s">
        <v>137</v>
      </c>
      <c r="M701" s="15">
        <v>50</v>
      </c>
      <c r="N701" s="15">
        <v>0</v>
      </c>
      <c r="O701" s="15">
        <v>0</v>
      </c>
      <c r="P701" s="15">
        <v>140</v>
      </c>
      <c r="Q701" s="20">
        <v>2</v>
      </c>
      <c r="R701" s="16">
        <v>0</v>
      </c>
      <c r="S701" s="16">
        <v>7</v>
      </c>
      <c r="T701" s="15"/>
      <c r="U701" s="15"/>
      <c r="V701" s="15">
        <v>0</v>
      </c>
      <c r="W701" s="15">
        <v>0</v>
      </c>
      <c r="X701" s="15">
        <v>20</v>
      </c>
      <c r="Y701" s="15">
        <v>0</v>
      </c>
      <c r="Z701" s="15">
        <v>0</v>
      </c>
      <c r="AA701" s="15">
        <v>0</v>
      </c>
      <c r="AB701" s="15">
        <v>0</v>
      </c>
      <c r="AC701" s="15" t="s">
        <v>138</v>
      </c>
      <c r="AD701" s="15" t="s">
        <v>139</v>
      </c>
      <c r="AE701" s="15">
        <v>44.09</v>
      </c>
      <c r="AF701" s="15">
        <v>8.6999999999999993</v>
      </c>
      <c r="AG701" s="15">
        <v>1</v>
      </c>
      <c r="AH701" s="15">
        <v>1.5</v>
      </c>
      <c r="AI701" s="15">
        <v>1.3</v>
      </c>
      <c r="AJ701" s="16">
        <f t="shared" si="341"/>
        <v>-0.19999999999999996</v>
      </c>
      <c r="AK701" s="16" t="s">
        <v>135</v>
      </c>
      <c r="AL701" s="16" t="s">
        <v>135</v>
      </c>
      <c r="AM701" s="15" t="s">
        <v>140</v>
      </c>
      <c r="AN701" s="16">
        <f t="shared" si="342"/>
        <v>2</v>
      </c>
      <c r="AO701" s="16">
        <v>0</v>
      </c>
      <c r="AP701" s="16">
        <v>0</v>
      </c>
      <c r="AQ701" s="16">
        <v>0</v>
      </c>
      <c r="AR701" s="16">
        <v>0</v>
      </c>
      <c r="AS701" s="16">
        <v>0</v>
      </c>
      <c r="AT701" s="16" t="s">
        <v>135</v>
      </c>
      <c r="AU701" s="17">
        <f t="shared" si="343"/>
        <v>0</v>
      </c>
      <c r="AV701" s="17"/>
      <c r="AW701" s="17">
        <f>VLOOKUP(I701,ABNT5101!$I$3:$J$9,2)</f>
        <v>30</v>
      </c>
      <c r="AX701" s="17">
        <f>VLOOKUP(I701,ABNT5101!$I$3:$M$9,5)</f>
        <v>0.38</v>
      </c>
      <c r="AY701" s="131" t="str">
        <f>_xlfn.XLOOKUP(I701,ABNT5101!$I:$I,ABNT5101!$L:$L)</f>
        <v>-</v>
      </c>
      <c r="AZ701" s="131">
        <f>_xlfn.XLOOKUP(I701,ABNT5101!$I:$I,ABNT5101!M:M)</f>
        <v>0.38</v>
      </c>
      <c r="BA701" s="131" t="str">
        <f>_xlfn.XLOOKUP(I701,ABNT5101!$I:$I,ABNT5101!N:N)</f>
        <v>-</v>
      </c>
      <c r="BB701" s="131">
        <f>_xlfn.XLOOKUP(I701,ABNT5101!$I:$I,ABNT5101!O:O)</f>
        <v>14</v>
      </c>
      <c r="BC701" s="18" t="str">
        <f t="shared" si="344"/>
        <v>ATENDE</v>
      </c>
      <c r="BD701" s="19">
        <f t="shared" si="345"/>
        <v>9.2666666666666675E-2</v>
      </c>
      <c r="BE701" s="19">
        <f t="shared" si="346"/>
        <v>2.6315789473684292E-2</v>
      </c>
      <c r="BF701" s="19" t="str">
        <f t="shared" si="347"/>
        <v>-</v>
      </c>
      <c r="BG701" s="20">
        <v>32.78</v>
      </c>
      <c r="BH701" s="20">
        <v>0.39</v>
      </c>
      <c r="BI701" s="20"/>
      <c r="BJ701" s="20"/>
      <c r="BK701" s="21"/>
      <c r="BL701" s="20"/>
      <c r="BM701" s="18" t="str">
        <f t="shared" si="348"/>
        <v>ATENDE</v>
      </c>
      <c r="BN701" s="18" t="str">
        <f t="shared" si="349"/>
        <v>ATENDE</v>
      </c>
      <c r="BO701" s="18" t="str">
        <f t="shared" si="350"/>
        <v>ATENDE</v>
      </c>
      <c r="BP701" s="18" t="str">
        <f t="shared" si="351"/>
        <v>ATENDE</v>
      </c>
      <c r="BQ701" s="22" t="str">
        <f t="shared" si="352"/>
        <v>C1</v>
      </c>
      <c r="BR701" s="22" t="s">
        <v>135</v>
      </c>
      <c r="BS701" s="23" t="e">
        <f t="shared" si="353"/>
        <v>#VALUE!</v>
      </c>
      <c r="BT701" s="20" t="s">
        <v>994</v>
      </c>
      <c r="BU701" s="20" t="s">
        <v>994</v>
      </c>
      <c r="BV701" s="132" t="str">
        <f>IF(BR701="-","-",_xlfn.XLOOKUP(BR701,ABNT5101!$B$4:$B$9,ABNT5101!$C$4:$C$9))</f>
        <v>-</v>
      </c>
      <c r="BW701" s="132" t="str">
        <f>IF(BR701="-","-",_xlfn.XLOOKUP(BR701,ABNT5101!$B$4:$B$9,ABNT5101!$D$4:$D$9))</f>
        <v>-</v>
      </c>
      <c r="BX701" s="18" t="str">
        <f t="shared" si="354"/>
        <v>-</v>
      </c>
      <c r="BY701" s="18" t="str">
        <f t="shared" si="355"/>
        <v>-</v>
      </c>
      <c r="BZ701" s="18" t="str">
        <f t="shared" si="356"/>
        <v>-</v>
      </c>
      <c r="CA701" s="22" t="s">
        <v>135</v>
      </c>
      <c r="CB701" s="23" t="e">
        <f t="shared" si="357"/>
        <v>#VALUE!</v>
      </c>
      <c r="CC701" s="22" t="s">
        <v>994</v>
      </c>
      <c r="CD701" s="22" t="s">
        <v>994</v>
      </c>
      <c r="CE701" s="130" t="str">
        <f>IF(CA701="-","-",_xlfn.XLOOKUP(CA701,ABNT5101!$B$4:$B$9,ABNT5101!$C$4:$C$9))</f>
        <v>-</v>
      </c>
      <c r="CF701" s="130" t="str">
        <f>IF(CA701="-","-",_xlfn.XLOOKUP(CA701,ABNT5101!$B$4:$B$9,ABNT5101!$D$4:$D$9))</f>
        <v>-</v>
      </c>
      <c r="CG701" s="18" t="str">
        <f t="shared" si="358"/>
        <v>-</v>
      </c>
      <c r="CH701" s="18" t="str">
        <f t="shared" si="359"/>
        <v>-</v>
      </c>
      <c r="CI701" s="18" t="str">
        <f t="shared" si="360"/>
        <v>-</v>
      </c>
      <c r="CJ701" s="133" t="str">
        <f>_xlfn.XLOOKUP(CK701,'Banco de dados'!$B:$B,'Banco de dados'!$D:$D)</f>
        <v>LEDSTAR</v>
      </c>
      <c r="CK701" s="145" t="str">
        <f>'Banco de dados'!B47</f>
        <v xml:space="preserve"> SL VT 9.3 200W</v>
      </c>
      <c r="CL701" s="24" t="str">
        <f>_xlfn.XLOOKUP(CK701,'Banco de dados'!$B:$B,'Banco de dados'!$E:$E)</f>
        <v>LUM LED SL VT 9.3 200W</v>
      </c>
      <c r="CM701" s="24"/>
      <c r="CN701" s="24" t="e">
        <f>IF(CM701="-","-",_xlfn.XLOOKUP(CM701,'Banco de dados'!$B:$B,'Banco de dados'!$E:$E))</f>
        <v>#N/A</v>
      </c>
      <c r="CO701" s="26">
        <v>1</v>
      </c>
      <c r="CP701" s="24">
        <f>_xlfn.XLOOKUP(CK701,'Banco de dados'!$B:$B,'Banco de dados'!$H:$H)</f>
        <v>200</v>
      </c>
      <c r="CQ701" s="24">
        <f>_xlfn.XLOOKUP(CM701,'Banco de dados'!$B:$B,'Banco de dados'!$H:$H)</f>
        <v>0</v>
      </c>
      <c r="CR701" s="24">
        <f>_xlfn.XLOOKUP(CK701,'Banco de dados'!$B:$B,'Banco de dados'!$F:$F)</f>
        <v>32740.2</v>
      </c>
      <c r="CS701" s="24">
        <f>_xlfn.XLOOKUP(CM701,'Banco de dados'!$B:$B,'Banco de dados'!$F:$F)</f>
        <v>0</v>
      </c>
      <c r="CT701" s="25">
        <v>0</v>
      </c>
      <c r="CU701" s="25"/>
      <c r="CV701" s="24" t="str">
        <f>IF(AI701&lt;=0.5,"Curto I",IF(AND(AI701&gt;='Braços de IP'!$B$9,AI701&lt;='Braços de IP'!$D$9),'Braços de IP'!$E$9,IF(AND(AI701&gt;='Braços de IP'!$B$10,AI701&lt;='Braços de IP'!$D$10),'Braços de IP'!$E$10,IF(AND(AI701&gt;='Braços de IP'!$B$11,AI701&lt;='Braços de IP'!$D$11),'Braços de IP'!$E$11,IF(AND(AI701&gt;='Braços de IP'!$B$12,AI701&lt;='Braços de IP'!$D$12),'Braços de IP'!$E$12,IF(AND(AI701&gt;='Braços de IP'!$B$13,AI701&lt;='Braços de IP'!$D$13),'Braços de IP'!$E$13,IF(AND(AI701&gt;='Braços de IP'!$B$14,AI701&lt;='Braços de IP'!$D$14),'Braços de IP'!$E$14,"ERRO")))))))</f>
        <v>Curto II</v>
      </c>
      <c r="CW701" s="25"/>
      <c r="CX701" s="24" t="str">
        <f>IF($CW701="","",VLOOKUP($CW701,'Braços de IP'!$E$9:$I$15,2,0))</f>
        <v/>
      </c>
      <c r="CY701" s="27" t="str">
        <f>IF($CW701="","",VLOOKUP($CW701,'Braços de IP'!$E$9:$I$15,5,0))</f>
        <v/>
      </c>
      <c r="CZ701" s="24"/>
      <c r="DA701" s="24"/>
      <c r="DB701" s="24"/>
      <c r="DC701" s="24"/>
      <c r="DD701" s="24"/>
      <c r="DE701" s="24"/>
      <c r="DF701" s="28">
        <v>30</v>
      </c>
      <c r="DG701" s="29">
        <v>70</v>
      </c>
      <c r="DH701" s="28">
        <v>100</v>
      </c>
      <c r="DI701" s="30">
        <v>0.5714285714285714</v>
      </c>
      <c r="DJ701" s="32"/>
      <c r="DK701" s="15"/>
      <c r="DL701" s="15" t="s">
        <v>141</v>
      </c>
      <c r="DM701" s="15"/>
      <c r="DN701" s="33">
        <v>0.5714285714285714</v>
      </c>
    </row>
    <row r="702" spans="1:125" ht="15.75" customHeight="1" x14ac:dyDescent="0.3">
      <c r="A702" s="156" t="s">
        <v>1016</v>
      </c>
      <c r="B702" s="156"/>
      <c r="C702" t="s">
        <v>991</v>
      </c>
      <c r="D702" s="15">
        <v>234</v>
      </c>
      <c r="E702" s="15" t="s">
        <v>164</v>
      </c>
      <c r="F702" s="15" t="s">
        <v>407</v>
      </c>
      <c r="G702" s="15">
        <v>-30.00798498</v>
      </c>
      <c r="H702" s="15">
        <v>-50.15511686</v>
      </c>
      <c r="I702" s="15" t="s">
        <v>199</v>
      </c>
      <c r="J702" s="15" t="s">
        <v>135</v>
      </c>
      <c r="K702" s="15">
        <v>0</v>
      </c>
      <c r="L702" s="15" t="s">
        <v>137</v>
      </c>
      <c r="M702" s="15">
        <v>50</v>
      </c>
      <c r="N702" s="15">
        <v>0</v>
      </c>
      <c r="O702" s="15">
        <v>0</v>
      </c>
      <c r="P702" s="15">
        <v>140</v>
      </c>
      <c r="Q702" s="20">
        <v>2</v>
      </c>
      <c r="R702" s="16">
        <v>0</v>
      </c>
      <c r="S702" s="16">
        <v>7</v>
      </c>
      <c r="T702" s="15"/>
      <c r="U702" s="15"/>
      <c r="V702" s="15">
        <v>0</v>
      </c>
      <c r="W702" s="15">
        <v>0</v>
      </c>
      <c r="X702" s="15">
        <v>20</v>
      </c>
      <c r="Y702" s="15">
        <v>0</v>
      </c>
      <c r="Z702" s="15">
        <v>0</v>
      </c>
      <c r="AA702" s="15">
        <v>0</v>
      </c>
      <c r="AB702" s="15">
        <v>0</v>
      </c>
      <c r="AC702" s="15" t="s">
        <v>138</v>
      </c>
      <c r="AD702" s="15" t="s">
        <v>139</v>
      </c>
      <c r="AE702" s="15">
        <v>44.09</v>
      </c>
      <c r="AF702" s="15">
        <v>8.6999999999999993</v>
      </c>
      <c r="AG702" s="15">
        <v>1</v>
      </c>
      <c r="AH702" s="15">
        <v>1.5</v>
      </c>
      <c r="AI702" s="15">
        <v>1.3</v>
      </c>
      <c r="AJ702" s="16">
        <f t="shared" si="341"/>
        <v>-0.19999999999999996</v>
      </c>
      <c r="AK702" s="16" t="s">
        <v>135</v>
      </c>
      <c r="AL702" s="16" t="s">
        <v>135</v>
      </c>
      <c r="AM702" s="15" t="s">
        <v>140</v>
      </c>
      <c r="AN702" s="16">
        <f t="shared" si="342"/>
        <v>2</v>
      </c>
      <c r="AO702" s="16">
        <v>0</v>
      </c>
      <c r="AP702" s="16">
        <v>0</v>
      </c>
      <c r="AQ702" s="16">
        <v>0</v>
      </c>
      <c r="AR702" s="16">
        <v>0</v>
      </c>
      <c r="AS702" s="16">
        <v>0</v>
      </c>
      <c r="AT702" s="16" t="s">
        <v>135</v>
      </c>
      <c r="AU702" s="17">
        <f t="shared" si="343"/>
        <v>0</v>
      </c>
      <c r="AV702" s="17"/>
      <c r="AW702" s="17">
        <f>VLOOKUP(I702,ABNT5101!$I$3:$J$9,2)</f>
        <v>30</v>
      </c>
      <c r="AX702" s="17">
        <f>VLOOKUP(I702,ABNT5101!$I$3:$M$9,5)</f>
        <v>0.38</v>
      </c>
      <c r="AY702" s="131" t="str">
        <f>_xlfn.XLOOKUP(I702,ABNT5101!$I:$I,ABNT5101!$L:$L)</f>
        <v>-</v>
      </c>
      <c r="AZ702" s="131">
        <f>_xlfn.XLOOKUP(I702,ABNT5101!$I:$I,ABNT5101!M:M)</f>
        <v>0.38</v>
      </c>
      <c r="BA702" s="131" t="str">
        <f>_xlfn.XLOOKUP(I702,ABNT5101!$I:$I,ABNT5101!N:N)</f>
        <v>-</v>
      </c>
      <c r="BB702" s="131">
        <f>_xlfn.XLOOKUP(I702,ABNT5101!$I:$I,ABNT5101!O:O)</f>
        <v>14</v>
      </c>
      <c r="BC702" s="18" t="str">
        <f t="shared" si="344"/>
        <v>ATENDE</v>
      </c>
      <c r="BD702" s="19">
        <f t="shared" si="345"/>
        <v>3.3666666666666734E-2</v>
      </c>
      <c r="BE702" s="19">
        <f t="shared" si="346"/>
        <v>-2.6315789473684181E-2</v>
      </c>
      <c r="BF702" s="19" t="str">
        <f t="shared" si="347"/>
        <v>-</v>
      </c>
      <c r="BG702" s="20">
        <v>31.01</v>
      </c>
      <c r="BH702" s="20">
        <v>0.37</v>
      </c>
      <c r="BI702" s="20"/>
      <c r="BJ702" s="20"/>
      <c r="BK702" s="21"/>
      <c r="BL702" s="20"/>
      <c r="BM702" s="18" t="str">
        <f t="shared" si="348"/>
        <v>ATENDE</v>
      </c>
      <c r="BN702" s="18" t="str">
        <f t="shared" si="349"/>
        <v>ATENDE</v>
      </c>
      <c r="BO702" s="18" t="str">
        <f t="shared" si="350"/>
        <v>ATENDIMENTO LIMIAR</v>
      </c>
      <c r="BP702" s="18" t="str">
        <f t="shared" si="351"/>
        <v>ATENDE</v>
      </c>
      <c r="BQ702" s="22" t="str">
        <f t="shared" si="352"/>
        <v>C1</v>
      </c>
      <c r="BR702" s="22" t="s">
        <v>135</v>
      </c>
      <c r="BS702" s="23" t="e">
        <f t="shared" si="353"/>
        <v>#VALUE!</v>
      </c>
      <c r="BT702" s="20" t="s">
        <v>994</v>
      </c>
      <c r="BU702" s="20" t="s">
        <v>994</v>
      </c>
      <c r="BV702" s="132" t="str">
        <f>IF(BR702="-","-",_xlfn.XLOOKUP(BR702,ABNT5101!$B$4:$B$9,ABNT5101!$C$4:$C$9))</f>
        <v>-</v>
      </c>
      <c r="BW702" s="132" t="str">
        <f>IF(BR702="-","-",_xlfn.XLOOKUP(BR702,ABNT5101!$B$4:$B$9,ABNT5101!$D$4:$D$9))</f>
        <v>-</v>
      </c>
      <c r="BX702" s="18" t="str">
        <f t="shared" si="354"/>
        <v>-</v>
      </c>
      <c r="BY702" s="18" t="str">
        <f t="shared" si="355"/>
        <v>-</v>
      </c>
      <c r="BZ702" s="18" t="str">
        <f t="shared" si="356"/>
        <v>-</v>
      </c>
      <c r="CA702" s="22" t="s">
        <v>135</v>
      </c>
      <c r="CB702" s="23" t="e">
        <f t="shared" si="357"/>
        <v>#VALUE!</v>
      </c>
      <c r="CC702" s="22" t="s">
        <v>994</v>
      </c>
      <c r="CD702" s="22" t="s">
        <v>994</v>
      </c>
      <c r="CE702" s="130" t="str">
        <f>IF(CA702="-","-",_xlfn.XLOOKUP(CA702,ABNT5101!$B$4:$B$9,ABNT5101!$C$4:$C$9))</f>
        <v>-</v>
      </c>
      <c r="CF702" s="130" t="str">
        <f>IF(CA702="-","-",_xlfn.XLOOKUP(CA702,ABNT5101!$B$4:$B$9,ABNT5101!$D$4:$D$9))</f>
        <v>-</v>
      </c>
      <c r="CG702" s="18" t="str">
        <f t="shared" si="358"/>
        <v>-</v>
      </c>
      <c r="CH702" s="18" t="str">
        <f t="shared" si="359"/>
        <v>-</v>
      </c>
      <c r="CI702" s="18" t="str">
        <f t="shared" si="360"/>
        <v>-</v>
      </c>
      <c r="CJ702" s="133" t="str">
        <f>_xlfn.XLOOKUP(CK702,'Banco de dados'!$B:$B,'Banco de dados'!$D:$D)</f>
        <v>SX LIGHTING</v>
      </c>
      <c r="CK702" s="145" t="str">
        <f>'Banco de dados'!B62</f>
        <v>SX-INLPP090HF</v>
      </c>
      <c r="CL702" s="24" t="str">
        <f>_xlfn.XLOOKUP(CK702,'Banco de dados'!$B:$B,'Banco de dados'!$E:$E)</f>
        <v>SXINLPP090K40L12CZF7PHF</v>
      </c>
      <c r="CM702" s="24"/>
      <c r="CN702" s="24" t="e">
        <f>IF(CM702="-","-",_xlfn.XLOOKUP(CM702,'Banco de dados'!$B:$B,'Banco de dados'!$E:$E))</f>
        <v>#N/A</v>
      </c>
      <c r="CO702" s="26">
        <v>1</v>
      </c>
      <c r="CP702" s="24">
        <f>_xlfn.XLOOKUP(CK702,'Banco de dados'!$B:$B,'Banco de dados'!$H:$H)</f>
        <v>90</v>
      </c>
      <c r="CQ702" s="24" t="e">
        <f>_xlfn.XLOOKUP(CM702,'Banco de dados'!$B:$B,'Banco de dados'!$H:$H)</f>
        <v>#N/A</v>
      </c>
      <c r="CR702" s="24">
        <f>_xlfn.XLOOKUP(CK702,'Banco de dados'!$B:$B,'Banco de dados'!$F:$F)</f>
        <v>15476</v>
      </c>
      <c r="CS702" s="24">
        <f>_xlfn.XLOOKUP(CM702,'Banco de dados'!$B:$B,'Banco de dados'!$F:$F)</f>
        <v>0</v>
      </c>
      <c r="CT702" s="25">
        <v>0</v>
      </c>
      <c r="CU702" s="25">
        <v>10</v>
      </c>
      <c r="CV702" s="24" t="str">
        <f>IF(AI702&lt;=0.5,"Curto I",IF(AND(AI702&gt;='Braços de IP'!$B$9,AI702&lt;='Braços de IP'!$D$9),'Braços de IP'!$E$9,IF(AND(AI702&gt;='Braços de IP'!$B$10,AI702&lt;='Braços de IP'!$D$10),'Braços de IP'!$E$10,IF(AND(AI702&gt;='Braços de IP'!$B$11,AI702&lt;='Braços de IP'!$D$11),'Braços de IP'!$E$11,IF(AND(AI702&gt;='Braços de IP'!$B$12,AI702&lt;='Braços de IP'!$D$12),'Braços de IP'!$E$12,IF(AND(AI702&gt;='Braços de IP'!$B$13,AI702&lt;='Braços de IP'!$D$13),'Braços de IP'!$E$13,IF(AND(AI702&gt;='Braços de IP'!$B$14,AI702&lt;='Braços de IP'!$D$14),'Braços de IP'!$E$14,"ERRO")))))))</f>
        <v>Curto II</v>
      </c>
      <c r="CW702" s="25" t="s">
        <v>157</v>
      </c>
      <c r="CX702" s="24">
        <f>IF($CW702="","",VLOOKUP($CW702,'Braços de IP'!$E$9:$I$15,2,0))</f>
        <v>1.8</v>
      </c>
      <c r="CY702" s="27">
        <f>IF($CW702="","",VLOOKUP($CW702,'Braços de IP'!$E$9:$I$15,5,0))</f>
        <v>7</v>
      </c>
      <c r="CZ702" s="24" t="s">
        <v>659</v>
      </c>
      <c r="DA702" s="24"/>
      <c r="DB702" s="24">
        <v>2</v>
      </c>
      <c r="DC702" s="24" t="s">
        <v>1028</v>
      </c>
      <c r="DD702" s="24"/>
      <c r="DE702" s="24"/>
      <c r="DF702" s="28">
        <v>30</v>
      </c>
      <c r="DG702" s="29">
        <v>70</v>
      </c>
      <c r="DH702" s="28">
        <v>100</v>
      </c>
      <c r="DI702" s="30">
        <v>0.5714285714285714</v>
      </c>
      <c r="DJ702" s="32"/>
      <c r="DK702" s="15"/>
      <c r="DL702" s="15" t="s">
        <v>141</v>
      </c>
      <c r="DM702" s="15"/>
      <c r="DN702" s="33">
        <v>0.5714285714285714</v>
      </c>
      <c r="DU702" t="s">
        <v>659</v>
      </c>
    </row>
    <row r="703" spans="1:125" ht="15.75" hidden="1" customHeight="1" x14ac:dyDescent="0.3">
      <c r="A703" s="156" t="s">
        <v>1016</v>
      </c>
      <c r="B703" s="156"/>
      <c r="C703" t="s">
        <v>991</v>
      </c>
      <c r="D703" s="15">
        <v>234</v>
      </c>
      <c r="E703" s="15" t="s">
        <v>164</v>
      </c>
      <c r="F703" s="15" t="s">
        <v>407</v>
      </c>
      <c r="G703" s="15">
        <v>-30.00798498</v>
      </c>
      <c r="H703" s="15">
        <v>-50.15511686</v>
      </c>
      <c r="I703" s="15" t="s">
        <v>199</v>
      </c>
      <c r="J703" s="15" t="s">
        <v>135</v>
      </c>
      <c r="K703" s="15">
        <v>0</v>
      </c>
      <c r="L703" s="15" t="s">
        <v>137</v>
      </c>
      <c r="M703" s="15">
        <v>50</v>
      </c>
      <c r="N703" s="15">
        <v>0</v>
      </c>
      <c r="O703" s="15">
        <v>0</v>
      </c>
      <c r="P703" s="15">
        <v>140</v>
      </c>
      <c r="Q703" s="20">
        <v>2</v>
      </c>
      <c r="R703" s="16">
        <v>0</v>
      </c>
      <c r="S703" s="16">
        <v>7</v>
      </c>
      <c r="T703" s="15"/>
      <c r="U703" s="15"/>
      <c r="V703" s="15">
        <v>0</v>
      </c>
      <c r="W703" s="15">
        <v>0</v>
      </c>
      <c r="X703" s="15">
        <v>20</v>
      </c>
      <c r="Y703" s="15">
        <v>0</v>
      </c>
      <c r="Z703" s="15">
        <v>0</v>
      </c>
      <c r="AA703" s="15">
        <v>0</v>
      </c>
      <c r="AB703" s="15">
        <v>0</v>
      </c>
      <c r="AC703" s="15" t="s">
        <v>138</v>
      </c>
      <c r="AD703" s="15" t="s">
        <v>139</v>
      </c>
      <c r="AE703" s="15">
        <v>44.09</v>
      </c>
      <c r="AF703" s="15">
        <v>8.6999999999999993</v>
      </c>
      <c r="AG703" s="15">
        <v>1</v>
      </c>
      <c r="AH703" s="15">
        <v>1.5</v>
      </c>
      <c r="AI703" s="15">
        <v>1.3</v>
      </c>
      <c r="AJ703" s="16">
        <f t="shared" si="341"/>
        <v>-0.19999999999999996</v>
      </c>
      <c r="AK703" s="16" t="s">
        <v>135</v>
      </c>
      <c r="AL703" s="16" t="s">
        <v>135</v>
      </c>
      <c r="AM703" s="15" t="s">
        <v>140</v>
      </c>
      <c r="AN703" s="16">
        <f t="shared" si="342"/>
        <v>2</v>
      </c>
      <c r="AO703" s="16">
        <v>0</v>
      </c>
      <c r="AP703" s="16">
        <v>0</v>
      </c>
      <c r="AQ703" s="16">
        <v>0</v>
      </c>
      <c r="AR703" s="16">
        <v>0</v>
      </c>
      <c r="AS703" s="16">
        <v>0</v>
      </c>
      <c r="AT703" s="16" t="s">
        <v>135</v>
      </c>
      <c r="AU703" s="17">
        <f t="shared" si="343"/>
        <v>0</v>
      </c>
      <c r="AV703" s="17"/>
      <c r="AW703" s="17">
        <f>VLOOKUP(I703,ABNT5101!$I$3:$J$9,2)</f>
        <v>30</v>
      </c>
      <c r="AX703" s="17">
        <f>VLOOKUP(I703,ABNT5101!$I$3:$M$9,5)</f>
        <v>0.38</v>
      </c>
      <c r="AY703" s="131" t="str">
        <f>_xlfn.XLOOKUP(I703,ABNT5101!$I:$I,ABNT5101!$L:$L)</f>
        <v>-</v>
      </c>
      <c r="AZ703" s="131">
        <f>_xlfn.XLOOKUP(I703,ABNT5101!$I:$I,ABNT5101!M:M)</f>
        <v>0.38</v>
      </c>
      <c r="BA703" s="131" t="str">
        <f>_xlfn.XLOOKUP(I703,ABNT5101!$I:$I,ABNT5101!N:N)</f>
        <v>-</v>
      </c>
      <c r="BB703" s="131">
        <f>_xlfn.XLOOKUP(I703,ABNT5101!$I:$I,ABNT5101!O:O)</f>
        <v>14</v>
      </c>
      <c r="BC703" s="18" t="str">
        <f t="shared" si="344"/>
        <v>ATENDE</v>
      </c>
      <c r="BD703" s="19">
        <f t="shared" si="345"/>
        <v>5.4333333333333345E-2</v>
      </c>
      <c r="BE703" s="19">
        <f t="shared" si="346"/>
        <v>0.8157894736842104</v>
      </c>
      <c r="BF703" s="19" t="str">
        <f t="shared" si="347"/>
        <v>-</v>
      </c>
      <c r="BG703" s="20">
        <v>31.63</v>
      </c>
      <c r="BH703" s="20">
        <v>0.69</v>
      </c>
      <c r="BI703" s="20"/>
      <c r="BJ703" s="20"/>
      <c r="BK703" s="21"/>
      <c r="BL703" s="20"/>
      <c r="BM703" s="18" t="str">
        <f t="shared" si="348"/>
        <v>ATENDE</v>
      </c>
      <c r="BN703" s="18" t="str">
        <f t="shared" si="349"/>
        <v>ATENDE</v>
      </c>
      <c r="BO703" s="18" t="str">
        <f t="shared" si="350"/>
        <v>ATENDE</v>
      </c>
      <c r="BP703" s="18" t="str">
        <f t="shared" si="351"/>
        <v>ATENDE</v>
      </c>
      <c r="BQ703" s="22" t="str">
        <f t="shared" si="352"/>
        <v>C1</v>
      </c>
      <c r="BR703" s="22" t="s">
        <v>135</v>
      </c>
      <c r="BS703" s="23" t="e">
        <f t="shared" si="353"/>
        <v>#VALUE!</v>
      </c>
      <c r="BT703" s="20" t="s">
        <v>994</v>
      </c>
      <c r="BU703" s="20" t="s">
        <v>994</v>
      </c>
      <c r="BV703" s="132" t="str">
        <f>IF(BR703="-","-",_xlfn.XLOOKUP(BR703,ABNT5101!$B$4:$B$9,ABNT5101!$C$4:$C$9))</f>
        <v>-</v>
      </c>
      <c r="BW703" s="132" t="str">
        <f>IF(BR703="-","-",_xlfn.XLOOKUP(BR703,ABNT5101!$B$4:$B$9,ABNT5101!$D$4:$D$9))</f>
        <v>-</v>
      </c>
      <c r="BX703" s="18" t="str">
        <f t="shared" si="354"/>
        <v>-</v>
      </c>
      <c r="BY703" s="18" t="str">
        <f t="shared" si="355"/>
        <v>-</v>
      </c>
      <c r="BZ703" s="18" t="str">
        <f t="shared" si="356"/>
        <v>-</v>
      </c>
      <c r="CA703" s="22" t="s">
        <v>135</v>
      </c>
      <c r="CB703" s="23" t="e">
        <f t="shared" si="357"/>
        <v>#VALUE!</v>
      </c>
      <c r="CC703" s="22" t="s">
        <v>994</v>
      </c>
      <c r="CD703" s="22" t="s">
        <v>994</v>
      </c>
      <c r="CE703" s="130" t="str">
        <f>IF(CA703="-","-",_xlfn.XLOOKUP(CA703,ABNT5101!$B$4:$B$9,ABNT5101!$C$4:$C$9))</f>
        <v>-</v>
      </c>
      <c r="CF703" s="130" t="str">
        <f>IF(CA703="-","-",_xlfn.XLOOKUP(CA703,ABNT5101!$B$4:$B$9,ABNT5101!$D$4:$D$9))</f>
        <v>-</v>
      </c>
      <c r="CG703" s="18" t="str">
        <f t="shared" si="358"/>
        <v>-</v>
      </c>
      <c r="CH703" s="18" t="str">
        <f t="shared" si="359"/>
        <v>-</v>
      </c>
      <c r="CI703" s="18" t="str">
        <f t="shared" si="360"/>
        <v>-</v>
      </c>
      <c r="CJ703" s="133" t="str">
        <f>_xlfn.XLOOKUP(CK703,'Banco de dados'!$B:$B,'Banco de dados'!$D:$D)</f>
        <v>TECNOWATT</v>
      </c>
      <c r="CK703" s="145" t="str">
        <f>'Banco de dados'!B75</f>
        <v xml:space="preserve">SIGSAGPTLRRSSNDL100W125IBBRS
</v>
      </c>
      <c r="CL703" s="24" t="str">
        <f>_xlfn.XLOOKUP(CK703,'Banco de dados'!$B:$B,'Banco de dados'!$E:$E)</f>
        <v>SIGSAGPTLRRSSNDL100W125IBBRS
1-10C1MUN6.5</v>
      </c>
      <c r="CM703" s="24"/>
      <c r="CN703" s="24" t="e">
        <f>IF(CM703="-","-",_xlfn.XLOOKUP(CM703,'Banco de dados'!$B:$B,'Banco de dados'!$E:$E))</f>
        <v>#N/A</v>
      </c>
      <c r="CO703" s="26">
        <v>1</v>
      </c>
      <c r="CP703" s="24">
        <f>_xlfn.XLOOKUP(CK703,'Banco de dados'!$B:$B,'Banco de dados'!$H:$H)</f>
        <v>100</v>
      </c>
      <c r="CQ703" s="24">
        <f>_xlfn.XLOOKUP(CM703,'Banco de dados'!$B:$B,'Banco de dados'!$H:$H)</f>
        <v>0</v>
      </c>
      <c r="CR703" s="24">
        <f>_xlfn.XLOOKUP(CK703,'Banco de dados'!$B:$B,'Banco de dados'!$F:$F)</f>
        <v>15162</v>
      </c>
      <c r="CS703" s="24">
        <f>_xlfn.XLOOKUP(CM703,'Banco de dados'!$B:$B,'Banco de dados'!$F:$F)</f>
        <v>0</v>
      </c>
      <c r="CT703" s="25">
        <v>0</v>
      </c>
      <c r="CU703" s="25"/>
      <c r="CV703" s="24" t="str">
        <f>IF(AI703&lt;=0.5,"Curto I",IF(AND(AI703&gt;='Braços de IP'!$B$9,AI703&lt;='Braços de IP'!$D$9),'Braços de IP'!$E$9,IF(AND(AI703&gt;='Braços de IP'!$B$10,AI703&lt;='Braços de IP'!$D$10),'Braços de IP'!$E$10,IF(AND(AI703&gt;='Braços de IP'!$B$11,AI703&lt;='Braços de IP'!$D$11),'Braços de IP'!$E$11,IF(AND(AI703&gt;='Braços de IP'!$B$12,AI703&lt;='Braços de IP'!$D$12),'Braços de IP'!$E$12,IF(AND(AI703&gt;='Braços de IP'!$B$13,AI703&lt;='Braços de IP'!$D$13),'Braços de IP'!$E$13,IF(AND(AI703&gt;='Braços de IP'!$B$14,AI703&lt;='Braços de IP'!$D$14),'Braços de IP'!$E$14,"ERRO")))))))</f>
        <v>Curto II</v>
      </c>
      <c r="CW703" s="25"/>
      <c r="CX703" s="24"/>
      <c r="CY703" s="27"/>
      <c r="CZ703" s="24" t="s">
        <v>646</v>
      </c>
      <c r="DA703" s="24">
        <v>1</v>
      </c>
      <c r="DB703" s="24"/>
      <c r="DC703" s="24" t="s">
        <v>1027</v>
      </c>
      <c r="DD703" s="24"/>
      <c r="DE703" s="24"/>
      <c r="DF703" s="28">
        <v>30</v>
      </c>
      <c r="DG703" s="29">
        <v>70</v>
      </c>
      <c r="DH703" s="28">
        <v>100</v>
      </c>
      <c r="DI703" s="30">
        <v>0.5714285714285714</v>
      </c>
      <c r="DJ703" s="32"/>
      <c r="DK703" s="15"/>
      <c r="DL703" s="15" t="s">
        <v>141</v>
      </c>
      <c r="DM703" s="15"/>
      <c r="DN703" s="33">
        <v>0.5714285714285714</v>
      </c>
      <c r="DU703" t="s">
        <v>141</v>
      </c>
    </row>
    <row r="704" spans="1:125" ht="15.75" hidden="1" customHeight="1" x14ac:dyDescent="0.3">
      <c r="C704" t="s">
        <v>991</v>
      </c>
      <c r="D704" s="15">
        <v>235</v>
      </c>
      <c r="E704" s="15" t="s">
        <v>132</v>
      </c>
      <c r="F704" s="15" t="s">
        <v>408</v>
      </c>
      <c r="G704" s="15">
        <v>-30.012355840000001</v>
      </c>
      <c r="H704" s="15">
        <v>-50.158128720000001</v>
      </c>
      <c r="I704" s="15" t="s">
        <v>134</v>
      </c>
      <c r="J704" s="15" t="s">
        <v>135</v>
      </c>
      <c r="K704" s="15" t="s">
        <v>286</v>
      </c>
      <c r="L704" s="15" t="s">
        <v>137</v>
      </c>
      <c r="M704" s="15">
        <v>50</v>
      </c>
      <c r="N704" s="15">
        <v>0</v>
      </c>
      <c r="O704" s="15">
        <v>0</v>
      </c>
      <c r="P704" s="15">
        <f t="shared" ref="P704:P730" si="371">M704*AG704*2</f>
        <v>100</v>
      </c>
      <c r="Q704" s="20">
        <v>2</v>
      </c>
      <c r="R704" s="16">
        <v>2.5</v>
      </c>
      <c r="S704" s="16">
        <v>7</v>
      </c>
      <c r="T704" s="15"/>
      <c r="U704" s="15"/>
      <c r="V704" s="15">
        <v>0</v>
      </c>
      <c r="W704" s="15">
        <v>2.5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 t="s">
        <v>138</v>
      </c>
      <c r="AD704" s="15" t="s">
        <v>139</v>
      </c>
      <c r="AE704" s="15">
        <v>32.9</v>
      </c>
      <c r="AF704" s="15">
        <v>7.9</v>
      </c>
      <c r="AG704" s="15">
        <v>1</v>
      </c>
      <c r="AH704" s="15">
        <v>0.3</v>
      </c>
      <c r="AI704" s="15">
        <v>2.8</v>
      </c>
      <c r="AJ704" s="16">
        <f t="shared" si="341"/>
        <v>2.5</v>
      </c>
      <c r="AK704" s="16" t="s">
        <v>135</v>
      </c>
      <c r="AL704" s="16" t="s">
        <v>135</v>
      </c>
      <c r="AM704" s="15" t="s">
        <v>140</v>
      </c>
      <c r="AN704" s="16">
        <f t="shared" si="342"/>
        <v>2</v>
      </c>
      <c r="AO704" s="16">
        <v>0</v>
      </c>
      <c r="AP704" s="16">
        <v>0</v>
      </c>
      <c r="AQ704" s="16">
        <v>0</v>
      </c>
      <c r="AR704" s="16">
        <v>0</v>
      </c>
      <c r="AS704" s="16">
        <v>0</v>
      </c>
      <c r="AT704" s="16" t="s">
        <v>135</v>
      </c>
      <c r="AU704" s="17">
        <f t="shared" si="343"/>
        <v>0</v>
      </c>
      <c r="AV704" s="17"/>
      <c r="AW704" s="17">
        <f>VLOOKUP(I704,ABNT5101!$I$3:$J$9,2)</f>
        <v>7.5</v>
      </c>
      <c r="AX704" s="17">
        <f>VLOOKUP(I704,ABNT5101!$I$3:$M$9,5)</f>
        <v>0.18</v>
      </c>
      <c r="AY704" s="131" t="str">
        <f>_xlfn.XLOOKUP(I704,ABNT5101!$I:$I,ABNT5101!$L:$L)</f>
        <v>-</v>
      </c>
      <c r="AZ704" s="131">
        <f>_xlfn.XLOOKUP(I704,ABNT5101!$I:$I,ABNT5101!M:M)</f>
        <v>0.18</v>
      </c>
      <c r="BA704" s="131" t="str">
        <f>_xlfn.XLOOKUP(I704,ABNT5101!$I:$I,ABNT5101!N:N)</f>
        <v>-</v>
      </c>
      <c r="BB704" s="131">
        <f>_xlfn.XLOOKUP(I704,ABNT5101!$I:$I,ABNT5101!O:O)</f>
        <v>16</v>
      </c>
      <c r="BC704" s="18" t="str">
        <f t="shared" si="344"/>
        <v>ATENDE</v>
      </c>
      <c r="BD704" s="19">
        <f t="shared" si="345"/>
        <v>0.61199999999999988</v>
      </c>
      <c r="BE704" s="19">
        <f t="shared" si="346"/>
        <v>1.3888888888888888</v>
      </c>
      <c r="BF704" s="19" t="str">
        <f t="shared" si="347"/>
        <v>-</v>
      </c>
      <c r="BG704" s="20">
        <v>12.09</v>
      </c>
      <c r="BH704" s="20">
        <v>0.43</v>
      </c>
      <c r="BI704" s="20"/>
      <c r="BJ704" s="20"/>
      <c r="BK704" s="21"/>
      <c r="BL704" s="20"/>
      <c r="BM704" s="18" t="str">
        <f t="shared" si="348"/>
        <v>ATENDE</v>
      </c>
      <c r="BN704" s="18" t="str">
        <f t="shared" si="349"/>
        <v>ATENDE</v>
      </c>
      <c r="BO704" s="18" t="str">
        <f t="shared" si="350"/>
        <v>ATENDE</v>
      </c>
      <c r="BP704" s="18" t="str">
        <f t="shared" si="351"/>
        <v>ATENDE</v>
      </c>
      <c r="BQ704" s="22" t="str">
        <f t="shared" si="352"/>
        <v>C5</v>
      </c>
      <c r="BR704" s="22" t="str">
        <f t="shared" ref="BR704:BR730" si="372">K704</f>
        <v>P4</v>
      </c>
      <c r="BS704" s="23">
        <f t="shared" si="353"/>
        <v>9.3333333333334156E-3</v>
      </c>
      <c r="BT704" s="20">
        <v>7.57</v>
      </c>
      <c r="BU704" s="20">
        <v>4.26</v>
      </c>
      <c r="BV704" s="132">
        <f>IF(BR704="-","-",_xlfn.XLOOKUP(BR704,ABNT5101!$B$4:$B$9,ABNT5101!$C$4:$C$9))</f>
        <v>7.5</v>
      </c>
      <c r="BW704" s="132">
        <f>IF(BR704="-","-",_xlfn.XLOOKUP(BR704,ABNT5101!$B$4:$B$9,ABNT5101!$D$4:$D$9))</f>
        <v>1.5</v>
      </c>
      <c r="BX704" s="18" t="str">
        <f t="shared" si="354"/>
        <v>ATENDE</v>
      </c>
      <c r="BY704" s="18" t="str">
        <f t="shared" si="355"/>
        <v>ATENDE</v>
      </c>
      <c r="BZ704" s="18" t="str">
        <f t="shared" si="356"/>
        <v>ATENDE</v>
      </c>
      <c r="CA704" s="22" t="str">
        <f t="shared" ref="CA704:CA733" si="373">BR704</f>
        <v>P4</v>
      </c>
      <c r="CB704" s="23">
        <f t="shared" si="357"/>
        <v>1.8666666666666609E-2</v>
      </c>
      <c r="CC704" s="22">
        <v>7.64</v>
      </c>
      <c r="CD704" s="22">
        <v>3.88</v>
      </c>
      <c r="CE704" s="130">
        <f>IF(CA704="-","-",_xlfn.XLOOKUP(CA704,ABNT5101!$B$4:$B$9,ABNT5101!$C$4:$C$9))</f>
        <v>7.5</v>
      </c>
      <c r="CF704" s="130">
        <f>IF(CA704="-","-",_xlfn.XLOOKUP(CA704,ABNT5101!$B$4:$B$9,ABNT5101!$D$4:$D$9))</f>
        <v>1.5</v>
      </c>
      <c r="CG704" s="18" t="str">
        <f t="shared" si="358"/>
        <v>ATENDE</v>
      </c>
      <c r="CH704" s="18" t="str">
        <f t="shared" si="359"/>
        <v>ATENDE</v>
      </c>
      <c r="CI704" s="18" t="str">
        <f t="shared" si="360"/>
        <v>ATENDE</v>
      </c>
      <c r="CJ704" s="133" t="str">
        <f>_xlfn.XLOOKUP(CK704,'Banco de dados'!$B:$B,'Banco de dados'!$D:$D)</f>
        <v>LEDSTAR</v>
      </c>
      <c r="CK704" s="145" t="s">
        <v>713</v>
      </c>
      <c r="CL704" s="24" t="str">
        <f>_xlfn.XLOOKUP(CK704,'Banco de dados'!$B:$B,'Banco de dados'!$E:$E)</f>
        <v>LUM LED SL VT 9.1 52W</v>
      </c>
      <c r="CM704" s="24"/>
      <c r="CN704" s="24" t="e">
        <f>IF(CM704="-","-",_xlfn.XLOOKUP(CM704,'Banco de dados'!$B:$B,'Banco de dados'!$E:$E))</f>
        <v>#N/A</v>
      </c>
      <c r="CO704" s="26">
        <f t="shared" ref="CO704:CO730" si="374">AG704</f>
        <v>1</v>
      </c>
      <c r="CP704" s="24">
        <f>_xlfn.XLOOKUP(CK704,'Banco de dados'!$B:$B,'Banco de dados'!$H:$H)</f>
        <v>52</v>
      </c>
      <c r="CQ704" s="24">
        <f>_xlfn.XLOOKUP(CM704,'Banco de dados'!$B:$B,'Banco de dados'!$H:$H)</f>
        <v>0</v>
      </c>
      <c r="CR704" s="24">
        <f>_xlfn.XLOOKUP(CK704,'Banco de dados'!$B:$B,'Banco de dados'!$F:$F)</f>
        <v>8960.18</v>
      </c>
      <c r="CS704" s="24">
        <f>_xlfn.XLOOKUP(CM704,'Banco de dados'!$B:$B,'Banco de dados'!$F:$F)</f>
        <v>0</v>
      </c>
      <c r="CT704" s="25">
        <v>0</v>
      </c>
      <c r="CU704" s="25"/>
      <c r="CV704" s="24" t="str">
        <f>IF(AI704&lt;=0.5,"Curto I",IF(AND(AI704&gt;='Braços de IP'!$B$9,AI704&lt;='Braços de IP'!$D$9),'Braços de IP'!$E$9,IF(AND(AI704&gt;='Braços de IP'!$B$10,AI704&lt;='Braços de IP'!$D$10),'Braços de IP'!$E$10,IF(AND(AI704&gt;='Braços de IP'!$B$11,AI704&lt;='Braços de IP'!$D$11),'Braços de IP'!$E$11,IF(AND(AI704&gt;='Braços de IP'!$B$12,AI704&lt;='Braços de IP'!$D$12),'Braços de IP'!$E$12,IF(AND(AI704&gt;='Braços de IP'!$B$13,AI704&lt;='Braços de IP'!$D$13),'Braços de IP'!$E$13,IF(AND(AI704&gt;='Braços de IP'!$B$14,AI704&lt;='Braços de IP'!$D$14),'Braços de IP'!$E$14,"ERRO")))))))</f>
        <v>Longo I</v>
      </c>
      <c r="CW704" s="25"/>
      <c r="CX704" s="24" t="str">
        <f>IF($CW704="","",VLOOKUP($CW704,'Braços de IP'!$E$9:$I$15,2,0))</f>
        <v/>
      </c>
      <c r="CY704" s="27" t="str">
        <f>IF($CW704="","",VLOOKUP($CW704,'Braços de IP'!$E$9:$I$15,5,0))</f>
        <v/>
      </c>
      <c r="CZ704" s="24"/>
      <c r="DA704" s="24"/>
      <c r="DB704" s="24"/>
      <c r="DC704" s="24"/>
      <c r="DD704" s="24"/>
      <c r="DE704" s="24"/>
      <c r="DF704" s="28">
        <f t="shared" ref="DF704:DF730" si="375">CP704</f>
        <v>52</v>
      </c>
      <c r="DG704" s="29">
        <f t="shared" ref="DG704:DG730" si="376">M704</f>
        <v>50</v>
      </c>
      <c r="DH704" s="28">
        <f t="shared" ref="DH704:DH730" si="377">SUM(DF704:DG704)*CO704</f>
        <v>102</v>
      </c>
      <c r="DI704" s="30">
        <f t="shared" ref="DI704:DI730" si="378">1-DF704/DG704</f>
        <v>-4.0000000000000036E-2</v>
      </c>
      <c r="DJ704" s="31"/>
      <c r="DK704" s="32"/>
      <c r="DL704" s="15" t="s">
        <v>141</v>
      </c>
      <c r="DM704" s="15"/>
      <c r="DO704" s="33">
        <f t="shared" ref="DO704:DO730" si="379">((M704+N704)-CP704)/(M704+N704)</f>
        <v>-0.04</v>
      </c>
    </row>
    <row r="705" spans="3:119" ht="15.75" hidden="1" customHeight="1" x14ac:dyDescent="0.3">
      <c r="C705" t="s">
        <v>991</v>
      </c>
      <c r="D705" s="15">
        <v>235</v>
      </c>
      <c r="E705" s="15" t="s">
        <v>132</v>
      </c>
      <c r="F705" s="15" t="s">
        <v>408</v>
      </c>
      <c r="G705" s="15">
        <v>-30.012355840000001</v>
      </c>
      <c r="H705" s="15">
        <v>-50.158128720000001</v>
      </c>
      <c r="I705" s="15" t="s">
        <v>134</v>
      </c>
      <c r="J705" s="15" t="s">
        <v>135</v>
      </c>
      <c r="K705" s="15" t="s">
        <v>286</v>
      </c>
      <c r="L705" s="15" t="s">
        <v>137</v>
      </c>
      <c r="M705" s="15">
        <v>50</v>
      </c>
      <c r="N705" s="15">
        <v>0</v>
      </c>
      <c r="O705" s="15">
        <v>0</v>
      </c>
      <c r="P705" s="15">
        <f t="shared" si="371"/>
        <v>100</v>
      </c>
      <c r="Q705" s="20">
        <v>2</v>
      </c>
      <c r="R705" s="16">
        <v>2.5</v>
      </c>
      <c r="S705" s="16">
        <v>7</v>
      </c>
      <c r="T705" s="15"/>
      <c r="U705" s="15"/>
      <c r="V705" s="15">
        <v>0</v>
      </c>
      <c r="W705" s="15">
        <v>2.5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 t="s">
        <v>138</v>
      </c>
      <c r="AD705" s="15" t="s">
        <v>139</v>
      </c>
      <c r="AE705" s="15">
        <v>32.9</v>
      </c>
      <c r="AF705" s="15">
        <v>7.9</v>
      </c>
      <c r="AG705" s="15">
        <v>1</v>
      </c>
      <c r="AH705" s="15">
        <v>0.3</v>
      </c>
      <c r="AI705" s="15">
        <v>2.8</v>
      </c>
      <c r="AJ705" s="16">
        <f t="shared" si="341"/>
        <v>2.5</v>
      </c>
      <c r="AK705" s="16" t="s">
        <v>135</v>
      </c>
      <c r="AL705" s="16" t="s">
        <v>135</v>
      </c>
      <c r="AM705" s="15" t="s">
        <v>140</v>
      </c>
      <c r="AN705" s="16">
        <f t="shared" si="342"/>
        <v>2</v>
      </c>
      <c r="AO705" s="16">
        <v>0</v>
      </c>
      <c r="AP705" s="16">
        <v>0</v>
      </c>
      <c r="AQ705" s="16">
        <v>0</v>
      </c>
      <c r="AR705" s="16">
        <v>0</v>
      </c>
      <c r="AS705" s="16">
        <v>0</v>
      </c>
      <c r="AT705" s="16" t="s">
        <v>135</v>
      </c>
      <c r="AU705" s="17">
        <f t="shared" si="343"/>
        <v>0</v>
      </c>
      <c r="AV705" s="17"/>
      <c r="AW705" s="17">
        <f>VLOOKUP(I705,ABNT5101!$I$3:$J$9,2)</f>
        <v>7.5</v>
      </c>
      <c r="AX705" s="17">
        <f>VLOOKUP(I705,ABNT5101!$I$3:$M$9,5)</f>
        <v>0.18</v>
      </c>
      <c r="AY705" s="131" t="str">
        <f>_xlfn.XLOOKUP(I705,ABNT5101!$I:$I,ABNT5101!$L:$L)</f>
        <v>-</v>
      </c>
      <c r="AZ705" s="131">
        <f>_xlfn.XLOOKUP(I705,ABNT5101!$I:$I,ABNT5101!M:M)</f>
        <v>0.18</v>
      </c>
      <c r="BA705" s="131" t="str">
        <f>_xlfn.XLOOKUP(I705,ABNT5101!$I:$I,ABNT5101!N:N)</f>
        <v>-</v>
      </c>
      <c r="BB705" s="131">
        <f>_xlfn.XLOOKUP(I705,ABNT5101!$I:$I,ABNT5101!O:O)</f>
        <v>16</v>
      </c>
      <c r="BC705" s="18" t="str">
        <f t="shared" si="344"/>
        <v>ATENDE</v>
      </c>
      <c r="BD705" s="19">
        <f t="shared" si="345"/>
        <v>0.89466666666666672</v>
      </c>
      <c r="BE705" s="19">
        <f t="shared" si="346"/>
        <v>1.8888888888888893</v>
      </c>
      <c r="BF705" s="19" t="str">
        <f t="shared" si="347"/>
        <v>-</v>
      </c>
      <c r="BG705" s="20">
        <v>14.21</v>
      </c>
      <c r="BH705" s="20">
        <v>0.52</v>
      </c>
      <c r="BI705" s="20"/>
      <c r="BJ705" s="20"/>
      <c r="BK705" s="21"/>
      <c r="BL705" s="20"/>
      <c r="BM705" s="18" t="str">
        <f t="shared" si="348"/>
        <v>ATENDE</v>
      </c>
      <c r="BN705" s="18" t="str">
        <f t="shared" si="349"/>
        <v>ATENDE</v>
      </c>
      <c r="BO705" s="18" t="str">
        <f t="shared" si="350"/>
        <v>ATENDE</v>
      </c>
      <c r="BP705" s="18" t="str">
        <f t="shared" si="351"/>
        <v>ATENDE</v>
      </c>
      <c r="BQ705" s="22" t="str">
        <f t="shared" si="352"/>
        <v>C5</v>
      </c>
      <c r="BR705" s="22" t="str">
        <f t="shared" si="372"/>
        <v>P4</v>
      </c>
      <c r="BS705" s="23">
        <f t="shared" si="353"/>
        <v>0.17199999999999993</v>
      </c>
      <c r="BT705" s="20">
        <v>8.7899999999999991</v>
      </c>
      <c r="BU705" s="20">
        <v>6.79</v>
      </c>
      <c r="BV705" s="132">
        <f>IF(BR705="-","-",_xlfn.XLOOKUP(BR705,ABNT5101!$B$4:$B$9,ABNT5101!$C$4:$C$9))</f>
        <v>7.5</v>
      </c>
      <c r="BW705" s="132">
        <f>IF(BR705="-","-",_xlfn.XLOOKUP(BR705,ABNT5101!$B$4:$B$9,ABNT5101!$D$4:$D$9))</f>
        <v>1.5</v>
      </c>
      <c r="BX705" s="18" t="str">
        <f t="shared" si="354"/>
        <v>ATENDE</v>
      </c>
      <c r="BY705" s="18" t="str">
        <f t="shared" si="355"/>
        <v>ATENDE</v>
      </c>
      <c r="BZ705" s="18" t="str">
        <f t="shared" si="356"/>
        <v>ATENDE</v>
      </c>
      <c r="CA705" s="22" t="str">
        <f t="shared" si="373"/>
        <v>P4</v>
      </c>
      <c r="CB705" s="23">
        <f t="shared" si="357"/>
        <v>6.800000000000006E-2</v>
      </c>
      <c r="CC705" s="22">
        <v>8.01</v>
      </c>
      <c r="CD705" s="22">
        <v>3.82</v>
      </c>
      <c r="CE705" s="130">
        <f>IF(CA705="-","-",_xlfn.XLOOKUP(CA705,ABNT5101!$B$4:$B$9,ABNT5101!$C$4:$C$9))</f>
        <v>7.5</v>
      </c>
      <c r="CF705" s="130">
        <f>IF(CA705="-","-",_xlfn.XLOOKUP(CA705,ABNT5101!$B$4:$B$9,ABNT5101!$D$4:$D$9))</f>
        <v>1.5</v>
      </c>
      <c r="CG705" s="18" t="str">
        <f t="shared" si="358"/>
        <v>ATENDE</v>
      </c>
      <c r="CH705" s="18" t="str">
        <f t="shared" si="359"/>
        <v>ATENDE</v>
      </c>
      <c r="CI705" s="18" t="str">
        <f t="shared" si="360"/>
        <v>ATENDE</v>
      </c>
      <c r="CJ705" s="133" t="str">
        <f>_xlfn.XLOOKUP(CK705,'Banco de dados'!$B:$B,'Banco de dados'!$D:$D)</f>
        <v>SX LIGHTING</v>
      </c>
      <c r="CK705" s="145" t="s">
        <v>805</v>
      </c>
      <c r="CL705" s="24" t="str">
        <f>_xlfn.XLOOKUP(CK705,'Banco de dados'!$B:$B,'Banco de dados'!$E:$E)</f>
        <v>SXINEVO050K40L12CZF7PHF</v>
      </c>
      <c r="CM705" s="24"/>
      <c r="CN705" s="24" t="e">
        <f>IF(CM705="-","-",_xlfn.XLOOKUP(CM705,'Banco de dados'!$B:$B,'Banco de dados'!$E:$E))</f>
        <v>#N/A</v>
      </c>
      <c r="CO705" s="26">
        <f t="shared" si="374"/>
        <v>1</v>
      </c>
      <c r="CP705" s="24">
        <f>_xlfn.XLOOKUP(CK705,'Banco de dados'!$B:$B,'Banco de dados'!$H:$H)</f>
        <v>50</v>
      </c>
      <c r="CQ705" s="24" t="e">
        <f>_xlfn.XLOOKUP(CM705,'Banco de dados'!$B:$B,'Banco de dados'!$H:$H)</f>
        <v>#N/A</v>
      </c>
      <c r="CR705" s="24">
        <f>_xlfn.XLOOKUP(CK705,'Banco de dados'!$B:$B,'Banco de dados'!$F:$F)</f>
        <v>8650</v>
      </c>
      <c r="CS705" s="24" t="e">
        <f>_xlfn.XLOOKUP(CM705,'Banco de dados'!$B:$B,'Banco de dados'!$F:$F)</f>
        <v>#N/A</v>
      </c>
      <c r="CT705" s="25">
        <v>0</v>
      </c>
      <c r="CU705" s="25">
        <v>5</v>
      </c>
      <c r="CV705" s="24" t="str">
        <f>IF(AI705&lt;=0.5,"Curto I",IF(AND(AI705&gt;='Braços de IP'!$B$9,AI705&lt;='Braços de IP'!$D$9),'Braços de IP'!$E$9,IF(AND(AI705&gt;='Braços de IP'!$B$10,AI705&lt;='Braços de IP'!$D$10),'Braços de IP'!$E$10,IF(AND(AI705&gt;='Braços de IP'!$B$11,AI705&lt;='Braços de IP'!$D$11),'Braços de IP'!$E$11,IF(AND(AI705&gt;='Braços de IP'!$B$12,AI705&lt;='Braços de IP'!$D$12),'Braços de IP'!$E$12,IF(AND(AI705&gt;='Braços de IP'!$B$13,AI705&lt;='Braços de IP'!$D$13),'Braços de IP'!$E$13,IF(AND(AI705&gt;='Braços de IP'!$B$14,AI705&lt;='Braços de IP'!$D$14),'Braços de IP'!$E$14,"ERRO")))))))</f>
        <v>Longo I</v>
      </c>
      <c r="CW705" s="25"/>
      <c r="CX705" s="24" t="str">
        <f>IF($CW705="","",VLOOKUP($CW705,'Braços de IP'!$E$9:$I$15,2,0))</f>
        <v/>
      </c>
      <c r="CY705" s="27" t="str">
        <f>IF($CW705="","",VLOOKUP($CW705,'Braços de IP'!$E$9:$I$15,5,0))</f>
        <v/>
      </c>
      <c r="CZ705" s="24"/>
      <c r="DA705" s="24"/>
      <c r="DB705" s="24"/>
      <c r="DC705" s="24"/>
      <c r="DD705" s="24"/>
      <c r="DE705" s="24"/>
      <c r="DF705" s="28">
        <f t="shared" si="375"/>
        <v>50</v>
      </c>
      <c r="DG705" s="29">
        <f t="shared" si="376"/>
        <v>50</v>
      </c>
      <c r="DH705" s="28">
        <f t="shared" si="377"/>
        <v>100</v>
      </c>
      <c r="DI705" s="30">
        <f t="shared" si="378"/>
        <v>0</v>
      </c>
      <c r="DJ705" s="31"/>
      <c r="DK705" s="32"/>
      <c r="DL705" s="15" t="s">
        <v>141</v>
      </c>
      <c r="DM705" s="15"/>
      <c r="DO705" s="33">
        <f t="shared" si="379"/>
        <v>0</v>
      </c>
    </row>
    <row r="706" spans="3:119" ht="15.75" hidden="1" customHeight="1" x14ac:dyDescent="0.3">
      <c r="C706" t="s">
        <v>991</v>
      </c>
      <c r="D706" s="15">
        <v>235</v>
      </c>
      <c r="E706" s="15" t="s">
        <v>132</v>
      </c>
      <c r="F706" s="15" t="s">
        <v>408</v>
      </c>
      <c r="G706" s="15">
        <v>-30.012355840000001</v>
      </c>
      <c r="H706" s="15">
        <v>-50.158128720000001</v>
      </c>
      <c r="I706" s="15" t="s">
        <v>134</v>
      </c>
      <c r="J706" s="15" t="s">
        <v>135</v>
      </c>
      <c r="K706" s="15" t="s">
        <v>286</v>
      </c>
      <c r="L706" s="15" t="s">
        <v>137</v>
      </c>
      <c r="M706" s="15">
        <v>50</v>
      </c>
      <c r="N706" s="15">
        <v>0</v>
      </c>
      <c r="O706" s="15">
        <v>0</v>
      </c>
      <c r="P706" s="15">
        <f t="shared" si="371"/>
        <v>100</v>
      </c>
      <c r="Q706" s="20">
        <v>2</v>
      </c>
      <c r="R706" s="16">
        <v>2.5</v>
      </c>
      <c r="S706" s="16">
        <v>7</v>
      </c>
      <c r="T706" s="15"/>
      <c r="U706" s="15"/>
      <c r="V706" s="15">
        <v>0</v>
      </c>
      <c r="W706" s="15">
        <v>2.5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 t="s">
        <v>138</v>
      </c>
      <c r="AD706" s="15" t="s">
        <v>139</v>
      </c>
      <c r="AE706" s="15">
        <v>32.9</v>
      </c>
      <c r="AF706" s="15">
        <v>7.9</v>
      </c>
      <c r="AG706" s="15">
        <v>1</v>
      </c>
      <c r="AH706" s="15">
        <v>0.3</v>
      </c>
      <c r="AI706" s="15">
        <v>2.8</v>
      </c>
      <c r="AJ706" s="16">
        <f t="shared" ref="AJ706:AJ769" si="380">AI706-AH706</f>
        <v>2.5</v>
      </c>
      <c r="AK706" s="16" t="s">
        <v>135</v>
      </c>
      <c r="AL706" s="16" t="s">
        <v>135</v>
      </c>
      <c r="AM706" s="15" t="s">
        <v>140</v>
      </c>
      <c r="AN706" s="16">
        <f t="shared" ref="AN706:AN769" si="381">IF(AC706="Unilateral",2*AG706,IF(AC706="Bilateral Alternada",3*AG706,IF(AC706="Bilateral Frontal",4*AG706,IF(AC706="Canteiro Central",2*AG706,"erro"))))</f>
        <v>2</v>
      </c>
      <c r="AO706" s="16">
        <v>0</v>
      </c>
      <c r="AP706" s="16">
        <v>0</v>
      </c>
      <c r="AQ706" s="16">
        <v>0</v>
      </c>
      <c r="AR706" s="16">
        <v>0</v>
      </c>
      <c r="AS706" s="16">
        <v>0</v>
      </c>
      <c r="AT706" s="16" t="s">
        <v>135</v>
      </c>
      <c r="AU706" s="17">
        <f t="shared" ref="AU706:AU769" si="382">IF(AO706=0,0,IF(AC706="Unilateral",2*AO706,IF(AC706="Bilateral Alternada",3*AO706,IF(AC706="Bilateral Frontal",4*AO706,IF(AC706="Canteiro Central",2*AO706,"erro")))))</f>
        <v>0</v>
      </c>
      <c r="AV706" s="17"/>
      <c r="AW706" s="17">
        <f>VLOOKUP(I706,ABNT5101!$I$3:$J$9,2)</f>
        <v>7.5</v>
      </c>
      <c r="AX706" s="17">
        <f>VLOOKUP(I706,ABNT5101!$I$3:$M$9,5)</f>
        <v>0.18</v>
      </c>
      <c r="AY706" s="131" t="str">
        <f>_xlfn.XLOOKUP(I706,ABNT5101!$I:$I,ABNT5101!$L:$L)</f>
        <v>-</v>
      </c>
      <c r="AZ706" s="131">
        <f>_xlfn.XLOOKUP(I706,ABNT5101!$I:$I,ABNT5101!M:M)</f>
        <v>0.18</v>
      </c>
      <c r="BA706" s="131" t="str">
        <f>_xlfn.XLOOKUP(I706,ABNT5101!$I:$I,ABNT5101!N:N)</f>
        <v>-</v>
      </c>
      <c r="BB706" s="131">
        <f>_xlfn.XLOOKUP(I706,ABNT5101!$I:$I,ABNT5101!O:O)</f>
        <v>16</v>
      </c>
      <c r="BC706" s="18" t="str">
        <f t="shared" ref="BC706:BC769" si="383">IF(BM706="NÃO ATENDE","NÃO ATENDE",IF(BX706="NÃO ATENDE","NÃO ATENDE",IF(CG706="NÃO ATENDE","NÃO ATENDE","ATENDE")))</f>
        <v>ATENDE</v>
      </c>
      <c r="BD706" s="19">
        <f t="shared" ref="BD706:BD769" si="384">BG706/AW706-1</f>
        <v>1.0733333333333333</v>
      </c>
      <c r="BE706" s="19">
        <f t="shared" ref="BE706:BE769" si="385">BH706/AX706-1</f>
        <v>1.8333333333333335</v>
      </c>
      <c r="BF706" s="19" t="str">
        <f t="shared" ref="BF706:BF769" si="386">IF($I706="M6",BI706/AY706-1,"-")</f>
        <v>-</v>
      </c>
      <c r="BG706" s="20">
        <v>15.55</v>
      </c>
      <c r="BH706" s="20">
        <v>0.51</v>
      </c>
      <c r="BI706" s="20"/>
      <c r="BJ706" s="20"/>
      <c r="BK706" s="21"/>
      <c r="BL706" s="20"/>
      <c r="BM706" s="18" t="str">
        <f t="shared" ref="BM706:BM769" si="387">IF(OR(BN706="NÃO ATENDE",BO706="NÃO ATENDE",BP706="NÃO ATENDE"),"NÃO ATENDE","ATENDE")</f>
        <v>ATENDE</v>
      </c>
      <c r="BN706" s="18" t="str">
        <f t="shared" ref="BN706:BN769" si="388">IF(BG706&gt;=AW706,"ATENDE",IF(BG706&gt;=0.99*AW706,"ATENDIMENTO LIMIAR","NÃO ATENDE"))</f>
        <v>ATENDE</v>
      </c>
      <c r="BO706" s="18" t="str">
        <f t="shared" ref="BO706:BO769" si="389">IF(BH706&gt;=AX706,"ATENDE",IF(BH706&gt;=(AX706-0.02),"ATENDIMENTO LIMIAR","NÃO ATENDE"))</f>
        <v>ATENDE</v>
      </c>
      <c r="BP706" s="18" t="str">
        <f t="shared" ref="BP706:BP769" si="390">IF(AY706="-","ATENDE",IF(BI706&gt;=AY706,"ATENDE",IF(BI706&gt;=(AY706-0.02),"ATENDIMENTO LIMIAR","NÃO ATENDE")))</f>
        <v>ATENDE</v>
      </c>
      <c r="BQ706" s="22" t="str">
        <f t="shared" ref="BQ706:BQ769" si="391">I706</f>
        <v>C5</v>
      </c>
      <c r="BR706" s="22" t="str">
        <f t="shared" si="372"/>
        <v>P4</v>
      </c>
      <c r="BS706" s="23">
        <f t="shared" ref="BS706:BS769" si="392">IF(BT706="-","-",BT706/BV706-1)</f>
        <v>0.13066666666666671</v>
      </c>
      <c r="BT706" s="20">
        <v>8.48</v>
      </c>
      <c r="BU706" s="20">
        <v>6.27</v>
      </c>
      <c r="BV706" s="132">
        <f>IF(BR706="-","-",_xlfn.XLOOKUP(BR706,ABNT5101!$B$4:$B$9,ABNT5101!$C$4:$C$9))</f>
        <v>7.5</v>
      </c>
      <c r="BW706" s="132">
        <f>IF(BR706="-","-",_xlfn.XLOOKUP(BR706,ABNT5101!$B$4:$B$9,ABNT5101!$D$4:$D$9))</f>
        <v>1.5</v>
      </c>
      <c r="BX706" s="18" t="str">
        <f t="shared" ref="BX706:BX769" si="393">IF(BY706="-","-",IF(BY706="NÃO ATENDE","NÃO ATENDE",IF(BZ706="NÃO ATENDE","NÃO ATENDE","ATENDE")))</f>
        <v>ATENDE</v>
      </c>
      <c r="BY706" s="18" t="str">
        <f t="shared" ref="BY706:BY769" si="394">IF(BR706="-","-",IF(BT706&gt;=BV706,"ATENDE",IF(BT706&gt;=(BV706*0.99),"ATENDIMENTO LIMIAR","NÃO ATENDE")))</f>
        <v>ATENDE</v>
      </c>
      <c r="BZ706" s="18" t="str">
        <f t="shared" ref="BZ706:BZ769" si="395">IF(BR706="-","-",IF(BU706&gt;=BW706,"ATENDE","NÃO ATENDE"))</f>
        <v>ATENDE</v>
      </c>
      <c r="CA706" s="22" t="str">
        <f t="shared" si="373"/>
        <v>P4</v>
      </c>
      <c r="CB706" s="23">
        <f t="shared" ref="CB706:CB769" si="396">IF(CC706="-","-",CC706/CE706-1)</f>
        <v>5.8666666666666645E-2</v>
      </c>
      <c r="CC706" s="22">
        <v>7.94</v>
      </c>
      <c r="CD706" s="22">
        <v>4.07</v>
      </c>
      <c r="CE706" s="130">
        <f>IF(CA706="-","-",_xlfn.XLOOKUP(CA706,ABNT5101!$B$4:$B$9,ABNT5101!$C$4:$C$9))</f>
        <v>7.5</v>
      </c>
      <c r="CF706" s="130">
        <f>IF(CA706="-","-",_xlfn.XLOOKUP(CA706,ABNT5101!$B$4:$B$9,ABNT5101!$D$4:$D$9))</f>
        <v>1.5</v>
      </c>
      <c r="CG706" s="18" t="str">
        <f t="shared" ref="CG706:CG769" si="397">IF(CH706="-","-",IF(CH706="NÃO ATENDE","NÃO ATENDE",IF(CI706="NÃO ATENDE","NÃO ATENDE","ATENDE")))</f>
        <v>ATENDE</v>
      </c>
      <c r="CH706" s="18" t="str">
        <f t="shared" ref="CH706:CH769" si="398">IF(CA706="-","-",IF(CC706&gt;=(CE706),"ATENDE",IF(CC706&gt;=(0.99*CE706),"ATENDIMENTO LIMIAR","NÃO ATENDE")))</f>
        <v>ATENDE</v>
      </c>
      <c r="CI706" s="18" t="str">
        <f t="shared" ref="CI706:CI769" si="399">IF(CA706="-","-",IF(CD706&gt;=CF706,"ATENDE","NÃO ATENDE"))</f>
        <v>ATENDE</v>
      </c>
      <c r="CJ706" s="133" t="str">
        <f>_xlfn.XLOOKUP(CK706,'Banco de dados'!$B:$B,'Banco de dados'!$D:$D)</f>
        <v>TECNOWATT</v>
      </c>
      <c r="CK706" s="145" t="s">
        <v>830</v>
      </c>
      <c r="CL706" s="24" t="str">
        <f>_xlfn.XLOOKUP(CK706,'Banco de dados'!$B:$B,'Banco de dados'!$E:$E)</f>
        <v>SIGSAGPTLRRSSNDL_60W_73IBBRS
1-10C1MUN6.5</v>
      </c>
      <c r="CM706" s="24"/>
      <c r="CN706" s="24" t="e">
        <f>IF(CM706="-","-",_xlfn.XLOOKUP(CM706,'Banco de dados'!$B:$B,'Banco de dados'!$E:$E))</f>
        <v>#N/A</v>
      </c>
      <c r="CO706" s="26">
        <f t="shared" si="374"/>
        <v>1</v>
      </c>
      <c r="CP706" s="24">
        <f>_xlfn.XLOOKUP(CK706,'Banco de dados'!$B:$B,'Banco de dados'!$H:$H)</f>
        <v>60</v>
      </c>
      <c r="CQ706" s="24" t="e">
        <f>_xlfn.XLOOKUP(CM706,'Banco de dados'!$B:$B,'Banco de dados'!$H:$H)</f>
        <v>#N/A</v>
      </c>
      <c r="CR706" s="24">
        <f>_xlfn.XLOOKUP(CK706,'Banco de dados'!$B:$B,'Banco de dados'!$F:$F)</f>
        <v>9453</v>
      </c>
      <c r="CS706" s="24" t="e">
        <f>_xlfn.XLOOKUP(CM706,'Banco de dados'!$B:$B,'Banco de dados'!$F:$F)</f>
        <v>#N/A</v>
      </c>
      <c r="CT706" s="25">
        <v>0</v>
      </c>
      <c r="CU706" s="25"/>
      <c r="CV706" s="24" t="str">
        <f>IF(AI706&lt;=0.5,"Curto I",IF(AND(AI706&gt;='Braços de IP'!$B$9,AI706&lt;='Braços de IP'!$D$9),'Braços de IP'!$E$9,IF(AND(AI706&gt;='Braços de IP'!$B$10,AI706&lt;='Braços de IP'!$D$10),'Braços de IP'!$E$10,IF(AND(AI706&gt;='Braços de IP'!$B$11,AI706&lt;='Braços de IP'!$D$11),'Braços de IP'!$E$11,IF(AND(AI706&gt;='Braços de IP'!$B$12,AI706&lt;='Braços de IP'!$D$12),'Braços de IP'!$E$12,IF(AND(AI706&gt;='Braços de IP'!$B$13,AI706&lt;='Braços de IP'!$D$13),'Braços de IP'!$E$13,IF(AND(AI706&gt;='Braços de IP'!$B$14,AI706&lt;='Braços de IP'!$D$14),'Braços de IP'!$E$14,"ERRO")))))))</f>
        <v>Longo I</v>
      </c>
      <c r="CW706" s="25"/>
      <c r="CX706" s="24" t="str">
        <f>IF($CW706="","",VLOOKUP($CW706,'Braços de IP'!$E$9:$I$15,2,0))</f>
        <v/>
      </c>
      <c r="CY706" s="27" t="str">
        <f>IF($CW706="","",VLOOKUP($CW706,'Braços de IP'!$E$9:$I$15,5,0))</f>
        <v/>
      </c>
      <c r="CZ706" s="24"/>
      <c r="DA706" s="24"/>
      <c r="DB706" s="24"/>
      <c r="DC706" s="24"/>
      <c r="DD706" s="24"/>
      <c r="DE706" s="24"/>
      <c r="DF706" s="28">
        <f t="shared" si="375"/>
        <v>60</v>
      </c>
      <c r="DG706" s="29">
        <f t="shared" si="376"/>
        <v>50</v>
      </c>
      <c r="DH706" s="28">
        <f t="shared" si="377"/>
        <v>110</v>
      </c>
      <c r="DI706" s="30">
        <f t="shared" si="378"/>
        <v>-0.19999999999999996</v>
      </c>
      <c r="DJ706" s="31"/>
      <c r="DK706" s="32"/>
      <c r="DL706" s="15" t="s">
        <v>141</v>
      </c>
      <c r="DM706" s="15"/>
      <c r="DO706" s="33">
        <f t="shared" si="379"/>
        <v>-0.2</v>
      </c>
    </row>
    <row r="707" spans="3:119" ht="15.75" hidden="1" customHeight="1" x14ac:dyDescent="0.3">
      <c r="C707" t="s">
        <v>991</v>
      </c>
      <c r="D707" s="15">
        <v>236</v>
      </c>
      <c r="E707" s="15" t="s">
        <v>153</v>
      </c>
      <c r="F707" s="15" t="s">
        <v>409</v>
      </c>
      <c r="G707" s="15">
        <v>-30.01845363</v>
      </c>
      <c r="H707" s="15">
        <v>-50.139948920000002</v>
      </c>
      <c r="I707" s="15" t="s">
        <v>154</v>
      </c>
      <c r="J707" s="15" t="s">
        <v>135</v>
      </c>
      <c r="K707" s="15" t="s">
        <v>136</v>
      </c>
      <c r="L707" s="15" t="s">
        <v>148</v>
      </c>
      <c r="M707" s="15">
        <v>100</v>
      </c>
      <c r="N707" s="15">
        <v>17</v>
      </c>
      <c r="O707" s="15">
        <v>0</v>
      </c>
      <c r="P707" s="15">
        <f t="shared" si="371"/>
        <v>200</v>
      </c>
      <c r="Q707" s="20">
        <v>2</v>
      </c>
      <c r="R707" s="16">
        <v>1.5</v>
      </c>
      <c r="S707" s="16">
        <v>7</v>
      </c>
      <c r="T707" s="15"/>
      <c r="U707" s="15"/>
      <c r="V707" s="15">
        <v>0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 t="s">
        <v>138</v>
      </c>
      <c r="AD707" s="15" t="s">
        <v>139</v>
      </c>
      <c r="AE707" s="15">
        <v>35.6</v>
      </c>
      <c r="AF707" s="15">
        <v>7.5</v>
      </c>
      <c r="AG707" s="15">
        <v>1</v>
      </c>
      <c r="AH707" s="15">
        <v>1</v>
      </c>
      <c r="AI707" s="15">
        <v>1.3</v>
      </c>
      <c r="AJ707" s="16">
        <f t="shared" si="380"/>
        <v>0.30000000000000004</v>
      </c>
      <c r="AK707" s="16" t="s">
        <v>135</v>
      </c>
      <c r="AL707" s="16" t="s">
        <v>135</v>
      </c>
      <c r="AM707" s="15" t="s">
        <v>140</v>
      </c>
      <c r="AN707" s="16">
        <f t="shared" si="381"/>
        <v>2</v>
      </c>
      <c r="AO707" s="16">
        <v>0</v>
      </c>
      <c r="AP707" s="16">
        <v>0</v>
      </c>
      <c r="AQ707" s="16">
        <v>0</v>
      </c>
      <c r="AR707" s="16">
        <v>0</v>
      </c>
      <c r="AS707" s="16">
        <v>0</v>
      </c>
      <c r="AT707" s="16" t="s">
        <v>135</v>
      </c>
      <c r="AU707" s="17">
        <f t="shared" si="382"/>
        <v>0</v>
      </c>
      <c r="AV707" s="17"/>
      <c r="AW707" s="17">
        <f>VLOOKUP(I707,ABNT5101!$I$3:$J$9,2)</f>
        <v>10</v>
      </c>
      <c r="AX707" s="17">
        <f>VLOOKUP(I707,ABNT5101!$I$3:$M$9,5)</f>
        <v>0.18</v>
      </c>
      <c r="AY707" s="131" t="str">
        <f>_xlfn.XLOOKUP(I707,ABNT5101!$I:$I,ABNT5101!$L:$L)</f>
        <v>-</v>
      </c>
      <c r="AZ707" s="131">
        <f>_xlfn.XLOOKUP(I707,ABNT5101!$I:$I,ABNT5101!M:M)</f>
        <v>0.18</v>
      </c>
      <c r="BA707" s="131" t="str">
        <f>_xlfn.XLOOKUP(I707,ABNT5101!$I:$I,ABNT5101!N:N)</f>
        <v>-</v>
      </c>
      <c r="BB707" s="131">
        <f>_xlfn.XLOOKUP(I707,ABNT5101!$I:$I,ABNT5101!O:O)</f>
        <v>16</v>
      </c>
      <c r="BC707" s="18" t="str">
        <f t="shared" si="383"/>
        <v>ATENDE</v>
      </c>
      <c r="BD707" s="19">
        <f t="shared" si="384"/>
        <v>0.13100000000000001</v>
      </c>
      <c r="BE707" s="19">
        <f t="shared" si="385"/>
        <v>1.2222222222222223</v>
      </c>
      <c r="BF707" s="19" t="str">
        <f t="shared" si="386"/>
        <v>-</v>
      </c>
      <c r="BG707" s="20">
        <v>11.31</v>
      </c>
      <c r="BH707" s="20">
        <v>0.4</v>
      </c>
      <c r="BI707" s="20"/>
      <c r="BJ707" s="20"/>
      <c r="BK707" s="21"/>
      <c r="BL707" s="20"/>
      <c r="BM707" s="18" t="str">
        <f t="shared" si="387"/>
        <v>ATENDE</v>
      </c>
      <c r="BN707" s="18" t="str">
        <f t="shared" si="388"/>
        <v>ATENDE</v>
      </c>
      <c r="BO707" s="18" t="str">
        <f t="shared" si="389"/>
        <v>ATENDE</v>
      </c>
      <c r="BP707" s="18" t="str">
        <f t="shared" si="390"/>
        <v>ATENDE</v>
      </c>
      <c r="BQ707" s="22" t="str">
        <f t="shared" si="391"/>
        <v>C4</v>
      </c>
      <c r="BR707" s="22" t="str">
        <f t="shared" si="372"/>
        <v>P6</v>
      </c>
      <c r="BS707" s="23">
        <f t="shared" si="392"/>
        <v>2.7766666666666668</v>
      </c>
      <c r="BT707" s="20">
        <v>11.33</v>
      </c>
      <c r="BU707" s="20">
        <v>4.1900000000000004</v>
      </c>
      <c r="BV707" s="132">
        <f>IF(BR707="-","-",_xlfn.XLOOKUP(BR707,ABNT5101!$B$4:$B$9,ABNT5101!$C$4:$C$9))</f>
        <v>3</v>
      </c>
      <c r="BW707" s="132">
        <f>IF(BR707="-","-",_xlfn.XLOOKUP(BR707,ABNT5101!$B$4:$B$9,ABNT5101!$D$4:$D$9))</f>
        <v>0.6</v>
      </c>
      <c r="BX707" s="18" t="str">
        <f t="shared" si="393"/>
        <v>ATENDE</v>
      </c>
      <c r="BY707" s="18" t="str">
        <f t="shared" si="394"/>
        <v>ATENDE</v>
      </c>
      <c r="BZ707" s="18" t="str">
        <f t="shared" si="395"/>
        <v>ATENDE</v>
      </c>
      <c r="CA707" s="22" t="str">
        <f t="shared" si="373"/>
        <v>P6</v>
      </c>
      <c r="CB707" s="23" t="e">
        <f t="shared" si="396"/>
        <v>#VALUE!</v>
      </c>
      <c r="CC707" s="22" t="s">
        <v>994</v>
      </c>
      <c r="CD707" s="22" t="s">
        <v>994</v>
      </c>
      <c r="CE707" s="130">
        <f>IF(CA707="-","-",_xlfn.XLOOKUP(CA707,ABNT5101!$B$4:$B$9,ABNT5101!$C$4:$C$9))</f>
        <v>3</v>
      </c>
      <c r="CF707" s="130">
        <f>IF(CA707="-","-",_xlfn.XLOOKUP(CA707,ABNT5101!$B$4:$B$9,ABNT5101!$D$4:$D$9))</f>
        <v>0.6</v>
      </c>
      <c r="CG707" s="18" t="str">
        <f t="shared" si="397"/>
        <v>ATENDE</v>
      </c>
      <c r="CH707" s="18" t="str">
        <f t="shared" si="398"/>
        <v>ATENDE</v>
      </c>
      <c r="CI707" s="18" t="str">
        <f t="shared" si="399"/>
        <v>ATENDE</v>
      </c>
      <c r="CJ707" s="133" t="str">
        <f>_xlfn.XLOOKUP(CK707,'Banco de dados'!$B:$B,'Banco de dados'!$D:$D)</f>
        <v>LEDSTAR</v>
      </c>
      <c r="CK707" s="145" t="s">
        <v>713</v>
      </c>
      <c r="CL707" s="24" t="str">
        <f>_xlfn.XLOOKUP(CK707,'Banco de dados'!$B:$B,'Banco de dados'!$E:$E)</f>
        <v>LUM LED SL VT 9.1 52W</v>
      </c>
      <c r="CM707" s="24"/>
      <c r="CN707" s="24" t="e">
        <f>IF(CM707="-","-",_xlfn.XLOOKUP(CM707,'Banco de dados'!$B:$B,'Banco de dados'!$E:$E))</f>
        <v>#N/A</v>
      </c>
      <c r="CO707" s="26">
        <f t="shared" si="374"/>
        <v>1</v>
      </c>
      <c r="CP707" s="24">
        <f>_xlfn.XLOOKUP(CK707,'Banco de dados'!$B:$B,'Banco de dados'!$H:$H)</f>
        <v>52</v>
      </c>
      <c r="CQ707" s="24">
        <f>_xlfn.XLOOKUP(CM707,'Banco de dados'!$B:$B,'Banco de dados'!$H:$H)</f>
        <v>0</v>
      </c>
      <c r="CR707" s="24">
        <f>_xlfn.XLOOKUP(CK707,'Banco de dados'!$B:$B,'Banco de dados'!$F:$F)</f>
        <v>8960.18</v>
      </c>
      <c r="CS707" s="24">
        <f>_xlfn.XLOOKUP(CM707,'Banco de dados'!$B:$B,'Banco de dados'!$F:$F)</f>
        <v>0</v>
      </c>
      <c r="CT707" s="25">
        <v>0</v>
      </c>
      <c r="CU707" s="25"/>
      <c r="CV707" s="24" t="str">
        <f>IF(AI707&lt;=0.5,"Curto I",IF(AND(AI707&gt;='Braços de IP'!$B$9,AI707&lt;='Braços de IP'!$D$9),'Braços de IP'!$E$9,IF(AND(AI707&gt;='Braços de IP'!$B$10,AI707&lt;='Braços de IP'!$D$10),'Braços de IP'!$E$10,IF(AND(AI707&gt;='Braços de IP'!$B$11,AI707&lt;='Braços de IP'!$D$11),'Braços de IP'!$E$11,IF(AND(AI707&gt;='Braços de IP'!$B$12,AI707&lt;='Braços de IP'!$D$12),'Braços de IP'!$E$12,IF(AND(AI707&gt;='Braços de IP'!$B$13,AI707&lt;='Braços de IP'!$D$13),'Braços de IP'!$E$13,IF(AND(AI707&gt;='Braços de IP'!$B$14,AI707&lt;='Braços de IP'!$D$14),'Braços de IP'!$E$14,"ERRO")))))))</f>
        <v>Curto II</v>
      </c>
      <c r="CW707" s="25"/>
      <c r="CX707" s="24" t="str">
        <f>IF($CW707="","",VLOOKUP($CW707,'Braços de IP'!$E$9:$I$15,2,0))</f>
        <v/>
      </c>
      <c r="CY707" s="27" t="str">
        <f>IF($CW707="","",VLOOKUP($CW707,'Braços de IP'!$E$9:$I$15,5,0))</f>
        <v/>
      </c>
      <c r="CZ707" s="24"/>
      <c r="DA707" s="24"/>
      <c r="DB707" s="24"/>
      <c r="DC707" s="24"/>
      <c r="DD707" s="24"/>
      <c r="DE707" s="24"/>
      <c r="DF707" s="28">
        <f t="shared" si="375"/>
        <v>52</v>
      </c>
      <c r="DG707" s="29">
        <f t="shared" si="376"/>
        <v>100</v>
      </c>
      <c r="DH707" s="28">
        <f t="shared" si="377"/>
        <v>152</v>
      </c>
      <c r="DI707" s="30">
        <f t="shared" si="378"/>
        <v>0.48</v>
      </c>
      <c r="DJ707" s="31"/>
      <c r="DK707" s="32"/>
      <c r="DL707" s="15" t="s">
        <v>141</v>
      </c>
      <c r="DM707" s="15"/>
      <c r="DO707" s="33">
        <f t="shared" si="379"/>
        <v>0.55555555555555558</v>
      </c>
    </row>
    <row r="708" spans="3:119" ht="15.75" hidden="1" customHeight="1" x14ac:dyDescent="0.3">
      <c r="C708" t="s">
        <v>991</v>
      </c>
      <c r="D708" s="15">
        <v>236</v>
      </c>
      <c r="E708" s="15" t="s">
        <v>153</v>
      </c>
      <c r="F708" s="15" t="s">
        <v>409</v>
      </c>
      <c r="G708" s="15">
        <v>-30.01845363</v>
      </c>
      <c r="H708" s="15">
        <v>-50.139948920000002</v>
      </c>
      <c r="I708" s="15" t="s">
        <v>154</v>
      </c>
      <c r="J708" s="15" t="s">
        <v>135</v>
      </c>
      <c r="K708" s="15" t="s">
        <v>136</v>
      </c>
      <c r="L708" s="15" t="s">
        <v>148</v>
      </c>
      <c r="M708" s="15">
        <v>100</v>
      </c>
      <c r="N708" s="15">
        <v>17</v>
      </c>
      <c r="O708" s="15">
        <v>0</v>
      </c>
      <c r="P708" s="15">
        <f t="shared" si="371"/>
        <v>200</v>
      </c>
      <c r="Q708" s="20">
        <v>2</v>
      </c>
      <c r="R708" s="16">
        <v>1.5</v>
      </c>
      <c r="S708" s="16">
        <v>7</v>
      </c>
      <c r="T708" s="15"/>
      <c r="U708" s="15"/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 t="s">
        <v>138</v>
      </c>
      <c r="AD708" s="15" t="s">
        <v>139</v>
      </c>
      <c r="AE708" s="15">
        <v>35.6</v>
      </c>
      <c r="AF708" s="15">
        <v>7.5</v>
      </c>
      <c r="AG708" s="15">
        <v>1</v>
      </c>
      <c r="AH708" s="15">
        <v>1</v>
      </c>
      <c r="AI708" s="15">
        <v>1.3</v>
      </c>
      <c r="AJ708" s="16">
        <f t="shared" si="380"/>
        <v>0.30000000000000004</v>
      </c>
      <c r="AK708" s="16" t="s">
        <v>135</v>
      </c>
      <c r="AL708" s="16" t="s">
        <v>135</v>
      </c>
      <c r="AM708" s="15" t="s">
        <v>140</v>
      </c>
      <c r="AN708" s="16">
        <f t="shared" si="381"/>
        <v>2</v>
      </c>
      <c r="AO708" s="16">
        <v>0</v>
      </c>
      <c r="AP708" s="16">
        <v>0</v>
      </c>
      <c r="AQ708" s="16">
        <v>0</v>
      </c>
      <c r="AR708" s="16">
        <v>0</v>
      </c>
      <c r="AS708" s="16">
        <v>0</v>
      </c>
      <c r="AT708" s="16" t="s">
        <v>135</v>
      </c>
      <c r="AU708" s="17">
        <f t="shared" si="382"/>
        <v>0</v>
      </c>
      <c r="AV708" s="17"/>
      <c r="AW708" s="17">
        <f>VLOOKUP(I708,ABNT5101!$I$3:$J$9,2)</f>
        <v>10</v>
      </c>
      <c r="AX708" s="17">
        <f>VLOOKUP(I708,ABNT5101!$I$3:$M$9,5)</f>
        <v>0.18</v>
      </c>
      <c r="AY708" s="131" t="str">
        <f>_xlfn.XLOOKUP(I708,ABNT5101!$I:$I,ABNT5101!$L:$L)</f>
        <v>-</v>
      </c>
      <c r="AZ708" s="131">
        <f>_xlfn.XLOOKUP(I708,ABNT5101!$I:$I,ABNT5101!M:M)</f>
        <v>0.18</v>
      </c>
      <c r="BA708" s="131" t="str">
        <f>_xlfn.XLOOKUP(I708,ABNT5101!$I:$I,ABNT5101!N:N)</f>
        <v>-</v>
      </c>
      <c r="BB708" s="131">
        <f>_xlfn.XLOOKUP(I708,ABNT5101!$I:$I,ABNT5101!O:O)</f>
        <v>16</v>
      </c>
      <c r="BC708" s="18" t="str">
        <f t="shared" si="383"/>
        <v>ATENDE</v>
      </c>
      <c r="BD708" s="19">
        <f t="shared" si="384"/>
        <v>0.45599999999999996</v>
      </c>
      <c r="BE708" s="19">
        <f t="shared" si="385"/>
        <v>1.6111111111111112</v>
      </c>
      <c r="BF708" s="19" t="str">
        <f t="shared" si="386"/>
        <v>-</v>
      </c>
      <c r="BG708" s="20">
        <v>14.56</v>
      </c>
      <c r="BH708" s="20">
        <v>0.47</v>
      </c>
      <c r="BI708" s="20"/>
      <c r="BJ708" s="20"/>
      <c r="BK708" s="21"/>
      <c r="BL708" s="20"/>
      <c r="BM708" s="18" t="str">
        <f t="shared" si="387"/>
        <v>ATENDE</v>
      </c>
      <c r="BN708" s="18" t="str">
        <f t="shared" si="388"/>
        <v>ATENDE</v>
      </c>
      <c r="BO708" s="18" t="str">
        <f t="shared" si="389"/>
        <v>ATENDE</v>
      </c>
      <c r="BP708" s="18" t="str">
        <f t="shared" si="390"/>
        <v>ATENDE</v>
      </c>
      <c r="BQ708" s="22" t="str">
        <f t="shared" si="391"/>
        <v>C4</v>
      </c>
      <c r="BR708" s="22" t="str">
        <f t="shared" si="372"/>
        <v>P6</v>
      </c>
      <c r="BS708" s="23">
        <f t="shared" si="392"/>
        <v>3.746666666666667</v>
      </c>
      <c r="BT708" s="20">
        <v>14.24</v>
      </c>
      <c r="BU708" s="20">
        <v>5.27</v>
      </c>
      <c r="BV708" s="132">
        <f>IF(BR708="-","-",_xlfn.XLOOKUP(BR708,ABNT5101!$B$4:$B$9,ABNT5101!$C$4:$C$9))</f>
        <v>3</v>
      </c>
      <c r="BW708" s="132">
        <f>IF(BR708="-","-",_xlfn.XLOOKUP(BR708,ABNT5101!$B$4:$B$9,ABNT5101!$D$4:$D$9))</f>
        <v>0.6</v>
      </c>
      <c r="BX708" s="18" t="str">
        <f t="shared" si="393"/>
        <v>ATENDE</v>
      </c>
      <c r="BY708" s="18" t="str">
        <f t="shared" si="394"/>
        <v>ATENDE</v>
      </c>
      <c r="BZ708" s="18" t="str">
        <f t="shared" si="395"/>
        <v>ATENDE</v>
      </c>
      <c r="CA708" s="22" t="str">
        <f t="shared" si="373"/>
        <v>P6</v>
      </c>
      <c r="CB708" s="23" t="e">
        <f t="shared" si="396"/>
        <v>#VALUE!</v>
      </c>
      <c r="CC708" s="22" t="s">
        <v>994</v>
      </c>
      <c r="CD708" s="22" t="s">
        <v>994</v>
      </c>
      <c r="CE708" s="130">
        <f>IF(CA708="-","-",_xlfn.XLOOKUP(CA708,ABNT5101!$B$4:$B$9,ABNT5101!$C$4:$C$9))</f>
        <v>3</v>
      </c>
      <c r="CF708" s="130">
        <f>IF(CA708="-","-",_xlfn.XLOOKUP(CA708,ABNT5101!$B$4:$B$9,ABNT5101!$D$4:$D$9))</f>
        <v>0.6</v>
      </c>
      <c r="CG708" s="18" t="str">
        <f t="shared" si="397"/>
        <v>ATENDE</v>
      </c>
      <c r="CH708" s="18" t="str">
        <f t="shared" si="398"/>
        <v>ATENDE</v>
      </c>
      <c r="CI708" s="18" t="str">
        <f t="shared" si="399"/>
        <v>ATENDE</v>
      </c>
      <c r="CJ708" s="133" t="str">
        <f>_xlfn.XLOOKUP(CK708,'Banco de dados'!$B:$B,'Banco de dados'!$D:$D)</f>
        <v>SX LIGHTING</v>
      </c>
      <c r="CK708" s="145" t="s">
        <v>807</v>
      </c>
      <c r="CL708" s="24" t="str">
        <f>_xlfn.XLOOKUP(CK708,'Banco de dados'!$B:$B,'Banco de dados'!$E:$E)</f>
        <v>SXINEVO060K40L12CZF7PHF</v>
      </c>
      <c r="CM708" s="24"/>
      <c r="CN708" s="24" t="e">
        <f>IF(CM708="-","-",_xlfn.XLOOKUP(CM708,'Banco de dados'!$B:$B,'Banco de dados'!$E:$E))</f>
        <v>#N/A</v>
      </c>
      <c r="CO708" s="26">
        <f t="shared" si="374"/>
        <v>1</v>
      </c>
      <c r="CP708" s="24">
        <f>_xlfn.XLOOKUP(CK708,'Banco de dados'!$B:$B,'Banco de dados'!$H:$H)</f>
        <v>60</v>
      </c>
      <c r="CQ708" s="24">
        <f>_xlfn.XLOOKUP(CM708,'Banco de dados'!$B:$B,'Banco de dados'!$H:$H)</f>
        <v>0</v>
      </c>
      <c r="CR708" s="24">
        <f>_xlfn.XLOOKUP(CK708,'Banco de dados'!$B:$B,'Banco de dados'!$F:$F)</f>
        <v>9600</v>
      </c>
      <c r="CS708" s="24">
        <f>_xlfn.XLOOKUP(CM708,'Banco de dados'!$B:$B,'Banco de dados'!$F:$F)</f>
        <v>0</v>
      </c>
      <c r="CT708" s="25">
        <v>0</v>
      </c>
      <c r="CU708" s="25"/>
      <c r="CV708" s="24" t="str">
        <f>IF(AI708&lt;=0.5,"Curto I",IF(AND(AI708&gt;='Braços de IP'!$B$9,AI708&lt;='Braços de IP'!$D$9),'Braços de IP'!$E$9,IF(AND(AI708&gt;='Braços de IP'!$B$10,AI708&lt;='Braços de IP'!$D$10),'Braços de IP'!$E$10,IF(AND(AI708&gt;='Braços de IP'!$B$11,AI708&lt;='Braços de IP'!$D$11),'Braços de IP'!$E$11,IF(AND(AI708&gt;='Braços de IP'!$B$12,AI708&lt;='Braços de IP'!$D$12),'Braços de IP'!$E$12,IF(AND(AI708&gt;='Braços de IP'!$B$13,AI708&lt;='Braços de IP'!$D$13),'Braços de IP'!$E$13,IF(AND(AI708&gt;='Braços de IP'!$B$14,AI708&lt;='Braços de IP'!$D$14),'Braços de IP'!$E$14,"ERRO")))))))</f>
        <v>Curto II</v>
      </c>
      <c r="CW708" s="25"/>
      <c r="CX708" s="24" t="str">
        <f>IF($CW708="","",VLOOKUP($CW708,'Braços de IP'!$E$9:$I$15,2,0))</f>
        <v/>
      </c>
      <c r="CY708" s="27" t="str">
        <f>IF($CW708="","",VLOOKUP($CW708,'Braços de IP'!$E$9:$I$15,5,0))</f>
        <v/>
      </c>
      <c r="CZ708" s="24"/>
      <c r="DA708" s="24"/>
      <c r="DB708" s="24"/>
      <c r="DC708" s="24"/>
      <c r="DD708" s="24"/>
      <c r="DE708" s="24"/>
      <c r="DF708" s="28">
        <f t="shared" si="375"/>
        <v>60</v>
      </c>
      <c r="DG708" s="29">
        <f t="shared" si="376"/>
        <v>100</v>
      </c>
      <c r="DH708" s="28">
        <f t="shared" si="377"/>
        <v>160</v>
      </c>
      <c r="DI708" s="30">
        <f t="shared" si="378"/>
        <v>0.4</v>
      </c>
      <c r="DJ708" s="31"/>
      <c r="DK708" s="32"/>
      <c r="DL708" s="15" t="s">
        <v>141</v>
      </c>
      <c r="DM708" s="15"/>
      <c r="DO708" s="33">
        <f t="shared" si="379"/>
        <v>0.48717948717948717</v>
      </c>
    </row>
    <row r="709" spans="3:119" ht="15.75" hidden="1" customHeight="1" x14ac:dyDescent="0.3">
      <c r="C709" t="s">
        <v>991</v>
      </c>
      <c r="D709" s="15">
        <v>236</v>
      </c>
      <c r="E709" s="15" t="s">
        <v>153</v>
      </c>
      <c r="F709" s="15" t="s">
        <v>409</v>
      </c>
      <c r="G709" s="15">
        <v>-30.01845363</v>
      </c>
      <c r="H709" s="15">
        <v>-50.139948920000002</v>
      </c>
      <c r="I709" s="15" t="s">
        <v>154</v>
      </c>
      <c r="J709" s="15" t="s">
        <v>135</v>
      </c>
      <c r="K709" s="15" t="s">
        <v>136</v>
      </c>
      <c r="L709" s="15" t="s">
        <v>148</v>
      </c>
      <c r="M709" s="15">
        <v>100</v>
      </c>
      <c r="N709" s="15">
        <v>17</v>
      </c>
      <c r="O709" s="15">
        <v>0</v>
      </c>
      <c r="P709" s="15">
        <f t="shared" si="371"/>
        <v>200</v>
      </c>
      <c r="Q709" s="20">
        <v>2</v>
      </c>
      <c r="R709" s="16">
        <v>1.5</v>
      </c>
      <c r="S709" s="16">
        <v>7</v>
      </c>
      <c r="T709" s="15"/>
      <c r="U709" s="15"/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 t="s">
        <v>138</v>
      </c>
      <c r="AD709" s="15" t="s">
        <v>139</v>
      </c>
      <c r="AE709" s="15">
        <v>35.6</v>
      </c>
      <c r="AF709" s="15">
        <v>7.5</v>
      </c>
      <c r="AG709" s="15">
        <v>1</v>
      </c>
      <c r="AH709" s="15">
        <v>1</v>
      </c>
      <c r="AI709" s="15">
        <v>1.3</v>
      </c>
      <c r="AJ709" s="16">
        <f t="shared" si="380"/>
        <v>0.30000000000000004</v>
      </c>
      <c r="AK709" s="16" t="s">
        <v>135</v>
      </c>
      <c r="AL709" s="16" t="s">
        <v>135</v>
      </c>
      <c r="AM709" s="15" t="s">
        <v>140</v>
      </c>
      <c r="AN709" s="16">
        <f t="shared" si="381"/>
        <v>2</v>
      </c>
      <c r="AO709" s="16">
        <v>0</v>
      </c>
      <c r="AP709" s="16">
        <v>0</v>
      </c>
      <c r="AQ709" s="16">
        <v>0</v>
      </c>
      <c r="AR709" s="16">
        <v>0</v>
      </c>
      <c r="AS709" s="16">
        <v>0</v>
      </c>
      <c r="AT709" s="16" t="s">
        <v>135</v>
      </c>
      <c r="AU709" s="17">
        <f t="shared" si="382"/>
        <v>0</v>
      </c>
      <c r="AV709" s="17"/>
      <c r="AW709" s="17">
        <f>VLOOKUP(I709,ABNT5101!$I$3:$J$9,2)</f>
        <v>10</v>
      </c>
      <c r="AX709" s="17">
        <f>VLOOKUP(I709,ABNT5101!$I$3:$M$9,5)</f>
        <v>0.18</v>
      </c>
      <c r="AY709" s="131" t="str">
        <f>_xlfn.XLOOKUP(I709,ABNT5101!$I:$I,ABNT5101!$L:$L)</f>
        <v>-</v>
      </c>
      <c r="AZ709" s="131">
        <f>_xlfn.XLOOKUP(I709,ABNT5101!$I:$I,ABNT5101!M:M)</f>
        <v>0.18</v>
      </c>
      <c r="BA709" s="131" t="str">
        <f>_xlfn.XLOOKUP(I709,ABNT5101!$I:$I,ABNT5101!N:N)</f>
        <v>-</v>
      </c>
      <c r="BB709" s="131">
        <f>_xlfn.XLOOKUP(I709,ABNT5101!$I:$I,ABNT5101!O:O)</f>
        <v>16</v>
      </c>
      <c r="BC709" s="18" t="str">
        <f t="shared" si="383"/>
        <v>ATENDE</v>
      </c>
      <c r="BD709" s="19">
        <f t="shared" si="384"/>
        <v>0.20700000000000007</v>
      </c>
      <c r="BE709" s="19">
        <f t="shared" si="385"/>
        <v>1.1111111111111112</v>
      </c>
      <c r="BF709" s="19" t="str">
        <f t="shared" si="386"/>
        <v>-</v>
      </c>
      <c r="BG709" s="20">
        <v>12.07</v>
      </c>
      <c r="BH709" s="20">
        <v>0.38</v>
      </c>
      <c r="BI709" s="20"/>
      <c r="BJ709" s="20"/>
      <c r="BK709" s="21"/>
      <c r="BL709" s="20"/>
      <c r="BM709" s="18" t="str">
        <f t="shared" si="387"/>
        <v>ATENDE</v>
      </c>
      <c r="BN709" s="18" t="str">
        <f t="shared" si="388"/>
        <v>ATENDE</v>
      </c>
      <c r="BO709" s="18" t="str">
        <f t="shared" si="389"/>
        <v>ATENDE</v>
      </c>
      <c r="BP709" s="18" t="str">
        <f t="shared" si="390"/>
        <v>ATENDE</v>
      </c>
      <c r="BQ709" s="22" t="str">
        <f t="shared" si="391"/>
        <v>C4</v>
      </c>
      <c r="BR709" s="22" t="str">
        <f t="shared" si="372"/>
        <v>P6</v>
      </c>
      <c r="BS709" s="23">
        <f t="shared" si="392"/>
        <v>3.2166666666666668</v>
      </c>
      <c r="BT709" s="20">
        <v>12.65</v>
      </c>
      <c r="BU709" s="20">
        <v>5.62</v>
      </c>
      <c r="BV709" s="132">
        <f>IF(BR709="-","-",_xlfn.XLOOKUP(BR709,ABNT5101!$B$4:$B$9,ABNT5101!$C$4:$C$9))</f>
        <v>3</v>
      </c>
      <c r="BW709" s="132">
        <f>IF(BR709="-","-",_xlfn.XLOOKUP(BR709,ABNT5101!$B$4:$B$9,ABNT5101!$D$4:$D$9))</f>
        <v>0.6</v>
      </c>
      <c r="BX709" s="18" t="str">
        <f t="shared" si="393"/>
        <v>ATENDE</v>
      </c>
      <c r="BY709" s="18" t="str">
        <f t="shared" si="394"/>
        <v>ATENDE</v>
      </c>
      <c r="BZ709" s="18" t="str">
        <f t="shared" si="395"/>
        <v>ATENDE</v>
      </c>
      <c r="CA709" s="22" t="str">
        <f t="shared" si="373"/>
        <v>P6</v>
      </c>
      <c r="CB709" s="23" t="e">
        <f t="shared" si="396"/>
        <v>#VALUE!</v>
      </c>
      <c r="CC709" s="22" t="s">
        <v>994</v>
      </c>
      <c r="CD709" s="22" t="s">
        <v>994</v>
      </c>
      <c r="CE709" s="130">
        <f>IF(CA709="-","-",_xlfn.XLOOKUP(CA709,ABNT5101!$B$4:$B$9,ABNT5101!$C$4:$C$9))</f>
        <v>3</v>
      </c>
      <c r="CF709" s="130">
        <f>IF(CA709="-","-",_xlfn.XLOOKUP(CA709,ABNT5101!$B$4:$B$9,ABNT5101!$D$4:$D$9))</f>
        <v>0.6</v>
      </c>
      <c r="CG709" s="18" t="str">
        <f t="shared" si="397"/>
        <v>ATENDE</v>
      </c>
      <c r="CH709" s="18" t="str">
        <f t="shared" si="398"/>
        <v>ATENDE</v>
      </c>
      <c r="CI709" s="18" t="str">
        <f t="shared" si="399"/>
        <v>ATENDE</v>
      </c>
      <c r="CJ709" s="133" t="str">
        <f>_xlfn.XLOOKUP(CK709,'Banco de dados'!$B:$B,'Banco de dados'!$D:$D)</f>
        <v>TECNOWATT</v>
      </c>
      <c r="CK709" s="145" t="s">
        <v>828</v>
      </c>
      <c r="CL709" s="24" t="str">
        <f>_xlfn.XLOOKUP(CK709,'Banco de dados'!$B:$B,'Banco de dados'!$E:$E)</f>
        <v>SIGSAGPTLRRSSNDL_50W_61IBBRS
1-10C1MUN6.5</v>
      </c>
      <c r="CM709" s="24"/>
      <c r="CN709" s="24" t="e">
        <f>IF(CM709="-","-",_xlfn.XLOOKUP(CM709,'Banco de dados'!$B:$B,'Banco de dados'!$E:$E))</f>
        <v>#N/A</v>
      </c>
      <c r="CO709" s="26">
        <f t="shared" si="374"/>
        <v>1</v>
      </c>
      <c r="CP709" s="24">
        <f>_xlfn.XLOOKUP(CK709,'Banco de dados'!$B:$B,'Banco de dados'!$H:$H)</f>
        <v>50</v>
      </c>
      <c r="CQ709" s="24">
        <f>_xlfn.XLOOKUP(CM709,'Banco de dados'!$B:$B,'Banco de dados'!$H:$H)</f>
        <v>0</v>
      </c>
      <c r="CR709" s="24">
        <f>_xlfn.XLOOKUP(CK709,'Banco de dados'!$B:$B,'Banco de dados'!$F:$F)</f>
        <v>8163</v>
      </c>
      <c r="CS709" s="24">
        <f>_xlfn.XLOOKUP(CM709,'Banco de dados'!$B:$B,'Banco de dados'!$F:$F)</f>
        <v>0</v>
      </c>
      <c r="CT709" s="25">
        <v>0</v>
      </c>
      <c r="CU709" s="25"/>
      <c r="CV709" s="24" t="str">
        <f>IF(AI709&lt;=0.5,"Curto I",IF(AND(AI709&gt;='Braços de IP'!$B$9,AI709&lt;='Braços de IP'!$D$9),'Braços de IP'!$E$9,IF(AND(AI709&gt;='Braços de IP'!$B$10,AI709&lt;='Braços de IP'!$D$10),'Braços de IP'!$E$10,IF(AND(AI709&gt;='Braços de IP'!$B$11,AI709&lt;='Braços de IP'!$D$11),'Braços de IP'!$E$11,IF(AND(AI709&gt;='Braços de IP'!$B$12,AI709&lt;='Braços de IP'!$D$12),'Braços de IP'!$E$12,IF(AND(AI709&gt;='Braços de IP'!$B$13,AI709&lt;='Braços de IP'!$D$13),'Braços de IP'!$E$13,IF(AND(AI709&gt;='Braços de IP'!$B$14,AI709&lt;='Braços de IP'!$D$14),'Braços de IP'!$E$14,"ERRO")))))))</f>
        <v>Curto II</v>
      </c>
      <c r="CW709" s="25"/>
      <c r="CX709" s="24" t="str">
        <f>IF($CW709="","",VLOOKUP($CW709,'Braços de IP'!$E$9:$I$15,2,0))</f>
        <v/>
      </c>
      <c r="CY709" s="27" t="str">
        <f>IF($CW709="","",VLOOKUP($CW709,'Braços de IP'!$E$9:$I$15,5,0))</f>
        <v/>
      </c>
      <c r="CZ709" s="24"/>
      <c r="DA709" s="24"/>
      <c r="DB709" s="24"/>
      <c r="DC709" s="24"/>
      <c r="DD709" s="24"/>
      <c r="DE709" s="24"/>
      <c r="DF709" s="28">
        <f t="shared" si="375"/>
        <v>50</v>
      </c>
      <c r="DG709" s="29">
        <f t="shared" si="376"/>
        <v>100</v>
      </c>
      <c r="DH709" s="28">
        <f t="shared" si="377"/>
        <v>150</v>
      </c>
      <c r="DI709" s="30">
        <f t="shared" si="378"/>
        <v>0.5</v>
      </c>
      <c r="DJ709" s="31"/>
      <c r="DK709" s="32"/>
      <c r="DL709" s="15" t="s">
        <v>141</v>
      </c>
      <c r="DM709" s="15"/>
      <c r="DO709" s="33">
        <f t="shared" si="379"/>
        <v>0.57264957264957261</v>
      </c>
    </row>
    <row r="710" spans="3:119" ht="15.75" hidden="1" customHeight="1" x14ac:dyDescent="0.3">
      <c r="C710" t="s">
        <v>991</v>
      </c>
      <c r="D710" s="15">
        <v>237</v>
      </c>
      <c r="E710" s="15" t="s">
        <v>132</v>
      </c>
      <c r="F710" s="15" t="s">
        <v>410</v>
      </c>
      <c r="G710" s="15">
        <v>-30.015616390000002</v>
      </c>
      <c r="H710" s="15">
        <v>-50.149521030000002</v>
      </c>
      <c r="I710" s="15" t="s">
        <v>134</v>
      </c>
      <c r="J710" s="15" t="s">
        <v>135</v>
      </c>
      <c r="K710" s="15" t="s">
        <v>136</v>
      </c>
      <c r="L710" s="15" t="s">
        <v>137</v>
      </c>
      <c r="M710" s="15">
        <v>50</v>
      </c>
      <c r="N710" s="15">
        <v>0</v>
      </c>
      <c r="O710" s="15">
        <v>0</v>
      </c>
      <c r="P710" s="15">
        <f t="shared" si="371"/>
        <v>100</v>
      </c>
      <c r="Q710" s="20">
        <v>2</v>
      </c>
      <c r="R710" s="16">
        <v>2.5</v>
      </c>
      <c r="S710" s="16">
        <v>7</v>
      </c>
      <c r="T710" s="15"/>
      <c r="U710" s="15"/>
      <c r="V710" s="15">
        <v>0</v>
      </c>
      <c r="W710" s="15">
        <v>2.5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 t="s">
        <v>138</v>
      </c>
      <c r="AD710" s="15" t="s">
        <v>139</v>
      </c>
      <c r="AE710" s="15">
        <v>33.5</v>
      </c>
      <c r="AF710" s="15">
        <v>6.5</v>
      </c>
      <c r="AG710" s="15">
        <v>1</v>
      </c>
      <c r="AH710" s="15">
        <v>0.3</v>
      </c>
      <c r="AI710" s="15">
        <v>1.3</v>
      </c>
      <c r="AJ710" s="16">
        <f t="shared" si="380"/>
        <v>1</v>
      </c>
      <c r="AK710" s="16" t="s">
        <v>135</v>
      </c>
      <c r="AL710" s="16" t="s">
        <v>135</v>
      </c>
      <c r="AM710" s="15" t="s">
        <v>140</v>
      </c>
      <c r="AN710" s="16">
        <f t="shared" si="381"/>
        <v>2</v>
      </c>
      <c r="AO710" s="16">
        <v>0</v>
      </c>
      <c r="AP710" s="16">
        <v>0</v>
      </c>
      <c r="AQ710" s="16">
        <v>0</v>
      </c>
      <c r="AR710" s="16">
        <v>0</v>
      </c>
      <c r="AS710" s="16">
        <v>0</v>
      </c>
      <c r="AT710" s="16" t="s">
        <v>135</v>
      </c>
      <c r="AU710" s="17">
        <f t="shared" si="382"/>
        <v>0</v>
      </c>
      <c r="AV710" s="17"/>
      <c r="AW710" s="17">
        <f>VLOOKUP(I710,ABNT5101!$I$3:$J$9,2)</f>
        <v>7.5</v>
      </c>
      <c r="AX710" s="17">
        <f>VLOOKUP(I710,ABNT5101!$I$3:$M$9,5)</f>
        <v>0.18</v>
      </c>
      <c r="AY710" s="131" t="str">
        <f>_xlfn.XLOOKUP(I710,ABNT5101!$I:$I,ABNT5101!$L:$L)</f>
        <v>-</v>
      </c>
      <c r="AZ710" s="131">
        <f>_xlfn.XLOOKUP(I710,ABNT5101!$I:$I,ABNT5101!M:M)</f>
        <v>0.18</v>
      </c>
      <c r="BA710" s="131" t="str">
        <f>_xlfn.XLOOKUP(I710,ABNT5101!$I:$I,ABNT5101!N:N)</f>
        <v>-</v>
      </c>
      <c r="BB710" s="131">
        <f>_xlfn.XLOOKUP(I710,ABNT5101!$I:$I,ABNT5101!O:O)</f>
        <v>16</v>
      </c>
      <c r="BC710" s="18" t="str">
        <f t="shared" si="383"/>
        <v>ATENDE</v>
      </c>
      <c r="BD710" s="19">
        <f t="shared" si="384"/>
        <v>2.2666666666666613E-2</v>
      </c>
      <c r="BE710" s="19">
        <f t="shared" si="385"/>
        <v>0.94444444444444442</v>
      </c>
      <c r="BF710" s="19" t="str">
        <f t="shared" si="386"/>
        <v>-</v>
      </c>
      <c r="BG710" s="20">
        <v>7.67</v>
      </c>
      <c r="BH710" s="20">
        <v>0.35</v>
      </c>
      <c r="BI710" s="20"/>
      <c r="BJ710" s="20"/>
      <c r="BK710" s="21"/>
      <c r="BL710" s="20"/>
      <c r="BM710" s="18" t="str">
        <f t="shared" si="387"/>
        <v>ATENDE</v>
      </c>
      <c r="BN710" s="18" t="str">
        <f t="shared" si="388"/>
        <v>ATENDE</v>
      </c>
      <c r="BO710" s="18" t="str">
        <f t="shared" si="389"/>
        <v>ATENDE</v>
      </c>
      <c r="BP710" s="18" t="str">
        <f t="shared" si="390"/>
        <v>ATENDE</v>
      </c>
      <c r="BQ710" s="22" t="str">
        <f t="shared" si="391"/>
        <v>C5</v>
      </c>
      <c r="BR710" s="22" t="str">
        <f t="shared" si="372"/>
        <v>P6</v>
      </c>
      <c r="BS710" s="23">
        <f t="shared" si="392"/>
        <v>0.36666666666666647</v>
      </c>
      <c r="BT710" s="20">
        <v>4.0999999999999996</v>
      </c>
      <c r="BU710" s="20">
        <v>1.8</v>
      </c>
      <c r="BV710" s="132">
        <f>IF(BR710="-","-",_xlfn.XLOOKUP(BR710,ABNT5101!$B$4:$B$9,ABNT5101!$C$4:$C$9))</f>
        <v>3</v>
      </c>
      <c r="BW710" s="132">
        <f>IF(BR710="-","-",_xlfn.XLOOKUP(BR710,ABNT5101!$B$4:$B$9,ABNT5101!$D$4:$D$9))</f>
        <v>0.6</v>
      </c>
      <c r="BX710" s="18" t="str">
        <f t="shared" si="393"/>
        <v>ATENDE</v>
      </c>
      <c r="BY710" s="18" t="str">
        <f t="shared" si="394"/>
        <v>ATENDE</v>
      </c>
      <c r="BZ710" s="18" t="str">
        <f t="shared" si="395"/>
        <v>ATENDE</v>
      </c>
      <c r="CA710" s="22" t="str">
        <f t="shared" si="373"/>
        <v>P6</v>
      </c>
      <c r="CB710" s="23">
        <f t="shared" si="396"/>
        <v>1.0466666666666664</v>
      </c>
      <c r="CC710" s="22">
        <v>6.14</v>
      </c>
      <c r="CD710" s="22">
        <v>1.97</v>
      </c>
      <c r="CE710" s="130">
        <f>IF(CA710="-","-",_xlfn.XLOOKUP(CA710,ABNT5101!$B$4:$B$9,ABNT5101!$C$4:$C$9))</f>
        <v>3</v>
      </c>
      <c r="CF710" s="130">
        <f>IF(CA710="-","-",_xlfn.XLOOKUP(CA710,ABNT5101!$B$4:$B$9,ABNT5101!$D$4:$D$9))</f>
        <v>0.6</v>
      </c>
      <c r="CG710" s="18" t="str">
        <f t="shared" si="397"/>
        <v>ATENDE</v>
      </c>
      <c r="CH710" s="18" t="str">
        <f t="shared" si="398"/>
        <v>ATENDE</v>
      </c>
      <c r="CI710" s="18" t="str">
        <f t="shared" si="399"/>
        <v>ATENDE</v>
      </c>
      <c r="CJ710" s="133" t="str">
        <f>_xlfn.XLOOKUP(CK710,'Banco de dados'!$B:$B,'Banco de dados'!$D:$D)</f>
        <v>LEDSTAR</v>
      </c>
      <c r="CK710" s="145" t="s">
        <v>707</v>
      </c>
      <c r="CL710" s="24" t="str">
        <f>_xlfn.XLOOKUP(CK710,'Banco de dados'!$B:$B,'Banco de dados'!$E:$E)</f>
        <v>LUM LED SL VT 9.1 28W</v>
      </c>
      <c r="CM710" s="24"/>
      <c r="CN710" s="24" t="e">
        <f>IF(CM710="-","-",_xlfn.XLOOKUP(CM710,'Banco de dados'!$B:$B,'Banco de dados'!$E:$E))</f>
        <v>#N/A</v>
      </c>
      <c r="CO710" s="26">
        <f t="shared" si="374"/>
        <v>1</v>
      </c>
      <c r="CP710" s="24">
        <f>_xlfn.XLOOKUP(CK710,'Banco de dados'!$B:$B,'Banco de dados'!$H:$H)</f>
        <v>28</v>
      </c>
      <c r="CQ710" s="24">
        <f>_xlfn.XLOOKUP(CM710,'Banco de dados'!$B:$B,'Banco de dados'!$H:$H)</f>
        <v>0</v>
      </c>
      <c r="CR710" s="24">
        <f>_xlfn.XLOOKUP(CK710,'Banco de dados'!$B:$B,'Banco de dados'!$F:$F)</f>
        <v>4927.3500000000004</v>
      </c>
      <c r="CS710" s="24">
        <f>_xlfn.XLOOKUP(CM710,'Banco de dados'!$B:$B,'Banco de dados'!$F:$F)</f>
        <v>0</v>
      </c>
      <c r="CT710" s="25">
        <v>0</v>
      </c>
      <c r="CU710" s="25"/>
      <c r="CV710" s="24" t="str">
        <f>IF(AI710&lt;=0.5,"Curto I",IF(AND(AI710&gt;='Braços de IP'!$B$9,AI710&lt;='Braços de IP'!$D$9),'Braços de IP'!$E$9,IF(AND(AI710&gt;='Braços de IP'!$B$10,AI710&lt;='Braços de IP'!$D$10),'Braços de IP'!$E$10,IF(AND(AI710&gt;='Braços de IP'!$B$11,AI710&lt;='Braços de IP'!$D$11),'Braços de IP'!$E$11,IF(AND(AI710&gt;='Braços de IP'!$B$12,AI710&lt;='Braços de IP'!$D$12),'Braços de IP'!$E$12,IF(AND(AI710&gt;='Braços de IP'!$B$13,AI710&lt;='Braços de IP'!$D$13),'Braços de IP'!$E$13,IF(AND(AI710&gt;='Braços de IP'!$B$14,AI710&lt;='Braços de IP'!$D$14),'Braços de IP'!$E$14,"ERRO")))))))</f>
        <v>Curto II</v>
      </c>
      <c r="CW710" s="25"/>
      <c r="CX710" s="24" t="str">
        <f>IF($CW710="","",VLOOKUP($CW710,'Braços de IP'!$E$9:$I$15,2,0))</f>
        <v/>
      </c>
      <c r="CY710" s="27" t="str">
        <f>IF($CW710="","",VLOOKUP($CW710,'Braços de IP'!$E$9:$I$15,5,0))</f>
        <v/>
      </c>
      <c r="CZ710" s="24"/>
      <c r="DA710" s="24"/>
      <c r="DB710" s="24"/>
      <c r="DC710" s="24"/>
      <c r="DD710" s="24"/>
      <c r="DE710" s="24"/>
      <c r="DF710" s="28">
        <f t="shared" si="375"/>
        <v>28</v>
      </c>
      <c r="DG710" s="29">
        <f t="shared" si="376"/>
        <v>50</v>
      </c>
      <c r="DH710" s="28">
        <f t="shared" si="377"/>
        <v>78</v>
      </c>
      <c r="DI710" s="30">
        <f t="shared" si="378"/>
        <v>0.43999999999999995</v>
      </c>
      <c r="DJ710" s="31"/>
      <c r="DK710" s="32"/>
      <c r="DL710" s="15" t="s">
        <v>141</v>
      </c>
      <c r="DM710" s="15"/>
      <c r="DO710" s="33">
        <f t="shared" si="379"/>
        <v>0.44</v>
      </c>
    </row>
    <row r="711" spans="3:119" ht="15.75" hidden="1" customHeight="1" x14ac:dyDescent="0.3">
      <c r="C711" t="s">
        <v>991</v>
      </c>
      <c r="D711" s="15">
        <v>237</v>
      </c>
      <c r="E711" s="15" t="s">
        <v>132</v>
      </c>
      <c r="F711" s="15" t="s">
        <v>410</v>
      </c>
      <c r="G711" s="15">
        <v>-30.015616390000002</v>
      </c>
      <c r="H711" s="15">
        <v>-50.149521030000002</v>
      </c>
      <c r="I711" s="15" t="s">
        <v>134</v>
      </c>
      <c r="J711" s="15" t="s">
        <v>135</v>
      </c>
      <c r="K711" s="15" t="s">
        <v>136</v>
      </c>
      <c r="L711" s="15" t="s">
        <v>137</v>
      </c>
      <c r="M711" s="15">
        <v>50</v>
      </c>
      <c r="N711" s="15">
        <v>0</v>
      </c>
      <c r="O711" s="15">
        <v>0</v>
      </c>
      <c r="P711" s="15">
        <f t="shared" si="371"/>
        <v>100</v>
      </c>
      <c r="Q711" s="20">
        <v>2</v>
      </c>
      <c r="R711" s="16">
        <v>2.5</v>
      </c>
      <c r="S711" s="16">
        <v>7</v>
      </c>
      <c r="T711" s="15"/>
      <c r="U711" s="15"/>
      <c r="V711" s="15">
        <v>0</v>
      </c>
      <c r="W711" s="15">
        <v>2.5</v>
      </c>
      <c r="X711" s="15">
        <v>0</v>
      </c>
      <c r="Y711" s="15">
        <v>0</v>
      </c>
      <c r="Z711" s="15">
        <v>0</v>
      </c>
      <c r="AA711" s="15">
        <v>0</v>
      </c>
      <c r="AB711" s="15">
        <v>0</v>
      </c>
      <c r="AC711" s="15" t="s">
        <v>138</v>
      </c>
      <c r="AD711" s="15" t="s">
        <v>139</v>
      </c>
      <c r="AE711" s="15">
        <v>33.5</v>
      </c>
      <c r="AF711" s="15">
        <v>6.5</v>
      </c>
      <c r="AG711" s="15">
        <v>1</v>
      </c>
      <c r="AH711" s="15">
        <v>0.3</v>
      </c>
      <c r="AI711" s="15">
        <v>1.3</v>
      </c>
      <c r="AJ711" s="16">
        <f t="shared" si="380"/>
        <v>1</v>
      </c>
      <c r="AK711" s="16" t="s">
        <v>135</v>
      </c>
      <c r="AL711" s="16" t="s">
        <v>135</v>
      </c>
      <c r="AM711" s="15" t="s">
        <v>140</v>
      </c>
      <c r="AN711" s="16">
        <f t="shared" si="381"/>
        <v>2</v>
      </c>
      <c r="AO711" s="16">
        <v>0</v>
      </c>
      <c r="AP711" s="16">
        <v>0</v>
      </c>
      <c r="AQ711" s="16">
        <v>0</v>
      </c>
      <c r="AR711" s="16">
        <v>0</v>
      </c>
      <c r="AS711" s="16">
        <v>0</v>
      </c>
      <c r="AT711" s="16" t="s">
        <v>135</v>
      </c>
      <c r="AU711" s="17">
        <f t="shared" si="382"/>
        <v>0</v>
      </c>
      <c r="AV711" s="17"/>
      <c r="AW711" s="17">
        <f>VLOOKUP(I711,ABNT5101!$I$3:$J$9,2)</f>
        <v>7.5</v>
      </c>
      <c r="AX711" s="17">
        <f>VLOOKUP(I711,ABNT5101!$I$3:$M$9,5)</f>
        <v>0.18</v>
      </c>
      <c r="AY711" s="131" t="str">
        <f>_xlfn.XLOOKUP(I711,ABNT5101!$I:$I,ABNT5101!$L:$L)</f>
        <v>-</v>
      </c>
      <c r="AZ711" s="131">
        <f>_xlfn.XLOOKUP(I711,ABNT5101!$I:$I,ABNT5101!M:M)</f>
        <v>0.18</v>
      </c>
      <c r="BA711" s="131" t="str">
        <f>_xlfn.XLOOKUP(I711,ABNT5101!$I:$I,ABNT5101!N:N)</f>
        <v>-</v>
      </c>
      <c r="BB711" s="131">
        <f>_xlfn.XLOOKUP(I711,ABNT5101!$I:$I,ABNT5101!O:O)</f>
        <v>16</v>
      </c>
      <c r="BC711" s="18" t="str">
        <f t="shared" si="383"/>
        <v>ATENDE</v>
      </c>
      <c r="BD711" s="19">
        <f t="shared" si="384"/>
        <v>0.2693333333333332</v>
      </c>
      <c r="BE711" s="19">
        <f t="shared" si="385"/>
        <v>0.88888888888888906</v>
      </c>
      <c r="BF711" s="19" t="str">
        <f t="shared" si="386"/>
        <v>-</v>
      </c>
      <c r="BG711" s="20">
        <v>9.52</v>
      </c>
      <c r="BH711" s="20">
        <v>0.34</v>
      </c>
      <c r="BI711" s="20"/>
      <c r="BJ711" s="20"/>
      <c r="BK711" s="21"/>
      <c r="BL711" s="20"/>
      <c r="BM711" s="18" t="str">
        <f t="shared" si="387"/>
        <v>ATENDE</v>
      </c>
      <c r="BN711" s="18" t="str">
        <f t="shared" si="388"/>
        <v>ATENDE</v>
      </c>
      <c r="BO711" s="18" t="str">
        <f t="shared" si="389"/>
        <v>ATENDE</v>
      </c>
      <c r="BP711" s="18" t="str">
        <f t="shared" si="390"/>
        <v>ATENDE</v>
      </c>
      <c r="BQ711" s="22" t="str">
        <f t="shared" si="391"/>
        <v>C5</v>
      </c>
      <c r="BR711" s="22" t="str">
        <f t="shared" si="372"/>
        <v>P6</v>
      </c>
      <c r="BS711" s="23">
        <f t="shared" si="392"/>
        <v>0.31666666666666665</v>
      </c>
      <c r="BT711" s="20">
        <v>3.95</v>
      </c>
      <c r="BU711" s="20">
        <v>1.53</v>
      </c>
      <c r="BV711" s="132">
        <f>IF(BR711="-","-",_xlfn.XLOOKUP(BR711,ABNT5101!$B$4:$B$9,ABNT5101!$C$4:$C$9))</f>
        <v>3</v>
      </c>
      <c r="BW711" s="132">
        <f>IF(BR711="-","-",_xlfn.XLOOKUP(BR711,ABNT5101!$B$4:$B$9,ABNT5101!$D$4:$D$9))</f>
        <v>0.6</v>
      </c>
      <c r="BX711" s="18" t="str">
        <f t="shared" si="393"/>
        <v>ATENDE</v>
      </c>
      <c r="BY711" s="18" t="str">
        <f t="shared" si="394"/>
        <v>ATENDE</v>
      </c>
      <c r="BZ711" s="18" t="str">
        <f t="shared" si="395"/>
        <v>ATENDE</v>
      </c>
      <c r="CA711" s="22" t="str">
        <f t="shared" si="373"/>
        <v>P6</v>
      </c>
      <c r="CB711" s="23">
        <f t="shared" si="396"/>
        <v>1.3366666666666664</v>
      </c>
      <c r="CC711" s="22">
        <v>7.01</v>
      </c>
      <c r="CD711" s="22">
        <v>1.1399999999999999</v>
      </c>
      <c r="CE711" s="130">
        <f>IF(CA711="-","-",_xlfn.XLOOKUP(CA711,ABNT5101!$B$4:$B$9,ABNT5101!$C$4:$C$9))</f>
        <v>3</v>
      </c>
      <c r="CF711" s="130">
        <f>IF(CA711="-","-",_xlfn.XLOOKUP(CA711,ABNT5101!$B$4:$B$9,ABNT5101!$D$4:$D$9))</f>
        <v>0.6</v>
      </c>
      <c r="CG711" s="18" t="str">
        <f t="shared" si="397"/>
        <v>ATENDE</v>
      </c>
      <c r="CH711" s="18" t="str">
        <f t="shared" si="398"/>
        <v>ATENDE</v>
      </c>
      <c r="CI711" s="18" t="str">
        <f t="shared" si="399"/>
        <v>ATENDE</v>
      </c>
      <c r="CJ711" s="133" t="str">
        <f>_xlfn.XLOOKUP(CK711,'Banco de dados'!$B:$B,'Banco de dados'!$D:$D)</f>
        <v>SX LIGHTING</v>
      </c>
      <c r="CK711" s="145" t="s">
        <v>801</v>
      </c>
      <c r="CL711" s="24" t="str">
        <f>_xlfn.XLOOKUP(CK711,'Banco de dados'!$B:$B,'Banco de dados'!$E:$E)</f>
        <v>SXINEVO030K40L12CZF7PHF</v>
      </c>
      <c r="CM711" s="24"/>
      <c r="CN711" s="24">
        <f>IF(CM711="-","-",_xlfn.XLOOKUP(CM711,'Banco de dados'!$B:$B,'Banco de dados'!$E:$E))</f>
        <v>0</v>
      </c>
      <c r="CO711" s="26">
        <f t="shared" si="374"/>
        <v>1</v>
      </c>
      <c r="CP711" s="24">
        <f>_xlfn.XLOOKUP(CK711,'Banco de dados'!$B:$B,'Banco de dados'!$H:$H)</f>
        <v>31</v>
      </c>
      <c r="CQ711" s="24">
        <f>_xlfn.XLOOKUP(CM711,'Banco de dados'!$B:$B,'Banco de dados'!$H:$H)</f>
        <v>0</v>
      </c>
      <c r="CR711" s="24">
        <f>_xlfn.XLOOKUP(CK711,'Banco de dados'!$B:$B,'Banco de dados'!$F:$F)</f>
        <v>5270</v>
      </c>
      <c r="CS711" s="24">
        <f>_xlfn.XLOOKUP(CM711,'Banco de dados'!$B:$B,'Banco de dados'!$F:$F)</f>
        <v>0</v>
      </c>
      <c r="CT711" s="25">
        <v>0</v>
      </c>
      <c r="CU711" s="25"/>
      <c r="CV711" s="24" t="str">
        <f>IF(AI711&lt;=0.5,"Curto I",IF(AND(AI711&gt;='Braços de IP'!$B$9,AI711&lt;='Braços de IP'!$D$9),'Braços de IP'!$E$9,IF(AND(AI711&gt;='Braços de IP'!$B$10,AI711&lt;='Braços de IP'!$D$10),'Braços de IP'!$E$10,IF(AND(AI711&gt;='Braços de IP'!$B$11,AI711&lt;='Braços de IP'!$D$11),'Braços de IP'!$E$11,IF(AND(AI711&gt;='Braços de IP'!$B$12,AI711&lt;='Braços de IP'!$D$12),'Braços de IP'!$E$12,IF(AND(AI711&gt;='Braços de IP'!$B$13,AI711&lt;='Braços de IP'!$D$13),'Braços de IP'!$E$13,IF(AND(AI711&gt;='Braços de IP'!$B$14,AI711&lt;='Braços de IP'!$D$14),'Braços de IP'!$E$14,"ERRO")))))))</f>
        <v>Curto II</v>
      </c>
      <c r="CW711" s="25"/>
      <c r="CX711" s="24" t="str">
        <f>IF($CW711="","",VLOOKUP($CW711,'Braços de IP'!$E$9:$I$15,2,0))</f>
        <v/>
      </c>
      <c r="CY711" s="27" t="str">
        <f>IF($CW711="","",VLOOKUP($CW711,'Braços de IP'!$E$9:$I$15,5,0))</f>
        <v/>
      </c>
      <c r="CZ711" s="24"/>
      <c r="DA711" s="24"/>
      <c r="DB711" s="24"/>
      <c r="DC711" s="24"/>
      <c r="DD711" s="24"/>
      <c r="DE711" s="24"/>
      <c r="DF711" s="28">
        <f t="shared" si="375"/>
        <v>31</v>
      </c>
      <c r="DG711" s="29">
        <f t="shared" si="376"/>
        <v>50</v>
      </c>
      <c r="DH711" s="28">
        <f t="shared" si="377"/>
        <v>81</v>
      </c>
      <c r="DI711" s="30">
        <f t="shared" si="378"/>
        <v>0.38</v>
      </c>
      <c r="DJ711" s="31"/>
      <c r="DK711" s="32"/>
      <c r="DL711" s="15" t="s">
        <v>141</v>
      </c>
      <c r="DM711" s="15"/>
      <c r="DO711" s="33">
        <f t="shared" si="379"/>
        <v>0.38</v>
      </c>
    </row>
    <row r="712" spans="3:119" ht="15.75" hidden="1" customHeight="1" x14ac:dyDescent="0.3">
      <c r="C712" t="s">
        <v>991</v>
      </c>
      <c r="D712" s="15">
        <v>237</v>
      </c>
      <c r="E712" s="15" t="s">
        <v>132</v>
      </c>
      <c r="F712" s="15" t="s">
        <v>410</v>
      </c>
      <c r="G712" s="15">
        <v>-30.015616390000002</v>
      </c>
      <c r="H712" s="15">
        <v>-50.149521030000002</v>
      </c>
      <c r="I712" s="15" t="s">
        <v>134</v>
      </c>
      <c r="J712" s="15" t="s">
        <v>135</v>
      </c>
      <c r="K712" s="15" t="s">
        <v>136</v>
      </c>
      <c r="L712" s="15" t="s">
        <v>137</v>
      </c>
      <c r="M712" s="15">
        <v>50</v>
      </c>
      <c r="N712" s="15">
        <v>0</v>
      </c>
      <c r="O712" s="15">
        <v>0</v>
      </c>
      <c r="P712" s="15">
        <f t="shared" si="371"/>
        <v>100</v>
      </c>
      <c r="Q712" s="20">
        <v>2</v>
      </c>
      <c r="R712" s="16">
        <v>2.5</v>
      </c>
      <c r="S712" s="16">
        <v>7</v>
      </c>
      <c r="T712" s="15"/>
      <c r="U712" s="15"/>
      <c r="V712" s="15">
        <v>0</v>
      </c>
      <c r="W712" s="15">
        <v>2.5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 t="s">
        <v>138</v>
      </c>
      <c r="AD712" s="15" t="s">
        <v>139</v>
      </c>
      <c r="AE712" s="15">
        <v>33.5</v>
      </c>
      <c r="AF712" s="15">
        <v>6.5</v>
      </c>
      <c r="AG712" s="15">
        <v>1</v>
      </c>
      <c r="AH712" s="15">
        <v>0.3</v>
      </c>
      <c r="AI712" s="15">
        <v>1.3</v>
      </c>
      <c r="AJ712" s="16">
        <f t="shared" si="380"/>
        <v>1</v>
      </c>
      <c r="AK712" s="16" t="s">
        <v>135</v>
      </c>
      <c r="AL712" s="16" t="s">
        <v>135</v>
      </c>
      <c r="AM712" s="15" t="s">
        <v>140</v>
      </c>
      <c r="AN712" s="16">
        <f t="shared" si="381"/>
        <v>2</v>
      </c>
      <c r="AO712" s="16">
        <v>0</v>
      </c>
      <c r="AP712" s="16">
        <v>0</v>
      </c>
      <c r="AQ712" s="16">
        <v>0</v>
      </c>
      <c r="AR712" s="16">
        <v>0</v>
      </c>
      <c r="AS712" s="16">
        <v>0</v>
      </c>
      <c r="AT712" s="16" t="s">
        <v>135</v>
      </c>
      <c r="AU712" s="17">
        <f t="shared" si="382"/>
        <v>0</v>
      </c>
      <c r="AV712" s="17"/>
      <c r="AW712" s="17">
        <f>VLOOKUP(I712,ABNT5101!$I$3:$J$9,2)</f>
        <v>7.5</v>
      </c>
      <c r="AX712" s="17">
        <f>VLOOKUP(I712,ABNT5101!$I$3:$M$9,5)</f>
        <v>0.18</v>
      </c>
      <c r="AY712" s="131" t="str">
        <f>_xlfn.XLOOKUP(I712,ABNT5101!$I:$I,ABNT5101!$L:$L)</f>
        <v>-</v>
      </c>
      <c r="AZ712" s="131">
        <f>_xlfn.XLOOKUP(I712,ABNT5101!$I:$I,ABNT5101!M:M)</f>
        <v>0.18</v>
      </c>
      <c r="BA712" s="131" t="str">
        <f>_xlfn.XLOOKUP(I712,ABNT5101!$I:$I,ABNT5101!N:N)</f>
        <v>-</v>
      </c>
      <c r="BB712" s="131">
        <f>_xlfn.XLOOKUP(I712,ABNT5101!$I:$I,ABNT5101!O:O)</f>
        <v>16</v>
      </c>
      <c r="BC712" s="18" t="str">
        <f t="shared" si="383"/>
        <v>ATENDE</v>
      </c>
      <c r="BD712" s="19">
        <f t="shared" si="384"/>
        <v>0.2453333333333334</v>
      </c>
      <c r="BE712" s="19">
        <f t="shared" si="385"/>
        <v>1.3888888888888888</v>
      </c>
      <c r="BF712" s="19" t="str">
        <f t="shared" si="386"/>
        <v>-</v>
      </c>
      <c r="BG712" s="20">
        <v>9.34</v>
      </c>
      <c r="BH712" s="20">
        <v>0.43</v>
      </c>
      <c r="BI712" s="20"/>
      <c r="BJ712" s="20"/>
      <c r="BK712" s="21"/>
      <c r="BL712" s="20"/>
      <c r="BM712" s="18" t="str">
        <f t="shared" si="387"/>
        <v>ATENDE</v>
      </c>
      <c r="BN712" s="18" t="str">
        <f t="shared" si="388"/>
        <v>ATENDE</v>
      </c>
      <c r="BO712" s="18" t="str">
        <f t="shared" si="389"/>
        <v>ATENDE</v>
      </c>
      <c r="BP712" s="18" t="str">
        <f t="shared" si="390"/>
        <v>ATENDE</v>
      </c>
      <c r="BQ712" s="22" t="str">
        <f t="shared" si="391"/>
        <v>C5</v>
      </c>
      <c r="BR712" s="22" t="str">
        <f t="shared" si="372"/>
        <v>P6</v>
      </c>
      <c r="BS712" s="23">
        <f t="shared" si="392"/>
        <v>0.26333333333333342</v>
      </c>
      <c r="BT712" s="20">
        <v>3.79</v>
      </c>
      <c r="BU712" s="20">
        <v>2.2799999999999998</v>
      </c>
      <c r="BV712" s="132">
        <f>IF(BR712="-","-",_xlfn.XLOOKUP(BR712,ABNT5101!$B$4:$B$9,ABNT5101!$C$4:$C$9))</f>
        <v>3</v>
      </c>
      <c r="BW712" s="132">
        <f>IF(BR712="-","-",_xlfn.XLOOKUP(BR712,ABNT5101!$B$4:$B$9,ABNT5101!$D$4:$D$9))</f>
        <v>0.6</v>
      </c>
      <c r="BX712" s="18" t="str">
        <f t="shared" si="393"/>
        <v>ATENDE</v>
      </c>
      <c r="BY712" s="18" t="str">
        <f t="shared" si="394"/>
        <v>ATENDE</v>
      </c>
      <c r="BZ712" s="18" t="str">
        <f t="shared" si="395"/>
        <v>ATENDE</v>
      </c>
      <c r="CA712" s="22" t="str">
        <f t="shared" si="373"/>
        <v>P6</v>
      </c>
      <c r="CB712" s="23">
        <f t="shared" si="396"/>
        <v>1.3666666666666667</v>
      </c>
      <c r="CC712" s="22">
        <v>7.1</v>
      </c>
      <c r="CD712" s="22">
        <v>2.58</v>
      </c>
      <c r="CE712" s="130">
        <f>IF(CA712="-","-",_xlfn.XLOOKUP(CA712,ABNT5101!$B$4:$B$9,ABNT5101!$C$4:$C$9))</f>
        <v>3</v>
      </c>
      <c r="CF712" s="130">
        <f>IF(CA712="-","-",_xlfn.XLOOKUP(CA712,ABNT5101!$B$4:$B$9,ABNT5101!$D$4:$D$9))</f>
        <v>0.6</v>
      </c>
      <c r="CG712" s="18" t="str">
        <f t="shared" si="397"/>
        <v>ATENDE</v>
      </c>
      <c r="CH712" s="18" t="str">
        <f t="shared" si="398"/>
        <v>ATENDE</v>
      </c>
      <c r="CI712" s="18" t="str">
        <f t="shared" si="399"/>
        <v>ATENDE</v>
      </c>
      <c r="CJ712" s="133" t="str">
        <f>_xlfn.XLOOKUP(CK712,'Banco de dados'!$B:$B,'Banco de dados'!$D:$D)</f>
        <v>TECNOWATT</v>
      </c>
      <c r="CK712" s="145" t="s">
        <v>824</v>
      </c>
      <c r="CL712" s="24" t="str">
        <f>_xlfn.XLOOKUP(CK712,'Banco de dados'!$B:$B,'Banco de dados'!$E:$E)</f>
        <v>SIGSAGPTLRRSSNDL_30W_38IBBRS
1-10C1MUN6.5</v>
      </c>
      <c r="CM712" s="24"/>
      <c r="CN712" s="24">
        <f>IF(CM712="-","-",_xlfn.XLOOKUP(CM712,'Banco de dados'!$B:$B,'Banco de dados'!$E:$E))</f>
        <v>0</v>
      </c>
      <c r="CO712" s="26">
        <f t="shared" si="374"/>
        <v>1</v>
      </c>
      <c r="CP712" s="24">
        <f>_xlfn.XLOOKUP(CK712,'Banco de dados'!$B:$B,'Banco de dados'!$H:$H)</f>
        <v>30</v>
      </c>
      <c r="CQ712" s="24" t="e">
        <f>_xlfn.XLOOKUP(CM712,'Banco de dados'!$B:$B,'Banco de dados'!$H:$H)</f>
        <v>#N/A</v>
      </c>
      <c r="CR712" s="24">
        <f>_xlfn.XLOOKUP(CK712,'Banco de dados'!$B:$B,'Banco de dados'!$F:$F)</f>
        <v>5266</v>
      </c>
      <c r="CS712" s="24">
        <f>_xlfn.XLOOKUP(CM712,'Banco de dados'!$B:$B,'Banco de dados'!$F:$F)</f>
        <v>0</v>
      </c>
      <c r="CT712" s="25">
        <v>0</v>
      </c>
      <c r="CU712" s="25"/>
      <c r="CV712" s="24" t="str">
        <f>IF(AI712&lt;=0.5,"Curto I",IF(AND(AI712&gt;='Braços de IP'!$B$9,AI712&lt;='Braços de IP'!$D$9),'Braços de IP'!$E$9,IF(AND(AI712&gt;='Braços de IP'!$B$10,AI712&lt;='Braços de IP'!$D$10),'Braços de IP'!$E$10,IF(AND(AI712&gt;='Braços de IP'!$B$11,AI712&lt;='Braços de IP'!$D$11),'Braços de IP'!$E$11,IF(AND(AI712&gt;='Braços de IP'!$B$12,AI712&lt;='Braços de IP'!$D$12),'Braços de IP'!$E$12,IF(AND(AI712&gt;='Braços de IP'!$B$13,AI712&lt;='Braços de IP'!$D$13),'Braços de IP'!$E$13,IF(AND(AI712&gt;='Braços de IP'!$B$14,AI712&lt;='Braços de IP'!$D$14),'Braços de IP'!$E$14,"ERRO")))))))</f>
        <v>Curto II</v>
      </c>
      <c r="CW712" s="25"/>
      <c r="CX712" s="24" t="str">
        <f>IF($CW712="","",VLOOKUP($CW712,'Braços de IP'!$E$9:$I$15,2,0))</f>
        <v/>
      </c>
      <c r="CY712" s="27" t="str">
        <f>IF($CW712="","",VLOOKUP($CW712,'Braços de IP'!$E$9:$I$15,5,0))</f>
        <v/>
      </c>
      <c r="CZ712" s="24"/>
      <c r="DA712" s="24"/>
      <c r="DB712" s="24"/>
      <c r="DC712" s="24"/>
      <c r="DD712" s="24"/>
      <c r="DE712" s="24"/>
      <c r="DF712" s="28">
        <f t="shared" si="375"/>
        <v>30</v>
      </c>
      <c r="DG712" s="29">
        <f t="shared" si="376"/>
        <v>50</v>
      </c>
      <c r="DH712" s="28">
        <f t="shared" si="377"/>
        <v>80</v>
      </c>
      <c r="DI712" s="30">
        <f t="shared" si="378"/>
        <v>0.4</v>
      </c>
      <c r="DJ712" s="31"/>
      <c r="DK712" s="32"/>
      <c r="DL712" s="15" t="s">
        <v>141</v>
      </c>
      <c r="DM712" s="15"/>
      <c r="DO712" s="33">
        <f t="shared" si="379"/>
        <v>0.4</v>
      </c>
    </row>
    <row r="713" spans="3:119" ht="15.75" hidden="1" customHeight="1" x14ac:dyDescent="0.3">
      <c r="C713" t="s">
        <v>991</v>
      </c>
      <c r="D713" s="15">
        <v>238</v>
      </c>
      <c r="E713" s="15" t="s">
        <v>132</v>
      </c>
      <c r="F713" s="15" t="s">
        <v>411</v>
      </c>
      <c r="G713" s="15">
        <v>-30.019588989999999</v>
      </c>
      <c r="H713" s="15">
        <v>-50.149680029999999</v>
      </c>
      <c r="I713" s="15" t="s">
        <v>154</v>
      </c>
      <c r="J713" s="15" t="s">
        <v>135</v>
      </c>
      <c r="K713" s="15" t="s">
        <v>136</v>
      </c>
      <c r="L713" s="15" t="s">
        <v>148</v>
      </c>
      <c r="M713" s="15">
        <v>100</v>
      </c>
      <c r="N713" s="15">
        <v>17</v>
      </c>
      <c r="O713" s="15">
        <v>0</v>
      </c>
      <c r="P713" s="15">
        <f t="shared" si="371"/>
        <v>200</v>
      </c>
      <c r="Q713" s="20">
        <v>2</v>
      </c>
      <c r="R713" s="16">
        <v>2.5</v>
      </c>
      <c r="S713" s="16">
        <v>7</v>
      </c>
      <c r="T713" s="15"/>
      <c r="U713" s="15"/>
      <c r="V713" s="15">
        <v>0</v>
      </c>
      <c r="W713" s="15">
        <v>2.5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 t="s">
        <v>138</v>
      </c>
      <c r="AD713" s="15" t="s">
        <v>139</v>
      </c>
      <c r="AE713" s="15">
        <v>33.1</v>
      </c>
      <c r="AF713" s="15">
        <v>7.5</v>
      </c>
      <c r="AG713" s="15">
        <v>1</v>
      </c>
      <c r="AH713" s="15">
        <v>0.5</v>
      </c>
      <c r="AI713" s="15">
        <v>1.3</v>
      </c>
      <c r="AJ713" s="16">
        <f t="shared" si="380"/>
        <v>0.8</v>
      </c>
      <c r="AK713" s="16" t="s">
        <v>135</v>
      </c>
      <c r="AL713" s="16" t="s">
        <v>135</v>
      </c>
      <c r="AM713" s="15" t="s">
        <v>140</v>
      </c>
      <c r="AN713" s="16">
        <f t="shared" si="381"/>
        <v>2</v>
      </c>
      <c r="AO713" s="16">
        <v>0</v>
      </c>
      <c r="AP713" s="16">
        <v>0</v>
      </c>
      <c r="AQ713" s="16">
        <v>0</v>
      </c>
      <c r="AR713" s="16">
        <v>0</v>
      </c>
      <c r="AS713" s="16">
        <v>0</v>
      </c>
      <c r="AT713" s="16" t="s">
        <v>135</v>
      </c>
      <c r="AU713" s="17">
        <f t="shared" si="382"/>
        <v>0</v>
      </c>
      <c r="AV713" s="17"/>
      <c r="AW713" s="17">
        <f>VLOOKUP(I713,ABNT5101!$I$3:$J$9,2)</f>
        <v>10</v>
      </c>
      <c r="AX713" s="17">
        <f>VLOOKUP(I713,ABNT5101!$I$3:$M$9,5)</f>
        <v>0.18</v>
      </c>
      <c r="AY713" s="131" t="str">
        <f>_xlfn.XLOOKUP(I713,ABNT5101!$I:$I,ABNT5101!$L:$L)</f>
        <v>-</v>
      </c>
      <c r="AZ713" s="131">
        <f>_xlfn.XLOOKUP(I713,ABNT5101!$I:$I,ABNT5101!M:M)</f>
        <v>0.18</v>
      </c>
      <c r="BA713" s="131" t="str">
        <f>_xlfn.XLOOKUP(I713,ABNT5101!$I:$I,ABNT5101!N:N)</f>
        <v>-</v>
      </c>
      <c r="BB713" s="131">
        <f>_xlfn.XLOOKUP(I713,ABNT5101!$I:$I,ABNT5101!O:O)</f>
        <v>16</v>
      </c>
      <c r="BC713" s="18" t="str">
        <f t="shared" si="383"/>
        <v>ATENDE</v>
      </c>
      <c r="BD713" s="19">
        <f t="shared" si="384"/>
        <v>5.699999999999994E-2</v>
      </c>
      <c r="BE713" s="19">
        <f t="shared" si="385"/>
        <v>1.5</v>
      </c>
      <c r="BF713" s="19" t="str">
        <f t="shared" si="386"/>
        <v>-</v>
      </c>
      <c r="BG713" s="20">
        <v>10.57</v>
      </c>
      <c r="BH713" s="20">
        <v>0.45</v>
      </c>
      <c r="BI713" s="20"/>
      <c r="BJ713" s="20"/>
      <c r="BK713" s="21"/>
      <c r="BL713" s="20"/>
      <c r="BM713" s="18" t="str">
        <f t="shared" si="387"/>
        <v>ATENDE</v>
      </c>
      <c r="BN713" s="18" t="str">
        <f t="shared" si="388"/>
        <v>ATENDE</v>
      </c>
      <c r="BO713" s="18" t="str">
        <f t="shared" si="389"/>
        <v>ATENDE</v>
      </c>
      <c r="BP713" s="18" t="str">
        <f t="shared" si="390"/>
        <v>ATENDE</v>
      </c>
      <c r="BQ713" s="22" t="str">
        <f t="shared" si="391"/>
        <v>C4</v>
      </c>
      <c r="BR713" s="22" t="str">
        <f t="shared" si="372"/>
        <v>P6</v>
      </c>
      <c r="BS713" s="23">
        <f t="shared" si="392"/>
        <v>1.2200000000000002</v>
      </c>
      <c r="BT713" s="20">
        <v>6.66</v>
      </c>
      <c r="BU713" s="20">
        <v>3.59</v>
      </c>
      <c r="BV713" s="132">
        <f>IF(BR713="-","-",_xlfn.XLOOKUP(BR713,ABNT5101!$B$4:$B$9,ABNT5101!$C$4:$C$9))</f>
        <v>3</v>
      </c>
      <c r="BW713" s="132">
        <f>IF(BR713="-","-",_xlfn.XLOOKUP(BR713,ABNT5101!$B$4:$B$9,ABNT5101!$D$4:$D$9))</f>
        <v>0.6</v>
      </c>
      <c r="BX713" s="18" t="str">
        <f t="shared" si="393"/>
        <v>ATENDE</v>
      </c>
      <c r="BY713" s="18" t="str">
        <f t="shared" si="394"/>
        <v>ATENDE</v>
      </c>
      <c r="BZ713" s="18" t="str">
        <f t="shared" si="395"/>
        <v>ATENDE</v>
      </c>
      <c r="CA713" s="22" t="str">
        <f t="shared" si="373"/>
        <v>P6</v>
      </c>
      <c r="CB713" s="23">
        <f t="shared" si="396"/>
        <v>2.0399999999999996</v>
      </c>
      <c r="CC713" s="22">
        <v>9.1199999999999992</v>
      </c>
      <c r="CD713" s="22">
        <v>3.79</v>
      </c>
      <c r="CE713" s="130">
        <f>IF(CA713="-","-",_xlfn.XLOOKUP(CA713,ABNT5101!$B$4:$B$9,ABNT5101!$C$4:$C$9))</f>
        <v>3</v>
      </c>
      <c r="CF713" s="130">
        <f>IF(CA713="-","-",_xlfn.XLOOKUP(CA713,ABNT5101!$B$4:$B$9,ABNT5101!$D$4:$D$9))</f>
        <v>0.6</v>
      </c>
      <c r="CG713" s="18" t="str">
        <f t="shared" si="397"/>
        <v>ATENDE</v>
      </c>
      <c r="CH713" s="18" t="str">
        <f t="shared" si="398"/>
        <v>ATENDE</v>
      </c>
      <c r="CI713" s="18" t="str">
        <f t="shared" si="399"/>
        <v>ATENDE</v>
      </c>
      <c r="CJ713" s="133" t="str">
        <f>_xlfn.XLOOKUP(CK713,'Banco de dados'!$B:$B,'Banco de dados'!$D:$D)</f>
        <v>LEDSTAR</v>
      </c>
      <c r="CK713" s="145" t="s">
        <v>711</v>
      </c>
      <c r="CL713" s="24" t="str">
        <f>_xlfn.XLOOKUP(CK713,'Banco de dados'!$B:$B,'Banco de dados'!$E:$E)</f>
        <v>LUM LED SL VT 9.1 44W</v>
      </c>
      <c r="CM713" s="24"/>
      <c r="CN713" s="24" t="e">
        <f>IF(CM713="-","-",_xlfn.XLOOKUP(CM713,'Banco de dados'!$B:$B,'Banco de dados'!$E:$E))</f>
        <v>#N/A</v>
      </c>
      <c r="CO713" s="26">
        <f t="shared" si="374"/>
        <v>1</v>
      </c>
      <c r="CP713" s="24">
        <f>_xlfn.XLOOKUP(CK713,'Banco de dados'!$B:$B,'Banco de dados'!$H:$H)</f>
        <v>44</v>
      </c>
      <c r="CQ713" s="24" t="e">
        <f>_xlfn.XLOOKUP(CM713,'Banco de dados'!$B:$B,'Banco de dados'!$H:$H)</f>
        <v>#N/A</v>
      </c>
      <c r="CR713" s="24">
        <f>_xlfn.XLOOKUP(CK713,'Banco de dados'!$B:$B,'Banco de dados'!$F:$F)</f>
        <v>7657.99</v>
      </c>
      <c r="CS713" s="24">
        <f>_xlfn.XLOOKUP(CM713,'Banco de dados'!$B:$B,'Banco de dados'!$F:$F)</f>
        <v>0</v>
      </c>
      <c r="CT713" s="25">
        <v>0</v>
      </c>
      <c r="CU713" s="25"/>
      <c r="CV713" s="24" t="str">
        <f>IF(AI713&lt;=0.5,"Curto I",IF(AND(AI713&gt;='Braços de IP'!$B$9,AI713&lt;='Braços de IP'!$D$9),'Braços de IP'!$E$9,IF(AND(AI713&gt;='Braços de IP'!$B$10,AI713&lt;='Braços de IP'!$D$10),'Braços de IP'!$E$10,IF(AND(AI713&gt;='Braços de IP'!$B$11,AI713&lt;='Braços de IP'!$D$11),'Braços de IP'!$E$11,IF(AND(AI713&gt;='Braços de IP'!$B$12,AI713&lt;='Braços de IP'!$D$12),'Braços de IP'!$E$12,IF(AND(AI713&gt;='Braços de IP'!$B$13,AI713&lt;='Braços de IP'!$D$13),'Braços de IP'!$E$13,IF(AND(AI713&gt;='Braços de IP'!$B$14,AI713&lt;='Braços de IP'!$D$14),'Braços de IP'!$E$14,"ERRO")))))))</f>
        <v>Curto II</v>
      </c>
      <c r="CW713" s="25"/>
      <c r="CX713" s="24" t="str">
        <f>IF($CW713="","",VLOOKUP($CW713,'Braços de IP'!$E$9:$I$15,2,0))</f>
        <v/>
      </c>
      <c r="CY713" s="27" t="str">
        <f>IF($CW713="","",VLOOKUP($CW713,'Braços de IP'!$E$9:$I$15,5,0))</f>
        <v/>
      </c>
      <c r="CZ713" s="24"/>
      <c r="DA713" s="24"/>
      <c r="DB713" s="24"/>
      <c r="DC713" s="24"/>
      <c r="DD713" s="24"/>
      <c r="DE713" s="24"/>
      <c r="DF713" s="28">
        <f t="shared" si="375"/>
        <v>44</v>
      </c>
      <c r="DG713" s="29">
        <f t="shared" si="376"/>
        <v>100</v>
      </c>
      <c r="DH713" s="28">
        <f t="shared" si="377"/>
        <v>144</v>
      </c>
      <c r="DI713" s="30">
        <f t="shared" si="378"/>
        <v>0.56000000000000005</v>
      </c>
      <c r="DJ713" s="31"/>
      <c r="DK713" s="32"/>
      <c r="DL713" s="15" t="s">
        <v>141</v>
      </c>
      <c r="DM713" s="15"/>
      <c r="DO713" s="33">
        <f t="shared" si="379"/>
        <v>0.62393162393162394</v>
      </c>
    </row>
    <row r="714" spans="3:119" ht="15.75" hidden="1" customHeight="1" x14ac:dyDescent="0.3">
      <c r="C714" t="s">
        <v>991</v>
      </c>
      <c r="D714" s="15">
        <v>238</v>
      </c>
      <c r="E714" s="15" t="s">
        <v>132</v>
      </c>
      <c r="F714" s="15" t="s">
        <v>411</v>
      </c>
      <c r="G714" s="15">
        <v>-30.019588989999999</v>
      </c>
      <c r="H714" s="15">
        <v>-50.149680029999999</v>
      </c>
      <c r="I714" s="15" t="s">
        <v>154</v>
      </c>
      <c r="J714" s="15" t="s">
        <v>135</v>
      </c>
      <c r="K714" s="15" t="s">
        <v>136</v>
      </c>
      <c r="L714" s="15" t="s">
        <v>148</v>
      </c>
      <c r="M714" s="15">
        <v>100</v>
      </c>
      <c r="N714" s="15">
        <v>17</v>
      </c>
      <c r="O714" s="15">
        <v>0</v>
      </c>
      <c r="P714" s="15">
        <f t="shared" si="371"/>
        <v>200</v>
      </c>
      <c r="Q714" s="20">
        <v>2</v>
      </c>
      <c r="R714" s="16">
        <v>2.5</v>
      </c>
      <c r="S714" s="16">
        <v>7</v>
      </c>
      <c r="T714" s="15"/>
      <c r="U714" s="15"/>
      <c r="V714" s="15">
        <v>0</v>
      </c>
      <c r="W714" s="15">
        <v>2.5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 t="s">
        <v>138</v>
      </c>
      <c r="AD714" s="15" t="s">
        <v>139</v>
      </c>
      <c r="AE714" s="15">
        <v>33.1</v>
      </c>
      <c r="AF714" s="15">
        <v>7.5</v>
      </c>
      <c r="AG714" s="15">
        <v>1</v>
      </c>
      <c r="AH714" s="15">
        <v>0.5</v>
      </c>
      <c r="AI714" s="15">
        <v>1.3</v>
      </c>
      <c r="AJ714" s="16">
        <f t="shared" si="380"/>
        <v>0.8</v>
      </c>
      <c r="AK714" s="16" t="s">
        <v>135</v>
      </c>
      <c r="AL714" s="16" t="s">
        <v>135</v>
      </c>
      <c r="AM714" s="15" t="s">
        <v>140</v>
      </c>
      <c r="AN714" s="16">
        <f t="shared" si="381"/>
        <v>2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 t="s">
        <v>135</v>
      </c>
      <c r="AU714" s="17">
        <f t="shared" si="382"/>
        <v>0</v>
      </c>
      <c r="AV714" s="17"/>
      <c r="AW714" s="17">
        <f>VLOOKUP(I714,ABNT5101!$I$3:$J$9,2)</f>
        <v>10</v>
      </c>
      <c r="AX714" s="17">
        <f>VLOOKUP(I714,ABNT5101!$I$3:$M$9,5)</f>
        <v>0.18</v>
      </c>
      <c r="AY714" s="131" t="str">
        <f>_xlfn.XLOOKUP(I714,ABNT5101!$I:$I,ABNT5101!$L:$L)</f>
        <v>-</v>
      </c>
      <c r="AZ714" s="131">
        <f>_xlfn.XLOOKUP(I714,ABNT5101!$I:$I,ABNT5101!M:M)</f>
        <v>0.18</v>
      </c>
      <c r="BA714" s="131" t="str">
        <f>_xlfn.XLOOKUP(I714,ABNT5101!$I:$I,ABNT5101!N:N)</f>
        <v>-</v>
      </c>
      <c r="BB714" s="131">
        <f>_xlfn.XLOOKUP(I714,ABNT5101!$I:$I,ABNT5101!O:O)</f>
        <v>16</v>
      </c>
      <c r="BC714" s="18" t="str">
        <f t="shared" si="383"/>
        <v>ATENDE</v>
      </c>
      <c r="BD714" s="19">
        <f t="shared" si="384"/>
        <v>5.0000000000001155E-3</v>
      </c>
      <c r="BE714" s="19">
        <f t="shared" si="385"/>
        <v>2.2777777777777777</v>
      </c>
      <c r="BF714" s="19" t="str">
        <f t="shared" si="386"/>
        <v>-</v>
      </c>
      <c r="BG714" s="20">
        <v>10.050000000000001</v>
      </c>
      <c r="BH714" s="20">
        <v>0.59</v>
      </c>
      <c r="BI714" s="20"/>
      <c r="BJ714" s="20"/>
      <c r="BK714" s="21"/>
      <c r="BL714" s="20"/>
      <c r="BM714" s="18" t="str">
        <f t="shared" si="387"/>
        <v>ATENDE</v>
      </c>
      <c r="BN714" s="18" t="str">
        <f t="shared" si="388"/>
        <v>ATENDE</v>
      </c>
      <c r="BO714" s="18" t="str">
        <f t="shared" si="389"/>
        <v>ATENDE</v>
      </c>
      <c r="BP714" s="18" t="str">
        <f t="shared" si="390"/>
        <v>ATENDE</v>
      </c>
      <c r="BQ714" s="22" t="str">
        <f t="shared" si="391"/>
        <v>C4</v>
      </c>
      <c r="BR714" s="22" t="str">
        <f t="shared" si="372"/>
        <v>P6</v>
      </c>
      <c r="BS714" s="23">
        <f t="shared" si="392"/>
        <v>0.92666666666666675</v>
      </c>
      <c r="BT714" s="20">
        <v>5.78</v>
      </c>
      <c r="BU714" s="20">
        <v>4.12</v>
      </c>
      <c r="BV714" s="132">
        <f>IF(BR714="-","-",_xlfn.XLOOKUP(BR714,ABNT5101!$B$4:$B$9,ABNT5101!$C$4:$C$9))</f>
        <v>3</v>
      </c>
      <c r="BW714" s="132">
        <f>IF(BR714="-","-",_xlfn.XLOOKUP(BR714,ABNT5101!$B$4:$B$9,ABNT5101!$D$4:$D$9))</f>
        <v>0.6</v>
      </c>
      <c r="BX714" s="18" t="str">
        <f t="shared" si="393"/>
        <v>ATENDE</v>
      </c>
      <c r="BY714" s="18" t="str">
        <f t="shared" si="394"/>
        <v>ATENDE</v>
      </c>
      <c r="BZ714" s="18" t="str">
        <f t="shared" si="395"/>
        <v>ATENDE</v>
      </c>
      <c r="CA714" s="22" t="str">
        <f t="shared" si="373"/>
        <v>P6</v>
      </c>
      <c r="CB714" s="23">
        <f t="shared" si="396"/>
        <v>1.9</v>
      </c>
      <c r="CC714" s="22">
        <v>8.6999999999999993</v>
      </c>
      <c r="CD714" s="22">
        <v>4.3099999999999996</v>
      </c>
      <c r="CE714" s="130">
        <f>IF(CA714="-","-",_xlfn.XLOOKUP(CA714,ABNT5101!$B$4:$B$9,ABNT5101!$C$4:$C$9))</f>
        <v>3</v>
      </c>
      <c r="CF714" s="130">
        <f>IF(CA714="-","-",_xlfn.XLOOKUP(CA714,ABNT5101!$B$4:$B$9,ABNT5101!$D$4:$D$9))</f>
        <v>0.6</v>
      </c>
      <c r="CG714" s="18" t="str">
        <f t="shared" si="397"/>
        <v>ATENDE</v>
      </c>
      <c r="CH714" s="18" t="str">
        <f t="shared" si="398"/>
        <v>ATENDE</v>
      </c>
      <c r="CI714" s="18" t="str">
        <f t="shared" si="399"/>
        <v>ATENDE</v>
      </c>
      <c r="CJ714" s="133" t="str">
        <f>_xlfn.XLOOKUP(CK714,'Banco de dados'!$B:$B,'Banco de dados'!$D:$D)</f>
        <v>SX LIGHTING</v>
      </c>
      <c r="CK714" s="145" t="s">
        <v>803</v>
      </c>
      <c r="CL714" s="24" t="str">
        <f>_xlfn.XLOOKUP(CK714,'Banco de dados'!$B:$B,'Banco de dados'!$E:$E)</f>
        <v>SXINEVO040K40L12CZF7PHF</v>
      </c>
      <c r="CM714" s="24"/>
      <c r="CN714" s="24" t="e">
        <f>IF(CM714="-","-",_xlfn.XLOOKUP(CM714,'Banco de dados'!$B:$B,'Banco de dados'!$E:$E))</f>
        <v>#N/A</v>
      </c>
      <c r="CO714" s="26">
        <f t="shared" si="374"/>
        <v>1</v>
      </c>
      <c r="CP714" s="24">
        <f>_xlfn.XLOOKUP(CK714,'Banco de dados'!$B:$B,'Banco de dados'!$H:$H)</f>
        <v>39</v>
      </c>
      <c r="CQ714" s="24" t="e">
        <f>_xlfn.XLOOKUP(CM714,'Banco de dados'!$B:$B,'Banco de dados'!$H:$H)</f>
        <v>#N/A</v>
      </c>
      <c r="CR714" s="24">
        <f>_xlfn.XLOOKUP(CK714,'Banco de dados'!$B:$B,'Banco de dados'!$F:$F)</f>
        <v>6552</v>
      </c>
      <c r="CS714" s="24">
        <f>_xlfn.XLOOKUP(CM714,'Banco de dados'!$B:$B,'Banco de dados'!$F:$F)</f>
        <v>0</v>
      </c>
      <c r="CT714" s="25">
        <v>0</v>
      </c>
      <c r="CU714" s="25"/>
      <c r="CV714" s="24" t="str">
        <f>IF(AI714&lt;=0.5,"Curto I",IF(AND(AI714&gt;='Braços de IP'!$B$9,AI714&lt;='Braços de IP'!$D$9),'Braços de IP'!$E$9,IF(AND(AI714&gt;='Braços de IP'!$B$10,AI714&lt;='Braços de IP'!$D$10),'Braços de IP'!$E$10,IF(AND(AI714&gt;='Braços de IP'!$B$11,AI714&lt;='Braços de IP'!$D$11),'Braços de IP'!$E$11,IF(AND(AI714&gt;='Braços de IP'!$B$12,AI714&lt;='Braços de IP'!$D$12),'Braços de IP'!$E$12,IF(AND(AI714&gt;='Braços de IP'!$B$13,AI714&lt;='Braços de IP'!$D$13),'Braços de IP'!$E$13,IF(AND(AI714&gt;='Braços de IP'!$B$14,AI714&lt;='Braços de IP'!$D$14),'Braços de IP'!$E$14,"ERRO")))))))</f>
        <v>Curto II</v>
      </c>
      <c r="CW714" s="25"/>
      <c r="CX714" s="24" t="str">
        <f>IF($CW714="","",VLOOKUP($CW714,'Braços de IP'!$E$9:$I$15,2,0))</f>
        <v/>
      </c>
      <c r="CY714" s="27" t="str">
        <f>IF($CW714="","",VLOOKUP($CW714,'Braços de IP'!$E$9:$I$15,5,0))</f>
        <v/>
      </c>
      <c r="CZ714" s="24"/>
      <c r="DA714" s="24"/>
      <c r="DB714" s="24"/>
      <c r="DC714" s="24"/>
      <c r="DD714" s="24"/>
      <c r="DE714" s="24"/>
      <c r="DF714" s="28">
        <f t="shared" si="375"/>
        <v>39</v>
      </c>
      <c r="DG714" s="29">
        <f t="shared" si="376"/>
        <v>100</v>
      </c>
      <c r="DH714" s="28">
        <f t="shared" si="377"/>
        <v>139</v>
      </c>
      <c r="DI714" s="30">
        <f t="shared" si="378"/>
        <v>0.61</v>
      </c>
      <c r="DJ714" s="31"/>
      <c r="DK714" s="32"/>
      <c r="DL714" s="15" t="s">
        <v>141</v>
      </c>
      <c r="DM714" s="15"/>
      <c r="DO714" s="33">
        <f t="shared" si="379"/>
        <v>0.66666666666666663</v>
      </c>
    </row>
    <row r="715" spans="3:119" ht="15.75" hidden="1" customHeight="1" x14ac:dyDescent="0.3">
      <c r="C715" t="s">
        <v>991</v>
      </c>
      <c r="D715" s="15">
        <v>238</v>
      </c>
      <c r="E715" s="15" t="s">
        <v>132</v>
      </c>
      <c r="F715" s="15" t="s">
        <v>411</v>
      </c>
      <c r="G715" s="15">
        <v>-30.019588989999999</v>
      </c>
      <c r="H715" s="15">
        <v>-50.149680029999999</v>
      </c>
      <c r="I715" s="15" t="s">
        <v>154</v>
      </c>
      <c r="J715" s="15" t="s">
        <v>135</v>
      </c>
      <c r="K715" s="15" t="s">
        <v>136</v>
      </c>
      <c r="L715" s="15" t="s">
        <v>148</v>
      </c>
      <c r="M715" s="15">
        <v>100</v>
      </c>
      <c r="N715" s="15">
        <v>17</v>
      </c>
      <c r="O715" s="15">
        <v>0</v>
      </c>
      <c r="P715" s="15">
        <f t="shared" si="371"/>
        <v>200</v>
      </c>
      <c r="Q715" s="20">
        <v>2</v>
      </c>
      <c r="R715" s="16">
        <v>2.5</v>
      </c>
      <c r="S715" s="16">
        <v>7</v>
      </c>
      <c r="T715" s="15"/>
      <c r="U715" s="15"/>
      <c r="V715" s="15">
        <v>0</v>
      </c>
      <c r="W715" s="15">
        <v>2.5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 t="s">
        <v>138</v>
      </c>
      <c r="AD715" s="15" t="s">
        <v>139</v>
      </c>
      <c r="AE715" s="15">
        <v>33.1</v>
      </c>
      <c r="AF715" s="15">
        <v>7.5</v>
      </c>
      <c r="AG715" s="15">
        <v>1</v>
      </c>
      <c r="AH715" s="15">
        <v>0.5</v>
      </c>
      <c r="AI715" s="15">
        <v>1.3</v>
      </c>
      <c r="AJ715" s="16">
        <f t="shared" si="380"/>
        <v>0.8</v>
      </c>
      <c r="AK715" s="16" t="s">
        <v>135</v>
      </c>
      <c r="AL715" s="16" t="s">
        <v>135</v>
      </c>
      <c r="AM715" s="15" t="s">
        <v>140</v>
      </c>
      <c r="AN715" s="16">
        <f t="shared" si="381"/>
        <v>2</v>
      </c>
      <c r="AO715" s="16">
        <v>0</v>
      </c>
      <c r="AP715" s="16">
        <v>0</v>
      </c>
      <c r="AQ715" s="16">
        <v>0</v>
      </c>
      <c r="AR715" s="16">
        <v>0</v>
      </c>
      <c r="AS715" s="16">
        <v>0</v>
      </c>
      <c r="AT715" s="16" t="s">
        <v>135</v>
      </c>
      <c r="AU715" s="17">
        <f t="shared" si="382"/>
        <v>0</v>
      </c>
      <c r="AV715" s="17"/>
      <c r="AW715" s="17">
        <f>VLOOKUP(I715,ABNT5101!$I$3:$J$9,2)</f>
        <v>10</v>
      </c>
      <c r="AX715" s="17">
        <f>VLOOKUP(I715,ABNT5101!$I$3:$M$9,5)</f>
        <v>0.18</v>
      </c>
      <c r="AY715" s="131" t="str">
        <f>_xlfn.XLOOKUP(I715,ABNT5101!$I:$I,ABNT5101!$L:$L)</f>
        <v>-</v>
      </c>
      <c r="AZ715" s="131">
        <f>_xlfn.XLOOKUP(I715,ABNT5101!$I:$I,ABNT5101!M:M)</f>
        <v>0.18</v>
      </c>
      <c r="BA715" s="131" t="str">
        <f>_xlfn.XLOOKUP(I715,ABNT5101!$I:$I,ABNT5101!N:N)</f>
        <v>-</v>
      </c>
      <c r="BB715" s="131">
        <f>_xlfn.XLOOKUP(I715,ABNT5101!$I:$I,ABNT5101!O:O)</f>
        <v>16</v>
      </c>
      <c r="BC715" s="18" t="str">
        <f t="shared" si="383"/>
        <v>ATENDE</v>
      </c>
      <c r="BD715" s="19">
        <f t="shared" si="384"/>
        <v>0.34800000000000009</v>
      </c>
      <c r="BE715" s="19">
        <f t="shared" si="385"/>
        <v>1.6666666666666665</v>
      </c>
      <c r="BF715" s="19" t="str">
        <f t="shared" si="386"/>
        <v>-</v>
      </c>
      <c r="BG715" s="20">
        <v>13.48</v>
      </c>
      <c r="BH715" s="20">
        <v>0.48</v>
      </c>
      <c r="BI715" s="20"/>
      <c r="BJ715" s="20"/>
      <c r="BK715" s="21"/>
      <c r="BL715" s="20"/>
      <c r="BM715" s="18" t="str">
        <f t="shared" si="387"/>
        <v>ATENDE</v>
      </c>
      <c r="BN715" s="18" t="str">
        <f t="shared" si="388"/>
        <v>ATENDE</v>
      </c>
      <c r="BO715" s="18" t="str">
        <f t="shared" si="389"/>
        <v>ATENDE</v>
      </c>
      <c r="BP715" s="18" t="str">
        <f t="shared" si="390"/>
        <v>ATENDE</v>
      </c>
      <c r="BQ715" s="22" t="str">
        <f t="shared" si="391"/>
        <v>C4</v>
      </c>
      <c r="BR715" s="22" t="str">
        <f t="shared" si="372"/>
        <v>P6</v>
      </c>
      <c r="BS715" s="23">
        <f t="shared" si="392"/>
        <v>0.81333333333333346</v>
      </c>
      <c r="BT715" s="20">
        <v>5.44</v>
      </c>
      <c r="BU715" s="20">
        <v>3.11</v>
      </c>
      <c r="BV715" s="132">
        <f>IF(BR715="-","-",_xlfn.XLOOKUP(BR715,ABNT5101!$B$4:$B$9,ABNT5101!$C$4:$C$9))</f>
        <v>3</v>
      </c>
      <c r="BW715" s="132">
        <f>IF(BR715="-","-",_xlfn.XLOOKUP(BR715,ABNT5101!$B$4:$B$9,ABNT5101!$D$4:$D$9))</f>
        <v>0.6</v>
      </c>
      <c r="BX715" s="18" t="str">
        <f t="shared" si="393"/>
        <v>ATENDE</v>
      </c>
      <c r="BY715" s="18" t="str">
        <f t="shared" si="394"/>
        <v>ATENDE</v>
      </c>
      <c r="BZ715" s="18" t="str">
        <f t="shared" si="395"/>
        <v>ATENDE</v>
      </c>
      <c r="CA715" s="22" t="str">
        <f t="shared" si="373"/>
        <v>P6</v>
      </c>
      <c r="CB715" s="23">
        <f t="shared" si="396"/>
        <v>2.8066666666666666</v>
      </c>
      <c r="CC715" s="22">
        <v>11.42</v>
      </c>
      <c r="CD715" s="22">
        <v>6.1</v>
      </c>
      <c r="CE715" s="130">
        <f>IF(CA715="-","-",_xlfn.XLOOKUP(CA715,ABNT5101!$B$4:$B$9,ABNT5101!$C$4:$C$9))</f>
        <v>3</v>
      </c>
      <c r="CF715" s="130">
        <f>IF(CA715="-","-",_xlfn.XLOOKUP(CA715,ABNT5101!$B$4:$B$9,ABNT5101!$D$4:$D$9))</f>
        <v>0.6</v>
      </c>
      <c r="CG715" s="18" t="str">
        <f t="shared" si="397"/>
        <v>ATENDE</v>
      </c>
      <c r="CH715" s="18" t="str">
        <f t="shared" si="398"/>
        <v>ATENDE</v>
      </c>
      <c r="CI715" s="18" t="str">
        <f t="shared" si="399"/>
        <v>ATENDE</v>
      </c>
      <c r="CJ715" s="133" t="str">
        <f>_xlfn.XLOOKUP(CK715,'Banco de dados'!$B:$B,'Banco de dados'!$D:$D)</f>
        <v>TECNOWATT</v>
      </c>
      <c r="CK715" s="145" t="s">
        <v>828</v>
      </c>
      <c r="CL715" s="24" t="str">
        <f>_xlfn.XLOOKUP(CK715,'Banco de dados'!$B:$B,'Banco de dados'!$E:$E)</f>
        <v>SIGSAGPTLRRSSNDL_50W_61IBBRS
1-10C1MUN6.5</v>
      </c>
      <c r="CM715" s="24"/>
      <c r="CN715" s="24" t="e">
        <f>IF(CM715="-","-",_xlfn.XLOOKUP(CM715,'Banco de dados'!$B:$B,'Banco de dados'!$E:$E))</f>
        <v>#N/A</v>
      </c>
      <c r="CO715" s="26">
        <f t="shared" si="374"/>
        <v>1</v>
      </c>
      <c r="CP715" s="24">
        <f>_xlfn.XLOOKUP(CK715,'Banco de dados'!$B:$B,'Banco de dados'!$H:$H)</f>
        <v>50</v>
      </c>
      <c r="CQ715" s="24">
        <f>_xlfn.XLOOKUP(CM715,'Banco de dados'!$B:$B,'Banco de dados'!$H:$H)</f>
        <v>0</v>
      </c>
      <c r="CR715" s="24">
        <f>_xlfn.XLOOKUP(CK715,'Banco de dados'!$B:$B,'Banco de dados'!$F:$F)</f>
        <v>8163</v>
      </c>
      <c r="CS715" s="24">
        <f>_xlfn.XLOOKUP(CM715,'Banco de dados'!$B:$B,'Banco de dados'!$F:$F)</f>
        <v>0</v>
      </c>
      <c r="CT715" s="25">
        <v>0</v>
      </c>
      <c r="CU715" s="25"/>
      <c r="CV715" s="24" t="str">
        <f>IF(AI715&lt;=0.5,"Curto I",IF(AND(AI715&gt;='Braços de IP'!$B$9,AI715&lt;='Braços de IP'!$D$9),'Braços de IP'!$E$9,IF(AND(AI715&gt;='Braços de IP'!$B$10,AI715&lt;='Braços de IP'!$D$10),'Braços de IP'!$E$10,IF(AND(AI715&gt;='Braços de IP'!$B$11,AI715&lt;='Braços de IP'!$D$11),'Braços de IP'!$E$11,IF(AND(AI715&gt;='Braços de IP'!$B$12,AI715&lt;='Braços de IP'!$D$12),'Braços de IP'!$E$12,IF(AND(AI715&gt;='Braços de IP'!$B$13,AI715&lt;='Braços de IP'!$D$13),'Braços de IP'!$E$13,IF(AND(AI715&gt;='Braços de IP'!$B$14,AI715&lt;='Braços de IP'!$D$14),'Braços de IP'!$E$14,"ERRO")))))))</f>
        <v>Curto II</v>
      </c>
      <c r="CW715" s="25"/>
      <c r="CX715" s="24" t="str">
        <f>IF($CW715="","",VLOOKUP($CW715,'Braços de IP'!$E$9:$I$15,2,0))</f>
        <v/>
      </c>
      <c r="CY715" s="27" t="str">
        <f>IF($CW715="","",VLOOKUP($CW715,'Braços de IP'!$E$9:$I$15,5,0))</f>
        <v/>
      </c>
      <c r="CZ715" s="24"/>
      <c r="DA715" s="24"/>
      <c r="DB715" s="24"/>
      <c r="DC715" s="24"/>
      <c r="DD715" s="24"/>
      <c r="DE715" s="24"/>
      <c r="DF715" s="28">
        <f t="shared" si="375"/>
        <v>50</v>
      </c>
      <c r="DG715" s="29">
        <f t="shared" si="376"/>
        <v>100</v>
      </c>
      <c r="DH715" s="28">
        <f t="shared" si="377"/>
        <v>150</v>
      </c>
      <c r="DI715" s="30">
        <f t="shared" si="378"/>
        <v>0.5</v>
      </c>
      <c r="DJ715" s="31"/>
      <c r="DK715" s="32"/>
      <c r="DL715" s="15" t="s">
        <v>141</v>
      </c>
      <c r="DM715" s="15"/>
      <c r="DO715" s="33">
        <f t="shared" si="379"/>
        <v>0.57264957264957261</v>
      </c>
    </row>
    <row r="716" spans="3:119" ht="15.75" hidden="1" customHeight="1" x14ac:dyDescent="0.3">
      <c r="C716" t="s">
        <v>991</v>
      </c>
      <c r="D716" s="15">
        <v>239</v>
      </c>
      <c r="E716" s="15" t="s">
        <v>132</v>
      </c>
      <c r="F716" s="15" t="s">
        <v>412</v>
      </c>
      <c r="G716" s="15">
        <v>-30.01494825</v>
      </c>
      <c r="H716" s="15">
        <v>-50.15944047</v>
      </c>
      <c r="I716" s="15" t="s">
        <v>319</v>
      </c>
      <c r="J716" s="15" t="s">
        <v>135</v>
      </c>
      <c r="K716" s="15" t="s">
        <v>136</v>
      </c>
      <c r="L716" s="15" t="s">
        <v>137</v>
      </c>
      <c r="M716" s="15">
        <v>99</v>
      </c>
      <c r="N716" s="15">
        <v>0</v>
      </c>
      <c r="O716" s="15">
        <v>0</v>
      </c>
      <c r="P716" s="15">
        <f t="shared" si="371"/>
        <v>198</v>
      </c>
      <c r="Q716" s="20">
        <v>2</v>
      </c>
      <c r="R716" s="16">
        <v>4</v>
      </c>
      <c r="S716" s="16">
        <v>6</v>
      </c>
      <c r="T716" s="15"/>
      <c r="U716" s="15"/>
      <c r="V716" s="15">
        <v>0</v>
      </c>
      <c r="W716" s="15">
        <v>4</v>
      </c>
      <c r="X716" s="15">
        <v>0</v>
      </c>
      <c r="Y716" s="15">
        <v>0</v>
      </c>
      <c r="Z716" s="15">
        <v>0</v>
      </c>
      <c r="AA716" s="15">
        <v>4</v>
      </c>
      <c r="AB716" s="15">
        <v>0</v>
      </c>
      <c r="AC716" s="15" t="s">
        <v>288</v>
      </c>
      <c r="AD716" s="15" t="s">
        <v>139</v>
      </c>
      <c r="AE716" s="15">
        <v>38.5</v>
      </c>
      <c r="AF716" s="15">
        <v>7.5</v>
      </c>
      <c r="AG716" s="15">
        <v>1</v>
      </c>
      <c r="AH716" s="15">
        <v>6.5</v>
      </c>
      <c r="AI716" s="15">
        <v>2.8</v>
      </c>
      <c r="AJ716" s="16">
        <f t="shared" si="380"/>
        <v>-3.7</v>
      </c>
      <c r="AK716" s="16" t="s">
        <v>135</v>
      </c>
      <c r="AL716" s="16" t="s">
        <v>135</v>
      </c>
      <c r="AM716" s="15" t="s">
        <v>140</v>
      </c>
      <c r="AN716" s="16">
        <f t="shared" si="381"/>
        <v>4</v>
      </c>
      <c r="AO716" s="16">
        <v>0</v>
      </c>
      <c r="AP716" s="16">
        <v>0</v>
      </c>
      <c r="AQ716" s="16">
        <v>0</v>
      </c>
      <c r="AR716" s="16">
        <v>0</v>
      </c>
      <c r="AS716" s="16">
        <v>0</v>
      </c>
      <c r="AT716" s="16" t="s">
        <v>135</v>
      </c>
      <c r="AU716" s="17">
        <f t="shared" si="382"/>
        <v>0</v>
      </c>
      <c r="AV716" s="17"/>
      <c r="AW716" s="17">
        <f>VLOOKUP(I716,ABNT5101!$I$3:$J$9,2)</f>
        <v>20</v>
      </c>
      <c r="AX716" s="17">
        <f>VLOOKUP(I716,ABNT5101!$I$3:$M$9,5)</f>
        <v>0.28000000000000003</v>
      </c>
      <c r="AY716" s="131" t="str">
        <f>_xlfn.XLOOKUP(I716,ABNT5101!$I:$I,ABNT5101!$L:$L)</f>
        <v>-</v>
      </c>
      <c r="AZ716" s="131">
        <f>_xlfn.XLOOKUP(I716,ABNT5101!$I:$I,ABNT5101!M:M)</f>
        <v>0.28000000000000003</v>
      </c>
      <c r="BA716" s="131" t="str">
        <f>_xlfn.XLOOKUP(I716,ABNT5101!$I:$I,ABNT5101!N:N)</f>
        <v>-</v>
      </c>
      <c r="BB716" s="131">
        <f>_xlfn.XLOOKUP(I716,ABNT5101!$I:$I,ABNT5101!O:O)</f>
        <v>14</v>
      </c>
      <c r="BC716" s="18" t="str">
        <f t="shared" si="383"/>
        <v>ATENDE</v>
      </c>
      <c r="BD716" s="19">
        <f t="shared" si="384"/>
        <v>7.6000000000000068E-2</v>
      </c>
      <c r="BE716" s="19">
        <f t="shared" si="385"/>
        <v>1.5357142857142851</v>
      </c>
      <c r="BF716" s="19" t="str">
        <f t="shared" si="386"/>
        <v>-</v>
      </c>
      <c r="BG716" s="35">
        <v>21.52</v>
      </c>
      <c r="BH716" s="35">
        <v>0.71</v>
      </c>
      <c r="BI716" s="20"/>
      <c r="BJ716" s="20"/>
      <c r="BK716" s="21"/>
      <c r="BL716" s="20"/>
      <c r="BM716" s="18" t="str">
        <f t="shared" si="387"/>
        <v>ATENDE</v>
      </c>
      <c r="BN716" s="18" t="str">
        <f t="shared" si="388"/>
        <v>ATENDE</v>
      </c>
      <c r="BO716" s="18" t="str">
        <f t="shared" si="389"/>
        <v>ATENDE</v>
      </c>
      <c r="BP716" s="18" t="str">
        <f t="shared" si="390"/>
        <v>ATENDE</v>
      </c>
      <c r="BQ716" s="22" t="str">
        <f t="shared" si="391"/>
        <v>C2</v>
      </c>
      <c r="BR716" s="22" t="str">
        <f t="shared" si="372"/>
        <v>P6</v>
      </c>
      <c r="BS716" s="23">
        <f t="shared" si="392"/>
        <v>5.4966666666666661</v>
      </c>
      <c r="BT716" s="20">
        <v>19.489999999999998</v>
      </c>
      <c r="BU716" s="20">
        <v>8.64</v>
      </c>
      <c r="BV716" s="132">
        <f>IF(BR716="-","-",_xlfn.XLOOKUP(BR716,ABNT5101!$B$4:$B$9,ABNT5101!$C$4:$C$9))</f>
        <v>3</v>
      </c>
      <c r="BW716" s="132">
        <f>IF(BR716="-","-",_xlfn.XLOOKUP(BR716,ABNT5101!$B$4:$B$9,ABNT5101!$D$4:$D$9))</f>
        <v>0.6</v>
      </c>
      <c r="BX716" s="18" t="str">
        <f t="shared" si="393"/>
        <v>ATENDE</v>
      </c>
      <c r="BY716" s="18" t="str">
        <f t="shared" si="394"/>
        <v>ATENDE</v>
      </c>
      <c r="BZ716" s="18" t="str">
        <f t="shared" si="395"/>
        <v>ATENDE</v>
      </c>
      <c r="CA716" s="22" t="str">
        <f t="shared" si="373"/>
        <v>P6</v>
      </c>
      <c r="CB716" s="23">
        <f t="shared" si="396"/>
        <v>5.5</v>
      </c>
      <c r="CC716" s="22">
        <v>19.5</v>
      </c>
      <c r="CD716" s="22">
        <v>8.65</v>
      </c>
      <c r="CE716" s="130">
        <f>IF(CA716="-","-",_xlfn.XLOOKUP(CA716,ABNT5101!$B$4:$B$9,ABNT5101!$C$4:$C$9))</f>
        <v>3</v>
      </c>
      <c r="CF716" s="130">
        <f>IF(CA716="-","-",_xlfn.XLOOKUP(CA716,ABNT5101!$B$4:$B$9,ABNT5101!$D$4:$D$9))</f>
        <v>0.6</v>
      </c>
      <c r="CG716" s="18" t="str">
        <f t="shared" si="397"/>
        <v>ATENDE</v>
      </c>
      <c r="CH716" s="18" t="str">
        <f t="shared" si="398"/>
        <v>ATENDE</v>
      </c>
      <c r="CI716" s="18" t="str">
        <f t="shared" si="399"/>
        <v>ATENDE</v>
      </c>
      <c r="CJ716" s="133" t="str">
        <f>_xlfn.XLOOKUP(CK716,'Banco de dados'!$B:$B,'Banco de dados'!$D:$D)</f>
        <v>LEDSTAR</v>
      </c>
      <c r="CK716" s="145" t="s">
        <v>717</v>
      </c>
      <c r="CL716" s="24" t="str">
        <f>_xlfn.XLOOKUP(CK716,'Banco de dados'!$B:$B,'Banco de dados'!$E:$E)</f>
        <v>LUM LED SL VT 9.1 72W</v>
      </c>
      <c r="CM716" s="24"/>
      <c r="CN716" s="24" t="e">
        <f>IF(CM716="-","-",_xlfn.XLOOKUP(CM716,'Banco de dados'!$B:$B,'Banco de dados'!$E:$E))</f>
        <v>#N/A</v>
      </c>
      <c r="CO716" s="26">
        <f t="shared" si="374"/>
        <v>1</v>
      </c>
      <c r="CP716" s="24">
        <f>_xlfn.XLOOKUP(CK716,'Banco de dados'!$B:$B,'Banco de dados'!$H:$H)</f>
        <v>72</v>
      </c>
      <c r="CQ716" s="24" t="e">
        <f>_xlfn.XLOOKUP(CM716,'Banco de dados'!$B:$B,'Banco de dados'!$H:$H)</f>
        <v>#N/A</v>
      </c>
      <c r="CR716" s="24">
        <f>_xlfn.XLOOKUP(CK716,'Banco de dados'!$B:$B,'Banco de dados'!$F:$F)</f>
        <v>12107</v>
      </c>
      <c r="CS716" s="24">
        <f>_xlfn.XLOOKUP(CM716,'Banco de dados'!$B:$B,'Banco de dados'!$F:$F)</f>
        <v>0</v>
      </c>
      <c r="CT716" s="25">
        <v>0</v>
      </c>
      <c r="CU716" s="25"/>
      <c r="CV716" s="24" t="str">
        <f>IF(AI716&lt;=0.5,"Curto I",IF(AND(AI716&gt;='Braços de IP'!$B$9,AI716&lt;='Braços de IP'!$D$9),'Braços de IP'!$E$9,IF(AND(AI716&gt;='Braços de IP'!$B$10,AI716&lt;='Braços de IP'!$D$10),'Braços de IP'!$E$10,IF(AND(AI716&gt;='Braços de IP'!$B$11,AI716&lt;='Braços de IP'!$D$11),'Braços de IP'!$E$11,IF(AND(AI716&gt;='Braços de IP'!$B$12,AI716&lt;='Braços de IP'!$D$12),'Braços de IP'!$E$12,IF(AND(AI716&gt;='Braços de IP'!$B$13,AI716&lt;='Braços de IP'!$D$13),'Braços de IP'!$E$13,IF(AND(AI716&gt;='Braços de IP'!$B$14,AI716&lt;='Braços de IP'!$D$14),'Braços de IP'!$E$14,"ERRO")))))))</f>
        <v>Longo I</v>
      </c>
      <c r="CW716" s="25"/>
      <c r="CX716" s="24" t="str">
        <f>IF($CW716="","",VLOOKUP($CW716,'Braços de IP'!$E$9:$I$15,2,0))</f>
        <v/>
      </c>
      <c r="CY716" s="27" t="str">
        <f>IF($CW716="","",VLOOKUP($CW716,'Braços de IP'!$E$9:$I$15,5,0))</f>
        <v/>
      </c>
      <c r="CZ716" s="24"/>
      <c r="DA716" s="24"/>
      <c r="DB716" s="24"/>
      <c r="DC716" s="24"/>
      <c r="DD716" s="24"/>
      <c r="DE716" s="24"/>
      <c r="DF716" s="28">
        <f t="shared" si="375"/>
        <v>72</v>
      </c>
      <c r="DG716" s="29">
        <f t="shared" si="376"/>
        <v>99</v>
      </c>
      <c r="DH716" s="28">
        <f t="shared" si="377"/>
        <v>171</v>
      </c>
      <c r="DI716" s="30">
        <f t="shared" si="378"/>
        <v>0.27272727272727271</v>
      </c>
      <c r="DJ716" s="31"/>
      <c r="DK716" s="32"/>
      <c r="DL716" s="15" t="s">
        <v>141</v>
      </c>
      <c r="DM716" s="15"/>
      <c r="DO716" s="33">
        <f t="shared" si="379"/>
        <v>0.27272727272727271</v>
      </c>
    </row>
    <row r="717" spans="3:119" ht="15.75" hidden="1" customHeight="1" x14ac:dyDescent="0.3">
      <c r="C717" t="s">
        <v>991</v>
      </c>
      <c r="D717" s="15">
        <v>239</v>
      </c>
      <c r="E717" s="15" t="s">
        <v>132</v>
      </c>
      <c r="F717" s="15" t="s">
        <v>412</v>
      </c>
      <c r="G717" s="15">
        <v>-30.01494825</v>
      </c>
      <c r="H717" s="15">
        <v>-50.15944047</v>
      </c>
      <c r="I717" s="15" t="s">
        <v>319</v>
      </c>
      <c r="J717" s="15" t="s">
        <v>135</v>
      </c>
      <c r="K717" s="15" t="s">
        <v>136</v>
      </c>
      <c r="L717" s="15" t="s">
        <v>137</v>
      </c>
      <c r="M717" s="15">
        <v>99</v>
      </c>
      <c r="N717" s="15">
        <v>0</v>
      </c>
      <c r="O717" s="15">
        <v>0</v>
      </c>
      <c r="P717" s="15">
        <f t="shared" si="371"/>
        <v>198</v>
      </c>
      <c r="Q717" s="20">
        <v>2</v>
      </c>
      <c r="R717" s="16">
        <v>4</v>
      </c>
      <c r="S717" s="16">
        <v>6</v>
      </c>
      <c r="T717" s="15"/>
      <c r="U717" s="15"/>
      <c r="V717" s="15">
        <v>0</v>
      </c>
      <c r="W717" s="15">
        <v>4</v>
      </c>
      <c r="X717" s="15">
        <v>0</v>
      </c>
      <c r="Y717" s="15">
        <v>0</v>
      </c>
      <c r="Z717" s="15">
        <v>0</v>
      </c>
      <c r="AA717" s="15">
        <v>4</v>
      </c>
      <c r="AB717" s="15">
        <v>0</v>
      </c>
      <c r="AC717" s="15" t="s">
        <v>288</v>
      </c>
      <c r="AD717" s="15" t="s">
        <v>139</v>
      </c>
      <c r="AE717" s="15">
        <v>38.5</v>
      </c>
      <c r="AF717" s="15">
        <v>7.5</v>
      </c>
      <c r="AG717" s="15">
        <v>1</v>
      </c>
      <c r="AH717" s="15">
        <v>6.5</v>
      </c>
      <c r="AI717" s="15">
        <v>2.8</v>
      </c>
      <c r="AJ717" s="16">
        <f t="shared" si="380"/>
        <v>-3.7</v>
      </c>
      <c r="AK717" s="16" t="s">
        <v>135</v>
      </c>
      <c r="AL717" s="16" t="s">
        <v>135</v>
      </c>
      <c r="AM717" s="15" t="s">
        <v>140</v>
      </c>
      <c r="AN717" s="16">
        <f t="shared" si="381"/>
        <v>4</v>
      </c>
      <c r="AO717" s="16">
        <v>0</v>
      </c>
      <c r="AP717" s="16">
        <v>0</v>
      </c>
      <c r="AQ717" s="16">
        <v>0</v>
      </c>
      <c r="AR717" s="16">
        <v>0</v>
      </c>
      <c r="AS717" s="16">
        <v>0</v>
      </c>
      <c r="AT717" s="16" t="s">
        <v>135</v>
      </c>
      <c r="AU717" s="17">
        <f t="shared" si="382"/>
        <v>0</v>
      </c>
      <c r="AV717" s="17"/>
      <c r="AW717" s="17">
        <f>VLOOKUP(I717,ABNT5101!$I$3:$J$9,2)</f>
        <v>20</v>
      </c>
      <c r="AX717" s="17">
        <f>VLOOKUP(I717,ABNT5101!$I$3:$M$9,5)</f>
        <v>0.28000000000000003</v>
      </c>
      <c r="AY717" s="131" t="str">
        <f>_xlfn.XLOOKUP(I717,ABNT5101!$I:$I,ABNT5101!$L:$L)</f>
        <v>-</v>
      </c>
      <c r="AZ717" s="131">
        <f>_xlfn.XLOOKUP(I717,ABNT5101!$I:$I,ABNT5101!M:M)</f>
        <v>0.28000000000000003</v>
      </c>
      <c r="BA717" s="131" t="str">
        <f>_xlfn.XLOOKUP(I717,ABNT5101!$I:$I,ABNT5101!N:N)</f>
        <v>-</v>
      </c>
      <c r="BB717" s="131">
        <f>_xlfn.XLOOKUP(I717,ABNT5101!$I:$I,ABNT5101!O:O)</f>
        <v>14</v>
      </c>
      <c r="BC717" s="18" t="str">
        <f t="shared" si="383"/>
        <v>ATENDE</v>
      </c>
      <c r="BD717" s="19">
        <f t="shared" si="384"/>
        <v>0.24299999999999988</v>
      </c>
      <c r="BE717" s="19">
        <f t="shared" si="385"/>
        <v>1.6785714285714284</v>
      </c>
      <c r="BF717" s="19" t="str">
        <f t="shared" si="386"/>
        <v>-</v>
      </c>
      <c r="BG717" s="35">
        <v>24.86</v>
      </c>
      <c r="BH717" s="35">
        <v>0.75</v>
      </c>
      <c r="BI717" s="20"/>
      <c r="BJ717" s="20"/>
      <c r="BK717" s="21"/>
      <c r="BL717" s="20"/>
      <c r="BM717" s="18" t="str">
        <f t="shared" si="387"/>
        <v>ATENDE</v>
      </c>
      <c r="BN717" s="18" t="str">
        <f t="shared" si="388"/>
        <v>ATENDE</v>
      </c>
      <c r="BO717" s="18" t="str">
        <f t="shared" si="389"/>
        <v>ATENDE</v>
      </c>
      <c r="BP717" s="18" t="str">
        <f t="shared" si="390"/>
        <v>ATENDE</v>
      </c>
      <c r="BQ717" s="22" t="str">
        <f t="shared" si="391"/>
        <v>C2</v>
      </c>
      <c r="BR717" s="22" t="str">
        <f t="shared" si="372"/>
        <v>P6</v>
      </c>
      <c r="BS717" s="23">
        <f t="shared" si="392"/>
        <v>6.1733333333333329</v>
      </c>
      <c r="BT717" s="20">
        <v>21.52</v>
      </c>
      <c r="BU717" s="20">
        <v>9.9600000000000009</v>
      </c>
      <c r="BV717" s="132">
        <f>IF(BR717="-","-",_xlfn.XLOOKUP(BR717,ABNT5101!$B$4:$B$9,ABNT5101!$C$4:$C$9))</f>
        <v>3</v>
      </c>
      <c r="BW717" s="132">
        <f>IF(BR717="-","-",_xlfn.XLOOKUP(BR717,ABNT5101!$B$4:$B$9,ABNT5101!$D$4:$D$9))</f>
        <v>0.6</v>
      </c>
      <c r="BX717" s="18" t="str">
        <f t="shared" si="393"/>
        <v>ATENDE</v>
      </c>
      <c r="BY717" s="18" t="str">
        <f t="shared" si="394"/>
        <v>ATENDE</v>
      </c>
      <c r="BZ717" s="18" t="str">
        <f t="shared" si="395"/>
        <v>ATENDE</v>
      </c>
      <c r="CA717" s="22" t="str">
        <f t="shared" si="373"/>
        <v>P6</v>
      </c>
      <c r="CB717" s="23">
        <f t="shared" si="396"/>
        <v>6.1733333333333329</v>
      </c>
      <c r="CC717" s="22">
        <v>21.52</v>
      </c>
      <c r="CD717" s="22">
        <v>8.92</v>
      </c>
      <c r="CE717" s="130">
        <f>IF(CA717="-","-",_xlfn.XLOOKUP(CA717,ABNT5101!$B$4:$B$9,ABNT5101!$C$4:$C$9))</f>
        <v>3</v>
      </c>
      <c r="CF717" s="130">
        <f>IF(CA717="-","-",_xlfn.XLOOKUP(CA717,ABNT5101!$B$4:$B$9,ABNT5101!$D$4:$D$9))</f>
        <v>0.6</v>
      </c>
      <c r="CG717" s="18" t="str">
        <f t="shared" si="397"/>
        <v>ATENDE</v>
      </c>
      <c r="CH717" s="18" t="str">
        <f t="shared" si="398"/>
        <v>ATENDE</v>
      </c>
      <c r="CI717" s="18" t="str">
        <f t="shared" si="399"/>
        <v>ATENDE</v>
      </c>
      <c r="CJ717" s="133" t="str">
        <f>_xlfn.XLOOKUP(CK717,'Banco de dados'!$B:$B,'Banco de dados'!$D:$D)</f>
        <v>SX LIGHTING</v>
      </c>
      <c r="CK717" s="145" t="s">
        <v>809</v>
      </c>
      <c r="CL717" s="24" t="str">
        <f>_xlfn.XLOOKUP(CK717,'Banco de dados'!$B:$B,'Banco de dados'!$E:$E)</f>
        <v>SXINLPP070K40L12CZF7PHF</v>
      </c>
      <c r="CM717" s="24"/>
      <c r="CN717" s="24" t="e">
        <f>IF(CM717="-","-",_xlfn.XLOOKUP(CM717,'Banco de dados'!$B:$B,'Banco de dados'!$E:$E))</f>
        <v>#N/A</v>
      </c>
      <c r="CO717" s="26">
        <f t="shared" si="374"/>
        <v>1</v>
      </c>
      <c r="CP717" s="24">
        <f>_xlfn.XLOOKUP(CK717,'Banco de dados'!$B:$B,'Banco de dados'!$H:$H)</f>
        <v>70</v>
      </c>
      <c r="CQ717" s="24" t="e">
        <f>_xlfn.XLOOKUP(CM717,'Banco de dados'!$B:$B,'Banco de dados'!$H:$H)</f>
        <v>#N/A</v>
      </c>
      <c r="CR717" s="24">
        <f>_xlfn.XLOOKUP(CK717,'Banco de dados'!$B:$B,'Banco de dados'!$F:$F)</f>
        <v>11970</v>
      </c>
      <c r="CS717" s="24" t="e">
        <f>_xlfn.XLOOKUP(CM717,'Banco de dados'!$B:$B,'Banco de dados'!$F:$F)</f>
        <v>#N/A</v>
      </c>
      <c r="CT717" s="25">
        <v>0</v>
      </c>
      <c r="CU717" s="25"/>
      <c r="CV717" s="24" t="str">
        <f>IF(AI717&lt;=0.5,"Curto I",IF(AND(AI717&gt;='Braços de IP'!$B$9,AI717&lt;='Braços de IP'!$D$9),'Braços de IP'!$E$9,IF(AND(AI717&gt;='Braços de IP'!$B$10,AI717&lt;='Braços de IP'!$D$10),'Braços de IP'!$E$10,IF(AND(AI717&gt;='Braços de IP'!$B$11,AI717&lt;='Braços de IP'!$D$11),'Braços de IP'!$E$11,IF(AND(AI717&gt;='Braços de IP'!$B$12,AI717&lt;='Braços de IP'!$D$12),'Braços de IP'!$E$12,IF(AND(AI717&gt;='Braços de IP'!$B$13,AI717&lt;='Braços de IP'!$D$13),'Braços de IP'!$E$13,IF(AND(AI717&gt;='Braços de IP'!$B$14,AI717&lt;='Braços de IP'!$D$14),'Braços de IP'!$E$14,"ERRO")))))))</f>
        <v>Longo I</v>
      </c>
      <c r="CW717" s="25"/>
      <c r="CX717" s="24" t="str">
        <f>IF($CW717="","",VLOOKUP($CW717,'Braços de IP'!$E$9:$I$15,2,0))</f>
        <v/>
      </c>
      <c r="CY717" s="27" t="str">
        <f>IF($CW717="","",VLOOKUP($CW717,'Braços de IP'!$E$9:$I$15,5,0))</f>
        <v/>
      </c>
      <c r="CZ717" s="24"/>
      <c r="DA717" s="24"/>
      <c r="DB717" s="24"/>
      <c r="DC717" s="24"/>
      <c r="DD717" s="24"/>
      <c r="DE717" s="24"/>
      <c r="DF717" s="28">
        <f t="shared" si="375"/>
        <v>70</v>
      </c>
      <c r="DG717" s="29">
        <f t="shared" si="376"/>
        <v>99</v>
      </c>
      <c r="DH717" s="28">
        <f t="shared" si="377"/>
        <v>169</v>
      </c>
      <c r="DI717" s="30">
        <f t="shared" si="378"/>
        <v>0.29292929292929293</v>
      </c>
      <c r="DJ717" s="31"/>
      <c r="DK717" s="32"/>
      <c r="DL717" s="15" t="s">
        <v>141</v>
      </c>
      <c r="DM717" s="15"/>
      <c r="DO717" s="33">
        <f t="shared" si="379"/>
        <v>0.29292929292929293</v>
      </c>
    </row>
    <row r="718" spans="3:119" ht="15.75" hidden="1" customHeight="1" x14ac:dyDescent="0.3">
      <c r="C718" t="s">
        <v>991</v>
      </c>
      <c r="D718" s="15">
        <v>239</v>
      </c>
      <c r="E718" s="15" t="s">
        <v>132</v>
      </c>
      <c r="F718" s="15" t="s">
        <v>412</v>
      </c>
      <c r="G718" s="15">
        <v>-30.01494825</v>
      </c>
      <c r="H718" s="15">
        <v>-50.15944047</v>
      </c>
      <c r="I718" s="15" t="s">
        <v>319</v>
      </c>
      <c r="J718" s="15" t="s">
        <v>135</v>
      </c>
      <c r="K718" s="15" t="s">
        <v>136</v>
      </c>
      <c r="L718" s="15" t="s">
        <v>137</v>
      </c>
      <c r="M718" s="15">
        <v>99</v>
      </c>
      <c r="N718" s="15">
        <v>0</v>
      </c>
      <c r="O718" s="15">
        <v>0</v>
      </c>
      <c r="P718" s="15">
        <f t="shared" si="371"/>
        <v>198</v>
      </c>
      <c r="Q718" s="20">
        <v>2</v>
      </c>
      <c r="R718" s="16">
        <v>4</v>
      </c>
      <c r="S718" s="16">
        <v>6</v>
      </c>
      <c r="T718" s="15"/>
      <c r="U718" s="15"/>
      <c r="V718" s="15">
        <v>0</v>
      </c>
      <c r="W718" s="15">
        <v>4</v>
      </c>
      <c r="X718" s="15">
        <v>0</v>
      </c>
      <c r="Y718" s="15">
        <v>0</v>
      </c>
      <c r="Z718" s="15">
        <v>0</v>
      </c>
      <c r="AA718" s="15">
        <v>4</v>
      </c>
      <c r="AB718" s="15">
        <v>0</v>
      </c>
      <c r="AC718" s="15" t="s">
        <v>288</v>
      </c>
      <c r="AD718" s="15" t="s">
        <v>139</v>
      </c>
      <c r="AE718" s="15">
        <v>38.5</v>
      </c>
      <c r="AF718" s="15">
        <v>7.5</v>
      </c>
      <c r="AG718" s="15">
        <v>1</v>
      </c>
      <c r="AH718" s="15">
        <v>6.5</v>
      </c>
      <c r="AI718" s="15">
        <v>2.8</v>
      </c>
      <c r="AJ718" s="16">
        <f t="shared" si="380"/>
        <v>-3.7</v>
      </c>
      <c r="AK718" s="16" t="s">
        <v>135</v>
      </c>
      <c r="AL718" s="16" t="s">
        <v>135</v>
      </c>
      <c r="AM718" s="15" t="s">
        <v>140</v>
      </c>
      <c r="AN718" s="16">
        <f t="shared" si="381"/>
        <v>4</v>
      </c>
      <c r="AO718" s="16">
        <v>0</v>
      </c>
      <c r="AP718" s="16">
        <v>0</v>
      </c>
      <c r="AQ718" s="16">
        <v>0</v>
      </c>
      <c r="AR718" s="16">
        <v>0</v>
      </c>
      <c r="AS718" s="16">
        <v>0</v>
      </c>
      <c r="AT718" s="16" t="s">
        <v>135</v>
      </c>
      <c r="AU718" s="17">
        <f t="shared" si="382"/>
        <v>0</v>
      </c>
      <c r="AV718" s="17"/>
      <c r="AW718" s="17">
        <f>VLOOKUP(I718,ABNT5101!$I$3:$J$9,2)</f>
        <v>20</v>
      </c>
      <c r="AX718" s="17">
        <f>VLOOKUP(I718,ABNT5101!$I$3:$M$9,5)</f>
        <v>0.28000000000000003</v>
      </c>
      <c r="AY718" s="131" t="str">
        <f>_xlfn.XLOOKUP(I718,ABNT5101!$I:$I,ABNT5101!$L:$L)</f>
        <v>-</v>
      </c>
      <c r="AZ718" s="131">
        <f>_xlfn.XLOOKUP(I718,ABNT5101!$I:$I,ABNT5101!M:M)</f>
        <v>0.28000000000000003</v>
      </c>
      <c r="BA718" s="131" t="str">
        <f>_xlfn.XLOOKUP(I718,ABNT5101!$I:$I,ABNT5101!N:N)</f>
        <v>-</v>
      </c>
      <c r="BB718" s="131">
        <f>_xlfn.XLOOKUP(I718,ABNT5101!$I:$I,ABNT5101!O:O)</f>
        <v>14</v>
      </c>
      <c r="BC718" s="18" t="str">
        <f t="shared" si="383"/>
        <v>ATENDE</v>
      </c>
      <c r="BD718" s="19">
        <f t="shared" si="384"/>
        <v>6.349999999999989E-2</v>
      </c>
      <c r="BE718" s="19">
        <f t="shared" si="385"/>
        <v>1.0357142857142851</v>
      </c>
      <c r="BF718" s="19" t="str">
        <f t="shared" si="386"/>
        <v>-</v>
      </c>
      <c r="BG718" s="35" t="s">
        <v>1003</v>
      </c>
      <c r="BH718" s="35">
        <v>0.56999999999999995</v>
      </c>
      <c r="BI718" s="20"/>
      <c r="BJ718" s="20"/>
      <c r="BK718" s="21"/>
      <c r="BL718" s="20"/>
      <c r="BM718" s="18" t="str">
        <f t="shared" si="387"/>
        <v>ATENDE</v>
      </c>
      <c r="BN718" s="18" t="str">
        <f t="shared" si="388"/>
        <v>ATENDE</v>
      </c>
      <c r="BO718" s="18" t="str">
        <f t="shared" si="389"/>
        <v>ATENDE</v>
      </c>
      <c r="BP718" s="18" t="str">
        <f t="shared" si="390"/>
        <v>ATENDE</v>
      </c>
      <c r="BQ718" s="22" t="str">
        <f t="shared" si="391"/>
        <v>C2</v>
      </c>
      <c r="BR718" s="22" t="str">
        <f t="shared" si="372"/>
        <v>P6</v>
      </c>
      <c r="BS718" s="23">
        <f t="shared" si="392"/>
        <v>7.3433333333333337</v>
      </c>
      <c r="BT718" s="20">
        <v>25.03</v>
      </c>
      <c r="BU718" s="20">
        <v>7.27</v>
      </c>
      <c r="BV718" s="132">
        <f>IF(BR718="-","-",_xlfn.XLOOKUP(BR718,ABNT5101!$B$4:$B$9,ABNT5101!$C$4:$C$9))</f>
        <v>3</v>
      </c>
      <c r="BW718" s="132">
        <f>IF(BR718="-","-",_xlfn.XLOOKUP(BR718,ABNT5101!$B$4:$B$9,ABNT5101!$D$4:$D$9))</f>
        <v>0.6</v>
      </c>
      <c r="BX718" s="18" t="str">
        <f t="shared" si="393"/>
        <v>ATENDE</v>
      </c>
      <c r="BY718" s="18" t="str">
        <f t="shared" si="394"/>
        <v>ATENDE</v>
      </c>
      <c r="BZ718" s="18" t="str">
        <f t="shared" si="395"/>
        <v>ATENDE</v>
      </c>
      <c r="CA718" s="22" t="str">
        <f t="shared" si="373"/>
        <v>P6</v>
      </c>
      <c r="CB718" s="23">
        <f t="shared" si="396"/>
        <v>7.3533333333333335</v>
      </c>
      <c r="CC718" s="22">
        <v>25.06</v>
      </c>
      <c r="CD718" s="22">
        <v>7.28</v>
      </c>
      <c r="CE718" s="130">
        <f>IF(CA718="-","-",_xlfn.XLOOKUP(CA718,ABNT5101!$B$4:$B$9,ABNT5101!$C$4:$C$9))</f>
        <v>3</v>
      </c>
      <c r="CF718" s="130">
        <f>IF(CA718="-","-",_xlfn.XLOOKUP(CA718,ABNT5101!$B$4:$B$9,ABNT5101!$D$4:$D$9))</f>
        <v>0.6</v>
      </c>
      <c r="CG718" s="18" t="str">
        <f t="shared" si="397"/>
        <v>ATENDE</v>
      </c>
      <c r="CH718" s="18" t="str">
        <f t="shared" si="398"/>
        <v>ATENDE</v>
      </c>
      <c r="CI718" s="18" t="str">
        <f t="shared" si="399"/>
        <v>ATENDE</v>
      </c>
      <c r="CJ718" s="133" t="str">
        <f>_xlfn.XLOOKUP(CK718,'Banco de dados'!$B:$B,'Banco de dados'!$D:$D)</f>
        <v>TECNOWATT</v>
      </c>
      <c r="CK718" s="145" t="s">
        <v>836</v>
      </c>
      <c r="CL718" s="24" t="str">
        <f>_xlfn.XLOOKUP(CK718,'Banco de dados'!$B:$B,'Banco de dados'!$E:$E)</f>
        <v>SIGSAGPTLRRSSNDL_90W112IBBRS
1-10C1MUN6.5</v>
      </c>
      <c r="CM718" s="24"/>
      <c r="CN718" s="24" t="e">
        <f>IF(CM718="-","-",_xlfn.XLOOKUP(CM718,'Banco de dados'!$B:$B,'Banco de dados'!$E:$E))</f>
        <v>#N/A</v>
      </c>
      <c r="CO718" s="26">
        <f t="shared" si="374"/>
        <v>1</v>
      </c>
      <c r="CP718" s="24">
        <f>_xlfn.XLOOKUP(CK718,'Banco de dados'!$B:$B,'Banco de dados'!$H:$H)</f>
        <v>90</v>
      </c>
      <c r="CQ718" s="24" t="e">
        <f>_xlfn.XLOOKUP(CM718,'Banco de dados'!$B:$B,'Banco de dados'!$H:$H)</f>
        <v>#N/A</v>
      </c>
      <c r="CR718" s="24">
        <f>_xlfn.XLOOKUP(CK718,'Banco de dados'!$B:$B,'Banco de dados'!$F:$F)</f>
        <v>13859</v>
      </c>
      <c r="CS718" s="24" t="e">
        <f>_xlfn.XLOOKUP(CM718,'Banco de dados'!$B:$B,'Banco de dados'!$F:$F)</f>
        <v>#N/A</v>
      </c>
      <c r="CT718" s="25">
        <v>0</v>
      </c>
      <c r="CU718" s="25"/>
      <c r="CV718" s="24" t="str">
        <f>IF(AI718&lt;=0.5,"Curto I",IF(AND(AI718&gt;='Braços de IP'!$B$9,AI718&lt;='Braços de IP'!$D$9),'Braços de IP'!$E$9,IF(AND(AI718&gt;='Braços de IP'!$B$10,AI718&lt;='Braços de IP'!$D$10),'Braços de IP'!$E$10,IF(AND(AI718&gt;='Braços de IP'!$B$11,AI718&lt;='Braços de IP'!$D$11),'Braços de IP'!$E$11,IF(AND(AI718&gt;='Braços de IP'!$B$12,AI718&lt;='Braços de IP'!$D$12),'Braços de IP'!$E$12,IF(AND(AI718&gt;='Braços de IP'!$B$13,AI718&lt;='Braços de IP'!$D$13),'Braços de IP'!$E$13,IF(AND(AI718&gt;='Braços de IP'!$B$14,AI718&lt;='Braços de IP'!$D$14),'Braços de IP'!$E$14,"ERRO")))))))</f>
        <v>Longo I</v>
      </c>
      <c r="CW718" s="25"/>
      <c r="CX718" s="24" t="str">
        <f>IF($CW718="","",VLOOKUP($CW718,'Braços de IP'!$E$9:$I$15,2,0))</f>
        <v/>
      </c>
      <c r="CY718" s="27" t="str">
        <f>IF($CW718="","",VLOOKUP($CW718,'Braços de IP'!$E$9:$I$15,5,0))</f>
        <v/>
      </c>
      <c r="CZ718" s="24"/>
      <c r="DA718" s="24"/>
      <c r="DB718" s="24"/>
      <c r="DC718" s="24"/>
      <c r="DD718" s="24"/>
      <c r="DE718" s="24"/>
      <c r="DF718" s="28">
        <f t="shared" si="375"/>
        <v>90</v>
      </c>
      <c r="DG718" s="29">
        <f t="shared" si="376"/>
        <v>99</v>
      </c>
      <c r="DH718" s="28">
        <f t="shared" si="377"/>
        <v>189</v>
      </c>
      <c r="DI718" s="30">
        <f t="shared" si="378"/>
        <v>9.0909090909090939E-2</v>
      </c>
      <c r="DJ718" s="31"/>
      <c r="DK718" s="32"/>
      <c r="DL718" s="15" t="s">
        <v>141</v>
      </c>
      <c r="DM718" s="15"/>
      <c r="DO718" s="33">
        <f t="shared" si="379"/>
        <v>9.0909090909090912E-2</v>
      </c>
    </row>
    <row r="719" spans="3:119" ht="15.75" hidden="1" customHeight="1" x14ac:dyDescent="0.3">
      <c r="C719" t="s">
        <v>991</v>
      </c>
      <c r="D719" s="159">
        <v>240</v>
      </c>
      <c r="E719" s="159" t="s">
        <v>146</v>
      </c>
      <c r="F719" s="15" t="s">
        <v>413</v>
      </c>
      <c r="G719" s="15">
        <v>-30.018199119999998</v>
      </c>
      <c r="H719" s="15">
        <v>-50.159052879999997</v>
      </c>
      <c r="I719" s="15" t="s">
        <v>134</v>
      </c>
      <c r="J719" s="15" t="s">
        <v>135</v>
      </c>
      <c r="K719" s="15" t="s">
        <v>136</v>
      </c>
      <c r="L719" s="15" t="s">
        <v>148</v>
      </c>
      <c r="M719" s="15">
        <v>100</v>
      </c>
      <c r="N719" s="15">
        <v>17</v>
      </c>
      <c r="O719" s="15">
        <v>0</v>
      </c>
      <c r="P719" s="15">
        <f t="shared" si="371"/>
        <v>400</v>
      </c>
      <c r="Q719" s="20">
        <v>2</v>
      </c>
      <c r="R719" s="16">
        <v>0</v>
      </c>
      <c r="S719" s="16">
        <v>7</v>
      </c>
      <c r="T719" s="15"/>
      <c r="U719" s="15"/>
      <c r="V719" s="15">
        <v>0</v>
      </c>
      <c r="W719" s="15">
        <v>2.5</v>
      </c>
      <c r="X719" s="15">
        <v>4</v>
      </c>
      <c r="Y719" s="15">
        <v>0</v>
      </c>
      <c r="Z719" s="15">
        <v>0</v>
      </c>
      <c r="AA719" s="15">
        <v>0</v>
      </c>
      <c r="AB719" s="15">
        <v>0</v>
      </c>
      <c r="AC719" s="15" t="s">
        <v>149</v>
      </c>
      <c r="AD719" s="15" t="s">
        <v>139</v>
      </c>
      <c r="AE719" s="15">
        <v>22.5</v>
      </c>
      <c r="AF719" s="15">
        <v>5.6</v>
      </c>
      <c r="AG719" s="15">
        <v>2</v>
      </c>
      <c r="AH719" s="15">
        <v>2</v>
      </c>
      <c r="AI719" s="15">
        <v>1.3</v>
      </c>
      <c r="AJ719" s="16">
        <f t="shared" si="380"/>
        <v>-0.7</v>
      </c>
      <c r="AK719" s="16" t="s">
        <v>135</v>
      </c>
      <c r="AL719" s="16" t="s">
        <v>135</v>
      </c>
      <c r="AM719" s="15" t="s">
        <v>140</v>
      </c>
      <c r="AN719" s="16">
        <f t="shared" si="381"/>
        <v>4</v>
      </c>
      <c r="AO719" s="16">
        <v>0</v>
      </c>
      <c r="AP719" s="16">
        <v>0</v>
      </c>
      <c r="AQ719" s="16">
        <v>0</v>
      </c>
      <c r="AR719" s="16">
        <v>0</v>
      </c>
      <c r="AS719" s="16">
        <v>0</v>
      </c>
      <c r="AT719" s="16" t="s">
        <v>135</v>
      </c>
      <c r="AU719" s="17">
        <f t="shared" si="382"/>
        <v>0</v>
      </c>
      <c r="AV719" s="17"/>
      <c r="AW719" s="17">
        <f>VLOOKUP(I719,ABNT5101!$I$3:$J$9,2)</f>
        <v>7.5</v>
      </c>
      <c r="AX719" s="17">
        <f>VLOOKUP(I719,ABNT5101!$I$3:$M$9,5)</f>
        <v>0.18</v>
      </c>
      <c r="AY719" s="131" t="str">
        <f>_xlfn.XLOOKUP(I719,ABNT5101!$I:$I,ABNT5101!$L:$L)</f>
        <v>-</v>
      </c>
      <c r="AZ719" s="131">
        <f>_xlfn.XLOOKUP(I719,ABNT5101!$I:$I,ABNT5101!M:M)</f>
        <v>0.18</v>
      </c>
      <c r="BA719" s="131" t="str">
        <f>_xlfn.XLOOKUP(I719,ABNT5101!$I:$I,ABNT5101!N:N)</f>
        <v>-</v>
      </c>
      <c r="BB719" s="131">
        <f>_xlfn.XLOOKUP(I719,ABNT5101!$I:$I,ABNT5101!O:O)</f>
        <v>16</v>
      </c>
      <c r="BC719" s="18" t="str">
        <f t="shared" si="383"/>
        <v>ATENDE</v>
      </c>
      <c r="BD719" s="19">
        <f t="shared" si="384"/>
        <v>0.60399999999999987</v>
      </c>
      <c r="BE719" s="19">
        <f t="shared" si="385"/>
        <v>1.1111111111111112</v>
      </c>
      <c r="BF719" s="19" t="str">
        <f t="shared" si="386"/>
        <v>-</v>
      </c>
      <c r="BG719" s="20">
        <v>12.03</v>
      </c>
      <c r="BH719" s="20">
        <v>0.38</v>
      </c>
      <c r="BI719" s="20"/>
      <c r="BJ719" s="20"/>
      <c r="BK719" s="21"/>
      <c r="BL719" s="20"/>
      <c r="BM719" s="18" t="str">
        <f t="shared" si="387"/>
        <v>ATENDE</v>
      </c>
      <c r="BN719" s="18" t="str">
        <f t="shared" si="388"/>
        <v>ATENDE</v>
      </c>
      <c r="BO719" s="18" t="str">
        <f t="shared" si="389"/>
        <v>ATENDE</v>
      </c>
      <c r="BP719" s="18" t="str">
        <f t="shared" si="390"/>
        <v>ATENDE</v>
      </c>
      <c r="BQ719" s="22" t="str">
        <f t="shared" si="391"/>
        <v>C5</v>
      </c>
      <c r="BR719" s="22" t="str">
        <f t="shared" si="372"/>
        <v>P6</v>
      </c>
      <c r="BS719" s="23" t="e">
        <f t="shared" si="392"/>
        <v>#VALUE!</v>
      </c>
      <c r="BT719" s="20" t="s">
        <v>994</v>
      </c>
      <c r="BU719" s="20" t="s">
        <v>994</v>
      </c>
      <c r="BV719" s="132">
        <f>IF(BR719="-","-",_xlfn.XLOOKUP(BR719,ABNT5101!$B$4:$B$9,ABNT5101!$C$4:$C$9))</f>
        <v>3</v>
      </c>
      <c r="BW719" s="132">
        <f>IF(BR719="-","-",_xlfn.XLOOKUP(BR719,ABNT5101!$B$4:$B$9,ABNT5101!$D$4:$D$9))</f>
        <v>0.6</v>
      </c>
      <c r="BX719" s="18" t="str">
        <f t="shared" si="393"/>
        <v>ATENDE</v>
      </c>
      <c r="BY719" s="18" t="str">
        <f t="shared" si="394"/>
        <v>ATENDE</v>
      </c>
      <c r="BZ719" s="18" t="str">
        <f t="shared" si="395"/>
        <v>ATENDE</v>
      </c>
      <c r="CA719" s="22" t="str">
        <f t="shared" si="373"/>
        <v>P6</v>
      </c>
      <c r="CB719" s="23">
        <f t="shared" si="396"/>
        <v>0.32000000000000006</v>
      </c>
      <c r="CC719" s="22">
        <v>3.96</v>
      </c>
      <c r="CD719" s="22">
        <v>2.68</v>
      </c>
      <c r="CE719" s="130">
        <f>IF(CA719="-","-",_xlfn.XLOOKUP(CA719,ABNT5101!$B$4:$B$9,ABNT5101!$C$4:$C$9))</f>
        <v>3</v>
      </c>
      <c r="CF719" s="130">
        <f>IF(CA719="-","-",_xlfn.XLOOKUP(CA719,ABNT5101!$B$4:$B$9,ABNT5101!$D$4:$D$9))</f>
        <v>0.6</v>
      </c>
      <c r="CG719" s="18" t="str">
        <f t="shared" si="397"/>
        <v>ATENDE</v>
      </c>
      <c r="CH719" s="18" t="str">
        <f t="shared" si="398"/>
        <v>ATENDE</v>
      </c>
      <c r="CI719" s="18" t="str">
        <f t="shared" si="399"/>
        <v>ATENDE</v>
      </c>
      <c r="CJ719" s="133" t="str">
        <f>_xlfn.XLOOKUP(CK719,'Banco de dados'!$B:$B,'Banco de dados'!$D:$D)</f>
        <v>LEDSTAR</v>
      </c>
      <c r="CK719" s="145" t="s">
        <v>707</v>
      </c>
      <c r="CL719" s="24" t="str">
        <f>_xlfn.XLOOKUP(CK719,'Banco de dados'!$B:$B,'Banco de dados'!$E:$E)</f>
        <v>LUM LED SL VT 9.1 28W</v>
      </c>
      <c r="CM719" s="24"/>
      <c r="CN719" s="24" t="e">
        <f>IF(CM719="-","-",_xlfn.XLOOKUP(CM719,'Banco de dados'!$B:$B,'Banco de dados'!$E:$E))</f>
        <v>#N/A</v>
      </c>
      <c r="CO719" s="26">
        <f t="shared" si="374"/>
        <v>2</v>
      </c>
      <c r="CP719" s="24">
        <f>_xlfn.XLOOKUP(CK719,'Banco de dados'!$B:$B,'Banco de dados'!$H:$H)</f>
        <v>28</v>
      </c>
      <c r="CQ719" s="24">
        <f>_xlfn.XLOOKUP(CM719,'Banco de dados'!$B:$B,'Banco de dados'!$H:$H)</f>
        <v>0</v>
      </c>
      <c r="CR719" s="24">
        <f>_xlfn.XLOOKUP(CK719,'Banco de dados'!$B:$B,'Banco de dados'!$F:$F)</f>
        <v>4927.3500000000004</v>
      </c>
      <c r="CS719" s="24">
        <f>_xlfn.XLOOKUP(CM719,'Banco de dados'!$B:$B,'Banco de dados'!$F:$F)</f>
        <v>0</v>
      </c>
      <c r="CT719" s="25">
        <v>0</v>
      </c>
      <c r="CU719" s="25">
        <v>10</v>
      </c>
      <c r="CV719" s="24" t="str">
        <f>IF(AI719&lt;=0.5,"Curto I",IF(AND(AI719&gt;='Braços de IP'!$B$9,AI719&lt;='Braços de IP'!$D$9),'Braços de IP'!$E$9,IF(AND(AI719&gt;='Braços de IP'!$B$10,AI719&lt;='Braços de IP'!$D$10),'Braços de IP'!$E$10,IF(AND(AI719&gt;='Braços de IP'!$B$11,AI719&lt;='Braços de IP'!$D$11),'Braços de IP'!$E$11,IF(AND(AI719&gt;='Braços de IP'!$B$12,AI719&lt;='Braços de IP'!$D$12),'Braços de IP'!$E$12,IF(AND(AI719&gt;='Braços de IP'!$B$13,AI719&lt;='Braços de IP'!$D$13),'Braços de IP'!$E$13,IF(AND(AI719&gt;='Braços de IP'!$B$14,AI719&lt;='Braços de IP'!$D$14),'Braços de IP'!$E$14,"ERRO")))))))</f>
        <v>Curto II</v>
      </c>
      <c r="CW719" s="25"/>
      <c r="CX719" s="24" t="str">
        <f>IF($CW719="","",VLOOKUP($CW719,'Braços de IP'!$E$9:$I$15,2,0))</f>
        <v/>
      </c>
      <c r="CY719" s="27" t="str">
        <f>IF($CW719="","",VLOOKUP($CW719,'Braços de IP'!$E$9:$I$15,5,0))</f>
        <v/>
      </c>
      <c r="CZ719" s="24"/>
      <c r="DA719" s="24"/>
      <c r="DB719" s="24"/>
      <c r="DC719" s="24"/>
      <c r="DD719" s="24"/>
      <c r="DE719" s="24"/>
      <c r="DF719" s="28">
        <f t="shared" si="375"/>
        <v>28</v>
      </c>
      <c r="DG719" s="29">
        <f t="shared" si="376"/>
        <v>100</v>
      </c>
      <c r="DH719" s="28">
        <f t="shared" si="377"/>
        <v>256</v>
      </c>
      <c r="DI719" s="30">
        <f t="shared" si="378"/>
        <v>0.72</v>
      </c>
      <c r="DJ719" s="31"/>
      <c r="DK719" s="32"/>
      <c r="DL719" s="15" t="s">
        <v>141</v>
      </c>
      <c r="DM719" s="15"/>
      <c r="DO719" s="33">
        <f t="shared" si="379"/>
        <v>0.76068376068376065</v>
      </c>
    </row>
    <row r="720" spans="3:119" ht="15.75" customHeight="1" x14ac:dyDescent="0.3">
      <c r="C720" t="s">
        <v>991</v>
      </c>
      <c r="D720" s="159">
        <v>240</v>
      </c>
      <c r="E720" s="159" t="s">
        <v>146</v>
      </c>
      <c r="F720" s="15" t="s">
        <v>413</v>
      </c>
      <c r="G720" s="15">
        <v>-30.018199119999998</v>
      </c>
      <c r="H720" s="15">
        <v>-50.159052879999997</v>
      </c>
      <c r="I720" s="15" t="s">
        <v>134</v>
      </c>
      <c r="J720" s="15" t="s">
        <v>135</v>
      </c>
      <c r="K720" s="15" t="s">
        <v>136</v>
      </c>
      <c r="L720" s="15" t="s">
        <v>148</v>
      </c>
      <c r="M720" s="15">
        <v>100</v>
      </c>
      <c r="N720" s="15">
        <v>17</v>
      </c>
      <c r="O720" s="15">
        <v>0</v>
      </c>
      <c r="P720" s="15">
        <f t="shared" si="371"/>
        <v>400</v>
      </c>
      <c r="Q720" s="20">
        <v>2</v>
      </c>
      <c r="R720" s="16">
        <v>0</v>
      </c>
      <c r="S720" s="16">
        <v>7</v>
      </c>
      <c r="T720" s="15"/>
      <c r="U720" s="15"/>
      <c r="V720" s="15">
        <v>0</v>
      </c>
      <c r="W720" s="15">
        <v>2.5</v>
      </c>
      <c r="X720" s="15">
        <v>4</v>
      </c>
      <c r="Y720" s="15">
        <v>0</v>
      </c>
      <c r="Z720" s="15">
        <v>0</v>
      </c>
      <c r="AA720" s="15">
        <v>0</v>
      </c>
      <c r="AB720" s="15">
        <v>0</v>
      </c>
      <c r="AC720" s="15" t="s">
        <v>149</v>
      </c>
      <c r="AD720" s="15" t="s">
        <v>139</v>
      </c>
      <c r="AE720" s="15">
        <v>22.5</v>
      </c>
      <c r="AF720" s="15">
        <v>5.6</v>
      </c>
      <c r="AG720" s="15">
        <v>2</v>
      </c>
      <c r="AH720" s="15">
        <v>2</v>
      </c>
      <c r="AI720" s="15">
        <v>1.3</v>
      </c>
      <c r="AJ720" s="16">
        <f t="shared" si="380"/>
        <v>-0.7</v>
      </c>
      <c r="AK720" s="16" t="s">
        <v>135</v>
      </c>
      <c r="AL720" s="16" t="s">
        <v>135</v>
      </c>
      <c r="AM720" s="15" t="s">
        <v>140</v>
      </c>
      <c r="AN720" s="16">
        <f t="shared" si="381"/>
        <v>4</v>
      </c>
      <c r="AO720" s="16">
        <v>0</v>
      </c>
      <c r="AP720" s="16">
        <v>0</v>
      </c>
      <c r="AQ720" s="16">
        <v>0</v>
      </c>
      <c r="AR720" s="16">
        <v>0</v>
      </c>
      <c r="AS720" s="16">
        <v>0</v>
      </c>
      <c r="AT720" s="16" t="s">
        <v>135</v>
      </c>
      <c r="AU720" s="17">
        <f t="shared" si="382"/>
        <v>0</v>
      </c>
      <c r="AV720" s="17"/>
      <c r="AW720" s="17">
        <f>VLOOKUP(I720,ABNT5101!$I$3:$J$9,2)</f>
        <v>7.5</v>
      </c>
      <c r="AX720" s="17">
        <f>VLOOKUP(I720,ABNT5101!$I$3:$M$9,5)</f>
        <v>0.18</v>
      </c>
      <c r="AY720" s="131" t="str">
        <f>_xlfn.XLOOKUP(I720,ABNT5101!$I:$I,ABNT5101!$L:$L)</f>
        <v>-</v>
      </c>
      <c r="AZ720" s="131">
        <f>_xlfn.XLOOKUP(I720,ABNT5101!$I:$I,ABNT5101!M:M)</f>
        <v>0.18</v>
      </c>
      <c r="BA720" s="131" t="str">
        <f>_xlfn.XLOOKUP(I720,ABNT5101!$I:$I,ABNT5101!N:N)</f>
        <v>-</v>
      </c>
      <c r="BB720" s="131">
        <f>_xlfn.XLOOKUP(I720,ABNT5101!$I:$I,ABNT5101!O:O)</f>
        <v>16</v>
      </c>
      <c r="BC720" s="18" t="str">
        <f t="shared" si="383"/>
        <v>ATENDE</v>
      </c>
      <c r="BD720" s="19">
        <f t="shared" si="384"/>
        <v>0.21999999999999997</v>
      </c>
      <c r="BE720" s="19">
        <f t="shared" si="385"/>
        <v>2.0000000000000004</v>
      </c>
      <c r="BF720" s="19" t="str">
        <f t="shared" si="386"/>
        <v>-</v>
      </c>
      <c r="BG720" s="20">
        <v>9.15</v>
      </c>
      <c r="BH720" s="20">
        <v>0.54</v>
      </c>
      <c r="BI720" s="20"/>
      <c r="BJ720" s="20"/>
      <c r="BK720" s="21"/>
      <c r="BL720" s="20"/>
      <c r="BM720" s="18" t="str">
        <f t="shared" si="387"/>
        <v>ATENDE</v>
      </c>
      <c r="BN720" s="18" t="str">
        <f t="shared" si="388"/>
        <v>ATENDE</v>
      </c>
      <c r="BO720" s="18" t="str">
        <f t="shared" si="389"/>
        <v>ATENDE</v>
      </c>
      <c r="BP720" s="18" t="str">
        <f t="shared" si="390"/>
        <v>ATENDE</v>
      </c>
      <c r="BQ720" s="22" t="str">
        <f t="shared" si="391"/>
        <v>C5</v>
      </c>
      <c r="BR720" s="22" t="str">
        <f t="shared" si="372"/>
        <v>P6</v>
      </c>
      <c r="BS720" s="23" t="e">
        <f t="shared" si="392"/>
        <v>#VALUE!</v>
      </c>
      <c r="BT720" s="20" t="s">
        <v>994</v>
      </c>
      <c r="BU720" s="20" t="s">
        <v>994</v>
      </c>
      <c r="BV720" s="132">
        <f>IF(BR720="-","-",_xlfn.XLOOKUP(BR720,ABNT5101!$B$4:$B$9,ABNT5101!$C$4:$C$9))</f>
        <v>3</v>
      </c>
      <c r="BW720" s="132">
        <f>IF(BR720="-","-",_xlfn.XLOOKUP(BR720,ABNT5101!$B$4:$B$9,ABNT5101!$D$4:$D$9))</f>
        <v>0.6</v>
      </c>
      <c r="BX720" s="18" t="str">
        <f t="shared" si="393"/>
        <v>ATENDE</v>
      </c>
      <c r="BY720" s="18" t="str">
        <f t="shared" si="394"/>
        <v>ATENDE</v>
      </c>
      <c r="BZ720" s="18" t="str">
        <f t="shared" si="395"/>
        <v>ATENDE</v>
      </c>
      <c r="CA720" s="22" t="str">
        <f t="shared" si="373"/>
        <v>P6</v>
      </c>
      <c r="CB720" s="23">
        <f t="shared" si="396"/>
        <v>0.20999999999999996</v>
      </c>
      <c r="CC720" s="22">
        <v>3.63</v>
      </c>
      <c r="CD720" s="22">
        <v>2.87</v>
      </c>
      <c r="CE720" s="130">
        <f>IF(CA720="-","-",_xlfn.XLOOKUP(CA720,ABNT5101!$B$4:$B$9,ABNT5101!$C$4:$C$9))</f>
        <v>3</v>
      </c>
      <c r="CF720" s="130">
        <f>IF(CA720="-","-",_xlfn.XLOOKUP(CA720,ABNT5101!$B$4:$B$9,ABNT5101!$D$4:$D$9))</f>
        <v>0.6</v>
      </c>
      <c r="CG720" s="18" t="str">
        <f t="shared" si="397"/>
        <v>ATENDE</v>
      </c>
      <c r="CH720" s="18" t="str">
        <f t="shared" si="398"/>
        <v>ATENDE</v>
      </c>
      <c r="CI720" s="18" t="str">
        <f t="shared" si="399"/>
        <v>ATENDE</v>
      </c>
      <c r="CJ720" s="133" t="str">
        <f>_xlfn.XLOOKUP(CK720,'Banco de dados'!$B:$B,'Banco de dados'!$D:$D)</f>
        <v>SX LIGHTING</v>
      </c>
      <c r="CK720" s="145" t="s">
        <v>798</v>
      </c>
      <c r="CL720" s="24" t="str">
        <f>_xlfn.XLOOKUP(CK720,'Banco de dados'!$B:$B,'Banco de dados'!$E:$E)</f>
        <v>SXINEVO020K40L12CZF7PHF</v>
      </c>
      <c r="CM720" s="24"/>
      <c r="CN720" s="24" t="e">
        <f>IF(CM720="-","-",_xlfn.XLOOKUP(CM720,'Banco de dados'!$B:$B,'Banco de dados'!$E:$E))</f>
        <v>#N/A</v>
      </c>
      <c r="CO720" s="26">
        <f t="shared" si="374"/>
        <v>2</v>
      </c>
      <c r="CP720" s="24">
        <f>_xlfn.XLOOKUP(CK720,'Banco de dados'!$B:$B,'Banco de dados'!$H:$H)</f>
        <v>22.5</v>
      </c>
      <c r="CQ720" s="24">
        <f>_xlfn.XLOOKUP(CM720,'Banco de dados'!$B:$B,'Banco de dados'!$H:$H)</f>
        <v>0</v>
      </c>
      <c r="CR720" s="24">
        <f>_xlfn.XLOOKUP(CK720,'Banco de dados'!$B:$B,'Banco de dados'!$F:$F)</f>
        <v>3825</v>
      </c>
      <c r="CS720" s="24">
        <f>_xlfn.XLOOKUP(CM720,'Banco de dados'!$B:$B,'Banco de dados'!$F:$F)</f>
        <v>0</v>
      </c>
      <c r="CT720" s="25">
        <v>0</v>
      </c>
      <c r="CU720" s="25">
        <v>10</v>
      </c>
      <c r="CV720" s="24" t="str">
        <f>IF(AI720&lt;=0.5,"Curto I",IF(AND(AI720&gt;='Braços de IP'!$B$9,AI720&lt;='Braços de IP'!$D$9),'Braços de IP'!$E$9,IF(AND(AI720&gt;='Braços de IP'!$B$10,AI720&lt;='Braços de IP'!$D$10),'Braços de IP'!$E$10,IF(AND(AI720&gt;='Braços de IP'!$B$11,AI720&lt;='Braços de IP'!$D$11),'Braços de IP'!$E$11,IF(AND(AI720&gt;='Braços de IP'!$B$12,AI720&lt;='Braços de IP'!$D$12),'Braços de IP'!$E$12,IF(AND(AI720&gt;='Braços de IP'!$B$13,AI720&lt;='Braços de IP'!$D$13),'Braços de IP'!$E$13,IF(AND(AI720&gt;='Braços de IP'!$B$14,AI720&lt;='Braços de IP'!$D$14),'Braços de IP'!$E$14,"ERRO")))))))</f>
        <v>Curto II</v>
      </c>
      <c r="CW720" s="25" t="s">
        <v>171</v>
      </c>
      <c r="CX720" s="24">
        <f>IF($CW720="","",VLOOKUP($CW720,'Braços de IP'!$E$9:$I$15,2,0))</f>
        <v>3.5</v>
      </c>
      <c r="CY720" s="27">
        <f>IF($CW720="","",VLOOKUP($CW720,'Braços de IP'!$E$9:$I$15,5,0))</f>
        <v>8.5</v>
      </c>
      <c r="CZ720" s="24"/>
      <c r="DA720" s="24"/>
      <c r="DB720" s="24"/>
      <c r="DC720" s="24"/>
      <c r="DD720" s="24"/>
      <c r="DE720" s="24"/>
      <c r="DF720" s="28">
        <f t="shared" si="375"/>
        <v>22.5</v>
      </c>
      <c r="DG720" s="29">
        <f t="shared" si="376"/>
        <v>100</v>
      </c>
      <c r="DH720" s="28">
        <f t="shared" si="377"/>
        <v>245</v>
      </c>
      <c r="DI720" s="30">
        <f t="shared" si="378"/>
        <v>0.77500000000000002</v>
      </c>
      <c r="DJ720" s="31"/>
      <c r="DK720" s="32"/>
      <c r="DL720" s="15" t="s">
        <v>141</v>
      </c>
      <c r="DM720" s="15"/>
      <c r="DO720" s="33">
        <f t="shared" si="379"/>
        <v>0.80769230769230771</v>
      </c>
    </row>
    <row r="721" spans="2:119" ht="15.75" customHeight="1" x14ac:dyDescent="0.3">
      <c r="C721" t="s">
        <v>991</v>
      </c>
      <c r="D721" s="159">
        <v>240</v>
      </c>
      <c r="E721" s="159" t="s">
        <v>146</v>
      </c>
      <c r="F721" s="15" t="s">
        <v>413</v>
      </c>
      <c r="G721" s="15">
        <v>-30.018199119999998</v>
      </c>
      <c r="H721" s="15">
        <v>-50.159052879999997</v>
      </c>
      <c r="I721" s="15" t="s">
        <v>134</v>
      </c>
      <c r="J721" s="15" t="s">
        <v>135</v>
      </c>
      <c r="K721" s="15" t="s">
        <v>136</v>
      </c>
      <c r="L721" s="15" t="s">
        <v>148</v>
      </c>
      <c r="M721" s="15">
        <v>100</v>
      </c>
      <c r="N721" s="15">
        <v>17</v>
      </c>
      <c r="O721" s="15">
        <v>0</v>
      </c>
      <c r="P721" s="15">
        <f t="shared" si="371"/>
        <v>400</v>
      </c>
      <c r="Q721" s="20">
        <v>2</v>
      </c>
      <c r="R721" s="16">
        <v>0</v>
      </c>
      <c r="S721" s="16">
        <v>7</v>
      </c>
      <c r="T721" s="15"/>
      <c r="U721" s="15"/>
      <c r="V721" s="15">
        <v>0</v>
      </c>
      <c r="W721" s="15">
        <v>2.5</v>
      </c>
      <c r="X721" s="15">
        <v>4</v>
      </c>
      <c r="Y721" s="15">
        <v>0</v>
      </c>
      <c r="Z721" s="15">
        <v>0</v>
      </c>
      <c r="AA721" s="15">
        <v>0</v>
      </c>
      <c r="AB721" s="15">
        <v>0</v>
      </c>
      <c r="AC721" s="15" t="s">
        <v>149</v>
      </c>
      <c r="AD721" s="15" t="s">
        <v>139</v>
      </c>
      <c r="AE721" s="15">
        <v>22.5</v>
      </c>
      <c r="AF721" s="15">
        <v>5.6</v>
      </c>
      <c r="AG721" s="15">
        <v>2</v>
      </c>
      <c r="AH721" s="15">
        <v>2</v>
      </c>
      <c r="AI721" s="15">
        <v>1.3</v>
      </c>
      <c r="AJ721" s="16">
        <f t="shared" si="380"/>
        <v>-0.7</v>
      </c>
      <c r="AK721" s="16" t="s">
        <v>135</v>
      </c>
      <c r="AL721" s="16" t="s">
        <v>135</v>
      </c>
      <c r="AM721" s="15" t="s">
        <v>140</v>
      </c>
      <c r="AN721" s="16">
        <f t="shared" si="381"/>
        <v>4</v>
      </c>
      <c r="AO721" s="16">
        <v>0</v>
      </c>
      <c r="AP721" s="16">
        <v>0</v>
      </c>
      <c r="AQ721" s="16">
        <v>0</v>
      </c>
      <c r="AR721" s="16">
        <v>0</v>
      </c>
      <c r="AS721" s="16">
        <v>0</v>
      </c>
      <c r="AT721" s="16" t="s">
        <v>135</v>
      </c>
      <c r="AU721" s="17">
        <f t="shared" si="382"/>
        <v>0</v>
      </c>
      <c r="AV721" s="17"/>
      <c r="AW721" s="17">
        <f>VLOOKUP(I721,ABNT5101!$I$3:$J$9,2)</f>
        <v>7.5</v>
      </c>
      <c r="AX721" s="17">
        <f>VLOOKUP(I721,ABNT5101!$I$3:$M$9,5)</f>
        <v>0.18</v>
      </c>
      <c r="AY721" s="131" t="str">
        <f>_xlfn.XLOOKUP(I721,ABNT5101!$I:$I,ABNT5101!$L:$L)</f>
        <v>-</v>
      </c>
      <c r="AZ721" s="131">
        <f>_xlfn.XLOOKUP(I721,ABNT5101!$I:$I,ABNT5101!M:M)</f>
        <v>0.18</v>
      </c>
      <c r="BA721" s="131" t="str">
        <f>_xlfn.XLOOKUP(I721,ABNT5101!$I:$I,ABNT5101!N:N)</f>
        <v>-</v>
      </c>
      <c r="BB721" s="131">
        <f>_xlfn.XLOOKUP(I721,ABNT5101!$I:$I,ABNT5101!O:O)</f>
        <v>16</v>
      </c>
      <c r="BC721" s="18" t="str">
        <f t="shared" si="383"/>
        <v>ATENDE</v>
      </c>
      <c r="BD721" s="19">
        <f t="shared" si="384"/>
        <v>0.86266666666666669</v>
      </c>
      <c r="BE721" s="19">
        <f t="shared" si="385"/>
        <v>1.3888888888888888</v>
      </c>
      <c r="BF721" s="19" t="str">
        <f t="shared" si="386"/>
        <v>-</v>
      </c>
      <c r="BG721" s="20">
        <v>13.97</v>
      </c>
      <c r="BH721" s="20">
        <v>0.43</v>
      </c>
      <c r="BI721" s="20"/>
      <c r="BJ721" s="20"/>
      <c r="BK721" s="21"/>
      <c r="BL721" s="20"/>
      <c r="BM721" s="18" t="str">
        <f t="shared" si="387"/>
        <v>ATENDE</v>
      </c>
      <c r="BN721" s="18" t="str">
        <f t="shared" si="388"/>
        <v>ATENDE</v>
      </c>
      <c r="BO721" s="18" t="str">
        <f t="shared" si="389"/>
        <v>ATENDE</v>
      </c>
      <c r="BP721" s="18" t="str">
        <f t="shared" si="390"/>
        <v>ATENDE</v>
      </c>
      <c r="BQ721" s="22" t="str">
        <f t="shared" si="391"/>
        <v>C5</v>
      </c>
      <c r="BR721" s="22" t="str">
        <f t="shared" si="372"/>
        <v>P6</v>
      </c>
      <c r="BS721" s="23" t="e">
        <f t="shared" si="392"/>
        <v>#VALUE!</v>
      </c>
      <c r="BT721" s="20" t="s">
        <v>994</v>
      </c>
      <c r="BU721" s="20" t="s">
        <v>994</v>
      </c>
      <c r="BV721" s="132">
        <f>IF(BR721="-","-",_xlfn.XLOOKUP(BR721,ABNT5101!$B$4:$B$9,ABNT5101!$C$4:$C$9))</f>
        <v>3</v>
      </c>
      <c r="BW721" s="132">
        <f>IF(BR721="-","-",_xlfn.XLOOKUP(BR721,ABNT5101!$B$4:$B$9,ABNT5101!$D$4:$D$9))</f>
        <v>0.6</v>
      </c>
      <c r="BX721" s="18" t="str">
        <f t="shared" si="393"/>
        <v>ATENDE</v>
      </c>
      <c r="BY721" s="18" t="str">
        <f t="shared" si="394"/>
        <v>ATENDE</v>
      </c>
      <c r="BZ721" s="18" t="str">
        <f t="shared" si="395"/>
        <v>ATENDE</v>
      </c>
      <c r="CA721" s="22" t="str">
        <f t="shared" si="373"/>
        <v>P6</v>
      </c>
      <c r="CB721" s="23">
        <f t="shared" si="396"/>
        <v>0.34999999999999987</v>
      </c>
      <c r="CC721" s="22">
        <v>4.05</v>
      </c>
      <c r="CD721" s="22">
        <v>2.71</v>
      </c>
      <c r="CE721" s="130">
        <f>IF(CA721="-","-",_xlfn.XLOOKUP(CA721,ABNT5101!$B$4:$B$9,ABNT5101!$C$4:$C$9))</f>
        <v>3</v>
      </c>
      <c r="CF721" s="130">
        <f>IF(CA721="-","-",_xlfn.XLOOKUP(CA721,ABNT5101!$B$4:$B$9,ABNT5101!$D$4:$D$9))</f>
        <v>0.6</v>
      </c>
      <c r="CG721" s="18" t="str">
        <f t="shared" si="397"/>
        <v>ATENDE</v>
      </c>
      <c r="CH721" s="18" t="str">
        <f t="shared" si="398"/>
        <v>ATENDE</v>
      </c>
      <c r="CI721" s="18" t="str">
        <f t="shared" si="399"/>
        <v>ATENDE</v>
      </c>
      <c r="CJ721" s="133" t="str">
        <f>_xlfn.XLOOKUP(CK721,'Banco de dados'!$B:$B,'Banco de dados'!$D:$D)</f>
        <v>TECNOWATT</v>
      </c>
      <c r="CK721" s="145" t="s">
        <v>824</v>
      </c>
      <c r="CL721" s="24" t="str">
        <f>_xlfn.XLOOKUP(CK721,'Banco de dados'!$B:$B,'Banco de dados'!$E:$E)</f>
        <v>SIGSAGPTLRRSSNDL_30W_38IBBRS
1-10C1MUN6.5</v>
      </c>
      <c r="CM721" s="24"/>
      <c r="CN721" s="24" t="e">
        <f>IF(CM721="-","-",_xlfn.XLOOKUP(CM721,'Banco de dados'!$B:$B,'Banco de dados'!$E:$E))</f>
        <v>#N/A</v>
      </c>
      <c r="CO721" s="26">
        <f t="shared" si="374"/>
        <v>2</v>
      </c>
      <c r="CP721" s="24">
        <f>_xlfn.XLOOKUP(CK721,'Banco de dados'!$B:$B,'Banco de dados'!$H:$H)</f>
        <v>30</v>
      </c>
      <c r="CQ721" s="24" t="e">
        <f>_xlfn.XLOOKUP(CM721,'Banco de dados'!$B:$B,'Banco de dados'!$H:$H)</f>
        <v>#N/A</v>
      </c>
      <c r="CR721" s="24">
        <f>_xlfn.XLOOKUP(CK721,'Banco de dados'!$B:$B,'Banco de dados'!$F:$F)</f>
        <v>5266</v>
      </c>
      <c r="CS721" s="24">
        <f>_xlfn.XLOOKUP(CM721,'Banco de dados'!$B:$B,'Banco de dados'!$F:$F)</f>
        <v>0</v>
      </c>
      <c r="CT721" s="25">
        <v>0</v>
      </c>
      <c r="CU721" s="25">
        <v>10</v>
      </c>
      <c r="CV721" s="24" t="str">
        <f>IF(AI721&lt;=0.5,"Curto I",IF(AND(AI721&gt;='Braços de IP'!$B$9,AI721&lt;='Braços de IP'!$D$9),'Braços de IP'!$E$9,IF(AND(AI721&gt;='Braços de IP'!$B$10,AI721&lt;='Braços de IP'!$D$10),'Braços de IP'!$E$10,IF(AND(AI721&gt;='Braços de IP'!$B$11,AI721&lt;='Braços de IP'!$D$11),'Braços de IP'!$E$11,IF(AND(AI721&gt;='Braços de IP'!$B$12,AI721&lt;='Braços de IP'!$D$12),'Braços de IP'!$E$12,IF(AND(AI721&gt;='Braços de IP'!$B$13,AI721&lt;='Braços de IP'!$D$13),'Braços de IP'!$E$13,IF(AND(AI721&gt;='Braços de IP'!$B$14,AI721&lt;='Braços de IP'!$D$14),'Braços de IP'!$E$14,"ERRO")))))))</f>
        <v>Curto II</v>
      </c>
      <c r="CW721" s="25" t="s">
        <v>157</v>
      </c>
      <c r="CX721" s="24">
        <f>IF($CW721="","",VLOOKUP($CW721,'Braços de IP'!$E$9:$I$15,2,0))</f>
        <v>1.8</v>
      </c>
      <c r="CY721" s="27">
        <f>IF($CW721="","",VLOOKUP($CW721,'Braços de IP'!$E$9:$I$15,5,0))</f>
        <v>7</v>
      </c>
      <c r="CZ721" s="24"/>
      <c r="DA721" s="24"/>
      <c r="DB721" s="24"/>
      <c r="DC721" s="24"/>
      <c r="DD721" s="24"/>
      <c r="DE721" s="24"/>
      <c r="DF721" s="28">
        <f t="shared" si="375"/>
        <v>30</v>
      </c>
      <c r="DG721" s="29">
        <f t="shared" si="376"/>
        <v>100</v>
      </c>
      <c r="DH721" s="28">
        <f t="shared" si="377"/>
        <v>260</v>
      </c>
      <c r="DI721" s="30">
        <f t="shared" si="378"/>
        <v>0.7</v>
      </c>
      <c r="DJ721" s="31"/>
      <c r="DK721" s="32"/>
      <c r="DL721" s="15" t="s">
        <v>141</v>
      </c>
      <c r="DM721" s="15"/>
      <c r="DO721" s="33">
        <f t="shared" si="379"/>
        <v>0.74358974358974361</v>
      </c>
    </row>
    <row r="722" spans="2:119" ht="15.75" hidden="1" customHeight="1" x14ac:dyDescent="0.3">
      <c r="C722" t="s">
        <v>991</v>
      </c>
      <c r="D722" s="15">
        <v>241</v>
      </c>
      <c r="E722" s="15" t="s">
        <v>132</v>
      </c>
      <c r="F722" s="15" t="s">
        <v>414</v>
      </c>
      <c r="G722" s="15">
        <v>-30.012181510000001</v>
      </c>
      <c r="H722" s="15">
        <v>-50.15595965</v>
      </c>
      <c r="I722" s="15" t="s">
        <v>193</v>
      </c>
      <c r="J722" s="15" t="s">
        <v>135</v>
      </c>
      <c r="K722" s="15" t="s">
        <v>136</v>
      </c>
      <c r="L722" s="15" t="s">
        <v>137</v>
      </c>
      <c r="M722" s="15">
        <v>99</v>
      </c>
      <c r="N722" s="15">
        <v>0</v>
      </c>
      <c r="O722" s="15">
        <v>0</v>
      </c>
      <c r="P722" s="15">
        <f t="shared" si="371"/>
        <v>198</v>
      </c>
      <c r="Q722" s="20">
        <v>2</v>
      </c>
      <c r="R722" s="16">
        <v>2</v>
      </c>
      <c r="S722" s="16">
        <v>7</v>
      </c>
      <c r="T722" s="15"/>
      <c r="U722" s="15"/>
      <c r="V722" s="15">
        <v>0</v>
      </c>
      <c r="W722" s="15">
        <v>2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 t="s">
        <v>138</v>
      </c>
      <c r="AD722" s="15" t="s">
        <v>139</v>
      </c>
      <c r="AE722" s="15">
        <v>38.5</v>
      </c>
      <c r="AF722" s="15">
        <v>6.5</v>
      </c>
      <c r="AG722" s="15">
        <v>1</v>
      </c>
      <c r="AH722" s="15">
        <v>0.4</v>
      </c>
      <c r="AI722" s="15">
        <v>0.65</v>
      </c>
      <c r="AJ722" s="16">
        <f t="shared" si="380"/>
        <v>0.25</v>
      </c>
      <c r="AK722" s="16" t="s">
        <v>135</v>
      </c>
      <c r="AL722" s="16" t="s">
        <v>135</v>
      </c>
      <c r="AM722" s="15" t="s">
        <v>140</v>
      </c>
      <c r="AN722" s="16">
        <f t="shared" si="381"/>
        <v>2</v>
      </c>
      <c r="AO722" s="16">
        <v>0</v>
      </c>
      <c r="AP722" s="16">
        <v>0</v>
      </c>
      <c r="AQ722" s="16">
        <v>0</v>
      </c>
      <c r="AR722" s="16">
        <v>0</v>
      </c>
      <c r="AS722" s="16">
        <v>0</v>
      </c>
      <c r="AT722" s="16" t="s">
        <v>135</v>
      </c>
      <c r="AU722" s="17">
        <f t="shared" si="382"/>
        <v>0</v>
      </c>
      <c r="AV722" s="17"/>
      <c r="AW722" s="17">
        <f>VLOOKUP(I722,ABNT5101!$I$3:$J$9,2)</f>
        <v>15</v>
      </c>
      <c r="AX722" s="17">
        <f>VLOOKUP(I722,ABNT5101!$I$3:$M$9,5)</f>
        <v>0.18</v>
      </c>
      <c r="AY722" s="131" t="str">
        <f>_xlfn.XLOOKUP(I722,ABNT5101!$I:$I,ABNT5101!$L:$L)</f>
        <v>-</v>
      </c>
      <c r="AZ722" s="131">
        <f>_xlfn.XLOOKUP(I722,ABNT5101!$I:$I,ABNT5101!M:M)</f>
        <v>0.18</v>
      </c>
      <c r="BA722" s="131" t="str">
        <f>_xlfn.XLOOKUP(I722,ABNT5101!$I:$I,ABNT5101!N:N)</f>
        <v>-</v>
      </c>
      <c r="BB722" s="131">
        <f>_xlfn.XLOOKUP(I722,ABNT5101!$I:$I,ABNT5101!O:O)</f>
        <v>15</v>
      </c>
      <c r="BC722" s="18" t="str">
        <f t="shared" si="383"/>
        <v>ATENDE</v>
      </c>
      <c r="BD722" s="19">
        <f t="shared" si="384"/>
        <v>1.3333333333333197E-2</v>
      </c>
      <c r="BE722" s="19">
        <f t="shared" si="385"/>
        <v>0.22222222222222232</v>
      </c>
      <c r="BF722" s="19" t="str">
        <f t="shared" si="386"/>
        <v>-</v>
      </c>
      <c r="BG722" s="35">
        <v>15.2</v>
      </c>
      <c r="BH722" s="35">
        <v>0.22</v>
      </c>
      <c r="BI722" s="20"/>
      <c r="BJ722" s="20"/>
      <c r="BK722" s="21"/>
      <c r="BL722" s="20"/>
      <c r="BM722" s="18" t="str">
        <f t="shared" si="387"/>
        <v>ATENDE</v>
      </c>
      <c r="BN722" s="18" t="str">
        <f t="shared" si="388"/>
        <v>ATENDE</v>
      </c>
      <c r="BO722" s="18" t="str">
        <f t="shared" si="389"/>
        <v>ATENDE</v>
      </c>
      <c r="BP722" s="18" t="str">
        <f t="shared" si="390"/>
        <v>ATENDE</v>
      </c>
      <c r="BQ722" s="22" t="str">
        <f t="shared" si="391"/>
        <v>C3</v>
      </c>
      <c r="BR722" s="22" t="str">
        <f t="shared" si="372"/>
        <v>P6</v>
      </c>
      <c r="BS722" s="23">
        <f t="shared" si="392"/>
        <v>1.3433333333333333</v>
      </c>
      <c r="BT722" s="20">
        <v>7.03</v>
      </c>
      <c r="BU722" s="20">
        <v>1.86</v>
      </c>
      <c r="BV722" s="132">
        <f>IF(BR722="-","-",_xlfn.XLOOKUP(BR722,ABNT5101!$B$4:$B$9,ABNT5101!$C$4:$C$9))</f>
        <v>3</v>
      </c>
      <c r="BW722" s="132">
        <f>IF(BR722="-","-",_xlfn.XLOOKUP(BR722,ABNT5101!$B$4:$B$9,ABNT5101!$D$4:$D$9))</f>
        <v>0.6</v>
      </c>
      <c r="BX722" s="18" t="str">
        <f t="shared" si="393"/>
        <v>ATENDE</v>
      </c>
      <c r="BY722" s="18" t="str">
        <f t="shared" si="394"/>
        <v>ATENDE</v>
      </c>
      <c r="BZ722" s="18" t="str">
        <f t="shared" si="395"/>
        <v>ATENDE</v>
      </c>
      <c r="CA722" s="22" t="str">
        <f t="shared" si="373"/>
        <v>P6</v>
      </c>
      <c r="CB722" s="23">
        <f t="shared" si="396"/>
        <v>3.7966666666666669</v>
      </c>
      <c r="CC722" s="22">
        <v>14.39</v>
      </c>
      <c r="CD722" s="22">
        <v>4.5599999999999996</v>
      </c>
      <c r="CE722" s="130">
        <f>IF(CA722="-","-",_xlfn.XLOOKUP(CA722,ABNT5101!$B$4:$B$9,ABNT5101!$C$4:$C$9))</f>
        <v>3</v>
      </c>
      <c r="CF722" s="130">
        <f>IF(CA722="-","-",_xlfn.XLOOKUP(CA722,ABNT5101!$B$4:$B$9,ABNT5101!$D$4:$D$9))</f>
        <v>0.6</v>
      </c>
      <c r="CG722" s="18" t="str">
        <f t="shared" si="397"/>
        <v>ATENDE</v>
      </c>
      <c r="CH722" s="18" t="str">
        <f t="shared" si="398"/>
        <v>ATENDE</v>
      </c>
      <c r="CI722" s="18" t="str">
        <f t="shared" si="399"/>
        <v>ATENDE</v>
      </c>
      <c r="CJ722" s="133" t="str">
        <f>_xlfn.XLOOKUP(CK722,'Banco de dados'!$B:$B,'Banco de dados'!$D:$D)</f>
        <v>LEDSTAR</v>
      </c>
      <c r="CK722" s="145" t="s">
        <v>715</v>
      </c>
      <c r="CL722" s="24" t="str">
        <f>_xlfn.XLOOKUP(CK722,'Banco de dados'!$B:$B,'Banco de dados'!$E:$E)</f>
        <v>LUM LED SL VT 9.1 65W</v>
      </c>
      <c r="CM722" s="24"/>
      <c r="CN722" s="24">
        <f>IF(CM722="-","-",_xlfn.XLOOKUP(CM722,'Banco de dados'!$B:$B,'Banco de dados'!$E:$E))</f>
        <v>0</v>
      </c>
      <c r="CO722" s="26">
        <f t="shared" si="374"/>
        <v>1</v>
      </c>
      <c r="CP722" s="24">
        <f>_xlfn.XLOOKUP(CK722,'Banco de dados'!$B:$B,'Banco de dados'!$H:$H)</f>
        <v>65</v>
      </c>
      <c r="CQ722" s="24">
        <f>_xlfn.XLOOKUP(CM722,'Banco de dados'!$B:$B,'Banco de dados'!$H:$H)</f>
        <v>0</v>
      </c>
      <c r="CR722" s="24">
        <f>_xlfn.XLOOKUP(CK722,'Banco de dados'!$B:$B,'Banco de dados'!$F:$F)</f>
        <v>10496</v>
      </c>
      <c r="CS722" s="24">
        <f>_xlfn.XLOOKUP(CM722,'Banco de dados'!$B:$B,'Banco de dados'!$F:$F)</f>
        <v>0</v>
      </c>
      <c r="CT722" s="25">
        <v>0</v>
      </c>
      <c r="CU722" s="25"/>
      <c r="CV722" s="24" t="str">
        <f>IF(AI722&lt;=0.5,"Curto I",IF(AND(AI722&gt;='Braços de IP'!$B$9,AI722&lt;='Braços de IP'!$D$9),'Braços de IP'!$E$9,IF(AND(AI722&gt;='Braços de IP'!$B$10,AI722&lt;='Braços de IP'!$D$10),'Braços de IP'!$E$10,IF(AND(AI722&gt;='Braços de IP'!$B$11,AI722&lt;='Braços de IP'!$D$11),'Braços de IP'!$E$11,IF(AND(AI722&gt;='Braços de IP'!$B$12,AI722&lt;='Braços de IP'!$D$12),'Braços de IP'!$E$12,IF(AND(AI722&gt;='Braços de IP'!$B$13,AI722&lt;='Braços de IP'!$D$13),'Braços de IP'!$E$13,IF(AND(AI722&gt;='Braços de IP'!$B$14,AI722&lt;='Braços de IP'!$D$14),'Braços de IP'!$E$14,"ERRO")))))))</f>
        <v>Curto I</v>
      </c>
      <c r="CW722" s="25"/>
      <c r="CX722" s="24" t="str">
        <f>IF($CW722="","",VLOOKUP($CW722,'Braços de IP'!$E$9:$I$15,2,0))</f>
        <v/>
      </c>
      <c r="CY722" s="27" t="str">
        <f>IF($CW722="","",VLOOKUP($CW722,'Braços de IP'!$E$9:$I$15,5,0))</f>
        <v/>
      </c>
      <c r="CZ722" s="24"/>
      <c r="DA722" s="24"/>
      <c r="DB722" s="24"/>
      <c r="DC722" s="24"/>
      <c r="DD722" s="24"/>
      <c r="DE722" s="24"/>
      <c r="DF722" s="28">
        <f t="shared" si="375"/>
        <v>65</v>
      </c>
      <c r="DG722" s="29">
        <f t="shared" si="376"/>
        <v>99</v>
      </c>
      <c r="DH722" s="28">
        <f t="shared" si="377"/>
        <v>164</v>
      </c>
      <c r="DI722" s="30">
        <f t="shared" si="378"/>
        <v>0.34343434343434343</v>
      </c>
      <c r="DJ722" s="31"/>
      <c r="DK722" s="32"/>
      <c r="DL722" s="15" t="s">
        <v>141</v>
      </c>
      <c r="DM722" s="15"/>
      <c r="DO722" s="33">
        <f t="shared" si="379"/>
        <v>0.34343434343434343</v>
      </c>
    </row>
    <row r="723" spans="2:119" ht="15.75" hidden="1" customHeight="1" x14ac:dyDescent="0.3">
      <c r="C723" t="s">
        <v>991</v>
      </c>
      <c r="D723" s="15">
        <v>241</v>
      </c>
      <c r="E723" s="15" t="s">
        <v>132</v>
      </c>
      <c r="F723" s="15" t="s">
        <v>414</v>
      </c>
      <c r="G723" s="15">
        <v>-30.012181510000001</v>
      </c>
      <c r="H723" s="15">
        <v>-50.15595965</v>
      </c>
      <c r="I723" s="15" t="s">
        <v>193</v>
      </c>
      <c r="J723" s="15" t="s">
        <v>135</v>
      </c>
      <c r="K723" s="15" t="s">
        <v>136</v>
      </c>
      <c r="L723" s="15" t="s">
        <v>137</v>
      </c>
      <c r="M723" s="15">
        <v>99</v>
      </c>
      <c r="N723" s="15">
        <v>0</v>
      </c>
      <c r="O723" s="15">
        <v>0</v>
      </c>
      <c r="P723" s="15">
        <f t="shared" si="371"/>
        <v>198</v>
      </c>
      <c r="Q723" s="20">
        <v>2</v>
      </c>
      <c r="R723" s="16">
        <v>2</v>
      </c>
      <c r="S723" s="16">
        <v>7</v>
      </c>
      <c r="T723" s="15"/>
      <c r="U723" s="15"/>
      <c r="V723" s="15">
        <v>0</v>
      </c>
      <c r="W723" s="15">
        <v>2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 t="s">
        <v>138</v>
      </c>
      <c r="AD723" s="15" t="s">
        <v>139</v>
      </c>
      <c r="AE723" s="15">
        <v>38.5</v>
      </c>
      <c r="AF723" s="15">
        <v>6.5</v>
      </c>
      <c r="AG723" s="15">
        <v>1</v>
      </c>
      <c r="AH723" s="15">
        <v>0.4</v>
      </c>
      <c r="AI723" s="15">
        <v>0.65</v>
      </c>
      <c r="AJ723" s="16">
        <f t="shared" si="380"/>
        <v>0.25</v>
      </c>
      <c r="AK723" s="16" t="s">
        <v>135</v>
      </c>
      <c r="AL723" s="16" t="s">
        <v>135</v>
      </c>
      <c r="AM723" s="15" t="s">
        <v>140</v>
      </c>
      <c r="AN723" s="16">
        <f t="shared" si="381"/>
        <v>2</v>
      </c>
      <c r="AO723" s="16">
        <v>0</v>
      </c>
      <c r="AP723" s="16">
        <v>0</v>
      </c>
      <c r="AQ723" s="16">
        <v>0</v>
      </c>
      <c r="AR723" s="16">
        <v>0</v>
      </c>
      <c r="AS723" s="16">
        <v>0</v>
      </c>
      <c r="AT723" s="16" t="s">
        <v>135</v>
      </c>
      <c r="AU723" s="17">
        <f t="shared" si="382"/>
        <v>0</v>
      </c>
      <c r="AV723" s="17"/>
      <c r="AW723" s="17">
        <f>VLOOKUP(I723,ABNT5101!$I$3:$J$9,2)</f>
        <v>15</v>
      </c>
      <c r="AX723" s="17">
        <f>VLOOKUP(I723,ABNT5101!$I$3:$M$9,5)</f>
        <v>0.18</v>
      </c>
      <c r="AY723" s="131" t="str">
        <f>_xlfn.XLOOKUP(I723,ABNT5101!$I:$I,ABNT5101!$L:$L)</f>
        <v>-</v>
      </c>
      <c r="AZ723" s="131">
        <f>_xlfn.XLOOKUP(I723,ABNT5101!$I:$I,ABNT5101!M:M)</f>
        <v>0.18</v>
      </c>
      <c r="BA723" s="131" t="str">
        <f>_xlfn.XLOOKUP(I723,ABNT5101!$I:$I,ABNT5101!N:N)</f>
        <v>-</v>
      </c>
      <c r="BB723" s="131">
        <f>_xlfn.XLOOKUP(I723,ABNT5101!$I:$I,ABNT5101!O:O)</f>
        <v>15</v>
      </c>
      <c r="BC723" s="18" t="str">
        <f t="shared" si="383"/>
        <v>ATENDE</v>
      </c>
      <c r="BD723" s="19">
        <f t="shared" si="384"/>
        <v>0.29066666666666663</v>
      </c>
      <c r="BE723" s="19">
        <f t="shared" si="385"/>
        <v>0.33333333333333326</v>
      </c>
      <c r="BF723" s="19" t="str">
        <f t="shared" si="386"/>
        <v>-</v>
      </c>
      <c r="BG723" s="35">
        <v>19.36</v>
      </c>
      <c r="BH723" s="35">
        <v>0.24</v>
      </c>
      <c r="BI723" s="20"/>
      <c r="BJ723" s="20"/>
      <c r="BK723" s="21"/>
      <c r="BL723" s="20"/>
      <c r="BM723" s="18" t="str">
        <f t="shared" si="387"/>
        <v>ATENDE</v>
      </c>
      <c r="BN723" s="18" t="str">
        <f t="shared" si="388"/>
        <v>ATENDE</v>
      </c>
      <c r="BO723" s="18" t="str">
        <f t="shared" si="389"/>
        <v>ATENDE</v>
      </c>
      <c r="BP723" s="18" t="str">
        <f t="shared" si="390"/>
        <v>ATENDE</v>
      </c>
      <c r="BQ723" s="22" t="str">
        <f t="shared" si="391"/>
        <v>C3</v>
      </c>
      <c r="BR723" s="22" t="str">
        <f t="shared" si="372"/>
        <v>P6</v>
      </c>
      <c r="BS723" s="23">
        <f t="shared" si="392"/>
        <v>1.8399999999999999</v>
      </c>
      <c r="BT723" s="20">
        <v>8.52</v>
      </c>
      <c r="BU723" s="20">
        <v>2.61</v>
      </c>
      <c r="BV723" s="132">
        <f>IF(BR723="-","-",_xlfn.XLOOKUP(BR723,ABNT5101!$B$4:$B$9,ABNT5101!$C$4:$C$9))</f>
        <v>3</v>
      </c>
      <c r="BW723" s="132">
        <f>IF(BR723="-","-",_xlfn.XLOOKUP(BR723,ABNT5101!$B$4:$B$9,ABNT5101!$D$4:$D$9))</f>
        <v>0.6</v>
      </c>
      <c r="BX723" s="18" t="str">
        <f t="shared" si="393"/>
        <v>ATENDE</v>
      </c>
      <c r="BY723" s="18" t="str">
        <f t="shared" si="394"/>
        <v>ATENDE</v>
      </c>
      <c r="BZ723" s="18" t="str">
        <f t="shared" si="395"/>
        <v>ATENDE</v>
      </c>
      <c r="CA723" s="22" t="str">
        <f t="shared" si="373"/>
        <v>P6</v>
      </c>
      <c r="CB723" s="23">
        <f t="shared" si="396"/>
        <v>5.7433333333333332</v>
      </c>
      <c r="CC723" s="22">
        <v>20.23</v>
      </c>
      <c r="CD723" s="22">
        <v>5.5</v>
      </c>
      <c r="CE723" s="130">
        <f>IF(CA723="-","-",_xlfn.XLOOKUP(CA723,ABNT5101!$B$4:$B$9,ABNT5101!$C$4:$C$9))</f>
        <v>3</v>
      </c>
      <c r="CF723" s="130">
        <f>IF(CA723="-","-",_xlfn.XLOOKUP(CA723,ABNT5101!$B$4:$B$9,ABNT5101!$D$4:$D$9))</f>
        <v>0.6</v>
      </c>
      <c r="CG723" s="18" t="str">
        <f t="shared" si="397"/>
        <v>ATENDE</v>
      </c>
      <c r="CH723" s="18" t="str">
        <f t="shared" si="398"/>
        <v>ATENDE</v>
      </c>
      <c r="CI723" s="18" t="str">
        <f t="shared" si="399"/>
        <v>ATENDE</v>
      </c>
      <c r="CJ723" s="133" t="str">
        <f>_xlfn.XLOOKUP(CK723,'Banco de dados'!$B:$B,'Banco de dados'!$D:$D)</f>
        <v>SX LIGHTING</v>
      </c>
      <c r="CK723" s="145" t="s">
        <v>809</v>
      </c>
      <c r="CL723" s="24" t="str">
        <f>_xlfn.XLOOKUP(CK723,'Banco de dados'!$B:$B,'Banco de dados'!$E:$E)</f>
        <v>SXINLPP070K40L12CZF7PHF</v>
      </c>
      <c r="CM723" s="24"/>
      <c r="CN723" s="24">
        <f>IF(CM723="-","-",_xlfn.XLOOKUP(CM723,'Banco de dados'!$B:$B,'Banco de dados'!$E:$E))</f>
        <v>0</v>
      </c>
      <c r="CO723" s="26">
        <f t="shared" si="374"/>
        <v>1</v>
      </c>
      <c r="CP723" s="24">
        <f>_xlfn.XLOOKUP(CK723,'Banco de dados'!$B:$B,'Banco de dados'!$H:$H)</f>
        <v>70</v>
      </c>
      <c r="CQ723" s="24">
        <f>_xlfn.XLOOKUP(CM723,'Banco de dados'!$B:$B,'Banco de dados'!$H:$H)</f>
        <v>0</v>
      </c>
      <c r="CR723" s="24">
        <f>_xlfn.XLOOKUP(CK723,'Banco de dados'!$B:$B,'Banco de dados'!$F:$F)</f>
        <v>11970</v>
      </c>
      <c r="CS723" s="24">
        <f>_xlfn.XLOOKUP(CM723,'Banco de dados'!$B:$B,'Banco de dados'!$F:$F)</f>
        <v>0</v>
      </c>
      <c r="CT723" s="25">
        <v>0</v>
      </c>
      <c r="CU723" s="25"/>
      <c r="CV723" s="24" t="str">
        <f>IF(AI723&lt;=0.5,"Curto I",IF(AND(AI723&gt;='Braços de IP'!$B$9,AI723&lt;='Braços de IP'!$D$9),'Braços de IP'!$E$9,IF(AND(AI723&gt;='Braços de IP'!$B$10,AI723&lt;='Braços de IP'!$D$10),'Braços de IP'!$E$10,IF(AND(AI723&gt;='Braços de IP'!$B$11,AI723&lt;='Braços de IP'!$D$11),'Braços de IP'!$E$11,IF(AND(AI723&gt;='Braços de IP'!$B$12,AI723&lt;='Braços de IP'!$D$12),'Braços de IP'!$E$12,IF(AND(AI723&gt;='Braços de IP'!$B$13,AI723&lt;='Braços de IP'!$D$13),'Braços de IP'!$E$13,IF(AND(AI723&gt;='Braços de IP'!$B$14,AI723&lt;='Braços de IP'!$D$14),'Braços de IP'!$E$14,"ERRO")))))))</f>
        <v>Curto I</v>
      </c>
      <c r="CW723" s="25"/>
      <c r="CX723" s="24" t="str">
        <f>IF($CW723="","",VLOOKUP($CW723,'Braços de IP'!$E$9:$I$15,2,0))</f>
        <v/>
      </c>
      <c r="CY723" s="27" t="str">
        <f>IF($CW723="","",VLOOKUP($CW723,'Braços de IP'!$E$9:$I$15,5,0))</f>
        <v/>
      </c>
      <c r="CZ723" s="24"/>
      <c r="DA723" s="24"/>
      <c r="DB723" s="24"/>
      <c r="DC723" s="24"/>
      <c r="DD723" s="24"/>
      <c r="DE723" s="24"/>
      <c r="DF723" s="28">
        <f t="shared" si="375"/>
        <v>70</v>
      </c>
      <c r="DG723" s="29">
        <f t="shared" si="376"/>
        <v>99</v>
      </c>
      <c r="DH723" s="28">
        <f t="shared" si="377"/>
        <v>169</v>
      </c>
      <c r="DI723" s="30">
        <f t="shared" si="378"/>
        <v>0.29292929292929293</v>
      </c>
      <c r="DJ723" s="31"/>
      <c r="DK723" s="32"/>
      <c r="DL723" s="15" t="s">
        <v>141</v>
      </c>
      <c r="DM723" s="15"/>
      <c r="DO723" s="33">
        <f t="shared" si="379"/>
        <v>0.29292929292929293</v>
      </c>
    </row>
    <row r="724" spans="2:119" ht="15.75" hidden="1" customHeight="1" x14ac:dyDescent="0.3">
      <c r="C724" t="s">
        <v>991</v>
      </c>
      <c r="D724" s="15">
        <v>241</v>
      </c>
      <c r="E724" s="15" t="s">
        <v>132</v>
      </c>
      <c r="F724" s="15" t="s">
        <v>414</v>
      </c>
      <c r="G724" s="15">
        <v>-30.012181510000001</v>
      </c>
      <c r="H724" s="15">
        <v>-50.15595965</v>
      </c>
      <c r="I724" s="15" t="s">
        <v>193</v>
      </c>
      <c r="J724" s="15" t="s">
        <v>135</v>
      </c>
      <c r="K724" s="15" t="s">
        <v>136</v>
      </c>
      <c r="L724" s="15" t="s">
        <v>137</v>
      </c>
      <c r="M724" s="15">
        <v>99</v>
      </c>
      <c r="N724" s="15">
        <v>0</v>
      </c>
      <c r="O724" s="15">
        <v>0</v>
      </c>
      <c r="P724" s="15">
        <f t="shared" si="371"/>
        <v>198</v>
      </c>
      <c r="Q724" s="20">
        <v>2</v>
      </c>
      <c r="R724" s="16">
        <v>2</v>
      </c>
      <c r="S724" s="16">
        <v>7</v>
      </c>
      <c r="T724" s="15"/>
      <c r="U724" s="15"/>
      <c r="V724" s="15">
        <v>0</v>
      </c>
      <c r="W724" s="15">
        <v>2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 t="s">
        <v>138</v>
      </c>
      <c r="AD724" s="15" t="s">
        <v>139</v>
      </c>
      <c r="AE724" s="15">
        <v>38.5</v>
      </c>
      <c r="AF724" s="15">
        <v>6.5</v>
      </c>
      <c r="AG724" s="15">
        <v>1</v>
      </c>
      <c r="AH724" s="15">
        <v>0.4</v>
      </c>
      <c r="AI724" s="15">
        <v>0.65</v>
      </c>
      <c r="AJ724" s="16">
        <f t="shared" si="380"/>
        <v>0.25</v>
      </c>
      <c r="AK724" s="16" t="s">
        <v>135</v>
      </c>
      <c r="AL724" s="16" t="s">
        <v>135</v>
      </c>
      <c r="AM724" s="15" t="s">
        <v>140</v>
      </c>
      <c r="AN724" s="16">
        <f t="shared" si="381"/>
        <v>2</v>
      </c>
      <c r="AO724" s="16">
        <v>0</v>
      </c>
      <c r="AP724" s="16">
        <v>0</v>
      </c>
      <c r="AQ724" s="16">
        <v>0</v>
      </c>
      <c r="AR724" s="16">
        <v>0</v>
      </c>
      <c r="AS724" s="16">
        <v>0</v>
      </c>
      <c r="AT724" s="16" t="s">
        <v>135</v>
      </c>
      <c r="AU724" s="17">
        <f t="shared" si="382"/>
        <v>0</v>
      </c>
      <c r="AV724" s="17"/>
      <c r="AW724" s="17">
        <f>VLOOKUP(I724,ABNT5101!$I$3:$J$9,2)</f>
        <v>15</v>
      </c>
      <c r="AX724" s="17">
        <f>VLOOKUP(I724,ABNT5101!$I$3:$M$9,5)</f>
        <v>0.18</v>
      </c>
      <c r="AY724" s="131" t="str">
        <f>_xlfn.XLOOKUP(I724,ABNT5101!$I:$I,ABNT5101!$L:$L)</f>
        <v>-</v>
      </c>
      <c r="AZ724" s="131">
        <f>_xlfn.XLOOKUP(I724,ABNT5101!$I:$I,ABNT5101!M:M)</f>
        <v>0.18</v>
      </c>
      <c r="BA724" s="131" t="str">
        <f>_xlfn.XLOOKUP(I724,ABNT5101!$I:$I,ABNT5101!N:N)</f>
        <v>-</v>
      </c>
      <c r="BB724" s="131">
        <f>_xlfn.XLOOKUP(I724,ABNT5101!$I:$I,ABNT5101!O:O)</f>
        <v>15</v>
      </c>
      <c r="BC724" s="18" t="str">
        <f t="shared" si="383"/>
        <v>ATENDE</v>
      </c>
      <c r="BD724" s="19">
        <f t="shared" si="384"/>
        <v>9.6000000000000085E-2</v>
      </c>
      <c r="BE724" s="19">
        <f t="shared" si="385"/>
        <v>-5.5555555555555469E-2</v>
      </c>
      <c r="BF724" s="19" t="str">
        <f t="shared" si="386"/>
        <v>-</v>
      </c>
      <c r="BG724" s="35">
        <v>16.440000000000001</v>
      </c>
      <c r="BH724" s="35">
        <v>0.17</v>
      </c>
      <c r="BI724" s="20"/>
      <c r="BJ724" s="20"/>
      <c r="BK724" s="21"/>
      <c r="BL724" s="20"/>
      <c r="BM724" s="18" t="str">
        <f t="shared" si="387"/>
        <v>ATENDE</v>
      </c>
      <c r="BN724" s="18" t="str">
        <f t="shared" si="388"/>
        <v>ATENDE</v>
      </c>
      <c r="BO724" s="18" t="str">
        <f t="shared" si="389"/>
        <v>ATENDIMENTO LIMIAR</v>
      </c>
      <c r="BP724" s="18" t="str">
        <f t="shared" si="390"/>
        <v>ATENDE</v>
      </c>
      <c r="BQ724" s="22" t="str">
        <f t="shared" si="391"/>
        <v>C3</v>
      </c>
      <c r="BR724" s="22" t="str">
        <f t="shared" si="372"/>
        <v>P6</v>
      </c>
      <c r="BS724" s="23">
        <f t="shared" si="392"/>
        <v>1.2066666666666666</v>
      </c>
      <c r="BT724" s="20">
        <v>6.62</v>
      </c>
      <c r="BU724" s="20">
        <v>2.75</v>
      </c>
      <c r="BV724" s="132">
        <f>IF(BR724="-","-",_xlfn.XLOOKUP(BR724,ABNT5101!$B$4:$B$9,ABNT5101!$C$4:$C$9))</f>
        <v>3</v>
      </c>
      <c r="BW724" s="132">
        <f>IF(BR724="-","-",_xlfn.XLOOKUP(BR724,ABNT5101!$B$4:$B$9,ABNT5101!$D$4:$D$9))</f>
        <v>0.6</v>
      </c>
      <c r="BX724" s="18" t="str">
        <f t="shared" si="393"/>
        <v>ATENDE</v>
      </c>
      <c r="BY724" s="18" t="str">
        <f t="shared" si="394"/>
        <v>ATENDE</v>
      </c>
      <c r="BZ724" s="18" t="str">
        <f t="shared" si="395"/>
        <v>ATENDE</v>
      </c>
      <c r="CA724" s="22" t="str">
        <f t="shared" si="373"/>
        <v>P6</v>
      </c>
      <c r="CB724" s="23">
        <f t="shared" si="396"/>
        <v>4.0466666666666669</v>
      </c>
      <c r="CC724" s="22">
        <v>15.14</v>
      </c>
      <c r="CD724" s="22">
        <v>1.7</v>
      </c>
      <c r="CE724" s="130">
        <f>IF(CA724="-","-",_xlfn.XLOOKUP(CA724,ABNT5101!$B$4:$B$9,ABNT5101!$C$4:$C$9))</f>
        <v>3</v>
      </c>
      <c r="CF724" s="130">
        <f>IF(CA724="-","-",_xlfn.XLOOKUP(CA724,ABNT5101!$B$4:$B$9,ABNT5101!$D$4:$D$9))</f>
        <v>0.6</v>
      </c>
      <c r="CG724" s="18" t="str">
        <f t="shared" si="397"/>
        <v>ATENDE</v>
      </c>
      <c r="CH724" s="18" t="str">
        <f t="shared" si="398"/>
        <v>ATENDE</v>
      </c>
      <c r="CI724" s="18" t="str">
        <f t="shared" si="399"/>
        <v>ATENDE</v>
      </c>
      <c r="CJ724" s="133" t="str">
        <f>_xlfn.XLOOKUP(CK724,'Banco de dados'!$B:$B,'Banco de dados'!$D:$D)</f>
        <v>TECNOWATT</v>
      </c>
      <c r="CK724" s="145" t="s">
        <v>832</v>
      </c>
      <c r="CL724" s="24" t="str">
        <f>_xlfn.XLOOKUP(CK724,'Banco de dados'!$B:$B,'Banco de dados'!$E:$E)</f>
        <v>SIGSAGPTLRRSSNDL_68W_83IBBRS
1-10C1MUN6.5</v>
      </c>
      <c r="CM724" s="24"/>
      <c r="CN724" s="24">
        <f>IF(CM724="-","-",_xlfn.XLOOKUP(CM724,'Banco de dados'!$B:$B,'Banco de dados'!$E:$E))</f>
        <v>0</v>
      </c>
      <c r="CO724" s="26">
        <f t="shared" si="374"/>
        <v>1</v>
      </c>
      <c r="CP724" s="24">
        <f>_xlfn.XLOOKUP(CK724,'Banco de dados'!$B:$B,'Banco de dados'!$H:$H)</f>
        <v>68</v>
      </c>
      <c r="CQ724" s="24">
        <f>_xlfn.XLOOKUP(CM724,'Banco de dados'!$B:$B,'Banco de dados'!$H:$H)</f>
        <v>0</v>
      </c>
      <c r="CR724" s="24">
        <f>_xlfn.XLOOKUP(CK724,'Banco de dados'!$B:$B,'Banco de dados'!$F:$F)</f>
        <v>10884</v>
      </c>
      <c r="CS724" s="24">
        <f>_xlfn.XLOOKUP(CM724,'Banco de dados'!$B:$B,'Banco de dados'!$F:$F)</f>
        <v>0</v>
      </c>
      <c r="CT724" s="25">
        <v>0</v>
      </c>
      <c r="CU724" s="25">
        <v>5</v>
      </c>
      <c r="CV724" s="24" t="str">
        <f>IF(AI724&lt;=0.5,"Curto I",IF(AND(AI724&gt;='Braços de IP'!$B$9,AI724&lt;='Braços de IP'!$D$9),'Braços de IP'!$E$9,IF(AND(AI724&gt;='Braços de IP'!$B$10,AI724&lt;='Braços de IP'!$D$10),'Braços de IP'!$E$10,IF(AND(AI724&gt;='Braços de IP'!$B$11,AI724&lt;='Braços de IP'!$D$11),'Braços de IP'!$E$11,IF(AND(AI724&gt;='Braços de IP'!$B$12,AI724&lt;='Braços de IP'!$D$12),'Braços de IP'!$E$12,IF(AND(AI724&gt;='Braços de IP'!$B$13,AI724&lt;='Braços de IP'!$D$13),'Braços de IP'!$E$13,IF(AND(AI724&gt;='Braços de IP'!$B$14,AI724&lt;='Braços de IP'!$D$14),'Braços de IP'!$E$14,"ERRO")))))))</f>
        <v>Curto I</v>
      </c>
      <c r="CW724" s="25"/>
      <c r="CX724" s="24" t="str">
        <f>IF($CW724="","",VLOOKUP($CW724,'Braços de IP'!$E$9:$I$15,2,0))</f>
        <v/>
      </c>
      <c r="CY724" s="27" t="str">
        <f>IF($CW724="","",VLOOKUP($CW724,'Braços de IP'!$E$9:$I$15,5,0))</f>
        <v/>
      </c>
      <c r="CZ724" s="24"/>
      <c r="DA724" s="24"/>
      <c r="DB724" s="24"/>
      <c r="DC724" s="24"/>
      <c r="DD724" s="24"/>
      <c r="DE724" s="24"/>
      <c r="DF724" s="28">
        <f t="shared" si="375"/>
        <v>68</v>
      </c>
      <c r="DG724" s="29">
        <f t="shared" si="376"/>
        <v>99</v>
      </c>
      <c r="DH724" s="28">
        <f t="shared" si="377"/>
        <v>167</v>
      </c>
      <c r="DI724" s="30">
        <f t="shared" si="378"/>
        <v>0.31313131313131315</v>
      </c>
      <c r="DJ724" s="31"/>
      <c r="DK724" s="32"/>
      <c r="DL724" s="15" t="s">
        <v>141</v>
      </c>
      <c r="DM724" s="15"/>
      <c r="DO724" s="33">
        <f t="shared" si="379"/>
        <v>0.31313131313131315</v>
      </c>
    </row>
    <row r="725" spans="2:119" ht="15.75" hidden="1" customHeight="1" x14ac:dyDescent="0.3">
      <c r="C725" t="s">
        <v>991</v>
      </c>
      <c r="D725" s="15">
        <v>242</v>
      </c>
      <c r="E725" s="15" t="s">
        <v>132</v>
      </c>
      <c r="F725" s="15" t="s">
        <v>415</v>
      </c>
      <c r="G725" s="15">
        <v>-30.02220544</v>
      </c>
      <c r="H725" s="15">
        <v>-50.160941260000001</v>
      </c>
      <c r="I725" s="15" t="s">
        <v>154</v>
      </c>
      <c r="J725" s="15" t="s">
        <v>135</v>
      </c>
      <c r="K725" s="15" t="s">
        <v>136</v>
      </c>
      <c r="L725" s="15" t="s">
        <v>148</v>
      </c>
      <c r="M725" s="15">
        <v>150</v>
      </c>
      <c r="N725" s="15">
        <v>22</v>
      </c>
      <c r="O725" s="15">
        <v>0</v>
      </c>
      <c r="P725" s="15">
        <f t="shared" si="371"/>
        <v>300</v>
      </c>
      <c r="Q725" s="20">
        <v>2</v>
      </c>
      <c r="R725" s="16">
        <v>2</v>
      </c>
      <c r="S725" s="16">
        <v>7</v>
      </c>
      <c r="T725" s="15"/>
      <c r="U725" s="15"/>
      <c r="V725" s="15">
        <v>0</v>
      </c>
      <c r="W725" s="15">
        <v>2.5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 t="s">
        <v>138</v>
      </c>
      <c r="AD725" s="15" t="s">
        <v>139</v>
      </c>
      <c r="AE725" s="15">
        <v>33.9</v>
      </c>
      <c r="AF725" s="15">
        <v>7.3</v>
      </c>
      <c r="AG725" s="15">
        <v>1</v>
      </c>
      <c r="AH725" s="15">
        <v>2</v>
      </c>
      <c r="AI725" s="15">
        <v>1.3</v>
      </c>
      <c r="AJ725" s="16">
        <f t="shared" si="380"/>
        <v>-0.7</v>
      </c>
      <c r="AK725" s="16" t="s">
        <v>135</v>
      </c>
      <c r="AL725" s="16" t="s">
        <v>135</v>
      </c>
      <c r="AM725" s="15" t="s">
        <v>140</v>
      </c>
      <c r="AN725" s="16">
        <f t="shared" si="381"/>
        <v>2</v>
      </c>
      <c r="AO725" s="16">
        <v>0</v>
      </c>
      <c r="AP725" s="16">
        <v>0</v>
      </c>
      <c r="AQ725" s="16">
        <v>0</v>
      </c>
      <c r="AR725" s="16">
        <v>0</v>
      </c>
      <c r="AS725" s="16">
        <v>0</v>
      </c>
      <c r="AT725" s="16" t="s">
        <v>135</v>
      </c>
      <c r="AU725" s="17">
        <f t="shared" si="382"/>
        <v>0</v>
      </c>
      <c r="AV725" s="17"/>
      <c r="AW725" s="17">
        <f>VLOOKUP(I725,ABNT5101!$I$3:$J$9,2)</f>
        <v>10</v>
      </c>
      <c r="AX725" s="17">
        <f>VLOOKUP(I725,ABNT5101!$I$3:$M$9,5)</f>
        <v>0.18</v>
      </c>
      <c r="AY725" s="131" t="str">
        <f>_xlfn.XLOOKUP(I725,ABNT5101!$I:$I,ABNT5101!$L:$L)</f>
        <v>-</v>
      </c>
      <c r="AZ725" s="131">
        <f>_xlfn.XLOOKUP(I725,ABNT5101!$I:$I,ABNT5101!M:M)</f>
        <v>0.18</v>
      </c>
      <c r="BA725" s="131" t="str">
        <f>_xlfn.XLOOKUP(I725,ABNT5101!$I:$I,ABNT5101!N:N)</f>
        <v>-</v>
      </c>
      <c r="BB725" s="131">
        <f>_xlfn.XLOOKUP(I725,ABNT5101!$I:$I,ABNT5101!O:O)</f>
        <v>16</v>
      </c>
      <c r="BC725" s="18" t="str">
        <f t="shared" si="383"/>
        <v>ATENDE</v>
      </c>
      <c r="BD725" s="19">
        <f t="shared" si="384"/>
        <v>0.13500000000000001</v>
      </c>
      <c r="BE725" s="19">
        <f t="shared" si="385"/>
        <v>1.2222222222222223</v>
      </c>
      <c r="BF725" s="19" t="str">
        <f t="shared" si="386"/>
        <v>-</v>
      </c>
      <c r="BG725" s="20">
        <v>11.35</v>
      </c>
      <c r="BH725" s="20">
        <v>0.4</v>
      </c>
      <c r="BI725" s="20"/>
      <c r="BJ725" s="20"/>
      <c r="BK725" s="21"/>
      <c r="BL725" s="20"/>
      <c r="BM725" s="18" t="str">
        <f t="shared" si="387"/>
        <v>ATENDE</v>
      </c>
      <c r="BN725" s="18" t="str">
        <f t="shared" si="388"/>
        <v>ATENDE</v>
      </c>
      <c r="BO725" s="18" t="str">
        <f t="shared" si="389"/>
        <v>ATENDE</v>
      </c>
      <c r="BP725" s="18" t="str">
        <f t="shared" si="390"/>
        <v>ATENDE</v>
      </c>
      <c r="BQ725" s="22" t="str">
        <f t="shared" si="391"/>
        <v>C4</v>
      </c>
      <c r="BR725" s="22" t="str">
        <f t="shared" si="372"/>
        <v>P6</v>
      </c>
      <c r="BS725" s="23">
        <f t="shared" si="392"/>
        <v>0.82666666666666688</v>
      </c>
      <c r="BT725" s="20">
        <v>5.48</v>
      </c>
      <c r="BU725" s="20">
        <v>2.98</v>
      </c>
      <c r="BV725" s="132">
        <f>IF(BR725="-","-",_xlfn.XLOOKUP(BR725,ABNT5101!$B$4:$B$9,ABNT5101!$C$4:$C$9))</f>
        <v>3</v>
      </c>
      <c r="BW725" s="132">
        <f>IF(BR725="-","-",_xlfn.XLOOKUP(BR725,ABNT5101!$B$4:$B$9,ABNT5101!$D$4:$D$9))</f>
        <v>0.6</v>
      </c>
      <c r="BX725" s="18" t="str">
        <f t="shared" si="393"/>
        <v>ATENDE</v>
      </c>
      <c r="BY725" s="18" t="str">
        <f t="shared" si="394"/>
        <v>ATENDE</v>
      </c>
      <c r="BZ725" s="18" t="str">
        <f t="shared" si="395"/>
        <v>ATENDE</v>
      </c>
      <c r="CA725" s="22" t="str">
        <f t="shared" si="373"/>
        <v>P6</v>
      </c>
      <c r="CB725" s="23">
        <f t="shared" si="396"/>
        <v>3.33</v>
      </c>
      <c r="CC725" s="22">
        <v>12.99</v>
      </c>
      <c r="CD725" s="22">
        <v>4.9000000000000004</v>
      </c>
      <c r="CE725" s="130">
        <f>IF(CA725="-","-",_xlfn.XLOOKUP(CA725,ABNT5101!$B$4:$B$9,ABNT5101!$C$4:$C$9))</f>
        <v>3</v>
      </c>
      <c r="CF725" s="130">
        <f>IF(CA725="-","-",_xlfn.XLOOKUP(CA725,ABNT5101!$B$4:$B$9,ABNT5101!$D$4:$D$9))</f>
        <v>0.6</v>
      </c>
      <c r="CG725" s="18" t="str">
        <f t="shared" si="397"/>
        <v>ATENDE</v>
      </c>
      <c r="CH725" s="18" t="str">
        <f t="shared" si="398"/>
        <v>ATENDE</v>
      </c>
      <c r="CI725" s="18" t="str">
        <f t="shared" si="399"/>
        <v>ATENDE</v>
      </c>
      <c r="CJ725" s="133" t="str">
        <f>_xlfn.XLOOKUP(CK725,'Banco de dados'!$B:$B,'Banco de dados'!$D:$D)</f>
        <v>LEDSTAR</v>
      </c>
      <c r="CK725" s="145" t="s">
        <v>713</v>
      </c>
      <c r="CL725" s="24" t="str">
        <f>_xlfn.XLOOKUP(CK725,'Banco de dados'!$B:$B,'Banco de dados'!$E:$E)</f>
        <v>LUM LED SL VT 9.1 52W</v>
      </c>
      <c r="CM725" s="24"/>
      <c r="CN725" s="24" t="e">
        <f>IF(CM725="-","-",_xlfn.XLOOKUP(CM725,'Banco de dados'!$B:$B,'Banco de dados'!$E:$E))</f>
        <v>#N/A</v>
      </c>
      <c r="CO725" s="26">
        <f t="shared" si="374"/>
        <v>1</v>
      </c>
      <c r="CP725" s="24">
        <f>_xlfn.XLOOKUP(CK725,'Banco de dados'!$B:$B,'Banco de dados'!$H:$H)</f>
        <v>52</v>
      </c>
      <c r="CQ725" s="24" t="e">
        <f>_xlfn.XLOOKUP(CM725,'Banco de dados'!$B:$B,'Banco de dados'!$H:$H)</f>
        <v>#N/A</v>
      </c>
      <c r="CR725" s="24">
        <f>_xlfn.XLOOKUP(CK725,'Banco de dados'!$B:$B,'Banco de dados'!$F:$F)</f>
        <v>8960.18</v>
      </c>
      <c r="CS725" s="24">
        <f>_xlfn.XLOOKUP(CM725,'Banco de dados'!$B:$B,'Banco de dados'!$F:$F)</f>
        <v>0</v>
      </c>
      <c r="CT725" s="25">
        <v>0</v>
      </c>
      <c r="CU725" s="25"/>
      <c r="CV725" s="24" t="str">
        <f>IF(AI725&lt;=0.5,"Curto I",IF(AND(AI725&gt;='Braços de IP'!$B$9,AI725&lt;='Braços de IP'!$D$9),'Braços de IP'!$E$9,IF(AND(AI725&gt;='Braços de IP'!$B$10,AI725&lt;='Braços de IP'!$D$10),'Braços de IP'!$E$10,IF(AND(AI725&gt;='Braços de IP'!$B$11,AI725&lt;='Braços de IP'!$D$11),'Braços de IP'!$E$11,IF(AND(AI725&gt;='Braços de IP'!$B$12,AI725&lt;='Braços de IP'!$D$12),'Braços de IP'!$E$12,IF(AND(AI725&gt;='Braços de IP'!$B$13,AI725&lt;='Braços de IP'!$D$13),'Braços de IP'!$E$13,IF(AND(AI725&gt;='Braços de IP'!$B$14,AI725&lt;='Braços de IP'!$D$14),'Braços de IP'!$E$14,"ERRO")))))))</f>
        <v>Curto II</v>
      </c>
      <c r="CW725" s="25"/>
      <c r="CX725" s="24" t="str">
        <f>IF($CW725="","",VLOOKUP($CW725,'Braços de IP'!$E$9:$I$15,2,0))</f>
        <v/>
      </c>
      <c r="CY725" s="27" t="str">
        <f>IF($CW725="","",VLOOKUP($CW725,'Braços de IP'!$E$9:$I$15,5,0))</f>
        <v/>
      </c>
      <c r="CZ725" s="24"/>
      <c r="DA725" s="24"/>
      <c r="DB725" s="24"/>
      <c r="DC725" s="24"/>
      <c r="DD725" s="24"/>
      <c r="DE725" s="24"/>
      <c r="DF725" s="28">
        <f t="shared" si="375"/>
        <v>52</v>
      </c>
      <c r="DG725" s="29">
        <f t="shared" si="376"/>
        <v>150</v>
      </c>
      <c r="DH725" s="28">
        <f t="shared" si="377"/>
        <v>202</v>
      </c>
      <c r="DI725" s="30">
        <f t="shared" si="378"/>
        <v>0.65333333333333332</v>
      </c>
      <c r="DJ725" s="31"/>
      <c r="DK725" s="32"/>
      <c r="DL725" s="15" t="s">
        <v>141</v>
      </c>
      <c r="DM725" s="15"/>
      <c r="DO725" s="33">
        <f t="shared" si="379"/>
        <v>0.69767441860465118</v>
      </c>
    </row>
    <row r="726" spans="2:119" ht="15.75" hidden="1" customHeight="1" x14ac:dyDescent="0.3">
      <c r="C726" t="s">
        <v>991</v>
      </c>
      <c r="D726" s="15">
        <v>242</v>
      </c>
      <c r="E726" s="15" t="s">
        <v>132</v>
      </c>
      <c r="F726" s="15" t="s">
        <v>415</v>
      </c>
      <c r="G726" s="15">
        <v>-30.02220544</v>
      </c>
      <c r="H726" s="15">
        <v>-50.160941260000001</v>
      </c>
      <c r="I726" s="15" t="s">
        <v>154</v>
      </c>
      <c r="J726" s="15" t="s">
        <v>135</v>
      </c>
      <c r="K726" s="15" t="s">
        <v>136</v>
      </c>
      <c r="L726" s="15" t="s">
        <v>148</v>
      </c>
      <c r="M726" s="15">
        <v>150</v>
      </c>
      <c r="N726" s="15">
        <v>22</v>
      </c>
      <c r="O726" s="15">
        <v>0</v>
      </c>
      <c r="P726" s="15">
        <f t="shared" si="371"/>
        <v>300</v>
      </c>
      <c r="Q726" s="20">
        <v>2</v>
      </c>
      <c r="R726" s="16">
        <v>2</v>
      </c>
      <c r="S726" s="16">
        <v>7</v>
      </c>
      <c r="T726" s="15"/>
      <c r="U726" s="15"/>
      <c r="V726" s="15">
        <v>0</v>
      </c>
      <c r="W726" s="15">
        <v>2.5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 t="s">
        <v>138</v>
      </c>
      <c r="AD726" s="15" t="s">
        <v>139</v>
      </c>
      <c r="AE726" s="15">
        <v>33.9</v>
      </c>
      <c r="AF726" s="15">
        <v>7.3</v>
      </c>
      <c r="AG726" s="15">
        <v>1</v>
      </c>
      <c r="AH726" s="15">
        <v>2</v>
      </c>
      <c r="AI726" s="15">
        <v>1.3</v>
      </c>
      <c r="AJ726" s="16">
        <f t="shared" si="380"/>
        <v>-0.7</v>
      </c>
      <c r="AK726" s="16" t="s">
        <v>135</v>
      </c>
      <c r="AL726" s="16" t="s">
        <v>135</v>
      </c>
      <c r="AM726" s="15" t="s">
        <v>140</v>
      </c>
      <c r="AN726" s="16">
        <f t="shared" si="381"/>
        <v>2</v>
      </c>
      <c r="AO726" s="16">
        <v>0</v>
      </c>
      <c r="AP726" s="16">
        <v>0</v>
      </c>
      <c r="AQ726" s="16">
        <v>0</v>
      </c>
      <c r="AR726" s="16">
        <v>0</v>
      </c>
      <c r="AS726" s="16">
        <v>0</v>
      </c>
      <c r="AT726" s="16" t="s">
        <v>135</v>
      </c>
      <c r="AU726" s="17">
        <f t="shared" si="382"/>
        <v>0</v>
      </c>
      <c r="AV726" s="17"/>
      <c r="AW726" s="17">
        <f>VLOOKUP(I726,ABNT5101!$I$3:$J$9,2)</f>
        <v>10</v>
      </c>
      <c r="AX726" s="17">
        <f>VLOOKUP(I726,ABNT5101!$I$3:$M$9,5)</f>
        <v>0.18</v>
      </c>
      <c r="AY726" s="131" t="str">
        <f>_xlfn.XLOOKUP(I726,ABNT5101!$I:$I,ABNT5101!$L:$L)</f>
        <v>-</v>
      </c>
      <c r="AZ726" s="131">
        <f>_xlfn.XLOOKUP(I726,ABNT5101!$I:$I,ABNT5101!M:M)</f>
        <v>0.18</v>
      </c>
      <c r="BA726" s="131" t="str">
        <f>_xlfn.XLOOKUP(I726,ABNT5101!$I:$I,ABNT5101!N:N)</f>
        <v>-</v>
      </c>
      <c r="BB726" s="131">
        <f>_xlfn.XLOOKUP(I726,ABNT5101!$I:$I,ABNT5101!O:O)</f>
        <v>16</v>
      </c>
      <c r="BC726" s="18" t="str">
        <f t="shared" si="383"/>
        <v>ATENDE</v>
      </c>
      <c r="BD726" s="19">
        <f t="shared" si="384"/>
        <v>0.34399999999999986</v>
      </c>
      <c r="BE726" s="19">
        <f t="shared" si="385"/>
        <v>2.2222222222222223</v>
      </c>
      <c r="BF726" s="19" t="str">
        <f t="shared" si="386"/>
        <v>-</v>
      </c>
      <c r="BG726" s="20">
        <v>13.44</v>
      </c>
      <c r="BH726" s="20">
        <v>0.57999999999999996</v>
      </c>
      <c r="BI726" s="20"/>
      <c r="BJ726" s="20"/>
      <c r="BK726" s="21"/>
      <c r="BL726" s="20"/>
      <c r="BM726" s="18" t="str">
        <f t="shared" si="387"/>
        <v>ATENDE</v>
      </c>
      <c r="BN726" s="18" t="str">
        <f t="shared" si="388"/>
        <v>ATENDE</v>
      </c>
      <c r="BO726" s="18" t="str">
        <f t="shared" si="389"/>
        <v>ATENDE</v>
      </c>
      <c r="BP726" s="18" t="str">
        <f t="shared" si="390"/>
        <v>ATENDE</v>
      </c>
      <c r="BQ726" s="22" t="str">
        <f t="shared" si="391"/>
        <v>C4</v>
      </c>
      <c r="BR726" s="22" t="str">
        <f t="shared" si="372"/>
        <v>P6</v>
      </c>
      <c r="BS726" s="23">
        <f t="shared" si="392"/>
        <v>0.91000000000000014</v>
      </c>
      <c r="BT726" s="20">
        <v>5.73</v>
      </c>
      <c r="BU726" s="20">
        <v>3.43</v>
      </c>
      <c r="BV726" s="132">
        <f>IF(BR726="-","-",_xlfn.XLOOKUP(BR726,ABNT5101!$B$4:$B$9,ABNT5101!$C$4:$C$9))</f>
        <v>3</v>
      </c>
      <c r="BW726" s="132">
        <f>IF(BR726="-","-",_xlfn.XLOOKUP(BR726,ABNT5101!$B$4:$B$9,ABNT5101!$D$4:$D$9))</f>
        <v>0.6</v>
      </c>
      <c r="BX726" s="18" t="str">
        <f t="shared" si="393"/>
        <v>ATENDE</v>
      </c>
      <c r="BY726" s="18" t="str">
        <f t="shared" si="394"/>
        <v>ATENDE</v>
      </c>
      <c r="BZ726" s="18" t="str">
        <f t="shared" si="395"/>
        <v>ATENDE</v>
      </c>
      <c r="CA726" s="22" t="str">
        <f t="shared" si="373"/>
        <v>P6</v>
      </c>
      <c r="CB726" s="23">
        <f t="shared" si="396"/>
        <v>4.5066666666666668</v>
      </c>
      <c r="CC726" s="22">
        <v>16.52</v>
      </c>
      <c r="CD726" s="22">
        <v>6.66</v>
      </c>
      <c r="CE726" s="130">
        <f>IF(CA726="-","-",_xlfn.XLOOKUP(CA726,ABNT5101!$B$4:$B$9,ABNT5101!$C$4:$C$9))</f>
        <v>3</v>
      </c>
      <c r="CF726" s="130">
        <f>IF(CA726="-","-",_xlfn.XLOOKUP(CA726,ABNT5101!$B$4:$B$9,ABNT5101!$D$4:$D$9))</f>
        <v>0.6</v>
      </c>
      <c r="CG726" s="18" t="str">
        <f t="shared" si="397"/>
        <v>ATENDE</v>
      </c>
      <c r="CH726" s="18" t="str">
        <f t="shared" si="398"/>
        <v>ATENDE</v>
      </c>
      <c r="CI726" s="18" t="str">
        <f t="shared" si="399"/>
        <v>ATENDE</v>
      </c>
      <c r="CJ726" s="133" t="str">
        <f>_xlfn.XLOOKUP(CK726,'Banco de dados'!$B:$B,'Banco de dados'!$D:$D)</f>
        <v>SX LIGHTING</v>
      </c>
      <c r="CK726" s="145" t="s">
        <v>805</v>
      </c>
      <c r="CL726" s="24" t="str">
        <f>_xlfn.XLOOKUP(CK726,'Banco de dados'!$B:$B,'Banco de dados'!$E:$E)</f>
        <v>SXINEVO050K40L12CZF7PHF</v>
      </c>
      <c r="CM726" s="24"/>
      <c r="CN726" s="24" t="e">
        <f>IF(CM726="-","-",_xlfn.XLOOKUP(CM726,'Banco de dados'!$B:$B,'Banco de dados'!$E:$E))</f>
        <v>#N/A</v>
      </c>
      <c r="CO726" s="26">
        <f t="shared" si="374"/>
        <v>1</v>
      </c>
      <c r="CP726" s="24">
        <f>_xlfn.XLOOKUP(CK726,'Banco de dados'!$B:$B,'Banco de dados'!$H:$H)</f>
        <v>50</v>
      </c>
      <c r="CQ726" s="24">
        <f>_xlfn.XLOOKUP(CM726,'Banco de dados'!$B:$B,'Banco de dados'!$H:$H)</f>
        <v>0</v>
      </c>
      <c r="CR726" s="24">
        <f>_xlfn.XLOOKUP(CK726,'Banco de dados'!$B:$B,'Banco de dados'!$F:$F)</f>
        <v>8650</v>
      </c>
      <c r="CS726" s="24">
        <f>_xlfn.XLOOKUP(CM726,'Banco de dados'!$B:$B,'Banco de dados'!$F:$F)</f>
        <v>0</v>
      </c>
      <c r="CT726" s="25">
        <v>0</v>
      </c>
      <c r="CU726" s="25"/>
      <c r="CV726" s="24" t="str">
        <f>IF(AI726&lt;=0.5,"Curto I",IF(AND(AI726&gt;='Braços de IP'!$B$9,AI726&lt;='Braços de IP'!$D$9),'Braços de IP'!$E$9,IF(AND(AI726&gt;='Braços de IP'!$B$10,AI726&lt;='Braços de IP'!$D$10),'Braços de IP'!$E$10,IF(AND(AI726&gt;='Braços de IP'!$B$11,AI726&lt;='Braços de IP'!$D$11),'Braços de IP'!$E$11,IF(AND(AI726&gt;='Braços de IP'!$B$12,AI726&lt;='Braços de IP'!$D$12),'Braços de IP'!$E$12,IF(AND(AI726&gt;='Braços de IP'!$B$13,AI726&lt;='Braços de IP'!$D$13),'Braços de IP'!$E$13,IF(AND(AI726&gt;='Braços de IP'!$B$14,AI726&lt;='Braços de IP'!$D$14),'Braços de IP'!$E$14,"ERRO")))))))</f>
        <v>Curto II</v>
      </c>
      <c r="CW726" s="25"/>
      <c r="CX726" s="24" t="str">
        <f>IF($CW726="","",VLOOKUP($CW726,'Braços de IP'!$E$9:$I$15,2,0))</f>
        <v/>
      </c>
      <c r="CY726" s="27" t="str">
        <f>IF($CW726="","",VLOOKUP($CW726,'Braços de IP'!$E$9:$I$15,5,0))</f>
        <v/>
      </c>
      <c r="CZ726" s="24"/>
      <c r="DA726" s="24"/>
      <c r="DB726" s="24"/>
      <c r="DC726" s="24"/>
      <c r="DD726" s="24"/>
      <c r="DE726" s="24"/>
      <c r="DF726" s="28">
        <f t="shared" si="375"/>
        <v>50</v>
      </c>
      <c r="DG726" s="29">
        <f t="shared" si="376"/>
        <v>150</v>
      </c>
      <c r="DH726" s="28">
        <f t="shared" si="377"/>
        <v>200</v>
      </c>
      <c r="DI726" s="30">
        <f t="shared" si="378"/>
        <v>0.66666666666666674</v>
      </c>
      <c r="DJ726" s="31"/>
      <c r="DK726" s="32"/>
      <c r="DL726" s="15" t="s">
        <v>141</v>
      </c>
      <c r="DM726" s="15"/>
      <c r="DO726" s="33">
        <f t="shared" si="379"/>
        <v>0.70930232558139539</v>
      </c>
    </row>
    <row r="727" spans="2:119" ht="15.75" hidden="1" customHeight="1" x14ac:dyDescent="0.3">
      <c r="C727" t="s">
        <v>991</v>
      </c>
      <c r="D727" s="15">
        <v>242</v>
      </c>
      <c r="E727" s="15" t="s">
        <v>132</v>
      </c>
      <c r="F727" s="15" t="s">
        <v>415</v>
      </c>
      <c r="G727" s="15">
        <v>-30.02220544</v>
      </c>
      <c r="H727" s="15">
        <v>-50.160941260000001</v>
      </c>
      <c r="I727" s="15" t="s">
        <v>154</v>
      </c>
      <c r="J727" s="15" t="s">
        <v>135</v>
      </c>
      <c r="K727" s="15" t="s">
        <v>136</v>
      </c>
      <c r="L727" s="15" t="s">
        <v>148</v>
      </c>
      <c r="M727" s="15">
        <v>150</v>
      </c>
      <c r="N727" s="15">
        <v>22</v>
      </c>
      <c r="O727" s="15">
        <v>0</v>
      </c>
      <c r="P727" s="15">
        <f t="shared" si="371"/>
        <v>300</v>
      </c>
      <c r="Q727" s="20">
        <v>2</v>
      </c>
      <c r="R727" s="16">
        <v>2</v>
      </c>
      <c r="S727" s="16">
        <v>7</v>
      </c>
      <c r="T727" s="15"/>
      <c r="U727" s="15"/>
      <c r="V727" s="15">
        <v>0</v>
      </c>
      <c r="W727" s="15">
        <v>2.5</v>
      </c>
      <c r="X727" s="15">
        <v>0</v>
      </c>
      <c r="Y727" s="15">
        <v>0</v>
      </c>
      <c r="Z727" s="15">
        <v>0</v>
      </c>
      <c r="AA727" s="15">
        <v>0</v>
      </c>
      <c r="AB727" s="15">
        <v>0</v>
      </c>
      <c r="AC727" s="15" t="s">
        <v>138</v>
      </c>
      <c r="AD727" s="15" t="s">
        <v>139</v>
      </c>
      <c r="AE727" s="15">
        <v>33.9</v>
      </c>
      <c r="AF727" s="15">
        <v>7.3</v>
      </c>
      <c r="AG727" s="15">
        <v>1</v>
      </c>
      <c r="AH727" s="15">
        <v>2</v>
      </c>
      <c r="AI727" s="15">
        <v>1.3</v>
      </c>
      <c r="AJ727" s="16">
        <f t="shared" si="380"/>
        <v>-0.7</v>
      </c>
      <c r="AK727" s="16" t="s">
        <v>135</v>
      </c>
      <c r="AL727" s="16" t="s">
        <v>135</v>
      </c>
      <c r="AM727" s="15" t="s">
        <v>140</v>
      </c>
      <c r="AN727" s="16">
        <f t="shared" si="381"/>
        <v>2</v>
      </c>
      <c r="AO727" s="16">
        <v>0</v>
      </c>
      <c r="AP727" s="16">
        <v>0</v>
      </c>
      <c r="AQ727" s="16">
        <v>0</v>
      </c>
      <c r="AR727" s="16">
        <v>0</v>
      </c>
      <c r="AS727" s="16">
        <v>0</v>
      </c>
      <c r="AT727" s="16" t="s">
        <v>135</v>
      </c>
      <c r="AU727" s="17">
        <f t="shared" si="382"/>
        <v>0</v>
      </c>
      <c r="AV727" s="17"/>
      <c r="AW727" s="17">
        <f>VLOOKUP(I727,ABNT5101!$I$3:$J$9,2)</f>
        <v>10</v>
      </c>
      <c r="AX727" s="17">
        <f>VLOOKUP(I727,ABNT5101!$I$3:$M$9,5)</f>
        <v>0.18</v>
      </c>
      <c r="AY727" s="131" t="str">
        <f>_xlfn.XLOOKUP(I727,ABNT5101!$I:$I,ABNT5101!$L:$L)</f>
        <v>-</v>
      </c>
      <c r="AZ727" s="131">
        <f>_xlfn.XLOOKUP(I727,ABNT5101!$I:$I,ABNT5101!M:M)</f>
        <v>0.18</v>
      </c>
      <c r="BA727" s="131" t="str">
        <f>_xlfn.XLOOKUP(I727,ABNT5101!$I:$I,ABNT5101!N:N)</f>
        <v>-</v>
      </c>
      <c r="BB727" s="131">
        <f>_xlfn.XLOOKUP(I727,ABNT5101!$I:$I,ABNT5101!O:O)</f>
        <v>16</v>
      </c>
      <c r="BC727" s="18" t="str">
        <f t="shared" si="383"/>
        <v>ATENDE</v>
      </c>
      <c r="BD727" s="19">
        <f t="shared" si="384"/>
        <v>0.18399999999999994</v>
      </c>
      <c r="BE727" s="19">
        <f t="shared" si="385"/>
        <v>1.4444444444444446</v>
      </c>
      <c r="BF727" s="19" t="str">
        <f t="shared" si="386"/>
        <v>-</v>
      </c>
      <c r="BG727" s="20">
        <v>11.84</v>
      </c>
      <c r="BH727" s="20">
        <v>0.44</v>
      </c>
      <c r="BI727" s="20"/>
      <c r="BJ727" s="20"/>
      <c r="BK727" s="21"/>
      <c r="BL727" s="20"/>
      <c r="BM727" s="18" t="str">
        <f t="shared" si="387"/>
        <v>ATENDE</v>
      </c>
      <c r="BN727" s="18" t="str">
        <f t="shared" si="388"/>
        <v>ATENDE</v>
      </c>
      <c r="BO727" s="18" t="str">
        <f t="shared" si="389"/>
        <v>ATENDE</v>
      </c>
      <c r="BP727" s="18" t="str">
        <f t="shared" si="390"/>
        <v>ATENDE</v>
      </c>
      <c r="BQ727" s="22" t="str">
        <f t="shared" si="391"/>
        <v>C4</v>
      </c>
      <c r="BR727" s="22" t="str">
        <f t="shared" si="372"/>
        <v>P6</v>
      </c>
      <c r="BS727" s="23">
        <f t="shared" si="392"/>
        <v>0.37000000000000011</v>
      </c>
      <c r="BT727" s="20">
        <v>4.1100000000000003</v>
      </c>
      <c r="BU727" s="20">
        <v>2.52</v>
      </c>
      <c r="BV727" s="132">
        <f>IF(BR727="-","-",_xlfn.XLOOKUP(BR727,ABNT5101!$B$4:$B$9,ABNT5101!$C$4:$C$9))</f>
        <v>3</v>
      </c>
      <c r="BW727" s="132">
        <f>IF(BR727="-","-",_xlfn.XLOOKUP(BR727,ABNT5101!$B$4:$B$9,ABNT5101!$D$4:$D$9))</f>
        <v>0.6</v>
      </c>
      <c r="BX727" s="18" t="str">
        <f t="shared" si="393"/>
        <v>ATENDE</v>
      </c>
      <c r="BY727" s="18" t="str">
        <f t="shared" si="394"/>
        <v>ATENDE</v>
      </c>
      <c r="BZ727" s="18" t="str">
        <f t="shared" si="395"/>
        <v>ATENDE</v>
      </c>
      <c r="CA727" s="22" t="str">
        <f t="shared" si="373"/>
        <v>P6</v>
      </c>
      <c r="CB727" s="23">
        <f t="shared" si="396"/>
        <v>3.6566666666666672</v>
      </c>
      <c r="CC727" s="22">
        <v>13.97</v>
      </c>
      <c r="CD727" s="22">
        <v>6.3</v>
      </c>
      <c r="CE727" s="130">
        <f>IF(CA727="-","-",_xlfn.XLOOKUP(CA727,ABNT5101!$B$4:$B$9,ABNT5101!$C$4:$C$9))</f>
        <v>3</v>
      </c>
      <c r="CF727" s="130">
        <f>IF(CA727="-","-",_xlfn.XLOOKUP(CA727,ABNT5101!$B$4:$B$9,ABNT5101!$D$4:$D$9))</f>
        <v>0.6</v>
      </c>
      <c r="CG727" s="18" t="str">
        <f t="shared" si="397"/>
        <v>ATENDE</v>
      </c>
      <c r="CH727" s="18" t="str">
        <f t="shared" si="398"/>
        <v>ATENDE</v>
      </c>
      <c r="CI727" s="18" t="str">
        <f t="shared" si="399"/>
        <v>ATENDE</v>
      </c>
      <c r="CJ727" s="133" t="str">
        <f>_xlfn.XLOOKUP(CK727,'Banco de dados'!$B:$B,'Banco de dados'!$D:$D)</f>
        <v>TECNOWATT</v>
      </c>
      <c r="CK727" s="145" t="s">
        <v>828</v>
      </c>
      <c r="CL727" s="24" t="str">
        <f>_xlfn.XLOOKUP(CK727,'Banco de dados'!$B:$B,'Banco de dados'!$E:$E)</f>
        <v>SIGSAGPTLRRSSNDL_50W_61IBBRS
1-10C1MUN6.5</v>
      </c>
      <c r="CM727" s="24"/>
      <c r="CN727" s="24" t="e">
        <f>IF(CM727="-","-",_xlfn.XLOOKUP(CM727,'Banco de dados'!$B:$B,'Banco de dados'!$E:$E))</f>
        <v>#N/A</v>
      </c>
      <c r="CO727" s="26">
        <f t="shared" si="374"/>
        <v>1</v>
      </c>
      <c r="CP727" s="24">
        <f>_xlfn.XLOOKUP(CK727,'Banco de dados'!$B:$B,'Banco de dados'!$H:$H)</f>
        <v>50</v>
      </c>
      <c r="CQ727" s="24" t="e">
        <f>_xlfn.XLOOKUP(CM727,'Banco de dados'!$B:$B,'Banco de dados'!$H:$H)</f>
        <v>#N/A</v>
      </c>
      <c r="CR727" s="24">
        <f>_xlfn.XLOOKUP(CK727,'Banco de dados'!$B:$B,'Banco de dados'!$F:$F)</f>
        <v>8163</v>
      </c>
      <c r="CS727" s="24">
        <f>_xlfn.XLOOKUP(CM727,'Banco de dados'!$B:$B,'Banco de dados'!$F:$F)</f>
        <v>0</v>
      </c>
      <c r="CT727" s="25">
        <v>0</v>
      </c>
      <c r="CU727" s="25">
        <v>5</v>
      </c>
      <c r="CV727" s="24" t="str">
        <f>IF(AI727&lt;=0.5,"Curto I",IF(AND(AI727&gt;='Braços de IP'!$B$9,AI727&lt;='Braços de IP'!$D$9),'Braços de IP'!$E$9,IF(AND(AI727&gt;='Braços de IP'!$B$10,AI727&lt;='Braços de IP'!$D$10),'Braços de IP'!$E$10,IF(AND(AI727&gt;='Braços de IP'!$B$11,AI727&lt;='Braços de IP'!$D$11),'Braços de IP'!$E$11,IF(AND(AI727&gt;='Braços de IP'!$B$12,AI727&lt;='Braços de IP'!$D$12),'Braços de IP'!$E$12,IF(AND(AI727&gt;='Braços de IP'!$B$13,AI727&lt;='Braços de IP'!$D$13),'Braços de IP'!$E$13,IF(AND(AI727&gt;='Braços de IP'!$B$14,AI727&lt;='Braços de IP'!$D$14),'Braços de IP'!$E$14,"ERRO")))))))</f>
        <v>Curto II</v>
      </c>
      <c r="CW727" s="25"/>
      <c r="CX727" s="24" t="str">
        <f>IF($CW727="","",VLOOKUP($CW727,'Braços de IP'!$E$9:$I$15,2,0))</f>
        <v/>
      </c>
      <c r="CY727" s="27" t="str">
        <f>IF($CW727="","",VLOOKUP($CW727,'Braços de IP'!$E$9:$I$15,5,0))</f>
        <v/>
      </c>
      <c r="CZ727" s="24"/>
      <c r="DA727" s="24"/>
      <c r="DB727" s="24"/>
      <c r="DC727" s="24"/>
      <c r="DD727" s="24"/>
      <c r="DE727" s="24"/>
      <c r="DF727" s="28">
        <f t="shared" si="375"/>
        <v>50</v>
      </c>
      <c r="DG727" s="29">
        <f t="shared" si="376"/>
        <v>150</v>
      </c>
      <c r="DH727" s="28">
        <f t="shared" si="377"/>
        <v>200</v>
      </c>
      <c r="DI727" s="30">
        <f t="shared" si="378"/>
        <v>0.66666666666666674</v>
      </c>
      <c r="DJ727" s="31"/>
      <c r="DK727" s="32"/>
      <c r="DL727" s="15" t="s">
        <v>141</v>
      </c>
      <c r="DM727" s="15"/>
      <c r="DO727" s="33">
        <f t="shared" si="379"/>
        <v>0.70930232558139539</v>
      </c>
    </row>
    <row r="728" spans="2:119" ht="15.75" customHeight="1" x14ac:dyDescent="0.3">
      <c r="C728" t="s">
        <v>991</v>
      </c>
      <c r="D728" s="15">
        <v>243</v>
      </c>
      <c r="E728" s="15" t="s">
        <v>132</v>
      </c>
      <c r="F728" s="15" t="s">
        <v>416</v>
      </c>
      <c r="G728" s="15">
        <v>-30.01394385</v>
      </c>
      <c r="H728" s="15">
        <v>-50.157582349999998</v>
      </c>
      <c r="I728" s="15" t="s">
        <v>154</v>
      </c>
      <c r="J728" s="15" t="s">
        <v>135</v>
      </c>
      <c r="K728" s="15" t="s">
        <v>136</v>
      </c>
      <c r="L728" s="15" t="s">
        <v>148</v>
      </c>
      <c r="M728" s="15">
        <v>100</v>
      </c>
      <c r="N728" s="15">
        <v>17</v>
      </c>
      <c r="O728" s="15">
        <v>0</v>
      </c>
      <c r="P728" s="15">
        <f t="shared" si="371"/>
        <v>200</v>
      </c>
      <c r="Q728" s="20">
        <v>2</v>
      </c>
      <c r="R728" s="16">
        <v>2.5</v>
      </c>
      <c r="S728" s="16">
        <v>7</v>
      </c>
      <c r="T728" s="15"/>
      <c r="U728" s="15"/>
      <c r="V728" s="15">
        <v>0</v>
      </c>
      <c r="W728" s="15">
        <v>2.5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 t="s">
        <v>138</v>
      </c>
      <c r="AD728" s="15" t="s">
        <v>139</v>
      </c>
      <c r="AE728" s="15">
        <v>43.7</v>
      </c>
      <c r="AF728" s="15">
        <v>7</v>
      </c>
      <c r="AG728" s="15">
        <v>1</v>
      </c>
      <c r="AH728" s="15">
        <v>0.6</v>
      </c>
      <c r="AI728" s="15">
        <v>1.5</v>
      </c>
      <c r="AJ728" s="16">
        <f t="shared" si="380"/>
        <v>0.9</v>
      </c>
      <c r="AK728" s="16" t="s">
        <v>135</v>
      </c>
      <c r="AL728" s="16" t="s">
        <v>135</v>
      </c>
      <c r="AM728" s="15" t="s">
        <v>140</v>
      </c>
      <c r="AN728" s="16">
        <f t="shared" si="381"/>
        <v>2</v>
      </c>
      <c r="AO728" s="16">
        <v>0</v>
      </c>
      <c r="AP728" s="16">
        <v>0</v>
      </c>
      <c r="AQ728" s="16">
        <v>0</v>
      </c>
      <c r="AR728" s="16">
        <v>0</v>
      </c>
      <c r="AS728" s="16">
        <v>0</v>
      </c>
      <c r="AT728" s="16" t="s">
        <v>135</v>
      </c>
      <c r="AU728" s="17">
        <f t="shared" si="382"/>
        <v>0</v>
      </c>
      <c r="AV728" s="17"/>
      <c r="AW728" s="17">
        <f>VLOOKUP(I728,ABNT5101!$I$3:$J$9,2)</f>
        <v>10</v>
      </c>
      <c r="AX728" s="17">
        <f>VLOOKUP(I728,ABNT5101!$I$3:$M$9,5)</f>
        <v>0.18</v>
      </c>
      <c r="AY728" s="131" t="str">
        <f>_xlfn.XLOOKUP(I728,ABNT5101!$I:$I,ABNT5101!$L:$L)</f>
        <v>-</v>
      </c>
      <c r="AZ728" s="131">
        <f>_xlfn.XLOOKUP(I728,ABNT5101!$I:$I,ABNT5101!M:M)</f>
        <v>0.18</v>
      </c>
      <c r="BA728" s="131" t="str">
        <f>_xlfn.XLOOKUP(I728,ABNT5101!$I:$I,ABNT5101!N:N)</f>
        <v>-</v>
      </c>
      <c r="BB728" s="131">
        <f>_xlfn.XLOOKUP(I728,ABNT5101!$I:$I,ABNT5101!O:O)</f>
        <v>16</v>
      </c>
      <c r="BC728" s="18" t="str">
        <f t="shared" si="383"/>
        <v>ATENDE</v>
      </c>
      <c r="BD728" s="19">
        <f t="shared" si="384"/>
        <v>5.0000000000001155E-3</v>
      </c>
      <c r="BE728" s="19">
        <f t="shared" si="385"/>
        <v>0.16666666666666674</v>
      </c>
      <c r="BF728" s="19" t="str">
        <f t="shared" si="386"/>
        <v>-</v>
      </c>
      <c r="BG728" s="20">
        <v>10.050000000000001</v>
      </c>
      <c r="BH728" s="20">
        <v>0.21</v>
      </c>
      <c r="BI728" s="20"/>
      <c r="BJ728" s="20"/>
      <c r="BK728" s="21"/>
      <c r="BL728" s="20"/>
      <c r="BM728" s="18" t="str">
        <f t="shared" si="387"/>
        <v>ATENDE</v>
      </c>
      <c r="BN728" s="18" t="str">
        <f t="shared" si="388"/>
        <v>ATENDE</v>
      </c>
      <c r="BO728" s="18" t="str">
        <f t="shared" si="389"/>
        <v>ATENDE</v>
      </c>
      <c r="BP728" s="18" t="str">
        <f t="shared" si="390"/>
        <v>ATENDE</v>
      </c>
      <c r="BQ728" s="22" t="str">
        <f t="shared" si="391"/>
        <v>C4</v>
      </c>
      <c r="BR728" s="22" t="str">
        <f t="shared" si="372"/>
        <v>P6</v>
      </c>
      <c r="BS728" s="23">
        <f t="shared" si="392"/>
        <v>1.0699999999999998</v>
      </c>
      <c r="BT728" s="20">
        <v>6.21</v>
      </c>
      <c r="BU728" s="20">
        <v>1.84</v>
      </c>
      <c r="BV728" s="132">
        <f>IF(BR728="-","-",_xlfn.XLOOKUP(BR728,ABNT5101!$B$4:$B$9,ABNT5101!$C$4:$C$9))</f>
        <v>3</v>
      </c>
      <c r="BW728" s="132">
        <f>IF(BR728="-","-",_xlfn.XLOOKUP(BR728,ABNT5101!$B$4:$B$9,ABNT5101!$D$4:$D$9))</f>
        <v>0.6</v>
      </c>
      <c r="BX728" s="18" t="str">
        <f t="shared" si="393"/>
        <v>ATENDE</v>
      </c>
      <c r="BY728" s="18" t="str">
        <f t="shared" si="394"/>
        <v>ATENDE</v>
      </c>
      <c r="BZ728" s="18" t="str">
        <f t="shared" si="395"/>
        <v>ATENDE</v>
      </c>
      <c r="CA728" s="22" t="str">
        <f t="shared" si="373"/>
        <v>P6</v>
      </c>
      <c r="CB728" s="23">
        <f t="shared" si="396"/>
        <v>1.6233333333333335</v>
      </c>
      <c r="CC728" s="22">
        <v>7.87</v>
      </c>
      <c r="CD728" s="22">
        <v>1.51</v>
      </c>
      <c r="CE728" s="130">
        <f>IF(CA728="-","-",_xlfn.XLOOKUP(CA728,ABNT5101!$B$4:$B$9,ABNT5101!$C$4:$C$9))</f>
        <v>3</v>
      </c>
      <c r="CF728" s="130">
        <f>IF(CA728="-","-",_xlfn.XLOOKUP(CA728,ABNT5101!$B$4:$B$9,ABNT5101!$D$4:$D$9))</f>
        <v>0.6</v>
      </c>
      <c r="CG728" s="18" t="str">
        <f t="shared" si="397"/>
        <v>ATENDE</v>
      </c>
      <c r="CH728" s="18" t="str">
        <f t="shared" si="398"/>
        <v>ATENDE</v>
      </c>
      <c r="CI728" s="18" t="str">
        <f t="shared" si="399"/>
        <v>ATENDE</v>
      </c>
      <c r="CJ728" s="133" t="str">
        <f>_xlfn.XLOOKUP(CK728,'Banco de dados'!$B:$B,'Banco de dados'!$D:$D)</f>
        <v>LEDSTAR</v>
      </c>
      <c r="CK728" s="145" t="s">
        <v>713</v>
      </c>
      <c r="CL728" s="24" t="str">
        <f>_xlfn.XLOOKUP(CK728,'Banco de dados'!$B:$B,'Banco de dados'!$E:$E)</f>
        <v>LUM LED SL VT 9.1 52W</v>
      </c>
      <c r="CM728" s="24"/>
      <c r="CN728" s="24">
        <f>IF(CM728="-","-",_xlfn.XLOOKUP(CM728,'Banco de dados'!$B:$B,'Banco de dados'!$E:$E))</f>
        <v>0</v>
      </c>
      <c r="CO728" s="26">
        <f t="shared" si="374"/>
        <v>1</v>
      </c>
      <c r="CP728" s="24">
        <f>_xlfn.XLOOKUP(CK728,'Banco de dados'!$B:$B,'Banco de dados'!$H:$H)</f>
        <v>52</v>
      </c>
      <c r="CQ728" s="24">
        <f>_xlfn.XLOOKUP(CM728,'Banco de dados'!$B:$B,'Banco de dados'!$H:$H)</f>
        <v>0</v>
      </c>
      <c r="CR728" s="24">
        <f>_xlfn.XLOOKUP(CK728,'Banco de dados'!$B:$B,'Banco de dados'!$F:$F)</f>
        <v>8960.18</v>
      </c>
      <c r="CS728" s="24">
        <f>_xlfn.XLOOKUP(CM728,'Banco de dados'!$B:$B,'Banco de dados'!$F:$F)</f>
        <v>0</v>
      </c>
      <c r="CT728" s="25">
        <v>0</v>
      </c>
      <c r="CU728" s="25"/>
      <c r="CV728" s="24" t="str">
        <f>IF(AI728&lt;=0.5,"Curto I",IF(AND(AI728&gt;='Braços de IP'!$B$9,AI728&lt;='Braços de IP'!$D$9),'Braços de IP'!$E$9,IF(AND(AI728&gt;='Braços de IP'!$B$10,AI728&lt;='Braços de IP'!$D$10),'Braços de IP'!$E$10,IF(AND(AI728&gt;='Braços de IP'!$B$11,AI728&lt;='Braços de IP'!$D$11),'Braços de IP'!$E$11,IF(AND(AI728&gt;='Braços de IP'!$B$12,AI728&lt;='Braços de IP'!$D$12),'Braços de IP'!$E$12,IF(AND(AI728&gt;='Braços de IP'!$B$13,AI728&lt;='Braços de IP'!$D$13),'Braços de IP'!$E$13,IF(AND(AI728&gt;='Braços de IP'!$B$14,AI728&lt;='Braços de IP'!$D$14),'Braços de IP'!$E$14,"ERRO")))))))</f>
        <v>Curto II</v>
      </c>
      <c r="CW728" s="25" t="s">
        <v>157</v>
      </c>
      <c r="CX728" s="24">
        <f>IF($CW728="","",VLOOKUP($CW728,'Braços de IP'!$E$9:$I$15,2,0))</f>
        <v>1.8</v>
      </c>
      <c r="CY728" s="27">
        <f>IF($CW728="","",VLOOKUP($CW728,'Braços de IP'!$E$9:$I$15,5,0))</f>
        <v>7</v>
      </c>
      <c r="CZ728" s="24"/>
      <c r="DA728" s="24"/>
      <c r="DB728" s="24"/>
      <c r="DC728" s="24"/>
      <c r="DD728" s="24"/>
      <c r="DE728" s="24"/>
      <c r="DF728" s="28">
        <f t="shared" si="375"/>
        <v>52</v>
      </c>
      <c r="DG728" s="29">
        <f t="shared" si="376"/>
        <v>100</v>
      </c>
      <c r="DH728" s="28">
        <f t="shared" si="377"/>
        <v>152</v>
      </c>
      <c r="DI728" s="30">
        <f t="shared" si="378"/>
        <v>0.48</v>
      </c>
      <c r="DJ728" s="31"/>
      <c r="DK728" s="32"/>
      <c r="DL728" s="15" t="s">
        <v>141</v>
      </c>
      <c r="DM728" s="15"/>
      <c r="DO728" s="33">
        <f t="shared" si="379"/>
        <v>0.55555555555555558</v>
      </c>
    </row>
    <row r="729" spans="2:119" ht="15.75" customHeight="1" x14ac:dyDescent="0.3">
      <c r="C729" t="s">
        <v>991</v>
      </c>
      <c r="D729" s="15">
        <v>243</v>
      </c>
      <c r="E729" s="15" t="s">
        <v>132</v>
      </c>
      <c r="F729" s="15" t="s">
        <v>416</v>
      </c>
      <c r="G729" s="15">
        <v>-30.01394385</v>
      </c>
      <c r="H729" s="15">
        <v>-50.157582349999998</v>
      </c>
      <c r="I729" s="15" t="s">
        <v>154</v>
      </c>
      <c r="J729" s="15" t="s">
        <v>135</v>
      </c>
      <c r="K729" s="15" t="s">
        <v>136</v>
      </c>
      <c r="L729" s="15" t="s">
        <v>148</v>
      </c>
      <c r="M729" s="15">
        <v>100</v>
      </c>
      <c r="N729" s="15">
        <v>17</v>
      </c>
      <c r="O729" s="15">
        <v>0</v>
      </c>
      <c r="P729" s="15">
        <f t="shared" si="371"/>
        <v>200</v>
      </c>
      <c r="Q729" s="20">
        <v>2</v>
      </c>
      <c r="R729" s="16">
        <v>2.5</v>
      </c>
      <c r="S729" s="16">
        <v>7</v>
      </c>
      <c r="T729" s="15"/>
      <c r="U729" s="15"/>
      <c r="V729" s="15">
        <v>0</v>
      </c>
      <c r="W729" s="15">
        <v>2.5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 t="s">
        <v>138</v>
      </c>
      <c r="AD729" s="15" t="s">
        <v>139</v>
      </c>
      <c r="AE729" s="15">
        <v>43.7</v>
      </c>
      <c r="AF729" s="15">
        <v>7</v>
      </c>
      <c r="AG729" s="15">
        <v>1</v>
      </c>
      <c r="AH729" s="15">
        <v>0.6</v>
      </c>
      <c r="AI729" s="15">
        <v>1.5</v>
      </c>
      <c r="AJ729" s="16">
        <f t="shared" si="380"/>
        <v>0.9</v>
      </c>
      <c r="AK729" s="16" t="s">
        <v>135</v>
      </c>
      <c r="AL729" s="16" t="s">
        <v>135</v>
      </c>
      <c r="AM729" s="15" t="s">
        <v>140</v>
      </c>
      <c r="AN729" s="16">
        <f t="shared" si="381"/>
        <v>2</v>
      </c>
      <c r="AO729" s="16">
        <v>0</v>
      </c>
      <c r="AP729" s="16">
        <v>0</v>
      </c>
      <c r="AQ729" s="16">
        <v>0</v>
      </c>
      <c r="AR729" s="16">
        <v>0</v>
      </c>
      <c r="AS729" s="16">
        <v>0</v>
      </c>
      <c r="AT729" s="16" t="s">
        <v>135</v>
      </c>
      <c r="AU729" s="17">
        <f t="shared" si="382"/>
        <v>0</v>
      </c>
      <c r="AV729" s="17"/>
      <c r="AW729" s="17">
        <f>VLOOKUP(I729,ABNT5101!$I$3:$J$9,2)</f>
        <v>10</v>
      </c>
      <c r="AX729" s="17">
        <f>VLOOKUP(I729,ABNT5101!$I$3:$M$9,5)</f>
        <v>0.18</v>
      </c>
      <c r="AY729" s="131" t="str">
        <f>_xlfn.XLOOKUP(I729,ABNT5101!$I:$I,ABNT5101!$L:$L)</f>
        <v>-</v>
      </c>
      <c r="AZ729" s="131">
        <f>_xlfn.XLOOKUP(I729,ABNT5101!$I:$I,ABNT5101!M:M)</f>
        <v>0.18</v>
      </c>
      <c r="BA729" s="131" t="str">
        <f>_xlfn.XLOOKUP(I729,ABNT5101!$I:$I,ABNT5101!N:N)</f>
        <v>-</v>
      </c>
      <c r="BB729" s="131">
        <f>_xlfn.XLOOKUP(I729,ABNT5101!$I:$I,ABNT5101!O:O)</f>
        <v>16</v>
      </c>
      <c r="BC729" s="18" t="str">
        <f t="shared" si="383"/>
        <v>ATENDE</v>
      </c>
      <c r="BD729" s="19">
        <f t="shared" si="384"/>
        <v>6.4999999999999947E-2</v>
      </c>
      <c r="BE729" s="19">
        <f t="shared" si="385"/>
        <v>0.22222222222222232</v>
      </c>
      <c r="BF729" s="19" t="str">
        <f t="shared" si="386"/>
        <v>-</v>
      </c>
      <c r="BG729" s="20">
        <v>10.65</v>
      </c>
      <c r="BH729" s="20">
        <v>0.22</v>
      </c>
      <c r="BI729" s="20"/>
      <c r="BJ729" s="20"/>
      <c r="BK729" s="21"/>
      <c r="BL729" s="20"/>
      <c r="BM729" s="18" t="str">
        <f t="shared" si="387"/>
        <v>ATENDE</v>
      </c>
      <c r="BN729" s="18" t="str">
        <f t="shared" si="388"/>
        <v>ATENDE</v>
      </c>
      <c r="BO729" s="18" t="str">
        <f t="shared" si="389"/>
        <v>ATENDE</v>
      </c>
      <c r="BP729" s="18" t="str">
        <f t="shared" si="390"/>
        <v>ATENDE</v>
      </c>
      <c r="BQ729" s="22" t="str">
        <f t="shared" si="391"/>
        <v>C4</v>
      </c>
      <c r="BR729" s="22" t="str">
        <f t="shared" si="372"/>
        <v>P6</v>
      </c>
      <c r="BS729" s="23">
        <f t="shared" si="392"/>
        <v>1.8933333333333331</v>
      </c>
      <c r="BT729" s="20">
        <v>8.68</v>
      </c>
      <c r="BU729" s="20">
        <v>4.43</v>
      </c>
      <c r="BV729" s="132">
        <f>IF(BR729="-","-",_xlfn.XLOOKUP(BR729,ABNT5101!$B$4:$B$9,ABNT5101!$C$4:$C$9))</f>
        <v>3</v>
      </c>
      <c r="BW729" s="132">
        <f>IF(BR729="-","-",_xlfn.XLOOKUP(BR729,ABNT5101!$B$4:$B$9,ABNT5101!$D$4:$D$9))</f>
        <v>0.6</v>
      </c>
      <c r="BX729" s="18" t="str">
        <f t="shared" si="393"/>
        <v>ATENDE</v>
      </c>
      <c r="BY729" s="18" t="str">
        <f t="shared" si="394"/>
        <v>ATENDE</v>
      </c>
      <c r="BZ729" s="18" t="str">
        <f t="shared" si="395"/>
        <v>ATENDE</v>
      </c>
      <c r="CA729" s="22" t="str">
        <f t="shared" si="373"/>
        <v>P6</v>
      </c>
      <c r="CB729" s="23">
        <f t="shared" si="396"/>
        <v>1.1766666666666667</v>
      </c>
      <c r="CC729" s="22">
        <v>6.53</v>
      </c>
      <c r="CD729" s="22">
        <v>1.07</v>
      </c>
      <c r="CE729" s="130">
        <f>IF(CA729="-","-",_xlfn.XLOOKUP(CA729,ABNT5101!$B$4:$B$9,ABNT5101!$C$4:$C$9))</f>
        <v>3</v>
      </c>
      <c r="CF729" s="130">
        <f>IF(CA729="-","-",_xlfn.XLOOKUP(CA729,ABNT5101!$B$4:$B$9,ABNT5101!$D$4:$D$9))</f>
        <v>0.6</v>
      </c>
      <c r="CG729" s="18" t="str">
        <f t="shared" si="397"/>
        <v>ATENDE</v>
      </c>
      <c r="CH729" s="18" t="str">
        <f t="shared" si="398"/>
        <v>ATENDE</v>
      </c>
      <c r="CI729" s="18" t="str">
        <f t="shared" si="399"/>
        <v>ATENDE</v>
      </c>
      <c r="CJ729" s="133" t="str">
        <f>_xlfn.XLOOKUP(CK729,'Banco de dados'!$B:$B,'Banco de dados'!$D:$D)</f>
        <v>SX LIGHTING</v>
      </c>
      <c r="CK729" s="145" t="s">
        <v>805</v>
      </c>
      <c r="CL729" s="24" t="str">
        <f>_xlfn.XLOOKUP(CK729,'Banco de dados'!$B:$B,'Banco de dados'!$E:$E)</f>
        <v>SXINEVO050K40L12CZF7PHF</v>
      </c>
      <c r="CM729" s="24"/>
      <c r="CN729" s="24" t="e">
        <f>IF(CM729="-","-",_xlfn.XLOOKUP(CM729,'Banco de dados'!$B:$B,'Banco de dados'!$E:$E))</f>
        <v>#N/A</v>
      </c>
      <c r="CO729" s="26">
        <f t="shared" si="374"/>
        <v>1</v>
      </c>
      <c r="CP729" s="24">
        <f>_xlfn.XLOOKUP(CK729,'Banco de dados'!$B:$B,'Banco de dados'!$H:$H)</f>
        <v>50</v>
      </c>
      <c r="CQ729" s="24" t="e">
        <f>_xlfn.XLOOKUP(CM729,'Banco de dados'!$B:$B,'Banco de dados'!$H:$H)</f>
        <v>#N/A</v>
      </c>
      <c r="CR729" s="24">
        <f>_xlfn.XLOOKUP(CK729,'Banco de dados'!$B:$B,'Banco de dados'!$F:$F)</f>
        <v>8650</v>
      </c>
      <c r="CS729" s="24" t="e">
        <f>_xlfn.XLOOKUP(CM729,'Banco de dados'!$B:$B,'Banco de dados'!$F:$F)</f>
        <v>#N/A</v>
      </c>
      <c r="CT729" s="25">
        <v>0</v>
      </c>
      <c r="CU729" s="25"/>
      <c r="CV729" s="24" t="str">
        <f>IF(AI729&lt;=0.5,"Curto I",IF(AND(AI729&gt;='Braços de IP'!$B$9,AI729&lt;='Braços de IP'!$D$9),'Braços de IP'!$E$9,IF(AND(AI729&gt;='Braços de IP'!$B$10,AI729&lt;='Braços de IP'!$D$10),'Braços de IP'!$E$10,IF(AND(AI729&gt;='Braços de IP'!$B$11,AI729&lt;='Braços de IP'!$D$11),'Braços de IP'!$E$11,IF(AND(AI729&gt;='Braços de IP'!$B$12,AI729&lt;='Braços de IP'!$D$12),'Braços de IP'!$E$12,IF(AND(AI729&gt;='Braços de IP'!$B$13,AI729&lt;='Braços de IP'!$D$13),'Braços de IP'!$E$13,IF(AND(AI729&gt;='Braços de IP'!$B$14,AI729&lt;='Braços de IP'!$D$14),'Braços de IP'!$E$14,"ERRO")))))))</f>
        <v>Curto II</v>
      </c>
      <c r="CW729" s="25" t="s">
        <v>290</v>
      </c>
      <c r="CX729" s="24">
        <f>IF($CW729="","",VLOOKUP($CW729,'Braços de IP'!$E$9:$I$15,2,0))</f>
        <v>2.8</v>
      </c>
      <c r="CY729" s="27">
        <f>IF($CW729="","",VLOOKUP($CW729,'Braços de IP'!$E$9:$I$15,5,0))</f>
        <v>8</v>
      </c>
      <c r="CZ729" s="24"/>
      <c r="DA729" s="24"/>
      <c r="DB729" s="24"/>
      <c r="DC729" s="24"/>
      <c r="DD729" s="24"/>
      <c r="DE729" s="24"/>
      <c r="DF729" s="28">
        <f t="shared" si="375"/>
        <v>50</v>
      </c>
      <c r="DG729" s="29">
        <f t="shared" si="376"/>
        <v>100</v>
      </c>
      <c r="DH729" s="28">
        <f t="shared" si="377"/>
        <v>150</v>
      </c>
      <c r="DI729" s="30">
        <f t="shared" si="378"/>
        <v>0.5</v>
      </c>
      <c r="DJ729" s="31"/>
      <c r="DK729" s="32"/>
      <c r="DL729" s="15" t="s">
        <v>141</v>
      </c>
      <c r="DM729" s="15"/>
      <c r="DO729" s="33">
        <f t="shared" si="379"/>
        <v>0.57264957264957261</v>
      </c>
    </row>
    <row r="730" spans="2:119" ht="15.75" customHeight="1" x14ac:dyDescent="0.3">
      <c r="C730" t="s">
        <v>991</v>
      </c>
      <c r="D730" s="15">
        <v>243</v>
      </c>
      <c r="E730" s="15" t="s">
        <v>132</v>
      </c>
      <c r="F730" s="15" t="s">
        <v>416</v>
      </c>
      <c r="G730" s="15">
        <v>-30.01394385</v>
      </c>
      <c r="H730" s="15">
        <v>-50.157582349999998</v>
      </c>
      <c r="I730" s="15" t="s">
        <v>154</v>
      </c>
      <c r="J730" s="15" t="s">
        <v>135</v>
      </c>
      <c r="K730" s="15" t="s">
        <v>136</v>
      </c>
      <c r="L730" s="15" t="s">
        <v>148</v>
      </c>
      <c r="M730" s="15">
        <v>100</v>
      </c>
      <c r="N730" s="15">
        <v>17</v>
      </c>
      <c r="O730" s="15">
        <v>0</v>
      </c>
      <c r="P730" s="15">
        <f t="shared" si="371"/>
        <v>200</v>
      </c>
      <c r="Q730" s="20">
        <v>2</v>
      </c>
      <c r="R730" s="16">
        <v>2.5</v>
      </c>
      <c r="S730" s="16">
        <v>7</v>
      </c>
      <c r="T730" s="15"/>
      <c r="U730" s="15"/>
      <c r="V730" s="15">
        <v>0</v>
      </c>
      <c r="W730" s="15">
        <v>2.5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 t="s">
        <v>138</v>
      </c>
      <c r="AD730" s="15" t="s">
        <v>139</v>
      </c>
      <c r="AE730" s="15">
        <v>43.7</v>
      </c>
      <c r="AF730" s="15">
        <v>7</v>
      </c>
      <c r="AG730" s="15">
        <v>1</v>
      </c>
      <c r="AH730" s="15">
        <v>0.6</v>
      </c>
      <c r="AI730" s="15">
        <v>1.5</v>
      </c>
      <c r="AJ730" s="16">
        <f t="shared" si="380"/>
        <v>0.9</v>
      </c>
      <c r="AK730" s="16" t="s">
        <v>135</v>
      </c>
      <c r="AL730" s="16" t="s">
        <v>135</v>
      </c>
      <c r="AM730" s="15" t="s">
        <v>140</v>
      </c>
      <c r="AN730" s="16">
        <f t="shared" si="381"/>
        <v>2</v>
      </c>
      <c r="AO730" s="16">
        <v>0</v>
      </c>
      <c r="AP730" s="16">
        <v>0</v>
      </c>
      <c r="AQ730" s="16">
        <v>0</v>
      </c>
      <c r="AR730" s="16">
        <v>0</v>
      </c>
      <c r="AS730" s="16">
        <v>0</v>
      </c>
      <c r="AT730" s="16" t="s">
        <v>135</v>
      </c>
      <c r="AU730" s="17">
        <f t="shared" si="382"/>
        <v>0</v>
      </c>
      <c r="AV730" s="17"/>
      <c r="AW730" s="17">
        <f>VLOOKUP(I730,ABNT5101!$I$3:$J$9,2)</f>
        <v>10</v>
      </c>
      <c r="AX730" s="17">
        <f>VLOOKUP(I730,ABNT5101!$I$3:$M$9,5)</f>
        <v>0.18</v>
      </c>
      <c r="AY730" s="131" t="str">
        <f>_xlfn.XLOOKUP(I730,ABNT5101!$I:$I,ABNT5101!$L:$L)</f>
        <v>-</v>
      </c>
      <c r="AZ730" s="131">
        <f>_xlfn.XLOOKUP(I730,ABNT5101!$I:$I,ABNT5101!M:M)</f>
        <v>0.18</v>
      </c>
      <c r="BA730" s="131" t="str">
        <f>_xlfn.XLOOKUP(I730,ABNT5101!$I:$I,ABNT5101!N:N)</f>
        <v>-</v>
      </c>
      <c r="BB730" s="131">
        <f>_xlfn.XLOOKUP(I730,ABNT5101!$I:$I,ABNT5101!O:O)</f>
        <v>16</v>
      </c>
      <c r="BC730" s="18" t="str">
        <f t="shared" si="383"/>
        <v>ATENDE</v>
      </c>
      <c r="BD730" s="19">
        <f t="shared" si="384"/>
        <v>1.6999999999999904E-2</v>
      </c>
      <c r="BE730" s="19">
        <f t="shared" si="385"/>
        <v>0.2777777777777779</v>
      </c>
      <c r="BF730" s="19" t="str">
        <f t="shared" si="386"/>
        <v>-</v>
      </c>
      <c r="BG730" s="20">
        <v>10.17</v>
      </c>
      <c r="BH730" s="20">
        <v>0.23</v>
      </c>
      <c r="BI730" s="20"/>
      <c r="BJ730" s="20"/>
      <c r="BK730" s="21"/>
      <c r="BL730" s="20"/>
      <c r="BM730" s="18" t="str">
        <f t="shared" si="387"/>
        <v>ATENDE</v>
      </c>
      <c r="BN730" s="18" t="str">
        <f t="shared" si="388"/>
        <v>ATENDE</v>
      </c>
      <c r="BO730" s="18" t="str">
        <f t="shared" si="389"/>
        <v>ATENDE</v>
      </c>
      <c r="BP730" s="18" t="str">
        <f t="shared" si="390"/>
        <v>ATENDE</v>
      </c>
      <c r="BQ730" s="22" t="str">
        <f t="shared" si="391"/>
        <v>C4</v>
      </c>
      <c r="BR730" s="22" t="str">
        <f t="shared" si="372"/>
        <v>P6</v>
      </c>
      <c r="BS730" s="23">
        <f t="shared" si="392"/>
        <v>1.1133333333333333</v>
      </c>
      <c r="BT730" s="20">
        <v>6.34</v>
      </c>
      <c r="BU730" s="20">
        <v>1.77</v>
      </c>
      <c r="BV730" s="132">
        <f>IF(BR730="-","-",_xlfn.XLOOKUP(BR730,ABNT5101!$B$4:$B$9,ABNT5101!$C$4:$C$9))</f>
        <v>3</v>
      </c>
      <c r="BW730" s="132">
        <f>IF(BR730="-","-",_xlfn.XLOOKUP(BR730,ABNT5101!$B$4:$B$9,ABNT5101!$D$4:$D$9))</f>
        <v>0.6</v>
      </c>
      <c r="BX730" s="18" t="str">
        <f t="shared" si="393"/>
        <v>ATENDE</v>
      </c>
      <c r="BY730" s="18" t="str">
        <f t="shared" si="394"/>
        <v>ATENDE</v>
      </c>
      <c r="BZ730" s="18" t="str">
        <f t="shared" si="395"/>
        <v>ATENDE</v>
      </c>
      <c r="CA730" s="22" t="str">
        <f t="shared" si="373"/>
        <v>P6</v>
      </c>
      <c r="CB730" s="23">
        <f t="shared" si="396"/>
        <v>1.0699999999999998</v>
      </c>
      <c r="CC730" s="22">
        <v>6.21</v>
      </c>
      <c r="CD730" s="22">
        <v>1.64</v>
      </c>
      <c r="CE730" s="130">
        <f>IF(CA730="-","-",_xlfn.XLOOKUP(CA730,ABNT5101!$B$4:$B$9,ABNT5101!$C$4:$C$9))</f>
        <v>3</v>
      </c>
      <c r="CF730" s="130">
        <f>IF(CA730="-","-",_xlfn.XLOOKUP(CA730,ABNT5101!$B$4:$B$9,ABNT5101!$D$4:$D$9))</f>
        <v>0.6</v>
      </c>
      <c r="CG730" s="18" t="str">
        <f t="shared" si="397"/>
        <v>ATENDE</v>
      </c>
      <c r="CH730" s="18" t="str">
        <f t="shared" si="398"/>
        <v>ATENDE</v>
      </c>
      <c r="CI730" s="18" t="str">
        <f t="shared" si="399"/>
        <v>ATENDE</v>
      </c>
      <c r="CJ730" s="133" t="str">
        <f>_xlfn.XLOOKUP(CK730,'Banco de dados'!$B:$B,'Banco de dados'!$D:$D)</f>
        <v>TECNOWATT</v>
      </c>
      <c r="CK730" s="145" t="s">
        <v>828</v>
      </c>
      <c r="CL730" s="24" t="str">
        <f>_xlfn.XLOOKUP(CK730,'Banco de dados'!$B:$B,'Banco de dados'!$E:$E)</f>
        <v>SIGSAGPTLRRSSNDL_50W_61IBBRS
1-10C1MUN6.5</v>
      </c>
      <c r="CM730" s="24"/>
      <c r="CN730" s="24" t="e">
        <f>IF(CM730="-","-",_xlfn.XLOOKUP(CM730,'Banco de dados'!$B:$B,'Banco de dados'!$E:$E))</f>
        <v>#N/A</v>
      </c>
      <c r="CO730" s="26">
        <f t="shared" si="374"/>
        <v>1</v>
      </c>
      <c r="CP730" s="24">
        <f>_xlfn.XLOOKUP(CK730,'Banco de dados'!$B:$B,'Banco de dados'!$H:$H)</f>
        <v>50</v>
      </c>
      <c r="CQ730" s="24" t="e">
        <f>_xlfn.XLOOKUP(CM730,'Banco de dados'!$B:$B,'Banco de dados'!$H:$H)</f>
        <v>#N/A</v>
      </c>
      <c r="CR730" s="24">
        <f>_xlfn.XLOOKUP(CK730,'Banco de dados'!$B:$B,'Banco de dados'!$F:$F)</f>
        <v>8163</v>
      </c>
      <c r="CS730" s="24">
        <f>_xlfn.XLOOKUP(CM730,'Banco de dados'!$B:$B,'Banco de dados'!$F:$F)</f>
        <v>0</v>
      </c>
      <c r="CT730" s="25">
        <v>0</v>
      </c>
      <c r="CU730" s="25"/>
      <c r="CV730" s="24" t="str">
        <f>IF(AI730&lt;=0.5,"Curto I",IF(AND(AI730&gt;='Braços de IP'!$B$9,AI730&lt;='Braços de IP'!$D$9),'Braços de IP'!$E$9,IF(AND(AI730&gt;='Braços de IP'!$B$10,AI730&lt;='Braços de IP'!$D$10),'Braços de IP'!$E$10,IF(AND(AI730&gt;='Braços de IP'!$B$11,AI730&lt;='Braços de IP'!$D$11),'Braços de IP'!$E$11,IF(AND(AI730&gt;='Braços de IP'!$B$12,AI730&lt;='Braços de IP'!$D$12),'Braços de IP'!$E$12,IF(AND(AI730&gt;='Braços de IP'!$B$13,AI730&lt;='Braços de IP'!$D$13),'Braços de IP'!$E$13,IF(AND(AI730&gt;='Braços de IP'!$B$14,AI730&lt;='Braços de IP'!$D$14),'Braços de IP'!$E$14,"ERRO")))))))</f>
        <v>Curto II</v>
      </c>
      <c r="CW730" s="25" t="s">
        <v>290</v>
      </c>
      <c r="CX730" s="24">
        <f>IF($CW730="","",VLOOKUP($CW730,'Braços de IP'!$E$9:$I$15,2,0))</f>
        <v>2.8</v>
      </c>
      <c r="CY730" s="27">
        <f>IF($CW730="","",VLOOKUP($CW730,'Braços de IP'!$E$9:$I$15,5,0))</f>
        <v>8</v>
      </c>
      <c r="CZ730" s="24"/>
      <c r="DA730" s="24"/>
      <c r="DB730" s="24"/>
      <c r="DC730" s="24"/>
      <c r="DD730" s="24"/>
      <c r="DE730" s="24"/>
      <c r="DF730" s="28">
        <f t="shared" si="375"/>
        <v>50</v>
      </c>
      <c r="DG730" s="29">
        <f t="shared" si="376"/>
        <v>100</v>
      </c>
      <c r="DH730" s="28">
        <f t="shared" si="377"/>
        <v>150</v>
      </c>
      <c r="DI730" s="30">
        <f t="shared" si="378"/>
        <v>0.5</v>
      </c>
      <c r="DJ730" s="31"/>
      <c r="DK730" s="32"/>
      <c r="DL730" s="15" t="s">
        <v>141</v>
      </c>
      <c r="DM730" s="15"/>
      <c r="DO730" s="33">
        <f t="shared" si="379"/>
        <v>0.57264957264957261</v>
      </c>
    </row>
    <row r="731" spans="2:119" ht="15.75" hidden="1" customHeight="1" x14ac:dyDescent="0.3">
      <c r="C731" t="s">
        <v>991</v>
      </c>
      <c r="D731" s="15">
        <v>244</v>
      </c>
      <c r="E731" s="15" t="s">
        <v>132</v>
      </c>
      <c r="F731" s="15" t="s">
        <v>417</v>
      </c>
      <c r="G731" s="15">
        <v>-30.02084013</v>
      </c>
      <c r="H731" s="15">
        <v>-50.150235360000003</v>
      </c>
      <c r="I731" s="15" t="s">
        <v>154</v>
      </c>
      <c r="J731" s="15" t="s">
        <v>135</v>
      </c>
      <c r="K731" s="15" t="s">
        <v>136</v>
      </c>
      <c r="L731" s="15" t="s">
        <v>148</v>
      </c>
      <c r="M731" s="15">
        <v>100</v>
      </c>
      <c r="N731" s="15">
        <v>17</v>
      </c>
      <c r="O731" s="15">
        <v>0</v>
      </c>
      <c r="P731" s="15">
        <v>250</v>
      </c>
      <c r="Q731" s="20">
        <v>2</v>
      </c>
      <c r="R731" s="16">
        <v>2.5</v>
      </c>
      <c r="S731" s="16">
        <v>7</v>
      </c>
      <c r="T731" s="15"/>
      <c r="U731" s="15"/>
      <c r="V731" s="15">
        <v>0</v>
      </c>
      <c r="W731" s="15">
        <v>2.5</v>
      </c>
      <c r="X731" s="15">
        <v>0</v>
      </c>
      <c r="Y731" s="15">
        <v>0</v>
      </c>
      <c r="Z731" s="15">
        <v>0</v>
      </c>
      <c r="AA731" s="15">
        <v>0</v>
      </c>
      <c r="AB731" s="15">
        <v>0</v>
      </c>
      <c r="AC731" s="15" t="s">
        <v>138</v>
      </c>
      <c r="AD731" s="15" t="s">
        <v>139</v>
      </c>
      <c r="AE731" s="15">
        <v>40.299999999999997</v>
      </c>
      <c r="AF731" s="15">
        <v>7.5</v>
      </c>
      <c r="AG731" s="15">
        <v>1</v>
      </c>
      <c r="AH731" s="15">
        <v>0.4</v>
      </c>
      <c r="AI731" s="15">
        <v>1.3</v>
      </c>
      <c r="AJ731" s="16">
        <f t="shared" si="380"/>
        <v>0.9</v>
      </c>
      <c r="AK731" s="16" t="s">
        <v>135</v>
      </c>
      <c r="AL731" s="16" t="s">
        <v>135</v>
      </c>
      <c r="AM731" s="15" t="s">
        <v>140</v>
      </c>
      <c r="AN731" s="16">
        <f t="shared" si="381"/>
        <v>2</v>
      </c>
      <c r="AO731" s="16">
        <v>0</v>
      </c>
      <c r="AP731" s="16">
        <v>0</v>
      </c>
      <c r="AQ731" s="16">
        <v>0</v>
      </c>
      <c r="AR731" s="16">
        <v>0</v>
      </c>
      <c r="AS731" s="16">
        <v>0</v>
      </c>
      <c r="AT731" s="16" t="s">
        <v>135</v>
      </c>
      <c r="AU731" s="17">
        <f t="shared" si="382"/>
        <v>0</v>
      </c>
      <c r="AV731" s="17"/>
      <c r="AW731" s="17">
        <f>VLOOKUP(I731,ABNT5101!$I$3:$J$9,2)</f>
        <v>10</v>
      </c>
      <c r="AX731" s="17">
        <f>VLOOKUP(I731,ABNT5101!$I$3:$M$9,5)</f>
        <v>0.18</v>
      </c>
      <c r="AY731" s="131" t="str">
        <f>_xlfn.XLOOKUP(I731,ABNT5101!$I:$I,ABNT5101!$L:$L)</f>
        <v>-</v>
      </c>
      <c r="AZ731" s="131">
        <f>_xlfn.XLOOKUP(I731,ABNT5101!$I:$I,ABNT5101!M:M)</f>
        <v>0.18</v>
      </c>
      <c r="BA731" s="131" t="str">
        <f>_xlfn.XLOOKUP(I731,ABNT5101!$I:$I,ABNT5101!N:N)</f>
        <v>-</v>
      </c>
      <c r="BB731" s="131">
        <f>_xlfn.XLOOKUP(I731,ABNT5101!$I:$I,ABNT5101!O:O)</f>
        <v>16</v>
      </c>
      <c r="BC731" s="18" t="str">
        <f t="shared" si="383"/>
        <v>ATENDE</v>
      </c>
      <c r="BD731" s="19">
        <f t="shared" si="384"/>
        <v>2.3000000000000131E-2</v>
      </c>
      <c r="BE731" s="19">
        <f t="shared" si="385"/>
        <v>0.7777777777777779</v>
      </c>
      <c r="BF731" s="19" t="str">
        <f t="shared" si="386"/>
        <v>-</v>
      </c>
      <c r="BG731" s="20">
        <v>10.23</v>
      </c>
      <c r="BH731" s="20">
        <v>0.32</v>
      </c>
      <c r="BI731" s="20"/>
      <c r="BJ731" s="20"/>
      <c r="BK731" s="21"/>
      <c r="BL731" s="20"/>
      <c r="BM731" s="18" t="str">
        <f t="shared" si="387"/>
        <v>ATENDE</v>
      </c>
      <c r="BN731" s="18" t="str">
        <f t="shared" si="388"/>
        <v>ATENDE</v>
      </c>
      <c r="BO731" s="18" t="str">
        <f t="shared" si="389"/>
        <v>ATENDE</v>
      </c>
      <c r="BP731" s="18" t="str">
        <f t="shared" si="390"/>
        <v>ATENDE</v>
      </c>
      <c r="BQ731" s="22" t="str">
        <f t="shared" si="391"/>
        <v>C4</v>
      </c>
      <c r="BR731" s="22" t="s">
        <v>136</v>
      </c>
      <c r="BS731" s="23">
        <f t="shared" si="392"/>
        <v>1.1733333333333333</v>
      </c>
      <c r="BT731" s="20">
        <v>6.52</v>
      </c>
      <c r="BU731" s="20">
        <v>2.62</v>
      </c>
      <c r="BV731" s="132">
        <f>IF(BR731="-","-",_xlfn.XLOOKUP(BR731,ABNT5101!$B$4:$B$9,ABNT5101!$C$4:$C$9))</f>
        <v>3</v>
      </c>
      <c r="BW731" s="132">
        <f>IF(BR731="-","-",_xlfn.XLOOKUP(BR731,ABNT5101!$B$4:$B$9,ABNT5101!$D$4:$D$9))</f>
        <v>0.6</v>
      </c>
      <c r="BX731" s="18" t="str">
        <f t="shared" si="393"/>
        <v>ATENDE</v>
      </c>
      <c r="BY731" s="18" t="str">
        <f t="shared" si="394"/>
        <v>ATENDE</v>
      </c>
      <c r="BZ731" s="18" t="str">
        <f t="shared" si="395"/>
        <v>ATENDE</v>
      </c>
      <c r="CA731" s="22" t="str">
        <f t="shared" si="373"/>
        <v>P6</v>
      </c>
      <c r="CB731" s="23">
        <f t="shared" si="396"/>
        <v>1.8766666666666669</v>
      </c>
      <c r="CC731" s="22">
        <v>8.6300000000000008</v>
      </c>
      <c r="CD731" s="22">
        <v>2.5</v>
      </c>
      <c r="CE731" s="130">
        <f>IF(CA731="-","-",_xlfn.XLOOKUP(CA731,ABNT5101!$B$4:$B$9,ABNT5101!$C$4:$C$9))</f>
        <v>3</v>
      </c>
      <c r="CF731" s="130">
        <f>IF(CA731="-","-",_xlfn.XLOOKUP(CA731,ABNT5101!$B$4:$B$9,ABNT5101!$D$4:$D$9))</f>
        <v>0.6</v>
      </c>
      <c r="CG731" s="18" t="str">
        <f t="shared" si="397"/>
        <v>ATENDE</v>
      </c>
      <c r="CH731" s="18" t="str">
        <f t="shared" si="398"/>
        <v>ATENDE</v>
      </c>
      <c r="CI731" s="18" t="str">
        <f t="shared" si="399"/>
        <v>ATENDE</v>
      </c>
      <c r="CJ731" s="133" t="str">
        <f>_xlfn.XLOOKUP(CK731,'Banco de dados'!$B:$B,'Banco de dados'!$D:$D)</f>
        <v>LEDSTAR</v>
      </c>
      <c r="CK731" s="145" t="s">
        <v>713</v>
      </c>
      <c r="CL731" s="24" t="str">
        <f>_xlfn.XLOOKUP(CK731,'Banco de dados'!$B:$B,'Banco de dados'!$E:$E)</f>
        <v>LUM LED SL VT 9.1 52W</v>
      </c>
      <c r="CM731" s="24"/>
      <c r="CN731" s="24" t="e">
        <f>IF(CM731="-","-",_xlfn.XLOOKUP(CM731,'Banco de dados'!$B:$B,'Banco de dados'!$E:$E))</f>
        <v>#N/A</v>
      </c>
      <c r="CO731" s="26">
        <v>1</v>
      </c>
      <c r="CP731" s="24">
        <f>_xlfn.XLOOKUP(CK731,'Banco de dados'!$B:$B,'Banco de dados'!$H:$H)</f>
        <v>52</v>
      </c>
      <c r="CQ731" s="24">
        <f>_xlfn.XLOOKUP(CM731,'Banco de dados'!$B:$B,'Banco de dados'!$H:$H)</f>
        <v>0</v>
      </c>
      <c r="CR731" s="24">
        <f>_xlfn.XLOOKUP(CK731,'Banco de dados'!$B:$B,'Banco de dados'!$F:$F)</f>
        <v>8960.18</v>
      </c>
      <c r="CS731" s="24">
        <f>_xlfn.XLOOKUP(CM731,'Banco de dados'!$B:$B,'Banco de dados'!$F:$F)</f>
        <v>0</v>
      </c>
      <c r="CT731" s="25">
        <v>0</v>
      </c>
      <c r="CU731" s="25"/>
      <c r="CV731" s="24" t="str">
        <f>IF(AI731&lt;=0.5,"Curto I",IF(AND(AI731&gt;='Braços de IP'!$B$9,AI731&lt;='Braços de IP'!$D$9),'Braços de IP'!$E$9,IF(AND(AI731&gt;='Braços de IP'!$B$10,AI731&lt;='Braços de IP'!$D$10),'Braços de IP'!$E$10,IF(AND(AI731&gt;='Braços de IP'!$B$11,AI731&lt;='Braços de IP'!$D$11),'Braços de IP'!$E$11,IF(AND(AI731&gt;='Braços de IP'!$B$12,AI731&lt;='Braços de IP'!$D$12),'Braços de IP'!$E$12,IF(AND(AI731&gt;='Braços de IP'!$B$13,AI731&lt;='Braços de IP'!$D$13),'Braços de IP'!$E$13,IF(AND(AI731&gt;='Braços de IP'!$B$14,AI731&lt;='Braços de IP'!$D$14),'Braços de IP'!$E$14,"ERRO")))))))</f>
        <v>Curto II</v>
      </c>
      <c r="CW731" s="25"/>
      <c r="CX731" s="24" t="str">
        <f>IF($CW731="","",VLOOKUP($CW731,'Braços de IP'!$E$9:$I$15,2,0))</f>
        <v/>
      </c>
      <c r="CY731" s="27" t="str">
        <f>IF($CW731="","",VLOOKUP($CW731,'Braços de IP'!$E$9:$I$15,5,0))</f>
        <v/>
      </c>
      <c r="CZ731" s="24"/>
      <c r="DA731" s="24"/>
      <c r="DB731" s="24"/>
      <c r="DC731" s="24"/>
      <c r="DD731" s="24"/>
      <c r="DE731" s="24"/>
      <c r="DF731" s="28">
        <v>30</v>
      </c>
      <c r="DG731" s="29">
        <v>125</v>
      </c>
      <c r="DH731" s="28">
        <v>155</v>
      </c>
      <c r="DI731" s="30">
        <v>0.76</v>
      </c>
      <c r="DJ731" s="32"/>
      <c r="DK731" s="15"/>
      <c r="DL731" s="15" t="s">
        <v>141</v>
      </c>
      <c r="DM731" s="15"/>
      <c r="DN731" s="33">
        <v>0.76</v>
      </c>
    </row>
    <row r="732" spans="2:119" ht="15.75" hidden="1" customHeight="1" x14ac:dyDescent="0.3">
      <c r="C732" t="s">
        <v>991</v>
      </c>
      <c r="D732" s="15">
        <v>244</v>
      </c>
      <c r="E732" s="15" t="s">
        <v>132</v>
      </c>
      <c r="F732" s="15" t="s">
        <v>417</v>
      </c>
      <c r="G732" s="15">
        <v>-30.02084013</v>
      </c>
      <c r="H732" s="15">
        <v>-50.150235360000003</v>
      </c>
      <c r="I732" s="15" t="s">
        <v>154</v>
      </c>
      <c r="J732" s="15" t="s">
        <v>135</v>
      </c>
      <c r="K732" s="15" t="s">
        <v>136</v>
      </c>
      <c r="L732" s="15" t="s">
        <v>148</v>
      </c>
      <c r="M732" s="15">
        <v>100</v>
      </c>
      <c r="N732" s="15">
        <v>17</v>
      </c>
      <c r="O732" s="15">
        <v>0</v>
      </c>
      <c r="P732" s="15">
        <v>250</v>
      </c>
      <c r="Q732" s="20">
        <v>2</v>
      </c>
      <c r="R732" s="16">
        <v>2.5</v>
      </c>
      <c r="S732" s="16">
        <v>7</v>
      </c>
      <c r="T732" s="15"/>
      <c r="U732" s="15"/>
      <c r="V732" s="15">
        <v>0</v>
      </c>
      <c r="W732" s="15">
        <v>2.5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 t="s">
        <v>138</v>
      </c>
      <c r="AD732" s="15" t="s">
        <v>139</v>
      </c>
      <c r="AE732" s="15">
        <v>40.299999999999997</v>
      </c>
      <c r="AF732" s="15">
        <v>7.5</v>
      </c>
      <c r="AG732" s="15">
        <v>1</v>
      </c>
      <c r="AH732" s="15">
        <v>0.4</v>
      </c>
      <c r="AI732" s="15">
        <v>1.3</v>
      </c>
      <c r="AJ732" s="16">
        <f t="shared" si="380"/>
        <v>0.9</v>
      </c>
      <c r="AK732" s="16" t="s">
        <v>135</v>
      </c>
      <c r="AL732" s="16" t="s">
        <v>135</v>
      </c>
      <c r="AM732" s="15" t="s">
        <v>140</v>
      </c>
      <c r="AN732" s="16">
        <f t="shared" si="381"/>
        <v>2</v>
      </c>
      <c r="AO732" s="16">
        <v>0</v>
      </c>
      <c r="AP732" s="16">
        <v>0</v>
      </c>
      <c r="AQ732" s="16">
        <v>0</v>
      </c>
      <c r="AR732" s="16">
        <v>0</v>
      </c>
      <c r="AS732" s="16">
        <v>0</v>
      </c>
      <c r="AT732" s="16" t="s">
        <v>135</v>
      </c>
      <c r="AU732" s="17">
        <f t="shared" si="382"/>
        <v>0</v>
      </c>
      <c r="AV732" s="17"/>
      <c r="AW732" s="17">
        <f>VLOOKUP(I732,ABNT5101!$I$3:$J$9,2)</f>
        <v>10</v>
      </c>
      <c r="AX732" s="17">
        <f>VLOOKUP(I732,ABNT5101!$I$3:$M$9,5)</f>
        <v>0.18</v>
      </c>
      <c r="AY732" s="131" t="str">
        <f>_xlfn.XLOOKUP(I732,ABNT5101!$I:$I,ABNT5101!$L:$L)</f>
        <v>-</v>
      </c>
      <c r="AZ732" s="131">
        <f>_xlfn.XLOOKUP(I732,ABNT5101!$I:$I,ABNT5101!M:M)</f>
        <v>0.18</v>
      </c>
      <c r="BA732" s="131" t="str">
        <f>_xlfn.XLOOKUP(I732,ABNT5101!$I:$I,ABNT5101!N:N)</f>
        <v>-</v>
      </c>
      <c r="BB732" s="131">
        <f>_xlfn.XLOOKUP(I732,ABNT5101!$I:$I,ABNT5101!O:O)</f>
        <v>16</v>
      </c>
      <c r="BC732" s="18" t="str">
        <f t="shared" si="383"/>
        <v>ATENDE</v>
      </c>
      <c r="BD732" s="19">
        <f t="shared" si="384"/>
        <v>0.21199999999999997</v>
      </c>
      <c r="BE732" s="19">
        <f t="shared" si="385"/>
        <v>0.88888888888888906</v>
      </c>
      <c r="BF732" s="19" t="str">
        <f t="shared" si="386"/>
        <v>-</v>
      </c>
      <c r="BG732" s="20">
        <v>12.12</v>
      </c>
      <c r="BH732" s="20">
        <v>0.34</v>
      </c>
      <c r="BI732" s="20"/>
      <c r="BJ732" s="20"/>
      <c r="BK732" s="21"/>
      <c r="BL732" s="20"/>
      <c r="BM732" s="18" t="str">
        <f t="shared" si="387"/>
        <v>ATENDE</v>
      </c>
      <c r="BN732" s="18" t="str">
        <f t="shared" si="388"/>
        <v>ATENDE</v>
      </c>
      <c r="BO732" s="18" t="str">
        <f t="shared" si="389"/>
        <v>ATENDE</v>
      </c>
      <c r="BP732" s="18" t="str">
        <f t="shared" si="390"/>
        <v>ATENDE</v>
      </c>
      <c r="BQ732" s="22" t="str">
        <f t="shared" si="391"/>
        <v>C4</v>
      </c>
      <c r="BR732" s="22" t="s">
        <v>136</v>
      </c>
      <c r="BS732" s="23">
        <f t="shared" si="392"/>
        <v>1.5233333333333334</v>
      </c>
      <c r="BT732" s="20">
        <v>7.57</v>
      </c>
      <c r="BU732" s="20">
        <v>4.37</v>
      </c>
      <c r="BV732" s="132">
        <f>IF(BR732="-","-",_xlfn.XLOOKUP(BR732,ABNT5101!$B$4:$B$9,ABNT5101!$C$4:$C$9))</f>
        <v>3</v>
      </c>
      <c r="BW732" s="132">
        <f>IF(BR732="-","-",_xlfn.XLOOKUP(BR732,ABNT5101!$B$4:$B$9,ABNT5101!$D$4:$D$9))</f>
        <v>0.6</v>
      </c>
      <c r="BX732" s="18" t="str">
        <f t="shared" si="393"/>
        <v>ATENDE</v>
      </c>
      <c r="BY732" s="18" t="str">
        <f t="shared" si="394"/>
        <v>ATENDE</v>
      </c>
      <c r="BZ732" s="18" t="str">
        <f t="shared" si="395"/>
        <v>ATENDE</v>
      </c>
      <c r="CA732" s="22" t="str">
        <f t="shared" si="373"/>
        <v>P6</v>
      </c>
      <c r="CB732" s="23">
        <f t="shared" si="396"/>
        <v>2.2566666666666664</v>
      </c>
      <c r="CC732" s="22">
        <v>9.77</v>
      </c>
      <c r="CD732" s="22">
        <v>2</v>
      </c>
      <c r="CE732" s="130">
        <f>IF(CA732="-","-",_xlfn.XLOOKUP(CA732,ABNT5101!$B$4:$B$9,ABNT5101!$C$4:$C$9))</f>
        <v>3</v>
      </c>
      <c r="CF732" s="130">
        <f>IF(CA732="-","-",_xlfn.XLOOKUP(CA732,ABNT5101!$B$4:$B$9,ABNT5101!$D$4:$D$9))</f>
        <v>0.6</v>
      </c>
      <c r="CG732" s="18" t="str">
        <f t="shared" si="397"/>
        <v>ATENDE</v>
      </c>
      <c r="CH732" s="18" t="str">
        <f t="shared" si="398"/>
        <v>ATENDE</v>
      </c>
      <c r="CI732" s="18" t="str">
        <f t="shared" si="399"/>
        <v>ATENDE</v>
      </c>
      <c r="CJ732" s="133" t="str">
        <f>_xlfn.XLOOKUP(CK732,'Banco de dados'!$B:$B,'Banco de dados'!$D:$D)</f>
        <v>SX LIGHTING</v>
      </c>
      <c r="CK732" s="145" t="s">
        <v>805</v>
      </c>
      <c r="CL732" s="24" t="str">
        <f>_xlfn.XLOOKUP(CK732,'Banco de dados'!$B:$B,'Banco de dados'!$E:$E)</f>
        <v>SXINEVO050K40L12CZF7PHF</v>
      </c>
      <c r="CM732" s="24"/>
      <c r="CN732" s="24" t="e">
        <f>IF(CM732="-","-",_xlfn.XLOOKUP(CM732,'Banco de dados'!$B:$B,'Banco de dados'!$E:$E))</f>
        <v>#N/A</v>
      </c>
      <c r="CO732" s="26">
        <v>1</v>
      </c>
      <c r="CP732" s="24">
        <f>_xlfn.XLOOKUP(CK732,'Banco de dados'!$B:$B,'Banco de dados'!$H:$H)</f>
        <v>50</v>
      </c>
      <c r="CQ732" s="24">
        <f>_xlfn.XLOOKUP(CM732,'Banco de dados'!$B:$B,'Banco de dados'!$H:$H)</f>
        <v>0</v>
      </c>
      <c r="CR732" s="24">
        <f>_xlfn.XLOOKUP(CK732,'Banco de dados'!$B:$B,'Banco de dados'!$F:$F)</f>
        <v>8650</v>
      </c>
      <c r="CS732" s="24">
        <f>_xlfn.XLOOKUP(CM732,'Banco de dados'!$B:$B,'Banco de dados'!$F:$F)</f>
        <v>0</v>
      </c>
      <c r="CT732" s="25">
        <v>0</v>
      </c>
      <c r="CU732" s="25"/>
      <c r="CV732" s="24" t="str">
        <f>IF(AI732&lt;=0.5,"Curto I",IF(AND(AI732&gt;='Braços de IP'!$B$9,AI732&lt;='Braços de IP'!$D$9),'Braços de IP'!$E$9,IF(AND(AI732&gt;='Braços de IP'!$B$10,AI732&lt;='Braços de IP'!$D$10),'Braços de IP'!$E$10,IF(AND(AI732&gt;='Braços de IP'!$B$11,AI732&lt;='Braços de IP'!$D$11),'Braços de IP'!$E$11,IF(AND(AI732&gt;='Braços de IP'!$B$12,AI732&lt;='Braços de IP'!$D$12),'Braços de IP'!$E$12,IF(AND(AI732&gt;='Braços de IP'!$B$13,AI732&lt;='Braços de IP'!$D$13),'Braços de IP'!$E$13,IF(AND(AI732&gt;='Braços de IP'!$B$14,AI732&lt;='Braços de IP'!$D$14),'Braços de IP'!$E$14,"ERRO")))))))</f>
        <v>Curto II</v>
      </c>
      <c r="CW732" s="25"/>
      <c r="CX732" s="24" t="str">
        <f>IF($CW732="","",VLOOKUP($CW732,'Braços de IP'!$E$9:$I$15,2,0))</f>
        <v/>
      </c>
      <c r="CY732" s="27" t="str">
        <f>IF($CW732="","",VLOOKUP($CW732,'Braços de IP'!$E$9:$I$15,5,0))</f>
        <v/>
      </c>
      <c r="CZ732" s="24"/>
      <c r="DA732" s="24"/>
      <c r="DB732" s="24"/>
      <c r="DC732" s="24"/>
      <c r="DD732" s="24"/>
      <c r="DE732" s="24"/>
      <c r="DF732" s="28">
        <v>30</v>
      </c>
      <c r="DG732" s="29">
        <v>125</v>
      </c>
      <c r="DH732" s="28">
        <v>155</v>
      </c>
      <c r="DI732" s="30">
        <v>0.76</v>
      </c>
      <c r="DJ732" s="32"/>
      <c r="DK732" s="15"/>
      <c r="DL732" s="15" t="s">
        <v>141</v>
      </c>
      <c r="DM732" s="15"/>
      <c r="DN732" s="33">
        <v>0.76</v>
      </c>
    </row>
    <row r="733" spans="2:119" ht="15.75" hidden="1" customHeight="1" x14ac:dyDescent="0.3">
      <c r="C733" t="s">
        <v>991</v>
      </c>
      <c r="D733" s="15">
        <v>244</v>
      </c>
      <c r="E733" s="15" t="s">
        <v>132</v>
      </c>
      <c r="F733" s="15" t="s">
        <v>417</v>
      </c>
      <c r="G733" s="15">
        <v>-30.02084013</v>
      </c>
      <c r="H733" s="15">
        <v>-50.150235360000003</v>
      </c>
      <c r="I733" s="15" t="s">
        <v>154</v>
      </c>
      <c r="J733" s="15" t="s">
        <v>135</v>
      </c>
      <c r="K733" s="15" t="s">
        <v>136</v>
      </c>
      <c r="L733" s="15" t="s">
        <v>148</v>
      </c>
      <c r="M733" s="15">
        <v>100</v>
      </c>
      <c r="N733" s="15">
        <v>17</v>
      </c>
      <c r="O733" s="15">
        <v>0</v>
      </c>
      <c r="P733" s="15">
        <v>250</v>
      </c>
      <c r="Q733" s="20">
        <v>2</v>
      </c>
      <c r="R733" s="16">
        <v>2.5</v>
      </c>
      <c r="S733" s="16">
        <v>7</v>
      </c>
      <c r="T733" s="15"/>
      <c r="U733" s="15"/>
      <c r="V733" s="15">
        <v>0</v>
      </c>
      <c r="W733" s="15">
        <v>2.5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 t="s">
        <v>138</v>
      </c>
      <c r="AD733" s="15" t="s">
        <v>139</v>
      </c>
      <c r="AE733" s="15">
        <v>40.299999999999997</v>
      </c>
      <c r="AF733" s="15">
        <v>7.5</v>
      </c>
      <c r="AG733" s="15">
        <v>1</v>
      </c>
      <c r="AH733" s="15">
        <v>0.4</v>
      </c>
      <c r="AI733" s="15">
        <v>1.3</v>
      </c>
      <c r="AJ733" s="16">
        <f t="shared" si="380"/>
        <v>0.9</v>
      </c>
      <c r="AK733" s="16" t="s">
        <v>135</v>
      </c>
      <c r="AL733" s="16" t="s">
        <v>135</v>
      </c>
      <c r="AM733" s="15" t="s">
        <v>140</v>
      </c>
      <c r="AN733" s="16">
        <f t="shared" si="381"/>
        <v>2</v>
      </c>
      <c r="AO733" s="16">
        <v>0</v>
      </c>
      <c r="AP733" s="16">
        <v>0</v>
      </c>
      <c r="AQ733" s="16">
        <v>0</v>
      </c>
      <c r="AR733" s="16">
        <v>0</v>
      </c>
      <c r="AS733" s="16">
        <v>0</v>
      </c>
      <c r="AT733" s="16" t="s">
        <v>135</v>
      </c>
      <c r="AU733" s="17">
        <f t="shared" si="382"/>
        <v>0</v>
      </c>
      <c r="AV733" s="17"/>
      <c r="AW733" s="17">
        <f>VLOOKUP(I733,ABNT5101!$I$3:$J$9,2)</f>
        <v>10</v>
      </c>
      <c r="AX733" s="17">
        <f>VLOOKUP(I733,ABNT5101!$I$3:$M$9,5)</f>
        <v>0.18</v>
      </c>
      <c r="AY733" s="131" t="str">
        <f>_xlfn.XLOOKUP(I733,ABNT5101!$I:$I,ABNT5101!$L:$L)</f>
        <v>-</v>
      </c>
      <c r="AZ733" s="131">
        <f>_xlfn.XLOOKUP(I733,ABNT5101!$I:$I,ABNT5101!M:M)</f>
        <v>0.18</v>
      </c>
      <c r="BA733" s="131" t="str">
        <f>_xlfn.XLOOKUP(I733,ABNT5101!$I:$I,ABNT5101!N:N)</f>
        <v>-</v>
      </c>
      <c r="BB733" s="131">
        <f>_xlfn.XLOOKUP(I733,ABNT5101!$I:$I,ABNT5101!O:O)</f>
        <v>16</v>
      </c>
      <c r="BC733" s="18" t="str">
        <f t="shared" si="383"/>
        <v>ATENDE</v>
      </c>
      <c r="BD733" s="19">
        <f t="shared" si="384"/>
        <v>0.1140000000000001</v>
      </c>
      <c r="BE733" s="19">
        <f t="shared" si="385"/>
        <v>0.44444444444444464</v>
      </c>
      <c r="BF733" s="19" t="str">
        <f t="shared" si="386"/>
        <v>-</v>
      </c>
      <c r="BG733" s="20">
        <v>11.14</v>
      </c>
      <c r="BH733" s="20">
        <v>0.26</v>
      </c>
      <c r="BI733" s="20"/>
      <c r="BJ733" s="20"/>
      <c r="BK733" s="21"/>
      <c r="BL733" s="20"/>
      <c r="BM733" s="18" t="str">
        <f t="shared" si="387"/>
        <v>ATENDE</v>
      </c>
      <c r="BN733" s="18" t="str">
        <f t="shared" si="388"/>
        <v>ATENDE</v>
      </c>
      <c r="BO733" s="18" t="str">
        <f t="shared" si="389"/>
        <v>ATENDE</v>
      </c>
      <c r="BP733" s="18" t="str">
        <f t="shared" si="390"/>
        <v>ATENDE</v>
      </c>
      <c r="BQ733" s="22" t="str">
        <f t="shared" si="391"/>
        <v>C4</v>
      </c>
      <c r="BR733" s="22" t="s">
        <v>136</v>
      </c>
      <c r="BS733" s="23">
        <f t="shared" si="392"/>
        <v>0.54</v>
      </c>
      <c r="BT733" s="20">
        <v>4.62</v>
      </c>
      <c r="BU733" s="20">
        <v>1.49</v>
      </c>
      <c r="BV733" s="132">
        <f>IF(BR733="-","-",_xlfn.XLOOKUP(BR733,ABNT5101!$B$4:$B$9,ABNT5101!$C$4:$C$9))</f>
        <v>3</v>
      </c>
      <c r="BW733" s="132">
        <f>IF(BR733="-","-",_xlfn.XLOOKUP(BR733,ABNT5101!$B$4:$B$9,ABNT5101!$D$4:$D$9))</f>
        <v>0.6</v>
      </c>
      <c r="BX733" s="18" t="str">
        <f t="shared" si="393"/>
        <v>ATENDE</v>
      </c>
      <c r="BY733" s="18" t="str">
        <f t="shared" si="394"/>
        <v>ATENDE</v>
      </c>
      <c r="BZ733" s="18" t="str">
        <f t="shared" si="395"/>
        <v>ATENDE</v>
      </c>
      <c r="CA733" s="22" t="str">
        <f t="shared" si="373"/>
        <v>P6</v>
      </c>
      <c r="CB733" s="23">
        <f t="shared" si="396"/>
        <v>2.0666666666666664</v>
      </c>
      <c r="CC733" s="22">
        <v>9.1999999999999993</v>
      </c>
      <c r="CD733" s="22">
        <v>2.52</v>
      </c>
      <c r="CE733" s="130">
        <f>IF(CA733="-","-",_xlfn.XLOOKUP(CA733,ABNT5101!$B$4:$B$9,ABNT5101!$C$4:$C$9))</f>
        <v>3</v>
      </c>
      <c r="CF733" s="130">
        <f>IF(CA733="-","-",_xlfn.XLOOKUP(CA733,ABNT5101!$B$4:$B$9,ABNT5101!$D$4:$D$9))</f>
        <v>0.6</v>
      </c>
      <c r="CG733" s="18" t="str">
        <f t="shared" si="397"/>
        <v>ATENDE</v>
      </c>
      <c r="CH733" s="18" t="str">
        <f t="shared" si="398"/>
        <v>ATENDE</v>
      </c>
      <c r="CI733" s="18" t="str">
        <f t="shared" si="399"/>
        <v>ATENDE</v>
      </c>
      <c r="CJ733" s="133" t="str">
        <f>_xlfn.XLOOKUP(CK733,'Banco de dados'!$B:$B,'Banco de dados'!$D:$D)</f>
        <v>TECNOWATT</v>
      </c>
      <c r="CK733" s="145" t="s">
        <v>828</v>
      </c>
      <c r="CL733" s="24" t="str">
        <f>_xlfn.XLOOKUP(CK733,'Banco de dados'!$B:$B,'Banco de dados'!$E:$E)</f>
        <v>SIGSAGPTLRRSSNDL_50W_61IBBRS
1-10C1MUN6.5</v>
      </c>
      <c r="CM733" s="24"/>
      <c r="CN733" s="24" t="e">
        <f>IF(CM733="-","-",_xlfn.XLOOKUP(CM733,'Banco de dados'!$B:$B,'Banco de dados'!$E:$E))</f>
        <v>#N/A</v>
      </c>
      <c r="CO733" s="26">
        <v>1</v>
      </c>
      <c r="CP733" s="24">
        <f>_xlfn.XLOOKUP(CK733,'Banco de dados'!$B:$B,'Banco de dados'!$H:$H)</f>
        <v>50</v>
      </c>
      <c r="CQ733" s="24">
        <f>_xlfn.XLOOKUP(CM733,'Banco de dados'!$B:$B,'Banco de dados'!$H:$H)</f>
        <v>0</v>
      </c>
      <c r="CR733" s="24">
        <f>_xlfn.XLOOKUP(CK733,'Banco de dados'!$B:$B,'Banco de dados'!$F:$F)</f>
        <v>8163</v>
      </c>
      <c r="CS733" s="24">
        <f>_xlfn.XLOOKUP(CM733,'Banco de dados'!$B:$B,'Banco de dados'!$F:$F)</f>
        <v>0</v>
      </c>
      <c r="CT733" s="25">
        <v>0</v>
      </c>
      <c r="CU733" s="25"/>
      <c r="CV733" s="24" t="str">
        <f>IF(AI733&lt;=0.5,"Curto I",IF(AND(AI733&gt;='Braços de IP'!$B$9,AI733&lt;='Braços de IP'!$D$9),'Braços de IP'!$E$9,IF(AND(AI733&gt;='Braços de IP'!$B$10,AI733&lt;='Braços de IP'!$D$10),'Braços de IP'!$E$10,IF(AND(AI733&gt;='Braços de IP'!$B$11,AI733&lt;='Braços de IP'!$D$11),'Braços de IP'!$E$11,IF(AND(AI733&gt;='Braços de IP'!$B$12,AI733&lt;='Braços de IP'!$D$12),'Braços de IP'!$E$12,IF(AND(AI733&gt;='Braços de IP'!$B$13,AI733&lt;='Braços de IP'!$D$13),'Braços de IP'!$E$13,IF(AND(AI733&gt;='Braços de IP'!$B$14,AI733&lt;='Braços de IP'!$D$14),'Braços de IP'!$E$14,"ERRO")))))))</f>
        <v>Curto II</v>
      </c>
      <c r="CW733" s="25"/>
      <c r="CX733" s="24" t="str">
        <f>IF($CW733="","",VLOOKUP($CW733,'Braços de IP'!$E$9:$I$15,2,0))</f>
        <v/>
      </c>
      <c r="CY733" s="27" t="str">
        <f>IF($CW733="","",VLOOKUP($CW733,'Braços de IP'!$E$9:$I$15,5,0))</f>
        <v/>
      </c>
      <c r="CZ733" s="24"/>
      <c r="DA733" s="24"/>
      <c r="DB733" s="24"/>
      <c r="DC733" s="24"/>
      <c r="DD733" s="24"/>
      <c r="DE733" s="24"/>
      <c r="DF733" s="28">
        <v>30</v>
      </c>
      <c r="DG733" s="29">
        <v>125</v>
      </c>
      <c r="DH733" s="28">
        <v>155</v>
      </c>
      <c r="DI733" s="30">
        <v>0.76</v>
      </c>
      <c r="DJ733" s="32"/>
      <c r="DK733" s="15"/>
      <c r="DL733" s="15" t="s">
        <v>141</v>
      </c>
      <c r="DM733" s="15"/>
      <c r="DN733" s="33">
        <v>0.76</v>
      </c>
    </row>
    <row r="734" spans="2:119" ht="15.75" hidden="1" customHeight="1" x14ac:dyDescent="0.3">
      <c r="B734" s="161" t="s">
        <v>1035</v>
      </c>
      <c r="C734" t="s">
        <v>991</v>
      </c>
      <c r="D734" s="159">
        <v>245</v>
      </c>
      <c r="E734" s="159" t="s">
        <v>132</v>
      </c>
      <c r="F734" s="15" t="s">
        <v>418</v>
      </c>
      <c r="G734" s="15">
        <v>-29.997101359999998</v>
      </c>
      <c r="H734" s="15">
        <v>-50.148150659999999</v>
      </c>
      <c r="I734" s="15" t="s">
        <v>134</v>
      </c>
      <c r="J734" s="15" t="s">
        <v>135</v>
      </c>
      <c r="K734" s="15" t="s">
        <v>136</v>
      </c>
      <c r="L734" s="15" t="s">
        <v>137</v>
      </c>
      <c r="M734" s="15">
        <v>50</v>
      </c>
      <c r="N734" s="15">
        <v>0</v>
      </c>
      <c r="O734" s="15">
        <v>0</v>
      </c>
      <c r="P734" s="15">
        <v>250</v>
      </c>
      <c r="Q734" s="20">
        <v>2</v>
      </c>
      <c r="R734" s="16">
        <v>4</v>
      </c>
      <c r="S734" s="16">
        <v>7.5</v>
      </c>
      <c r="T734" s="15"/>
      <c r="U734" s="15"/>
      <c r="V734" s="15">
        <v>0</v>
      </c>
      <c r="W734" s="15">
        <v>3.5</v>
      </c>
      <c r="X734" s="15">
        <v>0</v>
      </c>
      <c r="Y734" s="15">
        <v>0</v>
      </c>
      <c r="Z734" s="15">
        <v>0</v>
      </c>
      <c r="AA734" s="15">
        <v>0</v>
      </c>
      <c r="AB734" s="15">
        <v>0</v>
      </c>
      <c r="AC734" s="160" t="s">
        <v>149</v>
      </c>
      <c r="AD734" s="15" t="s">
        <v>139</v>
      </c>
      <c r="AE734" s="15">
        <v>24.5</v>
      </c>
      <c r="AF734" s="15">
        <v>7</v>
      </c>
      <c r="AG734" s="15">
        <v>1</v>
      </c>
      <c r="AH734" s="15">
        <v>0.4</v>
      </c>
      <c r="AI734" s="15">
        <v>2.5</v>
      </c>
      <c r="AJ734" s="16">
        <f t="shared" si="380"/>
        <v>2.1</v>
      </c>
      <c r="AK734" s="16" t="s">
        <v>135</v>
      </c>
      <c r="AL734" s="16" t="s">
        <v>135</v>
      </c>
      <c r="AM734" s="15" t="s">
        <v>140</v>
      </c>
      <c r="AN734" s="16">
        <f t="shared" si="381"/>
        <v>2</v>
      </c>
      <c r="AO734" s="16">
        <v>0</v>
      </c>
      <c r="AP734" s="16">
        <v>0</v>
      </c>
      <c r="AQ734" s="16">
        <v>0</v>
      </c>
      <c r="AR734" s="16">
        <v>0</v>
      </c>
      <c r="AS734" s="16">
        <v>0</v>
      </c>
      <c r="AT734" s="16" t="s">
        <v>135</v>
      </c>
      <c r="AU734" s="17">
        <f t="shared" si="382"/>
        <v>0</v>
      </c>
      <c r="AV734" s="17"/>
      <c r="AW734" s="17">
        <f>VLOOKUP(I734,ABNT5101!$I$3:$J$9,2)</f>
        <v>7.5</v>
      </c>
      <c r="AX734" s="17">
        <f>VLOOKUP(I734,ABNT5101!$I$3:$M$9,5)</f>
        <v>0.18</v>
      </c>
      <c r="AY734" s="131" t="str">
        <f>_xlfn.XLOOKUP(I734,ABNT5101!$I:$I,ABNT5101!$L:$L)</f>
        <v>-</v>
      </c>
      <c r="AZ734" s="131">
        <f>_xlfn.XLOOKUP(I734,ABNT5101!$I:$I,ABNT5101!M:M)</f>
        <v>0.18</v>
      </c>
      <c r="BA734" s="131" t="str">
        <f>_xlfn.XLOOKUP(I734,ABNT5101!$I:$I,ABNT5101!N:N)</f>
        <v>-</v>
      </c>
      <c r="BB734" s="131">
        <f>_xlfn.XLOOKUP(I734,ABNT5101!$I:$I,ABNT5101!O:O)</f>
        <v>16</v>
      </c>
      <c r="BC734" s="18" t="str">
        <f t="shared" si="383"/>
        <v>ATENDE</v>
      </c>
      <c r="BD734" s="19">
        <f t="shared" si="384"/>
        <v>0.26</v>
      </c>
      <c r="BE734" s="19">
        <f t="shared" si="385"/>
        <v>2.0555555555555558</v>
      </c>
      <c r="BF734" s="19" t="str">
        <f t="shared" si="386"/>
        <v>-</v>
      </c>
      <c r="BG734" s="20">
        <v>9.4499999999999993</v>
      </c>
      <c r="BH734" s="20">
        <v>0.55000000000000004</v>
      </c>
      <c r="BI734" s="20"/>
      <c r="BJ734" s="20"/>
      <c r="BK734" s="21"/>
      <c r="BL734" s="20"/>
      <c r="BM734" s="18" t="str">
        <f t="shared" si="387"/>
        <v>ATENDE</v>
      </c>
      <c r="BN734" s="18" t="str">
        <f t="shared" si="388"/>
        <v>ATENDE</v>
      </c>
      <c r="BO734" s="18" t="str">
        <f t="shared" si="389"/>
        <v>ATENDE</v>
      </c>
      <c r="BP734" s="18" t="str">
        <f t="shared" si="390"/>
        <v>ATENDE</v>
      </c>
      <c r="BQ734" s="22" t="str">
        <f t="shared" si="391"/>
        <v>C5</v>
      </c>
      <c r="BR734" s="22" t="str">
        <f t="shared" ref="BR734:BR736" si="400">K734</f>
        <v>P6</v>
      </c>
      <c r="BS734" s="23">
        <f t="shared" si="392"/>
        <v>0.9933333333333334</v>
      </c>
      <c r="BT734" s="20">
        <v>5.98</v>
      </c>
      <c r="BU734" s="20">
        <v>3.55</v>
      </c>
      <c r="BV734" s="132">
        <f>IF(BR734="-","-",_xlfn.XLOOKUP(BR734,ABNT5101!$B$4:$B$9,ABNT5101!$C$4:$C$9))</f>
        <v>3</v>
      </c>
      <c r="BW734" s="132">
        <f>IF(BR734="-","-",_xlfn.XLOOKUP(BR734,ABNT5101!$B$4:$B$9,ABNT5101!$D$4:$D$9))</f>
        <v>0.6</v>
      </c>
      <c r="BX734" s="18" t="str">
        <f t="shared" si="393"/>
        <v>ATENDE</v>
      </c>
      <c r="BY734" s="18" t="str">
        <f t="shared" si="394"/>
        <v>ATENDE</v>
      </c>
      <c r="BZ734" s="18" t="str">
        <f t="shared" si="395"/>
        <v>ATENDE</v>
      </c>
      <c r="CA734" s="22" t="s">
        <v>136</v>
      </c>
      <c r="CB734" s="23">
        <f t="shared" si="396"/>
        <v>0.7699999999999998</v>
      </c>
      <c r="CC734" s="22">
        <v>5.31</v>
      </c>
      <c r="CD734" s="22">
        <v>2.88</v>
      </c>
      <c r="CE734" s="130">
        <f>IF(CA734="-","-",_xlfn.XLOOKUP(CA734,ABNT5101!$B$4:$B$9,ABNT5101!$C$4:$C$9))</f>
        <v>3</v>
      </c>
      <c r="CF734" s="130">
        <f>IF(CA734="-","-",_xlfn.XLOOKUP(CA734,ABNT5101!$B$4:$B$9,ABNT5101!$D$4:$D$9))</f>
        <v>0.6</v>
      </c>
      <c r="CG734" s="18" t="str">
        <f t="shared" si="397"/>
        <v>ATENDE</v>
      </c>
      <c r="CH734" s="18" t="str">
        <f t="shared" si="398"/>
        <v>ATENDE</v>
      </c>
      <c r="CI734" s="18" t="str">
        <f t="shared" si="399"/>
        <v>ATENDE</v>
      </c>
      <c r="CJ734" s="133" t="str">
        <f>_xlfn.XLOOKUP(CK734,'Banco de dados'!$B:$B,'Banco de dados'!$D:$D)</f>
        <v>LEDSTAR</v>
      </c>
      <c r="CK734" s="145" t="s">
        <v>707</v>
      </c>
      <c r="CL734" s="24" t="str">
        <f>_xlfn.XLOOKUP(CK734,'Banco de dados'!$B:$B,'Banco de dados'!$E:$E)</f>
        <v>LUM LED SL VT 9.1 28W</v>
      </c>
      <c r="CM734" s="24"/>
      <c r="CN734" s="24">
        <f>IF(CM734="-","-",_xlfn.XLOOKUP(CM734,'Banco de dados'!$B:$B,'Banco de dados'!$E:$E))</f>
        <v>0</v>
      </c>
      <c r="CO734" s="26">
        <v>1</v>
      </c>
      <c r="CP734" s="24">
        <f>_xlfn.XLOOKUP(CK734,'Banco de dados'!$B:$B,'Banco de dados'!$H:$H)</f>
        <v>28</v>
      </c>
      <c r="CQ734" s="24">
        <f>_xlfn.XLOOKUP(CM734,'Banco de dados'!$B:$B,'Banco de dados'!$H:$H)</f>
        <v>0</v>
      </c>
      <c r="CR734" s="24">
        <f>_xlfn.XLOOKUP(CK734,'Banco de dados'!$B:$B,'Banco de dados'!$F:$F)</f>
        <v>4927.3500000000004</v>
      </c>
      <c r="CS734" s="24">
        <f>_xlfn.XLOOKUP(CM734,'Banco de dados'!$B:$B,'Banco de dados'!$F:$F)</f>
        <v>0</v>
      </c>
      <c r="CT734" s="25">
        <v>0</v>
      </c>
      <c r="CU734" s="25"/>
      <c r="CV734" s="24" t="str">
        <f>IF(AI734&lt;=0.5,"Curto I",IF(AND(AI734&gt;='Braços de IP'!$B$9,AI734&lt;='Braços de IP'!$D$9),'Braços de IP'!$E$9,IF(AND(AI734&gt;='Braços de IP'!$B$10,AI734&lt;='Braços de IP'!$D$10),'Braços de IP'!$E$10,IF(AND(AI734&gt;='Braços de IP'!$B$11,AI734&lt;='Braços de IP'!$D$11),'Braços de IP'!$E$11,IF(AND(AI734&gt;='Braços de IP'!$B$12,AI734&lt;='Braços de IP'!$D$12),'Braços de IP'!$E$12,IF(AND(AI734&gt;='Braços de IP'!$B$13,AI734&lt;='Braços de IP'!$D$13),'Braços de IP'!$E$13,IF(AND(AI734&gt;='Braços de IP'!$B$14,AI734&lt;='Braços de IP'!$D$14),'Braços de IP'!$E$14,"ERRO")))))))</f>
        <v>Médio II</v>
      </c>
      <c r="CW734" s="25"/>
      <c r="CX734" s="24" t="str">
        <f>IF($CW734="","",VLOOKUP($CW734,'Braços de IP'!$E$9:$I$15,2,0))</f>
        <v/>
      </c>
      <c r="CY734" s="27" t="str">
        <f>IF($CW734="","",VLOOKUP($CW734,'Braços de IP'!$E$9:$I$15,5,0))</f>
        <v/>
      </c>
      <c r="CZ734" s="24"/>
      <c r="DA734" s="24"/>
      <c r="DB734" s="24"/>
      <c r="DC734" s="24"/>
      <c r="DD734" s="24"/>
      <c r="DE734" s="24"/>
      <c r="DF734" s="28">
        <v>30</v>
      </c>
      <c r="DG734" s="29">
        <v>125</v>
      </c>
      <c r="DH734" s="28">
        <v>155</v>
      </c>
      <c r="DI734" s="30">
        <v>0.76</v>
      </c>
      <c r="DJ734" s="32"/>
      <c r="DK734" s="15"/>
      <c r="DL734" s="15" t="s">
        <v>141</v>
      </c>
      <c r="DM734" s="15"/>
      <c r="DN734" s="33">
        <v>0.76</v>
      </c>
    </row>
    <row r="735" spans="2:119" ht="15.75" hidden="1" customHeight="1" x14ac:dyDescent="0.3">
      <c r="B735" s="161" t="s">
        <v>1035</v>
      </c>
      <c r="C735" t="s">
        <v>991</v>
      </c>
      <c r="D735" s="159">
        <v>245</v>
      </c>
      <c r="E735" s="159" t="s">
        <v>132</v>
      </c>
      <c r="F735" s="15" t="s">
        <v>418</v>
      </c>
      <c r="G735" s="15">
        <v>-29.997101359999998</v>
      </c>
      <c r="H735" s="15">
        <v>-50.148150659999999</v>
      </c>
      <c r="I735" s="15" t="s">
        <v>134</v>
      </c>
      <c r="J735" s="15" t="s">
        <v>135</v>
      </c>
      <c r="K735" s="15" t="s">
        <v>136</v>
      </c>
      <c r="L735" s="15" t="s">
        <v>137</v>
      </c>
      <c r="M735" s="15">
        <v>50</v>
      </c>
      <c r="N735" s="15">
        <v>0</v>
      </c>
      <c r="O735" s="15">
        <v>0</v>
      </c>
      <c r="P735" s="15">
        <v>250</v>
      </c>
      <c r="Q735" s="20">
        <v>2</v>
      </c>
      <c r="R735" s="16">
        <v>4</v>
      </c>
      <c r="S735" s="16">
        <v>7.5</v>
      </c>
      <c r="T735" s="15"/>
      <c r="U735" s="15"/>
      <c r="V735" s="15">
        <v>0</v>
      </c>
      <c r="W735" s="15">
        <v>3.5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60" t="s">
        <v>149</v>
      </c>
      <c r="AD735" s="15" t="s">
        <v>139</v>
      </c>
      <c r="AE735" s="15">
        <v>24.5</v>
      </c>
      <c r="AF735" s="15">
        <v>7</v>
      </c>
      <c r="AG735" s="15">
        <v>1</v>
      </c>
      <c r="AH735" s="15">
        <v>0.4</v>
      </c>
      <c r="AI735" s="15">
        <v>2.5</v>
      </c>
      <c r="AJ735" s="16">
        <f t="shared" si="380"/>
        <v>2.1</v>
      </c>
      <c r="AK735" s="16" t="s">
        <v>135</v>
      </c>
      <c r="AL735" s="16" t="s">
        <v>135</v>
      </c>
      <c r="AM735" s="15" t="s">
        <v>140</v>
      </c>
      <c r="AN735" s="16">
        <f t="shared" si="381"/>
        <v>2</v>
      </c>
      <c r="AO735" s="16">
        <v>0</v>
      </c>
      <c r="AP735" s="16">
        <v>0</v>
      </c>
      <c r="AQ735" s="16">
        <v>0</v>
      </c>
      <c r="AR735" s="16">
        <v>0</v>
      </c>
      <c r="AS735" s="16">
        <v>0</v>
      </c>
      <c r="AT735" s="16" t="s">
        <v>135</v>
      </c>
      <c r="AU735" s="17">
        <f t="shared" si="382"/>
        <v>0</v>
      </c>
      <c r="AV735" s="17"/>
      <c r="AW735" s="17">
        <f>VLOOKUP(I735,ABNT5101!$I$3:$J$9,2)</f>
        <v>7.5</v>
      </c>
      <c r="AX735" s="17">
        <f>VLOOKUP(I735,ABNT5101!$I$3:$M$9,5)</f>
        <v>0.18</v>
      </c>
      <c r="AY735" s="131" t="str">
        <f>_xlfn.XLOOKUP(I735,ABNT5101!$I:$I,ABNT5101!$L:$L)</f>
        <v>-</v>
      </c>
      <c r="AZ735" s="131">
        <f>_xlfn.XLOOKUP(I735,ABNT5101!$I:$I,ABNT5101!M:M)</f>
        <v>0.18</v>
      </c>
      <c r="BA735" s="131" t="str">
        <f>_xlfn.XLOOKUP(I735,ABNT5101!$I:$I,ABNT5101!N:N)</f>
        <v>-</v>
      </c>
      <c r="BB735" s="131">
        <f>_xlfn.XLOOKUP(I735,ABNT5101!$I:$I,ABNT5101!O:O)</f>
        <v>16</v>
      </c>
      <c r="BC735" s="18" t="str">
        <f t="shared" si="383"/>
        <v>ATENDE</v>
      </c>
      <c r="BD735" s="19">
        <f t="shared" si="384"/>
        <v>0.11066666666666669</v>
      </c>
      <c r="BE735" s="19">
        <f t="shared" si="385"/>
        <v>2.7222222222222228</v>
      </c>
      <c r="BF735" s="19" t="str">
        <f t="shared" si="386"/>
        <v>-</v>
      </c>
      <c r="BG735" s="20">
        <v>8.33</v>
      </c>
      <c r="BH735" s="20">
        <v>0.67</v>
      </c>
      <c r="BI735" s="20"/>
      <c r="BJ735" s="20"/>
      <c r="BK735" s="21"/>
      <c r="BL735" s="20"/>
      <c r="BM735" s="18" t="str">
        <f t="shared" si="387"/>
        <v>ATENDE</v>
      </c>
      <c r="BN735" s="18" t="str">
        <f t="shared" si="388"/>
        <v>ATENDE</v>
      </c>
      <c r="BO735" s="18" t="str">
        <f t="shared" si="389"/>
        <v>ATENDE</v>
      </c>
      <c r="BP735" s="18" t="str">
        <f t="shared" si="390"/>
        <v>ATENDE</v>
      </c>
      <c r="BQ735" s="22" t="str">
        <f t="shared" si="391"/>
        <v>C5</v>
      </c>
      <c r="BR735" s="22" t="str">
        <f t="shared" si="400"/>
        <v>P6</v>
      </c>
      <c r="BS735" s="23">
        <f t="shared" si="392"/>
        <v>0.50333333333333319</v>
      </c>
      <c r="BT735" s="20">
        <v>4.51</v>
      </c>
      <c r="BU735" s="20">
        <v>2.27</v>
      </c>
      <c r="BV735" s="132">
        <f>IF(BR735="-","-",_xlfn.XLOOKUP(BR735,ABNT5101!$B$4:$B$9,ABNT5101!$C$4:$C$9))</f>
        <v>3</v>
      </c>
      <c r="BW735" s="132">
        <f>IF(BR735="-","-",_xlfn.XLOOKUP(BR735,ABNT5101!$B$4:$B$9,ABNT5101!$D$4:$D$9))</f>
        <v>0.6</v>
      </c>
      <c r="BX735" s="18" t="str">
        <f t="shared" si="393"/>
        <v>ATENDE</v>
      </c>
      <c r="BY735" s="18" t="str">
        <f t="shared" si="394"/>
        <v>ATENDE</v>
      </c>
      <c r="BZ735" s="18" t="str">
        <f t="shared" si="395"/>
        <v>ATENDE</v>
      </c>
      <c r="CA735" s="22" t="s">
        <v>136</v>
      </c>
      <c r="CB735" s="23">
        <f t="shared" si="396"/>
        <v>0.30000000000000004</v>
      </c>
      <c r="CC735" s="22">
        <v>3.9</v>
      </c>
      <c r="CD735" s="22">
        <v>1.78</v>
      </c>
      <c r="CE735" s="130">
        <f>IF(CA735="-","-",_xlfn.XLOOKUP(CA735,ABNT5101!$B$4:$B$9,ABNT5101!$C$4:$C$9))</f>
        <v>3</v>
      </c>
      <c r="CF735" s="130">
        <f>IF(CA735="-","-",_xlfn.XLOOKUP(CA735,ABNT5101!$B$4:$B$9,ABNT5101!$D$4:$D$9))</f>
        <v>0.6</v>
      </c>
      <c r="CG735" s="18" t="str">
        <f t="shared" si="397"/>
        <v>ATENDE</v>
      </c>
      <c r="CH735" s="18" t="str">
        <f t="shared" si="398"/>
        <v>ATENDE</v>
      </c>
      <c r="CI735" s="18" t="str">
        <f t="shared" si="399"/>
        <v>ATENDE</v>
      </c>
      <c r="CJ735" s="133" t="str">
        <f>_xlfn.XLOOKUP(CK735,'Banco de dados'!$B:$B,'Banco de dados'!$D:$D)</f>
        <v>SX LIGHTING</v>
      </c>
      <c r="CK735" s="145" t="s">
        <v>798</v>
      </c>
      <c r="CL735" s="24" t="str">
        <f>_xlfn.XLOOKUP(CK735,'Banco de dados'!$B:$B,'Banco de dados'!$E:$E)</f>
        <v>SXINEVO020K40L12CZF7PHF</v>
      </c>
      <c r="CM735" s="24"/>
      <c r="CN735" s="24">
        <f>IF(CM735="-","-",_xlfn.XLOOKUP(CM735,'Banco de dados'!$B:$B,'Banco de dados'!$E:$E))</f>
        <v>0</v>
      </c>
      <c r="CO735" s="26">
        <v>1</v>
      </c>
      <c r="CP735" s="24">
        <f>_xlfn.XLOOKUP(CK735,'Banco de dados'!$B:$B,'Banco de dados'!$H:$H)</f>
        <v>22.5</v>
      </c>
      <c r="CQ735" s="24">
        <f>_xlfn.XLOOKUP(CM735,'Banco de dados'!$B:$B,'Banco de dados'!$H:$H)</f>
        <v>0</v>
      </c>
      <c r="CR735" s="24">
        <f>_xlfn.XLOOKUP(CK735,'Banco de dados'!$B:$B,'Banco de dados'!$F:$F)</f>
        <v>3825</v>
      </c>
      <c r="CS735" s="24">
        <f>_xlfn.XLOOKUP(CM735,'Banco de dados'!$B:$B,'Banco de dados'!$F:$F)</f>
        <v>0</v>
      </c>
      <c r="CT735" s="25">
        <v>0</v>
      </c>
      <c r="CU735" s="25"/>
      <c r="CV735" s="24" t="str">
        <f>IF(AI735&lt;=0.5,"Curto I",IF(AND(AI735&gt;='Braços de IP'!$B$9,AI735&lt;='Braços de IP'!$D$9),'Braços de IP'!$E$9,IF(AND(AI735&gt;='Braços de IP'!$B$10,AI735&lt;='Braços de IP'!$D$10),'Braços de IP'!$E$10,IF(AND(AI735&gt;='Braços de IP'!$B$11,AI735&lt;='Braços de IP'!$D$11),'Braços de IP'!$E$11,IF(AND(AI735&gt;='Braços de IP'!$B$12,AI735&lt;='Braços de IP'!$D$12),'Braços de IP'!$E$12,IF(AND(AI735&gt;='Braços de IP'!$B$13,AI735&lt;='Braços de IP'!$D$13),'Braços de IP'!$E$13,IF(AND(AI735&gt;='Braços de IP'!$B$14,AI735&lt;='Braços de IP'!$D$14),'Braços de IP'!$E$14,"ERRO")))))))</f>
        <v>Médio II</v>
      </c>
      <c r="CW735" s="25"/>
      <c r="CX735" s="24" t="str">
        <f>IF($CW735="","",VLOOKUP($CW735,'Braços de IP'!$E$9:$I$15,2,0))</f>
        <v/>
      </c>
      <c r="CY735" s="27" t="str">
        <f>IF($CW735="","",VLOOKUP($CW735,'Braços de IP'!$E$9:$I$15,5,0))</f>
        <v/>
      </c>
      <c r="CZ735" s="24"/>
      <c r="DA735" s="24"/>
      <c r="DB735" s="24"/>
      <c r="DC735" s="24"/>
      <c r="DD735" s="24"/>
      <c r="DE735" s="24"/>
      <c r="DF735" s="28">
        <v>30</v>
      </c>
      <c r="DG735" s="29">
        <v>125</v>
      </c>
      <c r="DH735" s="28">
        <v>155</v>
      </c>
      <c r="DI735" s="30">
        <v>0.76</v>
      </c>
      <c r="DJ735" s="32"/>
      <c r="DK735" s="15"/>
      <c r="DL735" s="15" t="s">
        <v>141</v>
      </c>
      <c r="DM735" s="15"/>
      <c r="DN735" s="33">
        <v>0.76</v>
      </c>
    </row>
    <row r="736" spans="2:119" ht="15.75" hidden="1" customHeight="1" x14ac:dyDescent="0.3">
      <c r="B736" s="161" t="s">
        <v>1035</v>
      </c>
      <c r="C736" t="s">
        <v>991</v>
      </c>
      <c r="D736" s="159">
        <v>245</v>
      </c>
      <c r="E736" s="159" t="s">
        <v>132</v>
      </c>
      <c r="F736" s="15" t="s">
        <v>418</v>
      </c>
      <c r="G736" s="15">
        <v>-29.997101359999998</v>
      </c>
      <c r="H736" s="15">
        <v>-50.148150659999999</v>
      </c>
      <c r="I736" s="15" t="s">
        <v>134</v>
      </c>
      <c r="J736" s="15" t="s">
        <v>135</v>
      </c>
      <c r="K736" s="15" t="s">
        <v>136</v>
      </c>
      <c r="L736" s="15" t="s">
        <v>137</v>
      </c>
      <c r="M736" s="15">
        <v>50</v>
      </c>
      <c r="N736" s="15">
        <v>0</v>
      </c>
      <c r="O736" s="15">
        <v>0</v>
      </c>
      <c r="P736" s="15">
        <v>250</v>
      </c>
      <c r="Q736" s="20">
        <v>2</v>
      </c>
      <c r="R736" s="16">
        <v>4</v>
      </c>
      <c r="S736" s="16">
        <v>7.5</v>
      </c>
      <c r="T736" s="15"/>
      <c r="U736" s="15"/>
      <c r="V736" s="15">
        <v>0</v>
      </c>
      <c r="W736" s="15">
        <v>3.5</v>
      </c>
      <c r="X736" s="15">
        <v>0</v>
      </c>
      <c r="Y736" s="15">
        <v>0</v>
      </c>
      <c r="Z736" s="15">
        <v>0</v>
      </c>
      <c r="AA736" s="15">
        <v>0</v>
      </c>
      <c r="AB736" s="15">
        <v>0</v>
      </c>
      <c r="AC736" s="160" t="s">
        <v>149</v>
      </c>
      <c r="AD736" s="15" t="s">
        <v>139</v>
      </c>
      <c r="AE736" s="15">
        <v>24.5</v>
      </c>
      <c r="AF736" s="15">
        <v>7</v>
      </c>
      <c r="AG736" s="15">
        <v>1</v>
      </c>
      <c r="AH736" s="15">
        <v>0.4</v>
      </c>
      <c r="AI736" s="15">
        <v>2.5</v>
      </c>
      <c r="AJ736" s="16">
        <f t="shared" si="380"/>
        <v>2.1</v>
      </c>
      <c r="AK736" s="16" t="s">
        <v>135</v>
      </c>
      <c r="AL736" s="16" t="s">
        <v>135</v>
      </c>
      <c r="AM736" s="15" t="s">
        <v>140</v>
      </c>
      <c r="AN736" s="16">
        <f t="shared" si="381"/>
        <v>2</v>
      </c>
      <c r="AO736" s="16">
        <v>0</v>
      </c>
      <c r="AP736" s="16">
        <v>0</v>
      </c>
      <c r="AQ736" s="16">
        <v>0</v>
      </c>
      <c r="AR736" s="16">
        <v>0</v>
      </c>
      <c r="AS736" s="16">
        <v>0</v>
      </c>
      <c r="AT736" s="16" t="s">
        <v>135</v>
      </c>
      <c r="AU736" s="17">
        <f t="shared" si="382"/>
        <v>0</v>
      </c>
      <c r="AV736" s="17"/>
      <c r="AW736" s="17">
        <f>VLOOKUP(I736,ABNT5101!$I$3:$J$9,2)</f>
        <v>7.5</v>
      </c>
      <c r="AX736" s="17">
        <f>VLOOKUP(I736,ABNT5101!$I$3:$M$9,5)</f>
        <v>0.18</v>
      </c>
      <c r="AY736" s="131" t="str">
        <f>_xlfn.XLOOKUP(I736,ABNT5101!$I:$I,ABNT5101!$L:$L)</f>
        <v>-</v>
      </c>
      <c r="AZ736" s="131">
        <f>_xlfn.XLOOKUP(I736,ABNT5101!$I:$I,ABNT5101!M:M)</f>
        <v>0.18</v>
      </c>
      <c r="BA736" s="131" t="str">
        <f>_xlfn.XLOOKUP(I736,ABNT5101!$I:$I,ABNT5101!N:N)</f>
        <v>-</v>
      </c>
      <c r="BB736" s="131">
        <f>_xlfn.XLOOKUP(I736,ABNT5101!$I:$I,ABNT5101!O:O)</f>
        <v>16</v>
      </c>
      <c r="BC736" s="18" t="str">
        <f t="shared" si="383"/>
        <v>ATENDE</v>
      </c>
      <c r="BD736" s="19">
        <f t="shared" si="384"/>
        <v>0.63466666666666671</v>
      </c>
      <c r="BE736" s="19">
        <f t="shared" si="385"/>
        <v>2.7777777777777781</v>
      </c>
      <c r="BF736" s="19" t="str">
        <f t="shared" si="386"/>
        <v>-</v>
      </c>
      <c r="BG736" s="20">
        <v>12.26</v>
      </c>
      <c r="BH736" s="20">
        <v>0.68</v>
      </c>
      <c r="BI736" s="20"/>
      <c r="BJ736" s="20"/>
      <c r="BK736" s="21"/>
      <c r="BL736" s="20"/>
      <c r="BM736" s="18" t="str">
        <f t="shared" si="387"/>
        <v>ATENDE</v>
      </c>
      <c r="BN736" s="18" t="str">
        <f t="shared" si="388"/>
        <v>ATENDE</v>
      </c>
      <c r="BO736" s="18" t="str">
        <f t="shared" si="389"/>
        <v>ATENDE</v>
      </c>
      <c r="BP736" s="18" t="str">
        <f t="shared" si="390"/>
        <v>ATENDE</v>
      </c>
      <c r="BQ736" s="22" t="str">
        <f t="shared" si="391"/>
        <v>C5</v>
      </c>
      <c r="BR736" s="22" t="str">
        <f t="shared" si="400"/>
        <v>P6</v>
      </c>
      <c r="BS736" s="23">
        <f t="shared" si="392"/>
        <v>0.96</v>
      </c>
      <c r="BT736" s="20">
        <v>5.88</v>
      </c>
      <c r="BU736" s="20">
        <v>3.36</v>
      </c>
      <c r="BV736" s="132">
        <f>IF(BR736="-","-",_xlfn.XLOOKUP(BR736,ABNT5101!$B$4:$B$9,ABNT5101!$C$4:$C$9))</f>
        <v>3</v>
      </c>
      <c r="BW736" s="132">
        <f>IF(BR736="-","-",_xlfn.XLOOKUP(BR736,ABNT5101!$B$4:$B$9,ABNT5101!$D$4:$D$9))</f>
        <v>0.6</v>
      </c>
      <c r="BX736" s="18" t="str">
        <f t="shared" si="393"/>
        <v>ATENDE</v>
      </c>
      <c r="BY736" s="18" t="str">
        <f t="shared" si="394"/>
        <v>ATENDE</v>
      </c>
      <c r="BZ736" s="18" t="str">
        <f t="shared" si="395"/>
        <v>ATENDE</v>
      </c>
      <c r="CA736" s="22" t="s">
        <v>136</v>
      </c>
      <c r="CB736" s="23">
        <f t="shared" si="396"/>
        <v>1.0066666666666664</v>
      </c>
      <c r="CC736" s="22">
        <v>6.02</v>
      </c>
      <c r="CD736" s="22">
        <v>3.5</v>
      </c>
      <c r="CE736" s="130">
        <f>IF(CA736="-","-",_xlfn.XLOOKUP(CA736,ABNT5101!$B$4:$B$9,ABNT5101!$C$4:$C$9))</f>
        <v>3</v>
      </c>
      <c r="CF736" s="130">
        <f>IF(CA736="-","-",_xlfn.XLOOKUP(CA736,ABNT5101!$B$4:$B$9,ABNT5101!$D$4:$D$9))</f>
        <v>0.6</v>
      </c>
      <c r="CG736" s="18" t="str">
        <f t="shared" si="397"/>
        <v>ATENDE</v>
      </c>
      <c r="CH736" s="18" t="str">
        <f t="shared" si="398"/>
        <v>ATENDE</v>
      </c>
      <c r="CI736" s="18" t="str">
        <f t="shared" si="399"/>
        <v>ATENDE</v>
      </c>
      <c r="CJ736" s="133" t="str">
        <f>_xlfn.XLOOKUP(CK736,'Banco de dados'!$B:$B,'Banco de dados'!$D:$D)</f>
        <v>TECNOWATT</v>
      </c>
      <c r="CK736" s="145" t="s">
        <v>824</v>
      </c>
      <c r="CL736" s="24" t="str">
        <f>_xlfn.XLOOKUP(CK736,'Banco de dados'!$B:$B,'Banco de dados'!$E:$E)</f>
        <v>SIGSAGPTLRRSSNDL_30W_38IBBRS
1-10C1MUN6.5</v>
      </c>
      <c r="CM736" s="24"/>
      <c r="CN736" s="24">
        <f>IF(CM736="-","-",_xlfn.XLOOKUP(CM736,'Banco de dados'!$B:$B,'Banco de dados'!$E:$E))</f>
        <v>0</v>
      </c>
      <c r="CO736" s="26">
        <v>1</v>
      </c>
      <c r="CP736" s="24">
        <f>_xlfn.XLOOKUP(CK736,'Banco de dados'!$B:$B,'Banco de dados'!$H:$H)</f>
        <v>30</v>
      </c>
      <c r="CQ736" s="24">
        <f>_xlfn.XLOOKUP(CM736,'Banco de dados'!$B:$B,'Banco de dados'!$H:$H)</f>
        <v>0</v>
      </c>
      <c r="CR736" s="24">
        <f>_xlfn.XLOOKUP(CK736,'Banco de dados'!$B:$B,'Banco de dados'!$F:$F)</f>
        <v>5266</v>
      </c>
      <c r="CS736" s="24">
        <f>_xlfn.XLOOKUP(CM736,'Banco de dados'!$B:$B,'Banco de dados'!$F:$F)</f>
        <v>0</v>
      </c>
      <c r="CT736" s="25">
        <v>0</v>
      </c>
      <c r="CU736" s="25"/>
      <c r="CV736" s="24" t="str">
        <f>IF(AI736&lt;=0.5,"Curto I",IF(AND(AI736&gt;='Braços de IP'!$B$9,AI736&lt;='Braços de IP'!$D$9),'Braços de IP'!$E$9,IF(AND(AI736&gt;='Braços de IP'!$B$10,AI736&lt;='Braços de IP'!$D$10),'Braços de IP'!$E$10,IF(AND(AI736&gt;='Braços de IP'!$B$11,AI736&lt;='Braços de IP'!$D$11),'Braços de IP'!$E$11,IF(AND(AI736&gt;='Braços de IP'!$B$12,AI736&lt;='Braços de IP'!$D$12),'Braços de IP'!$E$12,IF(AND(AI736&gt;='Braços de IP'!$B$13,AI736&lt;='Braços de IP'!$D$13),'Braços de IP'!$E$13,IF(AND(AI736&gt;='Braços de IP'!$B$14,AI736&lt;='Braços de IP'!$D$14),'Braços de IP'!$E$14,"ERRO")))))))</f>
        <v>Médio II</v>
      </c>
      <c r="CW736" s="25"/>
      <c r="CX736" s="24" t="str">
        <f>IF($CW736="","",VLOOKUP($CW736,'Braços de IP'!$E$9:$I$15,2,0))</f>
        <v/>
      </c>
      <c r="CY736" s="27" t="str">
        <f>IF($CW736="","",VLOOKUP($CW736,'Braços de IP'!$E$9:$I$15,5,0))</f>
        <v/>
      </c>
      <c r="CZ736" s="24"/>
      <c r="DA736" s="24"/>
      <c r="DB736" s="24"/>
      <c r="DC736" s="24"/>
      <c r="DD736" s="24"/>
      <c r="DE736" s="24"/>
      <c r="DF736" s="28">
        <v>30</v>
      </c>
      <c r="DG736" s="29">
        <v>125</v>
      </c>
      <c r="DH736" s="28">
        <v>155</v>
      </c>
      <c r="DI736" s="30">
        <v>0.76</v>
      </c>
      <c r="DJ736" s="32"/>
      <c r="DK736" s="15"/>
      <c r="DL736" s="15" t="s">
        <v>141</v>
      </c>
      <c r="DM736" s="15"/>
      <c r="DN736" s="33">
        <v>0.76</v>
      </c>
    </row>
    <row r="737" spans="1:122" ht="15.75" hidden="1" customHeight="1" x14ac:dyDescent="0.3">
      <c r="C737" t="s">
        <v>991</v>
      </c>
      <c r="D737" s="15">
        <v>246</v>
      </c>
      <c r="E737" s="15" t="s">
        <v>132</v>
      </c>
      <c r="F737" s="15" t="s">
        <v>419</v>
      </c>
      <c r="G737" s="15">
        <v>-30.023193030000002</v>
      </c>
      <c r="H737" s="15">
        <v>-50.153394839999997</v>
      </c>
      <c r="I737" s="15" t="s">
        <v>154</v>
      </c>
      <c r="J737" s="15" t="s">
        <v>135</v>
      </c>
      <c r="K737" s="15" t="s">
        <v>136</v>
      </c>
      <c r="L737" s="15" t="s">
        <v>148</v>
      </c>
      <c r="M737" s="15">
        <v>150</v>
      </c>
      <c r="N737" s="15">
        <v>22</v>
      </c>
      <c r="O737" s="15">
        <v>0</v>
      </c>
      <c r="P737" s="15">
        <v>250</v>
      </c>
      <c r="Q737" s="20">
        <v>2</v>
      </c>
      <c r="R737" s="16">
        <v>2.5</v>
      </c>
      <c r="S737" s="16">
        <v>7</v>
      </c>
      <c r="T737" s="15"/>
      <c r="U737" s="15"/>
      <c r="V737" s="15">
        <v>0</v>
      </c>
      <c r="W737" s="15">
        <v>2.5</v>
      </c>
      <c r="X737" s="15">
        <v>0</v>
      </c>
      <c r="Y737" s="15">
        <v>0</v>
      </c>
      <c r="Z737" s="15">
        <v>0</v>
      </c>
      <c r="AA737" s="15">
        <v>0</v>
      </c>
      <c r="AB737" s="15">
        <v>0</v>
      </c>
      <c r="AC737" s="15" t="s">
        <v>138</v>
      </c>
      <c r="AD737" s="15" t="s">
        <v>139</v>
      </c>
      <c r="AE737" s="15">
        <v>36.1</v>
      </c>
      <c r="AF737" s="15">
        <v>7.3</v>
      </c>
      <c r="AG737" s="15">
        <v>1</v>
      </c>
      <c r="AH737" s="15">
        <v>0.9</v>
      </c>
      <c r="AI737" s="15">
        <v>1.3</v>
      </c>
      <c r="AJ737" s="16">
        <f t="shared" si="380"/>
        <v>0.4</v>
      </c>
      <c r="AK737" s="16" t="s">
        <v>135</v>
      </c>
      <c r="AL737" s="16" t="s">
        <v>135</v>
      </c>
      <c r="AM737" s="15" t="s">
        <v>140</v>
      </c>
      <c r="AN737" s="16">
        <f t="shared" si="381"/>
        <v>2</v>
      </c>
      <c r="AO737" s="16">
        <v>0</v>
      </c>
      <c r="AP737" s="16">
        <v>0</v>
      </c>
      <c r="AQ737" s="16">
        <v>0</v>
      </c>
      <c r="AR737" s="16">
        <v>0</v>
      </c>
      <c r="AS737" s="16">
        <v>0</v>
      </c>
      <c r="AT737" s="16" t="s">
        <v>135</v>
      </c>
      <c r="AU737" s="17">
        <f t="shared" si="382"/>
        <v>0</v>
      </c>
      <c r="AV737" s="17"/>
      <c r="AW737" s="17">
        <f>VLOOKUP(I737,ABNT5101!$I$3:$J$9,2)</f>
        <v>10</v>
      </c>
      <c r="AX737" s="17">
        <f>VLOOKUP(I737,ABNT5101!$I$3:$M$9,5)</f>
        <v>0.18</v>
      </c>
      <c r="AY737" s="131" t="str">
        <f>_xlfn.XLOOKUP(I737,ABNT5101!$I:$I,ABNT5101!$L:$L)</f>
        <v>-</v>
      </c>
      <c r="AZ737" s="131">
        <f>_xlfn.XLOOKUP(I737,ABNT5101!$I:$I,ABNT5101!M:M)</f>
        <v>0.18</v>
      </c>
      <c r="BA737" s="131" t="str">
        <f>_xlfn.XLOOKUP(I737,ABNT5101!$I:$I,ABNT5101!N:N)</f>
        <v>-</v>
      </c>
      <c r="BB737" s="131">
        <f>_xlfn.XLOOKUP(I737,ABNT5101!$I:$I,ABNT5101!O:O)</f>
        <v>16</v>
      </c>
      <c r="BC737" s="18" t="str">
        <f t="shared" si="383"/>
        <v>ATENDE</v>
      </c>
      <c r="BD737" s="19">
        <f t="shared" si="384"/>
        <v>0.10899999999999999</v>
      </c>
      <c r="BE737" s="19">
        <f t="shared" si="385"/>
        <v>1.166666666666667</v>
      </c>
      <c r="BF737" s="19" t="str">
        <f t="shared" si="386"/>
        <v>-</v>
      </c>
      <c r="BG737" s="20">
        <v>11.09</v>
      </c>
      <c r="BH737" s="20">
        <v>0.39</v>
      </c>
      <c r="BI737" s="20"/>
      <c r="BJ737" s="20"/>
      <c r="BK737" s="21"/>
      <c r="BL737" s="20"/>
      <c r="BM737" s="18" t="str">
        <f t="shared" si="387"/>
        <v>ATENDE</v>
      </c>
      <c r="BN737" s="18" t="str">
        <f t="shared" si="388"/>
        <v>ATENDE</v>
      </c>
      <c r="BO737" s="18" t="str">
        <f t="shared" si="389"/>
        <v>ATENDE</v>
      </c>
      <c r="BP737" s="18" t="str">
        <f t="shared" si="390"/>
        <v>ATENDE</v>
      </c>
      <c r="BQ737" s="22" t="str">
        <f t="shared" si="391"/>
        <v>C4</v>
      </c>
      <c r="BR737" s="22" t="s">
        <v>136</v>
      </c>
      <c r="BS737" s="23">
        <f t="shared" si="392"/>
        <v>1.23</v>
      </c>
      <c r="BT737" s="20">
        <v>6.69</v>
      </c>
      <c r="BU737" s="20">
        <v>3.26</v>
      </c>
      <c r="BV737" s="132">
        <f>IF(BR737="-","-",_xlfn.XLOOKUP(BR737,ABNT5101!$B$4:$B$9,ABNT5101!$C$4:$C$9))</f>
        <v>3</v>
      </c>
      <c r="BW737" s="132">
        <f>IF(BR737="-","-",_xlfn.XLOOKUP(BR737,ABNT5101!$B$4:$B$9,ABNT5101!$D$4:$D$9))</f>
        <v>0.6</v>
      </c>
      <c r="BX737" s="18" t="str">
        <f t="shared" si="393"/>
        <v>ATENDE</v>
      </c>
      <c r="BY737" s="18" t="str">
        <f t="shared" si="394"/>
        <v>ATENDE</v>
      </c>
      <c r="BZ737" s="18" t="str">
        <f t="shared" si="395"/>
        <v>ATENDE</v>
      </c>
      <c r="CA737" s="22" t="str">
        <f t="shared" ref="CA737:CA763" si="401">BR737</f>
        <v>P6</v>
      </c>
      <c r="CB737" s="23">
        <f t="shared" si="396"/>
        <v>2.4166666666666665</v>
      </c>
      <c r="CC737" s="22">
        <v>10.25</v>
      </c>
      <c r="CD737" s="22">
        <v>3.68</v>
      </c>
      <c r="CE737" s="130">
        <f>IF(CA737="-","-",_xlfn.XLOOKUP(CA737,ABNT5101!$B$4:$B$9,ABNT5101!$C$4:$C$9))</f>
        <v>3</v>
      </c>
      <c r="CF737" s="130">
        <f>IF(CA737="-","-",_xlfn.XLOOKUP(CA737,ABNT5101!$B$4:$B$9,ABNT5101!$D$4:$D$9))</f>
        <v>0.6</v>
      </c>
      <c r="CG737" s="18" t="str">
        <f t="shared" si="397"/>
        <v>ATENDE</v>
      </c>
      <c r="CH737" s="18" t="str">
        <f t="shared" si="398"/>
        <v>ATENDE</v>
      </c>
      <c r="CI737" s="18" t="str">
        <f t="shared" si="399"/>
        <v>ATENDE</v>
      </c>
      <c r="CJ737" s="133" t="str">
        <f>_xlfn.XLOOKUP(CK737,'Banco de dados'!$B:$B,'Banco de dados'!$D:$D)</f>
        <v>LEDSTAR</v>
      </c>
      <c r="CK737" s="145" t="s">
        <v>713</v>
      </c>
      <c r="CL737" s="24" t="str">
        <f>_xlfn.XLOOKUP(CK737,'Banco de dados'!$B:$B,'Banco de dados'!$E:$E)</f>
        <v>LUM LED SL VT 9.1 52W</v>
      </c>
      <c r="CM737" s="24"/>
      <c r="CN737" s="24" t="e">
        <f>IF(CM737="-","-",_xlfn.XLOOKUP(CM737,'Banco de dados'!$B:$B,'Banco de dados'!$E:$E))</f>
        <v>#N/A</v>
      </c>
      <c r="CO737" s="26">
        <v>1</v>
      </c>
      <c r="CP737" s="24">
        <f>_xlfn.XLOOKUP(CK737,'Banco de dados'!$B:$B,'Banco de dados'!$H:$H)</f>
        <v>52</v>
      </c>
      <c r="CQ737" s="24">
        <f>_xlfn.XLOOKUP(CM737,'Banco de dados'!$B:$B,'Banco de dados'!$H:$H)</f>
        <v>0</v>
      </c>
      <c r="CR737" s="24">
        <f>_xlfn.XLOOKUP(CK737,'Banco de dados'!$B:$B,'Banco de dados'!$F:$F)</f>
        <v>8960.18</v>
      </c>
      <c r="CS737" s="24">
        <f>_xlfn.XLOOKUP(CM737,'Banco de dados'!$B:$B,'Banco de dados'!$F:$F)</f>
        <v>0</v>
      </c>
      <c r="CT737" s="25">
        <v>0</v>
      </c>
      <c r="CU737" s="25"/>
      <c r="CV737" s="24" t="str">
        <f>IF(AI737&lt;=0.5,"Curto I",IF(AND(AI737&gt;='Braços de IP'!$B$9,AI737&lt;='Braços de IP'!$D$9),'Braços de IP'!$E$9,IF(AND(AI737&gt;='Braços de IP'!$B$10,AI737&lt;='Braços de IP'!$D$10),'Braços de IP'!$E$10,IF(AND(AI737&gt;='Braços de IP'!$B$11,AI737&lt;='Braços de IP'!$D$11),'Braços de IP'!$E$11,IF(AND(AI737&gt;='Braços de IP'!$B$12,AI737&lt;='Braços de IP'!$D$12),'Braços de IP'!$E$12,IF(AND(AI737&gt;='Braços de IP'!$B$13,AI737&lt;='Braços de IP'!$D$13),'Braços de IP'!$E$13,IF(AND(AI737&gt;='Braços de IP'!$B$14,AI737&lt;='Braços de IP'!$D$14),'Braços de IP'!$E$14,"ERRO")))))))</f>
        <v>Curto II</v>
      </c>
      <c r="CW737" s="25"/>
      <c r="CX737" s="24" t="str">
        <f>IF($CW737="","",VLOOKUP($CW737,'Braços de IP'!$E$9:$I$15,2,0))</f>
        <v/>
      </c>
      <c r="CY737" s="27" t="str">
        <f>IF($CW737="","",VLOOKUP($CW737,'Braços de IP'!$E$9:$I$15,5,0))</f>
        <v/>
      </c>
      <c r="CZ737" s="24"/>
      <c r="DA737" s="24"/>
      <c r="DB737" s="24"/>
      <c r="DC737" s="24"/>
      <c r="DD737" s="24"/>
      <c r="DE737" s="24"/>
      <c r="DF737" s="28">
        <v>30</v>
      </c>
      <c r="DG737" s="29">
        <v>125</v>
      </c>
      <c r="DH737" s="28">
        <v>155</v>
      </c>
      <c r="DI737" s="30">
        <v>0.76</v>
      </c>
      <c r="DJ737" s="32"/>
      <c r="DK737" s="15"/>
      <c r="DL737" s="15" t="s">
        <v>141</v>
      </c>
      <c r="DM737" s="15"/>
      <c r="DN737" s="33">
        <v>0.76</v>
      </c>
    </row>
    <row r="738" spans="1:122" ht="15.75" hidden="1" customHeight="1" x14ac:dyDescent="0.3">
      <c r="C738" t="s">
        <v>991</v>
      </c>
      <c r="D738" s="15">
        <v>246</v>
      </c>
      <c r="E738" s="15" t="s">
        <v>132</v>
      </c>
      <c r="F738" s="15" t="s">
        <v>419</v>
      </c>
      <c r="G738" s="15">
        <v>-30.023193030000002</v>
      </c>
      <c r="H738" s="15">
        <v>-50.153394839999997</v>
      </c>
      <c r="I738" s="15" t="s">
        <v>154</v>
      </c>
      <c r="J738" s="15" t="s">
        <v>135</v>
      </c>
      <c r="K738" s="15" t="s">
        <v>136</v>
      </c>
      <c r="L738" s="15" t="s">
        <v>148</v>
      </c>
      <c r="M738" s="15">
        <v>150</v>
      </c>
      <c r="N738" s="15">
        <v>22</v>
      </c>
      <c r="O738" s="15">
        <v>0</v>
      </c>
      <c r="P738" s="15">
        <v>250</v>
      </c>
      <c r="Q738" s="20">
        <v>2</v>
      </c>
      <c r="R738" s="16">
        <v>2.5</v>
      </c>
      <c r="S738" s="16">
        <v>7</v>
      </c>
      <c r="T738" s="15"/>
      <c r="U738" s="15"/>
      <c r="V738" s="15">
        <v>0</v>
      </c>
      <c r="W738" s="15">
        <v>2.5</v>
      </c>
      <c r="X738" s="15">
        <v>0</v>
      </c>
      <c r="Y738" s="15">
        <v>0</v>
      </c>
      <c r="Z738" s="15">
        <v>0</v>
      </c>
      <c r="AA738" s="15">
        <v>0</v>
      </c>
      <c r="AB738" s="15">
        <v>0</v>
      </c>
      <c r="AC738" s="15" t="s">
        <v>138</v>
      </c>
      <c r="AD738" s="15" t="s">
        <v>139</v>
      </c>
      <c r="AE738" s="15">
        <v>36.1</v>
      </c>
      <c r="AF738" s="15">
        <v>7.3</v>
      </c>
      <c r="AG738" s="15">
        <v>1</v>
      </c>
      <c r="AH738" s="15">
        <v>0.9</v>
      </c>
      <c r="AI738" s="15">
        <v>1.3</v>
      </c>
      <c r="AJ738" s="16">
        <f t="shared" si="380"/>
        <v>0.4</v>
      </c>
      <c r="AK738" s="16" t="s">
        <v>135</v>
      </c>
      <c r="AL738" s="16" t="s">
        <v>135</v>
      </c>
      <c r="AM738" s="15" t="s">
        <v>140</v>
      </c>
      <c r="AN738" s="16">
        <f t="shared" si="381"/>
        <v>2</v>
      </c>
      <c r="AO738" s="16">
        <v>0</v>
      </c>
      <c r="AP738" s="16">
        <v>0</v>
      </c>
      <c r="AQ738" s="16">
        <v>0</v>
      </c>
      <c r="AR738" s="16">
        <v>0</v>
      </c>
      <c r="AS738" s="16">
        <v>0</v>
      </c>
      <c r="AT738" s="16" t="s">
        <v>135</v>
      </c>
      <c r="AU738" s="17">
        <f t="shared" si="382"/>
        <v>0</v>
      </c>
      <c r="AV738" s="17"/>
      <c r="AW738" s="17">
        <f>VLOOKUP(I738,ABNT5101!$I$3:$J$9,2)</f>
        <v>10</v>
      </c>
      <c r="AX738" s="17">
        <f>VLOOKUP(I738,ABNT5101!$I$3:$M$9,5)</f>
        <v>0.18</v>
      </c>
      <c r="AY738" s="131" t="str">
        <f>_xlfn.XLOOKUP(I738,ABNT5101!$I:$I,ABNT5101!$L:$L)</f>
        <v>-</v>
      </c>
      <c r="AZ738" s="131">
        <f>_xlfn.XLOOKUP(I738,ABNT5101!$I:$I,ABNT5101!M:M)</f>
        <v>0.18</v>
      </c>
      <c r="BA738" s="131" t="str">
        <f>_xlfn.XLOOKUP(I738,ABNT5101!$I:$I,ABNT5101!N:N)</f>
        <v>-</v>
      </c>
      <c r="BB738" s="131">
        <f>_xlfn.XLOOKUP(I738,ABNT5101!$I:$I,ABNT5101!O:O)</f>
        <v>16</v>
      </c>
      <c r="BC738" s="18" t="str">
        <f t="shared" si="383"/>
        <v>ATENDE</v>
      </c>
      <c r="BD738" s="19">
        <f t="shared" si="384"/>
        <v>0.31400000000000006</v>
      </c>
      <c r="BE738" s="19">
        <f t="shared" si="385"/>
        <v>1.9444444444444446</v>
      </c>
      <c r="BF738" s="19" t="str">
        <f t="shared" si="386"/>
        <v>-</v>
      </c>
      <c r="BG738" s="20">
        <v>13.14</v>
      </c>
      <c r="BH738" s="20">
        <v>0.53</v>
      </c>
      <c r="BI738" s="20"/>
      <c r="BJ738" s="20"/>
      <c r="BK738" s="21"/>
      <c r="BL738" s="20"/>
      <c r="BM738" s="18" t="str">
        <f t="shared" si="387"/>
        <v>ATENDE</v>
      </c>
      <c r="BN738" s="18" t="str">
        <f t="shared" si="388"/>
        <v>ATENDE</v>
      </c>
      <c r="BO738" s="18" t="str">
        <f t="shared" si="389"/>
        <v>ATENDE</v>
      </c>
      <c r="BP738" s="18" t="str">
        <f t="shared" si="390"/>
        <v>ATENDE</v>
      </c>
      <c r="BQ738" s="22" t="str">
        <f t="shared" si="391"/>
        <v>C4</v>
      </c>
      <c r="BR738" s="22" t="s">
        <v>136</v>
      </c>
      <c r="BS738" s="23">
        <f t="shared" si="392"/>
        <v>1.5500000000000003</v>
      </c>
      <c r="BT738" s="20">
        <v>7.65</v>
      </c>
      <c r="BU738" s="20">
        <v>5.56</v>
      </c>
      <c r="BV738" s="132">
        <f>IF(BR738="-","-",_xlfn.XLOOKUP(BR738,ABNT5101!$B$4:$B$9,ABNT5101!$C$4:$C$9))</f>
        <v>3</v>
      </c>
      <c r="BW738" s="132">
        <f>IF(BR738="-","-",_xlfn.XLOOKUP(BR738,ABNT5101!$B$4:$B$9,ABNT5101!$D$4:$D$9))</f>
        <v>0.6</v>
      </c>
      <c r="BX738" s="18" t="str">
        <f t="shared" si="393"/>
        <v>ATENDE</v>
      </c>
      <c r="BY738" s="18" t="str">
        <f t="shared" si="394"/>
        <v>ATENDE</v>
      </c>
      <c r="BZ738" s="18" t="str">
        <f t="shared" si="395"/>
        <v>ATENDE</v>
      </c>
      <c r="CA738" s="22" t="str">
        <f t="shared" si="401"/>
        <v>P6</v>
      </c>
      <c r="CB738" s="23">
        <f t="shared" si="396"/>
        <v>2.9566666666666666</v>
      </c>
      <c r="CC738" s="22">
        <v>11.87</v>
      </c>
      <c r="CD738" s="22">
        <v>4.13</v>
      </c>
      <c r="CE738" s="130">
        <f>IF(CA738="-","-",_xlfn.XLOOKUP(CA738,ABNT5101!$B$4:$B$9,ABNT5101!$C$4:$C$9))</f>
        <v>3</v>
      </c>
      <c r="CF738" s="130">
        <f>IF(CA738="-","-",_xlfn.XLOOKUP(CA738,ABNT5101!$B$4:$B$9,ABNT5101!$D$4:$D$9))</f>
        <v>0.6</v>
      </c>
      <c r="CG738" s="18" t="str">
        <f t="shared" si="397"/>
        <v>ATENDE</v>
      </c>
      <c r="CH738" s="18" t="str">
        <f t="shared" si="398"/>
        <v>ATENDE</v>
      </c>
      <c r="CI738" s="18" t="str">
        <f t="shared" si="399"/>
        <v>ATENDE</v>
      </c>
      <c r="CJ738" s="133" t="str">
        <f>_xlfn.XLOOKUP(CK738,'Banco de dados'!$B:$B,'Banco de dados'!$D:$D)</f>
        <v>SX LIGHTING</v>
      </c>
      <c r="CK738" s="145" t="s">
        <v>805</v>
      </c>
      <c r="CL738" s="24" t="str">
        <f>_xlfn.XLOOKUP(CK738,'Banco de dados'!$B:$B,'Banco de dados'!$E:$E)</f>
        <v>SXINEVO050K40L12CZF7PHF</v>
      </c>
      <c r="CM738" s="24"/>
      <c r="CN738" s="24" t="e">
        <f>IF(CM738="-","-",_xlfn.XLOOKUP(CM738,'Banco de dados'!$B:$B,'Banco de dados'!$E:$E))</f>
        <v>#N/A</v>
      </c>
      <c r="CO738" s="26">
        <v>1</v>
      </c>
      <c r="CP738" s="24">
        <f>_xlfn.XLOOKUP(CK738,'Banco de dados'!$B:$B,'Banco de dados'!$H:$H)</f>
        <v>50</v>
      </c>
      <c r="CQ738" s="24">
        <f>_xlfn.XLOOKUP(CM738,'Banco de dados'!$B:$B,'Banco de dados'!$H:$H)</f>
        <v>0</v>
      </c>
      <c r="CR738" s="24">
        <f>_xlfn.XLOOKUP(CK738,'Banco de dados'!$B:$B,'Banco de dados'!$F:$F)</f>
        <v>8650</v>
      </c>
      <c r="CS738" s="24">
        <f>_xlfn.XLOOKUP(CM738,'Banco de dados'!$B:$B,'Banco de dados'!$F:$F)</f>
        <v>0</v>
      </c>
      <c r="CT738" s="25">
        <v>0</v>
      </c>
      <c r="CU738" s="25"/>
      <c r="CV738" s="24" t="str">
        <f>IF(AI738&lt;=0.5,"Curto I",IF(AND(AI738&gt;='Braços de IP'!$B$9,AI738&lt;='Braços de IP'!$D$9),'Braços de IP'!$E$9,IF(AND(AI738&gt;='Braços de IP'!$B$10,AI738&lt;='Braços de IP'!$D$10),'Braços de IP'!$E$10,IF(AND(AI738&gt;='Braços de IP'!$B$11,AI738&lt;='Braços de IP'!$D$11),'Braços de IP'!$E$11,IF(AND(AI738&gt;='Braços de IP'!$B$12,AI738&lt;='Braços de IP'!$D$12),'Braços de IP'!$E$12,IF(AND(AI738&gt;='Braços de IP'!$B$13,AI738&lt;='Braços de IP'!$D$13),'Braços de IP'!$E$13,IF(AND(AI738&gt;='Braços de IP'!$B$14,AI738&lt;='Braços de IP'!$D$14),'Braços de IP'!$E$14,"ERRO")))))))</f>
        <v>Curto II</v>
      </c>
      <c r="CW738" s="25"/>
      <c r="CX738" s="24" t="str">
        <f>IF($CW738="","",VLOOKUP($CW738,'Braços de IP'!$E$9:$I$15,2,0))</f>
        <v/>
      </c>
      <c r="CY738" s="27" t="str">
        <f>IF($CW738="","",VLOOKUP($CW738,'Braços de IP'!$E$9:$I$15,5,0))</f>
        <v/>
      </c>
      <c r="CZ738" s="24"/>
      <c r="DA738" s="24"/>
      <c r="DB738" s="24"/>
      <c r="DC738" s="24"/>
      <c r="DD738" s="24"/>
      <c r="DE738" s="24"/>
      <c r="DF738" s="28">
        <v>30</v>
      </c>
      <c r="DG738" s="29">
        <v>125</v>
      </c>
      <c r="DH738" s="28">
        <v>155</v>
      </c>
      <c r="DI738" s="30">
        <v>0.76</v>
      </c>
      <c r="DJ738" s="32"/>
      <c r="DK738" s="15"/>
      <c r="DL738" s="15" t="s">
        <v>141</v>
      </c>
      <c r="DM738" s="15"/>
      <c r="DN738" s="33">
        <v>0.76</v>
      </c>
    </row>
    <row r="739" spans="1:122" ht="15.75" hidden="1" customHeight="1" x14ac:dyDescent="0.3">
      <c r="C739" t="s">
        <v>991</v>
      </c>
      <c r="D739" s="15">
        <v>246</v>
      </c>
      <c r="E739" s="15" t="s">
        <v>132</v>
      </c>
      <c r="F739" s="15" t="s">
        <v>419</v>
      </c>
      <c r="G739" s="15">
        <v>-30.023193030000002</v>
      </c>
      <c r="H739" s="15">
        <v>-50.153394839999997</v>
      </c>
      <c r="I739" s="15" t="s">
        <v>154</v>
      </c>
      <c r="J739" s="15" t="s">
        <v>135</v>
      </c>
      <c r="K739" s="15" t="s">
        <v>136</v>
      </c>
      <c r="L739" s="15" t="s">
        <v>148</v>
      </c>
      <c r="M739" s="15">
        <v>150</v>
      </c>
      <c r="N739" s="15">
        <v>22</v>
      </c>
      <c r="O739" s="15">
        <v>0</v>
      </c>
      <c r="P739" s="15">
        <v>250</v>
      </c>
      <c r="Q739" s="20">
        <v>2</v>
      </c>
      <c r="R739" s="16">
        <v>2.5</v>
      </c>
      <c r="S739" s="16">
        <v>7</v>
      </c>
      <c r="T739" s="15"/>
      <c r="U739" s="15"/>
      <c r="V739" s="15">
        <v>0</v>
      </c>
      <c r="W739" s="15">
        <v>2.5</v>
      </c>
      <c r="X739" s="15">
        <v>0</v>
      </c>
      <c r="Y739" s="15">
        <v>0</v>
      </c>
      <c r="Z739" s="15">
        <v>0</v>
      </c>
      <c r="AA739" s="15">
        <v>0</v>
      </c>
      <c r="AB739" s="15">
        <v>0</v>
      </c>
      <c r="AC739" s="15" t="s">
        <v>138</v>
      </c>
      <c r="AD739" s="15" t="s">
        <v>139</v>
      </c>
      <c r="AE739" s="15">
        <v>36.1</v>
      </c>
      <c r="AF739" s="15">
        <v>7.3</v>
      </c>
      <c r="AG739" s="15">
        <v>1</v>
      </c>
      <c r="AH739" s="15">
        <v>0.9</v>
      </c>
      <c r="AI739" s="15">
        <v>1.3</v>
      </c>
      <c r="AJ739" s="16">
        <f t="shared" si="380"/>
        <v>0.4</v>
      </c>
      <c r="AK739" s="16" t="s">
        <v>135</v>
      </c>
      <c r="AL739" s="16" t="s">
        <v>135</v>
      </c>
      <c r="AM739" s="15" t="s">
        <v>140</v>
      </c>
      <c r="AN739" s="16">
        <f t="shared" si="381"/>
        <v>2</v>
      </c>
      <c r="AO739" s="16">
        <v>0</v>
      </c>
      <c r="AP739" s="16">
        <v>0</v>
      </c>
      <c r="AQ739" s="16">
        <v>0</v>
      </c>
      <c r="AR739" s="16">
        <v>0</v>
      </c>
      <c r="AS739" s="16">
        <v>0</v>
      </c>
      <c r="AT739" s="16" t="s">
        <v>135</v>
      </c>
      <c r="AU739" s="17">
        <f t="shared" si="382"/>
        <v>0</v>
      </c>
      <c r="AV739" s="17"/>
      <c r="AW739" s="17">
        <f>VLOOKUP(I739,ABNT5101!$I$3:$J$9,2)</f>
        <v>10</v>
      </c>
      <c r="AX739" s="17">
        <f>VLOOKUP(I739,ABNT5101!$I$3:$M$9,5)</f>
        <v>0.18</v>
      </c>
      <c r="AY739" s="131" t="str">
        <f>_xlfn.XLOOKUP(I739,ABNT5101!$I:$I,ABNT5101!$L:$L)</f>
        <v>-</v>
      </c>
      <c r="AZ739" s="131">
        <f>_xlfn.XLOOKUP(I739,ABNT5101!$I:$I,ABNT5101!M:M)</f>
        <v>0.18</v>
      </c>
      <c r="BA739" s="131" t="str">
        <f>_xlfn.XLOOKUP(I739,ABNT5101!$I:$I,ABNT5101!N:N)</f>
        <v>-</v>
      </c>
      <c r="BB739" s="131">
        <f>_xlfn.XLOOKUP(I739,ABNT5101!$I:$I,ABNT5101!O:O)</f>
        <v>16</v>
      </c>
      <c r="BC739" s="18" t="str">
        <f t="shared" si="383"/>
        <v>ATENDE</v>
      </c>
      <c r="BD739" s="19">
        <f t="shared" si="384"/>
        <v>0.19100000000000006</v>
      </c>
      <c r="BE739" s="19">
        <f t="shared" si="385"/>
        <v>1.1111111111111112</v>
      </c>
      <c r="BF739" s="19" t="str">
        <f t="shared" si="386"/>
        <v>-</v>
      </c>
      <c r="BG739" s="20">
        <v>11.91</v>
      </c>
      <c r="BH739" s="20">
        <v>0.38</v>
      </c>
      <c r="BI739" s="20"/>
      <c r="BJ739" s="20"/>
      <c r="BK739" s="21"/>
      <c r="BL739" s="20"/>
      <c r="BM739" s="18" t="str">
        <f t="shared" si="387"/>
        <v>ATENDE</v>
      </c>
      <c r="BN739" s="18" t="str">
        <f t="shared" si="388"/>
        <v>ATENDE</v>
      </c>
      <c r="BO739" s="18" t="str">
        <f t="shared" si="389"/>
        <v>ATENDE</v>
      </c>
      <c r="BP739" s="18" t="str">
        <f t="shared" si="390"/>
        <v>ATENDE</v>
      </c>
      <c r="BQ739" s="22" t="str">
        <f t="shared" si="391"/>
        <v>C4</v>
      </c>
      <c r="BR739" s="22" t="s">
        <v>136</v>
      </c>
      <c r="BS739" s="23">
        <f t="shared" si="392"/>
        <v>0.49</v>
      </c>
      <c r="BT739" s="20">
        <v>4.47</v>
      </c>
      <c r="BU739" s="20">
        <v>2.2200000000000002</v>
      </c>
      <c r="BV739" s="132">
        <f>IF(BR739="-","-",_xlfn.XLOOKUP(BR739,ABNT5101!$B$4:$B$9,ABNT5101!$C$4:$C$9))</f>
        <v>3</v>
      </c>
      <c r="BW739" s="132">
        <f>IF(BR739="-","-",_xlfn.XLOOKUP(BR739,ABNT5101!$B$4:$B$9,ABNT5101!$D$4:$D$9))</f>
        <v>0.6</v>
      </c>
      <c r="BX739" s="18" t="str">
        <f t="shared" si="393"/>
        <v>ATENDE</v>
      </c>
      <c r="BY739" s="18" t="str">
        <f t="shared" si="394"/>
        <v>ATENDE</v>
      </c>
      <c r="BZ739" s="18" t="str">
        <f t="shared" si="395"/>
        <v>ATENDE</v>
      </c>
      <c r="CA739" s="22" t="str">
        <f t="shared" si="401"/>
        <v>P6</v>
      </c>
      <c r="CB739" s="23">
        <f t="shared" si="396"/>
        <v>2.7233333333333332</v>
      </c>
      <c r="CC739" s="22">
        <v>11.17</v>
      </c>
      <c r="CD739" s="22">
        <v>4.76</v>
      </c>
      <c r="CE739" s="130">
        <f>IF(CA739="-","-",_xlfn.XLOOKUP(CA739,ABNT5101!$B$4:$B$9,ABNT5101!$C$4:$C$9))</f>
        <v>3</v>
      </c>
      <c r="CF739" s="130">
        <f>IF(CA739="-","-",_xlfn.XLOOKUP(CA739,ABNT5101!$B$4:$B$9,ABNT5101!$D$4:$D$9))</f>
        <v>0.6</v>
      </c>
      <c r="CG739" s="18" t="str">
        <f t="shared" si="397"/>
        <v>ATENDE</v>
      </c>
      <c r="CH739" s="18" t="str">
        <f t="shared" si="398"/>
        <v>ATENDE</v>
      </c>
      <c r="CI739" s="18" t="str">
        <f t="shared" si="399"/>
        <v>ATENDE</v>
      </c>
      <c r="CJ739" s="133" t="str">
        <f>_xlfn.XLOOKUP(CK739,'Banco de dados'!$B:$B,'Banco de dados'!$D:$D)</f>
        <v>TECNOWATT</v>
      </c>
      <c r="CK739" s="145" t="s">
        <v>828</v>
      </c>
      <c r="CL739" s="24" t="str">
        <f>_xlfn.XLOOKUP(CK739,'Banco de dados'!$B:$B,'Banco de dados'!$E:$E)</f>
        <v>SIGSAGPTLRRSSNDL_50W_61IBBRS
1-10C1MUN6.5</v>
      </c>
      <c r="CM739" s="24"/>
      <c r="CN739" s="24" t="e">
        <f>IF(CM739="-","-",_xlfn.XLOOKUP(CM739,'Banco de dados'!$B:$B,'Banco de dados'!$E:$E))</f>
        <v>#N/A</v>
      </c>
      <c r="CO739" s="26">
        <v>1</v>
      </c>
      <c r="CP739" s="24">
        <f>_xlfn.XLOOKUP(CK739,'Banco de dados'!$B:$B,'Banco de dados'!$H:$H)</f>
        <v>50</v>
      </c>
      <c r="CQ739" s="24">
        <f>_xlfn.XLOOKUP(CM739,'Banco de dados'!$B:$B,'Banco de dados'!$H:$H)</f>
        <v>0</v>
      </c>
      <c r="CR739" s="24">
        <f>_xlfn.XLOOKUP(CK739,'Banco de dados'!$B:$B,'Banco de dados'!$F:$F)</f>
        <v>8163</v>
      </c>
      <c r="CS739" s="24">
        <f>_xlfn.XLOOKUP(CM739,'Banco de dados'!$B:$B,'Banco de dados'!$F:$F)</f>
        <v>0</v>
      </c>
      <c r="CT739" s="25">
        <v>0</v>
      </c>
      <c r="CU739" s="25"/>
      <c r="CV739" s="24" t="str">
        <f>IF(AI739&lt;=0.5,"Curto I",IF(AND(AI739&gt;='Braços de IP'!$B$9,AI739&lt;='Braços de IP'!$D$9),'Braços de IP'!$E$9,IF(AND(AI739&gt;='Braços de IP'!$B$10,AI739&lt;='Braços de IP'!$D$10),'Braços de IP'!$E$10,IF(AND(AI739&gt;='Braços de IP'!$B$11,AI739&lt;='Braços de IP'!$D$11),'Braços de IP'!$E$11,IF(AND(AI739&gt;='Braços de IP'!$B$12,AI739&lt;='Braços de IP'!$D$12),'Braços de IP'!$E$12,IF(AND(AI739&gt;='Braços de IP'!$B$13,AI739&lt;='Braços de IP'!$D$13),'Braços de IP'!$E$13,IF(AND(AI739&gt;='Braços de IP'!$B$14,AI739&lt;='Braços de IP'!$D$14),'Braços de IP'!$E$14,"ERRO")))))))</f>
        <v>Curto II</v>
      </c>
      <c r="CW739" s="25"/>
      <c r="CX739" s="24" t="str">
        <f>IF($CW739="","",VLOOKUP($CW739,'Braços de IP'!$E$9:$I$15,2,0))</f>
        <v/>
      </c>
      <c r="CY739" s="27" t="str">
        <f>IF($CW739="","",VLOOKUP($CW739,'Braços de IP'!$E$9:$I$15,5,0))</f>
        <v/>
      </c>
      <c r="CZ739" s="24"/>
      <c r="DA739" s="24"/>
      <c r="DB739" s="24"/>
      <c r="DC739" s="24"/>
      <c r="DD739" s="24"/>
      <c r="DE739" s="24"/>
      <c r="DF739" s="28">
        <v>30</v>
      </c>
      <c r="DG739" s="29">
        <v>125</v>
      </c>
      <c r="DH739" s="28">
        <v>155</v>
      </c>
      <c r="DI739" s="30">
        <v>0.76</v>
      </c>
      <c r="DJ739" s="32"/>
      <c r="DK739" s="15"/>
      <c r="DL739" s="15" t="s">
        <v>141</v>
      </c>
      <c r="DM739" s="15"/>
      <c r="DN739" s="33">
        <v>0.76</v>
      </c>
    </row>
    <row r="740" spans="1:122" ht="15.75" hidden="1" customHeight="1" x14ac:dyDescent="0.3">
      <c r="C740" t="s">
        <v>991</v>
      </c>
      <c r="D740" s="15">
        <v>247</v>
      </c>
      <c r="E740" s="15" t="s">
        <v>132</v>
      </c>
      <c r="F740" s="15" t="s">
        <v>420</v>
      </c>
      <c r="G740" s="15">
        <v>-30.008955319999998</v>
      </c>
      <c r="H740" s="15">
        <v>-50.156438899999998</v>
      </c>
      <c r="I740" s="15" t="s">
        <v>154</v>
      </c>
      <c r="J740" s="15" t="s">
        <v>135</v>
      </c>
      <c r="K740" s="15" t="s">
        <v>136</v>
      </c>
      <c r="L740" s="15" t="s">
        <v>148</v>
      </c>
      <c r="M740" s="15">
        <v>100</v>
      </c>
      <c r="N740" s="15">
        <v>17</v>
      </c>
      <c r="O740" s="15">
        <v>0</v>
      </c>
      <c r="P740" s="15">
        <v>250</v>
      </c>
      <c r="Q740" s="20">
        <v>2</v>
      </c>
      <c r="R740" s="16">
        <v>2.5</v>
      </c>
      <c r="S740" s="16">
        <v>7</v>
      </c>
      <c r="T740" s="15"/>
      <c r="U740" s="15"/>
      <c r="V740" s="15">
        <v>0</v>
      </c>
      <c r="W740" s="15">
        <v>2.5</v>
      </c>
      <c r="X740" s="15">
        <v>0</v>
      </c>
      <c r="Y740" s="15">
        <v>0</v>
      </c>
      <c r="Z740" s="15">
        <v>0</v>
      </c>
      <c r="AA740" s="15">
        <v>0</v>
      </c>
      <c r="AB740" s="15">
        <v>0</v>
      </c>
      <c r="AC740" s="15" t="s">
        <v>138</v>
      </c>
      <c r="AD740" s="15" t="s">
        <v>139</v>
      </c>
      <c r="AE740" s="15">
        <v>34.1</v>
      </c>
      <c r="AF740" s="15">
        <v>7</v>
      </c>
      <c r="AG740" s="15">
        <v>1</v>
      </c>
      <c r="AH740" s="15">
        <v>0.3</v>
      </c>
      <c r="AI740" s="15">
        <v>1.3</v>
      </c>
      <c r="AJ740" s="16">
        <f t="shared" si="380"/>
        <v>1</v>
      </c>
      <c r="AK740" s="16" t="s">
        <v>135</v>
      </c>
      <c r="AL740" s="16" t="s">
        <v>135</v>
      </c>
      <c r="AM740" s="15" t="s">
        <v>140</v>
      </c>
      <c r="AN740" s="16">
        <f t="shared" si="381"/>
        <v>2</v>
      </c>
      <c r="AO740" s="16">
        <v>0</v>
      </c>
      <c r="AP740" s="16">
        <v>0</v>
      </c>
      <c r="AQ740" s="16">
        <v>0</v>
      </c>
      <c r="AR740" s="16">
        <v>0</v>
      </c>
      <c r="AS740" s="16">
        <v>0</v>
      </c>
      <c r="AT740" s="16" t="s">
        <v>135</v>
      </c>
      <c r="AU740" s="17">
        <f t="shared" si="382"/>
        <v>0</v>
      </c>
      <c r="AV740" s="17"/>
      <c r="AW740" s="17">
        <f>VLOOKUP(I740,ABNT5101!$I$3:$J$9,2)</f>
        <v>10</v>
      </c>
      <c r="AX740" s="17">
        <f>VLOOKUP(I740,ABNT5101!$I$3:$M$9,5)</f>
        <v>0.18</v>
      </c>
      <c r="AY740" s="131" t="str">
        <f>_xlfn.XLOOKUP(I740,ABNT5101!$I:$I,ABNT5101!$L:$L)</f>
        <v>-</v>
      </c>
      <c r="AZ740" s="131">
        <f>_xlfn.XLOOKUP(I740,ABNT5101!$I:$I,ABNT5101!M:M)</f>
        <v>0.18</v>
      </c>
      <c r="BA740" s="131" t="str">
        <f>_xlfn.XLOOKUP(I740,ABNT5101!$I:$I,ABNT5101!N:N)</f>
        <v>-</v>
      </c>
      <c r="BB740" s="131">
        <f>_xlfn.XLOOKUP(I740,ABNT5101!$I:$I,ABNT5101!O:O)</f>
        <v>16</v>
      </c>
      <c r="BC740" s="18" t="str">
        <f t="shared" si="383"/>
        <v>ATENDE</v>
      </c>
      <c r="BD740" s="19">
        <f t="shared" si="384"/>
        <v>9.099999999999997E-2</v>
      </c>
      <c r="BE740" s="19">
        <f t="shared" si="385"/>
        <v>1.166666666666667</v>
      </c>
      <c r="BF740" s="19" t="str">
        <f t="shared" si="386"/>
        <v>-</v>
      </c>
      <c r="BG740" s="20">
        <v>10.91</v>
      </c>
      <c r="BH740" s="20">
        <v>0.39</v>
      </c>
      <c r="BI740" s="20"/>
      <c r="BJ740" s="20"/>
      <c r="BK740" s="21"/>
      <c r="BL740" s="20"/>
      <c r="BM740" s="18" t="str">
        <f t="shared" si="387"/>
        <v>ATENDE</v>
      </c>
      <c r="BN740" s="18" t="str">
        <f t="shared" si="388"/>
        <v>ATENDE</v>
      </c>
      <c r="BO740" s="18" t="str">
        <f t="shared" si="389"/>
        <v>ATENDE</v>
      </c>
      <c r="BP740" s="18" t="str">
        <f t="shared" si="390"/>
        <v>ATENDE</v>
      </c>
      <c r="BQ740" s="22" t="str">
        <f t="shared" si="391"/>
        <v>C4</v>
      </c>
      <c r="BR740" s="22" t="s">
        <v>136</v>
      </c>
      <c r="BS740" s="23">
        <f t="shared" si="392"/>
        <v>1.1800000000000002</v>
      </c>
      <c r="BT740" s="20">
        <v>6.54</v>
      </c>
      <c r="BU740" s="20">
        <v>3.17</v>
      </c>
      <c r="BV740" s="132">
        <f>IF(BR740="-","-",_xlfn.XLOOKUP(BR740,ABNT5101!$B$4:$B$9,ABNT5101!$C$4:$C$9))</f>
        <v>3</v>
      </c>
      <c r="BW740" s="132">
        <f>IF(BR740="-","-",_xlfn.XLOOKUP(BR740,ABNT5101!$B$4:$B$9,ABNT5101!$D$4:$D$9))</f>
        <v>0.6</v>
      </c>
      <c r="BX740" s="18" t="str">
        <f t="shared" si="393"/>
        <v>ATENDE</v>
      </c>
      <c r="BY740" s="18" t="str">
        <f t="shared" si="394"/>
        <v>ATENDE</v>
      </c>
      <c r="BZ740" s="18" t="str">
        <f t="shared" si="395"/>
        <v>ATENDE</v>
      </c>
      <c r="CA740" s="22" t="str">
        <f t="shared" si="401"/>
        <v>P6</v>
      </c>
      <c r="CB740" s="23">
        <f t="shared" si="396"/>
        <v>2.313333333333333</v>
      </c>
      <c r="CC740" s="22">
        <v>9.94</v>
      </c>
      <c r="CD740" s="22">
        <v>3.21</v>
      </c>
      <c r="CE740" s="130">
        <f>IF(CA740="-","-",_xlfn.XLOOKUP(CA740,ABNT5101!$B$4:$B$9,ABNT5101!$C$4:$C$9))</f>
        <v>3</v>
      </c>
      <c r="CF740" s="130">
        <f>IF(CA740="-","-",_xlfn.XLOOKUP(CA740,ABNT5101!$B$4:$B$9,ABNT5101!$D$4:$D$9))</f>
        <v>0.6</v>
      </c>
      <c r="CG740" s="18" t="str">
        <f t="shared" si="397"/>
        <v>ATENDE</v>
      </c>
      <c r="CH740" s="18" t="str">
        <f t="shared" si="398"/>
        <v>ATENDE</v>
      </c>
      <c r="CI740" s="18" t="str">
        <f t="shared" si="399"/>
        <v>ATENDE</v>
      </c>
      <c r="CJ740" s="133" t="str">
        <f>_xlfn.XLOOKUP(CK740,'Banco de dados'!$B:$B,'Banco de dados'!$D:$D)</f>
        <v>LEDSTAR</v>
      </c>
      <c r="CK740" s="145" t="s">
        <v>711</v>
      </c>
      <c r="CL740" s="24" t="str">
        <f>_xlfn.XLOOKUP(CK740,'Banco de dados'!$B:$B,'Banco de dados'!$E:$E)</f>
        <v>LUM LED SL VT 9.1 44W</v>
      </c>
      <c r="CM740" s="24"/>
      <c r="CN740" s="24" t="e">
        <f>IF(CM740="-","-",_xlfn.XLOOKUP(CM740,'Banco de dados'!$B:$B,'Banco de dados'!$E:$E))</f>
        <v>#N/A</v>
      </c>
      <c r="CO740" s="26">
        <v>1</v>
      </c>
      <c r="CP740" s="24">
        <f>_xlfn.XLOOKUP(CK740,'Banco de dados'!$B:$B,'Banco de dados'!$H:$H)</f>
        <v>44</v>
      </c>
      <c r="CQ740" s="24">
        <f>_xlfn.XLOOKUP(CM740,'Banco de dados'!$B:$B,'Banco de dados'!$H:$H)</f>
        <v>0</v>
      </c>
      <c r="CR740" s="24">
        <f>_xlfn.XLOOKUP(CK740,'Banco de dados'!$B:$B,'Banco de dados'!$F:$F)</f>
        <v>7657.99</v>
      </c>
      <c r="CS740" s="24">
        <f>_xlfn.XLOOKUP(CM740,'Banco de dados'!$B:$B,'Banco de dados'!$F:$F)</f>
        <v>0</v>
      </c>
      <c r="CT740" s="25">
        <v>0</v>
      </c>
      <c r="CU740" s="25"/>
      <c r="CV740" s="24" t="str">
        <f>IF(AI740&lt;=0.5,"Curto I",IF(AND(AI740&gt;='Braços de IP'!$B$9,AI740&lt;='Braços de IP'!$D$9),'Braços de IP'!$E$9,IF(AND(AI740&gt;='Braços de IP'!$B$10,AI740&lt;='Braços de IP'!$D$10),'Braços de IP'!$E$10,IF(AND(AI740&gt;='Braços de IP'!$B$11,AI740&lt;='Braços de IP'!$D$11),'Braços de IP'!$E$11,IF(AND(AI740&gt;='Braços de IP'!$B$12,AI740&lt;='Braços de IP'!$D$12),'Braços de IP'!$E$12,IF(AND(AI740&gt;='Braços de IP'!$B$13,AI740&lt;='Braços de IP'!$D$13),'Braços de IP'!$E$13,IF(AND(AI740&gt;='Braços de IP'!$B$14,AI740&lt;='Braços de IP'!$D$14),'Braços de IP'!$E$14,"ERRO")))))))</f>
        <v>Curto II</v>
      </c>
      <c r="CW740" s="25"/>
      <c r="CX740" s="24" t="str">
        <f>IF($CW740="","",VLOOKUP($CW740,'Braços de IP'!$E$9:$I$15,2,0))</f>
        <v/>
      </c>
      <c r="CY740" s="27" t="str">
        <f>IF($CW740="","",VLOOKUP($CW740,'Braços de IP'!$E$9:$I$15,5,0))</f>
        <v/>
      </c>
      <c r="CZ740" s="24"/>
      <c r="DA740" s="24"/>
      <c r="DB740" s="24"/>
      <c r="DC740" s="24"/>
      <c r="DD740" s="24"/>
      <c r="DE740" s="24"/>
      <c r="DF740" s="28">
        <v>21</v>
      </c>
      <c r="DG740" s="29">
        <v>125</v>
      </c>
      <c r="DH740" s="28">
        <v>146</v>
      </c>
      <c r="DI740" s="30">
        <v>0.83199999999999996</v>
      </c>
      <c r="DJ740" s="32"/>
      <c r="DK740" s="15"/>
      <c r="DL740" s="15" t="s">
        <v>141</v>
      </c>
      <c r="DM740" s="15"/>
      <c r="DN740" s="33">
        <v>0.83199999999999996</v>
      </c>
    </row>
    <row r="741" spans="1:122" ht="15.75" hidden="1" customHeight="1" x14ac:dyDescent="0.3">
      <c r="C741" t="s">
        <v>991</v>
      </c>
      <c r="D741" s="15">
        <v>247</v>
      </c>
      <c r="E741" s="15" t="s">
        <v>132</v>
      </c>
      <c r="F741" s="15" t="s">
        <v>420</v>
      </c>
      <c r="G741" s="15">
        <v>-30.008955319999998</v>
      </c>
      <c r="H741" s="15">
        <v>-50.156438899999998</v>
      </c>
      <c r="I741" s="15" t="s">
        <v>154</v>
      </c>
      <c r="J741" s="15" t="s">
        <v>135</v>
      </c>
      <c r="K741" s="15" t="s">
        <v>136</v>
      </c>
      <c r="L741" s="15" t="s">
        <v>148</v>
      </c>
      <c r="M741" s="15">
        <v>100</v>
      </c>
      <c r="N741" s="15">
        <v>17</v>
      </c>
      <c r="O741" s="15">
        <v>0</v>
      </c>
      <c r="P741" s="15">
        <v>250</v>
      </c>
      <c r="Q741" s="20">
        <v>2</v>
      </c>
      <c r="R741" s="16">
        <v>2.5</v>
      </c>
      <c r="S741" s="16">
        <v>7</v>
      </c>
      <c r="T741" s="15"/>
      <c r="U741" s="15"/>
      <c r="V741" s="15">
        <v>0</v>
      </c>
      <c r="W741" s="15">
        <v>2.5</v>
      </c>
      <c r="X741" s="15">
        <v>0</v>
      </c>
      <c r="Y741" s="15">
        <v>0</v>
      </c>
      <c r="Z741" s="15">
        <v>0</v>
      </c>
      <c r="AA741" s="15">
        <v>0</v>
      </c>
      <c r="AB741" s="15">
        <v>0</v>
      </c>
      <c r="AC741" s="15" t="s">
        <v>138</v>
      </c>
      <c r="AD741" s="15" t="s">
        <v>139</v>
      </c>
      <c r="AE741" s="15">
        <v>34.1</v>
      </c>
      <c r="AF741" s="15">
        <v>7</v>
      </c>
      <c r="AG741" s="15">
        <v>1</v>
      </c>
      <c r="AH741" s="15">
        <v>0.3</v>
      </c>
      <c r="AI741" s="15">
        <v>1.3</v>
      </c>
      <c r="AJ741" s="16">
        <f t="shared" si="380"/>
        <v>1</v>
      </c>
      <c r="AK741" s="16" t="s">
        <v>135</v>
      </c>
      <c r="AL741" s="16" t="s">
        <v>135</v>
      </c>
      <c r="AM741" s="15" t="s">
        <v>140</v>
      </c>
      <c r="AN741" s="16">
        <f t="shared" si="381"/>
        <v>2</v>
      </c>
      <c r="AO741" s="16">
        <v>0</v>
      </c>
      <c r="AP741" s="16">
        <v>0</v>
      </c>
      <c r="AQ741" s="16">
        <v>0</v>
      </c>
      <c r="AR741" s="16">
        <v>0</v>
      </c>
      <c r="AS741" s="16">
        <v>0</v>
      </c>
      <c r="AT741" s="16" t="s">
        <v>135</v>
      </c>
      <c r="AU741" s="17">
        <f t="shared" si="382"/>
        <v>0</v>
      </c>
      <c r="AV741" s="17"/>
      <c r="AW741" s="17">
        <f>VLOOKUP(I741,ABNT5101!$I$3:$J$9,2)</f>
        <v>10</v>
      </c>
      <c r="AX741" s="17">
        <f>VLOOKUP(I741,ABNT5101!$I$3:$M$9,5)</f>
        <v>0.18</v>
      </c>
      <c r="AY741" s="131" t="str">
        <f>_xlfn.XLOOKUP(I741,ABNT5101!$I:$I,ABNT5101!$L:$L)</f>
        <v>-</v>
      </c>
      <c r="AZ741" s="131">
        <f>_xlfn.XLOOKUP(I741,ABNT5101!$I:$I,ABNT5101!M:M)</f>
        <v>0.18</v>
      </c>
      <c r="BA741" s="131" t="str">
        <f>_xlfn.XLOOKUP(I741,ABNT5101!$I:$I,ABNT5101!N:N)</f>
        <v>-</v>
      </c>
      <c r="BB741" s="131">
        <f>_xlfn.XLOOKUP(I741,ABNT5101!$I:$I,ABNT5101!O:O)</f>
        <v>16</v>
      </c>
      <c r="BC741" s="18" t="str">
        <f t="shared" si="383"/>
        <v>ATENDE</v>
      </c>
      <c r="BD741" s="19">
        <f t="shared" si="384"/>
        <v>3.9000000000000146E-2</v>
      </c>
      <c r="BE741" s="19">
        <f t="shared" si="385"/>
        <v>1.7222222222222223</v>
      </c>
      <c r="BF741" s="19" t="str">
        <f t="shared" si="386"/>
        <v>-</v>
      </c>
      <c r="BG741" s="20">
        <v>10.39</v>
      </c>
      <c r="BH741" s="20">
        <v>0.49</v>
      </c>
      <c r="BI741" s="20"/>
      <c r="BJ741" s="20"/>
      <c r="BK741" s="21"/>
      <c r="BL741" s="20"/>
      <c r="BM741" s="18" t="str">
        <f t="shared" si="387"/>
        <v>ATENDE</v>
      </c>
      <c r="BN741" s="18" t="str">
        <f t="shared" si="388"/>
        <v>ATENDE</v>
      </c>
      <c r="BO741" s="18" t="str">
        <f t="shared" si="389"/>
        <v>ATENDE</v>
      </c>
      <c r="BP741" s="18" t="str">
        <f t="shared" si="390"/>
        <v>ATENDE</v>
      </c>
      <c r="BQ741" s="22" t="str">
        <f t="shared" si="391"/>
        <v>C4</v>
      </c>
      <c r="BR741" s="22" t="s">
        <v>136</v>
      </c>
      <c r="BS741" s="23">
        <f t="shared" si="392"/>
        <v>0.84333333333333349</v>
      </c>
      <c r="BT741" s="20">
        <v>5.53</v>
      </c>
      <c r="BU741" s="20">
        <v>3.65</v>
      </c>
      <c r="BV741" s="132">
        <f>IF(BR741="-","-",_xlfn.XLOOKUP(BR741,ABNT5101!$B$4:$B$9,ABNT5101!$C$4:$C$9))</f>
        <v>3</v>
      </c>
      <c r="BW741" s="132">
        <f>IF(BR741="-","-",_xlfn.XLOOKUP(BR741,ABNT5101!$B$4:$B$9,ABNT5101!$D$4:$D$9))</f>
        <v>0.6</v>
      </c>
      <c r="BX741" s="18" t="str">
        <f t="shared" si="393"/>
        <v>ATENDE</v>
      </c>
      <c r="BY741" s="18" t="str">
        <f t="shared" si="394"/>
        <v>ATENDE</v>
      </c>
      <c r="BZ741" s="18" t="str">
        <f t="shared" si="395"/>
        <v>ATENDE</v>
      </c>
      <c r="CA741" s="22" t="str">
        <f t="shared" si="401"/>
        <v>P6</v>
      </c>
      <c r="CB741" s="23">
        <f t="shared" si="396"/>
        <v>1.8166666666666664</v>
      </c>
      <c r="CC741" s="22">
        <v>8.4499999999999993</v>
      </c>
      <c r="CD741" s="22">
        <v>3.1</v>
      </c>
      <c r="CE741" s="130">
        <f>IF(CA741="-","-",_xlfn.XLOOKUP(CA741,ABNT5101!$B$4:$B$9,ABNT5101!$C$4:$C$9))</f>
        <v>3</v>
      </c>
      <c r="CF741" s="130">
        <f>IF(CA741="-","-",_xlfn.XLOOKUP(CA741,ABNT5101!$B$4:$B$9,ABNT5101!$D$4:$D$9))</f>
        <v>0.6</v>
      </c>
      <c r="CG741" s="18" t="str">
        <f t="shared" si="397"/>
        <v>ATENDE</v>
      </c>
      <c r="CH741" s="18" t="str">
        <f t="shared" si="398"/>
        <v>ATENDE</v>
      </c>
      <c r="CI741" s="18" t="str">
        <f t="shared" si="399"/>
        <v>ATENDE</v>
      </c>
      <c r="CJ741" s="133" t="str">
        <f>_xlfn.XLOOKUP(CK741,'Banco de dados'!$B:$B,'Banco de dados'!$D:$D)</f>
        <v>SX LIGHTING</v>
      </c>
      <c r="CK741" s="145" t="s">
        <v>803</v>
      </c>
      <c r="CL741" s="24" t="str">
        <f>_xlfn.XLOOKUP(CK741,'Banco de dados'!$B:$B,'Banco de dados'!$E:$E)</f>
        <v>SXINEVO040K40L12CZF7PHF</v>
      </c>
      <c r="CM741" s="24"/>
      <c r="CN741" s="24" t="e">
        <f>IF(CM741="-","-",_xlfn.XLOOKUP(CM741,'Banco de dados'!$B:$B,'Banco de dados'!$E:$E))</f>
        <v>#N/A</v>
      </c>
      <c r="CO741" s="26">
        <v>1</v>
      </c>
      <c r="CP741" s="24">
        <f>_xlfn.XLOOKUP(CK741,'Banco de dados'!$B:$B,'Banco de dados'!$H:$H)</f>
        <v>39</v>
      </c>
      <c r="CQ741" s="24" t="e">
        <f>_xlfn.XLOOKUP(CM741,'Banco de dados'!$B:$B,'Banco de dados'!$H:$H)</f>
        <v>#N/A</v>
      </c>
      <c r="CR741" s="24">
        <f>_xlfn.XLOOKUP(CK741,'Banco de dados'!$B:$B,'Banco de dados'!$F:$F)</f>
        <v>6552</v>
      </c>
      <c r="CS741" s="24" t="e">
        <f>_xlfn.XLOOKUP(CM741,'Banco de dados'!$B:$B,'Banco de dados'!$F:$F)</f>
        <v>#N/A</v>
      </c>
      <c r="CT741" s="25">
        <v>0</v>
      </c>
      <c r="CU741" s="25"/>
      <c r="CV741" s="24" t="str">
        <f>IF(AI741&lt;=0.5,"Curto I",IF(AND(AI741&gt;='Braços de IP'!$B$9,AI741&lt;='Braços de IP'!$D$9),'Braços de IP'!$E$9,IF(AND(AI741&gt;='Braços de IP'!$B$10,AI741&lt;='Braços de IP'!$D$10),'Braços de IP'!$E$10,IF(AND(AI741&gt;='Braços de IP'!$B$11,AI741&lt;='Braços de IP'!$D$11),'Braços de IP'!$E$11,IF(AND(AI741&gt;='Braços de IP'!$B$12,AI741&lt;='Braços de IP'!$D$12),'Braços de IP'!$E$12,IF(AND(AI741&gt;='Braços de IP'!$B$13,AI741&lt;='Braços de IP'!$D$13),'Braços de IP'!$E$13,IF(AND(AI741&gt;='Braços de IP'!$B$14,AI741&lt;='Braços de IP'!$D$14),'Braços de IP'!$E$14,"ERRO")))))))</f>
        <v>Curto II</v>
      </c>
      <c r="CW741" s="25"/>
      <c r="CX741" s="24" t="str">
        <f>IF($CW741="","",VLOOKUP($CW741,'Braços de IP'!$E$9:$I$15,2,0))</f>
        <v/>
      </c>
      <c r="CY741" s="27" t="str">
        <f>IF($CW741="","",VLOOKUP($CW741,'Braços de IP'!$E$9:$I$15,5,0))</f>
        <v/>
      </c>
      <c r="CZ741" s="24"/>
      <c r="DA741" s="24"/>
      <c r="DB741" s="24"/>
      <c r="DC741" s="24"/>
      <c r="DD741" s="24"/>
      <c r="DE741" s="24"/>
      <c r="DF741" s="28">
        <v>21</v>
      </c>
      <c r="DG741" s="29">
        <v>125</v>
      </c>
      <c r="DH741" s="28">
        <v>146</v>
      </c>
      <c r="DI741" s="30">
        <v>0.83199999999999996</v>
      </c>
      <c r="DJ741" s="32"/>
      <c r="DK741" s="15"/>
      <c r="DL741" s="15" t="s">
        <v>141</v>
      </c>
      <c r="DM741" s="15"/>
      <c r="DN741" s="33">
        <v>0.83199999999999996</v>
      </c>
    </row>
    <row r="742" spans="1:122" ht="15.75" hidden="1" customHeight="1" x14ac:dyDescent="0.3">
      <c r="C742" t="s">
        <v>991</v>
      </c>
      <c r="D742" s="15">
        <v>247</v>
      </c>
      <c r="E742" s="15" t="s">
        <v>132</v>
      </c>
      <c r="F742" s="15" t="s">
        <v>420</v>
      </c>
      <c r="G742" s="15">
        <v>-30.008955319999998</v>
      </c>
      <c r="H742" s="15">
        <v>-50.156438899999998</v>
      </c>
      <c r="I742" s="15" t="s">
        <v>154</v>
      </c>
      <c r="J742" s="15" t="s">
        <v>135</v>
      </c>
      <c r="K742" s="15" t="s">
        <v>136</v>
      </c>
      <c r="L742" s="15" t="s">
        <v>148</v>
      </c>
      <c r="M742" s="15">
        <v>100</v>
      </c>
      <c r="N742" s="15">
        <v>17</v>
      </c>
      <c r="O742" s="15">
        <v>0</v>
      </c>
      <c r="P742" s="15">
        <v>250</v>
      </c>
      <c r="Q742" s="20">
        <v>2</v>
      </c>
      <c r="R742" s="16">
        <v>2.5</v>
      </c>
      <c r="S742" s="16">
        <v>7</v>
      </c>
      <c r="T742" s="15"/>
      <c r="U742" s="15"/>
      <c r="V742" s="15">
        <v>0</v>
      </c>
      <c r="W742" s="15">
        <v>2.5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 t="s">
        <v>138</v>
      </c>
      <c r="AD742" s="15" t="s">
        <v>139</v>
      </c>
      <c r="AE742" s="15">
        <v>34.1</v>
      </c>
      <c r="AF742" s="15">
        <v>7</v>
      </c>
      <c r="AG742" s="15">
        <v>1</v>
      </c>
      <c r="AH742" s="15">
        <v>0.3</v>
      </c>
      <c r="AI742" s="15">
        <v>1.3</v>
      </c>
      <c r="AJ742" s="16">
        <f t="shared" si="380"/>
        <v>1</v>
      </c>
      <c r="AK742" s="16" t="s">
        <v>135</v>
      </c>
      <c r="AL742" s="16" t="s">
        <v>135</v>
      </c>
      <c r="AM742" s="15" t="s">
        <v>140</v>
      </c>
      <c r="AN742" s="16">
        <f t="shared" si="381"/>
        <v>2</v>
      </c>
      <c r="AO742" s="16">
        <v>0</v>
      </c>
      <c r="AP742" s="16">
        <v>0</v>
      </c>
      <c r="AQ742" s="16">
        <v>0</v>
      </c>
      <c r="AR742" s="16">
        <v>0</v>
      </c>
      <c r="AS742" s="16">
        <v>0</v>
      </c>
      <c r="AT742" s="16" t="s">
        <v>135</v>
      </c>
      <c r="AU742" s="17">
        <f t="shared" si="382"/>
        <v>0</v>
      </c>
      <c r="AV742" s="17"/>
      <c r="AW742" s="17">
        <f>VLOOKUP(I742,ABNT5101!$I$3:$J$9,2)</f>
        <v>10</v>
      </c>
      <c r="AX742" s="17">
        <f>VLOOKUP(I742,ABNT5101!$I$3:$M$9,5)</f>
        <v>0.18</v>
      </c>
      <c r="AY742" s="131" t="str">
        <f>_xlfn.XLOOKUP(I742,ABNT5101!$I:$I,ABNT5101!$L:$L)</f>
        <v>-</v>
      </c>
      <c r="AZ742" s="131">
        <f>_xlfn.XLOOKUP(I742,ABNT5101!$I:$I,ABNT5101!M:M)</f>
        <v>0.18</v>
      </c>
      <c r="BA742" s="131" t="str">
        <f>_xlfn.XLOOKUP(I742,ABNT5101!$I:$I,ABNT5101!N:N)</f>
        <v>-</v>
      </c>
      <c r="BB742" s="131">
        <f>_xlfn.XLOOKUP(I742,ABNT5101!$I:$I,ABNT5101!O:O)</f>
        <v>16</v>
      </c>
      <c r="BC742" s="18" t="str">
        <f t="shared" si="383"/>
        <v>ATENDE</v>
      </c>
      <c r="BD742" s="19">
        <f t="shared" si="384"/>
        <v>0.17100000000000004</v>
      </c>
      <c r="BE742" s="19">
        <f t="shared" si="385"/>
        <v>1.2222222222222223</v>
      </c>
      <c r="BF742" s="19" t="str">
        <f t="shared" si="386"/>
        <v>-</v>
      </c>
      <c r="BG742" s="20">
        <v>11.71</v>
      </c>
      <c r="BH742" s="20">
        <v>0.4</v>
      </c>
      <c r="BI742" s="20"/>
      <c r="BJ742" s="20"/>
      <c r="BK742" s="21"/>
      <c r="BL742" s="20"/>
      <c r="BM742" s="18" t="str">
        <f t="shared" si="387"/>
        <v>ATENDE</v>
      </c>
      <c r="BN742" s="18" t="str">
        <f t="shared" si="388"/>
        <v>ATENDE</v>
      </c>
      <c r="BO742" s="18" t="str">
        <f t="shared" si="389"/>
        <v>ATENDE</v>
      </c>
      <c r="BP742" s="18" t="str">
        <f t="shared" si="390"/>
        <v>ATENDE</v>
      </c>
      <c r="BQ742" s="22" t="str">
        <f t="shared" si="391"/>
        <v>C4</v>
      </c>
      <c r="BR742" s="22" t="s">
        <v>136</v>
      </c>
      <c r="BS742" s="23">
        <f t="shared" si="392"/>
        <v>0.55999999999999983</v>
      </c>
      <c r="BT742" s="20">
        <v>4.68</v>
      </c>
      <c r="BU742" s="20">
        <v>2.27</v>
      </c>
      <c r="BV742" s="132">
        <f>IF(BR742="-","-",_xlfn.XLOOKUP(BR742,ABNT5101!$B$4:$B$9,ABNT5101!$C$4:$C$9))</f>
        <v>3</v>
      </c>
      <c r="BW742" s="132">
        <f>IF(BR742="-","-",_xlfn.XLOOKUP(BR742,ABNT5101!$B$4:$B$9,ABNT5101!$D$4:$D$9))</f>
        <v>0.6</v>
      </c>
      <c r="BX742" s="18" t="str">
        <f t="shared" si="393"/>
        <v>ATENDE</v>
      </c>
      <c r="BY742" s="18" t="str">
        <f t="shared" si="394"/>
        <v>ATENDE</v>
      </c>
      <c r="BZ742" s="18" t="str">
        <f t="shared" si="395"/>
        <v>ATENDE</v>
      </c>
      <c r="CA742" s="22" t="str">
        <f t="shared" si="401"/>
        <v>P6</v>
      </c>
      <c r="CB742" s="23">
        <f t="shared" si="396"/>
        <v>1.9733333333333332</v>
      </c>
      <c r="CC742" s="22">
        <v>8.92</v>
      </c>
      <c r="CD742" s="22">
        <v>3.32</v>
      </c>
      <c r="CE742" s="130">
        <f>IF(CA742="-","-",_xlfn.XLOOKUP(CA742,ABNT5101!$B$4:$B$9,ABNT5101!$C$4:$C$9))</f>
        <v>3</v>
      </c>
      <c r="CF742" s="130">
        <f>IF(CA742="-","-",_xlfn.XLOOKUP(CA742,ABNT5101!$B$4:$B$9,ABNT5101!$D$4:$D$9))</f>
        <v>0.6</v>
      </c>
      <c r="CG742" s="18" t="str">
        <f t="shared" si="397"/>
        <v>ATENDE</v>
      </c>
      <c r="CH742" s="18" t="str">
        <f t="shared" si="398"/>
        <v>ATENDE</v>
      </c>
      <c r="CI742" s="18" t="str">
        <f t="shared" si="399"/>
        <v>ATENDE</v>
      </c>
      <c r="CJ742" s="133" t="str">
        <f>_xlfn.XLOOKUP(CK742,'Banco de dados'!$B:$B,'Banco de dados'!$D:$D)</f>
        <v>TECNOWATT</v>
      </c>
      <c r="CK742" s="145" t="s">
        <v>826</v>
      </c>
      <c r="CL742" s="24" t="str">
        <f>_xlfn.XLOOKUP(CK742,'Banco de dados'!$B:$B,'Banco de dados'!$E:$E)</f>
        <v>SIGSAGPTLRRSSNDL_40W_50IBBRS
1-10C1MUN6.5</v>
      </c>
      <c r="CM742" s="24"/>
      <c r="CN742" s="24" t="e">
        <f>IF(CM742="-","-",_xlfn.XLOOKUP(CM742,'Banco de dados'!$B:$B,'Banco de dados'!$E:$E))</f>
        <v>#N/A</v>
      </c>
      <c r="CO742" s="26">
        <v>1</v>
      </c>
      <c r="CP742" s="24">
        <f>_xlfn.XLOOKUP(CK742,'Banco de dados'!$B:$B,'Banco de dados'!$H:$H)</f>
        <v>40</v>
      </c>
      <c r="CQ742" s="24" t="e">
        <f>_xlfn.XLOOKUP(CM742,'Banco de dados'!$B:$B,'Banco de dados'!$H:$H)</f>
        <v>#N/A</v>
      </c>
      <c r="CR742" s="24">
        <f>_xlfn.XLOOKUP(CK742,'Banco de dados'!$B:$B,'Banco de dados'!$F:$F)</f>
        <v>6641</v>
      </c>
      <c r="CS742" s="24" t="e">
        <f>_xlfn.XLOOKUP(CM742,'Banco de dados'!$B:$B,'Banco de dados'!$F:$F)</f>
        <v>#N/A</v>
      </c>
      <c r="CT742" s="25">
        <v>0</v>
      </c>
      <c r="CU742" s="25"/>
      <c r="CV742" s="24" t="str">
        <f>IF(AI742&lt;=0.5,"Curto I",IF(AND(AI742&gt;='Braços de IP'!$B$9,AI742&lt;='Braços de IP'!$D$9),'Braços de IP'!$E$9,IF(AND(AI742&gt;='Braços de IP'!$B$10,AI742&lt;='Braços de IP'!$D$10),'Braços de IP'!$E$10,IF(AND(AI742&gt;='Braços de IP'!$B$11,AI742&lt;='Braços de IP'!$D$11),'Braços de IP'!$E$11,IF(AND(AI742&gt;='Braços de IP'!$B$12,AI742&lt;='Braços de IP'!$D$12),'Braços de IP'!$E$12,IF(AND(AI742&gt;='Braços de IP'!$B$13,AI742&lt;='Braços de IP'!$D$13),'Braços de IP'!$E$13,IF(AND(AI742&gt;='Braços de IP'!$B$14,AI742&lt;='Braços de IP'!$D$14),'Braços de IP'!$E$14,"ERRO")))))))</f>
        <v>Curto II</v>
      </c>
      <c r="CW742" s="25"/>
      <c r="CX742" s="24" t="str">
        <f>IF($CW742="","",VLOOKUP($CW742,'Braços de IP'!$E$9:$I$15,2,0))</f>
        <v/>
      </c>
      <c r="CY742" s="27" t="str">
        <f>IF($CW742="","",VLOOKUP($CW742,'Braços de IP'!$E$9:$I$15,5,0))</f>
        <v/>
      </c>
      <c r="CZ742" s="24"/>
      <c r="DA742" s="24"/>
      <c r="DB742" s="24"/>
      <c r="DC742" s="24"/>
      <c r="DD742" s="24"/>
      <c r="DE742" s="24"/>
      <c r="DF742" s="28">
        <v>21</v>
      </c>
      <c r="DG742" s="29">
        <v>125</v>
      </c>
      <c r="DH742" s="28">
        <v>146</v>
      </c>
      <c r="DI742" s="30">
        <v>0.83199999999999996</v>
      </c>
      <c r="DJ742" s="32"/>
      <c r="DK742" s="15"/>
      <c r="DL742" s="15" t="s">
        <v>141</v>
      </c>
      <c r="DM742" s="15"/>
      <c r="DN742" s="33">
        <v>0.83199999999999996</v>
      </c>
    </row>
    <row r="743" spans="1:122" ht="15.75" hidden="1" customHeight="1" x14ac:dyDescent="0.3">
      <c r="C743" t="s">
        <v>991</v>
      </c>
      <c r="D743" s="15">
        <v>248</v>
      </c>
      <c r="E743" s="15" t="s">
        <v>153</v>
      </c>
      <c r="F743" s="15" t="s">
        <v>421</v>
      </c>
      <c r="G743" s="15">
        <v>-30.024498749999999</v>
      </c>
      <c r="H743" s="15">
        <v>-50.148275409999997</v>
      </c>
      <c r="I743" s="15" t="s">
        <v>154</v>
      </c>
      <c r="J743" s="15" t="s">
        <v>135</v>
      </c>
      <c r="K743" s="15" t="s">
        <v>136</v>
      </c>
      <c r="L743" s="15" t="s">
        <v>148</v>
      </c>
      <c r="M743" s="15">
        <v>100</v>
      </c>
      <c r="N743" s="15">
        <v>17</v>
      </c>
      <c r="O743" s="15">
        <v>0</v>
      </c>
      <c r="P743" s="15">
        <v>250</v>
      </c>
      <c r="Q743" s="20">
        <v>2</v>
      </c>
      <c r="R743" s="16">
        <v>2.5</v>
      </c>
      <c r="S743" s="16">
        <v>7</v>
      </c>
      <c r="T743" s="15"/>
      <c r="U743" s="15"/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 t="s">
        <v>138</v>
      </c>
      <c r="AD743" s="15" t="s">
        <v>139</v>
      </c>
      <c r="AE743" s="15">
        <v>34.5</v>
      </c>
      <c r="AF743" s="15">
        <v>7.5</v>
      </c>
      <c r="AG743" s="15">
        <v>1</v>
      </c>
      <c r="AH743" s="15">
        <v>0.4</v>
      </c>
      <c r="AI743" s="15">
        <v>1.3</v>
      </c>
      <c r="AJ743" s="16">
        <f t="shared" si="380"/>
        <v>0.9</v>
      </c>
      <c r="AK743" s="16" t="s">
        <v>135</v>
      </c>
      <c r="AL743" s="16" t="s">
        <v>135</v>
      </c>
      <c r="AM743" s="15" t="s">
        <v>140</v>
      </c>
      <c r="AN743" s="16">
        <f t="shared" si="381"/>
        <v>2</v>
      </c>
      <c r="AO743" s="16">
        <v>0</v>
      </c>
      <c r="AP743" s="16">
        <v>0</v>
      </c>
      <c r="AQ743" s="16">
        <v>0</v>
      </c>
      <c r="AR743" s="16">
        <v>0</v>
      </c>
      <c r="AS743" s="16">
        <v>0</v>
      </c>
      <c r="AT743" s="16" t="s">
        <v>135</v>
      </c>
      <c r="AU743" s="17">
        <f t="shared" si="382"/>
        <v>0</v>
      </c>
      <c r="AV743" s="17"/>
      <c r="AW743" s="17">
        <f>VLOOKUP(I743,ABNT5101!$I$3:$J$9,2)</f>
        <v>10</v>
      </c>
      <c r="AX743" s="17">
        <f>VLOOKUP(I743,ABNT5101!$I$3:$M$9,5)</f>
        <v>0.18</v>
      </c>
      <c r="AY743" s="131" t="str">
        <f>_xlfn.XLOOKUP(I743,ABNT5101!$I:$I,ABNT5101!$L:$L)</f>
        <v>-</v>
      </c>
      <c r="AZ743" s="131">
        <f>_xlfn.XLOOKUP(I743,ABNT5101!$I:$I,ABNT5101!M:M)</f>
        <v>0.18</v>
      </c>
      <c r="BA743" s="131" t="str">
        <f>_xlfn.XLOOKUP(I743,ABNT5101!$I:$I,ABNT5101!N:N)</f>
        <v>-</v>
      </c>
      <c r="BB743" s="131">
        <f>_xlfn.XLOOKUP(I743,ABNT5101!$I:$I,ABNT5101!O:O)</f>
        <v>16</v>
      </c>
      <c r="BC743" s="18" t="str">
        <f t="shared" si="383"/>
        <v>ATENDE</v>
      </c>
      <c r="BD743" s="19">
        <f t="shared" si="384"/>
        <v>1.8000000000000016E-2</v>
      </c>
      <c r="BE743" s="19">
        <f t="shared" si="385"/>
        <v>1.3333333333333335</v>
      </c>
      <c r="BF743" s="19" t="str">
        <f t="shared" si="386"/>
        <v>-</v>
      </c>
      <c r="BG743" s="20">
        <v>10.18</v>
      </c>
      <c r="BH743" s="20">
        <v>0.42</v>
      </c>
      <c r="BI743" s="20"/>
      <c r="BJ743" s="20"/>
      <c r="BK743" s="21"/>
      <c r="BL743" s="20"/>
      <c r="BM743" s="18" t="str">
        <f t="shared" si="387"/>
        <v>ATENDE</v>
      </c>
      <c r="BN743" s="18" t="str">
        <f t="shared" si="388"/>
        <v>ATENDE</v>
      </c>
      <c r="BO743" s="18" t="str">
        <f t="shared" si="389"/>
        <v>ATENDE</v>
      </c>
      <c r="BP743" s="18" t="str">
        <f t="shared" si="390"/>
        <v>ATENDE</v>
      </c>
      <c r="BQ743" s="22" t="str">
        <f t="shared" si="391"/>
        <v>C4</v>
      </c>
      <c r="BR743" s="22" t="s">
        <v>286</v>
      </c>
      <c r="BS743" s="23">
        <f t="shared" si="392"/>
        <v>0.14933333333333332</v>
      </c>
      <c r="BT743" s="20">
        <v>8.6199999999999992</v>
      </c>
      <c r="BU743" s="20">
        <v>3.38</v>
      </c>
      <c r="BV743" s="132">
        <f>IF(BR743="-","-",_xlfn.XLOOKUP(BR743,ABNT5101!$B$4:$B$9,ABNT5101!$C$4:$C$9))</f>
        <v>7.5</v>
      </c>
      <c r="BW743" s="132">
        <f>IF(BR743="-","-",_xlfn.XLOOKUP(BR743,ABNT5101!$B$4:$B$9,ABNT5101!$D$4:$D$9))</f>
        <v>1.5</v>
      </c>
      <c r="BX743" s="18" t="str">
        <f t="shared" si="393"/>
        <v>ATENDE</v>
      </c>
      <c r="BY743" s="18" t="str">
        <f t="shared" si="394"/>
        <v>ATENDE</v>
      </c>
      <c r="BZ743" s="18" t="str">
        <f t="shared" si="395"/>
        <v>ATENDE</v>
      </c>
      <c r="CA743" s="22" t="str">
        <f t="shared" si="401"/>
        <v>P4</v>
      </c>
      <c r="CB743" s="23" t="e">
        <f t="shared" si="396"/>
        <v>#VALUE!</v>
      </c>
      <c r="CC743" s="22" t="s">
        <v>994</v>
      </c>
      <c r="CD743" s="22" t="s">
        <v>994</v>
      </c>
      <c r="CE743" s="130">
        <f>IF(CA743="-","-",_xlfn.XLOOKUP(CA743,ABNT5101!$B$4:$B$9,ABNT5101!$C$4:$C$9))</f>
        <v>7.5</v>
      </c>
      <c r="CF743" s="130">
        <f>IF(CA743="-","-",_xlfn.XLOOKUP(CA743,ABNT5101!$B$4:$B$9,ABNT5101!$D$4:$D$9))</f>
        <v>1.5</v>
      </c>
      <c r="CG743" s="18" t="str">
        <f t="shared" si="397"/>
        <v>ATENDE</v>
      </c>
      <c r="CH743" s="18" t="str">
        <f t="shared" si="398"/>
        <v>ATENDE</v>
      </c>
      <c r="CI743" s="18" t="str">
        <f t="shared" si="399"/>
        <v>ATENDE</v>
      </c>
      <c r="CJ743" s="133" t="str">
        <f>_xlfn.XLOOKUP(CK743,'Banco de dados'!$B:$B,'Banco de dados'!$D:$D)</f>
        <v>LEDSTAR</v>
      </c>
      <c r="CK743" s="145" t="s">
        <v>711</v>
      </c>
      <c r="CL743" s="24" t="str">
        <f>_xlfn.XLOOKUP(CK743,'Banco de dados'!$B:$B,'Banco de dados'!$E:$E)</f>
        <v>LUM LED SL VT 9.1 44W</v>
      </c>
      <c r="CM743" s="24"/>
      <c r="CN743" s="24" t="e">
        <f>IF(CM743="-","-",_xlfn.XLOOKUP(CM743,'Banco de dados'!$B:$B,'Banco de dados'!$E:$E))</f>
        <v>#N/A</v>
      </c>
      <c r="CO743" s="26">
        <v>1</v>
      </c>
      <c r="CP743" s="24">
        <f>_xlfn.XLOOKUP(CK743,'Banco de dados'!$B:$B,'Banco de dados'!$H:$H)</f>
        <v>44</v>
      </c>
      <c r="CQ743" s="24">
        <f>_xlfn.XLOOKUP(CM743,'Banco de dados'!$B:$B,'Banco de dados'!$H:$H)</f>
        <v>0</v>
      </c>
      <c r="CR743" s="24">
        <f>_xlfn.XLOOKUP(CK743,'Banco de dados'!$B:$B,'Banco de dados'!$F:$F)</f>
        <v>7657.99</v>
      </c>
      <c r="CS743" s="24" t="e">
        <f>_xlfn.XLOOKUP(CM743,'Banco de dados'!$B:$B,'Banco de dados'!$F:$F)</f>
        <v>#N/A</v>
      </c>
      <c r="CT743" s="25">
        <v>0</v>
      </c>
      <c r="CU743" s="25"/>
      <c r="CV743" s="24" t="str">
        <f>IF(AI743&lt;=0.5,"Curto I",IF(AND(AI743&gt;='Braços de IP'!$B$9,AI743&lt;='Braços de IP'!$D$9),'Braços de IP'!$E$9,IF(AND(AI743&gt;='Braços de IP'!$B$10,AI743&lt;='Braços de IP'!$D$10),'Braços de IP'!$E$10,IF(AND(AI743&gt;='Braços de IP'!$B$11,AI743&lt;='Braços de IP'!$D$11),'Braços de IP'!$E$11,IF(AND(AI743&gt;='Braços de IP'!$B$12,AI743&lt;='Braços de IP'!$D$12),'Braços de IP'!$E$12,IF(AND(AI743&gt;='Braços de IP'!$B$13,AI743&lt;='Braços de IP'!$D$13),'Braços de IP'!$E$13,IF(AND(AI743&gt;='Braços de IP'!$B$14,AI743&lt;='Braços de IP'!$D$14),'Braços de IP'!$E$14,"ERRO")))))))</f>
        <v>Curto II</v>
      </c>
      <c r="CW743" s="25"/>
      <c r="CX743" s="24" t="str">
        <f>IF($CW743="","",VLOOKUP($CW743,'Braços de IP'!$E$9:$I$15,2,0))</f>
        <v/>
      </c>
      <c r="CY743" s="27" t="str">
        <f>IF($CW743="","",VLOOKUP($CW743,'Braços de IP'!$E$9:$I$15,5,0))</f>
        <v/>
      </c>
      <c r="CZ743" s="24"/>
      <c r="DA743" s="24"/>
      <c r="DB743" s="24"/>
      <c r="DC743" s="24"/>
      <c r="DD743" s="24"/>
      <c r="DE743" s="24"/>
      <c r="DF743" s="28">
        <v>21</v>
      </c>
      <c r="DG743" s="29">
        <v>125</v>
      </c>
      <c r="DH743" s="28">
        <v>146</v>
      </c>
      <c r="DI743" s="30">
        <v>0.83199999999999996</v>
      </c>
      <c r="DJ743" s="32"/>
      <c r="DK743" s="15"/>
      <c r="DL743" s="15" t="s">
        <v>141</v>
      </c>
      <c r="DM743" s="15"/>
      <c r="DN743" s="33">
        <v>0.83199999999999996</v>
      </c>
    </row>
    <row r="744" spans="1:122" ht="15.75" hidden="1" customHeight="1" x14ac:dyDescent="0.3">
      <c r="C744" t="s">
        <v>991</v>
      </c>
      <c r="D744" s="15">
        <v>248</v>
      </c>
      <c r="E744" s="15" t="s">
        <v>153</v>
      </c>
      <c r="F744" s="15" t="s">
        <v>421</v>
      </c>
      <c r="G744" s="15">
        <v>-30.024498749999999</v>
      </c>
      <c r="H744" s="15">
        <v>-50.148275409999997</v>
      </c>
      <c r="I744" s="15" t="s">
        <v>154</v>
      </c>
      <c r="J744" s="15" t="s">
        <v>135</v>
      </c>
      <c r="K744" s="15" t="s">
        <v>136</v>
      </c>
      <c r="L744" s="15" t="s">
        <v>148</v>
      </c>
      <c r="M744" s="15">
        <v>100</v>
      </c>
      <c r="N744" s="15">
        <v>17</v>
      </c>
      <c r="O744" s="15">
        <v>0</v>
      </c>
      <c r="P744" s="15">
        <v>250</v>
      </c>
      <c r="Q744" s="20">
        <v>2</v>
      </c>
      <c r="R744" s="16">
        <v>2.5</v>
      </c>
      <c r="S744" s="16">
        <v>7</v>
      </c>
      <c r="T744" s="15"/>
      <c r="U744" s="15"/>
      <c r="V744" s="15">
        <v>0</v>
      </c>
      <c r="W744" s="15">
        <v>0</v>
      </c>
      <c r="X744" s="15">
        <v>0</v>
      </c>
      <c r="Y744" s="15">
        <v>0</v>
      </c>
      <c r="Z744" s="15">
        <v>0</v>
      </c>
      <c r="AA744" s="15">
        <v>0</v>
      </c>
      <c r="AB744" s="15">
        <v>0</v>
      </c>
      <c r="AC744" s="15" t="s">
        <v>138</v>
      </c>
      <c r="AD744" s="15" t="s">
        <v>139</v>
      </c>
      <c r="AE744" s="15">
        <v>34.5</v>
      </c>
      <c r="AF744" s="15">
        <v>7.5</v>
      </c>
      <c r="AG744" s="15">
        <v>1</v>
      </c>
      <c r="AH744" s="15">
        <v>0.4</v>
      </c>
      <c r="AI744" s="15">
        <v>1.3</v>
      </c>
      <c r="AJ744" s="16">
        <f t="shared" si="380"/>
        <v>0.9</v>
      </c>
      <c r="AK744" s="16" t="s">
        <v>135</v>
      </c>
      <c r="AL744" s="16" t="s">
        <v>135</v>
      </c>
      <c r="AM744" s="15" t="s">
        <v>140</v>
      </c>
      <c r="AN744" s="16">
        <f t="shared" si="381"/>
        <v>2</v>
      </c>
      <c r="AO744" s="16">
        <v>0</v>
      </c>
      <c r="AP744" s="16">
        <v>0</v>
      </c>
      <c r="AQ744" s="16">
        <v>0</v>
      </c>
      <c r="AR744" s="16">
        <v>0</v>
      </c>
      <c r="AS744" s="16">
        <v>0</v>
      </c>
      <c r="AT744" s="16" t="s">
        <v>135</v>
      </c>
      <c r="AU744" s="17">
        <f t="shared" si="382"/>
        <v>0</v>
      </c>
      <c r="AV744" s="17"/>
      <c r="AW744" s="17">
        <f>VLOOKUP(I744,ABNT5101!$I$3:$J$9,2)</f>
        <v>10</v>
      </c>
      <c r="AX744" s="17">
        <f>VLOOKUP(I744,ABNT5101!$I$3:$M$9,5)</f>
        <v>0.18</v>
      </c>
      <c r="AY744" s="131" t="str">
        <f>_xlfn.XLOOKUP(I744,ABNT5101!$I:$I,ABNT5101!$L:$L)</f>
        <v>-</v>
      </c>
      <c r="AZ744" s="131">
        <f>_xlfn.XLOOKUP(I744,ABNT5101!$I:$I,ABNT5101!M:M)</f>
        <v>0.18</v>
      </c>
      <c r="BA744" s="131" t="str">
        <f>_xlfn.XLOOKUP(I744,ABNT5101!$I:$I,ABNT5101!N:N)</f>
        <v>-</v>
      </c>
      <c r="BB744" s="131">
        <f>_xlfn.XLOOKUP(I744,ABNT5101!$I:$I,ABNT5101!O:O)</f>
        <v>16</v>
      </c>
      <c r="BC744" s="18" t="str">
        <f t="shared" si="383"/>
        <v>ATENDE</v>
      </c>
      <c r="BD744" s="19">
        <f t="shared" si="384"/>
        <v>0.41500000000000004</v>
      </c>
      <c r="BE744" s="19">
        <f t="shared" si="385"/>
        <v>1.8888888888888893</v>
      </c>
      <c r="BF744" s="19" t="str">
        <f t="shared" si="386"/>
        <v>-</v>
      </c>
      <c r="BG744" s="20">
        <v>14.15</v>
      </c>
      <c r="BH744" s="20">
        <v>0.52</v>
      </c>
      <c r="BI744" s="20"/>
      <c r="BJ744" s="20"/>
      <c r="BK744" s="21"/>
      <c r="BL744" s="20"/>
      <c r="BM744" s="18" t="str">
        <f t="shared" si="387"/>
        <v>ATENDE</v>
      </c>
      <c r="BN744" s="18" t="str">
        <f t="shared" si="388"/>
        <v>ATENDE</v>
      </c>
      <c r="BO744" s="18" t="str">
        <f t="shared" si="389"/>
        <v>ATENDE</v>
      </c>
      <c r="BP744" s="18" t="str">
        <f t="shared" si="390"/>
        <v>ATENDE</v>
      </c>
      <c r="BQ744" s="22" t="str">
        <f t="shared" si="391"/>
        <v>C4</v>
      </c>
      <c r="BR744" s="22" t="s">
        <v>286</v>
      </c>
      <c r="BS744" s="23">
        <f t="shared" si="392"/>
        <v>0.52133333333333343</v>
      </c>
      <c r="BT744" s="20">
        <v>11.41</v>
      </c>
      <c r="BU744" s="20">
        <v>4.49</v>
      </c>
      <c r="BV744" s="132">
        <f>IF(BR744="-","-",_xlfn.XLOOKUP(BR744,ABNT5101!$B$4:$B$9,ABNT5101!$C$4:$C$9))</f>
        <v>7.5</v>
      </c>
      <c r="BW744" s="132">
        <f>IF(BR744="-","-",_xlfn.XLOOKUP(BR744,ABNT5101!$B$4:$B$9,ABNT5101!$D$4:$D$9))</f>
        <v>1.5</v>
      </c>
      <c r="BX744" s="18" t="str">
        <f t="shared" si="393"/>
        <v>ATENDE</v>
      </c>
      <c r="BY744" s="18" t="str">
        <f t="shared" si="394"/>
        <v>ATENDE</v>
      </c>
      <c r="BZ744" s="18" t="str">
        <f t="shared" si="395"/>
        <v>ATENDE</v>
      </c>
      <c r="CA744" s="22" t="str">
        <f t="shared" si="401"/>
        <v>P4</v>
      </c>
      <c r="CB744" s="23" t="e">
        <f t="shared" si="396"/>
        <v>#VALUE!</v>
      </c>
      <c r="CC744" s="22" t="s">
        <v>994</v>
      </c>
      <c r="CD744" s="22" t="s">
        <v>994</v>
      </c>
      <c r="CE744" s="130">
        <f>IF(CA744="-","-",_xlfn.XLOOKUP(CA744,ABNT5101!$B$4:$B$9,ABNT5101!$C$4:$C$9))</f>
        <v>7.5</v>
      </c>
      <c r="CF744" s="130">
        <f>IF(CA744="-","-",_xlfn.XLOOKUP(CA744,ABNT5101!$B$4:$B$9,ABNT5101!$D$4:$D$9))</f>
        <v>1.5</v>
      </c>
      <c r="CG744" s="18" t="str">
        <f t="shared" si="397"/>
        <v>ATENDE</v>
      </c>
      <c r="CH744" s="18" t="str">
        <f t="shared" si="398"/>
        <v>ATENDE</v>
      </c>
      <c r="CI744" s="18" t="str">
        <f t="shared" si="399"/>
        <v>ATENDE</v>
      </c>
      <c r="CJ744" s="133" t="str">
        <f>_xlfn.XLOOKUP(CK744,'Banco de dados'!$B:$B,'Banco de dados'!$D:$D)</f>
        <v>SX LIGHTING</v>
      </c>
      <c r="CK744" s="145" t="s">
        <v>805</v>
      </c>
      <c r="CL744" s="24" t="str">
        <f>_xlfn.XLOOKUP(CK744,'Banco de dados'!$B:$B,'Banco de dados'!$E:$E)</f>
        <v>SXINEVO050K40L12CZF7PHF</v>
      </c>
      <c r="CM744" s="24"/>
      <c r="CN744" s="24" t="e">
        <f>IF(CM744="-","-",_xlfn.XLOOKUP(CM744,'Banco de dados'!$B:$B,'Banco de dados'!$E:$E))</f>
        <v>#N/A</v>
      </c>
      <c r="CO744" s="26">
        <v>1</v>
      </c>
      <c r="CP744" s="24">
        <f>_xlfn.XLOOKUP(CK744,'Banco de dados'!$B:$B,'Banco de dados'!$H:$H)</f>
        <v>50</v>
      </c>
      <c r="CQ744" s="24">
        <f>_xlfn.XLOOKUP(CM744,'Banco de dados'!$B:$B,'Banco de dados'!$H:$H)</f>
        <v>0</v>
      </c>
      <c r="CR744" s="24">
        <f>_xlfn.XLOOKUP(CK744,'Banco de dados'!$B:$B,'Banco de dados'!$F:$F)</f>
        <v>8650</v>
      </c>
      <c r="CS744" s="24">
        <f>_xlfn.XLOOKUP(CM744,'Banco de dados'!$B:$B,'Banco de dados'!$F:$F)</f>
        <v>0</v>
      </c>
      <c r="CT744" s="25">
        <v>0</v>
      </c>
      <c r="CU744" s="25"/>
      <c r="CV744" s="24" t="str">
        <f>IF(AI744&lt;=0.5,"Curto I",IF(AND(AI744&gt;='Braços de IP'!$B$9,AI744&lt;='Braços de IP'!$D$9),'Braços de IP'!$E$9,IF(AND(AI744&gt;='Braços de IP'!$B$10,AI744&lt;='Braços de IP'!$D$10),'Braços de IP'!$E$10,IF(AND(AI744&gt;='Braços de IP'!$B$11,AI744&lt;='Braços de IP'!$D$11),'Braços de IP'!$E$11,IF(AND(AI744&gt;='Braços de IP'!$B$12,AI744&lt;='Braços de IP'!$D$12),'Braços de IP'!$E$12,IF(AND(AI744&gt;='Braços de IP'!$B$13,AI744&lt;='Braços de IP'!$D$13),'Braços de IP'!$E$13,IF(AND(AI744&gt;='Braços de IP'!$B$14,AI744&lt;='Braços de IP'!$D$14),'Braços de IP'!$E$14,"ERRO")))))))</f>
        <v>Curto II</v>
      </c>
      <c r="CW744" s="25"/>
      <c r="CX744" s="24" t="str">
        <f>IF($CW744="","",VLOOKUP($CW744,'Braços de IP'!$E$9:$I$15,2,0))</f>
        <v/>
      </c>
      <c r="CY744" s="27" t="str">
        <f>IF($CW744="","",VLOOKUP($CW744,'Braços de IP'!$E$9:$I$15,5,0))</f>
        <v/>
      </c>
      <c r="CZ744" s="24"/>
      <c r="DA744" s="24"/>
      <c r="DB744" s="24"/>
      <c r="DC744" s="24"/>
      <c r="DD744" s="24"/>
      <c r="DE744" s="24"/>
      <c r="DF744" s="28">
        <v>21</v>
      </c>
      <c r="DG744" s="29">
        <v>125</v>
      </c>
      <c r="DH744" s="28">
        <v>146</v>
      </c>
      <c r="DI744" s="30">
        <v>0.83199999999999996</v>
      </c>
      <c r="DJ744" s="32"/>
      <c r="DK744" s="15"/>
      <c r="DL744" s="15" t="s">
        <v>141</v>
      </c>
      <c r="DM744" s="15"/>
      <c r="DN744" s="33">
        <v>0.83199999999999996</v>
      </c>
    </row>
    <row r="745" spans="1:122" ht="15.75" hidden="1" customHeight="1" x14ac:dyDescent="0.3">
      <c r="C745" t="s">
        <v>991</v>
      </c>
      <c r="D745" s="15">
        <v>248</v>
      </c>
      <c r="E745" s="15" t="s">
        <v>153</v>
      </c>
      <c r="F745" s="15" t="s">
        <v>421</v>
      </c>
      <c r="G745" s="15">
        <v>-30.024498749999999</v>
      </c>
      <c r="H745" s="15">
        <v>-50.148275409999997</v>
      </c>
      <c r="I745" s="15" t="s">
        <v>154</v>
      </c>
      <c r="J745" s="15" t="s">
        <v>135</v>
      </c>
      <c r="K745" s="15" t="s">
        <v>136</v>
      </c>
      <c r="L745" s="15" t="s">
        <v>148</v>
      </c>
      <c r="M745" s="15">
        <v>100</v>
      </c>
      <c r="N745" s="15">
        <v>17</v>
      </c>
      <c r="O745" s="15">
        <v>0</v>
      </c>
      <c r="P745" s="15">
        <v>250</v>
      </c>
      <c r="Q745" s="20">
        <v>2</v>
      </c>
      <c r="R745" s="16">
        <v>2.5</v>
      </c>
      <c r="S745" s="16">
        <v>7</v>
      </c>
      <c r="T745" s="15"/>
      <c r="U745" s="15"/>
      <c r="V745" s="15">
        <v>0</v>
      </c>
      <c r="W745" s="15">
        <v>0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 t="s">
        <v>138</v>
      </c>
      <c r="AD745" s="15" t="s">
        <v>139</v>
      </c>
      <c r="AE745" s="15">
        <v>34.5</v>
      </c>
      <c r="AF745" s="15">
        <v>7.5</v>
      </c>
      <c r="AG745" s="15">
        <v>1</v>
      </c>
      <c r="AH745" s="15">
        <v>0.4</v>
      </c>
      <c r="AI745" s="15">
        <v>1.3</v>
      </c>
      <c r="AJ745" s="16">
        <f t="shared" si="380"/>
        <v>0.9</v>
      </c>
      <c r="AK745" s="16" t="s">
        <v>135</v>
      </c>
      <c r="AL745" s="16" t="s">
        <v>135</v>
      </c>
      <c r="AM745" s="15" t="s">
        <v>140</v>
      </c>
      <c r="AN745" s="16">
        <f t="shared" si="381"/>
        <v>2</v>
      </c>
      <c r="AO745" s="16">
        <v>0</v>
      </c>
      <c r="AP745" s="16">
        <v>0</v>
      </c>
      <c r="AQ745" s="16">
        <v>0</v>
      </c>
      <c r="AR745" s="16">
        <v>0</v>
      </c>
      <c r="AS745" s="16">
        <v>0</v>
      </c>
      <c r="AT745" s="16" t="s">
        <v>135</v>
      </c>
      <c r="AU745" s="17">
        <f t="shared" si="382"/>
        <v>0</v>
      </c>
      <c r="AV745" s="17"/>
      <c r="AW745" s="17">
        <f>VLOOKUP(I745,ABNT5101!$I$3:$J$9,2)</f>
        <v>10</v>
      </c>
      <c r="AX745" s="17">
        <f>VLOOKUP(I745,ABNT5101!$I$3:$M$9,5)</f>
        <v>0.18</v>
      </c>
      <c r="AY745" s="131" t="str">
        <f>_xlfn.XLOOKUP(I745,ABNT5101!$I:$I,ABNT5101!$L:$L)</f>
        <v>-</v>
      </c>
      <c r="AZ745" s="131">
        <f>_xlfn.XLOOKUP(I745,ABNT5101!$I:$I,ABNT5101!M:M)</f>
        <v>0.18</v>
      </c>
      <c r="BA745" s="131" t="str">
        <f>_xlfn.XLOOKUP(I745,ABNT5101!$I:$I,ABNT5101!N:N)</f>
        <v>-</v>
      </c>
      <c r="BB745" s="131">
        <f>_xlfn.XLOOKUP(I745,ABNT5101!$I:$I,ABNT5101!O:O)</f>
        <v>16</v>
      </c>
      <c r="BC745" s="18" t="str">
        <f t="shared" si="383"/>
        <v>ATENDE</v>
      </c>
      <c r="BD745" s="19">
        <f t="shared" si="384"/>
        <v>9.8999999999999977E-2</v>
      </c>
      <c r="BE745" s="19">
        <f t="shared" si="385"/>
        <v>1.6666666666666665</v>
      </c>
      <c r="BF745" s="19" t="str">
        <f t="shared" si="386"/>
        <v>-</v>
      </c>
      <c r="BG745" s="20">
        <v>10.99</v>
      </c>
      <c r="BH745" s="20">
        <v>0.48</v>
      </c>
      <c r="BI745" s="20"/>
      <c r="BJ745" s="20"/>
      <c r="BK745" s="21"/>
      <c r="BL745" s="20"/>
      <c r="BM745" s="18" t="str">
        <f t="shared" si="387"/>
        <v>ATENDE</v>
      </c>
      <c r="BN745" s="18" t="str">
        <f t="shared" si="388"/>
        <v>ATENDE</v>
      </c>
      <c r="BO745" s="18" t="str">
        <f t="shared" si="389"/>
        <v>ATENDE</v>
      </c>
      <c r="BP745" s="18" t="str">
        <f t="shared" si="390"/>
        <v>ATENDE</v>
      </c>
      <c r="BQ745" s="22" t="str">
        <f t="shared" si="391"/>
        <v>C4</v>
      </c>
      <c r="BR745" s="22" t="s">
        <v>286</v>
      </c>
      <c r="BS745" s="23">
        <f t="shared" si="392"/>
        <v>0.15866666666666651</v>
      </c>
      <c r="BT745" s="20">
        <v>8.69</v>
      </c>
      <c r="BU745" s="20">
        <v>3.92</v>
      </c>
      <c r="BV745" s="132">
        <f>IF(BR745="-","-",_xlfn.XLOOKUP(BR745,ABNT5101!$B$4:$B$9,ABNT5101!$C$4:$C$9))</f>
        <v>7.5</v>
      </c>
      <c r="BW745" s="132">
        <f>IF(BR745="-","-",_xlfn.XLOOKUP(BR745,ABNT5101!$B$4:$B$9,ABNT5101!$D$4:$D$9))</f>
        <v>1.5</v>
      </c>
      <c r="BX745" s="18" t="str">
        <f t="shared" si="393"/>
        <v>ATENDE</v>
      </c>
      <c r="BY745" s="18" t="str">
        <f t="shared" si="394"/>
        <v>ATENDE</v>
      </c>
      <c r="BZ745" s="18" t="str">
        <f t="shared" si="395"/>
        <v>ATENDE</v>
      </c>
      <c r="CA745" s="22" t="str">
        <f t="shared" si="401"/>
        <v>P4</v>
      </c>
      <c r="CB745" s="23" t="e">
        <f t="shared" si="396"/>
        <v>#VALUE!</v>
      </c>
      <c r="CC745" s="22" t="s">
        <v>994</v>
      </c>
      <c r="CD745" s="22" t="s">
        <v>994</v>
      </c>
      <c r="CE745" s="130">
        <f>IF(CA745="-","-",_xlfn.XLOOKUP(CA745,ABNT5101!$B$4:$B$9,ABNT5101!$C$4:$C$9))</f>
        <v>7.5</v>
      </c>
      <c r="CF745" s="130">
        <f>IF(CA745="-","-",_xlfn.XLOOKUP(CA745,ABNT5101!$B$4:$B$9,ABNT5101!$D$4:$D$9))</f>
        <v>1.5</v>
      </c>
      <c r="CG745" s="18" t="str">
        <f t="shared" si="397"/>
        <v>ATENDE</v>
      </c>
      <c r="CH745" s="18" t="str">
        <f t="shared" si="398"/>
        <v>ATENDE</v>
      </c>
      <c r="CI745" s="18" t="str">
        <f t="shared" si="399"/>
        <v>ATENDE</v>
      </c>
      <c r="CJ745" s="133" t="str">
        <f>_xlfn.XLOOKUP(CK745,'Banco de dados'!$B:$B,'Banco de dados'!$D:$D)</f>
        <v>TECNOWATT</v>
      </c>
      <c r="CK745" s="145" t="s">
        <v>826</v>
      </c>
      <c r="CL745" s="24" t="str">
        <f>_xlfn.XLOOKUP(CK745,'Banco de dados'!$B:$B,'Banco de dados'!$E:$E)</f>
        <v>SIGSAGPTLRRSSNDL_40W_50IBBRS
1-10C1MUN6.5</v>
      </c>
      <c r="CM745" s="24"/>
      <c r="CN745" s="24" t="e">
        <f>IF(CM745="-","-",_xlfn.XLOOKUP(CM745,'Banco de dados'!$B:$B,'Banco de dados'!$E:$E))</f>
        <v>#N/A</v>
      </c>
      <c r="CO745" s="26">
        <v>1</v>
      </c>
      <c r="CP745" s="24">
        <f>_xlfn.XLOOKUP(CK745,'Banco de dados'!$B:$B,'Banco de dados'!$H:$H)</f>
        <v>40</v>
      </c>
      <c r="CQ745" s="24">
        <f>_xlfn.XLOOKUP(CM745,'Banco de dados'!$B:$B,'Banco de dados'!$H:$H)</f>
        <v>0</v>
      </c>
      <c r="CR745" s="24">
        <f>_xlfn.XLOOKUP(CK745,'Banco de dados'!$B:$B,'Banco de dados'!$F:$F)</f>
        <v>6641</v>
      </c>
      <c r="CS745" s="24">
        <f>_xlfn.XLOOKUP(CM745,'Banco de dados'!$B:$B,'Banco de dados'!$F:$F)</f>
        <v>0</v>
      </c>
      <c r="CT745" s="25">
        <v>0</v>
      </c>
      <c r="CU745" s="25"/>
      <c r="CV745" s="24" t="str">
        <f>IF(AI745&lt;=0.5,"Curto I",IF(AND(AI745&gt;='Braços de IP'!$B$9,AI745&lt;='Braços de IP'!$D$9),'Braços de IP'!$E$9,IF(AND(AI745&gt;='Braços de IP'!$B$10,AI745&lt;='Braços de IP'!$D$10),'Braços de IP'!$E$10,IF(AND(AI745&gt;='Braços de IP'!$B$11,AI745&lt;='Braços de IP'!$D$11),'Braços de IP'!$E$11,IF(AND(AI745&gt;='Braços de IP'!$B$12,AI745&lt;='Braços de IP'!$D$12),'Braços de IP'!$E$12,IF(AND(AI745&gt;='Braços de IP'!$B$13,AI745&lt;='Braços de IP'!$D$13),'Braços de IP'!$E$13,IF(AND(AI745&gt;='Braços de IP'!$B$14,AI745&lt;='Braços de IP'!$D$14),'Braços de IP'!$E$14,"ERRO")))))))</f>
        <v>Curto II</v>
      </c>
      <c r="CW745" s="25"/>
      <c r="CX745" s="24" t="str">
        <f>IF($CW745="","",VLOOKUP($CW745,'Braços de IP'!$E$9:$I$15,2,0))</f>
        <v/>
      </c>
      <c r="CY745" s="27" t="str">
        <f>IF($CW745="","",VLOOKUP($CW745,'Braços de IP'!$E$9:$I$15,5,0))</f>
        <v/>
      </c>
      <c r="CZ745" s="24"/>
      <c r="DA745" s="24"/>
      <c r="DB745" s="24"/>
      <c r="DC745" s="24"/>
      <c r="DD745" s="24"/>
      <c r="DE745" s="24"/>
      <c r="DF745" s="28">
        <v>21</v>
      </c>
      <c r="DG745" s="29">
        <v>125</v>
      </c>
      <c r="DH745" s="28">
        <v>146</v>
      </c>
      <c r="DI745" s="30">
        <v>0.83199999999999996</v>
      </c>
      <c r="DJ745" s="32"/>
      <c r="DK745" s="15"/>
      <c r="DL745" s="15" t="s">
        <v>141</v>
      </c>
      <c r="DM745" s="15"/>
      <c r="DN745" s="33">
        <v>0.83199999999999996</v>
      </c>
    </row>
    <row r="746" spans="1:122" ht="15.75" hidden="1" customHeight="1" x14ac:dyDescent="0.3">
      <c r="A746" s="156" t="s">
        <v>1017</v>
      </c>
      <c r="B746" s="156"/>
      <c r="C746" t="s">
        <v>991</v>
      </c>
      <c r="D746" s="159">
        <v>249</v>
      </c>
      <c r="E746" s="159" t="s">
        <v>146</v>
      </c>
      <c r="F746" s="15" t="s">
        <v>422</v>
      </c>
      <c r="G746" s="15">
        <v>-29.989387440000002</v>
      </c>
      <c r="H746" s="15">
        <v>-50.140951039999997</v>
      </c>
      <c r="I746" s="15" t="s">
        <v>319</v>
      </c>
      <c r="J746" s="15" t="s">
        <v>135</v>
      </c>
      <c r="K746" s="15" t="s">
        <v>136</v>
      </c>
      <c r="L746" s="15" t="s">
        <v>137</v>
      </c>
      <c r="M746" s="15">
        <v>50</v>
      </c>
      <c r="N746" s="15">
        <v>0</v>
      </c>
      <c r="O746" s="15">
        <v>0</v>
      </c>
      <c r="P746" s="15">
        <v>250</v>
      </c>
      <c r="Q746" s="20">
        <v>2</v>
      </c>
      <c r="R746" s="16">
        <v>0</v>
      </c>
      <c r="S746" s="16">
        <v>7</v>
      </c>
      <c r="T746" s="15"/>
      <c r="U746" s="15"/>
      <c r="V746" s="15">
        <v>0</v>
      </c>
      <c r="W746" s="15">
        <v>4</v>
      </c>
      <c r="X746" s="15">
        <v>5.5</v>
      </c>
      <c r="Y746" s="15">
        <v>0</v>
      </c>
      <c r="Z746" s="15">
        <v>0</v>
      </c>
      <c r="AA746" s="15">
        <v>0</v>
      </c>
      <c r="AB746" s="15">
        <v>0</v>
      </c>
      <c r="AC746" s="15" t="s">
        <v>149</v>
      </c>
      <c r="AD746" s="15" t="s">
        <v>139</v>
      </c>
      <c r="AE746" s="15">
        <v>34.6</v>
      </c>
      <c r="AF746" s="15">
        <v>8</v>
      </c>
      <c r="AG746" s="15">
        <v>2</v>
      </c>
      <c r="AH746" s="15">
        <v>2.5</v>
      </c>
      <c r="AI746" s="15">
        <v>2.5</v>
      </c>
      <c r="AJ746" s="16">
        <f t="shared" si="380"/>
        <v>0</v>
      </c>
      <c r="AK746" s="16" t="s">
        <v>135</v>
      </c>
      <c r="AL746" s="16" t="s">
        <v>135</v>
      </c>
      <c r="AM746" s="15" t="s">
        <v>140</v>
      </c>
      <c r="AN746" s="16">
        <f t="shared" si="381"/>
        <v>4</v>
      </c>
      <c r="AO746" s="16">
        <v>0</v>
      </c>
      <c r="AP746" s="16">
        <v>0</v>
      </c>
      <c r="AQ746" s="16">
        <v>0</v>
      </c>
      <c r="AR746" s="16">
        <v>0</v>
      </c>
      <c r="AS746" s="16">
        <v>0</v>
      </c>
      <c r="AT746" s="16" t="s">
        <v>135</v>
      </c>
      <c r="AU746" s="17">
        <f t="shared" si="382"/>
        <v>0</v>
      </c>
      <c r="AV746" s="17"/>
      <c r="AW746" s="17">
        <f>VLOOKUP(I746,ABNT5101!$I$3:$J$9,2)</f>
        <v>20</v>
      </c>
      <c r="AX746" s="17">
        <f>VLOOKUP(I746,ABNT5101!$I$3:$M$9,5)</f>
        <v>0.28000000000000003</v>
      </c>
      <c r="AY746" s="131" t="str">
        <f>_xlfn.XLOOKUP(I746,ABNT5101!$I:$I,ABNT5101!$L:$L)</f>
        <v>-</v>
      </c>
      <c r="AZ746" s="131">
        <f>_xlfn.XLOOKUP(I746,ABNT5101!$I:$I,ABNT5101!M:M)</f>
        <v>0.28000000000000003</v>
      </c>
      <c r="BA746" s="131" t="str">
        <f>_xlfn.XLOOKUP(I746,ABNT5101!$I:$I,ABNT5101!N:N)</f>
        <v>-</v>
      </c>
      <c r="BB746" s="131">
        <f>_xlfn.XLOOKUP(I746,ABNT5101!$I:$I,ABNT5101!O:O)</f>
        <v>14</v>
      </c>
      <c r="BC746" s="18" t="str">
        <f t="shared" si="383"/>
        <v>ATENDE</v>
      </c>
      <c r="BD746" s="19">
        <f t="shared" si="384"/>
        <v>0.18650000000000011</v>
      </c>
      <c r="BE746" s="19">
        <f t="shared" si="385"/>
        <v>0.3214285714285714</v>
      </c>
      <c r="BF746" s="19" t="str">
        <f t="shared" si="386"/>
        <v>-</v>
      </c>
      <c r="BG746" s="20">
        <v>23.73</v>
      </c>
      <c r="BH746" s="20">
        <v>0.37</v>
      </c>
      <c r="BI746" s="20"/>
      <c r="BJ746" s="20"/>
      <c r="BK746" s="21"/>
      <c r="BL746" s="20"/>
      <c r="BM746" s="18" t="str">
        <f t="shared" si="387"/>
        <v>ATENDE</v>
      </c>
      <c r="BN746" s="18" t="str">
        <f t="shared" si="388"/>
        <v>ATENDE</v>
      </c>
      <c r="BO746" s="18" t="str">
        <f t="shared" si="389"/>
        <v>ATENDE</v>
      </c>
      <c r="BP746" s="18" t="str">
        <f t="shared" si="390"/>
        <v>ATENDE</v>
      </c>
      <c r="BQ746" s="22" t="str">
        <f t="shared" si="391"/>
        <v>C2</v>
      </c>
      <c r="BR746" s="22" t="s">
        <v>136</v>
      </c>
      <c r="BS746" s="23" t="str">
        <f t="shared" si="392"/>
        <v>-</v>
      </c>
      <c r="BT746" s="20" t="s">
        <v>135</v>
      </c>
      <c r="BU746" s="20" t="s">
        <v>135</v>
      </c>
      <c r="BV746" s="132">
        <f>IF(BR746="-","-",_xlfn.XLOOKUP(BR746,ABNT5101!$B$4:$B$9,ABNT5101!$C$4:$C$9))</f>
        <v>3</v>
      </c>
      <c r="BW746" s="132">
        <f>IF(BR746="-","-",_xlfn.XLOOKUP(BR746,ABNT5101!$B$4:$B$9,ABNT5101!$D$4:$D$9))</f>
        <v>0.6</v>
      </c>
      <c r="BX746" s="18" t="str">
        <f t="shared" si="393"/>
        <v>ATENDE</v>
      </c>
      <c r="BY746" s="18" t="str">
        <f t="shared" si="394"/>
        <v>ATENDE</v>
      </c>
      <c r="BZ746" s="18" t="str">
        <f t="shared" si="395"/>
        <v>ATENDE</v>
      </c>
      <c r="CA746" s="22" t="str">
        <f t="shared" si="401"/>
        <v>P6</v>
      </c>
      <c r="CB746" s="23">
        <f t="shared" si="396"/>
        <v>2.3000000000000003</v>
      </c>
      <c r="CC746" s="22">
        <v>9.9</v>
      </c>
      <c r="CD746" s="22">
        <v>5.74</v>
      </c>
      <c r="CE746" s="130">
        <f>IF(CA746="-","-",_xlfn.XLOOKUP(CA746,ABNT5101!$B$4:$B$9,ABNT5101!$C$4:$C$9))</f>
        <v>3</v>
      </c>
      <c r="CF746" s="130">
        <f>IF(CA746="-","-",_xlfn.XLOOKUP(CA746,ABNT5101!$B$4:$B$9,ABNT5101!$D$4:$D$9))</f>
        <v>0.6</v>
      </c>
      <c r="CG746" s="18" t="str">
        <f t="shared" si="397"/>
        <v>ATENDE</v>
      </c>
      <c r="CH746" s="18" t="str">
        <f t="shared" si="398"/>
        <v>ATENDE</v>
      </c>
      <c r="CI746" s="18" t="str">
        <f t="shared" si="399"/>
        <v>ATENDE</v>
      </c>
      <c r="CJ746" s="133" t="str">
        <f>_xlfn.XLOOKUP(CK746,'Banco de dados'!$B:$B,'Banco de dados'!$D:$D)</f>
        <v>LEDSTAR</v>
      </c>
      <c r="CK746" s="145" t="str">
        <f>'Banco de dados'!B25</f>
        <v xml:space="preserve"> SL VT 9.1 85W</v>
      </c>
      <c r="CL746" s="24" t="str">
        <f>_xlfn.XLOOKUP(CK746,'Banco de dados'!$B:$B,'Banco de dados'!$E:$E)</f>
        <v>LUM LED SL VT 9.1 85W</v>
      </c>
      <c r="CM746" s="24"/>
      <c r="CN746" s="24" t="e">
        <f>IF(CM746="-","-",_xlfn.XLOOKUP(CM746,'Banco de dados'!$B:$B,'Banco de dados'!$E:$E))</f>
        <v>#N/A</v>
      </c>
      <c r="CO746" s="26">
        <v>1</v>
      </c>
      <c r="CP746" s="24">
        <f>_xlfn.XLOOKUP(CK746,'Banco de dados'!$B:$B,'Banco de dados'!$H:$H)</f>
        <v>85</v>
      </c>
      <c r="CQ746" s="24">
        <f>_xlfn.XLOOKUP(CM746,'Banco de dados'!$B:$B,'Banco de dados'!$H:$H)</f>
        <v>0</v>
      </c>
      <c r="CR746" s="24">
        <f>_xlfn.XLOOKUP(CK746,'Banco de dados'!$B:$B,'Banco de dados'!$F:$F)</f>
        <v>14489</v>
      </c>
      <c r="CS746" s="24">
        <f>_xlfn.XLOOKUP(CM746,'Banco de dados'!$B:$B,'Banco de dados'!$F:$F)</f>
        <v>0</v>
      </c>
      <c r="CT746" s="25">
        <v>0</v>
      </c>
      <c r="CU746" s="25">
        <v>10</v>
      </c>
      <c r="CV746" s="24" t="str">
        <f>IF(AI746&lt;=0.5,"Curto I",IF(AND(AI746&gt;='Braços de IP'!$B$9,AI746&lt;='Braços de IP'!$D$9),'Braços de IP'!$E$9,IF(AND(AI746&gt;='Braços de IP'!$B$10,AI746&lt;='Braços de IP'!$D$10),'Braços de IP'!$E$10,IF(AND(AI746&gt;='Braços de IP'!$B$11,AI746&lt;='Braços de IP'!$D$11),'Braços de IP'!$E$11,IF(AND(AI746&gt;='Braços de IP'!$B$12,AI746&lt;='Braços de IP'!$D$12),'Braços de IP'!$E$12,IF(AND(AI746&gt;='Braços de IP'!$B$13,AI746&lt;='Braços de IP'!$D$13),'Braços de IP'!$E$13,IF(AND(AI746&gt;='Braços de IP'!$B$14,AI746&lt;='Braços de IP'!$D$14),'Braços de IP'!$E$14,"ERRO")))))))</f>
        <v>Médio II</v>
      </c>
      <c r="CW746" s="25"/>
      <c r="CX746" s="24" t="str">
        <f>IF($CW746="","",VLOOKUP($CW746,'Braços de IP'!$E$9:$I$15,2,0))</f>
        <v/>
      </c>
      <c r="CY746" s="27" t="str">
        <f>IF($CW746="","",VLOOKUP($CW746,'Braços de IP'!$E$9:$I$15,5,0))</f>
        <v/>
      </c>
      <c r="CZ746" s="24"/>
      <c r="DA746" s="24"/>
      <c r="DB746" s="24"/>
      <c r="DC746" s="24"/>
      <c r="DD746" s="24"/>
      <c r="DE746" s="24"/>
      <c r="DF746" s="28">
        <v>21</v>
      </c>
      <c r="DG746" s="29">
        <v>125</v>
      </c>
      <c r="DH746" s="28">
        <v>146</v>
      </c>
      <c r="DI746" s="30">
        <v>0.83199999999999996</v>
      </c>
      <c r="DJ746" s="32"/>
      <c r="DK746" s="15"/>
      <c r="DL746" s="15" t="s">
        <v>141</v>
      </c>
      <c r="DM746" s="15"/>
      <c r="DN746" s="33">
        <v>0.83199999999999996</v>
      </c>
    </row>
    <row r="747" spans="1:122" ht="15.75" hidden="1" customHeight="1" x14ac:dyDescent="0.3">
      <c r="A747" s="156" t="s">
        <v>1017</v>
      </c>
      <c r="B747" s="156"/>
      <c r="C747" t="s">
        <v>991</v>
      </c>
      <c r="D747" s="159">
        <v>249</v>
      </c>
      <c r="E747" s="159" t="s">
        <v>146</v>
      </c>
      <c r="F747" s="15" t="s">
        <v>422</v>
      </c>
      <c r="G747" s="15">
        <v>-29.989387440000002</v>
      </c>
      <c r="H747" s="15">
        <v>-50.140951039999997</v>
      </c>
      <c r="I747" s="15" t="s">
        <v>319</v>
      </c>
      <c r="J747" s="15" t="s">
        <v>135</v>
      </c>
      <c r="K747" s="15" t="s">
        <v>136</v>
      </c>
      <c r="L747" s="15" t="s">
        <v>137</v>
      </c>
      <c r="M747" s="15">
        <v>50</v>
      </c>
      <c r="N747" s="15">
        <v>0</v>
      </c>
      <c r="O747" s="15">
        <v>0</v>
      </c>
      <c r="P747" s="15">
        <v>250</v>
      </c>
      <c r="Q747" s="20">
        <v>2</v>
      </c>
      <c r="R747" s="16">
        <v>0</v>
      </c>
      <c r="S747" s="16">
        <v>7</v>
      </c>
      <c r="T747" s="15"/>
      <c r="U747" s="15"/>
      <c r="V747" s="15">
        <v>0</v>
      </c>
      <c r="W747" s="15">
        <v>4</v>
      </c>
      <c r="X747" s="15">
        <v>5.5</v>
      </c>
      <c r="Y747" s="15">
        <v>0</v>
      </c>
      <c r="Z747" s="15">
        <v>0</v>
      </c>
      <c r="AA747" s="15">
        <v>0</v>
      </c>
      <c r="AB747" s="15">
        <v>0</v>
      </c>
      <c r="AC747" s="15" t="s">
        <v>149</v>
      </c>
      <c r="AD747" s="15" t="s">
        <v>139</v>
      </c>
      <c r="AE747" s="15">
        <v>34.6</v>
      </c>
      <c r="AF747" s="15">
        <v>8</v>
      </c>
      <c r="AG747" s="15">
        <v>2</v>
      </c>
      <c r="AH747" s="15">
        <v>2.5</v>
      </c>
      <c r="AI747" s="15">
        <v>2.5</v>
      </c>
      <c r="AJ747" s="16">
        <f t="shared" si="380"/>
        <v>0</v>
      </c>
      <c r="AK747" s="16" t="s">
        <v>135</v>
      </c>
      <c r="AL747" s="16" t="s">
        <v>135</v>
      </c>
      <c r="AM747" s="15" t="s">
        <v>140</v>
      </c>
      <c r="AN747" s="16">
        <f t="shared" si="381"/>
        <v>4</v>
      </c>
      <c r="AO747" s="16">
        <v>0</v>
      </c>
      <c r="AP747" s="16">
        <v>0</v>
      </c>
      <c r="AQ747" s="16">
        <v>0</v>
      </c>
      <c r="AR747" s="16">
        <v>0</v>
      </c>
      <c r="AS747" s="16">
        <v>0</v>
      </c>
      <c r="AT747" s="16" t="s">
        <v>135</v>
      </c>
      <c r="AU747" s="17">
        <f t="shared" si="382"/>
        <v>0</v>
      </c>
      <c r="AV747" s="17"/>
      <c r="AW747" s="17">
        <f>VLOOKUP(I747,ABNT5101!$I$3:$J$9,2)</f>
        <v>20</v>
      </c>
      <c r="AX747" s="17">
        <f>VLOOKUP(I747,ABNT5101!$I$3:$M$9,5)</f>
        <v>0.28000000000000003</v>
      </c>
      <c r="AY747" s="131" t="str">
        <f>_xlfn.XLOOKUP(I747,ABNT5101!$I:$I,ABNT5101!$L:$L)</f>
        <v>-</v>
      </c>
      <c r="AZ747" s="131">
        <f>_xlfn.XLOOKUP(I747,ABNT5101!$I:$I,ABNT5101!M:M)</f>
        <v>0.28000000000000003</v>
      </c>
      <c r="BA747" s="131" t="str">
        <f>_xlfn.XLOOKUP(I747,ABNT5101!$I:$I,ABNT5101!N:N)</f>
        <v>-</v>
      </c>
      <c r="BB747" s="131">
        <f>_xlfn.XLOOKUP(I747,ABNT5101!$I:$I,ABNT5101!O:O)</f>
        <v>14</v>
      </c>
      <c r="BC747" s="18" t="str">
        <f t="shared" si="383"/>
        <v>ATENDE</v>
      </c>
      <c r="BD747" s="19">
        <f t="shared" si="384"/>
        <v>5.8999999999999941E-2</v>
      </c>
      <c r="BE747" s="19">
        <f t="shared" si="385"/>
        <v>1.214285714285714</v>
      </c>
      <c r="BF747" s="19" t="str">
        <f t="shared" si="386"/>
        <v>-</v>
      </c>
      <c r="BG747" s="20">
        <v>21.18</v>
      </c>
      <c r="BH747" s="20">
        <v>0.62</v>
      </c>
      <c r="BI747" s="20"/>
      <c r="BJ747" s="20"/>
      <c r="BK747" s="21"/>
      <c r="BL747" s="20"/>
      <c r="BM747" s="18" t="str">
        <f t="shared" si="387"/>
        <v>ATENDE</v>
      </c>
      <c r="BN747" s="18" t="str">
        <f t="shared" si="388"/>
        <v>ATENDE</v>
      </c>
      <c r="BO747" s="18" t="str">
        <f t="shared" si="389"/>
        <v>ATENDE</v>
      </c>
      <c r="BP747" s="18" t="str">
        <f t="shared" si="390"/>
        <v>ATENDE</v>
      </c>
      <c r="BQ747" s="22" t="str">
        <f t="shared" si="391"/>
        <v>C2</v>
      </c>
      <c r="BR747" s="22" t="s">
        <v>136</v>
      </c>
      <c r="BS747" s="23" t="str">
        <f t="shared" si="392"/>
        <v>-</v>
      </c>
      <c r="BT747" s="20" t="s">
        <v>135</v>
      </c>
      <c r="BU747" s="20" t="s">
        <v>135</v>
      </c>
      <c r="BV747" s="132">
        <f>IF(BR747="-","-",_xlfn.XLOOKUP(BR747,ABNT5101!$B$4:$B$9,ABNT5101!$C$4:$C$9))</f>
        <v>3</v>
      </c>
      <c r="BW747" s="132">
        <f>IF(BR747="-","-",_xlfn.XLOOKUP(BR747,ABNT5101!$B$4:$B$9,ABNT5101!$D$4:$D$9))</f>
        <v>0.6</v>
      </c>
      <c r="BX747" s="18" t="str">
        <f t="shared" si="393"/>
        <v>ATENDE</v>
      </c>
      <c r="BY747" s="18" t="str">
        <f t="shared" si="394"/>
        <v>ATENDE</v>
      </c>
      <c r="BZ747" s="18" t="str">
        <f t="shared" si="395"/>
        <v>ATENDE</v>
      </c>
      <c r="CA747" s="22" t="str">
        <f t="shared" si="401"/>
        <v>P6</v>
      </c>
      <c r="CB747" s="23">
        <f t="shared" si="396"/>
        <v>2.2333333333333329</v>
      </c>
      <c r="CC747" s="22">
        <v>9.6999999999999993</v>
      </c>
      <c r="CD747" s="22">
        <v>4.99</v>
      </c>
      <c r="CE747" s="130">
        <f>IF(CA747="-","-",_xlfn.XLOOKUP(CA747,ABNT5101!$B$4:$B$9,ABNT5101!$C$4:$C$9))</f>
        <v>3</v>
      </c>
      <c r="CF747" s="130">
        <f>IF(CA747="-","-",_xlfn.XLOOKUP(CA747,ABNT5101!$B$4:$B$9,ABNT5101!$D$4:$D$9))</f>
        <v>0.6</v>
      </c>
      <c r="CG747" s="18" t="str">
        <f t="shared" si="397"/>
        <v>ATENDE</v>
      </c>
      <c r="CH747" s="18" t="str">
        <f t="shared" si="398"/>
        <v>ATENDE</v>
      </c>
      <c r="CI747" s="18" t="str">
        <f t="shared" si="399"/>
        <v>ATENDE</v>
      </c>
      <c r="CJ747" s="133" t="str">
        <f>_xlfn.XLOOKUP(CK747,'Banco de dados'!$B:$B,'Banco de dados'!$D:$D)</f>
        <v>SX LIGHTING</v>
      </c>
      <c r="CK747" s="145" t="str">
        <f>'Banco de dados'!B61</f>
        <v>SX-INLPP080HF</v>
      </c>
      <c r="CL747" s="24" t="str">
        <f>_xlfn.XLOOKUP(CK747,'Banco de dados'!$B:$B,'Banco de dados'!$E:$E)</f>
        <v>SXINLPP080K40L12CZF7PHF</v>
      </c>
      <c r="CM747" s="24"/>
      <c r="CN747" s="24">
        <f>IF(CM747="-","-",_xlfn.XLOOKUP(CM747,'Banco de dados'!$B:$B,'Banco de dados'!$E:$E))</f>
        <v>0</v>
      </c>
      <c r="CO747" s="26">
        <v>1</v>
      </c>
      <c r="CP747" s="24">
        <f>_xlfn.XLOOKUP(CK747,'Banco de dados'!$B:$B,'Banco de dados'!$H:$H)</f>
        <v>79</v>
      </c>
      <c r="CQ747" s="24">
        <f>_xlfn.XLOOKUP(CM747,'Banco de dados'!$B:$B,'Banco de dados'!$H:$H)</f>
        <v>0</v>
      </c>
      <c r="CR747" s="24">
        <f>_xlfn.XLOOKUP(CK747,'Banco de dados'!$B:$B,'Banco de dados'!$F:$F)</f>
        <v>13359</v>
      </c>
      <c r="CS747" s="24">
        <f>_xlfn.XLOOKUP(CM747,'Banco de dados'!$B:$B,'Banco de dados'!$F:$F)</f>
        <v>0</v>
      </c>
      <c r="CT747" s="25">
        <v>0</v>
      </c>
      <c r="CU747" s="25">
        <v>10</v>
      </c>
      <c r="CV747" s="24" t="str">
        <f>IF(AI747&lt;=0.5,"Curto I",IF(AND(AI747&gt;='Braços de IP'!$B$9,AI747&lt;='Braços de IP'!$D$9),'Braços de IP'!$E$9,IF(AND(AI747&gt;='Braços de IP'!$B$10,AI747&lt;='Braços de IP'!$D$10),'Braços de IP'!$E$10,IF(AND(AI747&gt;='Braços de IP'!$B$11,AI747&lt;='Braços de IP'!$D$11),'Braços de IP'!$E$11,IF(AND(AI747&gt;='Braços de IP'!$B$12,AI747&lt;='Braços de IP'!$D$12),'Braços de IP'!$E$12,IF(AND(AI747&gt;='Braços de IP'!$B$13,AI747&lt;='Braços de IP'!$D$13),'Braços de IP'!$E$13,IF(AND(AI747&gt;='Braços de IP'!$B$14,AI747&lt;='Braços de IP'!$D$14),'Braços de IP'!$E$14,"ERRO")))))))</f>
        <v>Médio II</v>
      </c>
      <c r="CW747" s="25"/>
      <c r="CX747" s="24" t="str">
        <f>IF($CW747="","",VLOOKUP($CW747,'Braços de IP'!$E$9:$I$15,2,0))</f>
        <v/>
      </c>
      <c r="CY747" s="27" t="str">
        <f>IF($CW747="","",VLOOKUP($CW747,'Braços de IP'!$E$9:$I$15,5,0))</f>
        <v/>
      </c>
      <c r="CZ747" s="24"/>
      <c r="DA747" s="24"/>
      <c r="DB747" s="24"/>
      <c r="DC747" s="24"/>
      <c r="DD747" s="24"/>
      <c r="DE747" s="24"/>
      <c r="DF747" s="28">
        <v>21</v>
      </c>
      <c r="DG747" s="29">
        <v>125</v>
      </c>
      <c r="DH747" s="28">
        <v>146</v>
      </c>
      <c r="DI747" s="30">
        <v>0.83199999999999996</v>
      </c>
      <c r="DJ747" s="32"/>
      <c r="DK747" s="15"/>
      <c r="DL747" s="15" t="s">
        <v>141</v>
      </c>
      <c r="DM747" s="15"/>
      <c r="DN747" s="33">
        <v>0.83199999999999996</v>
      </c>
    </row>
    <row r="748" spans="1:122" ht="15.75" hidden="1" customHeight="1" x14ac:dyDescent="0.3">
      <c r="A748" s="156" t="s">
        <v>1017</v>
      </c>
      <c r="B748" s="156"/>
      <c r="C748" t="s">
        <v>991</v>
      </c>
      <c r="D748" s="159">
        <v>249</v>
      </c>
      <c r="E748" s="159" t="s">
        <v>146</v>
      </c>
      <c r="F748" s="15" t="s">
        <v>422</v>
      </c>
      <c r="G748" s="15">
        <v>-29.989387440000002</v>
      </c>
      <c r="H748" s="15">
        <v>-50.140951039999997</v>
      </c>
      <c r="I748" s="15" t="s">
        <v>319</v>
      </c>
      <c r="J748" s="15" t="s">
        <v>135</v>
      </c>
      <c r="K748" s="15" t="s">
        <v>136</v>
      </c>
      <c r="L748" s="15" t="s">
        <v>137</v>
      </c>
      <c r="M748" s="15">
        <v>50</v>
      </c>
      <c r="N748" s="15">
        <v>0</v>
      </c>
      <c r="O748" s="15">
        <v>0</v>
      </c>
      <c r="P748" s="15">
        <v>250</v>
      </c>
      <c r="Q748" s="20">
        <v>2</v>
      </c>
      <c r="R748" s="16">
        <v>0</v>
      </c>
      <c r="S748" s="16">
        <v>7</v>
      </c>
      <c r="T748" s="15"/>
      <c r="U748" s="15"/>
      <c r="V748" s="15">
        <v>0</v>
      </c>
      <c r="W748" s="15">
        <v>4</v>
      </c>
      <c r="X748" s="15">
        <v>5.5</v>
      </c>
      <c r="Y748" s="15">
        <v>0</v>
      </c>
      <c r="Z748" s="15">
        <v>0</v>
      </c>
      <c r="AA748" s="15">
        <v>0</v>
      </c>
      <c r="AB748" s="15">
        <v>0</v>
      </c>
      <c r="AC748" s="15" t="s">
        <v>149</v>
      </c>
      <c r="AD748" s="15" t="s">
        <v>139</v>
      </c>
      <c r="AE748" s="15">
        <v>34.6</v>
      </c>
      <c r="AF748" s="15">
        <v>8</v>
      </c>
      <c r="AG748" s="15">
        <v>2</v>
      </c>
      <c r="AH748" s="15">
        <v>2.5</v>
      </c>
      <c r="AI748" s="15">
        <v>2.5</v>
      </c>
      <c r="AJ748" s="16">
        <f t="shared" si="380"/>
        <v>0</v>
      </c>
      <c r="AK748" s="16" t="s">
        <v>135</v>
      </c>
      <c r="AL748" s="16" t="s">
        <v>135</v>
      </c>
      <c r="AM748" s="15" t="s">
        <v>140</v>
      </c>
      <c r="AN748" s="16">
        <f t="shared" si="381"/>
        <v>4</v>
      </c>
      <c r="AO748" s="16">
        <v>0</v>
      </c>
      <c r="AP748" s="16">
        <v>0</v>
      </c>
      <c r="AQ748" s="16">
        <v>0</v>
      </c>
      <c r="AR748" s="16">
        <v>0</v>
      </c>
      <c r="AS748" s="16">
        <v>0</v>
      </c>
      <c r="AT748" s="16" t="s">
        <v>135</v>
      </c>
      <c r="AU748" s="17">
        <f t="shared" si="382"/>
        <v>0</v>
      </c>
      <c r="AV748" s="17"/>
      <c r="AW748" s="17">
        <f>VLOOKUP(I748,ABNT5101!$I$3:$J$9,2)</f>
        <v>20</v>
      </c>
      <c r="AX748" s="17">
        <f>VLOOKUP(I748,ABNT5101!$I$3:$M$9,5)</f>
        <v>0.28000000000000003</v>
      </c>
      <c r="AY748" s="131" t="str">
        <f>_xlfn.XLOOKUP(I748,ABNT5101!$I:$I,ABNT5101!$L:$L)</f>
        <v>-</v>
      </c>
      <c r="AZ748" s="131">
        <f>_xlfn.XLOOKUP(I748,ABNT5101!$I:$I,ABNT5101!M:M)</f>
        <v>0.28000000000000003</v>
      </c>
      <c r="BA748" s="131" t="str">
        <f>_xlfn.XLOOKUP(I748,ABNT5101!$I:$I,ABNT5101!N:N)</f>
        <v>-</v>
      </c>
      <c r="BB748" s="131">
        <f>_xlfn.XLOOKUP(I748,ABNT5101!$I:$I,ABNT5101!O:O)</f>
        <v>14</v>
      </c>
      <c r="BC748" s="18" t="str">
        <f t="shared" si="383"/>
        <v>ATENDE</v>
      </c>
      <c r="BD748" s="19">
        <f t="shared" si="384"/>
        <v>0.19399999999999995</v>
      </c>
      <c r="BE748" s="19">
        <f t="shared" si="385"/>
        <v>0.85714285714285698</v>
      </c>
      <c r="BF748" s="19" t="str">
        <f t="shared" si="386"/>
        <v>-</v>
      </c>
      <c r="BG748" s="20">
        <v>23.88</v>
      </c>
      <c r="BH748" s="20">
        <v>0.52</v>
      </c>
      <c r="BI748" s="20"/>
      <c r="BJ748" s="20"/>
      <c r="BK748" s="21"/>
      <c r="BL748" s="20"/>
      <c r="BM748" s="18" t="str">
        <f t="shared" si="387"/>
        <v>ATENDE</v>
      </c>
      <c r="BN748" s="18" t="str">
        <f t="shared" si="388"/>
        <v>ATENDE</v>
      </c>
      <c r="BO748" s="18" t="str">
        <f t="shared" si="389"/>
        <v>ATENDE</v>
      </c>
      <c r="BP748" s="18" t="str">
        <f t="shared" si="390"/>
        <v>ATENDE</v>
      </c>
      <c r="BQ748" s="22" t="str">
        <f t="shared" si="391"/>
        <v>C2</v>
      </c>
      <c r="BR748" s="22" t="s">
        <v>136</v>
      </c>
      <c r="BS748" s="23" t="str">
        <f t="shared" si="392"/>
        <v>-</v>
      </c>
      <c r="BT748" s="20" t="s">
        <v>135</v>
      </c>
      <c r="BU748" s="20" t="s">
        <v>135</v>
      </c>
      <c r="BV748" s="132">
        <f>IF(BR748="-","-",_xlfn.XLOOKUP(BR748,ABNT5101!$B$4:$B$9,ABNT5101!$C$4:$C$9))</f>
        <v>3</v>
      </c>
      <c r="BW748" s="132">
        <f>IF(BR748="-","-",_xlfn.XLOOKUP(BR748,ABNT5101!$B$4:$B$9,ABNT5101!$D$4:$D$9))</f>
        <v>0.6</v>
      </c>
      <c r="BX748" s="18" t="str">
        <f t="shared" si="393"/>
        <v>ATENDE</v>
      </c>
      <c r="BY748" s="18" t="str">
        <f t="shared" si="394"/>
        <v>ATENDE</v>
      </c>
      <c r="BZ748" s="18" t="str">
        <f t="shared" si="395"/>
        <v>ATENDE</v>
      </c>
      <c r="CA748" s="22" t="str">
        <f t="shared" si="401"/>
        <v>P6</v>
      </c>
      <c r="CB748" s="23">
        <f t="shared" si="396"/>
        <v>2.1133333333333333</v>
      </c>
      <c r="CC748" s="22">
        <v>9.34</v>
      </c>
      <c r="CD748" s="22">
        <v>5.77</v>
      </c>
      <c r="CE748" s="130">
        <f>IF(CA748="-","-",_xlfn.XLOOKUP(CA748,ABNT5101!$B$4:$B$9,ABNT5101!$C$4:$C$9))</f>
        <v>3</v>
      </c>
      <c r="CF748" s="130">
        <f>IF(CA748="-","-",_xlfn.XLOOKUP(CA748,ABNT5101!$B$4:$B$9,ABNT5101!$D$4:$D$9))</f>
        <v>0.6</v>
      </c>
      <c r="CG748" s="18" t="str">
        <f t="shared" si="397"/>
        <v>ATENDE</v>
      </c>
      <c r="CH748" s="18" t="str">
        <f t="shared" si="398"/>
        <v>ATENDE</v>
      </c>
      <c r="CI748" s="18" t="str">
        <f t="shared" si="399"/>
        <v>ATENDE</v>
      </c>
      <c r="CJ748" s="133" t="str">
        <f>_xlfn.XLOOKUP(CK748,'Banco de dados'!$B:$B,'Banco de dados'!$D:$D)</f>
        <v>TECNOWATT</v>
      </c>
      <c r="CK748" s="145" t="str">
        <f>'Banco de dados'!B75</f>
        <v xml:space="preserve">SIGSAGPTLRRSSNDL100W125IBBRS
</v>
      </c>
      <c r="CL748" s="24" t="str">
        <f>_xlfn.XLOOKUP(CK748,'Banco de dados'!$B:$B,'Banco de dados'!$E:$E)</f>
        <v>SIGSAGPTLRRSSNDL100W125IBBRS
1-10C1MUN6.5</v>
      </c>
      <c r="CM748" s="24"/>
      <c r="CN748" s="24">
        <f>IF(CM748="-","-",_xlfn.XLOOKUP(CM748,'Banco de dados'!$B:$B,'Banco de dados'!$E:$E))</f>
        <v>0</v>
      </c>
      <c r="CO748" s="26">
        <v>1</v>
      </c>
      <c r="CP748" s="24">
        <f>_xlfn.XLOOKUP(CK748,'Banco de dados'!$B:$B,'Banco de dados'!$H:$H)</f>
        <v>100</v>
      </c>
      <c r="CQ748" s="24" t="e">
        <f>_xlfn.XLOOKUP(CM748,'Banco de dados'!$B:$B,'Banco de dados'!$H:$H)</f>
        <v>#N/A</v>
      </c>
      <c r="CR748" s="24">
        <f>_xlfn.XLOOKUP(CK748,'Banco de dados'!$B:$B,'Banco de dados'!$F:$F)</f>
        <v>15162</v>
      </c>
      <c r="CS748" s="24">
        <f>_xlfn.XLOOKUP(CM748,'Banco de dados'!$B:$B,'Banco de dados'!$F:$F)</f>
        <v>0</v>
      </c>
      <c r="CT748" s="25">
        <v>0</v>
      </c>
      <c r="CU748" s="25">
        <v>10</v>
      </c>
      <c r="CV748" s="24" t="str">
        <f>IF(AI748&lt;=0.5,"Curto I",IF(AND(AI748&gt;='Braços de IP'!$B$9,AI748&lt;='Braços de IP'!$D$9),'Braços de IP'!$E$9,IF(AND(AI748&gt;='Braços de IP'!$B$10,AI748&lt;='Braços de IP'!$D$10),'Braços de IP'!$E$10,IF(AND(AI748&gt;='Braços de IP'!$B$11,AI748&lt;='Braços de IP'!$D$11),'Braços de IP'!$E$11,IF(AND(AI748&gt;='Braços de IP'!$B$12,AI748&lt;='Braços de IP'!$D$12),'Braços de IP'!$E$12,IF(AND(AI748&gt;='Braços de IP'!$B$13,AI748&lt;='Braços de IP'!$D$13),'Braços de IP'!$E$13,IF(AND(AI748&gt;='Braços de IP'!$B$14,AI748&lt;='Braços de IP'!$D$14),'Braços de IP'!$E$14,"ERRO")))))))</f>
        <v>Médio II</v>
      </c>
      <c r="CW748" s="25"/>
      <c r="CX748" s="24" t="str">
        <f>IF($CW748="","",VLOOKUP($CW748,'Braços de IP'!$E$9:$I$15,2,0))</f>
        <v/>
      </c>
      <c r="CY748" s="27" t="str">
        <f>IF($CW748="","",VLOOKUP($CW748,'Braços de IP'!$E$9:$I$15,5,0))</f>
        <v/>
      </c>
      <c r="CZ748" s="24"/>
      <c r="DA748" s="24"/>
      <c r="DB748" s="24"/>
      <c r="DC748" s="24"/>
      <c r="DD748" s="24"/>
      <c r="DE748" s="24"/>
      <c r="DF748" s="28">
        <v>21</v>
      </c>
      <c r="DG748" s="29">
        <v>125</v>
      </c>
      <c r="DH748" s="28">
        <v>146</v>
      </c>
      <c r="DI748" s="30">
        <v>0.83199999999999996</v>
      </c>
      <c r="DJ748" s="32"/>
      <c r="DK748" s="15"/>
      <c r="DL748" s="15" t="s">
        <v>141</v>
      </c>
      <c r="DM748" s="15"/>
      <c r="DN748" s="33">
        <v>0.83199999999999996</v>
      </c>
    </row>
    <row r="749" spans="1:122" ht="15.75" hidden="1" customHeight="1" x14ac:dyDescent="0.3">
      <c r="C749" t="s">
        <v>1006</v>
      </c>
      <c r="D749" s="15">
        <v>250</v>
      </c>
      <c r="E749" s="15" t="s">
        <v>132</v>
      </c>
      <c r="F749" s="15" t="s">
        <v>423</v>
      </c>
      <c r="G749" s="15">
        <v>-29.98909424</v>
      </c>
      <c r="H749" s="15">
        <v>-50.137436999999998</v>
      </c>
      <c r="I749" s="15" t="s">
        <v>134</v>
      </c>
      <c r="J749" s="15" t="s">
        <v>135</v>
      </c>
      <c r="K749" s="15" t="s">
        <v>136</v>
      </c>
      <c r="L749" s="15" t="s">
        <v>148</v>
      </c>
      <c r="M749" s="15">
        <v>100</v>
      </c>
      <c r="N749" s="15">
        <v>17</v>
      </c>
      <c r="O749" s="15">
        <v>0</v>
      </c>
      <c r="P749" s="15">
        <v>250</v>
      </c>
      <c r="Q749" s="20">
        <v>2</v>
      </c>
      <c r="R749" s="16">
        <v>5</v>
      </c>
      <c r="S749" s="16">
        <v>10</v>
      </c>
      <c r="T749" s="15"/>
      <c r="U749" s="15"/>
      <c r="V749" s="15">
        <v>0</v>
      </c>
      <c r="W749" s="15">
        <v>5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 t="s">
        <v>138</v>
      </c>
      <c r="AD749" s="15" t="s">
        <v>139</v>
      </c>
      <c r="AE749" s="15">
        <v>33</v>
      </c>
      <c r="AF749" s="15">
        <v>7</v>
      </c>
      <c r="AG749" s="15">
        <v>1</v>
      </c>
      <c r="AH749" s="15">
        <v>0.4</v>
      </c>
      <c r="AI749" s="15">
        <v>1.3</v>
      </c>
      <c r="AJ749" s="16">
        <f t="shared" si="380"/>
        <v>0.9</v>
      </c>
      <c r="AK749" s="16" t="s">
        <v>135</v>
      </c>
      <c r="AL749" s="16" t="s">
        <v>135</v>
      </c>
      <c r="AM749" s="15" t="s">
        <v>140</v>
      </c>
      <c r="AN749" s="16">
        <f t="shared" si="381"/>
        <v>2</v>
      </c>
      <c r="AO749" s="16">
        <v>0</v>
      </c>
      <c r="AP749" s="16">
        <v>0</v>
      </c>
      <c r="AQ749" s="16">
        <v>0</v>
      </c>
      <c r="AR749" s="16">
        <v>0</v>
      </c>
      <c r="AS749" s="16">
        <v>0</v>
      </c>
      <c r="AT749" s="16" t="s">
        <v>135</v>
      </c>
      <c r="AU749" s="17">
        <f t="shared" si="382"/>
        <v>0</v>
      </c>
      <c r="AV749" s="17"/>
      <c r="AW749" s="17">
        <f>VLOOKUP(I749,ABNT5101!$I$3:$J$9,2)</f>
        <v>7.5</v>
      </c>
      <c r="AX749" s="17">
        <f>VLOOKUP(I749,ABNT5101!$I$3:$M$9,5)</f>
        <v>0.18</v>
      </c>
      <c r="AY749" s="131" t="str">
        <f>_xlfn.XLOOKUP(I749,ABNT5101!$I:$I,ABNT5101!$L:$L)</f>
        <v>-</v>
      </c>
      <c r="AZ749" s="131">
        <f>_xlfn.XLOOKUP(I749,ABNT5101!$I:$I,ABNT5101!M:M)</f>
        <v>0.18</v>
      </c>
      <c r="BA749" s="131" t="str">
        <f>_xlfn.XLOOKUP(I749,ABNT5101!$I:$I,ABNT5101!N:N)</f>
        <v>-</v>
      </c>
      <c r="BB749" s="131">
        <f>_xlfn.XLOOKUP(I749,ABNT5101!$I:$I,ABNT5101!O:O)</f>
        <v>16</v>
      </c>
      <c r="BC749" s="18" t="str">
        <f t="shared" si="383"/>
        <v>ATENDE</v>
      </c>
      <c r="BD749" s="19">
        <f t="shared" si="384"/>
        <v>0.28933333333333322</v>
      </c>
      <c r="BE749" s="19">
        <f t="shared" si="385"/>
        <v>1.1111111111111112</v>
      </c>
      <c r="BF749" s="19" t="str">
        <f t="shared" si="386"/>
        <v>-</v>
      </c>
      <c r="BG749" s="35">
        <v>9.67</v>
      </c>
      <c r="BH749" s="35">
        <v>0.38</v>
      </c>
      <c r="BI749" s="20"/>
      <c r="BJ749" s="20"/>
      <c r="BK749" s="21"/>
      <c r="BL749" s="20"/>
      <c r="BM749" s="18" t="str">
        <f t="shared" si="387"/>
        <v>ATENDE</v>
      </c>
      <c r="BN749" s="18" t="str">
        <f t="shared" si="388"/>
        <v>ATENDE</v>
      </c>
      <c r="BO749" s="18" t="str">
        <f t="shared" si="389"/>
        <v>ATENDE</v>
      </c>
      <c r="BP749" s="18" t="str">
        <f t="shared" si="390"/>
        <v>ATENDE</v>
      </c>
      <c r="BQ749" s="22" t="str">
        <f t="shared" si="391"/>
        <v>C5</v>
      </c>
      <c r="BR749" s="22" t="s">
        <v>135</v>
      </c>
      <c r="BS749" s="23" t="e">
        <f t="shared" si="392"/>
        <v>#VALUE!</v>
      </c>
      <c r="BT749" s="20">
        <v>6.59</v>
      </c>
      <c r="BU749" s="20">
        <v>1.99</v>
      </c>
      <c r="BV749" s="132" t="str">
        <f>IF(BR749="-","-",_xlfn.XLOOKUP(BR749,ABNT5101!$B$4:$B$9,ABNT5101!$C$4:$C$9))</f>
        <v>-</v>
      </c>
      <c r="BW749" s="132" t="str">
        <f>IF(BR749="-","-",_xlfn.XLOOKUP(BR749,ABNT5101!$B$4:$B$9,ABNT5101!$D$4:$D$9))</f>
        <v>-</v>
      </c>
      <c r="BX749" s="18" t="str">
        <f t="shared" si="393"/>
        <v>-</v>
      </c>
      <c r="BY749" s="18" t="str">
        <f t="shared" si="394"/>
        <v>-</v>
      </c>
      <c r="BZ749" s="18" t="str">
        <f t="shared" si="395"/>
        <v>-</v>
      </c>
      <c r="CA749" s="22" t="str">
        <f t="shared" si="401"/>
        <v>-</v>
      </c>
      <c r="CB749" s="23" t="e">
        <f t="shared" si="396"/>
        <v>#VALUE!</v>
      </c>
      <c r="CC749" s="22">
        <v>3</v>
      </c>
      <c r="CD749" s="22">
        <v>1.55</v>
      </c>
      <c r="CE749" s="130" t="str">
        <f>IF(CA749="-","-",_xlfn.XLOOKUP(CA749,ABNT5101!$B$4:$B$9,ABNT5101!$C$4:$C$9))</f>
        <v>-</v>
      </c>
      <c r="CF749" s="130" t="str">
        <f>IF(CA749="-","-",_xlfn.XLOOKUP(CA749,ABNT5101!$B$4:$B$9,ABNT5101!$D$4:$D$9))</f>
        <v>-</v>
      </c>
      <c r="CG749" s="18" t="str">
        <f t="shared" si="397"/>
        <v>-</v>
      </c>
      <c r="CH749" s="18" t="str">
        <f t="shared" si="398"/>
        <v>-</v>
      </c>
      <c r="CI749" s="18" t="str">
        <f t="shared" si="399"/>
        <v>-</v>
      </c>
      <c r="CJ749" s="133" t="str">
        <f>_xlfn.XLOOKUP(CK749,'Banco de dados'!$B:$B,'Banco de dados'!$D:$D)</f>
        <v>LEDSTAR</v>
      </c>
      <c r="CK749" s="36" t="s">
        <v>711</v>
      </c>
      <c r="CL749" s="24" t="str">
        <f>_xlfn.XLOOKUP(CK749,'Banco de dados'!$B:$B,'Banco de dados'!$E:$E)</f>
        <v>LUM LED SL VT 9.1 44W</v>
      </c>
      <c r="CM749" s="24"/>
      <c r="CN749" s="24" t="e">
        <f>IF(CM749="-","-",_xlfn.XLOOKUP(CM749,'Banco de dados'!$B:$B,'Banco de dados'!$E:$E))</f>
        <v>#N/A</v>
      </c>
      <c r="CO749" s="26">
        <v>1</v>
      </c>
      <c r="CP749" s="24">
        <f>_xlfn.XLOOKUP(CK749,'Banco de dados'!$B:$B,'Banco de dados'!$H:$H)</f>
        <v>44</v>
      </c>
      <c r="CQ749" s="24">
        <f>_xlfn.XLOOKUP(CM749,'Banco de dados'!$B:$B,'Banco de dados'!$H:$H)</f>
        <v>0</v>
      </c>
      <c r="CR749" s="24">
        <f>_xlfn.XLOOKUP(CK749,'Banco de dados'!$B:$B,'Banco de dados'!$F:$F)</f>
        <v>7657.99</v>
      </c>
      <c r="CS749" s="24">
        <f>_xlfn.XLOOKUP(CM749,'Banco de dados'!$B:$B,'Banco de dados'!$F:$F)</f>
        <v>0</v>
      </c>
      <c r="CT749" s="25">
        <v>0</v>
      </c>
      <c r="CU749" s="25">
        <v>5</v>
      </c>
      <c r="CV749" s="24" t="str">
        <f>IF(AI749&lt;=0.5,"Curto I",IF(AND(AI749&gt;='Braços de IP'!$B$9,AI749&lt;='Braços de IP'!$D$9),'Braços de IP'!$E$9,IF(AND(AI749&gt;='Braços de IP'!$B$10,AI749&lt;='Braços de IP'!$D$10),'Braços de IP'!$E$10,IF(AND(AI749&gt;='Braços de IP'!$B$11,AI749&lt;='Braços de IP'!$D$11),'Braços de IP'!$E$11,IF(AND(AI749&gt;='Braços de IP'!$B$12,AI749&lt;='Braços de IP'!$D$12),'Braços de IP'!$E$12,IF(AND(AI749&gt;='Braços de IP'!$B$13,AI749&lt;='Braços de IP'!$D$13),'Braços de IP'!$E$13,IF(AND(AI749&gt;='Braços de IP'!$B$14,AI749&lt;='Braços de IP'!$D$14),'Braços de IP'!$E$14,"ERRO")))))))</f>
        <v>Curto II</v>
      </c>
      <c r="CW749" s="25"/>
      <c r="CX749" s="24" t="str">
        <f>IF($CW749="","",VLOOKUP($CW749,'Braços de IP'!$E$9:$I$15,2,0))</f>
        <v/>
      </c>
      <c r="CY749" s="27" t="str">
        <f>IF($CW749="","",VLOOKUP($CW749,'Braços de IP'!$E$9:$I$15,5,0))</f>
        <v/>
      </c>
      <c r="CZ749" s="24"/>
      <c r="DA749" s="24"/>
      <c r="DB749" s="24"/>
      <c r="DC749" s="24"/>
      <c r="DD749" s="24"/>
      <c r="DE749" s="24"/>
      <c r="DF749" s="28">
        <v>30</v>
      </c>
      <c r="DG749" s="29">
        <v>125</v>
      </c>
      <c r="DH749" s="28">
        <v>155</v>
      </c>
      <c r="DI749" s="30">
        <v>0.76</v>
      </c>
      <c r="DJ749" s="32"/>
      <c r="DK749" s="15"/>
      <c r="DL749" s="15" t="s">
        <v>141</v>
      </c>
      <c r="DM749" s="15"/>
      <c r="DN749" s="33">
        <v>0.76</v>
      </c>
      <c r="DP749" s="1" t="s">
        <v>142</v>
      </c>
      <c r="DQ749" s="1" t="s">
        <v>143</v>
      </c>
      <c r="DR749" s="1" t="s">
        <v>144</v>
      </c>
    </row>
    <row r="750" spans="1:122" ht="15.75" hidden="1" customHeight="1" x14ac:dyDescent="0.3">
      <c r="C750" t="s">
        <v>1006</v>
      </c>
      <c r="D750" s="15">
        <v>250</v>
      </c>
      <c r="E750" s="15" t="s">
        <v>132</v>
      </c>
      <c r="F750" s="15" t="s">
        <v>423</v>
      </c>
      <c r="G750" s="15">
        <v>-29.98909424</v>
      </c>
      <c r="H750" s="15">
        <v>-50.137436999999998</v>
      </c>
      <c r="I750" s="15" t="s">
        <v>134</v>
      </c>
      <c r="J750" s="15" t="s">
        <v>135</v>
      </c>
      <c r="K750" s="15" t="s">
        <v>136</v>
      </c>
      <c r="L750" s="15" t="s">
        <v>148</v>
      </c>
      <c r="M750" s="15">
        <v>100</v>
      </c>
      <c r="N750" s="15">
        <v>17</v>
      </c>
      <c r="O750" s="15">
        <v>0</v>
      </c>
      <c r="P750" s="15">
        <v>250</v>
      </c>
      <c r="Q750" s="20">
        <v>2</v>
      </c>
      <c r="R750" s="16">
        <v>5</v>
      </c>
      <c r="S750" s="16">
        <v>10</v>
      </c>
      <c r="T750" s="15"/>
      <c r="U750" s="15"/>
      <c r="V750" s="15">
        <v>0</v>
      </c>
      <c r="W750" s="15">
        <v>5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 t="s">
        <v>138</v>
      </c>
      <c r="AD750" s="15" t="s">
        <v>139</v>
      </c>
      <c r="AE750" s="15">
        <v>33</v>
      </c>
      <c r="AF750" s="15">
        <v>7</v>
      </c>
      <c r="AG750" s="15">
        <v>1</v>
      </c>
      <c r="AH750" s="15">
        <v>0.4</v>
      </c>
      <c r="AI750" s="15">
        <v>1.3</v>
      </c>
      <c r="AJ750" s="16">
        <f t="shared" si="380"/>
        <v>0.9</v>
      </c>
      <c r="AK750" s="16" t="s">
        <v>135</v>
      </c>
      <c r="AL750" s="16" t="s">
        <v>135</v>
      </c>
      <c r="AM750" s="15" t="s">
        <v>140</v>
      </c>
      <c r="AN750" s="16">
        <f t="shared" si="381"/>
        <v>2</v>
      </c>
      <c r="AO750" s="16">
        <v>0</v>
      </c>
      <c r="AP750" s="16">
        <v>0</v>
      </c>
      <c r="AQ750" s="16">
        <v>0</v>
      </c>
      <c r="AR750" s="16">
        <v>0</v>
      </c>
      <c r="AS750" s="16">
        <v>0</v>
      </c>
      <c r="AT750" s="16" t="s">
        <v>135</v>
      </c>
      <c r="AU750" s="17">
        <f t="shared" si="382"/>
        <v>0</v>
      </c>
      <c r="AV750" s="17"/>
      <c r="AW750" s="17">
        <f>VLOOKUP(I750,ABNT5101!$I$3:$J$9,2)</f>
        <v>7.5</v>
      </c>
      <c r="AX750" s="17">
        <f>VLOOKUP(I750,ABNT5101!$I$3:$M$9,5)</f>
        <v>0.18</v>
      </c>
      <c r="AY750" s="131" t="str">
        <f>_xlfn.XLOOKUP(I750,ABNT5101!$I:$I,ABNT5101!$L:$L)</f>
        <v>-</v>
      </c>
      <c r="AZ750" s="131">
        <f>_xlfn.XLOOKUP(I750,ABNT5101!$I:$I,ABNT5101!M:M)</f>
        <v>0.18</v>
      </c>
      <c r="BA750" s="131" t="str">
        <f>_xlfn.XLOOKUP(I750,ABNT5101!$I:$I,ABNT5101!N:N)</f>
        <v>-</v>
      </c>
      <c r="BB750" s="131">
        <f>_xlfn.XLOOKUP(I750,ABNT5101!$I:$I,ABNT5101!O:O)</f>
        <v>16</v>
      </c>
      <c r="BC750" s="18" t="str">
        <f t="shared" si="383"/>
        <v>ATENDE</v>
      </c>
      <c r="BD750" s="19">
        <f t="shared" si="384"/>
        <v>0.78933333333333322</v>
      </c>
      <c r="BE750" s="19">
        <f t="shared" si="385"/>
        <v>1.9444444444444446</v>
      </c>
      <c r="BF750" s="19" t="str">
        <f t="shared" si="386"/>
        <v>-</v>
      </c>
      <c r="BG750" s="35">
        <v>13.42</v>
      </c>
      <c r="BH750" s="35">
        <v>0.53</v>
      </c>
      <c r="BI750" s="20"/>
      <c r="BJ750" s="20"/>
      <c r="BK750" s="21"/>
      <c r="BL750" s="20"/>
      <c r="BM750" s="18" t="str">
        <f t="shared" si="387"/>
        <v>ATENDE</v>
      </c>
      <c r="BN750" s="18" t="str">
        <f t="shared" si="388"/>
        <v>ATENDE</v>
      </c>
      <c r="BO750" s="18" t="str">
        <f t="shared" si="389"/>
        <v>ATENDE</v>
      </c>
      <c r="BP750" s="18" t="str">
        <f t="shared" si="390"/>
        <v>ATENDE</v>
      </c>
      <c r="BQ750" s="22" t="str">
        <f t="shared" si="391"/>
        <v>C5</v>
      </c>
      <c r="BR750" s="22" t="s">
        <v>135</v>
      </c>
      <c r="BS750" s="23" t="e">
        <f t="shared" si="392"/>
        <v>#VALUE!</v>
      </c>
      <c r="BT750" s="20">
        <v>7.94</v>
      </c>
      <c r="BU750" s="20">
        <v>0.97</v>
      </c>
      <c r="BV750" s="132" t="str">
        <f>IF(BR750="-","-",_xlfn.XLOOKUP(BR750,ABNT5101!$B$4:$B$9,ABNT5101!$C$4:$C$9))</f>
        <v>-</v>
      </c>
      <c r="BW750" s="132" t="str">
        <f>IF(BR750="-","-",_xlfn.XLOOKUP(BR750,ABNT5101!$B$4:$B$9,ABNT5101!$D$4:$D$9))</f>
        <v>-</v>
      </c>
      <c r="BX750" s="18" t="str">
        <f t="shared" si="393"/>
        <v>-</v>
      </c>
      <c r="BY750" s="18" t="str">
        <f t="shared" si="394"/>
        <v>-</v>
      </c>
      <c r="BZ750" s="18" t="str">
        <f t="shared" si="395"/>
        <v>-</v>
      </c>
      <c r="CA750" s="22" t="str">
        <f t="shared" si="401"/>
        <v>-</v>
      </c>
      <c r="CB750" s="23" t="e">
        <f t="shared" si="396"/>
        <v>#VALUE!</v>
      </c>
      <c r="CC750" s="22">
        <v>3.42</v>
      </c>
      <c r="CD750" s="22">
        <v>1.22</v>
      </c>
      <c r="CE750" s="130" t="str">
        <f>IF(CA750="-","-",_xlfn.XLOOKUP(CA750,ABNT5101!$B$4:$B$9,ABNT5101!$C$4:$C$9))</f>
        <v>-</v>
      </c>
      <c r="CF750" s="130" t="str">
        <f>IF(CA750="-","-",_xlfn.XLOOKUP(CA750,ABNT5101!$B$4:$B$9,ABNT5101!$D$4:$D$9))</f>
        <v>-</v>
      </c>
      <c r="CG750" s="18" t="str">
        <f t="shared" si="397"/>
        <v>-</v>
      </c>
      <c r="CH750" s="18" t="str">
        <f t="shared" si="398"/>
        <v>-</v>
      </c>
      <c r="CI750" s="18" t="str">
        <f t="shared" si="399"/>
        <v>-</v>
      </c>
      <c r="CJ750" s="133" t="str">
        <f>_xlfn.XLOOKUP(CK750,'Banco de dados'!$B:$B,'Banco de dados'!$D:$D)</f>
        <v>SX LIGHTING</v>
      </c>
      <c r="CK750" s="36" t="s">
        <v>805</v>
      </c>
      <c r="CL750" s="24" t="str">
        <f>_xlfn.XLOOKUP(CK750,'Banco de dados'!$B:$B,'Banco de dados'!$E:$E)</f>
        <v>SXINEVO050K40L12CZF7PHF</v>
      </c>
      <c r="CM750" s="24"/>
      <c r="CN750" s="24" t="e">
        <f>IF(CM750="-","-",_xlfn.XLOOKUP(CM750,'Banco de dados'!$B:$B,'Banco de dados'!$E:$E))</f>
        <v>#N/A</v>
      </c>
      <c r="CO750" s="26">
        <v>1</v>
      </c>
      <c r="CP750" s="24">
        <f>_xlfn.XLOOKUP(CK750,'Banco de dados'!$B:$B,'Banco de dados'!$H:$H)</f>
        <v>50</v>
      </c>
      <c r="CQ750" s="24">
        <f>_xlfn.XLOOKUP(CM750,'Banco de dados'!$B:$B,'Banco de dados'!$H:$H)</f>
        <v>0</v>
      </c>
      <c r="CR750" s="24">
        <f>_xlfn.XLOOKUP(CK750,'Banco de dados'!$B:$B,'Banco de dados'!$F:$F)</f>
        <v>8650</v>
      </c>
      <c r="CS750" s="24">
        <f>_xlfn.XLOOKUP(CM750,'Banco de dados'!$B:$B,'Banco de dados'!$F:$F)</f>
        <v>0</v>
      </c>
      <c r="CT750" s="25">
        <v>0</v>
      </c>
      <c r="CU750" s="25">
        <v>5</v>
      </c>
      <c r="CV750" s="24" t="str">
        <f>IF(AI750&lt;=0.5,"Curto I",IF(AND(AI750&gt;='Braços de IP'!$B$9,AI750&lt;='Braços de IP'!$D$9),'Braços de IP'!$E$9,IF(AND(AI750&gt;='Braços de IP'!$B$10,AI750&lt;='Braços de IP'!$D$10),'Braços de IP'!$E$10,IF(AND(AI750&gt;='Braços de IP'!$B$11,AI750&lt;='Braços de IP'!$D$11),'Braços de IP'!$E$11,IF(AND(AI750&gt;='Braços de IP'!$B$12,AI750&lt;='Braços de IP'!$D$12),'Braços de IP'!$E$12,IF(AND(AI750&gt;='Braços de IP'!$B$13,AI750&lt;='Braços de IP'!$D$13),'Braços de IP'!$E$13,IF(AND(AI750&gt;='Braços de IP'!$B$14,AI750&lt;='Braços de IP'!$D$14),'Braços de IP'!$E$14,"ERRO")))))))</f>
        <v>Curto II</v>
      </c>
      <c r="CW750" s="25"/>
      <c r="CX750" s="24" t="str">
        <f>IF($CW750="","",VLOOKUP($CW750,'Braços de IP'!$E$9:$I$15,2,0))</f>
        <v/>
      </c>
      <c r="CY750" s="27" t="str">
        <f>IF($CW750="","",VLOOKUP($CW750,'Braços de IP'!$E$9:$I$15,5,0))</f>
        <v/>
      </c>
      <c r="CZ750" s="24"/>
      <c r="DA750" s="24"/>
      <c r="DB750" s="24"/>
      <c r="DC750" s="24"/>
      <c r="DD750" s="24"/>
      <c r="DE750" s="24"/>
      <c r="DF750" s="28">
        <v>30</v>
      </c>
      <c r="DG750" s="29">
        <v>125</v>
      </c>
      <c r="DH750" s="28">
        <v>155</v>
      </c>
      <c r="DI750" s="30">
        <v>0.76</v>
      </c>
      <c r="DJ750" s="32"/>
      <c r="DK750" s="15"/>
      <c r="DL750" s="15" t="s">
        <v>141</v>
      </c>
      <c r="DM750" s="15"/>
      <c r="DN750" s="33">
        <v>0.76</v>
      </c>
      <c r="DP750" s="1" t="s">
        <v>142</v>
      </c>
      <c r="DQ750" s="1" t="s">
        <v>143</v>
      </c>
      <c r="DR750" s="1" t="s">
        <v>144</v>
      </c>
    </row>
    <row r="751" spans="1:122" ht="15.75" hidden="1" customHeight="1" x14ac:dyDescent="0.3">
      <c r="C751" t="s">
        <v>1006</v>
      </c>
      <c r="D751" s="15">
        <v>250</v>
      </c>
      <c r="E751" s="15" t="s">
        <v>132</v>
      </c>
      <c r="F751" s="15" t="s">
        <v>423</v>
      </c>
      <c r="G751" s="15">
        <v>-29.98909424</v>
      </c>
      <c r="H751" s="15">
        <v>-50.137436999999998</v>
      </c>
      <c r="I751" s="15" t="s">
        <v>134</v>
      </c>
      <c r="J751" s="15" t="s">
        <v>135</v>
      </c>
      <c r="K751" s="15" t="s">
        <v>136</v>
      </c>
      <c r="L751" s="15" t="s">
        <v>148</v>
      </c>
      <c r="M751" s="15">
        <v>100</v>
      </c>
      <c r="N751" s="15">
        <v>17</v>
      </c>
      <c r="O751" s="15">
        <v>0</v>
      </c>
      <c r="P751" s="15">
        <v>250</v>
      </c>
      <c r="Q751" s="20">
        <v>2</v>
      </c>
      <c r="R751" s="16">
        <v>5</v>
      </c>
      <c r="S751" s="16">
        <v>10</v>
      </c>
      <c r="T751" s="15"/>
      <c r="U751" s="15"/>
      <c r="V751" s="15">
        <v>0</v>
      </c>
      <c r="W751" s="15">
        <v>5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 t="s">
        <v>138</v>
      </c>
      <c r="AD751" s="15" t="s">
        <v>139</v>
      </c>
      <c r="AE751" s="15">
        <v>33</v>
      </c>
      <c r="AF751" s="15">
        <v>7</v>
      </c>
      <c r="AG751" s="15">
        <v>1</v>
      </c>
      <c r="AH751" s="15">
        <v>0.4</v>
      </c>
      <c r="AI751" s="15">
        <v>1.3</v>
      </c>
      <c r="AJ751" s="16">
        <f t="shared" si="380"/>
        <v>0.9</v>
      </c>
      <c r="AK751" s="16" t="s">
        <v>135</v>
      </c>
      <c r="AL751" s="16" t="s">
        <v>135</v>
      </c>
      <c r="AM751" s="15" t="s">
        <v>140</v>
      </c>
      <c r="AN751" s="16">
        <f t="shared" si="381"/>
        <v>2</v>
      </c>
      <c r="AO751" s="16">
        <v>0</v>
      </c>
      <c r="AP751" s="16">
        <v>0</v>
      </c>
      <c r="AQ751" s="16">
        <v>0</v>
      </c>
      <c r="AR751" s="16">
        <v>0</v>
      </c>
      <c r="AS751" s="16">
        <v>0</v>
      </c>
      <c r="AT751" s="16" t="s">
        <v>135</v>
      </c>
      <c r="AU751" s="17">
        <f t="shared" si="382"/>
        <v>0</v>
      </c>
      <c r="AV751" s="17"/>
      <c r="AW751" s="17">
        <f>VLOOKUP(I751,ABNT5101!$I$3:$J$9,2)</f>
        <v>7.5</v>
      </c>
      <c r="AX751" s="17">
        <f>VLOOKUP(I751,ABNT5101!$I$3:$M$9,5)</f>
        <v>0.18</v>
      </c>
      <c r="AY751" s="131" t="str">
        <f>_xlfn.XLOOKUP(I751,ABNT5101!$I:$I,ABNT5101!$L:$L)</f>
        <v>-</v>
      </c>
      <c r="AZ751" s="131">
        <f>_xlfn.XLOOKUP(I751,ABNT5101!$I:$I,ABNT5101!M:M)</f>
        <v>0.18</v>
      </c>
      <c r="BA751" s="131" t="str">
        <f>_xlfn.XLOOKUP(I751,ABNT5101!$I:$I,ABNT5101!N:N)</f>
        <v>-</v>
      </c>
      <c r="BB751" s="131">
        <f>_xlfn.XLOOKUP(I751,ABNT5101!$I:$I,ABNT5101!O:O)</f>
        <v>16</v>
      </c>
      <c r="BC751" s="18" t="str">
        <f t="shared" si="383"/>
        <v>ATENDE</v>
      </c>
      <c r="BD751" s="19">
        <f t="shared" si="384"/>
        <v>0.92000000000000015</v>
      </c>
      <c r="BE751" s="19">
        <f t="shared" si="385"/>
        <v>1.5555555555555558</v>
      </c>
      <c r="BF751" s="19" t="str">
        <f t="shared" si="386"/>
        <v>-</v>
      </c>
      <c r="BG751" s="35">
        <v>14.4</v>
      </c>
      <c r="BH751" s="35">
        <v>0.46</v>
      </c>
      <c r="BI751" s="20"/>
      <c r="BJ751" s="20"/>
      <c r="BK751" s="21"/>
      <c r="BL751" s="20"/>
      <c r="BM751" s="18" t="str">
        <f t="shared" si="387"/>
        <v>ATENDE</v>
      </c>
      <c r="BN751" s="18" t="str">
        <f t="shared" si="388"/>
        <v>ATENDE</v>
      </c>
      <c r="BO751" s="18" t="str">
        <f t="shared" si="389"/>
        <v>ATENDE</v>
      </c>
      <c r="BP751" s="18" t="str">
        <f t="shared" si="390"/>
        <v>ATENDE</v>
      </c>
      <c r="BQ751" s="22" t="str">
        <f t="shared" si="391"/>
        <v>C5</v>
      </c>
      <c r="BR751" s="22" t="s">
        <v>135</v>
      </c>
      <c r="BS751" s="23" t="e">
        <f t="shared" si="392"/>
        <v>#VALUE!</v>
      </c>
      <c r="BT751" s="20">
        <v>8.17</v>
      </c>
      <c r="BU751" s="20">
        <v>1.1499999999999999</v>
      </c>
      <c r="BV751" s="132" t="str">
        <f>IF(BR751="-","-",_xlfn.XLOOKUP(BR751,ABNT5101!$B$4:$B$9,ABNT5101!$C$4:$C$9))</f>
        <v>-</v>
      </c>
      <c r="BW751" s="132" t="str">
        <f>IF(BR751="-","-",_xlfn.XLOOKUP(BR751,ABNT5101!$B$4:$B$9,ABNT5101!$D$4:$D$9))</f>
        <v>-</v>
      </c>
      <c r="BX751" s="18" t="str">
        <f t="shared" si="393"/>
        <v>-</v>
      </c>
      <c r="BY751" s="18" t="str">
        <f t="shared" si="394"/>
        <v>-</v>
      </c>
      <c r="BZ751" s="18" t="str">
        <f t="shared" si="395"/>
        <v>-</v>
      </c>
      <c r="CA751" s="22" t="str">
        <f t="shared" si="401"/>
        <v>-</v>
      </c>
      <c r="CB751" s="23" t="e">
        <f t="shared" si="396"/>
        <v>#VALUE!</v>
      </c>
      <c r="CC751" s="22">
        <v>3.56</v>
      </c>
      <c r="CD751" s="22">
        <v>1.87</v>
      </c>
      <c r="CE751" s="130" t="str">
        <f>IF(CA751="-","-",_xlfn.XLOOKUP(CA751,ABNT5101!$B$4:$B$9,ABNT5101!$C$4:$C$9))</f>
        <v>-</v>
      </c>
      <c r="CF751" s="130" t="str">
        <f>IF(CA751="-","-",_xlfn.XLOOKUP(CA751,ABNT5101!$B$4:$B$9,ABNT5101!$D$4:$D$9))</f>
        <v>-</v>
      </c>
      <c r="CG751" s="18" t="str">
        <f t="shared" si="397"/>
        <v>-</v>
      </c>
      <c r="CH751" s="18" t="str">
        <f t="shared" si="398"/>
        <v>-</v>
      </c>
      <c r="CI751" s="18" t="str">
        <f t="shared" si="399"/>
        <v>-</v>
      </c>
      <c r="CJ751" s="133" t="str">
        <f>_xlfn.XLOOKUP(CK751,'Banco de dados'!$B:$B,'Banco de dados'!$D:$D)</f>
        <v>TECNOWATT</v>
      </c>
      <c r="CK751" s="36" t="s">
        <v>830</v>
      </c>
      <c r="CL751" s="24" t="str">
        <f>_xlfn.XLOOKUP(CK751,'Banco de dados'!$B:$B,'Banco de dados'!$E:$E)</f>
        <v>SIGSAGPTLRRSSNDL_60W_73IBBRS
1-10C1MUN6.5</v>
      </c>
      <c r="CM751" s="24"/>
      <c r="CN751" s="24" t="e">
        <f>IF(CM751="-","-",_xlfn.XLOOKUP(CM751,'Banco de dados'!$B:$B,'Banco de dados'!$E:$E))</f>
        <v>#N/A</v>
      </c>
      <c r="CO751" s="26">
        <v>1</v>
      </c>
      <c r="CP751" s="24">
        <f>_xlfn.XLOOKUP(CK751,'Banco de dados'!$B:$B,'Banco de dados'!$H:$H)</f>
        <v>60</v>
      </c>
      <c r="CQ751" s="24" t="e">
        <f>_xlfn.XLOOKUP(CM751,'Banco de dados'!$B:$B,'Banco de dados'!$H:$H)</f>
        <v>#N/A</v>
      </c>
      <c r="CR751" s="24">
        <f>_xlfn.XLOOKUP(CK751,'Banco de dados'!$B:$B,'Banco de dados'!$F:$F)</f>
        <v>9453</v>
      </c>
      <c r="CS751" s="24">
        <f>_xlfn.XLOOKUP(CM751,'Banco de dados'!$B:$B,'Banco de dados'!$F:$F)</f>
        <v>0</v>
      </c>
      <c r="CT751" s="25">
        <v>0</v>
      </c>
      <c r="CU751" s="25">
        <v>10</v>
      </c>
      <c r="CV751" s="24" t="str">
        <f>IF(AI751&lt;=0.5,"Curto I",IF(AND(AI751&gt;='Braços de IP'!$B$9,AI751&lt;='Braços de IP'!$D$9),'Braços de IP'!$E$9,IF(AND(AI751&gt;='Braços de IP'!$B$10,AI751&lt;='Braços de IP'!$D$10),'Braços de IP'!$E$10,IF(AND(AI751&gt;='Braços de IP'!$B$11,AI751&lt;='Braços de IP'!$D$11),'Braços de IP'!$E$11,IF(AND(AI751&gt;='Braços de IP'!$B$12,AI751&lt;='Braços de IP'!$D$12),'Braços de IP'!$E$12,IF(AND(AI751&gt;='Braços de IP'!$B$13,AI751&lt;='Braços de IP'!$D$13),'Braços de IP'!$E$13,IF(AND(AI751&gt;='Braços de IP'!$B$14,AI751&lt;='Braços de IP'!$D$14),'Braços de IP'!$E$14,"ERRO")))))))</f>
        <v>Curto II</v>
      </c>
      <c r="CW751" s="25"/>
      <c r="CX751" s="24" t="str">
        <f>IF($CW751="","",VLOOKUP($CW751,'Braços de IP'!$E$9:$I$15,2,0))</f>
        <v/>
      </c>
      <c r="CY751" s="27" t="str">
        <f>IF($CW751="","",VLOOKUP($CW751,'Braços de IP'!$E$9:$I$15,5,0))</f>
        <v/>
      </c>
      <c r="CZ751" s="24"/>
      <c r="DA751" s="24"/>
      <c r="DB751" s="24"/>
      <c r="DC751" s="24"/>
      <c r="DD751" s="24"/>
      <c r="DE751" s="24"/>
      <c r="DF751" s="28">
        <v>30</v>
      </c>
      <c r="DG751" s="29">
        <v>125</v>
      </c>
      <c r="DH751" s="28">
        <v>155</v>
      </c>
      <c r="DI751" s="30">
        <v>0.76</v>
      </c>
      <c r="DJ751" s="32"/>
      <c r="DK751" s="15"/>
      <c r="DL751" s="15" t="s">
        <v>141</v>
      </c>
      <c r="DM751" s="15"/>
      <c r="DN751" s="33">
        <v>0.76</v>
      </c>
      <c r="DP751" s="1" t="s">
        <v>142</v>
      </c>
      <c r="DQ751" s="1" t="s">
        <v>143</v>
      </c>
      <c r="DR751" s="1" t="s">
        <v>144</v>
      </c>
    </row>
    <row r="752" spans="1:122" ht="15.75" hidden="1" customHeight="1" x14ac:dyDescent="0.3">
      <c r="C752" t="s">
        <v>1006</v>
      </c>
      <c r="D752" s="15">
        <v>251</v>
      </c>
      <c r="E752" s="15" t="s">
        <v>132</v>
      </c>
      <c r="F752" s="15" t="s">
        <v>424</v>
      </c>
      <c r="G752" s="15">
        <v>-29.98836296</v>
      </c>
      <c r="H752" s="15">
        <v>-50.136006610000003</v>
      </c>
      <c r="I752" s="15" t="s">
        <v>134</v>
      </c>
      <c r="J752" s="15" t="s">
        <v>135</v>
      </c>
      <c r="K752" s="15" t="s">
        <v>136</v>
      </c>
      <c r="L752" s="15" t="s">
        <v>148</v>
      </c>
      <c r="M752" s="15">
        <v>150</v>
      </c>
      <c r="N752" s="15">
        <v>22</v>
      </c>
      <c r="O752" s="15">
        <v>0</v>
      </c>
      <c r="P752" s="15">
        <v>250</v>
      </c>
      <c r="Q752" s="20">
        <v>2</v>
      </c>
      <c r="R752" s="16">
        <v>4</v>
      </c>
      <c r="S752" s="16">
        <v>7</v>
      </c>
      <c r="T752" s="15"/>
      <c r="U752" s="15"/>
      <c r="V752" s="15">
        <v>0</v>
      </c>
      <c r="W752" s="15">
        <v>4</v>
      </c>
      <c r="X752" s="15">
        <v>0</v>
      </c>
      <c r="Y752" s="15">
        <v>0</v>
      </c>
      <c r="Z752" s="15">
        <v>0</v>
      </c>
      <c r="AA752" s="15">
        <v>0</v>
      </c>
      <c r="AB752" s="15">
        <v>0</v>
      </c>
      <c r="AC752" s="15" t="s">
        <v>138</v>
      </c>
      <c r="AD752" s="15" t="s">
        <v>139</v>
      </c>
      <c r="AE752" s="15">
        <v>40</v>
      </c>
      <c r="AF752" s="15">
        <v>7</v>
      </c>
      <c r="AG752" s="15">
        <v>1</v>
      </c>
      <c r="AH752" s="15">
        <v>0.2</v>
      </c>
      <c r="AI752" s="15">
        <v>1.3</v>
      </c>
      <c r="AJ752" s="16">
        <f t="shared" si="380"/>
        <v>1.1000000000000001</v>
      </c>
      <c r="AK752" s="16" t="s">
        <v>135</v>
      </c>
      <c r="AL752" s="16" t="s">
        <v>135</v>
      </c>
      <c r="AM752" s="15" t="s">
        <v>140</v>
      </c>
      <c r="AN752" s="16">
        <f t="shared" si="381"/>
        <v>2</v>
      </c>
      <c r="AO752" s="16">
        <v>0</v>
      </c>
      <c r="AP752" s="16">
        <v>0</v>
      </c>
      <c r="AQ752" s="16">
        <v>0</v>
      </c>
      <c r="AR752" s="16">
        <v>0</v>
      </c>
      <c r="AS752" s="16">
        <v>0</v>
      </c>
      <c r="AT752" s="16" t="s">
        <v>135</v>
      </c>
      <c r="AU752" s="17">
        <f t="shared" si="382"/>
        <v>0</v>
      </c>
      <c r="AV752" s="17"/>
      <c r="AW752" s="17">
        <f>VLOOKUP(I752,ABNT5101!$I$3:$J$9,2)</f>
        <v>7.5</v>
      </c>
      <c r="AX752" s="17">
        <f>VLOOKUP(I752,ABNT5101!$I$3:$M$9,5)</f>
        <v>0.18</v>
      </c>
      <c r="AY752" s="131" t="str">
        <f>_xlfn.XLOOKUP(I752,ABNT5101!$I:$I,ABNT5101!$L:$L)</f>
        <v>-</v>
      </c>
      <c r="AZ752" s="131">
        <f>_xlfn.XLOOKUP(I752,ABNT5101!$I:$I,ABNT5101!M:M)</f>
        <v>0.18</v>
      </c>
      <c r="BA752" s="131" t="str">
        <f>_xlfn.XLOOKUP(I752,ABNT5101!$I:$I,ABNT5101!N:N)</f>
        <v>-</v>
      </c>
      <c r="BB752" s="131">
        <f>_xlfn.XLOOKUP(I752,ABNT5101!$I:$I,ABNT5101!O:O)</f>
        <v>16</v>
      </c>
      <c r="BC752" s="18" t="str">
        <f t="shared" si="383"/>
        <v>ATENDE</v>
      </c>
      <c r="BD752" s="19">
        <f t="shared" si="384"/>
        <v>4.6666666666666634E-2</v>
      </c>
      <c r="BE752" s="19">
        <f t="shared" si="385"/>
        <v>0.38888888888888884</v>
      </c>
      <c r="BF752" s="19" t="str">
        <f t="shared" si="386"/>
        <v>-</v>
      </c>
      <c r="BG752" s="20">
        <v>7.85</v>
      </c>
      <c r="BH752" s="20">
        <v>0.25</v>
      </c>
      <c r="BI752" s="20"/>
      <c r="BJ752" s="20"/>
      <c r="BK752" s="21"/>
      <c r="BL752" s="20"/>
      <c r="BM752" s="18" t="str">
        <f t="shared" si="387"/>
        <v>ATENDE</v>
      </c>
      <c r="BN752" s="18" t="str">
        <f t="shared" si="388"/>
        <v>ATENDE</v>
      </c>
      <c r="BO752" s="18" t="str">
        <f t="shared" si="389"/>
        <v>ATENDE</v>
      </c>
      <c r="BP752" s="18" t="str">
        <f t="shared" si="390"/>
        <v>ATENDE</v>
      </c>
      <c r="BQ752" s="22" t="str">
        <f t="shared" si="391"/>
        <v>C5</v>
      </c>
      <c r="BR752" s="22" t="str">
        <f t="shared" ref="BR752:BR778" si="402">K752</f>
        <v>P6</v>
      </c>
      <c r="BS752" s="23">
        <f t="shared" si="392"/>
        <v>0.72333333333333338</v>
      </c>
      <c r="BT752" s="20">
        <v>5.17</v>
      </c>
      <c r="BU752" s="20">
        <v>0.91</v>
      </c>
      <c r="BV752" s="132">
        <f>IF(BR752="-","-",_xlfn.XLOOKUP(BR752,ABNT5101!$B$4:$B$9,ABNT5101!$C$4:$C$9))</f>
        <v>3</v>
      </c>
      <c r="BW752" s="132">
        <f>IF(BR752="-","-",_xlfn.XLOOKUP(BR752,ABNT5101!$B$4:$B$9,ABNT5101!$D$4:$D$9))</f>
        <v>0.6</v>
      </c>
      <c r="BX752" s="18" t="str">
        <f t="shared" si="393"/>
        <v>ATENDE</v>
      </c>
      <c r="BY752" s="18" t="str">
        <f t="shared" si="394"/>
        <v>ATENDE</v>
      </c>
      <c r="BZ752" s="18" t="str">
        <f t="shared" si="395"/>
        <v>ATENDE</v>
      </c>
      <c r="CA752" s="22" t="str">
        <f t="shared" si="401"/>
        <v>P6</v>
      </c>
      <c r="CB752" s="23">
        <f t="shared" si="396"/>
        <v>0.28333333333333344</v>
      </c>
      <c r="CC752" s="22">
        <v>3.85</v>
      </c>
      <c r="CD752" s="22">
        <v>1.07</v>
      </c>
      <c r="CE752" s="130">
        <f>IF(CA752="-","-",_xlfn.XLOOKUP(CA752,ABNT5101!$B$4:$B$9,ABNT5101!$C$4:$C$9))</f>
        <v>3</v>
      </c>
      <c r="CF752" s="130">
        <f>IF(CA752="-","-",_xlfn.XLOOKUP(CA752,ABNT5101!$B$4:$B$9,ABNT5101!$D$4:$D$9))</f>
        <v>0.6</v>
      </c>
      <c r="CG752" s="18" t="str">
        <f t="shared" si="397"/>
        <v>ATENDE</v>
      </c>
      <c r="CH752" s="18" t="str">
        <f t="shared" si="398"/>
        <v>ATENDE</v>
      </c>
      <c r="CI752" s="18" t="str">
        <f t="shared" si="399"/>
        <v>ATENDE</v>
      </c>
      <c r="CJ752" s="133" t="str">
        <f>_xlfn.XLOOKUP(CK752,'Banco de dados'!$B:$B,'Banco de dados'!$D:$D)</f>
        <v>LEDSTAR</v>
      </c>
      <c r="CK752" s="25" t="s">
        <v>709</v>
      </c>
      <c r="CL752" s="24" t="str">
        <f>_xlfn.XLOOKUP(CK752,'Banco de dados'!$B:$B,'Banco de dados'!$E:$E)</f>
        <v>LUM LED SL VT 9.1 35W</v>
      </c>
      <c r="CM752" s="24"/>
      <c r="CN752" s="24" t="e">
        <f>IF(CM752="-","-",_xlfn.XLOOKUP(CM752,'Banco de dados'!$B:$B,'Banco de dados'!$E:$E))</f>
        <v>#N/A</v>
      </c>
      <c r="CO752" s="26">
        <v>1</v>
      </c>
      <c r="CP752" s="24">
        <f>_xlfn.XLOOKUP(CK752,'Banco de dados'!$B:$B,'Banco de dados'!$H:$H)</f>
        <v>35</v>
      </c>
      <c r="CQ752" s="24">
        <f>_xlfn.XLOOKUP(CM752,'Banco de dados'!$B:$B,'Banco de dados'!$H:$H)</f>
        <v>0</v>
      </c>
      <c r="CR752" s="24">
        <f>_xlfn.XLOOKUP(CK752,'Banco de dados'!$B:$B,'Banco de dados'!$F:$F)</f>
        <v>5955.62</v>
      </c>
      <c r="CS752" s="24">
        <f>_xlfn.XLOOKUP(CM752,'Banco de dados'!$B:$B,'Banco de dados'!$F:$F)</f>
        <v>0</v>
      </c>
      <c r="CT752" s="25">
        <v>0</v>
      </c>
      <c r="CU752" s="25"/>
      <c r="CV752" s="24" t="str">
        <f>IF(AI752&lt;=0.5,"Curto I",IF(AND(AI752&gt;='Braços de IP'!$B$9,AI752&lt;='Braços de IP'!$D$9),'Braços de IP'!$E$9,IF(AND(AI752&gt;='Braços de IP'!$B$10,AI752&lt;='Braços de IP'!$D$10),'Braços de IP'!$E$10,IF(AND(AI752&gt;='Braços de IP'!$B$11,AI752&lt;='Braços de IP'!$D$11),'Braços de IP'!$E$11,IF(AND(AI752&gt;='Braços de IP'!$B$12,AI752&lt;='Braços de IP'!$D$12),'Braços de IP'!$E$12,IF(AND(AI752&gt;='Braços de IP'!$B$13,AI752&lt;='Braços de IP'!$D$13),'Braços de IP'!$E$13,IF(AND(AI752&gt;='Braços de IP'!$B$14,AI752&lt;='Braços de IP'!$D$14),'Braços de IP'!$E$14,"ERRO")))))))</f>
        <v>Curto II</v>
      </c>
      <c r="CW752" s="25"/>
      <c r="CX752" s="24" t="str">
        <f>IF($CW752="","",VLOOKUP($CW752,'Braços de IP'!$E$9:$I$15,2,0))</f>
        <v/>
      </c>
      <c r="CY752" s="27" t="str">
        <f>IF($CW752="","",VLOOKUP($CW752,'Braços de IP'!$E$9:$I$15,5,0))</f>
        <v/>
      </c>
      <c r="CZ752" s="24"/>
      <c r="DA752" s="24"/>
      <c r="DB752" s="24"/>
      <c r="DC752" s="24"/>
      <c r="DD752" s="24"/>
      <c r="DE752" s="24"/>
      <c r="DF752" s="28">
        <v>30</v>
      </c>
      <c r="DG752" s="29">
        <v>125</v>
      </c>
      <c r="DH752" s="28">
        <v>155</v>
      </c>
      <c r="DI752" s="30">
        <v>0.76</v>
      </c>
      <c r="DJ752" s="32"/>
      <c r="DK752" s="15"/>
      <c r="DL752" s="15" t="s">
        <v>141</v>
      </c>
      <c r="DM752" s="15"/>
      <c r="DN752" s="33">
        <v>0.76</v>
      </c>
      <c r="DP752" s="1" t="s">
        <v>142</v>
      </c>
      <c r="DQ752" s="1" t="s">
        <v>143</v>
      </c>
      <c r="DR752" s="1" t="s">
        <v>144</v>
      </c>
    </row>
    <row r="753" spans="1:122" ht="15.75" hidden="1" customHeight="1" x14ac:dyDescent="0.3">
      <c r="C753" t="s">
        <v>1006</v>
      </c>
      <c r="D753" s="15">
        <v>251</v>
      </c>
      <c r="E753" s="15" t="s">
        <v>132</v>
      </c>
      <c r="F753" s="15" t="s">
        <v>424</v>
      </c>
      <c r="G753" s="15">
        <v>-29.98836296</v>
      </c>
      <c r="H753" s="15">
        <v>-50.136006610000003</v>
      </c>
      <c r="I753" s="15" t="s">
        <v>134</v>
      </c>
      <c r="J753" s="15" t="s">
        <v>135</v>
      </c>
      <c r="K753" s="15" t="s">
        <v>136</v>
      </c>
      <c r="L753" s="15" t="s">
        <v>148</v>
      </c>
      <c r="M753" s="15">
        <v>150</v>
      </c>
      <c r="N753" s="15">
        <v>22</v>
      </c>
      <c r="O753" s="15">
        <v>0</v>
      </c>
      <c r="P753" s="15">
        <v>250</v>
      </c>
      <c r="Q753" s="20">
        <v>2</v>
      </c>
      <c r="R753" s="16">
        <v>4</v>
      </c>
      <c r="S753" s="16">
        <v>7</v>
      </c>
      <c r="T753" s="15"/>
      <c r="U753" s="15"/>
      <c r="V753" s="15">
        <v>0</v>
      </c>
      <c r="W753" s="15">
        <v>4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 t="s">
        <v>138</v>
      </c>
      <c r="AD753" s="15" t="s">
        <v>139</v>
      </c>
      <c r="AE753" s="15">
        <v>40</v>
      </c>
      <c r="AF753" s="15">
        <v>7</v>
      </c>
      <c r="AG753" s="15">
        <v>1</v>
      </c>
      <c r="AH753" s="15">
        <v>0.2</v>
      </c>
      <c r="AI753" s="15">
        <v>1.3</v>
      </c>
      <c r="AJ753" s="16">
        <f t="shared" si="380"/>
        <v>1.1000000000000001</v>
      </c>
      <c r="AK753" s="16" t="s">
        <v>135</v>
      </c>
      <c r="AL753" s="16" t="s">
        <v>135</v>
      </c>
      <c r="AM753" s="15" t="s">
        <v>140</v>
      </c>
      <c r="AN753" s="16">
        <f t="shared" si="381"/>
        <v>2</v>
      </c>
      <c r="AO753" s="16">
        <v>0</v>
      </c>
      <c r="AP753" s="16">
        <v>0</v>
      </c>
      <c r="AQ753" s="16">
        <v>0</v>
      </c>
      <c r="AR753" s="16">
        <v>0</v>
      </c>
      <c r="AS753" s="16">
        <v>0</v>
      </c>
      <c r="AT753" s="16" t="s">
        <v>135</v>
      </c>
      <c r="AU753" s="17">
        <f t="shared" si="382"/>
        <v>0</v>
      </c>
      <c r="AV753" s="17"/>
      <c r="AW753" s="17">
        <f>VLOOKUP(I753,ABNT5101!$I$3:$J$9,2)</f>
        <v>7.5</v>
      </c>
      <c r="AX753" s="17">
        <f>VLOOKUP(I753,ABNT5101!$I$3:$M$9,5)</f>
        <v>0.18</v>
      </c>
      <c r="AY753" s="131" t="str">
        <f>_xlfn.XLOOKUP(I753,ABNT5101!$I:$I,ABNT5101!$L:$L)</f>
        <v>-</v>
      </c>
      <c r="AZ753" s="131">
        <f>_xlfn.XLOOKUP(I753,ABNT5101!$I:$I,ABNT5101!M:M)</f>
        <v>0.18</v>
      </c>
      <c r="BA753" s="131" t="str">
        <f>_xlfn.XLOOKUP(I753,ABNT5101!$I:$I,ABNT5101!N:N)</f>
        <v>-</v>
      </c>
      <c r="BB753" s="131">
        <f>_xlfn.XLOOKUP(I753,ABNT5101!$I:$I,ABNT5101!O:O)</f>
        <v>16</v>
      </c>
      <c r="BC753" s="18" t="str">
        <f t="shared" si="383"/>
        <v>ATENDE</v>
      </c>
      <c r="BD753" s="19">
        <f t="shared" si="384"/>
        <v>0.18533333333333335</v>
      </c>
      <c r="BE753" s="19">
        <f t="shared" si="385"/>
        <v>0.61111111111111116</v>
      </c>
      <c r="BF753" s="19" t="str">
        <f t="shared" si="386"/>
        <v>-</v>
      </c>
      <c r="BG753" s="20">
        <v>8.89</v>
      </c>
      <c r="BH753" s="20">
        <v>0.28999999999999998</v>
      </c>
      <c r="BI753" s="20"/>
      <c r="BJ753" s="20"/>
      <c r="BK753" s="21"/>
      <c r="BL753" s="20"/>
      <c r="BM753" s="18" t="str">
        <f t="shared" si="387"/>
        <v>ATENDE</v>
      </c>
      <c r="BN753" s="18" t="str">
        <f t="shared" si="388"/>
        <v>ATENDE</v>
      </c>
      <c r="BO753" s="18" t="str">
        <f t="shared" si="389"/>
        <v>ATENDE</v>
      </c>
      <c r="BP753" s="18" t="str">
        <f t="shared" si="390"/>
        <v>ATENDE</v>
      </c>
      <c r="BQ753" s="22" t="str">
        <f t="shared" si="391"/>
        <v>C5</v>
      </c>
      <c r="BR753" s="22" t="str">
        <f t="shared" si="402"/>
        <v>P6</v>
      </c>
      <c r="BS753" s="23">
        <f t="shared" si="392"/>
        <v>0.96333333333333315</v>
      </c>
      <c r="BT753" s="20">
        <v>5.89</v>
      </c>
      <c r="BU753" s="20">
        <v>0.88</v>
      </c>
      <c r="BV753" s="132">
        <f>IF(BR753="-","-",_xlfn.XLOOKUP(BR753,ABNT5101!$B$4:$B$9,ABNT5101!$C$4:$C$9))</f>
        <v>3</v>
      </c>
      <c r="BW753" s="132">
        <f>IF(BR753="-","-",_xlfn.XLOOKUP(BR753,ABNT5101!$B$4:$B$9,ABNT5101!$D$4:$D$9))</f>
        <v>0.6</v>
      </c>
      <c r="BX753" s="18" t="str">
        <f t="shared" si="393"/>
        <v>ATENDE</v>
      </c>
      <c r="BY753" s="18" t="str">
        <f t="shared" si="394"/>
        <v>ATENDE</v>
      </c>
      <c r="BZ753" s="18" t="str">
        <f t="shared" si="395"/>
        <v>ATENDE</v>
      </c>
      <c r="CA753" s="22" t="str">
        <f t="shared" si="401"/>
        <v>P6</v>
      </c>
      <c r="CB753" s="23">
        <f t="shared" si="396"/>
        <v>0.28666666666666663</v>
      </c>
      <c r="CC753" s="22">
        <v>3.86</v>
      </c>
      <c r="CD753" s="22">
        <v>1.33</v>
      </c>
      <c r="CE753" s="130">
        <f>IF(CA753="-","-",_xlfn.XLOOKUP(CA753,ABNT5101!$B$4:$B$9,ABNT5101!$C$4:$C$9))</f>
        <v>3</v>
      </c>
      <c r="CF753" s="130">
        <f>IF(CA753="-","-",_xlfn.XLOOKUP(CA753,ABNT5101!$B$4:$B$9,ABNT5101!$D$4:$D$9))</f>
        <v>0.6</v>
      </c>
      <c r="CG753" s="18" t="str">
        <f t="shared" si="397"/>
        <v>ATENDE</v>
      </c>
      <c r="CH753" s="18" t="str">
        <f t="shared" si="398"/>
        <v>ATENDE</v>
      </c>
      <c r="CI753" s="18" t="str">
        <f t="shared" si="399"/>
        <v>ATENDE</v>
      </c>
      <c r="CJ753" s="133" t="str">
        <f>_xlfn.XLOOKUP(CK753,'Banco de dados'!$B:$B,'Banco de dados'!$D:$D)</f>
        <v>SX LIGHTING</v>
      </c>
      <c r="CK753" s="25" t="s">
        <v>803</v>
      </c>
      <c r="CL753" s="24" t="str">
        <f>_xlfn.XLOOKUP(CK753,'Banco de dados'!$B:$B,'Banco de dados'!$E:$E)</f>
        <v>SXINEVO040K40L12CZF7PHF</v>
      </c>
      <c r="CM753" s="24"/>
      <c r="CN753" s="24" t="e">
        <f>IF(CM753="-","-",_xlfn.XLOOKUP(CM753,'Banco de dados'!$B:$B,'Banco de dados'!$E:$E))</f>
        <v>#N/A</v>
      </c>
      <c r="CO753" s="26">
        <v>1</v>
      </c>
      <c r="CP753" s="24">
        <f>_xlfn.XLOOKUP(CK753,'Banco de dados'!$B:$B,'Banco de dados'!$H:$H)</f>
        <v>39</v>
      </c>
      <c r="CQ753" s="24" t="e">
        <f>_xlfn.XLOOKUP(CM753,'Banco de dados'!$B:$B,'Banco de dados'!$H:$H)</f>
        <v>#N/A</v>
      </c>
      <c r="CR753" s="24">
        <f>_xlfn.XLOOKUP(CK753,'Banco de dados'!$B:$B,'Banco de dados'!$F:$F)</f>
        <v>6552</v>
      </c>
      <c r="CS753" s="24" t="e">
        <f>_xlfn.XLOOKUP(CM753,'Banco de dados'!$B:$B,'Banco de dados'!$F:$F)</f>
        <v>#N/A</v>
      </c>
      <c r="CT753" s="25">
        <v>0</v>
      </c>
      <c r="CU753" s="25"/>
      <c r="CV753" s="24" t="str">
        <f>IF(AI753&lt;=0.5,"Curto I",IF(AND(AI753&gt;='Braços de IP'!$B$9,AI753&lt;='Braços de IP'!$D$9),'Braços de IP'!$E$9,IF(AND(AI753&gt;='Braços de IP'!$B$10,AI753&lt;='Braços de IP'!$D$10),'Braços de IP'!$E$10,IF(AND(AI753&gt;='Braços de IP'!$B$11,AI753&lt;='Braços de IP'!$D$11),'Braços de IP'!$E$11,IF(AND(AI753&gt;='Braços de IP'!$B$12,AI753&lt;='Braços de IP'!$D$12),'Braços de IP'!$E$12,IF(AND(AI753&gt;='Braços de IP'!$B$13,AI753&lt;='Braços de IP'!$D$13),'Braços de IP'!$E$13,IF(AND(AI753&gt;='Braços de IP'!$B$14,AI753&lt;='Braços de IP'!$D$14),'Braços de IP'!$E$14,"ERRO")))))))</f>
        <v>Curto II</v>
      </c>
      <c r="CW753" s="25"/>
      <c r="CX753" s="24" t="str">
        <f>IF($CW753="","",VLOOKUP($CW753,'Braços de IP'!$E$9:$I$15,2,0))</f>
        <v/>
      </c>
      <c r="CY753" s="27" t="str">
        <f>IF($CW753="","",VLOOKUP($CW753,'Braços de IP'!$E$9:$I$15,5,0))</f>
        <v/>
      </c>
      <c r="CZ753" s="24"/>
      <c r="DA753" s="24"/>
      <c r="DB753" s="24"/>
      <c r="DC753" s="24"/>
      <c r="DD753" s="24"/>
      <c r="DE753" s="24"/>
      <c r="DF753" s="28">
        <v>30</v>
      </c>
      <c r="DG753" s="29">
        <v>125</v>
      </c>
      <c r="DH753" s="28">
        <v>155</v>
      </c>
      <c r="DI753" s="30">
        <v>0.76</v>
      </c>
      <c r="DJ753" s="32"/>
      <c r="DK753" s="15"/>
      <c r="DL753" s="15" t="s">
        <v>141</v>
      </c>
      <c r="DM753" s="15"/>
      <c r="DN753" s="33">
        <v>0.76</v>
      </c>
      <c r="DP753" s="1" t="s">
        <v>142</v>
      </c>
      <c r="DQ753" s="1" t="s">
        <v>143</v>
      </c>
      <c r="DR753" s="1" t="s">
        <v>144</v>
      </c>
    </row>
    <row r="754" spans="1:122" ht="15.75" hidden="1" customHeight="1" x14ac:dyDescent="0.3">
      <c r="C754" t="s">
        <v>1006</v>
      </c>
      <c r="D754" s="15">
        <v>251</v>
      </c>
      <c r="E754" s="15" t="s">
        <v>132</v>
      </c>
      <c r="F754" s="15" t="s">
        <v>424</v>
      </c>
      <c r="G754" s="15">
        <v>-29.98836296</v>
      </c>
      <c r="H754" s="15">
        <v>-50.136006610000003</v>
      </c>
      <c r="I754" s="15" t="s">
        <v>134</v>
      </c>
      <c r="J754" s="15" t="s">
        <v>135</v>
      </c>
      <c r="K754" s="15" t="s">
        <v>136</v>
      </c>
      <c r="L754" s="15" t="s">
        <v>148</v>
      </c>
      <c r="M754" s="15">
        <v>150</v>
      </c>
      <c r="N754" s="15">
        <v>22</v>
      </c>
      <c r="O754" s="15">
        <v>0</v>
      </c>
      <c r="P754" s="15">
        <v>250</v>
      </c>
      <c r="Q754" s="20">
        <v>2</v>
      </c>
      <c r="R754" s="16">
        <v>4</v>
      </c>
      <c r="S754" s="16">
        <v>7</v>
      </c>
      <c r="T754" s="15"/>
      <c r="U754" s="15"/>
      <c r="V754" s="15">
        <v>0</v>
      </c>
      <c r="W754" s="15">
        <v>4</v>
      </c>
      <c r="X754" s="15">
        <v>0</v>
      </c>
      <c r="Y754" s="15">
        <v>0</v>
      </c>
      <c r="Z754" s="15">
        <v>0</v>
      </c>
      <c r="AA754" s="15">
        <v>0</v>
      </c>
      <c r="AB754" s="15">
        <v>0</v>
      </c>
      <c r="AC754" s="15" t="s">
        <v>138</v>
      </c>
      <c r="AD754" s="15" t="s">
        <v>139</v>
      </c>
      <c r="AE754" s="15">
        <v>40</v>
      </c>
      <c r="AF754" s="15">
        <v>7</v>
      </c>
      <c r="AG754" s="15">
        <v>1</v>
      </c>
      <c r="AH754" s="15">
        <v>0.2</v>
      </c>
      <c r="AI754" s="15">
        <v>1.3</v>
      </c>
      <c r="AJ754" s="16">
        <f t="shared" si="380"/>
        <v>1.1000000000000001</v>
      </c>
      <c r="AK754" s="16" t="s">
        <v>135</v>
      </c>
      <c r="AL754" s="16" t="s">
        <v>135</v>
      </c>
      <c r="AM754" s="15" t="s">
        <v>140</v>
      </c>
      <c r="AN754" s="16">
        <f t="shared" si="381"/>
        <v>2</v>
      </c>
      <c r="AO754" s="16">
        <v>0</v>
      </c>
      <c r="AP754" s="16">
        <v>0</v>
      </c>
      <c r="AQ754" s="16">
        <v>0</v>
      </c>
      <c r="AR754" s="16">
        <v>0</v>
      </c>
      <c r="AS754" s="16">
        <v>0</v>
      </c>
      <c r="AT754" s="16" t="s">
        <v>135</v>
      </c>
      <c r="AU754" s="17">
        <f t="shared" si="382"/>
        <v>0</v>
      </c>
      <c r="AV754" s="17"/>
      <c r="AW754" s="17">
        <f>VLOOKUP(I754,ABNT5101!$I$3:$J$9,2)</f>
        <v>7.5</v>
      </c>
      <c r="AX754" s="17">
        <f>VLOOKUP(I754,ABNT5101!$I$3:$M$9,5)</f>
        <v>0.18</v>
      </c>
      <c r="AY754" s="131" t="str">
        <f>_xlfn.XLOOKUP(I754,ABNT5101!$I:$I,ABNT5101!$L:$L)</f>
        <v>-</v>
      </c>
      <c r="AZ754" s="131">
        <f>_xlfn.XLOOKUP(I754,ABNT5101!$I:$I,ABNT5101!M:M)</f>
        <v>0.18</v>
      </c>
      <c r="BA754" s="131" t="str">
        <f>_xlfn.XLOOKUP(I754,ABNT5101!$I:$I,ABNT5101!N:N)</f>
        <v>-</v>
      </c>
      <c r="BB754" s="131">
        <f>_xlfn.XLOOKUP(I754,ABNT5101!$I:$I,ABNT5101!O:O)</f>
        <v>16</v>
      </c>
      <c r="BC754" s="18" t="str">
        <f t="shared" si="383"/>
        <v>ATENDE</v>
      </c>
      <c r="BD754" s="19">
        <f t="shared" si="384"/>
        <v>0.33733333333333326</v>
      </c>
      <c r="BE754" s="19">
        <f t="shared" si="385"/>
        <v>0</v>
      </c>
      <c r="BF754" s="19" t="str">
        <f t="shared" si="386"/>
        <v>-</v>
      </c>
      <c r="BG754" s="20">
        <v>10.029999999999999</v>
      </c>
      <c r="BH754" s="20">
        <v>0.18</v>
      </c>
      <c r="BI754" s="20"/>
      <c r="BJ754" s="20"/>
      <c r="BK754" s="21"/>
      <c r="BL754" s="20"/>
      <c r="BM754" s="18" t="str">
        <f t="shared" si="387"/>
        <v>ATENDE</v>
      </c>
      <c r="BN754" s="18" t="str">
        <f t="shared" si="388"/>
        <v>ATENDE</v>
      </c>
      <c r="BO754" s="18" t="str">
        <f t="shared" si="389"/>
        <v>ATENDE</v>
      </c>
      <c r="BP754" s="18" t="str">
        <f t="shared" si="390"/>
        <v>ATENDE</v>
      </c>
      <c r="BQ754" s="22" t="str">
        <f t="shared" si="391"/>
        <v>C5</v>
      </c>
      <c r="BR754" s="22" t="str">
        <f t="shared" si="402"/>
        <v>P6</v>
      </c>
      <c r="BS754" s="23">
        <f t="shared" si="392"/>
        <v>1.08</v>
      </c>
      <c r="BT754" s="20">
        <v>6.24</v>
      </c>
      <c r="BU754" s="20">
        <v>0.97</v>
      </c>
      <c r="BV754" s="132">
        <f>IF(BR754="-","-",_xlfn.XLOOKUP(BR754,ABNT5101!$B$4:$B$9,ABNT5101!$C$4:$C$9))</f>
        <v>3</v>
      </c>
      <c r="BW754" s="132">
        <f>IF(BR754="-","-",_xlfn.XLOOKUP(BR754,ABNT5101!$B$4:$B$9,ABNT5101!$D$4:$D$9))</f>
        <v>0.6</v>
      </c>
      <c r="BX754" s="18" t="str">
        <f t="shared" si="393"/>
        <v>ATENDE</v>
      </c>
      <c r="BY754" s="18" t="str">
        <f t="shared" si="394"/>
        <v>ATENDE</v>
      </c>
      <c r="BZ754" s="18" t="str">
        <f t="shared" si="395"/>
        <v>ATENDE</v>
      </c>
      <c r="CA754" s="22" t="str">
        <f t="shared" si="401"/>
        <v>P6</v>
      </c>
      <c r="CB754" s="23">
        <f t="shared" si="396"/>
        <v>8.666666666666667E-2</v>
      </c>
      <c r="CC754" s="22">
        <v>3.26</v>
      </c>
      <c r="CD754" s="22">
        <v>0.73</v>
      </c>
      <c r="CE754" s="130">
        <f>IF(CA754="-","-",_xlfn.XLOOKUP(CA754,ABNT5101!$B$4:$B$9,ABNT5101!$C$4:$C$9))</f>
        <v>3</v>
      </c>
      <c r="CF754" s="130">
        <f>IF(CA754="-","-",_xlfn.XLOOKUP(CA754,ABNT5101!$B$4:$B$9,ABNT5101!$D$4:$D$9))</f>
        <v>0.6</v>
      </c>
      <c r="CG754" s="18" t="str">
        <f t="shared" si="397"/>
        <v>ATENDE</v>
      </c>
      <c r="CH754" s="18" t="str">
        <f t="shared" si="398"/>
        <v>ATENDE</v>
      </c>
      <c r="CI754" s="18" t="str">
        <f t="shared" si="399"/>
        <v>ATENDE</v>
      </c>
      <c r="CJ754" s="133" t="str">
        <f>_xlfn.XLOOKUP(CK754,'Banco de dados'!$B:$B,'Banco de dados'!$D:$D)</f>
        <v>TECNOWATT</v>
      </c>
      <c r="CK754" s="25" t="s">
        <v>826</v>
      </c>
      <c r="CL754" s="24" t="str">
        <f>_xlfn.XLOOKUP(CK754,'Banco de dados'!$B:$B,'Banco de dados'!$E:$E)</f>
        <v>SIGSAGPTLRRSSNDL_40W_50IBBRS
1-10C1MUN6.5</v>
      </c>
      <c r="CM754" s="24"/>
      <c r="CN754" s="24" t="e">
        <f>IF(CM754="-","-",_xlfn.XLOOKUP(CM754,'Banco de dados'!$B:$B,'Banco de dados'!$E:$E))</f>
        <v>#N/A</v>
      </c>
      <c r="CO754" s="26">
        <v>1</v>
      </c>
      <c r="CP754" s="24">
        <f>_xlfn.XLOOKUP(CK754,'Banco de dados'!$B:$B,'Banco de dados'!$H:$H)</f>
        <v>40</v>
      </c>
      <c r="CQ754" s="24" t="e">
        <f>_xlfn.XLOOKUP(CM754,'Banco de dados'!$B:$B,'Banco de dados'!$H:$H)</f>
        <v>#N/A</v>
      </c>
      <c r="CR754" s="24">
        <f>_xlfn.XLOOKUP(CK754,'Banco de dados'!$B:$B,'Banco de dados'!$F:$F)</f>
        <v>6641</v>
      </c>
      <c r="CS754" s="24" t="e">
        <f>_xlfn.XLOOKUP(CM754,'Banco de dados'!$B:$B,'Banco de dados'!$F:$F)</f>
        <v>#N/A</v>
      </c>
      <c r="CT754" s="25">
        <v>0</v>
      </c>
      <c r="CU754" s="25"/>
      <c r="CV754" s="24" t="str">
        <f>IF(AI754&lt;=0.5,"Curto I",IF(AND(AI754&gt;='Braços de IP'!$B$9,AI754&lt;='Braços de IP'!$D$9),'Braços de IP'!$E$9,IF(AND(AI754&gt;='Braços de IP'!$B$10,AI754&lt;='Braços de IP'!$D$10),'Braços de IP'!$E$10,IF(AND(AI754&gt;='Braços de IP'!$B$11,AI754&lt;='Braços de IP'!$D$11),'Braços de IP'!$E$11,IF(AND(AI754&gt;='Braços de IP'!$B$12,AI754&lt;='Braços de IP'!$D$12),'Braços de IP'!$E$12,IF(AND(AI754&gt;='Braços de IP'!$B$13,AI754&lt;='Braços de IP'!$D$13),'Braços de IP'!$E$13,IF(AND(AI754&gt;='Braços de IP'!$B$14,AI754&lt;='Braços de IP'!$D$14),'Braços de IP'!$E$14,"ERRO")))))))</f>
        <v>Curto II</v>
      </c>
      <c r="CW754" s="25"/>
      <c r="CX754" s="24" t="str">
        <f>IF($CW754="","",VLOOKUP($CW754,'Braços de IP'!$E$9:$I$15,2,0))</f>
        <v/>
      </c>
      <c r="CY754" s="27" t="str">
        <f>IF($CW754="","",VLOOKUP($CW754,'Braços de IP'!$E$9:$I$15,5,0))</f>
        <v/>
      </c>
      <c r="CZ754" s="24"/>
      <c r="DA754" s="24"/>
      <c r="DB754" s="24"/>
      <c r="DC754" s="24"/>
      <c r="DD754" s="24"/>
      <c r="DE754" s="24"/>
      <c r="DF754" s="28">
        <v>30</v>
      </c>
      <c r="DG754" s="29">
        <v>125</v>
      </c>
      <c r="DH754" s="28">
        <v>155</v>
      </c>
      <c r="DI754" s="30">
        <v>0.76</v>
      </c>
      <c r="DJ754" s="32"/>
      <c r="DK754" s="15"/>
      <c r="DL754" s="15" t="s">
        <v>141</v>
      </c>
      <c r="DM754" s="15"/>
      <c r="DN754" s="33">
        <v>0.76</v>
      </c>
      <c r="DP754" s="1" t="s">
        <v>142</v>
      </c>
      <c r="DQ754" s="1" t="s">
        <v>143</v>
      </c>
      <c r="DR754" s="1" t="s">
        <v>144</v>
      </c>
    </row>
    <row r="755" spans="1:122" ht="15.75" hidden="1" customHeight="1" x14ac:dyDescent="0.3">
      <c r="C755" t="s">
        <v>1006</v>
      </c>
      <c r="D755" s="15">
        <v>252</v>
      </c>
      <c r="E755" s="15" t="s">
        <v>132</v>
      </c>
      <c r="F755" s="15" t="s">
        <v>425</v>
      </c>
      <c r="G755" s="15">
        <v>-29.987439869999999</v>
      </c>
      <c r="H755" s="15">
        <v>-50.132309990000003</v>
      </c>
      <c r="I755" s="15" t="s">
        <v>134</v>
      </c>
      <c r="J755" s="15" t="s">
        <v>135</v>
      </c>
      <c r="K755" s="15" t="s">
        <v>136</v>
      </c>
      <c r="L755" s="15" t="s">
        <v>148</v>
      </c>
      <c r="M755" s="15">
        <v>100</v>
      </c>
      <c r="N755" s="15">
        <v>17</v>
      </c>
      <c r="O755" s="15">
        <v>0</v>
      </c>
      <c r="P755" s="15">
        <v>250</v>
      </c>
      <c r="Q755" s="20">
        <v>2</v>
      </c>
      <c r="R755" s="16">
        <v>4</v>
      </c>
      <c r="S755" s="16">
        <v>7</v>
      </c>
      <c r="T755" s="15"/>
      <c r="U755" s="15"/>
      <c r="V755" s="15">
        <v>0</v>
      </c>
      <c r="W755" s="15">
        <v>4</v>
      </c>
      <c r="X755" s="15">
        <v>0</v>
      </c>
      <c r="Y755" s="15">
        <v>0</v>
      </c>
      <c r="Z755" s="15">
        <v>0</v>
      </c>
      <c r="AA755" s="15">
        <v>0</v>
      </c>
      <c r="AB755" s="15">
        <v>0</v>
      </c>
      <c r="AC755" s="15" t="s">
        <v>138</v>
      </c>
      <c r="AD755" s="15" t="s">
        <v>139</v>
      </c>
      <c r="AE755" s="15">
        <v>41.3</v>
      </c>
      <c r="AF755" s="15">
        <v>6.7</v>
      </c>
      <c r="AG755" s="15">
        <v>1</v>
      </c>
      <c r="AH755" s="15">
        <v>0.4</v>
      </c>
      <c r="AI755" s="15">
        <v>1.3</v>
      </c>
      <c r="AJ755" s="16">
        <f t="shared" si="380"/>
        <v>0.9</v>
      </c>
      <c r="AK755" s="16" t="s">
        <v>135</v>
      </c>
      <c r="AL755" s="16" t="s">
        <v>135</v>
      </c>
      <c r="AM755" s="15" t="s">
        <v>140</v>
      </c>
      <c r="AN755" s="16">
        <f t="shared" si="381"/>
        <v>2</v>
      </c>
      <c r="AO755" s="16">
        <v>0</v>
      </c>
      <c r="AP755" s="16">
        <v>0</v>
      </c>
      <c r="AQ755" s="16">
        <v>0</v>
      </c>
      <c r="AR755" s="16">
        <v>0</v>
      </c>
      <c r="AS755" s="16">
        <v>0</v>
      </c>
      <c r="AT755" s="16" t="s">
        <v>135</v>
      </c>
      <c r="AU755" s="17">
        <f t="shared" si="382"/>
        <v>0</v>
      </c>
      <c r="AV755" s="17"/>
      <c r="AW755" s="17">
        <f>VLOOKUP(I755,ABNT5101!$I$3:$J$9,2)</f>
        <v>7.5</v>
      </c>
      <c r="AX755" s="17">
        <f>VLOOKUP(I755,ABNT5101!$I$3:$M$9,5)</f>
        <v>0.18</v>
      </c>
      <c r="AY755" s="131" t="str">
        <f>_xlfn.XLOOKUP(I755,ABNT5101!$I:$I,ABNT5101!$L:$L)</f>
        <v>-</v>
      </c>
      <c r="AZ755" s="131">
        <f>_xlfn.XLOOKUP(I755,ABNT5101!$I:$I,ABNT5101!M:M)</f>
        <v>0.18</v>
      </c>
      <c r="BA755" s="131" t="str">
        <f>_xlfn.XLOOKUP(I755,ABNT5101!$I:$I,ABNT5101!N:N)</f>
        <v>-</v>
      </c>
      <c r="BB755" s="131">
        <f>_xlfn.XLOOKUP(I755,ABNT5101!$I:$I,ABNT5101!O:O)</f>
        <v>16</v>
      </c>
      <c r="BC755" s="18" t="str">
        <f t="shared" si="383"/>
        <v>ATENDE</v>
      </c>
      <c r="BD755" s="19">
        <f t="shared" si="384"/>
        <v>4.1333333333333222E-2</v>
      </c>
      <c r="BE755" s="19">
        <f t="shared" si="385"/>
        <v>0.11111111111111116</v>
      </c>
      <c r="BF755" s="19" t="str">
        <f t="shared" si="386"/>
        <v>-</v>
      </c>
      <c r="BG755" s="20">
        <v>7.81</v>
      </c>
      <c r="BH755" s="20">
        <v>0.2</v>
      </c>
      <c r="BI755" s="20"/>
      <c r="BJ755" s="20"/>
      <c r="BK755" s="21"/>
      <c r="BL755" s="20"/>
      <c r="BM755" s="18" t="str">
        <f t="shared" si="387"/>
        <v>ATENDE</v>
      </c>
      <c r="BN755" s="18" t="str">
        <f t="shared" si="388"/>
        <v>ATENDE</v>
      </c>
      <c r="BO755" s="18" t="str">
        <f t="shared" si="389"/>
        <v>ATENDE</v>
      </c>
      <c r="BP755" s="18" t="str">
        <f t="shared" si="390"/>
        <v>ATENDE</v>
      </c>
      <c r="BQ755" s="22" t="str">
        <f t="shared" si="391"/>
        <v>C5</v>
      </c>
      <c r="BR755" s="22" t="str">
        <f t="shared" si="402"/>
        <v>P6</v>
      </c>
      <c r="BS755" s="23">
        <f t="shared" si="392"/>
        <v>0.77333333333333343</v>
      </c>
      <c r="BT755" s="20">
        <v>5.32</v>
      </c>
      <c r="BU755" s="20">
        <v>0.61</v>
      </c>
      <c r="BV755" s="132">
        <f>IF(BR755="-","-",_xlfn.XLOOKUP(BR755,ABNT5101!$B$4:$B$9,ABNT5101!$C$4:$C$9))</f>
        <v>3</v>
      </c>
      <c r="BW755" s="132">
        <f>IF(BR755="-","-",_xlfn.XLOOKUP(BR755,ABNT5101!$B$4:$B$9,ABNT5101!$D$4:$D$9))</f>
        <v>0.6</v>
      </c>
      <c r="BX755" s="18" t="str">
        <f t="shared" si="393"/>
        <v>ATENDE</v>
      </c>
      <c r="BY755" s="18" t="str">
        <f t="shared" si="394"/>
        <v>ATENDE</v>
      </c>
      <c r="BZ755" s="18" t="str">
        <f t="shared" si="395"/>
        <v>ATENDE</v>
      </c>
      <c r="CA755" s="22" t="str">
        <f t="shared" si="401"/>
        <v>P6</v>
      </c>
      <c r="CB755" s="23">
        <f t="shared" si="396"/>
        <v>0.10666666666666669</v>
      </c>
      <c r="CC755" s="22">
        <v>3.32</v>
      </c>
      <c r="CD755" s="22">
        <v>0.72</v>
      </c>
      <c r="CE755" s="130">
        <f>IF(CA755="-","-",_xlfn.XLOOKUP(CA755,ABNT5101!$B$4:$B$9,ABNT5101!$C$4:$C$9))</f>
        <v>3</v>
      </c>
      <c r="CF755" s="130">
        <f>IF(CA755="-","-",_xlfn.XLOOKUP(CA755,ABNT5101!$B$4:$B$9,ABNT5101!$D$4:$D$9))</f>
        <v>0.6</v>
      </c>
      <c r="CG755" s="18" t="str">
        <f t="shared" si="397"/>
        <v>ATENDE</v>
      </c>
      <c r="CH755" s="18" t="str">
        <f t="shared" si="398"/>
        <v>ATENDE</v>
      </c>
      <c r="CI755" s="18" t="str">
        <f t="shared" si="399"/>
        <v>ATENDE</v>
      </c>
      <c r="CJ755" s="133" t="str">
        <f>_xlfn.XLOOKUP(CK755,'Banco de dados'!$B:$B,'Banco de dados'!$D:$D)</f>
        <v>LEDSTAR</v>
      </c>
      <c r="CK755" s="25" t="s">
        <v>709</v>
      </c>
      <c r="CL755" s="24" t="str">
        <f>_xlfn.XLOOKUP(CK755,'Banco de dados'!$B:$B,'Banco de dados'!$E:$E)</f>
        <v>LUM LED SL VT 9.1 35W</v>
      </c>
      <c r="CM755" s="24"/>
      <c r="CN755" s="24" t="e">
        <f>IF(CM755="-","-",_xlfn.XLOOKUP(CM755,'Banco de dados'!$B:$B,'Banco de dados'!$E:$E))</f>
        <v>#N/A</v>
      </c>
      <c r="CO755" s="26">
        <v>1</v>
      </c>
      <c r="CP755" s="24">
        <f>_xlfn.XLOOKUP(CK755,'Banco de dados'!$B:$B,'Banco de dados'!$H:$H)</f>
        <v>35</v>
      </c>
      <c r="CQ755" s="24">
        <f>_xlfn.XLOOKUP(CM755,'Banco de dados'!$B:$B,'Banco de dados'!$H:$H)</f>
        <v>0</v>
      </c>
      <c r="CR755" s="24">
        <f>_xlfn.XLOOKUP(CK755,'Banco de dados'!$B:$B,'Banco de dados'!$F:$F)</f>
        <v>5955.62</v>
      </c>
      <c r="CS755" s="24">
        <f>_xlfn.XLOOKUP(CM755,'Banco de dados'!$B:$B,'Banco de dados'!$F:$F)</f>
        <v>0</v>
      </c>
      <c r="CT755" s="25">
        <v>0</v>
      </c>
      <c r="CU755" s="25"/>
      <c r="CV755" s="24" t="str">
        <f>IF(AI755&lt;=0.5,"Curto I",IF(AND(AI755&gt;='Braços de IP'!$B$9,AI755&lt;='Braços de IP'!$D$9),'Braços de IP'!$E$9,IF(AND(AI755&gt;='Braços de IP'!$B$10,AI755&lt;='Braços de IP'!$D$10),'Braços de IP'!$E$10,IF(AND(AI755&gt;='Braços de IP'!$B$11,AI755&lt;='Braços de IP'!$D$11),'Braços de IP'!$E$11,IF(AND(AI755&gt;='Braços de IP'!$B$12,AI755&lt;='Braços de IP'!$D$12),'Braços de IP'!$E$12,IF(AND(AI755&gt;='Braços de IP'!$B$13,AI755&lt;='Braços de IP'!$D$13),'Braços de IP'!$E$13,IF(AND(AI755&gt;='Braços de IP'!$B$14,AI755&lt;='Braços de IP'!$D$14),'Braços de IP'!$E$14,"ERRO")))))))</f>
        <v>Curto II</v>
      </c>
      <c r="CW755" s="25"/>
      <c r="CX755" s="24" t="str">
        <f>IF($CW755="","",VLOOKUP($CW755,'Braços de IP'!$E$9:$I$15,2,0))</f>
        <v/>
      </c>
      <c r="CY755" s="27" t="str">
        <f>IF($CW755="","",VLOOKUP($CW755,'Braços de IP'!$E$9:$I$15,5,0))</f>
        <v/>
      </c>
      <c r="CZ755" s="24"/>
      <c r="DA755" s="24"/>
      <c r="DB755" s="24"/>
      <c r="DC755" s="24"/>
      <c r="DD755" s="24"/>
      <c r="DE755" s="24"/>
      <c r="DF755" s="28">
        <v>30</v>
      </c>
      <c r="DG755" s="29">
        <v>125</v>
      </c>
      <c r="DH755" s="28">
        <v>155</v>
      </c>
      <c r="DI755" s="30">
        <v>0.76</v>
      </c>
      <c r="DJ755" s="32"/>
      <c r="DK755" s="15"/>
      <c r="DL755" s="15" t="s">
        <v>141</v>
      </c>
      <c r="DM755" s="15"/>
      <c r="DN755" s="33">
        <v>0.76</v>
      </c>
      <c r="DP755" s="1" t="s">
        <v>142</v>
      </c>
      <c r="DQ755" s="1" t="s">
        <v>143</v>
      </c>
      <c r="DR755" s="1" t="s">
        <v>144</v>
      </c>
    </row>
    <row r="756" spans="1:122" ht="15.75" customHeight="1" x14ac:dyDescent="0.3">
      <c r="C756" t="s">
        <v>1006</v>
      </c>
      <c r="D756" s="15">
        <v>252</v>
      </c>
      <c r="E756" s="15" t="s">
        <v>132</v>
      </c>
      <c r="F756" s="15" t="s">
        <v>425</v>
      </c>
      <c r="G756" s="15">
        <v>-29.987439869999999</v>
      </c>
      <c r="H756" s="15">
        <v>-50.132309990000003</v>
      </c>
      <c r="I756" s="15" t="s">
        <v>134</v>
      </c>
      <c r="J756" s="15" t="s">
        <v>135</v>
      </c>
      <c r="K756" s="15" t="s">
        <v>136</v>
      </c>
      <c r="L756" s="15" t="s">
        <v>148</v>
      </c>
      <c r="M756" s="15">
        <v>100</v>
      </c>
      <c r="N756" s="15">
        <v>17</v>
      </c>
      <c r="O756" s="15">
        <v>0</v>
      </c>
      <c r="P756" s="15">
        <v>250</v>
      </c>
      <c r="Q756" s="20">
        <v>2</v>
      </c>
      <c r="R756" s="16">
        <v>4</v>
      </c>
      <c r="S756" s="16">
        <v>7</v>
      </c>
      <c r="T756" s="15"/>
      <c r="U756" s="15"/>
      <c r="V756" s="15">
        <v>0</v>
      </c>
      <c r="W756" s="15">
        <v>4</v>
      </c>
      <c r="X756" s="15">
        <v>0</v>
      </c>
      <c r="Y756" s="15">
        <v>0</v>
      </c>
      <c r="Z756" s="15">
        <v>0</v>
      </c>
      <c r="AA756" s="15">
        <v>0</v>
      </c>
      <c r="AB756" s="15">
        <v>0</v>
      </c>
      <c r="AC756" s="15" t="s">
        <v>138</v>
      </c>
      <c r="AD756" s="15" t="s">
        <v>139</v>
      </c>
      <c r="AE756" s="15">
        <v>41.3</v>
      </c>
      <c r="AF756" s="15">
        <v>6.7</v>
      </c>
      <c r="AG756" s="15">
        <v>1</v>
      </c>
      <c r="AH756" s="15">
        <v>0.4</v>
      </c>
      <c r="AI756" s="15">
        <v>1.3</v>
      </c>
      <c r="AJ756" s="16">
        <f t="shared" si="380"/>
        <v>0.9</v>
      </c>
      <c r="AK756" s="16" t="s">
        <v>135</v>
      </c>
      <c r="AL756" s="16" t="s">
        <v>135</v>
      </c>
      <c r="AM756" s="15" t="s">
        <v>140</v>
      </c>
      <c r="AN756" s="16">
        <f t="shared" si="381"/>
        <v>2</v>
      </c>
      <c r="AO756" s="16">
        <v>0</v>
      </c>
      <c r="AP756" s="16">
        <v>0</v>
      </c>
      <c r="AQ756" s="16">
        <v>0</v>
      </c>
      <c r="AR756" s="16">
        <v>0</v>
      </c>
      <c r="AS756" s="16">
        <v>0</v>
      </c>
      <c r="AT756" s="16" t="s">
        <v>135</v>
      </c>
      <c r="AU756" s="17">
        <f t="shared" si="382"/>
        <v>0</v>
      </c>
      <c r="AV756" s="17"/>
      <c r="AW756" s="17">
        <f>VLOOKUP(I756,ABNT5101!$I$3:$J$9,2)</f>
        <v>7.5</v>
      </c>
      <c r="AX756" s="17">
        <f>VLOOKUP(I756,ABNT5101!$I$3:$M$9,5)</f>
        <v>0.18</v>
      </c>
      <c r="AY756" s="131" t="str">
        <f>_xlfn.XLOOKUP(I756,ABNT5101!$I:$I,ABNT5101!$L:$L)</f>
        <v>-</v>
      </c>
      <c r="AZ756" s="131">
        <f>_xlfn.XLOOKUP(I756,ABNT5101!$I:$I,ABNT5101!M:M)</f>
        <v>0.18</v>
      </c>
      <c r="BA756" s="131" t="str">
        <f>_xlfn.XLOOKUP(I756,ABNT5101!$I:$I,ABNT5101!N:N)</f>
        <v>-</v>
      </c>
      <c r="BB756" s="131">
        <f>_xlfn.XLOOKUP(I756,ABNT5101!$I:$I,ABNT5101!O:O)</f>
        <v>16</v>
      </c>
      <c r="BC756" s="18" t="str">
        <f t="shared" si="383"/>
        <v>ATENDE</v>
      </c>
      <c r="BD756" s="19">
        <f t="shared" si="384"/>
        <v>9.866666666666668E-2</v>
      </c>
      <c r="BE756" s="19">
        <f t="shared" si="385"/>
        <v>0.5555555555555558</v>
      </c>
      <c r="BF756" s="19" t="str">
        <f t="shared" si="386"/>
        <v>-</v>
      </c>
      <c r="BG756" s="20">
        <v>8.24</v>
      </c>
      <c r="BH756" s="20">
        <v>0.28000000000000003</v>
      </c>
      <c r="BI756" s="20"/>
      <c r="BJ756" s="20"/>
      <c r="BK756" s="21"/>
      <c r="BL756" s="20"/>
      <c r="BM756" s="18" t="str">
        <f t="shared" si="387"/>
        <v>ATENDE</v>
      </c>
      <c r="BN756" s="18" t="str">
        <f t="shared" si="388"/>
        <v>ATENDE</v>
      </c>
      <c r="BO756" s="18" t="str">
        <f t="shared" si="389"/>
        <v>ATENDE</v>
      </c>
      <c r="BP756" s="18" t="str">
        <f t="shared" si="390"/>
        <v>ATENDE</v>
      </c>
      <c r="BQ756" s="22" t="str">
        <f t="shared" si="391"/>
        <v>C5</v>
      </c>
      <c r="BR756" s="22" t="str">
        <f t="shared" si="402"/>
        <v>P6</v>
      </c>
      <c r="BS756" s="23">
        <f t="shared" si="392"/>
        <v>0.49666666666666681</v>
      </c>
      <c r="BT756" s="20">
        <v>4.49</v>
      </c>
      <c r="BU756" s="20">
        <v>0.77</v>
      </c>
      <c r="BV756" s="132">
        <f>IF(BR756="-","-",_xlfn.XLOOKUP(BR756,ABNT5101!$B$4:$B$9,ABNT5101!$C$4:$C$9))</f>
        <v>3</v>
      </c>
      <c r="BW756" s="132">
        <f>IF(BR756="-","-",_xlfn.XLOOKUP(BR756,ABNT5101!$B$4:$B$9,ABNT5101!$D$4:$D$9))</f>
        <v>0.6</v>
      </c>
      <c r="BX756" s="18" t="str">
        <f t="shared" si="393"/>
        <v>ATENDE</v>
      </c>
      <c r="BY756" s="18" t="str">
        <f t="shared" si="394"/>
        <v>ATENDE</v>
      </c>
      <c r="BZ756" s="18" t="str">
        <f t="shared" si="395"/>
        <v>ATENDE</v>
      </c>
      <c r="CA756" s="22" t="str">
        <f t="shared" si="401"/>
        <v>P6</v>
      </c>
      <c r="CB756" s="23">
        <f t="shared" si="396"/>
        <v>0.71</v>
      </c>
      <c r="CC756" s="22">
        <v>5.13</v>
      </c>
      <c r="CD756" s="22">
        <v>2.23</v>
      </c>
      <c r="CE756" s="130">
        <f>IF(CA756="-","-",_xlfn.XLOOKUP(CA756,ABNT5101!$B$4:$B$9,ABNT5101!$C$4:$C$9))</f>
        <v>3</v>
      </c>
      <c r="CF756" s="130">
        <f>IF(CA756="-","-",_xlfn.XLOOKUP(CA756,ABNT5101!$B$4:$B$9,ABNT5101!$D$4:$D$9))</f>
        <v>0.6</v>
      </c>
      <c r="CG756" s="18" t="str">
        <f t="shared" si="397"/>
        <v>ATENDE</v>
      </c>
      <c r="CH756" s="18" t="str">
        <f t="shared" si="398"/>
        <v>ATENDE</v>
      </c>
      <c r="CI756" s="18" t="str">
        <f t="shared" si="399"/>
        <v>ATENDE</v>
      </c>
      <c r="CJ756" s="133" t="str">
        <f>_xlfn.XLOOKUP(CK756,'Banco de dados'!$B:$B,'Banco de dados'!$D:$D)</f>
        <v>SX LIGHTING</v>
      </c>
      <c r="CK756" s="25" t="s">
        <v>803</v>
      </c>
      <c r="CL756" s="24" t="str">
        <f>_xlfn.XLOOKUP(CK756,'Banco de dados'!$B:$B,'Banco de dados'!$E:$E)</f>
        <v>SXINEVO040K40L12CZF7PHF</v>
      </c>
      <c r="CM756" s="24"/>
      <c r="CN756" s="24" t="e">
        <f>IF(CM756="-","-",_xlfn.XLOOKUP(CM756,'Banco de dados'!$B:$B,'Banco de dados'!$E:$E))</f>
        <v>#N/A</v>
      </c>
      <c r="CO756" s="26">
        <v>1</v>
      </c>
      <c r="CP756" s="24">
        <f>_xlfn.XLOOKUP(CK756,'Banco de dados'!$B:$B,'Banco de dados'!$H:$H)</f>
        <v>39</v>
      </c>
      <c r="CQ756" s="24">
        <f>_xlfn.XLOOKUP(CM756,'Banco de dados'!$B:$B,'Banco de dados'!$H:$H)</f>
        <v>0</v>
      </c>
      <c r="CR756" s="24">
        <f>_xlfn.XLOOKUP(CK756,'Banco de dados'!$B:$B,'Banco de dados'!$F:$F)</f>
        <v>6552</v>
      </c>
      <c r="CS756" s="24">
        <f>_xlfn.XLOOKUP(CM756,'Banco de dados'!$B:$B,'Banco de dados'!$F:$F)</f>
        <v>0</v>
      </c>
      <c r="CT756" s="25">
        <v>0</v>
      </c>
      <c r="CU756" s="25"/>
      <c r="CV756" s="24" t="str">
        <f>IF(AI756&lt;=0.5,"Curto I",IF(AND(AI756&gt;='Braços de IP'!$B$9,AI756&lt;='Braços de IP'!$D$9),'Braços de IP'!$E$9,IF(AND(AI756&gt;='Braços de IP'!$B$10,AI756&lt;='Braços de IP'!$D$10),'Braços de IP'!$E$10,IF(AND(AI756&gt;='Braços de IP'!$B$11,AI756&lt;='Braços de IP'!$D$11),'Braços de IP'!$E$11,IF(AND(AI756&gt;='Braços de IP'!$B$12,AI756&lt;='Braços de IP'!$D$12),'Braços de IP'!$E$12,IF(AND(AI756&gt;='Braços de IP'!$B$13,AI756&lt;='Braços de IP'!$D$13),'Braços de IP'!$E$13,IF(AND(AI756&gt;='Braços de IP'!$B$14,AI756&lt;='Braços de IP'!$D$14),'Braços de IP'!$E$14,"ERRO")))))))</f>
        <v>Curto II</v>
      </c>
      <c r="CW756" s="25" t="s">
        <v>152</v>
      </c>
      <c r="CX756" s="24">
        <f>IF($CW756="","",VLOOKUP($CW756,'Braços de IP'!$E$9:$I$15,2,0))</f>
        <v>2.4</v>
      </c>
      <c r="CY756" s="27">
        <f>IF($CW756="","",VLOOKUP($CW756,'Braços de IP'!$E$9:$I$15,5,0))</f>
        <v>7.5</v>
      </c>
      <c r="CZ756" s="24"/>
      <c r="DA756" s="24"/>
      <c r="DB756" s="24"/>
      <c r="DC756" s="24"/>
      <c r="DD756" s="24"/>
      <c r="DE756" s="24"/>
      <c r="DF756" s="28">
        <v>30</v>
      </c>
      <c r="DG756" s="29">
        <v>125</v>
      </c>
      <c r="DH756" s="28">
        <v>155</v>
      </c>
      <c r="DI756" s="30">
        <v>0.76</v>
      </c>
      <c r="DJ756" s="32"/>
      <c r="DK756" s="15"/>
      <c r="DL756" s="15" t="s">
        <v>141</v>
      </c>
      <c r="DM756" s="15"/>
      <c r="DN756" s="33">
        <v>0.76</v>
      </c>
      <c r="DP756" s="1" t="s">
        <v>142</v>
      </c>
      <c r="DQ756" s="1" t="s">
        <v>143</v>
      </c>
      <c r="DR756" s="1" t="s">
        <v>144</v>
      </c>
    </row>
    <row r="757" spans="1:122" ht="15.75" customHeight="1" x14ac:dyDescent="0.3">
      <c r="C757" t="s">
        <v>1006</v>
      </c>
      <c r="D757" s="15">
        <v>252</v>
      </c>
      <c r="E757" s="15" t="s">
        <v>132</v>
      </c>
      <c r="F757" s="15" t="s">
        <v>425</v>
      </c>
      <c r="G757" s="15">
        <v>-29.987439869999999</v>
      </c>
      <c r="H757" s="15">
        <v>-50.132309990000003</v>
      </c>
      <c r="I757" s="15" t="s">
        <v>134</v>
      </c>
      <c r="J757" s="15" t="s">
        <v>135</v>
      </c>
      <c r="K757" s="15" t="s">
        <v>136</v>
      </c>
      <c r="L757" s="15" t="s">
        <v>148</v>
      </c>
      <c r="M757" s="15">
        <v>100</v>
      </c>
      <c r="N757" s="15">
        <v>17</v>
      </c>
      <c r="O757" s="15">
        <v>0</v>
      </c>
      <c r="P757" s="15">
        <v>250</v>
      </c>
      <c r="Q757" s="20">
        <v>2</v>
      </c>
      <c r="R757" s="16">
        <v>4</v>
      </c>
      <c r="S757" s="16">
        <v>7</v>
      </c>
      <c r="T757" s="15"/>
      <c r="U757" s="15"/>
      <c r="V757" s="15">
        <v>0</v>
      </c>
      <c r="W757" s="15">
        <v>4</v>
      </c>
      <c r="X757" s="15">
        <v>0</v>
      </c>
      <c r="Y757" s="15">
        <v>0</v>
      </c>
      <c r="Z757" s="15">
        <v>0</v>
      </c>
      <c r="AA757" s="15">
        <v>0</v>
      </c>
      <c r="AB757" s="15">
        <v>0</v>
      </c>
      <c r="AC757" s="15" t="s">
        <v>138</v>
      </c>
      <c r="AD757" s="15" t="s">
        <v>139</v>
      </c>
      <c r="AE757" s="15">
        <v>41.3</v>
      </c>
      <c r="AF757" s="15">
        <v>6.7</v>
      </c>
      <c r="AG757" s="15">
        <v>1</v>
      </c>
      <c r="AH757" s="15">
        <v>0.4</v>
      </c>
      <c r="AI757" s="15">
        <v>1.3</v>
      </c>
      <c r="AJ757" s="16">
        <f t="shared" si="380"/>
        <v>0.9</v>
      </c>
      <c r="AK757" s="16" t="s">
        <v>135</v>
      </c>
      <c r="AL757" s="16" t="s">
        <v>135</v>
      </c>
      <c r="AM757" s="15" t="s">
        <v>140</v>
      </c>
      <c r="AN757" s="16">
        <f t="shared" si="381"/>
        <v>2</v>
      </c>
      <c r="AO757" s="16">
        <v>0</v>
      </c>
      <c r="AP757" s="16">
        <v>0</v>
      </c>
      <c r="AQ757" s="16">
        <v>0</v>
      </c>
      <c r="AR757" s="16">
        <v>0</v>
      </c>
      <c r="AS757" s="16">
        <v>0</v>
      </c>
      <c r="AT757" s="16" t="s">
        <v>135</v>
      </c>
      <c r="AU757" s="17">
        <f t="shared" si="382"/>
        <v>0</v>
      </c>
      <c r="AV757" s="17"/>
      <c r="AW757" s="17">
        <f>VLOOKUP(I757,ABNT5101!$I$3:$J$9,2)</f>
        <v>7.5</v>
      </c>
      <c r="AX757" s="17">
        <f>VLOOKUP(I757,ABNT5101!$I$3:$M$9,5)</f>
        <v>0.18</v>
      </c>
      <c r="AY757" s="131" t="str">
        <f>_xlfn.XLOOKUP(I757,ABNT5101!$I:$I,ABNT5101!$L:$L)</f>
        <v>-</v>
      </c>
      <c r="AZ757" s="131">
        <f>_xlfn.XLOOKUP(I757,ABNT5101!$I:$I,ABNT5101!M:M)</f>
        <v>0.18</v>
      </c>
      <c r="BA757" s="131" t="str">
        <f>_xlfn.XLOOKUP(I757,ABNT5101!$I:$I,ABNT5101!N:N)</f>
        <v>-</v>
      </c>
      <c r="BB757" s="131">
        <f>_xlfn.XLOOKUP(I757,ABNT5101!$I:$I,ABNT5101!O:O)</f>
        <v>16</v>
      </c>
      <c r="BC757" s="18" t="str">
        <f t="shared" si="383"/>
        <v>ATENDE</v>
      </c>
      <c r="BD757" s="19">
        <f t="shared" si="384"/>
        <v>0.26</v>
      </c>
      <c r="BE757" s="19">
        <f t="shared" si="385"/>
        <v>0.16666666666666674</v>
      </c>
      <c r="BF757" s="19" t="str">
        <f t="shared" si="386"/>
        <v>-</v>
      </c>
      <c r="BG757" s="20">
        <v>9.4499999999999993</v>
      </c>
      <c r="BH757" s="20">
        <v>0.21</v>
      </c>
      <c r="BI757" s="20"/>
      <c r="BJ757" s="20"/>
      <c r="BK757" s="21"/>
      <c r="BL757" s="20"/>
      <c r="BM757" s="18" t="str">
        <f t="shared" si="387"/>
        <v>ATENDE</v>
      </c>
      <c r="BN757" s="18" t="str">
        <f t="shared" si="388"/>
        <v>ATENDE</v>
      </c>
      <c r="BO757" s="18" t="str">
        <f t="shared" si="389"/>
        <v>ATENDE</v>
      </c>
      <c r="BP757" s="18" t="str">
        <f t="shared" si="390"/>
        <v>ATENDE</v>
      </c>
      <c r="BQ757" s="22" t="str">
        <f t="shared" si="391"/>
        <v>C5</v>
      </c>
      <c r="BR757" s="22" t="str">
        <f t="shared" si="402"/>
        <v>P6</v>
      </c>
      <c r="BS757" s="23">
        <f t="shared" si="392"/>
        <v>0.58666666666666667</v>
      </c>
      <c r="BT757" s="20">
        <v>4.76</v>
      </c>
      <c r="BU757" s="20">
        <v>0.9</v>
      </c>
      <c r="BV757" s="132">
        <f>IF(BR757="-","-",_xlfn.XLOOKUP(BR757,ABNT5101!$B$4:$B$9,ABNT5101!$C$4:$C$9))</f>
        <v>3</v>
      </c>
      <c r="BW757" s="132">
        <f>IF(BR757="-","-",_xlfn.XLOOKUP(BR757,ABNT5101!$B$4:$B$9,ABNT5101!$D$4:$D$9))</f>
        <v>0.6</v>
      </c>
      <c r="BX757" s="18" t="str">
        <f t="shared" si="393"/>
        <v>ATENDE</v>
      </c>
      <c r="BY757" s="18" t="str">
        <f t="shared" si="394"/>
        <v>ATENDE</v>
      </c>
      <c r="BZ757" s="18" t="str">
        <f t="shared" si="395"/>
        <v>ATENDE</v>
      </c>
      <c r="CA757" s="22" t="str">
        <f t="shared" si="401"/>
        <v>P6</v>
      </c>
      <c r="CB757" s="23">
        <f t="shared" si="396"/>
        <v>0.53666666666666685</v>
      </c>
      <c r="CC757" s="22">
        <v>4.6100000000000003</v>
      </c>
      <c r="CD757" s="22">
        <v>1.24</v>
      </c>
      <c r="CE757" s="130">
        <f>IF(CA757="-","-",_xlfn.XLOOKUP(CA757,ABNT5101!$B$4:$B$9,ABNT5101!$C$4:$C$9))</f>
        <v>3</v>
      </c>
      <c r="CF757" s="130">
        <f>IF(CA757="-","-",_xlfn.XLOOKUP(CA757,ABNT5101!$B$4:$B$9,ABNT5101!$D$4:$D$9))</f>
        <v>0.6</v>
      </c>
      <c r="CG757" s="18" t="str">
        <f t="shared" si="397"/>
        <v>ATENDE</v>
      </c>
      <c r="CH757" s="18" t="str">
        <f t="shared" si="398"/>
        <v>ATENDE</v>
      </c>
      <c r="CI757" s="18" t="str">
        <f t="shared" si="399"/>
        <v>ATENDE</v>
      </c>
      <c r="CJ757" s="133" t="str">
        <f>_xlfn.XLOOKUP(CK757,'Banco de dados'!$B:$B,'Banco de dados'!$D:$D)</f>
        <v>TECNOWATT</v>
      </c>
      <c r="CK757" s="25" t="s">
        <v>826</v>
      </c>
      <c r="CL757" s="24" t="str">
        <f>_xlfn.XLOOKUP(CK757,'Banco de dados'!$B:$B,'Banco de dados'!$E:$E)</f>
        <v>SIGSAGPTLRRSSNDL_40W_50IBBRS
1-10C1MUN6.5</v>
      </c>
      <c r="CM757" s="24"/>
      <c r="CN757" s="24" t="e">
        <f>IF(CM757="-","-",_xlfn.XLOOKUP(CM757,'Banco de dados'!$B:$B,'Banco de dados'!$E:$E))</f>
        <v>#N/A</v>
      </c>
      <c r="CO757" s="26">
        <v>1</v>
      </c>
      <c r="CP757" s="24">
        <f>_xlfn.XLOOKUP(CK757,'Banco de dados'!$B:$B,'Banco de dados'!$H:$H)</f>
        <v>40</v>
      </c>
      <c r="CQ757" s="24">
        <f>_xlfn.XLOOKUP(CM757,'Banco de dados'!$B:$B,'Banco de dados'!$H:$H)</f>
        <v>0</v>
      </c>
      <c r="CR757" s="24">
        <f>_xlfn.XLOOKUP(CK757,'Banco de dados'!$B:$B,'Banco de dados'!$F:$F)</f>
        <v>6641</v>
      </c>
      <c r="CS757" s="24">
        <f>_xlfn.XLOOKUP(CM757,'Banco de dados'!$B:$B,'Banco de dados'!$F:$F)</f>
        <v>0</v>
      </c>
      <c r="CT757" s="25">
        <v>0</v>
      </c>
      <c r="CU757" s="25"/>
      <c r="CV757" s="24" t="str">
        <f>IF(AI757&lt;=0.5,"Curto I",IF(AND(AI757&gt;='Braços de IP'!$B$9,AI757&lt;='Braços de IP'!$D$9),'Braços de IP'!$E$9,IF(AND(AI757&gt;='Braços de IP'!$B$10,AI757&lt;='Braços de IP'!$D$10),'Braços de IP'!$E$10,IF(AND(AI757&gt;='Braços de IP'!$B$11,AI757&lt;='Braços de IP'!$D$11),'Braços de IP'!$E$11,IF(AND(AI757&gt;='Braços de IP'!$B$12,AI757&lt;='Braços de IP'!$D$12),'Braços de IP'!$E$12,IF(AND(AI757&gt;='Braços de IP'!$B$13,AI757&lt;='Braços de IP'!$D$13),'Braços de IP'!$E$13,IF(AND(AI757&gt;='Braços de IP'!$B$14,AI757&lt;='Braços de IP'!$D$14),'Braços de IP'!$E$14,"ERRO")))))))</f>
        <v>Curto II</v>
      </c>
      <c r="CW757" s="25" t="s">
        <v>152</v>
      </c>
      <c r="CX757" s="24">
        <f>IF($CW757="","",VLOOKUP($CW757,'Braços de IP'!$E$9:$I$15,2,0))</f>
        <v>2.4</v>
      </c>
      <c r="CY757" s="27">
        <f>IF($CW757="","",VLOOKUP($CW757,'Braços de IP'!$E$9:$I$15,5,0))</f>
        <v>7.5</v>
      </c>
      <c r="CZ757" s="24"/>
      <c r="DA757" s="24"/>
      <c r="DB757" s="24"/>
      <c r="DC757" s="24"/>
      <c r="DD757" s="24"/>
      <c r="DE757" s="24"/>
      <c r="DF757" s="28">
        <v>30</v>
      </c>
      <c r="DG757" s="29">
        <v>125</v>
      </c>
      <c r="DH757" s="28">
        <v>155</v>
      </c>
      <c r="DI757" s="30">
        <v>0.76</v>
      </c>
      <c r="DJ757" s="32"/>
      <c r="DK757" s="15"/>
      <c r="DL757" s="15" t="s">
        <v>141</v>
      </c>
      <c r="DM757" s="15"/>
      <c r="DN757" s="33">
        <v>0.76</v>
      </c>
      <c r="DP757" s="1" t="s">
        <v>142</v>
      </c>
      <c r="DQ757" s="1" t="s">
        <v>143</v>
      </c>
      <c r="DR757" s="1" t="s">
        <v>144</v>
      </c>
    </row>
    <row r="758" spans="1:122" ht="15.75" hidden="1" customHeight="1" x14ac:dyDescent="0.3">
      <c r="A758" s="156" t="s">
        <v>1018</v>
      </c>
      <c r="B758" s="156" t="s">
        <v>1034</v>
      </c>
      <c r="C758" t="s">
        <v>1006</v>
      </c>
      <c r="D758" s="159">
        <v>253</v>
      </c>
      <c r="E758" s="159" t="s">
        <v>132</v>
      </c>
      <c r="F758" s="15" t="s">
        <v>426</v>
      </c>
      <c r="G758" s="15">
        <v>-29.986386719999999</v>
      </c>
      <c r="H758" s="15">
        <v>-50.131316669999997</v>
      </c>
      <c r="I758" s="15" t="s">
        <v>319</v>
      </c>
      <c r="J758" s="15" t="s">
        <v>135</v>
      </c>
      <c r="K758" s="15" t="s">
        <v>136</v>
      </c>
      <c r="L758" s="15" t="s">
        <v>137</v>
      </c>
      <c r="M758" s="15">
        <v>50</v>
      </c>
      <c r="N758" s="15">
        <v>0</v>
      </c>
      <c r="O758" s="15">
        <v>0</v>
      </c>
      <c r="P758" s="15">
        <f t="shared" ref="P758:P784" si="403">M758*AG758*2</f>
        <v>300</v>
      </c>
      <c r="Q758" s="20">
        <v>2</v>
      </c>
      <c r="R758" s="16">
        <v>1.5</v>
      </c>
      <c r="S758" s="16">
        <v>6</v>
      </c>
      <c r="T758" s="15"/>
      <c r="U758" s="15"/>
      <c r="V758" s="15">
        <v>0</v>
      </c>
      <c r="W758" s="15">
        <v>3</v>
      </c>
      <c r="X758" s="15">
        <v>6</v>
      </c>
      <c r="Y758" s="15">
        <v>0</v>
      </c>
      <c r="Z758" s="15">
        <v>0</v>
      </c>
      <c r="AA758" s="15">
        <v>0</v>
      </c>
      <c r="AB758" s="15">
        <v>2</v>
      </c>
      <c r="AC758" s="15" t="s">
        <v>149</v>
      </c>
      <c r="AD758" s="15" t="s">
        <v>139</v>
      </c>
      <c r="AE758" s="15">
        <v>36.200000000000003</v>
      </c>
      <c r="AF758" s="15">
        <v>7.9</v>
      </c>
      <c r="AG758" s="15">
        <v>3</v>
      </c>
      <c r="AH758" s="15">
        <v>3</v>
      </c>
      <c r="AI758" s="15">
        <v>0.4</v>
      </c>
      <c r="AJ758" s="16">
        <f t="shared" si="380"/>
        <v>-2.6</v>
      </c>
      <c r="AK758" s="16" t="s">
        <v>135</v>
      </c>
      <c r="AL758" s="16" t="s">
        <v>135</v>
      </c>
      <c r="AM758" s="15" t="s">
        <v>141</v>
      </c>
      <c r="AN758" s="16">
        <f t="shared" si="381"/>
        <v>6</v>
      </c>
      <c r="AO758" s="16">
        <v>0</v>
      </c>
      <c r="AP758" s="16">
        <v>0</v>
      </c>
      <c r="AQ758" s="16">
        <v>0</v>
      </c>
      <c r="AR758" s="16">
        <v>0</v>
      </c>
      <c r="AS758" s="16">
        <v>0</v>
      </c>
      <c r="AT758" s="16" t="s">
        <v>135</v>
      </c>
      <c r="AU758" s="17">
        <f t="shared" si="382"/>
        <v>0</v>
      </c>
      <c r="AV758" s="17"/>
      <c r="AW758" s="17">
        <f>VLOOKUP(I758,ABNT5101!$I$3:$J$9,2)</f>
        <v>20</v>
      </c>
      <c r="AX758" s="17">
        <f>VLOOKUP(I758,ABNT5101!$I$3:$M$9,5)</f>
        <v>0.28000000000000003</v>
      </c>
      <c r="AY758" s="131" t="str">
        <f>_xlfn.XLOOKUP(I758,ABNT5101!$I:$I,ABNT5101!$L:$L)</f>
        <v>-</v>
      </c>
      <c r="AZ758" s="131">
        <f>_xlfn.XLOOKUP(I758,ABNT5101!$I:$I,ABNT5101!M:M)</f>
        <v>0.28000000000000003</v>
      </c>
      <c r="BA758" s="131" t="str">
        <f>_xlfn.XLOOKUP(I758,ABNT5101!$I:$I,ABNT5101!N:N)</f>
        <v>-</v>
      </c>
      <c r="BB758" s="131">
        <f>_xlfn.XLOOKUP(I758,ABNT5101!$I:$I,ABNT5101!O:O)</f>
        <v>14</v>
      </c>
      <c r="BC758" s="18" t="str">
        <f t="shared" si="383"/>
        <v>ATENDE</v>
      </c>
      <c r="BD758" s="19">
        <f t="shared" si="384"/>
        <v>0.18650000000000011</v>
      </c>
      <c r="BE758" s="19">
        <f t="shared" si="385"/>
        <v>0.3214285714285714</v>
      </c>
      <c r="BF758" s="19" t="str">
        <f t="shared" si="386"/>
        <v>-</v>
      </c>
      <c r="BG758" s="20">
        <v>23.73</v>
      </c>
      <c r="BH758" s="20">
        <v>0.37</v>
      </c>
      <c r="BI758" s="20"/>
      <c r="BJ758" s="20"/>
      <c r="BK758" s="21"/>
      <c r="BL758" s="20"/>
      <c r="BM758" s="18" t="str">
        <f t="shared" si="387"/>
        <v>ATENDE</v>
      </c>
      <c r="BN758" s="18" t="str">
        <f t="shared" si="388"/>
        <v>ATENDE</v>
      </c>
      <c r="BO758" s="18" t="str">
        <f t="shared" si="389"/>
        <v>ATENDE</v>
      </c>
      <c r="BP758" s="18" t="str">
        <f t="shared" si="390"/>
        <v>ATENDE</v>
      </c>
      <c r="BQ758" s="22" t="str">
        <f t="shared" si="391"/>
        <v>C2</v>
      </c>
      <c r="BR758" s="22" t="str">
        <f t="shared" si="402"/>
        <v>P6</v>
      </c>
      <c r="BS758" s="23">
        <f t="shared" si="392"/>
        <v>10.046666666666667</v>
      </c>
      <c r="BT758" s="168">
        <v>33.14</v>
      </c>
      <c r="BU758" s="168">
        <v>11.9</v>
      </c>
      <c r="BV758" s="132">
        <f>IF(BR758="-","-",_xlfn.XLOOKUP(BR758,ABNT5101!$B$4:$B$9,ABNT5101!$C$4:$C$9))</f>
        <v>3</v>
      </c>
      <c r="BW758" s="132">
        <f>IF(BR758="-","-",_xlfn.XLOOKUP(BR758,ABNT5101!$B$4:$B$9,ABNT5101!$D$4:$D$9))</f>
        <v>0.6</v>
      </c>
      <c r="BX758" s="18" t="str">
        <f t="shared" si="393"/>
        <v>ATENDE</v>
      </c>
      <c r="BY758" s="18" t="str">
        <f t="shared" si="394"/>
        <v>ATENDE</v>
      </c>
      <c r="BZ758" s="18" t="str">
        <f t="shared" si="395"/>
        <v>ATENDE</v>
      </c>
      <c r="CA758" s="22" t="str">
        <f t="shared" si="401"/>
        <v>P6</v>
      </c>
      <c r="CB758" s="23">
        <f t="shared" si="396"/>
        <v>2.3000000000000003</v>
      </c>
      <c r="CC758" s="167">
        <v>9.9</v>
      </c>
      <c r="CD758" s="167">
        <v>5.74</v>
      </c>
      <c r="CE758" s="130">
        <f>IF(CA758="-","-",_xlfn.XLOOKUP(CA758,ABNT5101!$B$4:$B$9,ABNT5101!$C$4:$C$9))</f>
        <v>3</v>
      </c>
      <c r="CF758" s="130">
        <f>IF(CA758="-","-",_xlfn.XLOOKUP(CA758,ABNT5101!$B$4:$B$9,ABNT5101!$D$4:$D$9))</f>
        <v>0.6</v>
      </c>
      <c r="CG758" s="18" t="str">
        <f t="shared" si="397"/>
        <v>ATENDE</v>
      </c>
      <c r="CH758" s="18" t="str">
        <f t="shared" si="398"/>
        <v>ATENDE</v>
      </c>
      <c r="CI758" s="18" t="str">
        <f t="shared" si="399"/>
        <v>ATENDE</v>
      </c>
      <c r="CJ758" s="133" t="str">
        <f>_xlfn.XLOOKUP(CK758,'Banco de dados'!$B:$B,'Banco de dados'!$D:$D)</f>
        <v>LEDSTAR</v>
      </c>
      <c r="CK758" s="25" t="str">
        <f>'Banco de dados'!B19</f>
        <v xml:space="preserve"> SL VT 9.1 65W</v>
      </c>
      <c r="CL758" s="24" t="str">
        <f>_xlfn.XLOOKUP(CK758,'Banco de dados'!$B:$B,'Banco de dados'!$E:$E)</f>
        <v>LUM LED SL VT 9.1 65W</v>
      </c>
      <c r="CM758" s="24"/>
      <c r="CN758" s="24">
        <f>IF(CM758="-","-",_xlfn.XLOOKUP(CM758,'Banco de dados'!$B:$B,'Banco de dados'!$E:$E))</f>
        <v>0</v>
      </c>
      <c r="CO758" s="26">
        <f t="shared" ref="CO758:CO784" si="404">AG758</f>
        <v>3</v>
      </c>
      <c r="CP758" s="24">
        <f>_xlfn.XLOOKUP(CK758,'Banco de dados'!$B:$B,'Banco de dados'!$H:$H)</f>
        <v>65</v>
      </c>
      <c r="CQ758" s="24">
        <f>_xlfn.XLOOKUP(CM758,'Banco de dados'!$B:$B,'Banco de dados'!$H:$H)</f>
        <v>0</v>
      </c>
      <c r="CR758" s="24">
        <f>_xlfn.XLOOKUP(CK758,'Banco de dados'!$B:$B,'Banco de dados'!$F:$F)</f>
        <v>10496</v>
      </c>
      <c r="CS758" s="24">
        <f>_xlfn.XLOOKUP(CM758,'Banco de dados'!$B:$B,'Banco de dados'!$F:$F)</f>
        <v>0</v>
      </c>
      <c r="CT758" s="25">
        <v>0</v>
      </c>
      <c r="CU758" s="25">
        <v>10</v>
      </c>
      <c r="CV758" s="24" t="str">
        <f>IF(AI758&lt;=0.5,"Curto I",IF(AND(AI758&gt;='Braços de IP'!$B$9,AI758&lt;='Braços de IP'!$D$9),'Braços de IP'!$E$9,IF(AND(AI758&gt;='Braços de IP'!$B$10,AI758&lt;='Braços de IP'!$D$10),'Braços de IP'!$E$10,IF(AND(AI758&gt;='Braços de IP'!$B$11,AI758&lt;='Braços de IP'!$D$11),'Braços de IP'!$E$11,IF(AND(AI758&gt;='Braços de IP'!$B$12,AI758&lt;='Braços de IP'!$D$12),'Braços de IP'!$E$12,IF(AND(AI758&gt;='Braços de IP'!$B$13,AI758&lt;='Braços de IP'!$D$13),'Braços de IP'!$E$13,IF(AND(AI758&gt;='Braços de IP'!$B$14,AI758&lt;='Braços de IP'!$D$14),'Braços de IP'!$E$14,"ERRO")))))))</f>
        <v>Curto I</v>
      </c>
      <c r="CW758" s="25"/>
      <c r="CX758" s="24" t="str">
        <f>IF($CW758="","",VLOOKUP($CW758,'Braços de IP'!$E$9:$I$15,2,0))</f>
        <v/>
      </c>
      <c r="CY758" s="27" t="str">
        <f>IF($CW758="","",VLOOKUP($CW758,'Braços de IP'!$E$9:$I$15,5,0))</f>
        <v/>
      </c>
      <c r="CZ758" s="24"/>
      <c r="DA758" s="24"/>
      <c r="DB758" s="24"/>
      <c r="DC758" s="24"/>
      <c r="DD758" s="24"/>
      <c r="DE758" s="24"/>
      <c r="DF758" s="28">
        <f t="shared" ref="DF758:DF784" si="405">CP758</f>
        <v>65</v>
      </c>
      <c r="DG758" s="29">
        <f t="shared" ref="DG758:DG784" si="406">M758</f>
        <v>50</v>
      </c>
      <c r="DH758" s="28">
        <f t="shared" ref="DH758:DH784" si="407">SUM(DF758:DG758)*CO758</f>
        <v>345</v>
      </c>
      <c r="DI758" s="30">
        <f t="shared" ref="DI758:DI784" si="408">1-DF758/DG758</f>
        <v>-0.30000000000000004</v>
      </c>
      <c r="DJ758" s="31"/>
      <c r="DK758" s="32"/>
      <c r="DL758" s="15" t="s">
        <v>141</v>
      </c>
      <c r="DM758" s="15"/>
      <c r="DO758" s="33">
        <f t="shared" ref="DO758:DO784" si="409">((M758+N758)-CP758)/(M758+N758)</f>
        <v>-0.3</v>
      </c>
    </row>
    <row r="759" spans="1:122" ht="15.75" hidden="1" customHeight="1" x14ac:dyDescent="0.3">
      <c r="A759" s="156" t="s">
        <v>1018</v>
      </c>
      <c r="B759" s="156" t="s">
        <v>1034</v>
      </c>
      <c r="C759" t="s">
        <v>1006</v>
      </c>
      <c r="D759" s="159">
        <v>253</v>
      </c>
      <c r="E759" s="159" t="s">
        <v>132</v>
      </c>
      <c r="F759" s="15" t="s">
        <v>426</v>
      </c>
      <c r="G759" s="15">
        <v>-29.986386719999999</v>
      </c>
      <c r="H759" s="15">
        <v>-50.131316669999997</v>
      </c>
      <c r="I759" s="15" t="s">
        <v>319</v>
      </c>
      <c r="J759" s="15" t="s">
        <v>135</v>
      </c>
      <c r="K759" s="15" t="s">
        <v>136</v>
      </c>
      <c r="L759" s="15" t="s">
        <v>137</v>
      </c>
      <c r="M759" s="15">
        <v>50</v>
      </c>
      <c r="N759" s="15">
        <v>0</v>
      </c>
      <c r="O759" s="15">
        <v>0</v>
      </c>
      <c r="P759" s="15">
        <f t="shared" si="403"/>
        <v>300</v>
      </c>
      <c r="Q759" s="20">
        <v>2</v>
      </c>
      <c r="R759" s="16">
        <v>1.5</v>
      </c>
      <c r="S759" s="16">
        <v>6</v>
      </c>
      <c r="T759" s="15"/>
      <c r="U759" s="15"/>
      <c r="V759" s="15">
        <v>0</v>
      </c>
      <c r="W759" s="15">
        <v>3</v>
      </c>
      <c r="X759" s="15">
        <v>6</v>
      </c>
      <c r="Y759" s="15">
        <v>0</v>
      </c>
      <c r="Z759" s="15">
        <v>0</v>
      </c>
      <c r="AA759" s="15">
        <v>0</v>
      </c>
      <c r="AB759" s="15">
        <v>2</v>
      </c>
      <c r="AC759" s="15" t="s">
        <v>149</v>
      </c>
      <c r="AD759" s="15" t="s">
        <v>139</v>
      </c>
      <c r="AE759" s="15">
        <v>36.200000000000003</v>
      </c>
      <c r="AF759" s="15">
        <v>7.9</v>
      </c>
      <c r="AG759" s="15">
        <v>3</v>
      </c>
      <c r="AH759" s="15">
        <v>3</v>
      </c>
      <c r="AI759" s="15">
        <v>0.4</v>
      </c>
      <c r="AJ759" s="16">
        <f t="shared" si="380"/>
        <v>-2.6</v>
      </c>
      <c r="AK759" s="16" t="s">
        <v>135</v>
      </c>
      <c r="AL759" s="16" t="s">
        <v>135</v>
      </c>
      <c r="AM759" s="15" t="s">
        <v>141</v>
      </c>
      <c r="AN759" s="16">
        <f t="shared" si="381"/>
        <v>6</v>
      </c>
      <c r="AO759" s="16">
        <v>0</v>
      </c>
      <c r="AP759" s="16">
        <v>0</v>
      </c>
      <c r="AQ759" s="16">
        <v>0</v>
      </c>
      <c r="AR759" s="16">
        <v>0</v>
      </c>
      <c r="AS759" s="16">
        <v>0</v>
      </c>
      <c r="AT759" s="16" t="s">
        <v>135</v>
      </c>
      <c r="AU759" s="17">
        <f t="shared" si="382"/>
        <v>0</v>
      </c>
      <c r="AV759" s="17"/>
      <c r="AW759" s="17">
        <f>VLOOKUP(I759,ABNT5101!$I$3:$J$9,2)</f>
        <v>20</v>
      </c>
      <c r="AX759" s="17">
        <f>VLOOKUP(I759,ABNT5101!$I$3:$M$9,5)</f>
        <v>0.28000000000000003</v>
      </c>
      <c r="AY759" s="131" t="str">
        <f>_xlfn.XLOOKUP(I759,ABNT5101!$I:$I,ABNT5101!$L:$L)</f>
        <v>-</v>
      </c>
      <c r="AZ759" s="131">
        <f>_xlfn.XLOOKUP(I759,ABNT5101!$I:$I,ABNT5101!M:M)</f>
        <v>0.28000000000000003</v>
      </c>
      <c r="BA759" s="131" t="str">
        <f>_xlfn.XLOOKUP(I759,ABNT5101!$I:$I,ABNT5101!N:N)</f>
        <v>-</v>
      </c>
      <c r="BB759" s="131">
        <f>_xlfn.XLOOKUP(I759,ABNT5101!$I:$I,ABNT5101!O:O)</f>
        <v>14</v>
      </c>
      <c r="BC759" s="18" t="str">
        <f t="shared" si="383"/>
        <v>ATENDE</v>
      </c>
      <c r="BD759" s="19">
        <f t="shared" si="384"/>
        <v>5.8999999999999941E-2</v>
      </c>
      <c r="BE759" s="19">
        <f t="shared" si="385"/>
        <v>1.214285714285714</v>
      </c>
      <c r="BF759" s="19" t="str">
        <f t="shared" si="386"/>
        <v>-</v>
      </c>
      <c r="BG759" s="20">
        <v>21.18</v>
      </c>
      <c r="BH759" s="20">
        <v>0.62</v>
      </c>
      <c r="BI759" s="20"/>
      <c r="BJ759" s="20"/>
      <c r="BK759" s="21"/>
      <c r="BL759" s="20"/>
      <c r="BM759" s="18" t="str">
        <f t="shared" si="387"/>
        <v>ATENDE</v>
      </c>
      <c r="BN759" s="18" t="str">
        <f t="shared" si="388"/>
        <v>ATENDE</v>
      </c>
      <c r="BO759" s="18" t="str">
        <f t="shared" si="389"/>
        <v>ATENDE</v>
      </c>
      <c r="BP759" s="18" t="str">
        <f t="shared" si="390"/>
        <v>ATENDE</v>
      </c>
      <c r="BQ759" s="22" t="str">
        <f t="shared" si="391"/>
        <v>C2</v>
      </c>
      <c r="BR759" s="22" t="str">
        <f t="shared" si="402"/>
        <v>P6</v>
      </c>
      <c r="BS759" s="23">
        <f t="shared" si="392"/>
        <v>8.39</v>
      </c>
      <c r="BT759" s="168">
        <v>28.17</v>
      </c>
      <c r="BU759" s="168">
        <v>9.2200000000000006</v>
      </c>
      <c r="BV759" s="132">
        <f>IF(BR759="-","-",_xlfn.XLOOKUP(BR759,ABNT5101!$B$4:$B$9,ABNT5101!$C$4:$C$9))</f>
        <v>3</v>
      </c>
      <c r="BW759" s="132">
        <f>IF(BR759="-","-",_xlfn.XLOOKUP(BR759,ABNT5101!$B$4:$B$9,ABNT5101!$D$4:$D$9))</f>
        <v>0.6</v>
      </c>
      <c r="BX759" s="18" t="str">
        <f t="shared" si="393"/>
        <v>ATENDE</v>
      </c>
      <c r="BY759" s="18" t="str">
        <f t="shared" si="394"/>
        <v>ATENDE</v>
      </c>
      <c r="BZ759" s="18" t="str">
        <f t="shared" si="395"/>
        <v>ATENDE</v>
      </c>
      <c r="CA759" s="22" t="str">
        <f t="shared" si="401"/>
        <v>P6</v>
      </c>
      <c r="CB759" s="23">
        <f t="shared" si="396"/>
        <v>2.2333333333333329</v>
      </c>
      <c r="CC759" s="167">
        <v>9.6999999999999993</v>
      </c>
      <c r="CD759" s="167">
        <v>4.99</v>
      </c>
      <c r="CE759" s="130">
        <f>IF(CA759="-","-",_xlfn.XLOOKUP(CA759,ABNT5101!$B$4:$B$9,ABNT5101!$C$4:$C$9))</f>
        <v>3</v>
      </c>
      <c r="CF759" s="130">
        <f>IF(CA759="-","-",_xlfn.XLOOKUP(CA759,ABNT5101!$B$4:$B$9,ABNT5101!$D$4:$D$9))</f>
        <v>0.6</v>
      </c>
      <c r="CG759" s="18" t="str">
        <f t="shared" si="397"/>
        <v>ATENDE</v>
      </c>
      <c r="CH759" s="18" t="str">
        <f t="shared" si="398"/>
        <v>ATENDE</v>
      </c>
      <c r="CI759" s="18" t="str">
        <f t="shared" si="399"/>
        <v>ATENDE</v>
      </c>
      <c r="CJ759" s="133" t="str">
        <f>_xlfn.XLOOKUP(CK759,'Banco de dados'!$B:$B,'Banco de dados'!$D:$D)</f>
        <v>SX LIGHTING</v>
      </c>
      <c r="CK759" s="25" t="str">
        <f>'Banco de dados'!B57</f>
        <v>SX-INEVO050HF</v>
      </c>
      <c r="CL759" s="24" t="str">
        <f>_xlfn.XLOOKUP(CK759,'Banco de dados'!$B:$B,'Banco de dados'!$E:$E)</f>
        <v>SXINEVO050K40L12CZF7PHF</v>
      </c>
      <c r="CM759" s="24"/>
      <c r="CN759" s="24">
        <f>IF(CM759="-","-",_xlfn.XLOOKUP(CM759,'Banco de dados'!$B:$B,'Banco de dados'!$E:$E))</f>
        <v>0</v>
      </c>
      <c r="CO759" s="26">
        <f t="shared" si="404"/>
        <v>3</v>
      </c>
      <c r="CP759" s="24">
        <f>_xlfn.XLOOKUP(CK759,'Banco de dados'!$B:$B,'Banco de dados'!$H:$H)</f>
        <v>50</v>
      </c>
      <c r="CQ759" s="24">
        <f>_xlfn.XLOOKUP(CM759,'Banco de dados'!$B:$B,'Banco de dados'!$H:$H)</f>
        <v>0</v>
      </c>
      <c r="CR759" s="24">
        <f>_xlfn.XLOOKUP(CK759,'Banco de dados'!$B:$B,'Banco de dados'!$F:$F)</f>
        <v>8650</v>
      </c>
      <c r="CS759" s="24">
        <f>_xlfn.XLOOKUP(CM759,'Banco de dados'!$B:$B,'Banco de dados'!$F:$F)</f>
        <v>0</v>
      </c>
      <c r="CT759" s="25">
        <v>0</v>
      </c>
      <c r="CU759" s="25">
        <v>10</v>
      </c>
      <c r="CV759" s="24" t="str">
        <f>IF(AI759&lt;=0.5,"Curto I",IF(AND(AI759&gt;='Braços de IP'!$B$9,AI759&lt;='Braços de IP'!$D$9),'Braços de IP'!$E$9,IF(AND(AI759&gt;='Braços de IP'!$B$10,AI759&lt;='Braços de IP'!$D$10),'Braços de IP'!$E$10,IF(AND(AI759&gt;='Braços de IP'!$B$11,AI759&lt;='Braços de IP'!$D$11),'Braços de IP'!$E$11,IF(AND(AI759&gt;='Braços de IP'!$B$12,AI759&lt;='Braços de IP'!$D$12),'Braços de IP'!$E$12,IF(AND(AI759&gt;='Braços de IP'!$B$13,AI759&lt;='Braços de IP'!$D$13),'Braços de IP'!$E$13,IF(AND(AI759&gt;='Braços de IP'!$B$14,AI759&lt;='Braços de IP'!$D$14),'Braços de IP'!$E$14,"ERRO")))))))</f>
        <v>Curto I</v>
      </c>
      <c r="CW759" s="25"/>
      <c r="CX759" s="24" t="str">
        <f>IF($CW759="","",VLOOKUP($CW759,'Braços de IP'!$E$9:$I$15,2,0))</f>
        <v/>
      </c>
      <c r="CY759" s="27" t="str">
        <f>IF($CW759="","",VLOOKUP($CW759,'Braços de IP'!$E$9:$I$15,5,0))</f>
        <v/>
      </c>
      <c r="CZ759" s="24"/>
      <c r="DA759" s="24"/>
      <c r="DB759" s="24"/>
      <c r="DC759" s="24"/>
      <c r="DD759" s="24"/>
      <c r="DE759" s="24"/>
      <c r="DF759" s="28">
        <f t="shared" si="405"/>
        <v>50</v>
      </c>
      <c r="DG759" s="29">
        <f t="shared" si="406"/>
        <v>50</v>
      </c>
      <c r="DH759" s="28">
        <f t="shared" si="407"/>
        <v>300</v>
      </c>
      <c r="DI759" s="30">
        <f t="shared" si="408"/>
        <v>0</v>
      </c>
      <c r="DJ759" s="31"/>
      <c r="DK759" s="32"/>
      <c r="DL759" s="15" t="s">
        <v>141</v>
      </c>
      <c r="DM759" s="15"/>
      <c r="DO759" s="33">
        <f t="shared" si="409"/>
        <v>0</v>
      </c>
    </row>
    <row r="760" spans="1:122" ht="15.75" hidden="1" customHeight="1" x14ac:dyDescent="0.3">
      <c r="A760" s="156" t="s">
        <v>1018</v>
      </c>
      <c r="B760" s="156" t="s">
        <v>1034</v>
      </c>
      <c r="C760" t="s">
        <v>1006</v>
      </c>
      <c r="D760" s="159">
        <v>253</v>
      </c>
      <c r="E760" s="159" t="s">
        <v>132</v>
      </c>
      <c r="F760" s="15" t="s">
        <v>426</v>
      </c>
      <c r="G760" s="15">
        <v>-29.986386719999999</v>
      </c>
      <c r="H760" s="15">
        <v>-50.131316669999997</v>
      </c>
      <c r="I760" s="15" t="s">
        <v>319</v>
      </c>
      <c r="J760" s="15" t="s">
        <v>135</v>
      </c>
      <c r="K760" s="15" t="s">
        <v>136</v>
      </c>
      <c r="L760" s="15" t="s">
        <v>137</v>
      </c>
      <c r="M760" s="15">
        <v>50</v>
      </c>
      <c r="N760" s="15">
        <v>0</v>
      </c>
      <c r="O760" s="15">
        <v>0</v>
      </c>
      <c r="P760" s="15">
        <f t="shared" si="403"/>
        <v>300</v>
      </c>
      <c r="Q760" s="20">
        <v>2</v>
      </c>
      <c r="R760" s="16">
        <v>1.5</v>
      </c>
      <c r="S760" s="16">
        <v>6</v>
      </c>
      <c r="T760" s="15"/>
      <c r="U760" s="15"/>
      <c r="V760" s="15">
        <v>0</v>
      </c>
      <c r="W760" s="15">
        <v>3</v>
      </c>
      <c r="X760" s="15">
        <v>6</v>
      </c>
      <c r="Y760" s="15">
        <v>0</v>
      </c>
      <c r="Z760" s="15">
        <v>0</v>
      </c>
      <c r="AA760" s="15">
        <v>0</v>
      </c>
      <c r="AB760" s="15">
        <v>2</v>
      </c>
      <c r="AC760" s="15" t="s">
        <v>149</v>
      </c>
      <c r="AD760" s="15" t="s">
        <v>139</v>
      </c>
      <c r="AE760" s="15">
        <v>36.200000000000003</v>
      </c>
      <c r="AF760" s="15">
        <v>7.9</v>
      </c>
      <c r="AG760" s="15">
        <v>3</v>
      </c>
      <c r="AH760" s="15">
        <v>3</v>
      </c>
      <c r="AI760" s="15">
        <v>0.4</v>
      </c>
      <c r="AJ760" s="16">
        <f t="shared" si="380"/>
        <v>-2.6</v>
      </c>
      <c r="AK760" s="16" t="s">
        <v>135</v>
      </c>
      <c r="AL760" s="16" t="s">
        <v>135</v>
      </c>
      <c r="AM760" s="15" t="s">
        <v>141</v>
      </c>
      <c r="AN760" s="16">
        <f t="shared" si="381"/>
        <v>6</v>
      </c>
      <c r="AO760" s="16">
        <v>0</v>
      </c>
      <c r="AP760" s="16">
        <v>0</v>
      </c>
      <c r="AQ760" s="16">
        <v>0</v>
      </c>
      <c r="AR760" s="16">
        <v>0</v>
      </c>
      <c r="AS760" s="16">
        <v>0</v>
      </c>
      <c r="AT760" s="16" t="s">
        <v>135</v>
      </c>
      <c r="AU760" s="17">
        <f t="shared" si="382"/>
        <v>0</v>
      </c>
      <c r="AV760" s="17"/>
      <c r="AW760" s="17">
        <f>VLOOKUP(I760,ABNT5101!$I$3:$J$9,2)</f>
        <v>20</v>
      </c>
      <c r="AX760" s="17">
        <f>VLOOKUP(I760,ABNT5101!$I$3:$M$9,5)</f>
        <v>0.28000000000000003</v>
      </c>
      <c r="AY760" s="131" t="str">
        <f>_xlfn.XLOOKUP(I760,ABNT5101!$I:$I,ABNT5101!$L:$L)</f>
        <v>-</v>
      </c>
      <c r="AZ760" s="131">
        <f>_xlfn.XLOOKUP(I760,ABNT5101!$I:$I,ABNT5101!M:M)</f>
        <v>0.28000000000000003</v>
      </c>
      <c r="BA760" s="131" t="str">
        <f>_xlfn.XLOOKUP(I760,ABNT5101!$I:$I,ABNT5101!N:N)</f>
        <v>-</v>
      </c>
      <c r="BB760" s="131">
        <f>_xlfn.XLOOKUP(I760,ABNT5101!$I:$I,ABNT5101!O:O)</f>
        <v>14</v>
      </c>
      <c r="BC760" s="18" t="str">
        <f t="shared" si="383"/>
        <v>ATENDE</v>
      </c>
      <c r="BD760" s="19">
        <f t="shared" si="384"/>
        <v>0.19399999999999995</v>
      </c>
      <c r="BE760" s="19">
        <f t="shared" si="385"/>
        <v>0.85714285714285698</v>
      </c>
      <c r="BF760" s="19" t="str">
        <f t="shared" si="386"/>
        <v>-</v>
      </c>
      <c r="BG760" s="20">
        <v>23.88</v>
      </c>
      <c r="BH760" s="20">
        <v>0.52</v>
      </c>
      <c r="BI760" s="20"/>
      <c r="BJ760" s="20"/>
      <c r="BK760" s="21"/>
      <c r="BL760" s="20"/>
      <c r="BM760" s="18" t="str">
        <f t="shared" si="387"/>
        <v>ATENDE</v>
      </c>
      <c r="BN760" s="18" t="str">
        <f t="shared" si="388"/>
        <v>ATENDE</v>
      </c>
      <c r="BO760" s="18" t="str">
        <f t="shared" si="389"/>
        <v>ATENDE</v>
      </c>
      <c r="BP760" s="18" t="str">
        <f t="shared" si="390"/>
        <v>ATENDE</v>
      </c>
      <c r="BQ760" s="22" t="str">
        <f t="shared" si="391"/>
        <v>C2</v>
      </c>
      <c r="BR760" s="22" t="str">
        <f t="shared" si="402"/>
        <v>P6</v>
      </c>
      <c r="BS760" s="23">
        <f t="shared" si="392"/>
        <v>9.6533333333333342</v>
      </c>
      <c r="BT760" s="168">
        <v>31.96</v>
      </c>
      <c r="BU760" s="168">
        <v>9.57</v>
      </c>
      <c r="BV760" s="132">
        <f>IF(BR760="-","-",_xlfn.XLOOKUP(BR760,ABNT5101!$B$4:$B$9,ABNT5101!$C$4:$C$9))</f>
        <v>3</v>
      </c>
      <c r="BW760" s="132">
        <f>IF(BR760="-","-",_xlfn.XLOOKUP(BR760,ABNT5101!$B$4:$B$9,ABNT5101!$D$4:$D$9))</f>
        <v>0.6</v>
      </c>
      <c r="BX760" s="18" t="str">
        <f t="shared" si="393"/>
        <v>ATENDE</v>
      </c>
      <c r="BY760" s="18" t="str">
        <f t="shared" si="394"/>
        <v>ATENDE</v>
      </c>
      <c r="BZ760" s="18" t="str">
        <f t="shared" si="395"/>
        <v>ATENDE</v>
      </c>
      <c r="CA760" s="22" t="str">
        <f t="shared" si="401"/>
        <v>P6</v>
      </c>
      <c r="CB760" s="23">
        <f t="shared" si="396"/>
        <v>2.1133333333333333</v>
      </c>
      <c r="CC760" s="167">
        <v>9.34</v>
      </c>
      <c r="CD760" s="167">
        <v>5.77</v>
      </c>
      <c r="CE760" s="130">
        <f>IF(CA760="-","-",_xlfn.XLOOKUP(CA760,ABNT5101!$B$4:$B$9,ABNT5101!$C$4:$C$9))</f>
        <v>3</v>
      </c>
      <c r="CF760" s="130">
        <f>IF(CA760="-","-",_xlfn.XLOOKUP(CA760,ABNT5101!$B$4:$B$9,ABNT5101!$D$4:$D$9))</f>
        <v>0.6</v>
      </c>
      <c r="CG760" s="18" t="str">
        <f t="shared" si="397"/>
        <v>ATENDE</v>
      </c>
      <c r="CH760" s="18" t="str">
        <f t="shared" si="398"/>
        <v>ATENDE</v>
      </c>
      <c r="CI760" s="18" t="str">
        <f t="shared" si="399"/>
        <v>ATENDE</v>
      </c>
      <c r="CJ760" s="133" t="str">
        <f>_xlfn.XLOOKUP(CK760,'Banco de dados'!$B:$B,'Banco de dados'!$D:$D)</f>
        <v>TECNOWATT</v>
      </c>
      <c r="CK760" s="25" t="str">
        <f>'Banco de dados'!B71</f>
        <v xml:space="preserve">SIGSAGPTLRRSSNDL_60W_73IBBRS
</v>
      </c>
      <c r="CL760" s="24" t="str">
        <f>_xlfn.XLOOKUP(CK760,'Banco de dados'!$B:$B,'Banco de dados'!$E:$E)</f>
        <v>SIGSAGPTLRRSSNDL_60W_73IBBRS
1-10C1MUN6.5</v>
      </c>
      <c r="CM760" s="24"/>
      <c r="CN760" s="24">
        <f>IF(CM760="-","-",_xlfn.XLOOKUP(CM760,'Banco de dados'!$B:$B,'Banco de dados'!$E:$E))</f>
        <v>0</v>
      </c>
      <c r="CO760" s="26">
        <f t="shared" si="404"/>
        <v>3</v>
      </c>
      <c r="CP760" s="24">
        <f>_xlfn.XLOOKUP(CK760,'Banco de dados'!$B:$B,'Banco de dados'!$H:$H)</f>
        <v>60</v>
      </c>
      <c r="CQ760" s="24">
        <f>_xlfn.XLOOKUP(CM760,'Banco de dados'!$B:$B,'Banco de dados'!$H:$H)</f>
        <v>0</v>
      </c>
      <c r="CR760" s="24">
        <f>_xlfn.XLOOKUP(CK760,'Banco de dados'!$B:$B,'Banco de dados'!$F:$F)</f>
        <v>9453</v>
      </c>
      <c r="CS760" s="24">
        <f>_xlfn.XLOOKUP(CM760,'Banco de dados'!$B:$B,'Banco de dados'!$F:$F)</f>
        <v>0</v>
      </c>
      <c r="CT760" s="25">
        <v>0</v>
      </c>
      <c r="CU760" s="25">
        <v>10</v>
      </c>
      <c r="CV760" s="24" t="str">
        <f>IF(AI760&lt;=0.5,"Curto I",IF(AND(AI760&gt;='Braços de IP'!$B$9,AI760&lt;='Braços de IP'!$D$9),'Braços de IP'!$E$9,IF(AND(AI760&gt;='Braços de IP'!$B$10,AI760&lt;='Braços de IP'!$D$10),'Braços de IP'!$E$10,IF(AND(AI760&gt;='Braços de IP'!$B$11,AI760&lt;='Braços de IP'!$D$11),'Braços de IP'!$E$11,IF(AND(AI760&gt;='Braços de IP'!$B$12,AI760&lt;='Braços de IP'!$D$12),'Braços de IP'!$E$12,IF(AND(AI760&gt;='Braços de IP'!$B$13,AI760&lt;='Braços de IP'!$D$13),'Braços de IP'!$E$13,IF(AND(AI760&gt;='Braços de IP'!$B$14,AI760&lt;='Braços de IP'!$D$14),'Braços de IP'!$E$14,"ERRO")))))))</f>
        <v>Curto I</v>
      </c>
      <c r="CW760" s="25"/>
      <c r="CX760" s="24" t="str">
        <f>IF($CW760="","",VLOOKUP($CW760,'Braços de IP'!$E$9:$I$15,2,0))</f>
        <v/>
      </c>
      <c r="CY760" s="27" t="str">
        <f>IF($CW760="","",VLOOKUP($CW760,'Braços de IP'!$E$9:$I$15,5,0))</f>
        <v/>
      </c>
      <c r="CZ760" s="24"/>
      <c r="DA760" s="24"/>
      <c r="DB760" s="24"/>
      <c r="DC760" s="24"/>
      <c r="DD760" s="24"/>
      <c r="DE760" s="24"/>
      <c r="DF760" s="28">
        <f t="shared" si="405"/>
        <v>60</v>
      </c>
      <c r="DG760" s="29">
        <f t="shared" si="406"/>
        <v>50</v>
      </c>
      <c r="DH760" s="28">
        <f t="shared" si="407"/>
        <v>330</v>
      </c>
      <c r="DI760" s="30">
        <f t="shared" si="408"/>
        <v>-0.19999999999999996</v>
      </c>
      <c r="DJ760" s="31"/>
      <c r="DK760" s="32"/>
      <c r="DL760" s="15" t="s">
        <v>141</v>
      </c>
      <c r="DM760" s="15"/>
      <c r="DO760" s="33">
        <f t="shared" si="409"/>
        <v>-0.2</v>
      </c>
    </row>
    <row r="761" spans="1:122" ht="15.75" hidden="1" customHeight="1" x14ac:dyDescent="0.3">
      <c r="C761" t="s">
        <v>1006</v>
      </c>
      <c r="D761" s="15">
        <v>254</v>
      </c>
      <c r="E761" s="15" t="s">
        <v>132</v>
      </c>
      <c r="F761" s="15" t="s">
        <v>427</v>
      </c>
      <c r="G761" s="15">
        <v>-29.98607007</v>
      </c>
      <c r="H761" s="15">
        <v>-50.131163559999997</v>
      </c>
      <c r="I761" s="15" t="s">
        <v>134</v>
      </c>
      <c r="J761" s="15" t="s">
        <v>135</v>
      </c>
      <c r="K761" s="15" t="s">
        <v>136</v>
      </c>
      <c r="L761" s="15" t="s">
        <v>148</v>
      </c>
      <c r="M761" s="15">
        <v>250</v>
      </c>
      <c r="N761" s="15">
        <v>30</v>
      </c>
      <c r="O761" s="15">
        <v>0</v>
      </c>
      <c r="P761" s="15">
        <f t="shared" si="403"/>
        <v>500</v>
      </c>
      <c r="Q761" s="20">
        <v>2</v>
      </c>
      <c r="R761" s="16">
        <v>4</v>
      </c>
      <c r="S761" s="16">
        <v>6</v>
      </c>
      <c r="T761" s="15"/>
      <c r="U761" s="15"/>
      <c r="V761" s="15">
        <v>0</v>
      </c>
      <c r="W761" s="15">
        <v>2.5</v>
      </c>
      <c r="X761" s="15">
        <v>0</v>
      </c>
      <c r="Y761" s="15">
        <v>0</v>
      </c>
      <c r="Z761" s="15">
        <v>0</v>
      </c>
      <c r="AA761" s="15">
        <v>2</v>
      </c>
      <c r="AB761" s="15">
        <v>3.5</v>
      </c>
      <c r="AC761" s="15" t="s">
        <v>138</v>
      </c>
      <c r="AD761" s="15" t="s">
        <v>139</v>
      </c>
      <c r="AE761" s="15">
        <v>17.100000000000001</v>
      </c>
      <c r="AF761" s="15">
        <v>5.6</v>
      </c>
      <c r="AG761" s="15">
        <v>1</v>
      </c>
      <c r="AH761" s="15">
        <v>0.2</v>
      </c>
      <c r="AI761" s="15">
        <v>1.3</v>
      </c>
      <c r="AJ761" s="16">
        <f t="shared" si="380"/>
        <v>1.1000000000000001</v>
      </c>
      <c r="AK761" s="16" t="s">
        <v>135</v>
      </c>
      <c r="AL761" s="16" t="s">
        <v>135</v>
      </c>
      <c r="AM761" s="15" t="s">
        <v>140</v>
      </c>
      <c r="AN761" s="16">
        <f t="shared" si="381"/>
        <v>2</v>
      </c>
      <c r="AO761" s="16">
        <v>0</v>
      </c>
      <c r="AP761" s="16">
        <v>0</v>
      </c>
      <c r="AQ761" s="16">
        <v>0</v>
      </c>
      <c r="AR761" s="16">
        <v>0</v>
      </c>
      <c r="AS761" s="16">
        <v>0</v>
      </c>
      <c r="AT761" s="16" t="s">
        <v>135</v>
      </c>
      <c r="AU761" s="17">
        <f t="shared" si="382"/>
        <v>0</v>
      </c>
      <c r="AV761" s="17"/>
      <c r="AW761" s="17">
        <f>VLOOKUP(I761,ABNT5101!$I$3:$J$9,2)</f>
        <v>7.5</v>
      </c>
      <c r="AX761" s="17">
        <f>VLOOKUP(I761,ABNT5101!$I$3:$M$9,5)</f>
        <v>0.18</v>
      </c>
      <c r="AY761" s="131" t="str">
        <f>_xlfn.XLOOKUP(I761,ABNT5101!$I:$I,ABNT5101!$L:$L)</f>
        <v>-</v>
      </c>
      <c r="AZ761" s="131">
        <f>_xlfn.XLOOKUP(I761,ABNT5101!$I:$I,ABNT5101!M:M)</f>
        <v>0.18</v>
      </c>
      <c r="BA761" s="131" t="str">
        <f>_xlfn.XLOOKUP(I761,ABNT5101!$I:$I,ABNT5101!N:N)</f>
        <v>-</v>
      </c>
      <c r="BB761" s="131">
        <f>_xlfn.XLOOKUP(I761,ABNT5101!$I:$I,ABNT5101!O:O)</f>
        <v>16</v>
      </c>
      <c r="BC761" s="18" t="str">
        <f t="shared" si="383"/>
        <v>ATENDE</v>
      </c>
      <c r="BD761" s="19">
        <f t="shared" si="384"/>
        <v>1.2839999999999998</v>
      </c>
      <c r="BE761" s="19">
        <f t="shared" si="385"/>
        <v>2.5555555555555558</v>
      </c>
      <c r="BF761" s="19" t="str">
        <f t="shared" si="386"/>
        <v>-</v>
      </c>
      <c r="BG761" s="20">
        <v>17.13</v>
      </c>
      <c r="BH761" s="20">
        <v>0.64</v>
      </c>
      <c r="BI761" s="20"/>
      <c r="BJ761" s="20"/>
      <c r="BK761" s="21"/>
      <c r="BL761" s="20"/>
      <c r="BM761" s="18" t="str">
        <f t="shared" si="387"/>
        <v>ATENDE</v>
      </c>
      <c r="BN761" s="18" t="str">
        <f t="shared" si="388"/>
        <v>ATENDE</v>
      </c>
      <c r="BO761" s="18" t="str">
        <f t="shared" si="389"/>
        <v>ATENDE</v>
      </c>
      <c r="BP761" s="18" t="str">
        <f t="shared" si="390"/>
        <v>ATENDE</v>
      </c>
      <c r="BQ761" s="22" t="str">
        <f t="shared" si="391"/>
        <v>C5</v>
      </c>
      <c r="BR761" s="22" t="str">
        <f t="shared" si="402"/>
        <v>P6</v>
      </c>
      <c r="BS761" s="23">
        <f t="shared" si="392"/>
        <v>0.49</v>
      </c>
      <c r="BT761" s="20">
        <v>4.47</v>
      </c>
      <c r="BU761" s="20">
        <v>1.81</v>
      </c>
      <c r="BV761" s="132">
        <f>IF(BR761="-","-",_xlfn.XLOOKUP(BR761,ABNT5101!$B$4:$B$9,ABNT5101!$C$4:$C$9))</f>
        <v>3</v>
      </c>
      <c r="BW761" s="132">
        <f>IF(BR761="-","-",_xlfn.XLOOKUP(BR761,ABNT5101!$B$4:$B$9,ABNT5101!$D$4:$D$9))</f>
        <v>0.6</v>
      </c>
      <c r="BX761" s="18" t="str">
        <f t="shared" si="393"/>
        <v>ATENDE</v>
      </c>
      <c r="BY761" s="18" t="str">
        <f t="shared" si="394"/>
        <v>ATENDE</v>
      </c>
      <c r="BZ761" s="18" t="str">
        <f t="shared" si="395"/>
        <v>ATENDE</v>
      </c>
      <c r="CA761" s="22" t="str">
        <f t="shared" si="401"/>
        <v>P6</v>
      </c>
      <c r="CB761" s="23">
        <f t="shared" si="396"/>
        <v>0.32333333333333347</v>
      </c>
      <c r="CC761" s="22">
        <v>3.97</v>
      </c>
      <c r="CD761" s="22">
        <v>2.8</v>
      </c>
      <c r="CE761" s="130">
        <f>IF(CA761="-","-",_xlfn.XLOOKUP(CA761,ABNT5101!$B$4:$B$9,ABNT5101!$C$4:$C$9))</f>
        <v>3</v>
      </c>
      <c r="CF761" s="130">
        <f>IF(CA761="-","-",_xlfn.XLOOKUP(CA761,ABNT5101!$B$4:$B$9,ABNT5101!$D$4:$D$9))</f>
        <v>0.6</v>
      </c>
      <c r="CG761" s="18" t="str">
        <f t="shared" si="397"/>
        <v>ATENDE</v>
      </c>
      <c r="CH761" s="18" t="str">
        <f t="shared" si="398"/>
        <v>ATENDE</v>
      </c>
      <c r="CI761" s="18" t="str">
        <f t="shared" si="399"/>
        <v>ATENDE</v>
      </c>
      <c r="CJ761" s="133" t="str">
        <f>_xlfn.XLOOKUP(CK761,'Banco de dados'!$B:$B,'Banco de dados'!$D:$D)</f>
        <v>LEDSTAR</v>
      </c>
      <c r="CK761" s="25" t="s">
        <v>707</v>
      </c>
      <c r="CL761" s="24" t="str">
        <f>_xlfn.XLOOKUP(CK761,'Banco de dados'!$B:$B,'Banco de dados'!$E:$E)</f>
        <v>LUM LED SL VT 9.1 28W</v>
      </c>
      <c r="CM761" s="24"/>
      <c r="CN761" s="24" t="e">
        <f>IF(CM761="-","-",_xlfn.XLOOKUP(CM761,'Banco de dados'!$B:$B,'Banco de dados'!$E:$E))</f>
        <v>#N/A</v>
      </c>
      <c r="CO761" s="26">
        <f t="shared" si="404"/>
        <v>1</v>
      </c>
      <c r="CP761" s="24">
        <f>_xlfn.XLOOKUP(CK761,'Banco de dados'!$B:$B,'Banco de dados'!$H:$H)</f>
        <v>28</v>
      </c>
      <c r="CQ761" s="24">
        <f>_xlfn.XLOOKUP(CM761,'Banco de dados'!$B:$B,'Banco de dados'!$H:$H)</f>
        <v>0</v>
      </c>
      <c r="CR761" s="24">
        <f>_xlfn.XLOOKUP(CK761,'Banco de dados'!$B:$B,'Banco de dados'!$F:$F)</f>
        <v>4927.3500000000004</v>
      </c>
      <c r="CS761" s="24">
        <f>_xlfn.XLOOKUP(CM761,'Banco de dados'!$B:$B,'Banco de dados'!$F:$F)</f>
        <v>0</v>
      </c>
      <c r="CT761" s="25">
        <v>0</v>
      </c>
      <c r="CU761" s="25">
        <v>5</v>
      </c>
      <c r="CV761" s="24" t="str">
        <f>IF(AI761&lt;=0.5,"Curto I",IF(AND(AI761&gt;='Braços de IP'!$B$9,AI761&lt;='Braços de IP'!$D$9),'Braços de IP'!$E$9,IF(AND(AI761&gt;='Braços de IP'!$B$10,AI761&lt;='Braços de IP'!$D$10),'Braços de IP'!$E$10,IF(AND(AI761&gt;='Braços de IP'!$B$11,AI761&lt;='Braços de IP'!$D$11),'Braços de IP'!$E$11,IF(AND(AI761&gt;='Braços de IP'!$B$12,AI761&lt;='Braços de IP'!$D$12),'Braços de IP'!$E$12,IF(AND(AI761&gt;='Braços de IP'!$B$13,AI761&lt;='Braços de IP'!$D$13),'Braços de IP'!$E$13,IF(AND(AI761&gt;='Braços de IP'!$B$14,AI761&lt;='Braços de IP'!$D$14),'Braços de IP'!$E$14,"ERRO")))))))</f>
        <v>Curto II</v>
      </c>
      <c r="CW761" s="25"/>
      <c r="CX761" s="24" t="str">
        <f>IF($CW761="","",VLOOKUP($CW761,'Braços de IP'!$E$9:$I$15,2,0))</f>
        <v/>
      </c>
      <c r="CY761" s="27" t="str">
        <f>IF($CW761="","",VLOOKUP($CW761,'Braços de IP'!$E$9:$I$15,5,0))</f>
        <v/>
      </c>
      <c r="CZ761" s="24"/>
      <c r="DA761" s="24"/>
      <c r="DB761" s="24"/>
      <c r="DC761" s="24"/>
      <c r="DD761" s="24"/>
      <c r="DE761" s="24"/>
      <c r="DF761" s="28">
        <f t="shared" si="405"/>
        <v>28</v>
      </c>
      <c r="DG761" s="29">
        <f t="shared" si="406"/>
        <v>250</v>
      </c>
      <c r="DH761" s="28">
        <f t="shared" si="407"/>
        <v>278</v>
      </c>
      <c r="DI761" s="30">
        <f t="shared" si="408"/>
        <v>0.88800000000000001</v>
      </c>
      <c r="DJ761" s="31"/>
      <c r="DK761" s="32"/>
      <c r="DL761" s="15" t="s">
        <v>141</v>
      </c>
      <c r="DM761" s="15"/>
      <c r="DO761" s="33">
        <f t="shared" si="409"/>
        <v>0.9</v>
      </c>
    </row>
    <row r="762" spans="1:122" ht="15.75" hidden="1" customHeight="1" x14ac:dyDescent="0.3">
      <c r="C762" t="s">
        <v>1006</v>
      </c>
      <c r="D762" s="15">
        <v>254</v>
      </c>
      <c r="E762" s="15" t="s">
        <v>132</v>
      </c>
      <c r="F762" s="15" t="s">
        <v>427</v>
      </c>
      <c r="G762" s="15">
        <v>-29.98607007</v>
      </c>
      <c r="H762" s="15">
        <v>-50.131163559999997</v>
      </c>
      <c r="I762" s="15" t="s">
        <v>134</v>
      </c>
      <c r="J762" s="15" t="s">
        <v>135</v>
      </c>
      <c r="K762" s="15" t="s">
        <v>136</v>
      </c>
      <c r="L762" s="15" t="s">
        <v>148</v>
      </c>
      <c r="M762" s="15">
        <v>250</v>
      </c>
      <c r="N762" s="15">
        <v>30</v>
      </c>
      <c r="O762" s="15">
        <v>0</v>
      </c>
      <c r="P762" s="15">
        <f t="shared" si="403"/>
        <v>500</v>
      </c>
      <c r="Q762" s="20">
        <v>2</v>
      </c>
      <c r="R762" s="16">
        <v>4</v>
      </c>
      <c r="S762" s="16">
        <v>6</v>
      </c>
      <c r="T762" s="15"/>
      <c r="U762" s="15"/>
      <c r="V762" s="15">
        <v>0</v>
      </c>
      <c r="W762" s="15">
        <v>2.5</v>
      </c>
      <c r="X762" s="15">
        <v>0</v>
      </c>
      <c r="Y762" s="15">
        <v>0</v>
      </c>
      <c r="Z762" s="15">
        <v>0</v>
      </c>
      <c r="AA762" s="15">
        <v>2</v>
      </c>
      <c r="AB762" s="15">
        <v>3.5</v>
      </c>
      <c r="AC762" s="15" t="s">
        <v>138</v>
      </c>
      <c r="AD762" s="15" t="s">
        <v>139</v>
      </c>
      <c r="AE762" s="15">
        <v>17.100000000000001</v>
      </c>
      <c r="AF762" s="15">
        <v>5.6</v>
      </c>
      <c r="AG762" s="15">
        <v>1</v>
      </c>
      <c r="AH762" s="15">
        <v>0.2</v>
      </c>
      <c r="AI762" s="15">
        <v>1.3</v>
      </c>
      <c r="AJ762" s="16">
        <f t="shared" si="380"/>
        <v>1.1000000000000001</v>
      </c>
      <c r="AK762" s="16" t="s">
        <v>135</v>
      </c>
      <c r="AL762" s="16" t="s">
        <v>135</v>
      </c>
      <c r="AM762" s="15" t="s">
        <v>140</v>
      </c>
      <c r="AN762" s="16">
        <f t="shared" si="381"/>
        <v>2</v>
      </c>
      <c r="AO762" s="16">
        <v>0</v>
      </c>
      <c r="AP762" s="16">
        <v>0</v>
      </c>
      <c r="AQ762" s="16">
        <v>0</v>
      </c>
      <c r="AR762" s="16">
        <v>0</v>
      </c>
      <c r="AS762" s="16">
        <v>0</v>
      </c>
      <c r="AT762" s="16" t="s">
        <v>135</v>
      </c>
      <c r="AU762" s="17">
        <f t="shared" si="382"/>
        <v>0</v>
      </c>
      <c r="AV762" s="17"/>
      <c r="AW762" s="17">
        <f>VLOOKUP(I762,ABNT5101!$I$3:$J$9,2)</f>
        <v>7.5</v>
      </c>
      <c r="AX762" s="17">
        <f>VLOOKUP(I762,ABNT5101!$I$3:$M$9,5)</f>
        <v>0.18</v>
      </c>
      <c r="AY762" s="131" t="str">
        <f>_xlfn.XLOOKUP(I762,ABNT5101!$I:$I,ABNT5101!$L:$L)</f>
        <v>-</v>
      </c>
      <c r="AZ762" s="131">
        <f>_xlfn.XLOOKUP(I762,ABNT5101!$I:$I,ABNT5101!M:M)</f>
        <v>0.18</v>
      </c>
      <c r="BA762" s="131" t="str">
        <f>_xlfn.XLOOKUP(I762,ABNT5101!$I:$I,ABNT5101!N:N)</f>
        <v>-</v>
      </c>
      <c r="BB762" s="131">
        <f>_xlfn.XLOOKUP(I762,ABNT5101!$I:$I,ABNT5101!O:O)</f>
        <v>16</v>
      </c>
      <c r="BC762" s="18" t="str">
        <f t="shared" si="383"/>
        <v>ATENDE</v>
      </c>
      <c r="BD762" s="19">
        <f t="shared" si="384"/>
        <v>1.7680000000000002</v>
      </c>
      <c r="BE762" s="19">
        <f t="shared" si="385"/>
        <v>3.4444444444444446</v>
      </c>
      <c r="BF762" s="19" t="str">
        <f t="shared" si="386"/>
        <v>-</v>
      </c>
      <c r="BG762" s="20">
        <v>20.76</v>
      </c>
      <c r="BH762" s="20">
        <v>0.8</v>
      </c>
      <c r="BI762" s="20"/>
      <c r="BJ762" s="20"/>
      <c r="BK762" s="21"/>
      <c r="BL762" s="20"/>
      <c r="BM762" s="18" t="str">
        <f t="shared" si="387"/>
        <v>ATENDE</v>
      </c>
      <c r="BN762" s="18" t="str">
        <f t="shared" si="388"/>
        <v>ATENDE</v>
      </c>
      <c r="BO762" s="18" t="str">
        <f t="shared" si="389"/>
        <v>ATENDE</v>
      </c>
      <c r="BP762" s="18" t="str">
        <f t="shared" si="390"/>
        <v>ATENDE</v>
      </c>
      <c r="BQ762" s="22" t="str">
        <f t="shared" si="391"/>
        <v>C5</v>
      </c>
      <c r="BR762" s="22" t="str">
        <f t="shared" si="402"/>
        <v>P6</v>
      </c>
      <c r="BS762" s="23">
        <f t="shared" si="392"/>
        <v>4.3333333333333224E-2</v>
      </c>
      <c r="BT762" s="20">
        <v>3.13</v>
      </c>
      <c r="BU762" s="20">
        <v>0.86</v>
      </c>
      <c r="BV762" s="132">
        <f>IF(BR762="-","-",_xlfn.XLOOKUP(BR762,ABNT5101!$B$4:$B$9,ABNT5101!$C$4:$C$9))</f>
        <v>3</v>
      </c>
      <c r="BW762" s="132">
        <f>IF(BR762="-","-",_xlfn.XLOOKUP(BR762,ABNT5101!$B$4:$B$9,ABNT5101!$D$4:$D$9))</f>
        <v>0.6</v>
      </c>
      <c r="BX762" s="18" t="str">
        <f t="shared" si="393"/>
        <v>ATENDE</v>
      </c>
      <c r="BY762" s="18" t="str">
        <f t="shared" si="394"/>
        <v>ATENDE</v>
      </c>
      <c r="BZ762" s="18" t="str">
        <f t="shared" si="395"/>
        <v>ATENDE</v>
      </c>
      <c r="CA762" s="22" t="str">
        <f t="shared" si="401"/>
        <v>P6</v>
      </c>
      <c r="CB762" s="23">
        <f t="shared" si="396"/>
        <v>0.21666666666666656</v>
      </c>
      <c r="CC762" s="22">
        <v>3.65</v>
      </c>
      <c r="CD762" s="22">
        <v>2.13</v>
      </c>
      <c r="CE762" s="130">
        <f>IF(CA762="-","-",_xlfn.XLOOKUP(CA762,ABNT5101!$B$4:$B$9,ABNT5101!$C$4:$C$9))</f>
        <v>3</v>
      </c>
      <c r="CF762" s="130">
        <f>IF(CA762="-","-",_xlfn.XLOOKUP(CA762,ABNT5101!$B$4:$B$9,ABNT5101!$D$4:$D$9))</f>
        <v>0.6</v>
      </c>
      <c r="CG762" s="18" t="str">
        <f t="shared" si="397"/>
        <v>ATENDE</v>
      </c>
      <c r="CH762" s="18" t="str">
        <f t="shared" si="398"/>
        <v>ATENDE</v>
      </c>
      <c r="CI762" s="18" t="str">
        <f t="shared" si="399"/>
        <v>ATENDE</v>
      </c>
      <c r="CJ762" s="133" t="str">
        <f>_xlfn.XLOOKUP(CK762,'Banco de dados'!$B:$B,'Banco de dados'!$D:$D)</f>
        <v>SX LIGHTING</v>
      </c>
      <c r="CK762" s="25" t="s">
        <v>801</v>
      </c>
      <c r="CL762" s="24" t="str">
        <f>_xlfn.XLOOKUP(CK762,'Banco de dados'!$B:$B,'Banco de dados'!$E:$E)</f>
        <v>SXINEVO030K40L12CZF7PHF</v>
      </c>
      <c r="CM762" s="24"/>
      <c r="CN762" s="24" t="e">
        <f>IF(CM762="-","-",_xlfn.XLOOKUP(CM762,'Banco de dados'!$B:$B,'Banco de dados'!$E:$E))</f>
        <v>#N/A</v>
      </c>
      <c r="CO762" s="26">
        <f t="shared" si="404"/>
        <v>1</v>
      </c>
      <c r="CP762" s="24">
        <f>_xlfn.XLOOKUP(CK762,'Banco de dados'!$B:$B,'Banco de dados'!$H:$H)</f>
        <v>31</v>
      </c>
      <c r="CQ762" s="24" t="e">
        <f>_xlfn.XLOOKUP(CM762,'Banco de dados'!$B:$B,'Banco de dados'!$H:$H)</f>
        <v>#N/A</v>
      </c>
      <c r="CR762" s="24">
        <f>_xlfn.XLOOKUP(CK762,'Banco de dados'!$B:$B,'Banco de dados'!$F:$F)</f>
        <v>5270</v>
      </c>
      <c r="CS762" s="24">
        <f>_xlfn.XLOOKUP(CM762,'Banco de dados'!$B:$B,'Banco de dados'!$F:$F)</f>
        <v>0</v>
      </c>
      <c r="CT762" s="25">
        <v>0</v>
      </c>
      <c r="CU762" s="25">
        <v>8</v>
      </c>
      <c r="CV762" s="24" t="str">
        <f>IF(AI762&lt;=0.5,"Curto I",IF(AND(AI762&gt;='Braços de IP'!$B$9,AI762&lt;='Braços de IP'!$D$9),'Braços de IP'!$E$9,IF(AND(AI762&gt;='Braços de IP'!$B$10,AI762&lt;='Braços de IP'!$D$10),'Braços de IP'!$E$10,IF(AND(AI762&gt;='Braços de IP'!$B$11,AI762&lt;='Braços de IP'!$D$11),'Braços de IP'!$E$11,IF(AND(AI762&gt;='Braços de IP'!$B$12,AI762&lt;='Braços de IP'!$D$12),'Braços de IP'!$E$12,IF(AND(AI762&gt;='Braços de IP'!$B$13,AI762&lt;='Braços de IP'!$D$13),'Braços de IP'!$E$13,IF(AND(AI762&gt;='Braços de IP'!$B$14,AI762&lt;='Braços de IP'!$D$14),'Braços de IP'!$E$14,"ERRO")))))))</f>
        <v>Curto II</v>
      </c>
      <c r="CW762" s="25"/>
      <c r="CX762" s="24" t="str">
        <f>IF($CW762="","",VLOOKUP($CW762,'Braços de IP'!$E$9:$I$15,2,0))</f>
        <v/>
      </c>
      <c r="CY762" s="27" t="str">
        <f>IF($CW762="","",VLOOKUP($CW762,'Braços de IP'!$E$9:$I$15,5,0))</f>
        <v/>
      </c>
      <c r="CZ762" s="24"/>
      <c r="DA762" s="24"/>
      <c r="DB762" s="24"/>
      <c r="DC762" s="24"/>
      <c r="DD762" s="24"/>
      <c r="DE762" s="24"/>
      <c r="DF762" s="28">
        <f t="shared" si="405"/>
        <v>31</v>
      </c>
      <c r="DG762" s="29">
        <f t="shared" si="406"/>
        <v>250</v>
      </c>
      <c r="DH762" s="28">
        <f t="shared" si="407"/>
        <v>281</v>
      </c>
      <c r="DI762" s="30">
        <f t="shared" si="408"/>
        <v>0.876</v>
      </c>
      <c r="DJ762" s="31"/>
      <c r="DK762" s="32"/>
      <c r="DL762" s="15" t="s">
        <v>141</v>
      </c>
      <c r="DM762" s="15"/>
      <c r="DO762" s="33">
        <f t="shared" si="409"/>
        <v>0.88928571428571423</v>
      </c>
    </row>
    <row r="763" spans="1:122" ht="15.75" hidden="1" customHeight="1" x14ac:dyDescent="0.3">
      <c r="C763" t="s">
        <v>1006</v>
      </c>
      <c r="D763" s="15">
        <v>254</v>
      </c>
      <c r="E763" s="15" t="s">
        <v>132</v>
      </c>
      <c r="F763" s="15" t="s">
        <v>427</v>
      </c>
      <c r="G763" s="15">
        <v>-29.98607007</v>
      </c>
      <c r="H763" s="15">
        <v>-50.131163559999997</v>
      </c>
      <c r="I763" s="15" t="s">
        <v>134</v>
      </c>
      <c r="J763" s="15" t="s">
        <v>135</v>
      </c>
      <c r="K763" s="15" t="s">
        <v>136</v>
      </c>
      <c r="L763" s="15" t="s">
        <v>148</v>
      </c>
      <c r="M763" s="15">
        <v>250</v>
      </c>
      <c r="N763" s="15">
        <v>30</v>
      </c>
      <c r="O763" s="15">
        <v>0</v>
      </c>
      <c r="P763" s="15">
        <f t="shared" si="403"/>
        <v>500</v>
      </c>
      <c r="Q763" s="20">
        <v>2</v>
      </c>
      <c r="R763" s="16">
        <v>4</v>
      </c>
      <c r="S763" s="16">
        <v>6</v>
      </c>
      <c r="T763" s="15"/>
      <c r="U763" s="15"/>
      <c r="V763" s="15">
        <v>0</v>
      </c>
      <c r="W763" s="15">
        <v>2.5</v>
      </c>
      <c r="X763" s="15">
        <v>0</v>
      </c>
      <c r="Y763" s="15">
        <v>0</v>
      </c>
      <c r="Z763" s="15">
        <v>0</v>
      </c>
      <c r="AA763" s="15">
        <v>2</v>
      </c>
      <c r="AB763" s="15">
        <v>3.5</v>
      </c>
      <c r="AC763" s="15" t="s">
        <v>138</v>
      </c>
      <c r="AD763" s="15" t="s">
        <v>139</v>
      </c>
      <c r="AE763" s="15">
        <v>17.100000000000001</v>
      </c>
      <c r="AF763" s="15">
        <v>5.6</v>
      </c>
      <c r="AG763" s="15">
        <v>1</v>
      </c>
      <c r="AH763" s="15">
        <v>0.2</v>
      </c>
      <c r="AI763" s="15">
        <v>1.3</v>
      </c>
      <c r="AJ763" s="16">
        <f t="shared" si="380"/>
        <v>1.1000000000000001</v>
      </c>
      <c r="AK763" s="16" t="s">
        <v>135</v>
      </c>
      <c r="AL763" s="16" t="s">
        <v>135</v>
      </c>
      <c r="AM763" s="15" t="s">
        <v>140</v>
      </c>
      <c r="AN763" s="16">
        <f t="shared" si="381"/>
        <v>2</v>
      </c>
      <c r="AO763" s="16">
        <v>0</v>
      </c>
      <c r="AP763" s="16">
        <v>0</v>
      </c>
      <c r="AQ763" s="16">
        <v>0</v>
      </c>
      <c r="AR763" s="16">
        <v>0</v>
      </c>
      <c r="AS763" s="16">
        <v>0</v>
      </c>
      <c r="AT763" s="16" t="s">
        <v>135</v>
      </c>
      <c r="AU763" s="17">
        <f t="shared" si="382"/>
        <v>0</v>
      </c>
      <c r="AV763" s="17"/>
      <c r="AW763" s="17">
        <f>VLOOKUP(I763,ABNT5101!$I$3:$J$9,2)</f>
        <v>7.5</v>
      </c>
      <c r="AX763" s="17">
        <f>VLOOKUP(I763,ABNT5101!$I$3:$M$9,5)</f>
        <v>0.18</v>
      </c>
      <c r="AY763" s="131" t="str">
        <f>_xlfn.XLOOKUP(I763,ABNT5101!$I:$I,ABNT5101!$L:$L)</f>
        <v>-</v>
      </c>
      <c r="AZ763" s="131">
        <f>_xlfn.XLOOKUP(I763,ABNT5101!$I:$I,ABNT5101!M:M)</f>
        <v>0.18</v>
      </c>
      <c r="BA763" s="131" t="str">
        <f>_xlfn.XLOOKUP(I763,ABNT5101!$I:$I,ABNT5101!N:N)</f>
        <v>-</v>
      </c>
      <c r="BB763" s="131">
        <f>_xlfn.XLOOKUP(I763,ABNT5101!$I:$I,ABNT5101!O:O)</f>
        <v>16</v>
      </c>
      <c r="BC763" s="18" t="str">
        <f t="shared" si="383"/>
        <v>ATENDE</v>
      </c>
      <c r="BD763" s="19">
        <f t="shared" si="384"/>
        <v>1.8213333333333335</v>
      </c>
      <c r="BE763" s="19">
        <f t="shared" si="385"/>
        <v>3.0555555555555554</v>
      </c>
      <c r="BF763" s="19" t="str">
        <f t="shared" si="386"/>
        <v>-</v>
      </c>
      <c r="BG763" s="20">
        <v>21.16</v>
      </c>
      <c r="BH763" s="20">
        <v>0.73</v>
      </c>
      <c r="BI763" s="20"/>
      <c r="BJ763" s="20"/>
      <c r="BK763" s="21"/>
      <c r="BL763" s="20"/>
      <c r="BM763" s="18" t="str">
        <f t="shared" si="387"/>
        <v>ATENDE</v>
      </c>
      <c r="BN763" s="18" t="str">
        <f t="shared" si="388"/>
        <v>ATENDE</v>
      </c>
      <c r="BO763" s="18" t="str">
        <f t="shared" si="389"/>
        <v>ATENDE</v>
      </c>
      <c r="BP763" s="18" t="str">
        <f t="shared" si="390"/>
        <v>ATENDE</v>
      </c>
      <c r="BQ763" s="22" t="str">
        <f t="shared" si="391"/>
        <v>C5</v>
      </c>
      <c r="BR763" s="22" t="str">
        <f t="shared" si="402"/>
        <v>P6</v>
      </c>
      <c r="BS763" s="23">
        <f t="shared" si="392"/>
        <v>0.7699999999999998</v>
      </c>
      <c r="BT763" s="20">
        <v>5.31</v>
      </c>
      <c r="BU763" s="20">
        <v>2.74</v>
      </c>
      <c r="BV763" s="132">
        <f>IF(BR763="-","-",_xlfn.XLOOKUP(BR763,ABNT5101!$B$4:$B$9,ABNT5101!$C$4:$C$9))</f>
        <v>3</v>
      </c>
      <c r="BW763" s="132">
        <f>IF(BR763="-","-",_xlfn.XLOOKUP(BR763,ABNT5101!$B$4:$B$9,ABNT5101!$D$4:$D$9))</f>
        <v>0.6</v>
      </c>
      <c r="BX763" s="18" t="str">
        <f t="shared" si="393"/>
        <v>ATENDE</v>
      </c>
      <c r="BY763" s="18" t="str">
        <f t="shared" si="394"/>
        <v>ATENDE</v>
      </c>
      <c r="BZ763" s="18" t="str">
        <f t="shared" si="395"/>
        <v>ATENDE</v>
      </c>
      <c r="CA763" s="22" t="str">
        <f t="shared" si="401"/>
        <v>P6</v>
      </c>
      <c r="CB763" s="23">
        <f t="shared" si="396"/>
        <v>1.3333333333333419E-2</v>
      </c>
      <c r="CC763" s="22">
        <v>3.04</v>
      </c>
      <c r="CD763" s="22">
        <v>1.62</v>
      </c>
      <c r="CE763" s="130">
        <f>IF(CA763="-","-",_xlfn.XLOOKUP(CA763,ABNT5101!$B$4:$B$9,ABNT5101!$C$4:$C$9))</f>
        <v>3</v>
      </c>
      <c r="CF763" s="130">
        <f>IF(CA763="-","-",_xlfn.XLOOKUP(CA763,ABNT5101!$B$4:$B$9,ABNT5101!$D$4:$D$9))</f>
        <v>0.6</v>
      </c>
      <c r="CG763" s="18" t="str">
        <f t="shared" si="397"/>
        <v>ATENDE</v>
      </c>
      <c r="CH763" s="18" t="str">
        <f t="shared" si="398"/>
        <v>ATENDE</v>
      </c>
      <c r="CI763" s="18" t="str">
        <f t="shared" si="399"/>
        <v>ATENDE</v>
      </c>
      <c r="CJ763" s="133" t="str">
        <f>_xlfn.XLOOKUP(CK763,'Banco de dados'!$B:$B,'Banco de dados'!$D:$D)</f>
        <v>TECNOWATT</v>
      </c>
      <c r="CK763" s="25" t="s">
        <v>824</v>
      </c>
      <c r="CL763" s="24" t="str">
        <f>_xlfn.XLOOKUP(CK763,'Banco de dados'!$B:$B,'Banco de dados'!$E:$E)</f>
        <v>SIGSAGPTLRRSSNDL_30W_38IBBRS
1-10C1MUN6.5</v>
      </c>
      <c r="CM763" s="24"/>
      <c r="CN763" s="24" t="e">
        <f>IF(CM763="-","-",_xlfn.XLOOKUP(CM763,'Banco de dados'!$B:$B,'Banco de dados'!$E:$E))</f>
        <v>#N/A</v>
      </c>
      <c r="CO763" s="26">
        <f t="shared" si="404"/>
        <v>1</v>
      </c>
      <c r="CP763" s="24">
        <f>_xlfn.XLOOKUP(CK763,'Banco de dados'!$B:$B,'Banco de dados'!$H:$H)</f>
        <v>30</v>
      </c>
      <c r="CQ763" s="24">
        <f>_xlfn.XLOOKUP(CM763,'Banco de dados'!$B:$B,'Banco de dados'!$H:$H)</f>
        <v>0</v>
      </c>
      <c r="CR763" s="24">
        <f>_xlfn.XLOOKUP(CK763,'Banco de dados'!$B:$B,'Banco de dados'!$F:$F)</f>
        <v>5266</v>
      </c>
      <c r="CS763" s="24">
        <f>_xlfn.XLOOKUP(CM763,'Banco de dados'!$B:$B,'Banco de dados'!$F:$F)</f>
        <v>0</v>
      </c>
      <c r="CT763" s="25">
        <v>0</v>
      </c>
      <c r="CU763" s="25">
        <v>5</v>
      </c>
      <c r="CV763" s="24" t="str">
        <f>IF(AI763&lt;=0.5,"Curto I",IF(AND(AI763&gt;='Braços de IP'!$B$9,AI763&lt;='Braços de IP'!$D$9),'Braços de IP'!$E$9,IF(AND(AI763&gt;='Braços de IP'!$B$10,AI763&lt;='Braços de IP'!$D$10),'Braços de IP'!$E$10,IF(AND(AI763&gt;='Braços de IP'!$B$11,AI763&lt;='Braços de IP'!$D$11),'Braços de IP'!$E$11,IF(AND(AI763&gt;='Braços de IP'!$B$12,AI763&lt;='Braços de IP'!$D$12),'Braços de IP'!$E$12,IF(AND(AI763&gt;='Braços de IP'!$B$13,AI763&lt;='Braços de IP'!$D$13),'Braços de IP'!$E$13,IF(AND(AI763&gt;='Braços de IP'!$B$14,AI763&lt;='Braços de IP'!$D$14),'Braços de IP'!$E$14,"ERRO")))))))</f>
        <v>Curto II</v>
      </c>
      <c r="CW763" s="25"/>
      <c r="CX763" s="24" t="str">
        <f>IF($CW763="","",VLOOKUP($CW763,'Braços de IP'!$E$9:$I$15,2,0))</f>
        <v/>
      </c>
      <c r="CY763" s="27" t="str">
        <f>IF($CW763="","",VLOOKUP($CW763,'Braços de IP'!$E$9:$I$15,5,0))</f>
        <v/>
      </c>
      <c r="CZ763" s="24"/>
      <c r="DA763" s="24"/>
      <c r="DB763" s="24"/>
      <c r="DC763" s="24"/>
      <c r="DD763" s="24"/>
      <c r="DE763" s="24"/>
      <c r="DF763" s="28">
        <f t="shared" si="405"/>
        <v>30</v>
      </c>
      <c r="DG763" s="29">
        <f t="shared" si="406"/>
        <v>250</v>
      </c>
      <c r="DH763" s="28">
        <f t="shared" si="407"/>
        <v>280</v>
      </c>
      <c r="DI763" s="30">
        <f t="shared" si="408"/>
        <v>0.88</v>
      </c>
      <c r="DJ763" s="31"/>
      <c r="DK763" s="32"/>
      <c r="DL763" s="15" t="s">
        <v>141</v>
      </c>
      <c r="DM763" s="15"/>
      <c r="DO763" s="33">
        <f t="shared" si="409"/>
        <v>0.8928571428571429</v>
      </c>
    </row>
    <row r="764" spans="1:122" ht="15.75" hidden="1" customHeight="1" x14ac:dyDescent="0.3">
      <c r="A764" s="156" t="s">
        <v>1017</v>
      </c>
      <c r="B764" s="156"/>
      <c r="C764" t="s">
        <v>1006</v>
      </c>
      <c r="D764" s="15">
        <v>255</v>
      </c>
      <c r="E764" s="15" t="s">
        <v>153</v>
      </c>
      <c r="F764" s="15" t="s">
        <v>428</v>
      </c>
      <c r="G764" s="15">
        <v>-29.984153119999998</v>
      </c>
      <c r="H764" s="15">
        <v>-50.129330920000001</v>
      </c>
      <c r="I764" s="15" t="s">
        <v>319</v>
      </c>
      <c r="J764" s="15" t="s">
        <v>135</v>
      </c>
      <c r="K764" s="15" t="s">
        <v>167</v>
      </c>
      <c r="L764" s="15" t="s">
        <v>137</v>
      </c>
      <c r="M764" s="15">
        <v>50</v>
      </c>
      <c r="N764" s="15">
        <v>0</v>
      </c>
      <c r="O764" s="15">
        <v>0</v>
      </c>
      <c r="P764" s="15">
        <f t="shared" si="403"/>
        <v>100</v>
      </c>
      <c r="Q764" s="20">
        <v>2</v>
      </c>
      <c r="R764" s="16">
        <v>2</v>
      </c>
      <c r="S764" s="16">
        <v>10</v>
      </c>
      <c r="T764" s="15"/>
      <c r="U764" s="15"/>
      <c r="V764" s="15">
        <v>0</v>
      </c>
      <c r="W764" s="15">
        <v>0</v>
      </c>
      <c r="X764" s="15">
        <v>28</v>
      </c>
      <c r="Y764" s="15">
        <v>0</v>
      </c>
      <c r="Z764" s="15">
        <v>0</v>
      </c>
      <c r="AA764" s="15">
        <v>0</v>
      </c>
      <c r="AB764" s="15">
        <v>0</v>
      </c>
      <c r="AC764" s="15" t="s">
        <v>288</v>
      </c>
      <c r="AD764" s="15" t="s">
        <v>139</v>
      </c>
      <c r="AE764" s="15">
        <v>19.5</v>
      </c>
      <c r="AF764" s="15">
        <v>7.5</v>
      </c>
      <c r="AG764" s="15">
        <v>1</v>
      </c>
      <c r="AH764" s="15">
        <v>0.5</v>
      </c>
      <c r="AI764" s="15">
        <v>1.3</v>
      </c>
      <c r="AJ764" s="16">
        <f t="shared" si="380"/>
        <v>0.8</v>
      </c>
      <c r="AK764" s="16" t="s">
        <v>135</v>
      </c>
      <c r="AL764" s="16" t="s">
        <v>135</v>
      </c>
      <c r="AM764" s="15" t="s">
        <v>140</v>
      </c>
      <c r="AN764" s="16">
        <f t="shared" si="381"/>
        <v>4</v>
      </c>
      <c r="AO764" s="16">
        <v>0</v>
      </c>
      <c r="AP764" s="16">
        <v>0</v>
      </c>
      <c r="AQ764" s="16">
        <v>0</v>
      </c>
      <c r="AR764" s="16">
        <v>0</v>
      </c>
      <c r="AS764" s="16">
        <v>0</v>
      </c>
      <c r="AT764" s="16" t="s">
        <v>135</v>
      </c>
      <c r="AU764" s="17">
        <f t="shared" si="382"/>
        <v>0</v>
      </c>
      <c r="AV764" s="17"/>
      <c r="AW764" s="17">
        <f>VLOOKUP(I764,ABNT5101!$I$3:$J$9,2)</f>
        <v>20</v>
      </c>
      <c r="AX764" s="17">
        <f>VLOOKUP(I764,ABNT5101!$I$3:$M$9,5)</f>
        <v>0.28000000000000003</v>
      </c>
      <c r="AY764" s="131" t="str">
        <f>_xlfn.XLOOKUP(I764,ABNT5101!$I:$I,ABNT5101!$L:$L)</f>
        <v>-</v>
      </c>
      <c r="AZ764" s="131">
        <f>_xlfn.XLOOKUP(I764,ABNT5101!$I:$I,ABNT5101!M:M)</f>
        <v>0.28000000000000003</v>
      </c>
      <c r="BA764" s="131" t="str">
        <f>_xlfn.XLOOKUP(I764,ABNT5101!$I:$I,ABNT5101!N:N)</f>
        <v>-</v>
      </c>
      <c r="BB764" s="131">
        <f>_xlfn.XLOOKUP(I764,ABNT5101!$I:$I,ABNT5101!O:O)</f>
        <v>14</v>
      </c>
      <c r="BC764" s="18" t="str">
        <f t="shared" si="383"/>
        <v>ATENDE</v>
      </c>
      <c r="BD764" s="19">
        <f t="shared" si="384"/>
        <v>3.0499999999999972E-2</v>
      </c>
      <c r="BE764" s="19">
        <f t="shared" si="385"/>
        <v>1.5714285714285712</v>
      </c>
      <c r="BF764" s="19" t="str">
        <f t="shared" si="386"/>
        <v>-</v>
      </c>
      <c r="BG764" s="20">
        <v>20.61</v>
      </c>
      <c r="BH764" s="20">
        <v>0.72</v>
      </c>
      <c r="BI764" s="20"/>
      <c r="BJ764" s="20"/>
      <c r="BK764" s="21"/>
      <c r="BL764" s="20"/>
      <c r="BM764" s="18" t="str">
        <f t="shared" si="387"/>
        <v>ATENDE</v>
      </c>
      <c r="BN764" s="18" t="str">
        <f t="shared" si="388"/>
        <v>ATENDE</v>
      </c>
      <c r="BO764" s="18" t="str">
        <f t="shared" si="389"/>
        <v>ATENDE</v>
      </c>
      <c r="BP764" s="18" t="str">
        <f t="shared" si="390"/>
        <v>ATENDE</v>
      </c>
      <c r="BQ764" s="22" t="str">
        <f t="shared" si="391"/>
        <v>C2</v>
      </c>
      <c r="BR764" s="22" t="str">
        <f t="shared" si="402"/>
        <v>P5</v>
      </c>
      <c r="BS764" s="23">
        <f t="shared" si="392"/>
        <v>1.8760000000000003</v>
      </c>
      <c r="BT764" s="20">
        <v>14.38</v>
      </c>
      <c r="BU764" s="20">
        <v>10.66</v>
      </c>
      <c r="BV764" s="132">
        <f>IF(BR764="-","-",_xlfn.XLOOKUP(BR764,ABNT5101!$B$4:$B$9,ABNT5101!$C$4:$C$9))</f>
        <v>5</v>
      </c>
      <c r="BW764" s="132">
        <f>IF(BR764="-","-",_xlfn.XLOOKUP(BR764,ABNT5101!$B$4:$B$9,ABNT5101!$D$4:$D$9))</f>
        <v>1</v>
      </c>
      <c r="BX764" s="18" t="str">
        <f t="shared" si="393"/>
        <v>ATENDE</v>
      </c>
      <c r="BY764" s="18" t="str">
        <f t="shared" si="394"/>
        <v>ATENDE</v>
      </c>
      <c r="BZ764" s="18" t="str">
        <f t="shared" si="395"/>
        <v>ATENDE</v>
      </c>
      <c r="CA764" s="22" t="s">
        <v>135</v>
      </c>
      <c r="CB764" s="23" t="e">
        <f t="shared" si="396"/>
        <v>#VALUE!</v>
      </c>
      <c r="CC764" s="22"/>
      <c r="CD764" s="22"/>
      <c r="CE764" s="130" t="str">
        <f>IF(CA764="-","-",_xlfn.XLOOKUP(CA764,ABNT5101!$B$4:$B$9,ABNT5101!$C$4:$C$9))</f>
        <v>-</v>
      </c>
      <c r="CF764" s="130" t="str">
        <f>IF(CA764="-","-",_xlfn.XLOOKUP(CA764,ABNT5101!$B$4:$B$9,ABNT5101!$D$4:$D$9))</f>
        <v>-</v>
      </c>
      <c r="CG764" s="18" t="str">
        <f t="shared" si="397"/>
        <v>-</v>
      </c>
      <c r="CH764" s="18" t="str">
        <f t="shared" si="398"/>
        <v>-</v>
      </c>
      <c r="CI764" s="18" t="str">
        <f t="shared" si="399"/>
        <v>-</v>
      </c>
      <c r="CJ764" s="133" t="str">
        <f>_xlfn.XLOOKUP(CK764,'Banco de dados'!$B:$B,'Banco de dados'!$D:$D)</f>
        <v>LEDSTAR</v>
      </c>
      <c r="CK764" s="25" t="str">
        <f>'Banco de dados'!B6</f>
        <v xml:space="preserve"> SL VT 9.1 28W</v>
      </c>
      <c r="CL764" s="24" t="str">
        <f>_xlfn.XLOOKUP(CK764,'Banco de dados'!$B:$B,'Banco de dados'!$E:$E)</f>
        <v>LUM LED SL VT 9.1 28W</v>
      </c>
      <c r="CM764" s="24"/>
      <c r="CN764" s="24" t="e">
        <f>IF(CM764="-","-",_xlfn.XLOOKUP(CM764,'Banco de dados'!$B:$B,'Banco de dados'!$E:$E))</f>
        <v>#N/A</v>
      </c>
      <c r="CO764" s="26">
        <f t="shared" si="404"/>
        <v>1</v>
      </c>
      <c r="CP764" s="24">
        <f>_xlfn.XLOOKUP(CK764,'Banco de dados'!$B:$B,'Banco de dados'!$H:$H)</f>
        <v>28</v>
      </c>
      <c r="CQ764" s="24" t="e">
        <f>_xlfn.XLOOKUP(CM764,'Banco de dados'!$B:$B,'Banco de dados'!$H:$H)</f>
        <v>#N/A</v>
      </c>
      <c r="CR764" s="24">
        <f>_xlfn.XLOOKUP(CK764,'Banco de dados'!$B:$B,'Banco de dados'!$F:$F)</f>
        <v>4927.3500000000004</v>
      </c>
      <c r="CS764" s="24">
        <f>_xlfn.XLOOKUP(CM764,'Banco de dados'!$B:$B,'Banco de dados'!$F:$F)</f>
        <v>0</v>
      </c>
      <c r="CT764" s="25">
        <v>0</v>
      </c>
      <c r="CU764" s="25"/>
      <c r="CV764" s="24" t="str">
        <f>IF(AI764&lt;=0.5,"Curto I",IF(AND(AI764&gt;='Braços de IP'!$B$9,AI764&lt;='Braços de IP'!$D$9),'Braços de IP'!$E$9,IF(AND(AI764&gt;='Braços de IP'!$B$10,AI764&lt;='Braços de IP'!$D$10),'Braços de IP'!$E$10,IF(AND(AI764&gt;='Braços de IP'!$B$11,AI764&lt;='Braços de IP'!$D$11),'Braços de IP'!$E$11,IF(AND(AI764&gt;='Braços de IP'!$B$12,AI764&lt;='Braços de IP'!$D$12),'Braços de IP'!$E$12,IF(AND(AI764&gt;='Braços de IP'!$B$13,AI764&lt;='Braços de IP'!$D$13),'Braços de IP'!$E$13,IF(AND(AI764&gt;='Braços de IP'!$B$14,AI764&lt;='Braços de IP'!$D$14),'Braços de IP'!$E$14,"ERRO")))))))</f>
        <v>Curto II</v>
      </c>
      <c r="CW764" s="25"/>
      <c r="CX764" s="24" t="str">
        <f>IF($CW764="","",VLOOKUP($CW764,'Braços de IP'!$E$9:$I$15,2,0))</f>
        <v/>
      </c>
      <c r="CY764" s="27" t="str">
        <f>IF($CW764="","",VLOOKUP($CW764,'Braços de IP'!$E$9:$I$15,5,0))</f>
        <v/>
      </c>
      <c r="CZ764" s="24"/>
      <c r="DA764" s="24"/>
      <c r="DB764" s="24"/>
      <c r="DC764" s="24"/>
      <c r="DD764" s="24"/>
      <c r="DE764" s="24"/>
      <c r="DF764" s="28">
        <f t="shared" si="405"/>
        <v>28</v>
      </c>
      <c r="DG764" s="29">
        <f t="shared" si="406"/>
        <v>50</v>
      </c>
      <c r="DH764" s="28">
        <f t="shared" si="407"/>
        <v>78</v>
      </c>
      <c r="DI764" s="30">
        <f t="shared" si="408"/>
        <v>0.43999999999999995</v>
      </c>
      <c r="DJ764" s="31"/>
      <c r="DK764" s="32"/>
      <c r="DL764" s="15" t="s">
        <v>141</v>
      </c>
      <c r="DM764" s="15"/>
      <c r="DO764" s="33">
        <f t="shared" si="409"/>
        <v>0.44</v>
      </c>
    </row>
    <row r="765" spans="1:122" ht="15.75" hidden="1" customHeight="1" x14ac:dyDescent="0.3">
      <c r="A765" s="156" t="s">
        <v>1017</v>
      </c>
      <c r="B765" s="156"/>
      <c r="C765" t="s">
        <v>1006</v>
      </c>
      <c r="D765" s="15">
        <v>255</v>
      </c>
      <c r="E765" s="15" t="s">
        <v>153</v>
      </c>
      <c r="F765" s="15" t="s">
        <v>428</v>
      </c>
      <c r="G765" s="15">
        <v>-29.984153119999998</v>
      </c>
      <c r="H765" s="15">
        <v>-50.129330920000001</v>
      </c>
      <c r="I765" s="15" t="s">
        <v>319</v>
      </c>
      <c r="J765" s="15" t="s">
        <v>135</v>
      </c>
      <c r="K765" s="15" t="s">
        <v>167</v>
      </c>
      <c r="L765" s="15" t="s">
        <v>137</v>
      </c>
      <c r="M765" s="15">
        <v>50</v>
      </c>
      <c r="N765" s="15">
        <v>0</v>
      </c>
      <c r="O765" s="15">
        <v>0</v>
      </c>
      <c r="P765" s="15">
        <f t="shared" si="403"/>
        <v>100</v>
      </c>
      <c r="Q765" s="20">
        <v>2</v>
      </c>
      <c r="R765" s="16">
        <v>2</v>
      </c>
      <c r="S765" s="16">
        <v>10</v>
      </c>
      <c r="T765" s="15"/>
      <c r="U765" s="15"/>
      <c r="V765" s="15">
        <v>0</v>
      </c>
      <c r="W765" s="15">
        <v>0</v>
      </c>
      <c r="X765" s="15">
        <v>28</v>
      </c>
      <c r="Y765" s="15">
        <v>0</v>
      </c>
      <c r="Z765" s="15">
        <v>0</v>
      </c>
      <c r="AA765" s="15">
        <v>0</v>
      </c>
      <c r="AB765" s="15">
        <v>0</v>
      </c>
      <c r="AC765" s="15" t="s">
        <v>288</v>
      </c>
      <c r="AD765" s="15" t="s">
        <v>139</v>
      </c>
      <c r="AE765" s="15">
        <v>19.5</v>
      </c>
      <c r="AF765" s="15">
        <v>7.5</v>
      </c>
      <c r="AG765" s="15">
        <v>1</v>
      </c>
      <c r="AH765" s="15">
        <v>0.5</v>
      </c>
      <c r="AI765" s="15">
        <v>1.3</v>
      </c>
      <c r="AJ765" s="16">
        <f t="shared" si="380"/>
        <v>0.8</v>
      </c>
      <c r="AK765" s="16" t="s">
        <v>135</v>
      </c>
      <c r="AL765" s="16" t="s">
        <v>135</v>
      </c>
      <c r="AM765" s="15" t="s">
        <v>140</v>
      </c>
      <c r="AN765" s="16">
        <f t="shared" si="381"/>
        <v>4</v>
      </c>
      <c r="AO765" s="16">
        <v>0</v>
      </c>
      <c r="AP765" s="16">
        <v>0</v>
      </c>
      <c r="AQ765" s="16">
        <v>0</v>
      </c>
      <c r="AR765" s="16">
        <v>0</v>
      </c>
      <c r="AS765" s="16">
        <v>0</v>
      </c>
      <c r="AT765" s="16" t="s">
        <v>135</v>
      </c>
      <c r="AU765" s="17">
        <f t="shared" si="382"/>
        <v>0</v>
      </c>
      <c r="AV765" s="17"/>
      <c r="AW765" s="17">
        <f>VLOOKUP(I765,ABNT5101!$I$3:$J$9,2)</f>
        <v>20</v>
      </c>
      <c r="AX765" s="17">
        <f>VLOOKUP(I765,ABNT5101!$I$3:$M$9,5)</f>
        <v>0.28000000000000003</v>
      </c>
      <c r="AY765" s="131" t="str">
        <f>_xlfn.XLOOKUP(I765,ABNT5101!$I:$I,ABNT5101!$L:$L)</f>
        <v>-</v>
      </c>
      <c r="AZ765" s="131">
        <f>_xlfn.XLOOKUP(I765,ABNT5101!$I:$I,ABNT5101!M:M)</f>
        <v>0.28000000000000003</v>
      </c>
      <c r="BA765" s="131" t="str">
        <f>_xlfn.XLOOKUP(I765,ABNT5101!$I:$I,ABNT5101!N:N)</f>
        <v>-</v>
      </c>
      <c r="BB765" s="131">
        <f>_xlfn.XLOOKUP(I765,ABNT5101!$I:$I,ABNT5101!O:O)</f>
        <v>14</v>
      </c>
      <c r="BC765" s="18" t="str">
        <f t="shared" si="383"/>
        <v>ATENDE</v>
      </c>
      <c r="BD765" s="19">
        <f t="shared" si="384"/>
        <v>0.246</v>
      </c>
      <c r="BE765" s="19">
        <f t="shared" si="385"/>
        <v>1.8928571428571428</v>
      </c>
      <c r="BF765" s="19" t="str">
        <f t="shared" si="386"/>
        <v>-</v>
      </c>
      <c r="BG765" s="20">
        <v>24.92</v>
      </c>
      <c r="BH765" s="20">
        <v>0.81</v>
      </c>
      <c r="BI765" s="20"/>
      <c r="BJ765" s="20"/>
      <c r="BK765" s="21"/>
      <c r="BL765" s="20"/>
      <c r="BM765" s="18" t="str">
        <f t="shared" si="387"/>
        <v>ATENDE</v>
      </c>
      <c r="BN765" s="18" t="str">
        <f t="shared" si="388"/>
        <v>ATENDE</v>
      </c>
      <c r="BO765" s="18" t="str">
        <f t="shared" si="389"/>
        <v>ATENDE</v>
      </c>
      <c r="BP765" s="18" t="str">
        <f t="shared" si="390"/>
        <v>ATENDE</v>
      </c>
      <c r="BQ765" s="22" t="str">
        <f t="shared" si="391"/>
        <v>C2</v>
      </c>
      <c r="BR765" s="22" t="str">
        <f t="shared" si="402"/>
        <v>P5</v>
      </c>
      <c r="BS765" s="23">
        <f t="shared" si="392"/>
        <v>2.0179999999999998</v>
      </c>
      <c r="BT765" s="20">
        <v>15.09</v>
      </c>
      <c r="BU765" s="20">
        <v>11.75</v>
      </c>
      <c r="BV765" s="132">
        <f>IF(BR765="-","-",_xlfn.XLOOKUP(BR765,ABNT5101!$B$4:$B$9,ABNT5101!$C$4:$C$9))</f>
        <v>5</v>
      </c>
      <c r="BW765" s="132">
        <f>IF(BR765="-","-",_xlfn.XLOOKUP(BR765,ABNT5101!$B$4:$B$9,ABNT5101!$D$4:$D$9))</f>
        <v>1</v>
      </c>
      <c r="BX765" s="18" t="str">
        <f t="shared" si="393"/>
        <v>ATENDE</v>
      </c>
      <c r="BY765" s="18" t="str">
        <f t="shared" si="394"/>
        <v>ATENDE</v>
      </c>
      <c r="BZ765" s="18" t="str">
        <f t="shared" si="395"/>
        <v>ATENDE</v>
      </c>
      <c r="CA765" s="22" t="s">
        <v>135</v>
      </c>
      <c r="CB765" s="23" t="e">
        <f t="shared" si="396"/>
        <v>#VALUE!</v>
      </c>
      <c r="CC765" s="22"/>
      <c r="CD765" s="22"/>
      <c r="CE765" s="130" t="str">
        <f>IF(CA765="-","-",_xlfn.XLOOKUP(CA765,ABNT5101!$B$4:$B$9,ABNT5101!$C$4:$C$9))</f>
        <v>-</v>
      </c>
      <c r="CF765" s="130" t="str">
        <f>IF(CA765="-","-",_xlfn.XLOOKUP(CA765,ABNT5101!$B$4:$B$9,ABNT5101!$D$4:$D$9))</f>
        <v>-</v>
      </c>
      <c r="CG765" s="18" t="str">
        <f t="shared" si="397"/>
        <v>-</v>
      </c>
      <c r="CH765" s="18" t="str">
        <f t="shared" si="398"/>
        <v>-</v>
      </c>
      <c r="CI765" s="18" t="str">
        <f t="shared" si="399"/>
        <v>-</v>
      </c>
      <c r="CJ765" s="133" t="str">
        <f>_xlfn.XLOOKUP(CK765,'Banco de dados'!$B:$B,'Banco de dados'!$D:$D)</f>
        <v>SX LIGHTING</v>
      </c>
      <c r="CK765" s="25" t="str">
        <f>'Banco de dados'!B55</f>
        <v>SX-INEVO030HF</v>
      </c>
      <c r="CL765" s="24" t="str">
        <f>_xlfn.XLOOKUP(CK765,'Banco de dados'!$B:$B,'Banco de dados'!$E:$E)</f>
        <v>SXINEVO030K40L12CZF7PHF</v>
      </c>
      <c r="CM765" s="24"/>
      <c r="CN765" s="24" t="e">
        <f>IF(CM765="-","-",_xlfn.XLOOKUP(CM765,'Banco de dados'!$B:$B,'Banco de dados'!$E:$E))</f>
        <v>#N/A</v>
      </c>
      <c r="CO765" s="26">
        <f t="shared" si="404"/>
        <v>1</v>
      </c>
      <c r="CP765" s="24">
        <f>_xlfn.XLOOKUP(CK765,'Banco de dados'!$B:$B,'Banco de dados'!$H:$H)</f>
        <v>31</v>
      </c>
      <c r="CQ765" s="24" t="e">
        <f>_xlfn.XLOOKUP(CM765,'Banco de dados'!$B:$B,'Banco de dados'!$H:$H)</f>
        <v>#N/A</v>
      </c>
      <c r="CR765" s="24">
        <f>_xlfn.XLOOKUP(CK765,'Banco de dados'!$B:$B,'Banco de dados'!$F:$F)</f>
        <v>5270</v>
      </c>
      <c r="CS765" s="24" t="e">
        <f>_xlfn.XLOOKUP(CM765,'Banco de dados'!$B:$B,'Banco de dados'!$F:$F)</f>
        <v>#N/A</v>
      </c>
      <c r="CT765" s="25">
        <v>0</v>
      </c>
      <c r="CU765" s="25"/>
      <c r="CV765" s="24" t="str">
        <f>IF(AI765&lt;=0.5,"Curto I",IF(AND(AI765&gt;='Braços de IP'!$B$9,AI765&lt;='Braços de IP'!$D$9),'Braços de IP'!$E$9,IF(AND(AI765&gt;='Braços de IP'!$B$10,AI765&lt;='Braços de IP'!$D$10),'Braços de IP'!$E$10,IF(AND(AI765&gt;='Braços de IP'!$B$11,AI765&lt;='Braços de IP'!$D$11),'Braços de IP'!$E$11,IF(AND(AI765&gt;='Braços de IP'!$B$12,AI765&lt;='Braços de IP'!$D$12),'Braços de IP'!$E$12,IF(AND(AI765&gt;='Braços de IP'!$B$13,AI765&lt;='Braços de IP'!$D$13),'Braços de IP'!$E$13,IF(AND(AI765&gt;='Braços de IP'!$B$14,AI765&lt;='Braços de IP'!$D$14),'Braços de IP'!$E$14,"ERRO")))))))</f>
        <v>Curto II</v>
      </c>
      <c r="CW765" s="25"/>
      <c r="CX765" s="24" t="str">
        <f>IF($CW765="","",VLOOKUP($CW765,'Braços de IP'!$E$9:$I$15,2,0))</f>
        <v/>
      </c>
      <c r="CY765" s="27" t="str">
        <f>IF($CW765="","",VLOOKUP($CW765,'Braços de IP'!$E$9:$I$15,5,0))</f>
        <v/>
      </c>
      <c r="CZ765" s="24"/>
      <c r="DA765" s="24"/>
      <c r="DB765" s="24"/>
      <c r="DC765" s="24"/>
      <c r="DD765" s="24"/>
      <c r="DE765" s="24"/>
      <c r="DF765" s="28">
        <f t="shared" si="405"/>
        <v>31</v>
      </c>
      <c r="DG765" s="29">
        <f t="shared" si="406"/>
        <v>50</v>
      </c>
      <c r="DH765" s="28">
        <f t="shared" si="407"/>
        <v>81</v>
      </c>
      <c r="DI765" s="30">
        <f t="shared" si="408"/>
        <v>0.38</v>
      </c>
      <c r="DJ765" s="31"/>
      <c r="DK765" s="32"/>
      <c r="DL765" s="15" t="s">
        <v>141</v>
      </c>
      <c r="DM765" s="15"/>
      <c r="DO765" s="33">
        <f t="shared" si="409"/>
        <v>0.38</v>
      </c>
    </row>
    <row r="766" spans="1:122" ht="15.75" hidden="1" customHeight="1" x14ac:dyDescent="0.3">
      <c r="A766" s="156" t="s">
        <v>1017</v>
      </c>
      <c r="B766" s="156"/>
      <c r="C766" t="s">
        <v>1006</v>
      </c>
      <c r="D766" s="15">
        <v>255</v>
      </c>
      <c r="E766" s="15" t="s">
        <v>153</v>
      </c>
      <c r="F766" s="15" t="s">
        <v>428</v>
      </c>
      <c r="G766" s="15">
        <v>-29.984153119999998</v>
      </c>
      <c r="H766" s="15">
        <v>-50.129330920000001</v>
      </c>
      <c r="I766" s="15" t="s">
        <v>319</v>
      </c>
      <c r="J766" s="15" t="s">
        <v>135</v>
      </c>
      <c r="K766" s="15" t="s">
        <v>167</v>
      </c>
      <c r="L766" s="15" t="s">
        <v>137</v>
      </c>
      <c r="M766" s="15">
        <v>50</v>
      </c>
      <c r="N766" s="15">
        <v>0</v>
      </c>
      <c r="O766" s="15">
        <v>0</v>
      </c>
      <c r="P766" s="15">
        <f t="shared" si="403"/>
        <v>100</v>
      </c>
      <c r="Q766" s="20">
        <v>2</v>
      </c>
      <c r="R766" s="16">
        <v>2</v>
      </c>
      <c r="S766" s="16">
        <v>10</v>
      </c>
      <c r="T766" s="15"/>
      <c r="U766" s="15"/>
      <c r="V766" s="15">
        <v>0</v>
      </c>
      <c r="W766" s="15">
        <v>0</v>
      </c>
      <c r="X766" s="15">
        <v>28</v>
      </c>
      <c r="Y766" s="15">
        <v>0</v>
      </c>
      <c r="Z766" s="15">
        <v>0</v>
      </c>
      <c r="AA766" s="15">
        <v>0</v>
      </c>
      <c r="AB766" s="15">
        <v>0</v>
      </c>
      <c r="AC766" s="15" t="s">
        <v>288</v>
      </c>
      <c r="AD766" s="15" t="s">
        <v>139</v>
      </c>
      <c r="AE766" s="15">
        <v>19.5</v>
      </c>
      <c r="AF766" s="15">
        <v>7.5</v>
      </c>
      <c r="AG766" s="15">
        <v>1</v>
      </c>
      <c r="AH766" s="15">
        <v>0.5</v>
      </c>
      <c r="AI766" s="15">
        <v>1.3</v>
      </c>
      <c r="AJ766" s="16">
        <f t="shared" si="380"/>
        <v>0.8</v>
      </c>
      <c r="AK766" s="16" t="s">
        <v>135</v>
      </c>
      <c r="AL766" s="16" t="s">
        <v>135</v>
      </c>
      <c r="AM766" s="15" t="s">
        <v>140</v>
      </c>
      <c r="AN766" s="16">
        <f t="shared" si="381"/>
        <v>4</v>
      </c>
      <c r="AO766" s="16">
        <v>0</v>
      </c>
      <c r="AP766" s="16">
        <v>0</v>
      </c>
      <c r="AQ766" s="16">
        <v>0</v>
      </c>
      <c r="AR766" s="16">
        <v>0</v>
      </c>
      <c r="AS766" s="16">
        <v>0</v>
      </c>
      <c r="AT766" s="16" t="s">
        <v>135</v>
      </c>
      <c r="AU766" s="17">
        <f t="shared" si="382"/>
        <v>0</v>
      </c>
      <c r="AV766" s="17"/>
      <c r="AW766" s="17">
        <f>VLOOKUP(I766,ABNT5101!$I$3:$J$9,2)</f>
        <v>20</v>
      </c>
      <c r="AX766" s="17">
        <f>VLOOKUP(I766,ABNT5101!$I$3:$M$9,5)</f>
        <v>0.28000000000000003</v>
      </c>
      <c r="AY766" s="131" t="str">
        <f>_xlfn.XLOOKUP(I766,ABNT5101!$I:$I,ABNT5101!$L:$L)</f>
        <v>-</v>
      </c>
      <c r="AZ766" s="131">
        <f>_xlfn.XLOOKUP(I766,ABNT5101!$I:$I,ABNT5101!M:M)</f>
        <v>0.28000000000000003</v>
      </c>
      <c r="BA766" s="131" t="str">
        <f>_xlfn.XLOOKUP(I766,ABNT5101!$I:$I,ABNT5101!N:N)</f>
        <v>-</v>
      </c>
      <c r="BB766" s="131">
        <f>_xlfn.XLOOKUP(I766,ABNT5101!$I:$I,ABNT5101!O:O)</f>
        <v>14</v>
      </c>
      <c r="BC766" s="18" t="str">
        <f t="shared" si="383"/>
        <v>ATENDE</v>
      </c>
      <c r="BD766" s="19">
        <f t="shared" si="384"/>
        <v>0.21799999999999997</v>
      </c>
      <c r="BE766" s="19">
        <f t="shared" si="385"/>
        <v>1.714285714285714</v>
      </c>
      <c r="BF766" s="19" t="str">
        <f t="shared" si="386"/>
        <v>-</v>
      </c>
      <c r="BG766" s="20">
        <v>24.36</v>
      </c>
      <c r="BH766" s="20">
        <v>0.76</v>
      </c>
      <c r="BI766" s="20"/>
      <c r="BJ766" s="20"/>
      <c r="BK766" s="21"/>
      <c r="BL766" s="20"/>
      <c r="BM766" s="18" t="str">
        <f t="shared" si="387"/>
        <v>ATENDE</v>
      </c>
      <c r="BN766" s="18" t="str">
        <f t="shared" si="388"/>
        <v>ATENDE</v>
      </c>
      <c r="BO766" s="18" t="str">
        <f t="shared" si="389"/>
        <v>ATENDE</v>
      </c>
      <c r="BP766" s="18" t="str">
        <f t="shared" si="390"/>
        <v>ATENDE</v>
      </c>
      <c r="BQ766" s="22" t="str">
        <f t="shared" si="391"/>
        <v>C2</v>
      </c>
      <c r="BR766" s="22" t="str">
        <f t="shared" si="402"/>
        <v>P5</v>
      </c>
      <c r="BS766" s="23">
        <f t="shared" si="392"/>
        <v>2.0960000000000001</v>
      </c>
      <c r="BT766" s="20">
        <v>15.48</v>
      </c>
      <c r="BU766" s="20">
        <v>11.5</v>
      </c>
      <c r="BV766" s="132">
        <f>IF(BR766="-","-",_xlfn.XLOOKUP(BR766,ABNT5101!$B$4:$B$9,ABNT5101!$C$4:$C$9))</f>
        <v>5</v>
      </c>
      <c r="BW766" s="132">
        <f>IF(BR766="-","-",_xlfn.XLOOKUP(BR766,ABNT5101!$B$4:$B$9,ABNT5101!$D$4:$D$9))</f>
        <v>1</v>
      </c>
      <c r="BX766" s="18" t="str">
        <f t="shared" si="393"/>
        <v>ATENDE</v>
      </c>
      <c r="BY766" s="18" t="str">
        <f t="shared" si="394"/>
        <v>ATENDE</v>
      </c>
      <c r="BZ766" s="18" t="str">
        <f t="shared" si="395"/>
        <v>ATENDE</v>
      </c>
      <c r="CA766" s="22" t="s">
        <v>135</v>
      </c>
      <c r="CB766" s="23" t="e">
        <f t="shared" si="396"/>
        <v>#VALUE!</v>
      </c>
      <c r="CC766" s="22"/>
      <c r="CD766" s="22"/>
      <c r="CE766" s="130" t="str">
        <f>IF(CA766="-","-",_xlfn.XLOOKUP(CA766,ABNT5101!$B$4:$B$9,ABNT5101!$C$4:$C$9))</f>
        <v>-</v>
      </c>
      <c r="CF766" s="130" t="str">
        <f>IF(CA766="-","-",_xlfn.XLOOKUP(CA766,ABNT5101!$B$4:$B$9,ABNT5101!$D$4:$D$9))</f>
        <v>-</v>
      </c>
      <c r="CG766" s="18" t="str">
        <f t="shared" si="397"/>
        <v>-</v>
      </c>
      <c r="CH766" s="18" t="str">
        <f t="shared" si="398"/>
        <v>-</v>
      </c>
      <c r="CI766" s="18" t="str">
        <f t="shared" si="399"/>
        <v>-</v>
      </c>
      <c r="CJ766" s="133" t="str">
        <f>_xlfn.XLOOKUP(CK766,'Banco de dados'!$B:$B,'Banco de dados'!$D:$D)</f>
        <v>TECNOWATT</v>
      </c>
      <c r="CK766" s="25" t="str">
        <f>'Banco de dados'!B68</f>
        <v xml:space="preserve">SIGSAGPTLRRSSNDL_30W_38IBBRS
</v>
      </c>
      <c r="CL766" s="24" t="str">
        <f>_xlfn.XLOOKUP(CK766,'Banco de dados'!$B:$B,'Banco de dados'!$E:$E)</f>
        <v>SIGSAGPTLRRSSNDL_30W_38IBBRS
1-10C1MUN6.5</v>
      </c>
      <c r="CM766" s="24"/>
      <c r="CN766" s="24" t="e">
        <f>IF(CM766="-","-",_xlfn.XLOOKUP(CM766,'Banco de dados'!$B:$B,'Banco de dados'!$E:$E))</f>
        <v>#N/A</v>
      </c>
      <c r="CO766" s="26">
        <f t="shared" si="404"/>
        <v>1</v>
      </c>
      <c r="CP766" s="24">
        <f>_xlfn.XLOOKUP(CK766,'Banco de dados'!$B:$B,'Banco de dados'!$H:$H)</f>
        <v>30</v>
      </c>
      <c r="CQ766" s="24" t="e">
        <f>_xlfn.XLOOKUP(CM766,'Banco de dados'!$B:$B,'Banco de dados'!$H:$H)</f>
        <v>#N/A</v>
      </c>
      <c r="CR766" s="24">
        <f>_xlfn.XLOOKUP(CK766,'Banco de dados'!$B:$B,'Banco de dados'!$F:$F)</f>
        <v>5266</v>
      </c>
      <c r="CS766" s="24">
        <f>_xlfn.XLOOKUP(CM766,'Banco de dados'!$B:$B,'Banco de dados'!$F:$F)</f>
        <v>0</v>
      </c>
      <c r="CT766" s="25">
        <v>0</v>
      </c>
      <c r="CU766" s="25"/>
      <c r="CV766" s="24" t="str">
        <f>IF(AI766&lt;=0.5,"Curto I",IF(AND(AI766&gt;='Braços de IP'!$B$9,AI766&lt;='Braços de IP'!$D$9),'Braços de IP'!$E$9,IF(AND(AI766&gt;='Braços de IP'!$B$10,AI766&lt;='Braços de IP'!$D$10),'Braços de IP'!$E$10,IF(AND(AI766&gt;='Braços de IP'!$B$11,AI766&lt;='Braços de IP'!$D$11),'Braços de IP'!$E$11,IF(AND(AI766&gt;='Braços de IP'!$B$12,AI766&lt;='Braços de IP'!$D$12),'Braços de IP'!$E$12,IF(AND(AI766&gt;='Braços de IP'!$B$13,AI766&lt;='Braços de IP'!$D$13),'Braços de IP'!$E$13,IF(AND(AI766&gt;='Braços de IP'!$B$14,AI766&lt;='Braços de IP'!$D$14),'Braços de IP'!$E$14,"ERRO")))))))</f>
        <v>Curto II</v>
      </c>
      <c r="CW766" s="25"/>
      <c r="CX766" s="24" t="str">
        <f>IF($CW766="","",VLOOKUP($CW766,'Braços de IP'!$E$9:$I$15,2,0))</f>
        <v/>
      </c>
      <c r="CY766" s="27" t="str">
        <f>IF($CW766="","",VLOOKUP($CW766,'Braços de IP'!$E$9:$I$15,5,0))</f>
        <v/>
      </c>
      <c r="CZ766" s="24"/>
      <c r="DA766" s="24"/>
      <c r="DB766" s="24"/>
      <c r="DC766" s="24"/>
      <c r="DD766" s="24"/>
      <c r="DE766" s="24"/>
      <c r="DF766" s="28">
        <f t="shared" si="405"/>
        <v>30</v>
      </c>
      <c r="DG766" s="29">
        <f t="shared" si="406"/>
        <v>50</v>
      </c>
      <c r="DH766" s="28">
        <f t="shared" si="407"/>
        <v>80</v>
      </c>
      <c r="DI766" s="30">
        <f t="shared" si="408"/>
        <v>0.4</v>
      </c>
      <c r="DJ766" s="31"/>
      <c r="DK766" s="32"/>
      <c r="DL766" s="15" t="s">
        <v>141</v>
      </c>
      <c r="DM766" s="15"/>
      <c r="DO766" s="33">
        <f t="shared" si="409"/>
        <v>0.4</v>
      </c>
    </row>
    <row r="767" spans="1:122" ht="15.75" hidden="1" customHeight="1" x14ac:dyDescent="0.3">
      <c r="C767" t="s">
        <v>1006</v>
      </c>
      <c r="D767" s="15">
        <v>256</v>
      </c>
      <c r="E767" s="15" t="s">
        <v>132</v>
      </c>
      <c r="F767" s="15" t="s">
        <v>429</v>
      </c>
      <c r="G767" s="15">
        <v>-29.9820353</v>
      </c>
      <c r="H767" s="15">
        <v>-50.123100020000003</v>
      </c>
      <c r="I767" s="15" t="s">
        <v>134</v>
      </c>
      <c r="J767" s="15" t="s">
        <v>135</v>
      </c>
      <c r="K767" s="15" t="s">
        <v>136</v>
      </c>
      <c r="L767" s="15" t="s">
        <v>148</v>
      </c>
      <c r="M767" s="15">
        <v>100</v>
      </c>
      <c r="N767" s="15">
        <v>17</v>
      </c>
      <c r="O767" s="15">
        <v>0</v>
      </c>
      <c r="P767" s="15">
        <f t="shared" si="403"/>
        <v>200</v>
      </c>
      <c r="Q767" s="20">
        <v>2</v>
      </c>
      <c r="R767" s="16">
        <v>2.5</v>
      </c>
      <c r="S767" s="16">
        <v>7</v>
      </c>
      <c r="T767" s="15"/>
      <c r="U767" s="15"/>
      <c r="V767" s="15">
        <v>0</v>
      </c>
      <c r="W767" s="15">
        <v>2.5</v>
      </c>
      <c r="X767" s="15">
        <v>0</v>
      </c>
      <c r="Y767" s="15">
        <v>0</v>
      </c>
      <c r="Z767" s="15">
        <v>0</v>
      </c>
      <c r="AA767" s="15">
        <v>0</v>
      </c>
      <c r="AB767" s="15">
        <v>0</v>
      </c>
      <c r="AC767" s="15" t="s">
        <v>138</v>
      </c>
      <c r="AD767" s="15" t="s">
        <v>139</v>
      </c>
      <c r="AE767" s="15">
        <v>45.3</v>
      </c>
      <c r="AF767" s="15">
        <v>7</v>
      </c>
      <c r="AG767" s="15">
        <v>1</v>
      </c>
      <c r="AH767" s="15">
        <v>0.4</v>
      </c>
      <c r="AI767" s="15">
        <v>1.3</v>
      </c>
      <c r="AJ767" s="16">
        <f t="shared" si="380"/>
        <v>0.9</v>
      </c>
      <c r="AK767" s="16" t="s">
        <v>135</v>
      </c>
      <c r="AL767" s="16" t="s">
        <v>135</v>
      </c>
      <c r="AM767" s="15" t="s">
        <v>140</v>
      </c>
      <c r="AN767" s="16">
        <f t="shared" si="381"/>
        <v>2</v>
      </c>
      <c r="AO767" s="16">
        <v>0</v>
      </c>
      <c r="AP767" s="16">
        <v>0</v>
      </c>
      <c r="AQ767" s="16">
        <v>0</v>
      </c>
      <c r="AR767" s="16">
        <v>0</v>
      </c>
      <c r="AS767" s="16">
        <v>0</v>
      </c>
      <c r="AT767" s="16" t="s">
        <v>135</v>
      </c>
      <c r="AU767" s="17">
        <f t="shared" si="382"/>
        <v>0</v>
      </c>
      <c r="AV767" s="17"/>
      <c r="AW767" s="17">
        <f>VLOOKUP(I767,ABNT5101!$I$3:$J$9,2)</f>
        <v>7.5</v>
      </c>
      <c r="AX767" s="17">
        <f>VLOOKUP(I767,ABNT5101!$I$3:$M$9,5)</f>
        <v>0.18</v>
      </c>
      <c r="AY767" s="131" t="str">
        <f>_xlfn.XLOOKUP(I767,ABNT5101!$I:$I,ABNT5101!$L:$L)</f>
        <v>-</v>
      </c>
      <c r="AZ767" s="131">
        <f>_xlfn.XLOOKUP(I767,ABNT5101!$I:$I,ABNT5101!M:M)</f>
        <v>0.18</v>
      </c>
      <c r="BA767" s="131" t="str">
        <f>_xlfn.XLOOKUP(I767,ABNT5101!$I:$I,ABNT5101!N:N)</f>
        <v>-</v>
      </c>
      <c r="BB767" s="131">
        <f>_xlfn.XLOOKUP(I767,ABNT5101!$I:$I,ABNT5101!O:O)</f>
        <v>16</v>
      </c>
      <c r="BC767" s="18" t="str">
        <f t="shared" si="383"/>
        <v>ATENDE</v>
      </c>
      <c r="BD767" s="19">
        <f t="shared" si="384"/>
        <v>9.199999999999986E-2</v>
      </c>
      <c r="BE767" s="19">
        <f t="shared" si="385"/>
        <v>0.22222222222222232</v>
      </c>
      <c r="BF767" s="19" t="str">
        <f t="shared" si="386"/>
        <v>-</v>
      </c>
      <c r="BG767" s="20">
        <v>8.19</v>
      </c>
      <c r="BH767" s="20">
        <v>0.22</v>
      </c>
      <c r="BI767" s="20"/>
      <c r="BJ767" s="20"/>
      <c r="BK767" s="21"/>
      <c r="BL767" s="20"/>
      <c r="BM767" s="18" t="str">
        <f t="shared" si="387"/>
        <v>ATENDE</v>
      </c>
      <c r="BN767" s="18" t="str">
        <f t="shared" si="388"/>
        <v>ATENDE</v>
      </c>
      <c r="BO767" s="18" t="str">
        <f t="shared" si="389"/>
        <v>ATENDE</v>
      </c>
      <c r="BP767" s="18" t="str">
        <f t="shared" si="390"/>
        <v>ATENDE</v>
      </c>
      <c r="BQ767" s="22" t="str">
        <f t="shared" si="391"/>
        <v>C5</v>
      </c>
      <c r="BR767" s="22" t="str">
        <f t="shared" si="402"/>
        <v>P6</v>
      </c>
      <c r="BS767" s="23">
        <f t="shared" si="392"/>
        <v>1.2833333333333332</v>
      </c>
      <c r="BT767" s="20">
        <v>6.85</v>
      </c>
      <c r="BU767" s="20">
        <v>1.27</v>
      </c>
      <c r="BV767" s="132">
        <f>IF(BR767="-","-",_xlfn.XLOOKUP(BR767,ABNT5101!$B$4:$B$9,ABNT5101!$C$4:$C$9))</f>
        <v>3</v>
      </c>
      <c r="BW767" s="132">
        <f>IF(BR767="-","-",_xlfn.XLOOKUP(BR767,ABNT5101!$B$4:$B$9,ABNT5101!$D$4:$D$9))</f>
        <v>0.6</v>
      </c>
      <c r="BX767" s="18" t="str">
        <f t="shared" si="393"/>
        <v>ATENDE</v>
      </c>
      <c r="BY767" s="18" t="str">
        <f t="shared" si="394"/>
        <v>ATENDE</v>
      </c>
      <c r="BZ767" s="18" t="str">
        <f t="shared" si="395"/>
        <v>ATENDE</v>
      </c>
      <c r="CA767" s="22" t="str">
        <f t="shared" ref="CA767:CA787" si="410">BR767</f>
        <v>P6</v>
      </c>
      <c r="CB767" s="23">
        <f t="shared" si="396"/>
        <v>0.6100000000000001</v>
      </c>
      <c r="CC767" s="22">
        <v>4.83</v>
      </c>
      <c r="CD767" s="22">
        <v>1.44</v>
      </c>
      <c r="CE767" s="130">
        <f>IF(CA767="-","-",_xlfn.XLOOKUP(CA767,ABNT5101!$B$4:$B$9,ABNT5101!$C$4:$C$9))</f>
        <v>3</v>
      </c>
      <c r="CF767" s="130">
        <f>IF(CA767="-","-",_xlfn.XLOOKUP(CA767,ABNT5101!$B$4:$B$9,ABNT5101!$D$4:$D$9))</f>
        <v>0.6</v>
      </c>
      <c r="CG767" s="18" t="str">
        <f t="shared" si="397"/>
        <v>ATENDE</v>
      </c>
      <c r="CH767" s="18" t="str">
        <f t="shared" si="398"/>
        <v>ATENDE</v>
      </c>
      <c r="CI767" s="18" t="str">
        <f t="shared" si="399"/>
        <v>ATENDE</v>
      </c>
      <c r="CJ767" s="133" t="str">
        <f>_xlfn.XLOOKUP(CK767,'Banco de dados'!$B:$B,'Banco de dados'!$D:$D)</f>
        <v>LEDSTAR</v>
      </c>
      <c r="CK767" s="25" t="s">
        <v>711</v>
      </c>
      <c r="CL767" s="24" t="str">
        <f>_xlfn.XLOOKUP(CK767,'Banco de dados'!$B:$B,'Banco de dados'!$E:$E)</f>
        <v>LUM LED SL VT 9.1 44W</v>
      </c>
      <c r="CM767" s="24"/>
      <c r="CN767" s="24" t="e">
        <f>IF(CM767="-","-",_xlfn.XLOOKUP(CM767,'Banco de dados'!$B:$B,'Banco de dados'!$E:$E))</f>
        <v>#N/A</v>
      </c>
      <c r="CO767" s="26">
        <f t="shared" si="404"/>
        <v>1</v>
      </c>
      <c r="CP767" s="24">
        <f>_xlfn.XLOOKUP(CK767,'Banco de dados'!$B:$B,'Banco de dados'!$H:$H)</f>
        <v>44</v>
      </c>
      <c r="CQ767" s="24">
        <f>_xlfn.XLOOKUP(CM767,'Banco de dados'!$B:$B,'Banco de dados'!$H:$H)</f>
        <v>0</v>
      </c>
      <c r="CR767" s="24">
        <f>_xlfn.XLOOKUP(CK767,'Banco de dados'!$B:$B,'Banco de dados'!$F:$F)</f>
        <v>7657.99</v>
      </c>
      <c r="CS767" s="24" t="e">
        <f>_xlfn.XLOOKUP(CM767,'Banco de dados'!$B:$B,'Banco de dados'!$F:$F)</f>
        <v>#N/A</v>
      </c>
      <c r="CT767" s="25">
        <v>0</v>
      </c>
      <c r="CU767" s="25"/>
      <c r="CV767" s="24" t="str">
        <f>IF(AI767&lt;=0.5,"Curto I",IF(AND(AI767&gt;='Braços de IP'!$B$9,AI767&lt;='Braços de IP'!$D$9),'Braços de IP'!$E$9,IF(AND(AI767&gt;='Braços de IP'!$B$10,AI767&lt;='Braços de IP'!$D$10),'Braços de IP'!$E$10,IF(AND(AI767&gt;='Braços de IP'!$B$11,AI767&lt;='Braços de IP'!$D$11),'Braços de IP'!$E$11,IF(AND(AI767&gt;='Braços de IP'!$B$12,AI767&lt;='Braços de IP'!$D$12),'Braços de IP'!$E$12,IF(AND(AI767&gt;='Braços de IP'!$B$13,AI767&lt;='Braços de IP'!$D$13),'Braços de IP'!$E$13,IF(AND(AI767&gt;='Braços de IP'!$B$14,AI767&lt;='Braços de IP'!$D$14),'Braços de IP'!$E$14,"ERRO")))))))</f>
        <v>Curto II</v>
      </c>
      <c r="CW767" s="25"/>
      <c r="CX767" s="24" t="str">
        <f>IF($CW767="","",VLOOKUP($CW767,'Braços de IP'!$E$9:$I$15,2,0))</f>
        <v/>
      </c>
      <c r="CY767" s="27" t="str">
        <f>IF($CW767="","",VLOOKUP($CW767,'Braços de IP'!$E$9:$I$15,5,0))</f>
        <v/>
      </c>
      <c r="CZ767" s="24"/>
      <c r="DA767" s="24"/>
      <c r="DB767" s="24"/>
      <c r="DC767" s="24"/>
      <c r="DD767" s="24"/>
      <c r="DE767" s="24"/>
      <c r="DF767" s="28">
        <f t="shared" si="405"/>
        <v>44</v>
      </c>
      <c r="DG767" s="29">
        <f t="shared" si="406"/>
        <v>100</v>
      </c>
      <c r="DH767" s="28">
        <f t="shared" si="407"/>
        <v>144</v>
      </c>
      <c r="DI767" s="30">
        <f t="shared" si="408"/>
        <v>0.56000000000000005</v>
      </c>
      <c r="DJ767" s="31"/>
      <c r="DK767" s="32"/>
      <c r="DL767" s="15" t="s">
        <v>141</v>
      </c>
      <c r="DM767" s="15"/>
      <c r="DO767" s="33">
        <f t="shared" si="409"/>
        <v>0.62393162393162394</v>
      </c>
    </row>
    <row r="768" spans="1:122" ht="15.75" hidden="1" customHeight="1" x14ac:dyDescent="0.3">
      <c r="C768" t="s">
        <v>1006</v>
      </c>
      <c r="D768" s="15">
        <v>256</v>
      </c>
      <c r="E768" s="15" t="s">
        <v>132</v>
      </c>
      <c r="F768" s="15" t="s">
        <v>429</v>
      </c>
      <c r="G768" s="15">
        <v>-29.9820353</v>
      </c>
      <c r="H768" s="15">
        <v>-50.123100020000003</v>
      </c>
      <c r="I768" s="15" t="s">
        <v>134</v>
      </c>
      <c r="J768" s="15" t="s">
        <v>135</v>
      </c>
      <c r="K768" s="15" t="s">
        <v>136</v>
      </c>
      <c r="L768" s="15" t="s">
        <v>148</v>
      </c>
      <c r="M768" s="15">
        <v>100</v>
      </c>
      <c r="N768" s="15">
        <v>17</v>
      </c>
      <c r="O768" s="15">
        <v>0</v>
      </c>
      <c r="P768" s="15">
        <f t="shared" si="403"/>
        <v>200</v>
      </c>
      <c r="Q768" s="20">
        <v>2</v>
      </c>
      <c r="R768" s="16">
        <v>2.5</v>
      </c>
      <c r="S768" s="16">
        <v>7</v>
      </c>
      <c r="T768" s="15"/>
      <c r="U768" s="15"/>
      <c r="V768" s="15">
        <v>0</v>
      </c>
      <c r="W768" s="15">
        <v>2.5</v>
      </c>
      <c r="X768" s="15">
        <v>0</v>
      </c>
      <c r="Y768" s="15">
        <v>0</v>
      </c>
      <c r="Z768" s="15">
        <v>0</v>
      </c>
      <c r="AA768" s="15">
        <v>0</v>
      </c>
      <c r="AB768" s="15">
        <v>0</v>
      </c>
      <c r="AC768" s="15" t="s">
        <v>138</v>
      </c>
      <c r="AD768" s="15" t="s">
        <v>139</v>
      </c>
      <c r="AE768" s="15">
        <v>45.3</v>
      </c>
      <c r="AF768" s="15">
        <v>7</v>
      </c>
      <c r="AG768" s="15">
        <v>1</v>
      </c>
      <c r="AH768" s="15">
        <v>0.4</v>
      </c>
      <c r="AI768" s="15">
        <v>1.3</v>
      </c>
      <c r="AJ768" s="16">
        <f t="shared" si="380"/>
        <v>0.9</v>
      </c>
      <c r="AK768" s="16" t="s">
        <v>135</v>
      </c>
      <c r="AL768" s="16" t="s">
        <v>135</v>
      </c>
      <c r="AM768" s="15" t="s">
        <v>140</v>
      </c>
      <c r="AN768" s="16">
        <f t="shared" si="381"/>
        <v>2</v>
      </c>
      <c r="AO768" s="16">
        <v>0</v>
      </c>
      <c r="AP768" s="16">
        <v>0</v>
      </c>
      <c r="AQ768" s="16">
        <v>0</v>
      </c>
      <c r="AR768" s="16">
        <v>0</v>
      </c>
      <c r="AS768" s="16">
        <v>0</v>
      </c>
      <c r="AT768" s="16" t="s">
        <v>135</v>
      </c>
      <c r="AU768" s="17">
        <f t="shared" si="382"/>
        <v>0</v>
      </c>
      <c r="AV768" s="17"/>
      <c r="AW768" s="17">
        <f>VLOOKUP(I768,ABNT5101!$I$3:$J$9,2)</f>
        <v>7.5</v>
      </c>
      <c r="AX768" s="17">
        <f>VLOOKUP(I768,ABNT5101!$I$3:$M$9,5)</f>
        <v>0.18</v>
      </c>
      <c r="AY768" s="131" t="str">
        <f>_xlfn.XLOOKUP(I768,ABNT5101!$I:$I,ABNT5101!$L:$L)</f>
        <v>-</v>
      </c>
      <c r="AZ768" s="131">
        <f>_xlfn.XLOOKUP(I768,ABNT5101!$I:$I,ABNT5101!M:M)</f>
        <v>0.18</v>
      </c>
      <c r="BA768" s="131" t="str">
        <f>_xlfn.XLOOKUP(I768,ABNT5101!$I:$I,ABNT5101!N:N)</f>
        <v>-</v>
      </c>
      <c r="BB768" s="131">
        <f>_xlfn.XLOOKUP(I768,ABNT5101!$I:$I,ABNT5101!O:O)</f>
        <v>16</v>
      </c>
      <c r="BC768" s="18" t="str">
        <f t="shared" si="383"/>
        <v>ATENDE</v>
      </c>
      <c r="BD768" s="19">
        <f t="shared" si="384"/>
        <v>3.8666666666666627E-2</v>
      </c>
      <c r="BE768" s="19">
        <f t="shared" si="385"/>
        <v>-5.5555555555555469E-2</v>
      </c>
      <c r="BF768" s="19" t="str">
        <f t="shared" si="386"/>
        <v>-</v>
      </c>
      <c r="BG768" s="20">
        <v>7.79</v>
      </c>
      <c r="BH768" s="20">
        <v>0.17</v>
      </c>
      <c r="BI768" s="20"/>
      <c r="BJ768" s="20"/>
      <c r="BK768" s="21"/>
      <c r="BL768" s="20"/>
      <c r="BM768" s="18" t="str">
        <f t="shared" si="387"/>
        <v>ATENDE</v>
      </c>
      <c r="BN768" s="18" t="str">
        <f t="shared" si="388"/>
        <v>ATENDE</v>
      </c>
      <c r="BO768" s="18" t="str">
        <f t="shared" si="389"/>
        <v>ATENDIMENTO LIMIAR</v>
      </c>
      <c r="BP768" s="18" t="str">
        <f t="shared" si="390"/>
        <v>ATENDE</v>
      </c>
      <c r="BQ768" s="22" t="str">
        <f t="shared" si="391"/>
        <v>C5</v>
      </c>
      <c r="BR768" s="22" t="str">
        <f t="shared" si="402"/>
        <v>P6</v>
      </c>
      <c r="BS768" s="23">
        <f t="shared" si="392"/>
        <v>1.1666666666666665</v>
      </c>
      <c r="BT768" s="20">
        <v>6.5</v>
      </c>
      <c r="BU768" s="20">
        <v>0.61</v>
      </c>
      <c r="BV768" s="132">
        <f>IF(BR768="-","-",_xlfn.XLOOKUP(BR768,ABNT5101!$B$4:$B$9,ABNT5101!$C$4:$C$9))</f>
        <v>3</v>
      </c>
      <c r="BW768" s="132">
        <f>IF(BR768="-","-",_xlfn.XLOOKUP(BR768,ABNT5101!$B$4:$B$9,ABNT5101!$D$4:$D$9))</f>
        <v>0.6</v>
      </c>
      <c r="BX768" s="18" t="str">
        <f t="shared" si="393"/>
        <v>ATENDE</v>
      </c>
      <c r="BY768" s="18" t="str">
        <f t="shared" si="394"/>
        <v>ATENDE</v>
      </c>
      <c r="BZ768" s="18" t="str">
        <f t="shared" si="395"/>
        <v>ATENDE</v>
      </c>
      <c r="CA768" s="22" t="str">
        <f t="shared" si="410"/>
        <v>P6</v>
      </c>
      <c r="CB768" s="23">
        <f t="shared" si="396"/>
        <v>0.34666666666666668</v>
      </c>
      <c r="CC768" s="22">
        <v>4.04</v>
      </c>
      <c r="CD768" s="22">
        <v>1.03</v>
      </c>
      <c r="CE768" s="130">
        <f>IF(CA768="-","-",_xlfn.XLOOKUP(CA768,ABNT5101!$B$4:$B$9,ABNT5101!$C$4:$C$9))</f>
        <v>3</v>
      </c>
      <c r="CF768" s="130">
        <f>IF(CA768="-","-",_xlfn.XLOOKUP(CA768,ABNT5101!$B$4:$B$9,ABNT5101!$D$4:$D$9))</f>
        <v>0.6</v>
      </c>
      <c r="CG768" s="18" t="str">
        <f t="shared" si="397"/>
        <v>ATENDE</v>
      </c>
      <c r="CH768" s="18" t="str">
        <f t="shared" si="398"/>
        <v>ATENDE</v>
      </c>
      <c r="CI768" s="18" t="str">
        <f t="shared" si="399"/>
        <v>ATENDE</v>
      </c>
      <c r="CJ768" s="133" t="str">
        <f>_xlfn.XLOOKUP(CK768,'Banco de dados'!$B:$B,'Banco de dados'!$D:$D)</f>
        <v>SX LIGHTING</v>
      </c>
      <c r="CK768" s="25" t="s">
        <v>803</v>
      </c>
      <c r="CL768" s="24" t="str">
        <f>_xlfn.XLOOKUP(CK768,'Banco de dados'!$B:$B,'Banco de dados'!$E:$E)</f>
        <v>SXINEVO040K40L12CZF7PHF</v>
      </c>
      <c r="CM768" s="24"/>
      <c r="CN768" s="24" t="e">
        <f>IF(CM768="-","-",_xlfn.XLOOKUP(CM768,'Banco de dados'!$B:$B,'Banco de dados'!$E:$E))</f>
        <v>#N/A</v>
      </c>
      <c r="CO768" s="26">
        <f t="shared" si="404"/>
        <v>1</v>
      </c>
      <c r="CP768" s="24">
        <f>_xlfn.XLOOKUP(CK768,'Banco de dados'!$B:$B,'Banco de dados'!$H:$H)</f>
        <v>39</v>
      </c>
      <c r="CQ768" s="24">
        <f>_xlfn.XLOOKUP(CM768,'Banco de dados'!$B:$B,'Banco de dados'!$H:$H)</f>
        <v>0</v>
      </c>
      <c r="CR768" s="24">
        <f>_xlfn.XLOOKUP(CK768,'Banco de dados'!$B:$B,'Banco de dados'!$F:$F)</f>
        <v>6552</v>
      </c>
      <c r="CS768" s="24">
        <f>_xlfn.XLOOKUP(CM768,'Banco de dados'!$B:$B,'Banco de dados'!$F:$F)</f>
        <v>0</v>
      </c>
      <c r="CT768" s="25">
        <v>0</v>
      </c>
      <c r="CU768" s="25"/>
      <c r="CV768" s="24" t="str">
        <f>IF(AI768&lt;=0.5,"Curto I",IF(AND(AI768&gt;='Braços de IP'!$B$9,AI768&lt;='Braços de IP'!$D$9),'Braços de IP'!$E$9,IF(AND(AI768&gt;='Braços de IP'!$B$10,AI768&lt;='Braços de IP'!$D$10),'Braços de IP'!$E$10,IF(AND(AI768&gt;='Braços de IP'!$B$11,AI768&lt;='Braços de IP'!$D$11),'Braços de IP'!$E$11,IF(AND(AI768&gt;='Braços de IP'!$B$12,AI768&lt;='Braços de IP'!$D$12),'Braços de IP'!$E$12,IF(AND(AI768&gt;='Braços de IP'!$B$13,AI768&lt;='Braços de IP'!$D$13),'Braços de IP'!$E$13,IF(AND(AI768&gt;='Braços de IP'!$B$14,AI768&lt;='Braços de IP'!$D$14),'Braços de IP'!$E$14,"ERRO")))))))</f>
        <v>Curto II</v>
      </c>
      <c r="CW768" s="25"/>
      <c r="CX768" s="24" t="str">
        <f>IF($CW768="","",VLOOKUP($CW768,'Braços de IP'!$E$9:$I$15,2,0))</f>
        <v/>
      </c>
      <c r="CY768" s="27" t="str">
        <f>IF($CW768="","",VLOOKUP($CW768,'Braços de IP'!$E$9:$I$15,5,0))</f>
        <v/>
      </c>
      <c r="CZ768" s="24"/>
      <c r="DA768" s="24"/>
      <c r="DB768" s="24"/>
      <c r="DC768" s="24"/>
      <c r="DD768" s="24"/>
      <c r="DE768" s="24"/>
      <c r="DF768" s="28">
        <f t="shared" si="405"/>
        <v>39</v>
      </c>
      <c r="DG768" s="29">
        <f t="shared" si="406"/>
        <v>100</v>
      </c>
      <c r="DH768" s="28">
        <f t="shared" si="407"/>
        <v>139</v>
      </c>
      <c r="DI768" s="30">
        <f t="shared" si="408"/>
        <v>0.61</v>
      </c>
      <c r="DJ768" s="31"/>
      <c r="DK768" s="32"/>
      <c r="DL768" s="15" t="s">
        <v>141</v>
      </c>
      <c r="DM768" s="15"/>
      <c r="DO768" s="33">
        <f t="shared" si="409"/>
        <v>0.66666666666666663</v>
      </c>
    </row>
    <row r="769" spans="1:119" ht="15.75" customHeight="1" x14ac:dyDescent="0.3">
      <c r="C769" t="s">
        <v>1006</v>
      </c>
      <c r="D769" s="15">
        <v>256</v>
      </c>
      <c r="E769" s="15" t="s">
        <v>132</v>
      </c>
      <c r="F769" s="15" t="s">
        <v>429</v>
      </c>
      <c r="G769" s="15">
        <v>-29.9820353</v>
      </c>
      <c r="H769" s="15">
        <v>-50.123100020000003</v>
      </c>
      <c r="I769" s="15" t="s">
        <v>134</v>
      </c>
      <c r="J769" s="15" t="s">
        <v>135</v>
      </c>
      <c r="K769" s="15" t="s">
        <v>136</v>
      </c>
      <c r="L769" s="15" t="s">
        <v>148</v>
      </c>
      <c r="M769" s="15">
        <v>100</v>
      </c>
      <c r="N769" s="15">
        <v>17</v>
      </c>
      <c r="O769" s="15">
        <v>0</v>
      </c>
      <c r="P769" s="15">
        <f t="shared" si="403"/>
        <v>200</v>
      </c>
      <c r="Q769" s="20">
        <v>2</v>
      </c>
      <c r="R769" s="16">
        <v>2.5</v>
      </c>
      <c r="S769" s="16">
        <v>7</v>
      </c>
      <c r="T769" s="15"/>
      <c r="U769" s="15"/>
      <c r="V769" s="15">
        <v>0</v>
      </c>
      <c r="W769" s="15">
        <v>2.5</v>
      </c>
      <c r="X769" s="15">
        <v>0</v>
      </c>
      <c r="Y769" s="15">
        <v>0</v>
      </c>
      <c r="Z769" s="15">
        <v>0</v>
      </c>
      <c r="AA769" s="15">
        <v>0</v>
      </c>
      <c r="AB769" s="15">
        <v>0</v>
      </c>
      <c r="AC769" s="15" t="s">
        <v>138</v>
      </c>
      <c r="AD769" s="15" t="s">
        <v>139</v>
      </c>
      <c r="AE769" s="15">
        <v>45.3</v>
      </c>
      <c r="AF769" s="15">
        <v>7</v>
      </c>
      <c r="AG769" s="15">
        <v>1</v>
      </c>
      <c r="AH769" s="15">
        <v>0.4</v>
      </c>
      <c r="AI769" s="15">
        <v>1.3</v>
      </c>
      <c r="AJ769" s="16">
        <f t="shared" si="380"/>
        <v>0.9</v>
      </c>
      <c r="AK769" s="16" t="s">
        <v>135</v>
      </c>
      <c r="AL769" s="16" t="s">
        <v>135</v>
      </c>
      <c r="AM769" s="15" t="s">
        <v>140</v>
      </c>
      <c r="AN769" s="16">
        <f t="shared" si="381"/>
        <v>2</v>
      </c>
      <c r="AO769" s="16">
        <v>0</v>
      </c>
      <c r="AP769" s="16">
        <v>0</v>
      </c>
      <c r="AQ769" s="16">
        <v>0</v>
      </c>
      <c r="AR769" s="16">
        <v>0</v>
      </c>
      <c r="AS769" s="16">
        <v>0</v>
      </c>
      <c r="AT769" s="16" t="s">
        <v>135</v>
      </c>
      <c r="AU769" s="17">
        <f t="shared" si="382"/>
        <v>0</v>
      </c>
      <c r="AV769" s="17"/>
      <c r="AW769" s="17">
        <f>VLOOKUP(I769,ABNT5101!$I$3:$J$9,2)</f>
        <v>7.5</v>
      </c>
      <c r="AX769" s="17">
        <f>VLOOKUP(I769,ABNT5101!$I$3:$M$9,5)</f>
        <v>0.18</v>
      </c>
      <c r="AY769" s="131" t="str">
        <f>_xlfn.XLOOKUP(I769,ABNT5101!$I:$I,ABNT5101!$L:$L)</f>
        <v>-</v>
      </c>
      <c r="AZ769" s="131">
        <f>_xlfn.XLOOKUP(I769,ABNT5101!$I:$I,ABNT5101!M:M)</f>
        <v>0.18</v>
      </c>
      <c r="BA769" s="131" t="str">
        <f>_xlfn.XLOOKUP(I769,ABNT5101!$I:$I,ABNT5101!N:N)</f>
        <v>-</v>
      </c>
      <c r="BB769" s="131">
        <f>_xlfn.XLOOKUP(I769,ABNT5101!$I:$I,ABNT5101!O:O)</f>
        <v>16</v>
      </c>
      <c r="BC769" s="18" t="str">
        <f t="shared" si="383"/>
        <v>ATENDE</v>
      </c>
      <c r="BD769" s="19">
        <f t="shared" si="384"/>
        <v>8.5333333333333483E-2</v>
      </c>
      <c r="BE769" s="19">
        <f t="shared" si="385"/>
        <v>-5.5555555555555469E-2</v>
      </c>
      <c r="BF769" s="19" t="str">
        <f t="shared" si="386"/>
        <v>-</v>
      </c>
      <c r="BG769" s="20">
        <v>8.14</v>
      </c>
      <c r="BH769" s="20">
        <v>0.17</v>
      </c>
      <c r="BI769" s="20"/>
      <c r="BJ769" s="20"/>
      <c r="BK769" s="21"/>
      <c r="BL769" s="20"/>
      <c r="BM769" s="18" t="str">
        <f t="shared" si="387"/>
        <v>ATENDE</v>
      </c>
      <c r="BN769" s="18" t="str">
        <f t="shared" si="388"/>
        <v>ATENDE</v>
      </c>
      <c r="BO769" s="18" t="str">
        <f t="shared" si="389"/>
        <v>ATENDIMENTO LIMIAR</v>
      </c>
      <c r="BP769" s="18" t="str">
        <f t="shared" si="390"/>
        <v>ATENDE</v>
      </c>
      <c r="BQ769" s="22" t="str">
        <f t="shared" si="391"/>
        <v>C5</v>
      </c>
      <c r="BR769" s="22" t="str">
        <f t="shared" si="402"/>
        <v>P6</v>
      </c>
      <c r="BS769" s="23">
        <f t="shared" si="392"/>
        <v>0.53666666666666685</v>
      </c>
      <c r="BT769" s="20">
        <v>4.6100000000000003</v>
      </c>
      <c r="BU769" s="20">
        <v>0.89</v>
      </c>
      <c r="BV769" s="132">
        <f>IF(BR769="-","-",_xlfn.XLOOKUP(BR769,ABNT5101!$B$4:$B$9,ABNT5101!$C$4:$C$9))</f>
        <v>3</v>
      </c>
      <c r="BW769" s="132">
        <f>IF(BR769="-","-",_xlfn.XLOOKUP(BR769,ABNT5101!$B$4:$B$9,ABNT5101!$D$4:$D$9))</f>
        <v>0.6</v>
      </c>
      <c r="BX769" s="18" t="str">
        <f t="shared" si="393"/>
        <v>ATENDE</v>
      </c>
      <c r="BY769" s="18" t="str">
        <f t="shared" si="394"/>
        <v>ATENDE</v>
      </c>
      <c r="BZ769" s="18" t="str">
        <f t="shared" si="395"/>
        <v>ATENDE</v>
      </c>
      <c r="CA769" s="22" t="str">
        <f t="shared" si="410"/>
        <v>P6</v>
      </c>
      <c r="CB769" s="23">
        <f t="shared" si="396"/>
        <v>0.89333333333333331</v>
      </c>
      <c r="CC769" s="22">
        <v>5.68</v>
      </c>
      <c r="CD769" s="22">
        <v>1.3</v>
      </c>
      <c r="CE769" s="130">
        <f>IF(CA769="-","-",_xlfn.XLOOKUP(CA769,ABNT5101!$B$4:$B$9,ABNT5101!$C$4:$C$9))</f>
        <v>3</v>
      </c>
      <c r="CF769" s="130">
        <f>IF(CA769="-","-",_xlfn.XLOOKUP(CA769,ABNT5101!$B$4:$B$9,ABNT5101!$D$4:$D$9))</f>
        <v>0.6</v>
      </c>
      <c r="CG769" s="18" t="str">
        <f t="shared" si="397"/>
        <v>ATENDE</v>
      </c>
      <c r="CH769" s="18" t="str">
        <f t="shared" si="398"/>
        <v>ATENDE</v>
      </c>
      <c r="CI769" s="18" t="str">
        <f t="shared" si="399"/>
        <v>ATENDE</v>
      </c>
      <c r="CJ769" s="133" t="str">
        <f>_xlfn.XLOOKUP(CK769,'Banco de dados'!$B:$B,'Banco de dados'!$D:$D)</f>
        <v>TECNOWATT</v>
      </c>
      <c r="CK769" s="25" t="s">
        <v>826</v>
      </c>
      <c r="CL769" s="24" t="str">
        <f>_xlfn.XLOOKUP(CK769,'Banco de dados'!$B:$B,'Banco de dados'!$E:$E)</f>
        <v>SIGSAGPTLRRSSNDL_40W_50IBBRS
1-10C1MUN6.5</v>
      </c>
      <c r="CM769" s="24"/>
      <c r="CN769" s="24" t="e">
        <f>IF(CM769="-","-",_xlfn.XLOOKUP(CM769,'Banco de dados'!$B:$B,'Banco de dados'!$E:$E))</f>
        <v>#N/A</v>
      </c>
      <c r="CO769" s="26">
        <f t="shared" si="404"/>
        <v>1</v>
      </c>
      <c r="CP769" s="24">
        <f>_xlfn.XLOOKUP(CK769,'Banco de dados'!$B:$B,'Banco de dados'!$H:$H)</f>
        <v>40</v>
      </c>
      <c r="CQ769" s="24">
        <f>_xlfn.XLOOKUP(CM769,'Banco de dados'!$B:$B,'Banco de dados'!$H:$H)</f>
        <v>0</v>
      </c>
      <c r="CR769" s="24">
        <f>_xlfn.XLOOKUP(CK769,'Banco de dados'!$B:$B,'Banco de dados'!$F:$F)</f>
        <v>6641</v>
      </c>
      <c r="CS769" s="24">
        <f>_xlfn.XLOOKUP(CM769,'Banco de dados'!$B:$B,'Banco de dados'!$F:$F)</f>
        <v>0</v>
      </c>
      <c r="CT769" s="25">
        <v>0</v>
      </c>
      <c r="CU769" s="25"/>
      <c r="CV769" s="24" t="str">
        <f>IF(AI769&lt;=0.5,"Curto I",IF(AND(AI769&gt;='Braços de IP'!$B$9,AI769&lt;='Braços de IP'!$D$9),'Braços de IP'!$E$9,IF(AND(AI769&gt;='Braços de IP'!$B$10,AI769&lt;='Braços de IP'!$D$10),'Braços de IP'!$E$10,IF(AND(AI769&gt;='Braços de IP'!$B$11,AI769&lt;='Braços de IP'!$D$11),'Braços de IP'!$E$11,IF(AND(AI769&gt;='Braços de IP'!$B$12,AI769&lt;='Braços de IP'!$D$12),'Braços de IP'!$E$12,IF(AND(AI769&gt;='Braços de IP'!$B$13,AI769&lt;='Braços de IP'!$D$13),'Braços de IP'!$E$13,IF(AND(AI769&gt;='Braços de IP'!$B$14,AI769&lt;='Braços de IP'!$D$14),'Braços de IP'!$E$14,"ERRO")))))))</f>
        <v>Curto II</v>
      </c>
      <c r="CW769" s="25" t="s">
        <v>290</v>
      </c>
      <c r="CX769" s="24">
        <f>IF($CW769="","",VLOOKUP($CW769,'Braços de IP'!$E$9:$I$15,2,0))</f>
        <v>2.8</v>
      </c>
      <c r="CY769" s="27">
        <f>IF($CW769="","",VLOOKUP($CW769,'Braços de IP'!$E$9:$I$15,5,0))</f>
        <v>8</v>
      </c>
      <c r="CZ769" s="24"/>
      <c r="DA769" s="24"/>
      <c r="DB769" s="24"/>
      <c r="DC769" s="24"/>
      <c r="DD769" s="24"/>
      <c r="DE769" s="24"/>
      <c r="DF769" s="28">
        <f t="shared" si="405"/>
        <v>40</v>
      </c>
      <c r="DG769" s="29">
        <f t="shared" si="406"/>
        <v>100</v>
      </c>
      <c r="DH769" s="28">
        <f t="shared" si="407"/>
        <v>140</v>
      </c>
      <c r="DI769" s="30">
        <f t="shared" si="408"/>
        <v>0.6</v>
      </c>
      <c r="DJ769" s="31"/>
      <c r="DK769" s="32"/>
      <c r="DL769" s="15" t="s">
        <v>141</v>
      </c>
      <c r="DM769" s="15"/>
      <c r="DO769" s="33">
        <f t="shared" si="409"/>
        <v>0.65811965811965811</v>
      </c>
    </row>
    <row r="770" spans="1:119" ht="15.75" hidden="1" customHeight="1" x14ac:dyDescent="0.3">
      <c r="C770" t="s">
        <v>1006</v>
      </c>
      <c r="D770" s="15">
        <v>257</v>
      </c>
      <c r="E770" s="15" t="s">
        <v>132</v>
      </c>
      <c r="F770" s="15" t="s">
        <v>430</v>
      </c>
      <c r="G770" s="15">
        <v>-29.983908450000001</v>
      </c>
      <c r="H770" s="15">
        <v>-50.125176340000003</v>
      </c>
      <c r="I770" s="15" t="s">
        <v>154</v>
      </c>
      <c r="J770" s="15" t="s">
        <v>135</v>
      </c>
      <c r="K770" s="15" t="s">
        <v>136</v>
      </c>
      <c r="L770" s="15" t="s">
        <v>148</v>
      </c>
      <c r="M770" s="15">
        <v>100</v>
      </c>
      <c r="N770" s="15">
        <v>17</v>
      </c>
      <c r="O770" s="15">
        <v>0</v>
      </c>
      <c r="P770" s="15">
        <f t="shared" si="403"/>
        <v>200</v>
      </c>
      <c r="Q770" s="20">
        <v>2</v>
      </c>
      <c r="R770" s="16">
        <v>2.5</v>
      </c>
      <c r="S770" s="16">
        <v>7.5</v>
      </c>
      <c r="T770" s="15"/>
      <c r="U770" s="15"/>
      <c r="V770" s="15">
        <v>0</v>
      </c>
      <c r="W770" s="15">
        <v>2.5</v>
      </c>
      <c r="X770" s="15">
        <v>0</v>
      </c>
      <c r="Y770" s="15">
        <v>0</v>
      </c>
      <c r="Z770" s="15">
        <v>0</v>
      </c>
      <c r="AA770" s="15">
        <v>0</v>
      </c>
      <c r="AB770" s="15">
        <v>0</v>
      </c>
      <c r="AC770" s="15" t="s">
        <v>138</v>
      </c>
      <c r="AD770" s="15" t="s">
        <v>139</v>
      </c>
      <c r="AE770" s="15">
        <v>35.5</v>
      </c>
      <c r="AF770" s="15">
        <v>7</v>
      </c>
      <c r="AG770" s="15">
        <v>1</v>
      </c>
      <c r="AH770" s="15">
        <v>0.4</v>
      </c>
      <c r="AI770" s="15">
        <v>1.3</v>
      </c>
      <c r="AJ770" s="16">
        <f t="shared" ref="AJ770:AJ833" si="411">AI770-AH770</f>
        <v>0.9</v>
      </c>
      <c r="AK770" s="16" t="s">
        <v>135</v>
      </c>
      <c r="AL770" s="16" t="s">
        <v>135</v>
      </c>
      <c r="AM770" s="15" t="s">
        <v>140</v>
      </c>
      <c r="AN770" s="16">
        <f t="shared" ref="AN770:AN833" si="412">IF(AC770="Unilateral",2*AG770,IF(AC770="Bilateral Alternada",3*AG770,IF(AC770="Bilateral Frontal",4*AG770,IF(AC770="Canteiro Central",2*AG770,"erro"))))</f>
        <v>2</v>
      </c>
      <c r="AO770" s="16">
        <v>0</v>
      </c>
      <c r="AP770" s="16">
        <v>0</v>
      </c>
      <c r="AQ770" s="16">
        <v>0</v>
      </c>
      <c r="AR770" s="16">
        <v>0</v>
      </c>
      <c r="AS770" s="16">
        <v>0</v>
      </c>
      <c r="AT770" s="16" t="s">
        <v>135</v>
      </c>
      <c r="AU770" s="17">
        <f t="shared" ref="AU770:AU833" si="413">IF(AO770=0,0,IF(AC770="Unilateral",2*AO770,IF(AC770="Bilateral Alternada",3*AO770,IF(AC770="Bilateral Frontal",4*AO770,IF(AC770="Canteiro Central",2*AO770,"erro")))))</f>
        <v>0</v>
      </c>
      <c r="AV770" s="17"/>
      <c r="AW770" s="17">
        <f>VLOOKUP(I770,ABNT5101!$I$3:$J$9,2)</f>
        <v>10</v>
      </c>
      <c r="AX770" s="17">
        <f>VLOOKUP(I770,ABNT5101!$I$3:$M$9,5)</f>
        <v>0.18</v>
      </c>
      <c r="AY770" s="131" t="str">
        <f>_xlfn.XLOOKUP(I770,ABNT5101!$I:$I,ABNT5101!$L:$L)</f>
        <v>-</v>
      </c>
      <c r="AZ770" s="131">
        <f>_xlfn.XLOOKUP(I770,ABNT5101!$I:$I,ABNT5101!M:M)</f>
        <v>0.18</v>
      </c>
      <c r="BA770" s="131" t="str">
        <f>_xlfn.XLOOKUP(I770,ABNT5101!$I:$I,ABNT5101!N:N)</f>
        <v>-</v>
      </c>
      <c r="BB770" s="131">
        <f>_xlfn.XLOOKUP(I770,ABNT5101!$I:$I,ABNT5101!O:O)</f>
        <v>16</v>
      </c>
      <c r="BC770" s="18" t="str">
        <f t="shared" ref="BC770:BC833" si="414">IF(BM770="NÃO ATENDE","NÃO ATENDE",IF(BX770="NÃO ATENDE","NÃO ATENDE",IF(CG770="NÃO ATENDE","NÃO ATENDE","ATENDE")))</f>
        <v>ATENDE</v>
      </c>
      <c r="BD770" s="19">
        <f t="shared" ref="BD770:BD833" si="415">BG770/AW770-1</f>
        <v>2.4000000000000021E-2</v>
      </c>
      <c r="BE770" s="19">
        <f t="shared" ref="BE770:BE833" si="416">BH770/AX770-1</f>
        <v>1.0555555555555558</v>
      </c>
      <c r="BF770" s="19" t="str">
        <f t="shared" ref="BF770:BF833" si="417">IF($I770="M6",BI770/AY770-1,"-")</f>
        <v>-</v>
      </c>
      <c r="BG770" s="20">
        <v>10.24</v>
      </c>
      <c r="BH770" s="20">
        <v>0.37</v>
      </c>
      <c r="BI770" s="20"/>
      <c r="BJ770" s="20"/>
      <c r="BK770" s="21"/>
      <c r="BL770" s="20"/>
      <c r="BM770" s="18" t="str">
        <f t="shared" ref="BM770:BM833" si="418">IF(OR(BN770="NÃO ATENDE",BO770="NÃO ATENDE",BP770="NÃO ATENDE"),"NÃO ATENDE","ATENDE")</f>
        <v>ATENDE</v>
      </c>
      <c r="BN770" s="18" t="str">
        <f t="shared" ref="BN770:BN833" si="419">IF(BG770&gt;=AW770,"ATENDE",IF(BG770&gt;=0.99*AW770,"ATENDIMENTO LIMIAR","NÃO ATENDE"))</f>
        <v>ATENDE</v>
      </c>
      <c r="BO770" s="18" t="str">
        <f t="shared" ref="BO770:BO833" si="420">IF(BH770&gt;=AX770,"ATENDE",IF(BH770&gt;=(AX770-0.02),"ATENDIMENTO LIMIAR","NÃO ATENDE"))</f>
        <v>ATENDE</v>
      </c>
      <c r="BP770" s="18" t="str">
        <f t="shared" ref="BP770:BP833" si="421">IF(AY770="-","ATENDE",IF(BI770&gt;=AY770,"ATENDE",IF(BI770&gt;=(AY770-0.02),"ATENDIMENTO LIMIAR","NÃO ATENDE")))</f>
        <v>ATENDE</v>
      </c>
      <c r="BQ770" s="22" t="str">
        <f t="shared" ref="BQ770:BQ833" si="422">I770</f>
        <v>C4</v>
      </c>
      <c r="BR770" s="22" t="str">
        <f t="shared" si="402"/>
        <v>P6</v>
      </c>
      <c r="BS770" s="23">
        <f t="shared" ref="BS770:BS833" si="423">IF(BT770="-","-",BT770/BV770-1)</f>
        <v>1.9166666666666665</v>
      </c>
      <c r="BT770" s="20">
        <v>8.75</v>
      </c>
      <c r="BU770" s="20">
        <v>2.91</v>
      </c>
      <c r="BV770" s="132">
        <f>IF(BR770="-","-",_xlfn.XLOOKUP(BR770,ABNT5101!$B$4:$B$9,ABNT5101!$C$4:$C$9))</f>
        <v>3</v>
      </c>
      <c r="BW770" s="132">
        <f>IF(BR770="-","-",_xlfn.XLOOKUP(BR770,ABNT5101!$B$4:$B$9,ABNT5101!$D$4:$D$9))</f>
        <v>0.6</v>
      </c>
      <c r="BX770" s="18" t="str">
        <f t="shared" ref="BX770:BX833" si="424">IF(BY770="-","-",IF(BY770="NÃO ATENDE","NÃO ATENDE",IF(BZ770="NÃO ATENDE","NÃO ATENDE","ATENDE")))</f>
        <v>ATENDE</v>
      </c>
      <c r="BY770" s="18" t="str">
        <f t="shared" ref="BY770:BY833" si="425">IF(BR770="-","-",IF(BT770&gt;=BV770,"ATENDE",IF(BT770&gt;=(BV770*0.99),"ATENDIMENTO LIMIAR","NÃO ATENDE")))</f>
        <v>ATENDE</v>
      </c>
      <c r="BZ770" s="18" t="str">
        <f t="shared" ref="BZ770:BZ833" si="426">IF(BR770="-","-",IF(BU770&gt;=BW770,"ATENDE","NÃO ATENDE"))</f>
        <v>ATENDE</v>
      </c>
      <c r="CA770" s="22" t="str">
        <f t="shared" si="410"/>
        <v>P6</v>
      </c>
      <c r="CB770" s="23">
        <f t="shared" ref="CB770:CB833" si="427">IF(CC770="-","-",CC770/CE770-1)</f>
        <v>0.84999999999999987</v>
      </c>
      <c r="CC770" s="22">
        <v>5.55</v>
      </c>
      <c r="CD770" s="22">
        <v>2.63</v>
      </c>
      <c r="CE770" s="130">
        <f>IF(CA770="-","-",_xlfn.XLOOKUP(CA770,ABNT5101!$B$4:$B$9,ABNT5101!$C$4:$C$9))</f>
        <v>3</v>
      </c>
      <c r="CF770" s="130">
        <f>IF(CA770="-","-",_xlfn.XLOOKUP(CA770,ABNT5101!$B$4:$B$9,ABNT5101!$D$4:$D$9))</f>
        <v>0.6</v>
      </c>
      <c r="CG770" s="18" t="str">
        <f t="shared" ref="CG770:CG833" si="428">IF(CH770="-","-",IF(CH770="NÃO ATENDE","NÃO ATENDE",IF(CI770="NÃO ATENDE","NÃO ATENDE","ATENDE")))</f>
        <v>ATENDE</v>
      </c>
      <c r="CH770" s="18" t="str">
        <f t="shared" ref="CH770:CH833" si="429">IF(CA770="-","-",IF(CC770&gt;=(CE770),"ATENDE",IF(CC770&gt;=(0.99*CE770),"ATENDIMENTO LIMIAR","NÃO ATENDE")))</f>
        <v>ATENDE</v>
      </c>
      <c r="CI770" s="18" t="str">
        <f t="shared" ref="CI770:CI833" si="430">IF(CA770="-","-",IF(CD770&gt;=CF770,"ATENDE","NÃO ATENDE"))</f>
        <v>ATENDE</v>
      </c>
      <c r="CJ770" s="133" t="str">
        <f>_xlfn.XLOOKUP(CK770,'Banco de dados'!$B:$B,'Banco de dados'!$D:$D)</f>
        <v>LEDSTAR</v>
      </c>
      <c r="CK770" s="25" t="s">
        <v>711</v>
      </c>
      <c r="CL770" s="24" t="str">
        <f>_xlfn.XLOOKUP(CK770,'Banco de dados'!$B:$B,'Banco de dados'!$E:$E)</f>
        <v>LUM LED SL VT 9.1 44W</v>
      </c>
      <c r="CM770" s="24"/>
      <c r="CN770" s="24" t="e">
        <f>IF(CM770="-","-",_xlfn.XLOOKUP(CM770,'Banco de dados'!$B:$B,'Banco de dados'!$E:$E))</f>
        <v>#N/A</v>
      </c>
      <c r="CO770" s="26">
        <f t="shared" si="404"/>
        <v>1</v>
      </c>
      <c r="CP770" s="24">
        <f>_xlfn.XLOOKUP(CK770,'Banco de dados'!$B:$B,'Banco de dados'!$H:$H)</f>
        <v>44</v>
      </c>
      <c r="CQ770" s="24">
        <f>_xlfn.XLOOKUP(CM770,'Banco de dados'!$B:$B,'Banco de dados'!$H:$H)</f>
        <v>0</v>
      </c>
      <c r="CR770" s="24">
        <f>_xlfn.XLOOKUP(CK770,'Banco de dados'!$B:$B,'Banco de dados'!$F:$F)</f>
        <v>7657.99</v>
      </c>
      <c r="CS770" s="24">
        <f>_xlfn.XLOOKUP(CM770,'Banco de dados'!$B:$B,'Banco de dados'!$F:$F)</f>
        <v>0</v>
      </c>
      <c r="CT770" s="25">
        <v>0</v>
      </c>
      <c r="CU770" s="25"/>
      <c r="CV770" s="24" t="str">
        <f>IF(AI770&lt;=0.5,"Curto I",IF(AND(AI770&gt;='Braços de IP'!$B$9,AI770&lt;='Braços de IP'!$D$9),'Braços de IP'!$E$9,IF(AND(AI770&gt;='Braços de IP'!$B$10,AI770&lt;='Braços de IP'!$D$10),'Braços de IP'!$E$10,IF(AND(AI770&gt;='Braços de IP'!$B$11,AI770&lt;='Braços de IP'!$D$11),'Braços de IP'!$E$11,IF(AND(AI770&gt;='Braços de IP'!$B$12,AI770&lt;='Braços de IP'!$D$12),'Braços de IP'!$E$12,IF(AND(AI770&gt;='Braços de IP'!$B$13,AI770&lt;='Braços de IP'!$D$13),'Braços de IP'!$E$13,IF(AND(AI770&gt;='Braços de IP'!$B$14,AI770&lt;='Braços de IP'!$D$14),'Braços de IP'!$E$14,"ERRO")))))))</f>
        <v>Curto II</v>
      </c>
      <c r="CW770" s="25"/>
      <c r="CX770" s="24" t="str">
        <f>IF($CW770="","",VLOOKUP($CW770,'Braços de IP'!$E$9:$I$15,2,0))</f>
        <v/>
      </c>
      <c r="CY770" s="27" t="str">
        <f>IF($CW770="","",VLOOKUP($CW770,'Braços de IP'!$E$9:$I$15,5,0))</f>
        <v/>
      </c>
      <c r="CZ770" s="24"/>
      <c r="DA770" s="24"/>
      <c r="DB770" s="24"/>
      <c r="DC770" s="24"/>
      <c r="DD770" s="24"/>
      <c r="DE770" s="24"/>
      <c r="DF770" s="28">
        <f t="shared" si="405"/>
        <v>44</v>
      </c>
      <c r="DG770" s="29">
        <f t="shared" si="406"/>
        <v>100</v>
      </c>
      <c r="DH770" s="28">
        <f t="shared" si="407"/>
        <v>144</v>
      </c>
      <c r="DI770" s="30">
        <f t="shared" si="408"/>
        <v>0.56000000000000005</v>
      </c>
      <c r="DJ770" s="31"/>
      <c r="DK770" s="32"/>
      <c r="DL770" s="15" t="s">
        <v>141</v>
      </c>
      <c r="DM770" s="15"/>
      <c r="DO770" s="33">
        <f t="shared" si="409"/>
        <v>0.62393162393162394</v>
      </c>
    </row>
    <row r="771" spans="1:119" ht="15.75" hidden="1" customHeight="1" x14ac:dyDescent="0.3">
      <c r="C771" t="s">
        <v>1006</v>
      </c>
      <c r="D771" s="15">
        <v>257</v>
      </c>
      <c r="E771" s="15" t="s">
        <v>132</v>
      </c>
      <c r="F771" s="15" t="s">
        <v>430</v>
      </c>
      <c r="G771" s="15">
        <v>-29.983908450000001</v>
      </c>
      <c r="H771" s="15">
        <v>-50.125176340000003</v>
      </c>
      <c r="I771" s="15" t="s">
        <v>154</v>
      </c>
      <c r="J771" s="15" t="s">
        <v>135</v>
      </c>
      <c r="K771" s="15" t="s">
        <v>136</v>
      </c>
      <c r="L771" s="15" t="s">
        <v>148</v>
      </c>
      <c r="M771" s="15">
        <v>100</v>
      </c>
      <c r="N771" s="15">
        <v>17</v>
      </c>
      <c r="O771" s="15">
        <v>0</v>
      </c>
      <c r="P771" s="15">
        <f t="shared" si="403"/>
        <v>200</v>
      </c>
      <c r="Q771" s="20">
        <v>2</v>
      </c>
      <c r="R771" s="16">
        <v>2.5</v>
      </c>
      <c r="S771" s="16">
        <v>7.5</v>
      </c>
      <c r="T771" s="15"/>
      <c r="U771" s="15"/>
      <c r="V771" s="15">
        <v>0</v>
      </c>
      <c r="W771" s="15">
        <v>2.5</v>
      </c>
      <c r="X771" s="15">
        <v>0</v>
      </c>
      <c r="Y771" s="15">
        <v>0</v>
      </c>
      <c r="Z771" s="15">
        <v>0</v>
      </c>
      <c r="AA771" s="15">
        <v>0</v>
      </c>
      <c r="AB771" s="15">
        <v>0</v>
      </c>
      <c r="AC771" s="15" t="s">
        <v>138</v>
      </c>
      <c r="AD771" s="15" t="s">
        <v>139</v>
      </c>
      <c r="AE771" s="15">
        <v>35.5</v>
      </c>
      <c r="AF771" s="15">
        <v>7</v>
      </c>
      <c r="AG771" s="15">
        <v>1</v>
      </c>
      <c r="AH771" s="15">
        <v>0.4</v>
      </c>
      <c r="AI771" s="15">
        <v>1.3</v>
      </c>
      <c r="AJ771" s="16">
        <f t="shared" si="411"/>
        <v>0.9</v>
      </c>
      <c r="AK771" s="16" t="s">
        <v>135</v>
      </c>
      <c r="AL771" s="16" t="s">
        <v>135</v>
      </c>
      <c r="AM771" s="15" t="s">
        <v>140</v>
      </c>
      <c r="AN771" s="16">
        <f t="shared" si="412"/>
        <v>2</v>
      </c>
      <c r="AO771" s="16">
        <v>0</v>
      </c>
      <c r="AP771" s="16">
        <v>0</v>
      </c>
      <c r="AQ771" s="16">
        <v>0</v>
      </c>
      <c r="AR771" s="16">
        <v>0</v>
      </c>
      <c r="AS771" s="16">
        <v>0</v>
      </c>
      <c r="AT771" s="16" t="s">
        <v>135</v>
      </c>
      <c r="AU771" s="17">
        <f t="shared" si="413"/>
        <v>0</v>
      </c>
      <c r="AV771" s="17"/>
      <c r="AW771" s="17">
        <f>VLOOKUP(I771,ABNT5101!$I$3:$J$9,2)</f>
        <v>10</v>
      </c>
      <c r="AX771" s="17">
        <f>VLOOKUP(I771,ABNT5101!$I$3:$M$9,5)</f>
        <v>0.18</v>
      </c>
      <c r="AY771" s="131" t="str">
        <f>_xlfn.XLOOKUP(I771,ABNT5101!$I:$I,ABNT5101!$L:$L)</f>
        <v>-</v>
      </c>
      <c r="AZ771" s="131">
        <f>_xlfn.XLOOKUP(I771,ABNT5101!$I:$I,ABNT5101!M:M)</f>
        <v>0.18</v>
      </c>
      <c r="BA771" s="131" t="str">
        <f>_xlfn.XLOOKUP(I771,ABNT5101!$I:$I,ABNT5101!N:N)</f>
        <v>-</v>
      </c>
      <c r="BB771" s="131">
        <f>_xlfn.XLOOKUP(I771,ABNT5101!$I:$I,ABNT5101!O:O)</f>
        <v>16</v>
      </c>
      <c r="BC771" s="18" t="str">
        <f t="shared" si="414"/>
        <v>ATENDE</v>
      </c>
      <c r="BD771" s="19">
        <f t="shared" si="415"/>
        <v>0.42700000000000005</v>
      </c>
      <c r="BE771" s="19">
        <f t="shared" si="416"/>
        <v>1.3333333333333335</v>
      </c>
      <c r="BF771" s="19" t="str">
        <f t="shared" si="417"/>
        <v>-</v>
      </c>
      <c r="BG771" s="20">
        <v>14.27</v>
      </c>
      <c r="BH771" s="20">
        <v>0.42</v>
      </c>
      <c r="BI771" s="20"/>
      <c r="BJ771" s="20"/>
      <c r="BK771" s="21"/>
      <c r="BL771" s="20"/>
      <c r="BM771" s="18" t="str">
        <f t="shared" si="418"/>
        <v>ATENDE</v>
      </c>
      <c r="BN771" s="18" t="str">
        <f t="shared" si="419"/>
        <v>ATENDE</v>
      </c>
      <c r="BO771" s="18" t="str">
        <f t="shared" si="420"/>
        <v>ATENDE</v>
      </c>
      <c r="BP771" s="18" t="str">
        <f t="shared" si="421"/>
        <v>ATENDE</v>
      </c>
      <c r="BQ771" s="22" t="str">
        <f t="shared" si="422"/>
        <v>C4</v>
      </c>
      <c r="BR771" s="22" t="str">
        <f t="shared" si="402"/>
        <v>P6</v>
      </c>
      <c r="BS771" s="23">
        <f t="shared" si="423"/>
        <v>2.8366666666666664</v>
      </c>
      <c r="BT771" s="20">
        <v>11.51</v>
      </c>
      <c r="BU771" s="20">
        <v>3.05</v>
      </c>
      <c r="BV771" s="132">
        <f>IF(BR771="-","-",_xlfn.XLOOKUP(BR771,ABNT5101!$B$4:$B$9,ABNT5101!$C$4:$C$9))</f>
        <v>3</v>
      </c>
      <c r="BW771" s="132">
        <f>IF(BR771="-","-",_xlfn.XLOOKUP(BR771,ABNT5101!$B$4:$B$9,ABNT5101!$D$4:$D$9))</f>
        <v>0.6</v>
      </c>
      <c r="BX771" s="18" t="str">
        <f t="shared" si="424"/>
        <v>ATENDE</v>
      </c>
      <c r="BY771" s="18" t="str">
        <f t="shared" si="425"/>
        <v>ATENDE</v>
      </c>
      <c r="BZ771" s="18" t="str">
        <f t="shared" si="426"/>
        <v>ATENDE</v>
      </c>
      <c r="CA771" s="22" t="str">
        <f t="shared" si="410"/>
        <v>P6</v>
      </c>
      <c r="CB771" s="23">
        <f t="shared" si="427"/>
        <v>1.3833333333333333</v>
      </c>
      <c r="CC771" s="22">
        <v>7.15</v>
      </c>
      <c r="CD771" s="22">
        <v>4.8</v>
      </c>
      <c r="CE771" s="130">
        <f>IF(CA771="-","-",_xlfn.XLOOKUP(CA771,ABNT5101!$B$4:$B$9,ABNT5101!$C$4:$C$9))</f>
        <v>3</v>
      </c>
      <c r="CF771" s="130">
        <f>IF(CA771="-","-",_xlfn.XLOOKUP(CA771,ABNT5101!$B$4:$B$9,ABNT5101!$D$4:$D$9))</f>
        <v>0.6</v>
      </c>
      <c r="CG771" s="18" t="str">
        <f t="shared" si="428"/>
        <v>ATENDE</v>
      </c>
      <c r="CH771" s="18" t="str">
        <f t="shared" si="429"/>
        <v>ATENDE</v>
      </c>
      <c r="CI771" s="18" t="str">
        <f t="shared" si="430"/>
        <v>ATENDE</v>
      </c>
      <c r="CJ771" s="133" t="str">
        <f>_xlfn.XLOOKUP(CK771,'Banco de dados'!$B:$B,'Banco de dados'!$D:$D)</f>
        <v>SX LIGHTING</v>
      </c>
      <c r="CK771" s="25" t="s">
        <v>805</v>
      </c>
      <c r="CL771" s="24" t="str">
        <f>_xlfn.XLOOKUP(CK771,'Banco de dados'!$B:$B,'Banco de dados'!$E:$E)</f>
        <v>SXINEVO050K40L12CZF7PHF</v>
      </c>
      <c r="CM771" s="24"/>
      <c r="CN771" s="24">
        <f>IF(CM771="-","-",_xlfn.XLOOKUP(CM771,'Banco de dados'!$B:$B,'Banco de dados'!$E:$E))</f>
        <v>0</v>
      </c>
      <c r="CO771" s="26">
        <f t="shared" si="404"/>
        <v>1</v>
      </c>
      <c r="CP771" s="24">
        <f>_xlfn.XLOOKUP(CK771,'Banco de dados'!$B:$B,'Banco de dados'!$H:$H)</f>
        <v>50</v>
      </c>
      <c r="CQ771" s="24">
        <f>_xlfn.XLOOKUP(CM771,'Banco de dados'!$B:$B,'Banco de dados'!$H:$H)</f>
        <v>0</v>
      </c>
      <c r="CR771" s="24">
        <f>_xlfn.XLOOKUP(CK771,'Banco de dados'!$B:$B,'Banco de dados'!$F:$F)</f>
        <v>8650</v>
      </c>
      <c r="CS771" s="24">
        <f>_xlfn.XLOOKUP(CM771,'Banco de dados'!$B:$B,'Banco de dados'!$F:$F)</f>
        <v>0</v>
      </c>
      <c r="CT771" s="25">
        <v>0</v>
      </c>
      <c r="CU771" s="25"/>
      <c r="CV771" s="24" t="str">
        <f>IF(AI771&lt;=0.5,"Curto I",IF(AND(AI771&gt;='Braços de IP'!$B$9,AI771&lt;='Braços de IP'!$D$9),'Braços de IP'!$E$9,IF(AND(AI771&gt;='Braços de IP'!$B$10,AI771&lt;='Braços de IP'!$D$10),'Braços de IP'!$E$10,IF(AND(AI771&gt;='Braços de IP'!$B$11,AI771&lt;='Braços de IP'!$D$11),'Braços de IP'!$E$11,IF(AND(AI771&gt;='Braços de IP'!$B$12,AI771&lt;='Braços de IP'!$D$12),'Braços de IP'!$E$12,IF(AND(AI771&gt;='Braços de IP'!$B$13,AI771&lt;='Braços de IP'!$D$13),'Braços de IP'!$E$13,IF(AND(AI771&gt;='Braços de IP'!$B$14,AI771&lt;='Braços de IP'!$D$14),'Braços de IP'!$E$14,"ERRO")))))))</f>
        <v>Curto II</v>
      </c>
      <c r="CW771" s="25"/>
      <c r="CX771" s="24" t="str">
        <f>IF($CW771="","",VLOOKUP($CW771,'Braços de IP'!$E$9:$I$15,2,0))</f>
        <v/>
      </c>
      <c r="CY771" s="27" t="str">
        <f>IF($CW771="","",VLOOKUP($CW771,'Braços de IP'!$E$9:$I$15,5,0))</f>
        <v/>
      </c>
      <c r="CZ771" s="24"/>
      <c r="DA771" s="24"/>
      <c r="DB771" s="24"/>
      <c r="DC771" s="24"/>
      <c r="DD771" s="24"/>
      <c r="DE771" s="24"/>
      <c r="DF771" s="28">
        <f t="shared" si="405"/>
        <v>50</v>
      </c>
      <c r="DG771" s="29">
        <f t="shared" si="406"/>
        <v>100</v>
      </c>
      <c r="DH771" s="28">
        <f t="shared" si="407"/>
        <v>150</v>
      </c>
      <c r="DI771" s="30">
        <f t="shared" si="408"/>
        <v>0.5</v>
      </c>
      <c r="DJ771" s="31"/>
      <c r="DK771" s="32"/>
      <c r="DL771" s="15" t="s">
        <v>141</v>
      </c>
      <c r="DM771" s="15"/>
      <c r="DO771" s="33">
        <f t="shared" si="409"/>
        <v>0.57264957264957261</v>
      </c>
    </row>
    <row r="772" spans="1:119" ht="15.75" hidden="1" customHeight="1" x14ac:dyDescent="0.3">
      <c r="C772" t="s">
        <v>1006</v>
      </c>
      <c r="D772" s="15">
        <v>257</v>
      </c>
      <c r="E772" s="15" t="s">
        <v>132</v>
      </c>
      <c r="F772" s="15" t="s">
        <v>430</v>
      </c>
      <c r="G772" s="15">
        <v>-29.983908450000001</v>
      </c>
      <c r="H772" s="15">
        <v>-50.125176340000003</v>
      </c>
      <c r="I772" s="15" t="s">
        <v>154</v>
      </c>
      <c r="J772" s="15" t="s">
        <v>135</v>
      </c>
      <c r="K772" s="15" t="s">
        <v>136</v>
      </c>
      <c r="L772" s="15" t="s">
        <v>148</v>
      </c>
      <c r="M772" s="15">
        <v>100</v>
      </c>
      <c r="N772" s="15">
        <v>17</v>
      </c>
      <c r="O772" s="15">
        <v>0</v>
      </c>
      <c r="P772" s="15">
        <f t="shared" si="403"/>
        <v>200</v>
      </c>
      <c r="Q772" s="20">
        <v>2</v>
      </c>
      <c r="R772" s="16">
        <v>2.5</v>
      </c>
      <c r="S772" s="16">
        <v>7.5</v>
      </c>
      <c r="T772" s="15"/>
      <c r="U772" s="15"/>
      <c r="V772" s="15">
        <v>0</v>
      </c>
      <c r="W772" s="15">
        <v>2.5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 t="s">
        <v>138</v>
      </c>
      <c r="AD772" s="15" t="s">
        <v>139</v>
      </c>
      <c r="AE772" s="15">
        <v>35.5</v>
      </c>
      <c r="AF772" s="15">
        <v>7</v>
      </c>
      <c r="AG772" s="15">
        <v>1</v>
      </c>
      <c r="AH772" s="15">
        <v>0.4</v>
      </c>
      <c r="AI772" s="15">
        <v>1.3</v>
      </c>
      <c r="AJ772" s="16">
        <f t="shared" si="411"/>
        <v>0.9</v>
      </c>
      <c r="AK772" s="16" t="s">
        <v>135</v>
      </c>
      <c r="AL772" s="16" t="s">
        <v>135</v>
      </c>
      <c r="AM772" s="15" t="s">
        <v>140</v>
      </c>
      <c r="AN772" s="16">
        <f t="shared" si="412"/>
        <v>2</v>
      </c>
      <c r="AO772" s="16">
        <v>0</v>
      </c>
      <c r="AP772" s="16">
        <v>0</v>
      </c>
      <c r="AQ772" s="16">
        <v>0</v>
      </c>
      <c r="AR772" s="16">
        <v>0</v>
      </c>
      <c r="AS772" s="16">
        <v>0</v>
      </c>
      <c r="AT772" s="16" t="s">
        <v>135</v>
      </c>
      <c r="AU772" s="17">
        <f t="shared" si="413"/>
        <v>0</v>
      </c>
      <c r="AV772" s="17"/>
      <c r="AW772" s="17">
        <f>VLOOKUP(I772,ABNT5101!$I$3:$J$9,2)</f>
        <v>10</v>
      </c>
      <c r="AX772" s="17">
        <f>VLOOKUP(I772,ABNT5101!$I$3:$M$9,5)</f>
        <v>0.18</v>
      </c>
      <c r="AY772" s="131" t="str">
        <f>_xlfn.XLOOKUP(I772,ABNT5101!$I:$I,ABNT5101!$L:$L)</f>
        <v>-</v>
      </c>
      <c r="AZ772" s="131">
        <f>_xlfn.XLOOKUP(I772,ABNT5101!$I:$I,ABNT5101!M:M)</f>
        <v>0.18</v>
      </c>
      <c r="BA772" s="131" t="str">
        <f>_xlfn.XLOOKUP(I772,ABNT5101!$I:$I,ABNT5101!N:N)</f>
        <v>-</v>
      </c>
      <c r="BB772" s="131">
        <f>_xlfn.XLOOKUP(I772,ABNT5101!$I:$I,ABNT5101!O:O)</f>
        <v>16</v>
      </c>
      <c r="BC772" s="18" t="str">
        <f t="shared" si="414"/>
        <v>ATENDE</v>
      </c>
      <c r="BD772" s="19">
        <f t="shared" si="415"/>
        <v>8.4999999999999964E-2</v>
      </c>
      <c r="BE772" s="19">
        <f t="shared" si="416"/>
        <v>0.83333333333333348</v>
      </c>
      <c r="BF772" s="19" t="str">
        <f t="shared" si="417"/>
        <v>-</v>
      </c>
      <c r="BG772" s="20">
        <v>10.85</v>
      </c>
      <c r="BH772" s="20">
        <v>0.33</v>
      </c>
      <c r="BI772" s="20"/>
      <c r="BJ772" s="20"/>
      <c r="BK772" s="21"/>
      <c r="BL772" s="20"/>
      <c r="BM772" s="18" t="str">
        <f t="shared" si="418"/>
        <v>ATENDE</v>
      </c>
      <c r="BN772" s="18" t="str">
        <f t="shared" si="419"/>
        <v>ATENDE</v>
      </c>
      <c r="BO772" s="18" t="str">
        <f t="shared" si="420"/>
        <v>ATENDE</v>
      </c>
      <c r="BP772" s="18" t="str">
        <f t="shared" si="421"/>
        <v>ATENDE</v>
      </c>
      <c r="BQ772" s="22" t="str">
        <f t="shared" si="422"/>
        <v>C4</v>
      </c>
      <c r="BR772" s="22" t="str">
        <f t="shared" si="402"/>
        <v>P6</v>
      </c>
      <c r="BS772" s="23">
        <f t="shared" si="423"/>
        <v>1.9233333333333333</v>
      </c>
      <c r="BT772" s="20">
        <v>8.77</v>
      </c>
      <c r="BU772" s="20">
        <v>2.8</v>
      </c>
      <c r="BV772" s="132">
        <f>IF(BR772="-","-",_xlfn.XLOOKUP(BR772,ABNT5101!$B$4:$B$9,ABNT5101!$C$4:$C$9))</f>
        <v>3</v>
      </c>
      <c r="BW772" s="132">
        <f>IF(BR772="-","-",_xlfn.XLOOKUP(BR772,ABNT5101!$B$4:$B$9,ABNT5101!$D$4:$D$9))</f>
        <v>0.6</v>
      </c>
      <c r="BX772" s="18" t="str">
        <f t="shared" si="424"/>
        <v>ATENDE</v>
      </c>
      <c r="BY772" s="18" t="str">
        <f t="shared" si="425"/>
        <v>ATENDE</v>
      </c>
      <c r="BZ772" s="18" t="str">
        <f t="shared" si="426"/>
        <v>ATENDE</v>
      </c>
      <c r="CA772" s="22" t="str">
        <f t="shared" si="410"/>
        <v>P6</v>
      </c>
      <c r="CB772" s="23">
        <f t="shared" si="427"/>
        <v>0.20666666666666678</v>
      </c>
      <c r="CC772" s="22">
        <v>3.62</v>
      </c>
      <c r="CD772" s="22">
        <v>1.56</v>
      </c>
      <c r="CE772" s="130">
        <f>IF(CA772="-","-",_xlfn.XLOOKUP(CA772,ABNT5101!$B$4:$B$9,ABNT5101!$C$4:$C$9))</f>
        <v>3</v>
      </c>
      <c r="CF772" s="130">
        <f>IF(CA772="-","-",_xlfn.XLOOKUP(CA772,ABNT5101!$B$4:$B$9,ABNT5101!$D$4:$D$9))</f>
        <v>0.6</v>
      </c>
      <c r="CG772" s="18" t="str">
        <f t="shared" si="428"/>
        <v>ATENDE</v>
      </c>
      <c r="CH772" s="18" t="str">
        <f t="shared" si="429"/>
        <v>ATENDE</v>
      </c>
      <c r="CI772" s="18" t="str">
        <f t="shared" si="430"/>
        <v>ATENDE</v>
      </c>
      <c r="CJ772" s="133" t="str">
        <f>_xlfn.XLOOKUP(CK772,'Banco de dados'!$B:$B,'Banco de dados'!$D:$D)</f>
        <v>TECNOWATT</v>
      </c>
      <c r="CK772" s="25" t="s">
        <v>826</v>
      </c>
      <c r="CL772" s="24" t="str">
        <f>_xlfn.XLOOKUP(CK772,'Banco de dados'!$B:$B,'Banco de dados'!$E:$E)</f>
        <v>SIGSAGPTLRRSSNDL_40W_50IBBRS
1-10C1MUN6.5</v>
      </c>
      <c r="CM772" s="24"/>
      <c r="CN772" s="24">
        <f>IF(CM772="-","-",_xlfn.XLOOKUP(CM772,'Banco de dados'!$B:$B,'Banco de dados'!$E:$E))</f>
        <v>0</v>
      </c>
      <c r="CO772" s="26">
        <f t="shared" si="404"/>
        <v>1</v>
      </c>
      <c r="CP772" s="24">
        <f>_xlfn.XLOOKUP(CK772,'Banco de dados'!$B:$B,'Banco de dados'!$H:$H)</f>
        <v>40</v>
      </c>
      <c r="CQ772" s="24">
        <f>_xlfn.XLOOKUP(CM772,'Banco de dados'!$B:$B,'Banco de dados'!$H:$H)</f>
        <v>0</v>
      </c>
      <c r="CR772" s="24">
        <f>_xlfn.XLOOKUP(CK772,'Banco de dados'!$B:$B,'Banco de dados'!$F:$F)</f>
        <v>6641</v>
      </c>
      <c r="CS772" s="24">
        <f>_xlfn.XLOOKUP(CM772,'Banco de dados'!$B:$B,'Banco de dados'!$F:$F)</f>
        <v>0</v>
      </c>
      <c r="CT772" s="25">
        <v>0</v>
      </c>
      <c r="CU772" s="25"/>
      <c r="CV772" s="24" t="str">
        <f>IF(AI772&lt;=0.5,"Curto I",IF(AND(AI772&gt;='Braços de IP'!$B$9,AI772&lt;='Braços de IP'!$D$9),'Braços de IP'!$E$9,IF(AND(AI772&gt;='Braços de IP'!$B$10,AI772&lt;='Braços de IP'!$D$10),'Braços de IP'!$E$10,IF(AND(AI772&gt;='Braços de IP'!$B$11,AI772&lt;='Braços de IP'!$D$11),'Braços de IP'!$E$11,IF(AND(AI772&gt;='Braços de IP'!$B$12,AI772&lt;='Braços de IP'!$D$12),'Braços de IP'!$E$12,IF(AND(AI772&gt;='Braços de IP'!$B$13,AI772&lt;='Braços de IP'!$D$13),'Braços de IP'!$E$13,IF(AND(AI772&gt;='Braços de IP'!$B$14,AI772&lt;='Braços de IP'!$D$14),'Braços de IP'!$E$14,"ERRO")))))))</f>
        <v>Curto II</v>
      </c>
      <c r="CW772" s="25"/>
      <c r="CX772" s="24" t="str">
        <f>IF($CW772="","",VLOOKUP($CW772,'Braços de IP'!$E$9:$I$15,2,0))</f>
        <v/>
      </c>
      <c r="CY772" s="27" t="str">
        <f>IF($CW772="","",VLOOKUP($CW772,'Braços de IP'!$E$9:$I$15,5,0))</f>
        <v/>
      </c>
      <c r="CZ772" s="24"/>
      <c r="DA772" s="24"/>
      <c r="DB772" s="24"/>
      <c r="DC772" s="24"/>
      <c r="DD772" s="24"/>
      <c r="DE772" s="24"/>
      <c r="DF772" s="28">
        <f t="shared" si="405"/>
        <v>40</v>
      </c>
      <c r="DG772" s="29">
        <f t="shared" si="406"/>
        <v>100</v>
      </c>
      <c r="DH772" s="28">
        <f t="shared" si="407"/>
        <v>140</v>
      </c>
      <c r="DI772" s="30">
        <f t="shared" si="408"/>
        <v>0.6</v>
      </c>
      <c r="DJ772" s="31"/>
      <c r="DK772" s="32"/>
      <c r="DL772" s="15" t="s">
        <v>141</v>
      </c>
      <c r="DM772" s="15"/>
      <c r="DO772" s="33">
        <f t="shared" si="409"/>
        <v>0.65811965811965811</v>
      </c>
    </row>
    <row r="773" spans="1:119" ht="15.75" hidden="1" customHeight="1" x14ac:dyDescent="0.3">
      <c r="C773" t="s">
        <v>1006</v>
      </c>
      <c r="D773" s="15">
        <v>258</v>
      </c>
      <c r="E773" s="15" t="s">
        <v>132</v>
      </c>
      <c r="F773" s="15" t="s">
        <v>431</v>
      </c>
      <c r="G773" s="15">
        <v>-29.987793750000002</v>
      </c>
      <c r="H773" s="15">
        <v>-50.127133739999998</v>
      </c>
      <c r="I773" s="15" t="s">
        <v>154</v>
      </c>
      <c r="J773" s="15" t="s">
        <v>135</v>
      </c>
      <c r="K773" s="15" t="s">
        <v>136</v>
      </c>
      <c r="L773" s="15" t="s">
        <v>148</v>
      </c>
      <c r="M773" s="15">
        <v>150</v>
      </c>
      <c r="N773" s="15">
        <v>22</v>
      </c>
      <c r="O773" s="15">
        <v>0</v>
      </c>
      <c r="P773" s="15">
        <f t="shared" si="403"/>
        <v>300</v>
      </c>
      <c r="Q773" s="20">
        <v>2</v>
      </c>
      <c r="R773" s="16">
        <v>2.5</v>
      </c>
      <c r="S773" s="16">
        <v>7.5</v>
      </c>
      <c r="T773" s="15"/>
      <c r="U773" s="15"/>
      <c r="V773" s="15">
        <v>0</v>
      </c>
      <c r="W773" s="15">
        <v>2.5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 t="s">
        <v>138</v>
      </c>
      <c r="AD773" s="15" t="s">
        <v>139</v>
      </c>
      <c r="AE773" s="15">
        <v>32.9</v>
      </c>
      <c r="AF773" s="15">
        <v>7</v>
      </c>
      <c r="AG773" s="15">
        <v>1</v>
      </c>
      <c r="AH773" s="15">
        <v>0.3</v>
      </c>
      <c r="AI773" s="15">
        <v>1.3</v>
      </c>
      <c r="AJ773" s="16">
        <f t="shared" si="411"/>
        <v>1</v>
      </c>
      <c r="AK773" s="16" t="s">
        <v>135</v>
      </c>
      <c r="AL773" s="16" t="s">
        <v>135</v>
      </c>
      <c r="AM773" s="15" t="s">
        <v>140</v>
      </c>
      <c r="AN773" s="16">
        <f t="shared" si="412"/>
        <v>2</v>
      </c>
      <c r="AO773" s="16">
        <v>0</v>
      </c>
      <c r="AP773" s="16">
        <v>0</v>
      </c>
      <c r="AQ773" s="16">
        <v>0</v>
      </c>
      <c r="AR773" s="16">
        <v>0</v>
      </c>
      <c r="AS773" s="16">
        <v>0</v>
      </c>
      <c r="AT773" s="16" t="s">
        <v>135</v>
      </c>
      <c r="AU773" s="17">
        <f t="shared" si="413"/>
        <v>0</v>
      </c>
      <c r="AV773" s="17"/>
      <c r="AW773" s="17">
        <f>VLOOKUP(I773,ABNT5101!$I$3:$J$9,2)</f>
        <v>10</v>
      </c>
      <c r="AX773" s="17">
        <f>VLOOKUP(I773,ABNT5101!$I$3:$M$9,5)</f>
        <v>0.18</v>
      </c>
      <c r="AY773" s="131" t="str">
        <f>_xlfn.XLOOKUP(I773,ABNT5101!$I:$I,ABNT5101!$L:$L)</f>
        <v>-</v>
      </c>
      <c r="AZ773" s="131">
        <f>_xlfn.XLOOKUP(I773,ABNT5101!$I:$I,ABNT5101!M:M)</f>
        <v>0.18</v>
      </c>
      <c r="BA773" s="131" t="str">
        <f>_xlfn.XLOOKUP(I773,ABNT5101!$I:$I,ABNT5101!N:N)</f>
        <v>-</v>
      </c>
      <c r="BB773" s="131">
        <f>_xlfn.XLOOKUP(I773,ABNT5101!$I:$I,ABNT5101!O:O)</f>
        <v>16</v>
      </c>
      <c r="BC773" s="18" t="str">
        <f t="shared" si="414"/>
        <v>ATENDE</v>
      </c>
      <c r="BD773" s="19">
        <f t="shared" si="415"/>
        <v>0.10999999999999988</v>
      </c>
      <c r="BE773" s="19">
        <f t="shared" si="416"/>
        <v>1.2222222222222223</v>
      </c>
      <c r="BF773" s="19" t="str">
        <f t="shared" si="417"/>
        <v>-</v>
      </c>
      <c r="BG773" s="20">
        <v>11.1</v>
      </c>
      <c r="BH773" s="20">
        <v>0.4</v>
      </c>
      <c r="BI773" s="20"/>
      <c r="BJ773" s="20"/>
      <c r="BK773" s="21"/>
      <c r="BL773" s="20"/>
      <c r="BM773" s="18" t="str">
        <f t="shared" si="418"/>
        <v>ATENDE</v>
      </c>
      <c r="BN773" s="18" t="str">
        <f t="shared" si="419"/>
        <v>ATENDE</v>
      </c>
      <c r="BO773" s="18" t="str">
        <f t="shared" si="420"/>
        <v>ATENDE</v>
      </c>
      <c r="BP773" s="18" t="str">
        <f t="shared" si="421"/>
        <v>ATENDE</v>
      </c>
      <c r="BQ773" s="22" t="str">
        <f t="shared" si="422"/>
        <v>C4</v>
      </c>
      <c r="BR773" s="22" t="str">
        <f t="shared" si="402"/>
        <v>P6</v>
      </c>
      <c r="BS773" s="23">
        <f t="shared" si="423"/>
        <v>2.09</v>
      </c>
      <c r="BT773" s="20">
        <v>9.27</v>
      </c>
      <c r="BU773" s="20">
        <v>3.47</v>
      </c>
      <c r="BV773" s="132">
        <f>IF(BR773="-","-",_xlfn.XLOOKUP(BR773,ABNT5101!$B$4:$B$9,ABNT5101!$C$4:$C$9))</f>
        <v>3</v>
      </c>
      <c r="BW773" s="132">
        <f>IF(BR773="-","-",_xlfn.XLOOKUP(BR773,ABNT5101!$B$4:$B$9,ABNT5101!$D$4:$D$9))</f>
        <v>0.6</v>
      </c>
      <c r="BX773" s="18" t="str">
        <f t="shared" si="424"/>
        <v>ATENDE</v>
      </c>
      <c r="BY773" s="18" t="str">
        <f t="shared" si="425"/>
        <v>ATENDE</v>
      </c>
      <c r="BZ773" s="18" t="str">
        <f t="shared" si="426"/>
        <v>ATENDE</v>
      </c>
      <c r="CA773" s="22" t="str">
        <f t="shared" si="410"/>
        <v>P6</v>
      </c>
      <c r="CB773" s="23">
        <f t="shared" si="427"/>
        <v>1.04</v>
      </c>
      <c r="CC773" s="22">
        <v>6.12</v>
      </c>
      <c r="CD773" s="22">
        <v>3.13</v>
      </c>
      <c r="CE773" s="130">
        <f>IF(CA773="-","-",_xlfn.XLOOKUP(CA773,ABNT5101!$B$4:$B$9,ABNT5101!$C$4:$C$9))</f>
        <v>3</v>
      </c>
      <c r="CF773" s="130">
        <f>IF(CA773="-","-",_xlfn.XLOOKUP(CA773,ABNT5101!$B$4:$B$9,ABNT5101!$D$4:$D$9))</f>
        <v>0.6</v>
      </c>
      <c r="CG773" s="18" t="str">
        <f t="shared" si="428"/>
        <v>ATENDE</v>
      </c>
      <c r="CH773" s="18" t="str">
        <f t="shared" si="429"/>
        <v>ATENDE</v>
      </c>
      <c r="CI773" s="18" t="str">
        <f t="shared" si="430"/>
        <v>ATENDE</v>
      </c>
      <c r="CJ773" s="133" t="str">
        <f>_xlfn.XLOOKUP(CK773,'Banco de dados'!$B:$B,'Banco de dados'!$D:$D)</f>
        <v>LEDSTAR</v>
      </c>
      <c r="CK773" s="25" t="s">
        <v>711</v>
      </c>
      <c r="CL773" s="24" t="str">
        <f>_xlfn.XLOOKUP(CK773,'Banco de dados'!$B:$B,'Banco de dados'!$E:$E)</f>
        <v>LUM LED SL VT 9.1 44W</v>
      </c>
      <c r="CM773" s="24"/>
      <c r="CN773" s="24" t="e">
        <f>IF(CM773="-","-",_xlfn.XLOOKUP(CM773,'Banco de dados'!$B:$B,'Banco de dados'!$E:$E))</f>
        <v>#N/A</v>
      </c>
      <c r="CO773" s="26">
        <f t="shared" si="404"/>
        <v>1</v>
      </c>
      <c r="CP773" s="24">
        <f>_xlfn.XLOOKUP(CK773,'Banco de dados'!$B:$B,'Banco de dados'!$H:$H)</f>
        <v>44</v>
      </c>
      <c r="CQ773" s="24" t="e">
        <f>_xlfn.XLOOKUP(CM773,'Banco de dados'!$B:$B,'Banco de dados'!$H:$H)</f>
        <v>#N/A</v>
      </c>
      <c r="CR773" s="24">
        <f>_xlfn.XLOOKUP(CK773,'Banco de dados'!$B:$B,'Banco de dados'!$F:$F)</f>
        <v>7657.99</v>
      </c>
      <c r="CS773" s="24">
        <f>_xlfn.XLOOKUP(CM773,'Banco de dados'!$B:$B,'Banco de dados'!$F:$F)</f>
        <v>0</v>
      </c>
      <c r="CT773" s="25">
        <v>0</v>
      </c>
      <c r="CU773" s="25"/>
      <c r="CV773" s="24" t="str">
        <f>IF(AI773&lt;=0.5,"Curto I",IF(AND(AI773&gt;='Braços de IP'!$B$9,AI773&lt;='Braços de IP'!$D$9),'Braços de IP'!$E$9,IF(AND(AI773&gt;='Braços de IP'!$B$10,AI773&lt;='Braços de IP'!$D$10),'Braços de IP'!$E$10,IF(AND(AI773&gt;='Braços de IP'!$B$11,AI773&lt;='Braços de IP'!$D$11),'Braços de IP'!$E$11,IF(AND(AI773&gt;='Braços de IP'!$B$12,AI773&lt;='Braços de IP'!$D$12),'Braços de IP'!$E$12,IF(AND(AI773&gt;='Braços de IP'!$B$13,AI773&lt;='Braços de IP'!$D$13),'Braços de IP'!$E$13,IF(AND(AI773&gt;='Braços de IP'!$B$14,AI773&lt;='Braços de IP'!$D$14),'Braços de IP'!$E$14,"ERRO")))))))</f>
        <v>Curto II</v>
      </c>
      <c r="CW773" s="25"/>
      <c r="CX773" s="24" t="str">
        <f>IF($CW773="","",VLOOKUP($CW773,'Braços de IP'!$E$9:$I$15,2,0))</f>
        <v/>
      </c>
      <c r="CY773" s="27" t="str">
        <f>IF($CW773="","",VLOOKUP($CW773,'Braços de IP'!$E$9:$I$15,5,0))</f>
        <v/>
      </c>
      <c r="CZ773" s="24"/>
      <c r="DA773" s="24"/>
      <c r="DB773" s="24"/>
      <c r="DC773" s="24"/>
      <c r="DD773" s="24"/>
      <c r="DE773" s="24"/>
      <c r="DF773" s="28">
        <f t="shared" si="405"/>
        <v>44</v>
      </c>
      <c r="DG773" s="29">
        <f t="shared" si="406"/>
        <v>150</v>
      </c>
      <c r="DH773" s="28">
        <f t="shared" si="407"/>
        <v>194</v>
      </c>
      <c r="DI773" s="30">
        <f t="shared" si="408"/>
        <v>0.70666666666666667</v>
      </c>
      <c r="DJ773" s="31"/>
      <c r="DK773" s="32"/>
      <c r="DL773" s="15" t="s">
        <v>141</v>
      </c>
      <c r="DM773" s="15"/>
      <c r="DO773" s="33">
        <f t="shared" si="409"/>
        <v>0.7441860465116279</v>
      </c>
    </row>
    <row r="774" spans="1:119" ht="15.75" hidden="1" customHeight="1" x14ac:dyDescent="0.3">
      <c r="C774" t="s">
        <v>1006</v>
      </c>
      <c r="D774" s="15">
        <v>258</v>
      </c>
      <c r="E774" s="15" t="s">
        <v>132</v>
      </c>
      <c r="F774" s="15" t="s">
        <v>431</v>
      </c>
      <c r="G774" s="15">
        <v>-29.987793750000002</v>
      </c>
      <c r="H774" s="15">
        <v>-50.127133739999998</v>
      </c>
      <c r="I774" s="15" t="s">
        <v>154</v>
      </c>
      <c r="J774" s="15" t="s">
        <v>135</v>
      </c>
      <c r="K774" s="15" t="s">
        <v>136</v>
      </c>
      <c r="L774" s="15" t="s">
        <v>148</v>
      </c>
      <c r="M774" s="15">
        <v>150</v>
      </c>
      <c r="N774" s="15">
        <v>22</v>
      </c>
      <c r="O774" s="15">
        <v>0</v>
      </c>
      <c r="P774" s="15">
        <f t="shared" si="403"/>
        <v>300</v>
      </c>
      <c r="Q774" s="20">
        <v>2</v>
      </c>
      <c r="R774" s="16">
        <v>2.5</v>
      </c>
      <c r="S774" s="16">
        <v>7.5</v>
      </c>
      <c r="T774" s="15"/>
      <c r="U774" s="15"/>
      <c r="V774" s="15">
        <v>0</v>
      </c>
      <c r="W774" s="15">
        <v>2.5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 t="s">
        <v>138</v>
      </c>
      <c r="AD774" s="15" t="s">
        <v>139</v>
      </c>
      <c r="AE774" s="15">
        <v>32.9</v>
      </c>
      <c r="AF774" s="15">
        <v>7</v>
      </c>
      <c r="AG774" s="15">
        <v>1</v>
      </c>
      <c r="AH774" s="15">
        <v>0.3</v>
      </c>
      <c r="AI774" s="15">
        <v>1.3</v>
      </c>
      <c r="AJ774" s="16">
        <f t="shared" si="411"/>
        <v>1</v>
      </c>
      <c r="AK774" s="16" t="s">
        <v>135</v>
      </c>
      <c r="AL774" s="16" t="s">
        <v>135</v>
      </c>
      <c r="AM774" s="15" t="s">
        <v>140</v>
      </c>
      <c r="AN774" s="16">
        <f t="shared" si="412"/>
        <v>2</v>
      </c>
      <c r="AO774" s="16">
        <v>0</v>
      </c>
      <c r="AP774" s="16">
        <v>0</v>
      </c>
      <c r="AQ774" s="16">
        <v>0</v>
      </c>
      <c r="AR774" s="16">
        <v>0</v>
      </c>
      <c r="AS774" s="16">
        <v>0</v>
      </c>
      <c r="AT774" s="16" t="s">
        <v>135</v>
      </c>
      <c r="AU774" s="17">
        <f t="shared" si="413"/>
        <v>0</v>
      </c>
      <c r="AV774" s="17"/>
      <c r="AW774" s="17">
        <f>VLOOKUP(I774,ABNT5101!$I$3:$J$9,2)</f>
        <v>10</v>
      </c>
      <c r="AX774" s="17">
        <f>VLOOKUP(I774,ABNT5101!$I$3:$M$9,5)</f>
        <v>0.18</v>
      </c>
      <c r="AY774" s="131" t="str">
        <f>_xlfn.XLOOKUP(I774,ABNT5101!$I:$I,ABNT5101!$L:$L)</f>
        <v>-</v>
      </c>
      <c r="AZ774" s="131">
        <f>_xlfn.XLOOKUP(I774,ABNT5101!$I:$I,ABNT5101!M:M)</f>
        <v>0.18</v>
      </c>
      <c r="BA774" s="131" t="str">
        <f>_xlfn.XLOOKUP(I774,ABNT5101!$I:$I,ABNT5101!N:N)</f>
        <v>-</v>
      </c>
      <c r="BB774" s="131">
        <f>_xlfn.XLOOKUP(I774,ABNT5101!$I:$I,ABNT5101!O:O)</f>
        <v>16</v>
      </c>
      <c r="BC774" s="18" t="str">
        <f t="shared" si="414"/>
        <v>ATENDE</v>
      </c>
      <c r="BD774" s="19">
        <f t="shared" si="415"/>
        <v>5.500000000000016E-2</v>
      </c>
      <c r="BE774" s="19">
        <f t="shared" si="416"/>
        <v>2.0000000000000004</v>
      </c>
      <c r="BF774" s="19" t="str">
        <f t="shared" si="417"/>
        <v>-</v>
      </c>
      <c r="BG774" s="20">
        <v>10.55</v>
      </c>
      <c r="BH774" s="20">
        <v>0.54</v>
      </c>
      <c r="BI774" s="20"/>
      <c r="BJ774" s="20"/>
      <c r="BK774" s="21"/>
      <c r="BL774" s="20"/>
      <c r="BM774" s="18" t="str">
        <f t="shared" si="418"/>
        <v>ATENDE</v>
      </c>
      <c r="BN774" s="18" t="str">
        <f t="shared" si="419"/>
        <v>ATENDE</v>
      </c>
      <c r="BO774" s="18" t="str">
        <f t="shared" si="420"/>
        <v>ATENDE</v>
      </c>
      <c r="BP774" s="18" t="str">
        <f t="shared" si="421"/>
        <v>ATENDE</v>
      </c>
      <c r="BQ774" s="22" t="str">
        <f t="shared" si="422"/>
        <v>C4</v>
      </c>
      <c r="BR774" s="22" t="str">
        <f t="shared" si="402"/>
        <v>P6</v>
      </c>
      <c r="BS774" s="23">
        <f t="shared" si="423"/>
        <v>1.92</v>
      </c>
      <c r="BT774" s="20">
        <v>8.76</v>
      </c>
      <c r="BU774" s="20">
        <v>3.47</v>
      </c>
      <c r="BV774" s="132">
        <f>IF(BR774="-","-",_xlfn.XLOOKUP(BR774,ABNT5101!$B$4:$B$9,ABNT5101!$C$4:$C$9))</f>
        <v>3</v>
      </c>
      <c r="BW774" s="132">
        <f>IF(BR774="-","-",_xlfn.XLOOKUP(BR774,ABNT5101!$B$4:$B$9,ABNT5101!$D$4:$D$9))</f>
        <v>0.6</v>
      </c>
      <c r="BX774" s="18" t="str">
        <f t="shared" si="424"/>
        <v>ATENDE</v>
      </c>
      <c r="BY774" s="18" t="str">
        <f t="shared" si="425"/>
        <v>ATENDE</v>
      </c>
      <c r="BZ774" s="18" t="str">
        <f t="shared" si="426"/>
        <v>ATENDE</v>
      </c>
      <c r="CA774" s="22" t="str">
        <f t="shared" si="410"/>
        <v>P6</v>
      </c>
      <c r="CB774" s="23">
        <f t="shared" si="427"/>
        <v>0.62999999999999989</v>
      </c>
      <c r="CC774" s="22">
        <v>4.8899999999999997</v>
      </c>
      <c r="CD774" s="22">
        <v>2.93</v>
      </c>
      <c r="CE774" s="130">
        <f>IF(CA774="-","-",_xlfn.XLOOKUP(CA774,ABNT5101!$B$4:$B$9,ABNT5101!$C$4:$C$9))</f>
        <v>3</v>
      </c>
      <c r="CF774" s="130">
        <f>IF(CA774="-","-",_xlfn.XLOOKUP(CA774,ABNT5101!$B$4:$B$9,ABNT5101!$D$4:$D$9))</f>
        <v>0.6</v>
      </c>
      <c r="CG774" s="18" t="str">
        <f t="shared" si="428"/>
        <v>ATENDE</v>
      </c>
      <c r="CH774" s="18" t="str">
        <f t="shared" si="429"/>
        <v>ATENDE</v>
      </c>
      <c r="CI774" s="18" t="str">
        <f t="shared" si="430"/>
        <v>ATENDE</v>
      </c>
      <c r="CJ774" s="133" t="str">
        <f>_xlfn.XLOOKUP(CK774,'Banco de dados'!$B:$B,'Banco de dados'!$D:$D)</f>
        <v>SX LIGHTING</v>
      </c>
      <c r="CK774" s="25" t="s">
        <v>803</v>
      </c>
      <c r="CL774" s="24" t="str">
        <f>_xlfn.XLOOKUP(CK774,'Banco de dados'!$B:$B,'Banco de dados'!$E:$E)</f>
        <v>SXINEVO040K40L12CZF7PHF</v>
      </c>
      <c r="CM774" s="24"/>
      <c r="CN774" s="24" t="e">
        <f>IF(CM774="-","-",_xlfn.XLOOKUP(CM774,'Banco de dados'!$B:$B,'Banco de dados'!$E:$E))</f>
        <v>#N/A</v>
      </c>
      <c r="CO774" s="26">
        <f t="shared" si="404"/>
        <v>1</v>
      </c>
      <c r="CP774" s="24">
        <f>_xlfn.XLOOKUP(CK774,'Banco de dados'!$B:$B,'Banco de dados'!$H:$H)</f>
        <v>39</v>
      </c>
      <c r="CQ774" s="24" t="e">
        <f>_xlfn.XLOOKUP(CM774,'Banco de dados'!$B:$B,'Banco de dados'!$H:$H)</f>
        <v>#N/A</v>
      </c>
      <c r="CR774" s="24">
        <f>_xlfn.XLOOKUP(CK774,'Banco de dados'!$B:$B,'Banco de dados'!$F:$F)</f>
        <v>6552</v>
      </c>
      <c r="CS774" s="24">
        <f>_xlfn.XLOOKUP(CM774,'Banco de dados'!$B:$B,'Banco de dados'!$F:$F)</f>
        <v>0</v>
      </c>
      <c r="CT774" s="25">
        <v>0</v>
      </c>
      <c r="CU774" s="25"/>
      <c r="CV774" s="24" t="str">
        <f>IF(AI774&lt;=0.5,"Curto I",IF(AND(AI774&gt;='Braços de IP'!$B$9,AI774&lt;='Braços de IP'!$D$9),'Braços de IP'!$E$9,IF(AND(AI774&gt;='Braços de IP'!$B$10,AI774&lt;='Braços de IP'!$D$10),'Braços de IP'!$E$10,IF(AND(AI774&gt;='Braços de IP'!$B$11,AI774&lt;='Braços de IP'!$D$11),'Braços de IP'!$E$11,IF(AND(AI774&gt;='Braços de IP'!$B$12,AI774&lt;='Braços de IP'!$D$12),'Braços de IP'!$E$12,IF(AND(AI774&gt;='Braços de IP'!$B$13,AI774&lt;='Braços de IP'!$D$13),'Braços de IP'!$E$13,IF(AND(AI774&gt;='Braços de IP'!$B$14,AI774&lt;='Braços de IP'!$D$14),'Braços de IP'!$E$14,"ERRO")))))))</f>
        <v>Curto II</v>
      </c>
      <c r="CW774" s="25"/>
      <c r="CX774" s="24" t="str">
        <f>IF($CW774="","",VLOOKUP($CW774,'Braços de IP'!$E$9:$I$15,2,0))</f>
        <v/>
      </c>
      <c r="CY774" s="27" t="str">
        <f>IF($CW774="","",VLOOKUP($CW774,'Braços de IP'!$E$9:$I$15,5,0))</f>
        <v/>
      </c>
      <c r="CZ774" s="24"/>
      <c r="DA774" s="24"/>
      <c r="DB774" s="24"/>
      <c r="DC774" s="24"/>
      <c r="DD774" s="24"/>
      <c r="DE774" s="24"/>
      <c r="DF774" s="28">
        <f t="shared" si="405"/>
        <v>39</v>
      </c>
      <c r="DG774" s="29">
        <f t="shared" si="406"/>
        <v>150</v>
      </c>
      <c r="DH774" s="28">
        <f t="shared" si="407"/>
        <v>189</v>
      </c>
      <c r="DI774" s="30">
        <f t="shared" si="408"/>
        <v>0.74</v>
      </c>
      <c r="DJ774" s="31"/>
      <c r="DK774" s="32"/>
      <c r="DL774" s="15" t="s">
        <v>141</v>
      </c>
      <c r="DM774" s="15"/>
      <c r="DO774" s="33">
        <f t="shared" si="409"/>
        <v>0.77325581395348841</v>
      </c>
    </row>
    <row r="775" spans="1:119" ht="15.75" hidden="1" customHeight="1" x14ac:dyDescent="0.3">
      <c r="C775" t="s">
        <v>1006</v>
      </c>
      <c r="D775" s="15">
        <v>258</v>
      </c>
      <c r="E775" s="15" t="s">
        <v>132</v>
      </c>
      <c r="F775" s="15" t="s">
        <v>431</v>
      </c>
      <c r="G775" s="15">
        <v>-29.987793750000002</v>
      </c>
      <c r="H775" s="15">
        <v>-50.127133739999998</v>
      </c>
      <c r="I775" s="15" t="s">
        <v>154</v>
      </c>
      <c r="J775" s="15" t="s">
        <v>135</v>
      </c>
      <c r="K775" s="15" t="s">
        <v>136</v>
      </c>
      <c r="L775" s="15" t="s">
        <v>148</v>
      </c>
      <c r="M775" s="15">
        <v>150</v>
      </c>
      <c r="N775" s="15">
        <v>22</v>
      </c>
      <c r="O775" s="15">
        <v>0</v>
      </c>
      <c r="P775" s="15">
        <f t="shared" si="403"/>
        <v>300</v>
      </c>
      <c r="Q775" s="20">
        <v>2</v>
      </c>
      <c r="R775" s="16">
        <v>2.5</v>
      </c>
      <c r="S775" s="16">
        <v>7.5</v>
      </c>
      <c r="T775" s="15"/>
      <c r="U775" s="15"/>
      <c r="V775" s="15">
        <v>0</v>
      </c>
      <c r="W775" s="15">
        <v>2.5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 t="s">
        <v>138</v>
      </c>
      <c r="AD775" s="15" t="s">
        <v>139</v>
      </c>
      <c r="AE775" s="15">
        <v>32.9</v>
      </c>
      <c r="AF775" s="15">
        <v>7</v>
      </c>
      <c r="AG775" s="15">
        <v>1</v>
      </c>
      <c r="AH775" s="15">
        <v>0.3</v>
      </c>
      <c r="AI775" s="15">
        <v>1.3</v>
      </c>
      <c r="AJ775" s="16">
        <f t="shared" si="411"/>
        <v>1</v>
      </c>
      <c r="AK775" s="16" t="s">
        <v>135</v>
      </c>
      <c r="AL775" s="16" t="s">
        <v>135</v>
      </c>
      <c r="AM775" s="15" t="s">
        <v>140</v>
      </c>
      <c r="AN775" s="16">
        <f t="shared" si="412"/>
        <v>2</v>
      </c>
      <c r="AO775" s="16">
        <v>0</v>
      </c>
      <c r="AP775" s="16">
        <v>0</v>
      </c>
      <c r="AQ775" s="16">
        <v>0</v>
      </c>
      <c r="AR775" s="16">
        <v>0</v>
      </c>
      <c r="AS775" s="16">
        <v>0</v>
      </c>
      <c r="AT775" s="16" t="s">
        <v>135</v>
      </c>
      <c r="AU775" s="17">
        <f t="shared" si="413"/>
        <v>0</v>
      </c>
      <c r="AV775" s="17"/>
      <c r="AW775" s="17">
        <f>VLOOKUP(I775,ABNT5101!$I$3:$J$9,2)</f>
        <v>10</v>
      </c>
      <c r="AX775" s="17">
        <f>VLOOKUP(I775,ABNT5101!$I$3:$M$9,5)</f>
        <v>0.18</v>
      </c>
      <c r="AY775" s="131" t="str">
        <f>_xlfn.XLOOKUP(I775,ABNT5101!$I:$I,ABNT5101!$L:$L)</f>
        <v>-</v>
      </c>
      <c r="AZ775" s="131">
        <f>_xlfn.XLOOKUP(I775,ABNT5101!$I:$I,ABNT5101!M:M)</f>
        <v>0.18</v>
      </c>
      <c r="BA775" s="131" t="str">
        <f>_xlfn.XLOOKUP(I775,ABNT5101!$I:$I,ABNT5101!N:N)</f>
        <v>-</v>
      </c>
      <c r="BB775" s="131">
        <f>_xlfn.XLOOKUP(I775,ABNT5101!$I:$I,ABNT5101!O:O)</f>
        <v>16</v>
      </c>
      <c r="BC775" s="18" t="str">
        <f t="shared" si="414"/>
        <v>ATENDE</v>
      </c>
      <c r="BD775" s="19">
        <f t="shared" si="415"/>
        <v>0.17799999999999994</v>
      </c>
      <c r="BE775" s="19">
        <f t="shared" si="416"/>
        <v>1.3888888888888888</v>
      </c>
      <c r="BF775" s="19" t="str">
        <f t="shared" si="417"/>
        <v>-</v>
      </c>
      <c r="BG775" s="20">
        <v>11.78</v>
      </c>
      <c r="BH775" s="20">
        <v>0.43</v>
      </c>
      <c r="BI775" s="20"/>
      <c r="BJ775" s="20"/>
      <c r="BK775" s="21"/>
      <c r="BL775" s="20"/>
      <c r="BM775" s="18" t="str">
        <f t="shared" si="418"/>
        <v>ATENDE</v>
      </c>
      <c r="BN775" s="18" t="str">
        <f t="shared" si="419"/>
        <v>ATENDE</v>
      </c>
      <c r="BO775" s="18" t="str">
        <f t="shared" si="420"/>
        <v>ATENDE</v>
      </c>
      <c r="BP775" s="18" t="str">
        <f t="shared" si="421"/>
        <v>ATENDE</v>
      </c>
      <c r="BQ775" s="22" t="str">
        <f t="shared" si="422"/>
        <v>C4</v>
      </c>
      <c r="BR775" s="22" t="str">
        <f t="shared" si="402"/>
        <v>P6</v>
      </c>
      <c r="BS775" s="23">
        <f t="shared" si="423"/>
        <v>2.0833333333333335</v>
      </c>
      <c r="BT775" s="20">
        <v>9.25</v>
      </c>
      <c r="BU775" s="20">
        <v>3.75</v>
      </c>
      <c r="BV775" s="132">
        <f>IF(BR775="-","-",_xlfn.XLOOKUP(BR775,ABNT5101!$B$4:$B$9,ABNT5101!$C$4:$C$9))</f>
        <v>3</v>
      </c>
      <c r="BW775" s="132">
        <f>IF(BR775="-","-",_xlfn.XLOOKUP(BR775,ABNT5101!$B$4:$B$9,ABNT5101!$D$4:$D$9))</f>
        <v>0.6</v>
      </c>
      <c r="BX775" s="18" t="str">
        <f t="shared" si="424"/>
        <v>ATENDE</v>
      </c>
      <c r="BY775" s="18" t="str">
        <f t="shared" si="425"/>
        <v>ATENDE</v>
      </c>
      <c r="BZ775" s="18" t="str">
        <f t="shared" si="426"/>
        <v>ATENDE</v>
      </c>
      <c r="CA775" s="22" t="str">
        <f t="shared" si="410"/>
        <v>P6</v>
      </c>
      <c r="CB775" s="23">
        <f t="shared" si="427"/>
        <v>0.34999999999999987</v>
      </c>
      <c r="CC775" s="22">
        <v>4.05</v>
      </c>
      <c r="CD775" s="22">
        <v>2.0099999999999998</v>
      </c>
      <c r="CE775" s="130">
        <f>IF(CA775="-","-",_xlfn.XLOOKUP(CA775,ABNT5101!$B$4:$B$9,ABNT5101!$C$4:$C$9))</f>
        <v>3</v>
      </c>
      <c r="CF775" s="130">
        <f>IF(CA775="-","-",_xlfn.XLOOKUP(CA775,ABNT5101!$B$4:$B$9,ABNT5101!$D$4:$D$9))</f>
        <v>0.6</v>
      </c>
      <c r="CG775" s="18" t="str">
        <f t="shared" si="428"/>
        <v>ATENDE</v>
      </c>
      <c r="CH775" s="18" t="str">
        <f t="shared" si="429"/>
        <v>ATENDE</v>
      </c>
      <c r="CI775" s="18" t="str">
        <f t="shared" si="430"/>
        <v>ATENDE</v>
      </c>
      <c r="CJ775" s="133" t="str">
        <f>_xlfn.XLOOKUP(CK775,'Banco de dados'!$B:$B,'Banco de dados'!$D:$D)</f>
        <v>TECNOWATT</v>
      </c>
      <c r="CK775" s="25" t="s">
        <v>826</v>
      </c>
      <c r="CL775" s="24" t="str">
        <f>_xlfn.XLOOKUP(CK775,'Banco de dados'!$B:$B,'Banco de dados'!$E:$E)</f>
        <v>SIGSAGPTLRRSSNDL_40W_50IBBRS
1-10C1MUN6.5</v>
      </c>
      <c r="CM775" s="24"/>
      <c r="CN775" s="24" t="e">
        <f>IF(CM775="-","-",_xlfn.XLOOKUP(CM775,'Banco de dados'!$B:$B,'Banco de dados'!$E:$E))</f>
        <v>#N/A</v>
      </c>
      <c r="CO775" s="26">
        <f t="shared" si="404"/>
        <v>1</v>
      </c>
      <c r="CP775" s="24">
        <f>_xlfn.XLOOKUP(CK775,'Banco de dados'!$B:$B,'Banco de dados'!$H:$H)</f>
        <v>40</v>
      </c>
      <c r="CQ775" s="24">
        <f>_xlfn.XLOOKUP(CM775,'Banco de dados'!$B:$B,'Banco de dados'!$H:$H)</f>
        <v>0</v>
      </c>
      <c r="CR775" s="24">
        <f>_xlfn.XLOOKUP(CK775,'Banco de dados'!$B:$B,'Banco de dados'!$F:$F)</f>
        <v>6641</v>
      </c>
      <c r="CS775" s="24">
        <f>_xlfn.XLOOKUP(CM775,'Banco de dados'!$B:$B,'Banco de dados'!$F:$F)</f>
        <v>0</v>
      </c>
      <c r="CT775" s="25">
        <v>0</v>
      </c>
      <c r="CU775" s="25"/>
      <c r="CV775" s="24" t="str">
        <f>IF(AI775&lt;=0.5,"Curto I",IF(AND(AI775&gt;='Braços de IP'!$B$9,AI775&lt;='Braços de IP'!$D$9),'Braços de IP'!$E$9,IF(AND(AI775&gt;='Braços de IP'!$B$10,AI775&lt;='Braços de IP'!$D$10),'Braços de IP'!$E$10,IF(AND(AI775&gt;='Braços de IP'!$B$11,AI775&lt;='Braços de IP'!$D$11),'Braços de IP'!$E$11,IF(AND(AI775&gt;='Braços de IP'!$B$12,AI775&lt;='Braços de IP'!$D$12),'Braços de IP'!$E$12,IF(AND(AI775&gt;='Braços de IP'!$B$13,AI775&lt;='Braços de IP'!$D$13),'Braços de IP'!$E$13,IF(AND(AI775&gt;='Braços de IP'!$B$14,AI775&lt;='Braços de IP'!$D$14),'Braços de IP'!$E$14,"ERRO")))))))</f>
        <v>Curto II</v>
      </c>
      <c r="CW775" s="25"/>
      <c r="CX775" s="24" t="str">
        <f>IF($CW775="","",VLOOKUP($CW775,'Braços de IP'!$E$9:$I$15,2,0))</f>
        <v/>
      </c>
      <c r="CY775" s="27" t="str">
        <f>IF($CW775="","",VLOOKUP($CW775,'Braços de IP'!$E$9:$I$15,5,0))</f>
        <v/>
      </c>
      <c r="CZ775" s="24"/>
      <c r="DA775" s="24"/>
      <c r="DB775" s="24"/>
      <c r="DC775" s="24"/>
      <c r="DD775" s="24"/>
      <c r="DE775" s="24"/>
      <c r="DF775" s="28">
        <f t="shared" si="405"/>
        <v>40</v>
      </c>
      <c r="DG775" s="29">
        <f t="shared" si="406"/>
        <v>150</v>
      </c>
      <c r="DH775" s="28">
        <f t="shared" si="407"/>
        <v>190</v>
      </c>
      <c r="DI775" s="30">
        <f t="shared" si="408"/>
        <v>0.73333333333333339</v>
      </c>
      <c r="DJ775" s="31"/>
      <c r="DK775" s="32"/>
      <c r="DL775" s="15" t="s">
        <v>141</v>
      </c>
      <c r="DM775" s="15"/>
      <c r="DO775" s="33">
        <f t="shared" si="409"/>
        <v>0.76744186046511631</v>
      </c>
    </row>
    <row r="776" spans="1:119" ht="15.75" hidden="1" customHeight="1" x14ac:dyDescent="0.3">
      <c r="A776" s="156" t="s">
        <v>1018</v>
      </c>
      <c r="B776" s="156" t="s">
        <v>1034</v>
      </c>
      <c r="C776" t="s">
        <v>1006</v>
      </c>
      <c r="D776" s="159">
        <v>259</v>
      </c>
      <c r="E776" s="159" t="s">
        <v>132</v>
      </c>
      <c r="F776" s="15" t="s">
        <v>432</v>
      </c>
      <c r="G776" s="15">
        <v>-29.984310050000001</v>
      </c>
      <c r="H776" s="15">
        <v>-50.133688329999998</v>
      </c>
      <c r="I776" s="15" t="s">
        <v>319</v>
      </c>
      <c r="J776" s="15" t="s">
        <v>135</v>
      </c>
      <c r="K776" s="15" t="s">
        <v>167</v>
      </c>
      <c r="L776" s="15" t="s">
        <v>137</v>
      </c>
      <c r="M776" s="15">
        <v>50</v>
      </c>
      <c r="N776" s="15">
        <v>0</v>
      </c>
      <c r="O776" s="15">
        <v>0</v>
      </c>
      <c r="P776" s="15">
        <f t="shared" si="403"/>
        <v>300</v>
      </c>
      <c r="Q776" s="20">
        <v>2</v>
      </c>
      <c r="R776" s="16">
        <v>1</v>
      </c>
      <c r="S776" s="16">
        <v>7</v>
      </c>
      <c r="T776" s="15"/>
      <c r="U776" s="15"/>
      <c r="V776" s="15">
        <v>0</v>
      </c>
      <c r="W776" s="15">
        <v>3.5</v>
      </c>
      <c r="X776" s="15">
        <v>6</v>
      </c>
      <c r="Y776" s="15">
        <v>0</v>
      </c>
      <c r="Z776" s="15">
        <v>0</v>
      </c>
      <c r="AA776" s="15">
        <v>0</v>
      </c>
      <c r="AB776" s="15">
        <v>2</v>
      </c>
      <c r="AC776" s="15" t="s">
        <v>149</v>
      </c>
      <c r="AD776" s="15" t="s">
        <v>139</v>
      </c>
      <c r="AE776" s="15">
        <v>24.6</v>
      </c>
      <c r="AF776" s="15">
        <v>10</v>
      </c>
      <c r="AG776" s="15">
        <v>3</v>
      </c>
      <c r="AH776" s="15">
        <v>2.8</v>
      </c>
      <c r="AI776" s="15">
        <v>0.3</v>
      </c>
      <c r="AJ776" s="16">
        <f t="shared" si="411"/>
        <v>-2.5</v>
      </c>
      <c r="AK776" s="16" t="s">
        <v>135</v>
      </c>
      <c r="AL776" s="16" t="s">
        <v>135</v>
      </c>
      <c r="AM776" s="15" t="s">
        <v>141</v>
      </c>
      <c r="AN776" s="16">
        <f t="shared" si="412"/>
        <v>6</v>
      </c>
      <c r="AO776" s="16">
        <v>0</v>
      </c>
      <c r="AP776" s="16">
        <v>0</v>
      </c>
      <c r="AQ776" s="16">
        <v>0</v>
      </c>
      <c r="AR776" s="16">
        <v>0</v>
      </c>
      <c r="AS776" s="16">
        <v>0</v>
      </c>
      <c r="AT776" s="16" t="s">
        <v>135</v>
      </c>
      <c r="AU776" s="17">
        <f t="shared" si="413"/>
        <v>0</v>
      </c>
      <c r="AV776" s="17"/>
      <c r="AW776" s="17">
        <f>VLOOKUP(I776,ABNT5101!$I$3:$J$9,2)</f>
        <v>20</v>
      </c>
      <c r="AX776" s="17">
        <f>VLOOKUP(I776,ABNT5101!$I$3:$M$9,5)</f>
        <v>0.28000000000000003</v>
      </c>
      <c r="AY776" s="131" t="str">
        <f>_xlfn.XLOOKUP(I776,ABNT5101!$I:$I,ABNT5101!$L:$L)</f>
        <v>-</v>
      </c>
      <c r="AZ776" s="131">
        <f>_xlfn.XLOOKUP(I776,ABNT5101!$I:$I,ABNT5101!M:M)</f>
        <v>0.28000000000000003</v>
      </c>
      <c r="BA776" s="131" t="str">
        <f>_xlfn.XLOOKUP(I776,ABNT5101!$I:$I,ABNT5101!N:N)</f>
        <v>-</v>
      </c>
      <c r="BB776" s="131">
        <f>_xlfn.XLOOKUP(I776,ABNT5101!$I:$I,ABNT5101!O:O)</f>
        <v>14</v>
      </c>
      <c r="BC776" s="18" t="str">
        <f t="shared" si="414"/>
        <v>ATENDE</v>
      </c>
      <c r="BD776" s="19">
        <f t="shared" si="415"/>
        <v>6.7500000000000115E-2</v>
      </c>
      <c r="BE776" s="19">
        <f t="shared" si="416"/>
        <v>1.4999999999999996</v>
      </c>
      <c r="BF776" s="19" t="str">
        <f t="shared" si="417"/>
        <v>-</v>
      </c>
      <c r="BG776" s="20">
        <v>21.35</v>
      </c>
      <c r="BH776" s="20">
        <v>0.7</v>
      </c>
      <c r="BI776" s="20"/>
      <c r="BJ776" s="20"/>
      <c r="BK776" s="21"/>
      <c r="BL776" s="20"/>
      <c r="BM776" s="18" t="str">
        <f t="shared" si="418"/>
        <v>ATENDE</v>
      </c>
      <c r="BN776" s="18" t="str">
        <f t="shared" si="419"/>
        <v>ATENDE</v>
      </c>
      <c r="BO776" s="18" t="str">
        <f t="shared" si="420"/>
        <v>ATENDE</v>
      </c>
      <c r="BP776" s="18" t="str">
        <f t="shared" si="421"/>
        <v>ATENDE</v>
      </c>
      <c r="BQ776" s="22" t="str">
        <f t="shared" si="422"/>
        <v>C2</v>
      </c>
      <c r="BR776" s="22" t="str">
        <f t="shared" si="402"/>
        <v>P5</v>
      </c>
      <c r="BS776" s="23">
        <f t="shared" si="423"/>
        <v>2.41</v>
      </c>
      <c r="BT776" s="20">
        <v>17.05</v>
      </c>
      <c r="BU776" s="20">
        <v>10.93</v>
      </c>
      <c r="BV776" s="132">
        <f>IF(BR776="-","-",_xlfn.XLOOKUP(BR776,ABNT5101!$B$4:$B$9,ABNT5101!$C$4:$C$9))</f>
        <v>5</v>
      </c>
      <c r="BW776" s="132">
        <f>IF(BR776="-","-",_xlfn.XLOOKUP(BR776,ABNT5101!$B$4:$B$9,ABNT5101!$D$4:$D$9))</f>
        <v>1</v>
      </c>
      <c r="BX776" s="18" t="str">
        <f t="shared" si="424"/>
        <v>ATENDE</v>
      </c>
      <c r="BY776" s="18" t="str">
        <f t="shared" si="425"/>
        <v>ATENDE</v>
      </c>
      <c r="BZ776" s="18" t="str">
        <f t="shared" si="426"/>
        <v>ATENDE</v>
      </c>
      <c r="CA776" s="22" t="str">
        <f>BR776</f>
        <v>P5</v>
      </c>
      <c r="CB776" s="23">
        <f t="shared" si="427"/>
        <v>1.242</v>
      </c>
      <c r="CC776" s="167">
        <v>11.21</v>
      </c>
      <c r="CD776" s="167">
        <v>10.47</v>
      </c>
      <c r="CE776" s="130">
        <f>IF(CA776="-","-",_xlfn.XLOOKUP(CA776,ABNT5101!$B$4:$B$9,ABNT5101!$C$4:$C$9))</f>
        <v>5</v>
      </c>
      <c r="CF776" s="130">
        <f>IF(CA776="-","-",_xlfn.XLOOKUP(CA776,ABNT5101!$B$4:$B$9,ABNT5101!$D$4:$D$9))</f>
        <v>1</v>
      </c>
      <c r="CG776" s="18" t="str">
        <f t="shared" si="428"/>
        <v>ATENDE</v>
      </c>
      <c r="CH776" s="18" t="str">
        <f t="shared" si="429"/>
        <v>ATENDE</v>
      </c>
      <c r="CI776" s="18" t="str">
        <f t="shared" si="430"/>
        <v>ATENDE</v>
      </c>
      <c r="CJ776" s="133" t="str">
        <f>_xlfn.XLOOKUP(CK776,'Banco de dados'!$B:$B,'Banco de dados'!$D:$D)</f>
        <v>LEDSTAR</v>
      </c>
      <c r="CK776" s="25" t="str">
        <f>'Banco de dados'!B13</f>
        <v xml:space="preserve"> SL VT 9.1 44W</v>
      </c>
      <c r="CL776" s="24" t="str">
        <f>_xlfn.XLOOKUP(CK776,'Banco de dados'!$B:$B,'Banco de dados'!$E:$E)</f>
        <v>LUM LED SL VT 9.1 44W</v>
      </c>
      <c r="CM776" s="24"/>
      <c r="CN776" s="24">
        <f>IF(CM776="-","-",_xlfn.XLOOKUP(CM776,'Banco de dados'!$B:$B,'Banco de dados'!$E:$E))</f>
        <v>0</v>
      </c>
      <c r="CO776" s="26">
        <f t="shared" si="404"/>
        <v>3</v>
      </c>
      <c r="CP776" s="24">
        <f>_xlfn.XLOOKUP(CK776,'Banco de dados'!$B:$B,'Banco de dados'!$H:$H)</f>
        <v>44</v>
      </c>
      <c r="CQ776" s="24">
        <f>_xlfn.XLOOKUP(CM776,'Banco de dados'!$B:$B,'Banco de dados'!$H:$H)</f>
        <v>0</v>
      </c>
      <c r="CR776" s="24">
        <f>_xlfn.XLOOKUP(CK776,'Banco de dados'!$B:$B,'Banco de dados'!$F:$F)</f>
        <v>7657.99</v>
      </c>
      <c r="CS776" s="24">
        <f>_xlfn.XLOOKUP(CM776,'Banco de dados'!$B:$B,'Banco de dados'!$F:$F)</f>
        <v>0</v>
      </c>
      <c r="CT776" s="25">
        <v>0</v>
      </c>
      <c r="CU776" s="25"/>
      <c r="CV776" s="24" t="str">
        <f>IF(AI776&lt;=0.5,"Curto I",IF(AND(AI776&gt;='Braços de IP'!$B$9,AI776&lt;='Braços de IP'!$D$9),'Braços de IP'!$E$9,IF(AND(AI776&gt;='Braços de IP'!$B$10,AI776&lt;='Braços de IP'!$D$10),'Braços de IP'!$E$10,IF(AND(AI776&gt;='Braços de IP'!$B$11,AI776&lt;='Braços de IP'!$D$11),'Braços de IP'!$E$11,IF(AND(AI776&gt;='Braços de IP'!$B$12,AI776&lt;='Braços de IP'!$D$12),'Braços de IP'!$E$12,IF(AND(AI776&gt;='Braços de IP'!$B$13,AI776&lt;='Braços de IP'!$D$13),'Braços de IP'!$E$13,IF(AND(AI776&gt;='Braços de IP'!$B$14,AI776&lt;='Braços de IP'!$D$14),'Braços de IP'!$E$14,"ERRO")))))))</f>
        <v>Curto I</v>
      </c>
      <c r="CW776" s="25"/>
      <c r="CX776" s="24" t="str">
        <f>IF($CW776="","",VLOOKUP($CW776,'Braços de IP'!$E$9:$I$15,2,0))</f>
        <v/>
      </c>
      <c r="CY776" s="27" t="str">
        <f>IF($CW776="","",VLOOKUP($CW776,'Braços de IP'!$E$9:$I$15,5,0))</f>
        <v/>
      </c>
      <c r="CZ776" s="24"/>
      <c r="DA776" s="24"/>
      <c r="DB776" s="24"/>
      <c r="DC776" s="24"/>
      <c r="DD776" s="24"/>
      <c r="DE776" s="24"/>
      <c r="DF776" s="28">
        <f t="shared" si="405"/>
        <v>44</v>
      </c>
      <c r="DG776" s="29">
        <f t="shared" si="406"/>
        <v>50</v>
      </c>
      <c r="DH776" s="28">
        <f t="shared" si="407"/>
        <v>282</v>
      </c>
      <c r="DI776" s="30">
        <f t="shared" si="408"/>
        <v>0.12</v>
      </c>
      <c r="DJ776" s="31"/>
      <c r="DK776" s="32"/>
      <c r="DL776" s="15" t="s">
        <v>141</v>
      </c>
      <c r="DM776" s="15"/>
      <c r="DO776" s="33">
        <f t="shared" si="409"/>
        <v>0.12</v>
      </c>
    </row>
    <row r="777" spans="1:119" ht="15.75" hidden="1" customHeight="1" x14ac:dyDescent="0.3">
      <c r="A777" s="156" t="s">
        <v>1018</v>
      </c>
      <c r="B777" s="156" t="s">
        <v>1034</v>
      </c>
      <c r="C777" t="s">
        <v>1006</v>
      </c>
      <c r="D777" s="159">
        <v>259</v>
      </c>
      <c r="E777" s="159" t="s">
        <v>132</v>
      </c>
      <c r="F777" s="15" t="s">
        <v>432</v>
      </c>
      <c r="G777" s="15">
        <v>-29.984310050000001</v>
      </c>
      <c r="H777" s="15">
        <v>-50.133688329999998</v>
      </c>
      <c r="I777" s="15" t="s">
        <v>319</v>
      </c>
      <c r="J777" s="15" t="s">
        <v>135</v>
      </c>
      <c r="K777" s="15" t="s">
        <v>167</v>
      </c>
      <c r="L777" s="15" t="s">
        <v>137</v>
      </c>
      <c r="M777" s="15">
        <v>50</v>
      </c>
      <c r="N777" s="15">
        <v>0</v>
      </c>
      <c r="O777" s="15">
        <v>0</v>
      </c>
      <c r="P777" s="15">
        <f t="shared" si="403"/>
        <v>300</v>
      </c>
      <c r="Q777" s="20">
        <v>2</v>
      </c>
      <c r="R777" s="16">
        <v>1</v>
      </c>
      <c r="S777" s="16">
        <v>7</v>
      </c>
      <c r="T777" s="15"/>
      <c r="U777" s="15"/>
      <c r="V777" s="15">
        <v>0</v>
      </c>
      <c r="W777" s="15">
        <v>3.5</v>
      </c>
      <c r="X777" s="15">
        <v>6</v>
      </c>
      <c r="Y777" s="15">
        <v>0</v>
      </c>
      <c r="Z777" s="15">
        <v>0</v>
      </c>
      <c r="AA777" s="15">
        <v>0</v>
      </c>
      <c r="AB777" s="15">
        <v>2</v>
      </c>
      <c r="AC777" s="15" t="s">
        <v>149</v>
      </c>
      <c r="AD777" s="15" t="s">
        <v>139</v>
      </c>
      <c r="AE777" s="15">
        <v>24.6</v>
      </c>
      <c r="AF777" s="15">
        <v>10</v>
      </c>
      <c r="AG777" s="15">
        <v>3</v>
      </c>
      <c r="AH777" s="15">
        <v>2.8</v>
      </c>
      <c r="AI777" s="15">
        <v>0.3</v>
      </c>
      <c r="AJ777" s="16">
        <f t="shared" si="411"/>
        <v>-2.5</v>
      </c>
      <c r="AK777" s="16" t="s">
        <v>135</v>
      </c>
      <c r="AL777" s="16" t="s">
        <v>135</v>
      </c>
      <c r="AM777" s="15" t="s">
        <v>141</v>
      </c>
      <c r="AN777" s="16">
        <f t="shared" si="412"/>
        <v>6</v>
      </c>
      <c r="AO777" s="16">
        <v>0</v>
      </c>
      <c r="AP777" s="16">
        <v>0</v>
      </c>
      <c r="AQ777" s="16">
        <v>0</v>
      </c>
      <c r="AR777" s="16">
        <v>0</v>
      </c>
      <c r="AS777" s="16">
        <v>0</v>
      </c>
      <c r="AT777" s="16" t="s">
        <v>135</v>
      </c>
      <c r="AU777" s="17">
        <f t="shared" si="413"/>
        <v>0</v>
      </c>
      <c r="AV777" s="17"/>
      <c r="AW777" s="17">
        <f>VLOOKUP(I777,ABNT5101!$I$3:$J$9,2)</f>
        <v>20</v>
      </c>
      <c r="AX777" s="17">
        <f>VLOOKUP(I777,ABNT5101!$I$3:$M$9,5)</f>
        <v>0.28000000000000003</v>
      </c>
      <c r="AY777" s="131" t="str">
        <f>_xlfn.XLOOKUP(I777,ABNT5101!$I:$I,ABNT5101!$L:$L)</f>
        <v>-</v>
      </c>
      <c r="AZ777" s="131">
        <f>_xlfn.XLOOKUP(I777,ABNT5101!$I:$I,ABNT5101!M:M)</f>
        <v>0.28000000000000003</v>
      </c>
      <c r="BA777" s="131" t="str">
        <f>_xlfn.XLOOKUP(I777,ABNT5101!$I:$I,ABNT5101!N:N)</f>
        <v>-</v>
      </c>
      <c r="BB777" s="131">
        <f>_xlfn.XLOOKUP(I777,ABNT5101!$I:$I,ABNT5101!O:O)</f>
        <v>14</v>
      </c>
      <c r="BC777" s="18" t="str">
        <f t="shared" si="414"/>
        <v>ATENDE</v>
      </c>
      <c r="BD777" s="19">
        <f t="shared" si="415"/>
        <v>0.43000000000000016</v>
      </c>
      <c r="BE777" s="19">
        <f t="shared" si="416"/>
        <v>1.714285714285714</v>
      </c>
      <c r="BF777" s="19" t="str">
        <f t="shared" si="417"/>
        <v>-</v>
      </c>
      <c r="BG777" s="20">
        <v>28.6</v>
      </c>
      <c r="BH777" s="20">
        <v>0.76</v>
      </c>
      <c r="BI777" s="20"/>
      <c r="BJ777" s="20"/>
      <c r="BK777" s="21"/>
      <c r="BL777" s="20"/>
      <c r="BM777" s="18" t="str">
        <f t="shared" si="418"/>
        <v>ATENDE</v>
      </c>
      <c r="BN777" s="18" t="str">
        <f t="shared" si="419"/>
        <v>ATENDE</v>
      </c>
      <c r="BO777" s="18" t="str">
        <f t="shared" si="420"/>
        <v>ATENDE</v>
      </c>
      <c r="BP777" s="18" t="str">
        <f t="shared" si="421"/>
        <v>ATENDE</v>
      </c>
      <c r="BQ777" s="22" t="str">
        <f t="shared" si="422"/>
        <v>C2</v>
      </c>
      <c r="BR777" s="22" t="str">
        <f t="shared" si="402"/>
        <v>P5</v>
      </c>
      <c r="BS777" s="23">
        <f t="shared" si="423"/>
        <v>2.9799999999999995</v>
      </c>
      <c r="BT777" s="20">
        <v>19.899999999999999</v>
      </c>
      <c r="BU777" s="20">
        <v>10.497999999999999</v>
      </c>
      <c r="BV777" s="132">
        <f>IF(BR777="-","-",_xlfn.XLOOKUP(BR777,ABNT5101!$B$4:$B$9,ABNT5101!$C$4:$C$9))</f>
        <v>5</v>
      </c>
      <c r="BW777" s="132">
        <f>IF(BR777="-","-",_xlfn.XLOOKUP(BR777,ABNT5101!$B$4:$B$9,ABNT5101!$D$4:$D$9))</f>
        <v>1</v>
      </c>
      <c r="BX777" s="18" t="str">
        <f t="shared" si="424"/>
        <v>ATENDE</v>
      </c>
      <c r="BY777" s="18" t="str">
        <f t="shared" si="425"/>
        <v>ATENDE</v>
      </c>
      <c r="BZ777" s="18" t="str">
        <f t="shared" si="426"/>
        <v>ATENDE</v>
      </c>
      <c r="CA777" s="22" t="str">
        <f t="shared" si="410"/>
        <v>P5</v>
      </c>
      <c r="CB777" s="23">
        <f t="shared" si="427"/>
        <v>2.1120000000000001</v>
      </c>
      <c r="CC777" s="167">
        <v>15.56</v>
      </c>
      <c r="CD777" s="167">
        <v>12.95</v>
      </c>
      <c r="CE777" s="130">
        <f>IF(CA777="-","-",_xlfn.XLOOKUP(CA777,ABNT5101!$B$4:$B$9,ABNT5101!$C$4:$C$9))</f>
        <v>5</v>
      </c>
      <c r="CF777" s="130">
        <f>IF(CA777="-","-",_xlfn.XLOOKUP(CA777,ABNT5101!$B$4:$B$9,ABNT5101!$D$4:$D$9))</f>
        <v>1</v>
      </c>
      <c r="CG777" s="18" t="str">
        <f t="shared" si="428"/>
        <v>ATENDE</v>
      </c>
      <c r="CH777" s="18" t="str">
        <f t="shared" si="429"/>
        <v>ATENDE</v>
      </c>
      <c r="CI777" s="18" t="str">
        <f t="shared" si="430"/>
        <v>ATENDE</v>
      </c>
      <c r="CJ777" s="133" t="str">
        <f>_xlfn.XLOOKUP(CK777,'Banco de dados'!$B:$B,'Banco de dados'!$D:$D)</f>
        <v>SX LIGHTING</v>
      </c>
      <c r="CK777" s="25" t="str">
        <f>'Banco de dados'!B57</f>
        <v>SX-INEVO050HF</v>
      </c>
      <c r="CL777" s="24" t="str">
        <f>_xlfn.XLOOKUP(CK777,'Banco de dados'!$B:$B,'Banco de dados'!$E:$E)</f>
        <v>SXINEVO050K40L12CZF7PHF</v>
      </c>
      <c r="CM777" s="24"/>
      <c r="CN777" s="24" t="e">
        <f>IF(CM777="-","-",_xlfn.XLOOKUP(CM777,'Banco de dados'!$B:$B,'Banco de dados'!$E:$E))</f>
        <v>#N/A</v>
      </c>
      <c r="CO777" s="26">
        <f t="shared" si="404"/>
        <v>3</v>
      </c>
      <c r="CP777" s="24">
        <f>_xlfn.XLOOKUP(CK777,'Banco de dados'!$B:$B,'Banco de dados'!$H:$H)</f>
        <v>50</v>
      </c>
      <c r="CQ777" s="24" t="e">
        <f>_xlfn.XLOOKUP(CM777,'Banco de dados'!$B:$B,'Banco de dados'!$H:$H)</f>
        <v>#N/A</v>
      </c>
      <c r="CR777" s="24">
        <f>_xlfn.XLOOKUP(CK777,'Banco de dados'!$B:$B,'Banco de dados'!$F:$F)</f>
        <v>8650</v>
      </c>
      <c r="CS777" s="24" t="e">
        <f>_xlfn.XLOOKUP(CM777,'Banco de dados'!$B:$B,'Banco de dados'!$F:$F)</f>
        <v>#N/A</v>
      </c>
      <c r="CT777" s="25">
        <v>0</v>
      </c>
      <c r="CU777" s="25"/>
      <c r="CV777" s="24" t="str">
        <f>IF(AI777&lt;=0.5,"Curto I",IF(AND(AI777&gt;='Braços de IP'!$B$9,AI777&lt;='Braços de IP'!$D$9),'Braços de IP'!$E$9,IF(AND(AI777&gt;='Braços de IP'!$B$10,AI777&lt;='Braços de IP'!$D$10),'Braços de IP'!$E$10,IF(AND(AI777&gt;='Braços de IP'!$B$11,AI777&lt;='Braços de IP'!$D$11),'Braços de IP'!$E$11,IF(AND(AI777&gt;='Braços de IP'!$B$12,AI777&lt;='Braços de IP'!$D$12),'Braços de IP'!$E$12,IF(AND(AI777&gt;='Braços de IP'!$B$13,AI777&lt;='Braços de IP'!$D$13),'Braços de IP'!$E$13,IF(AND(AI777&gt;='Braços de IP'!$B$14,AI777&lt;='Braços de IP'!$D$14),'Braços de IP'!$E$14,"ERRO")))))))</f>
        <v>Curto I</v>
      </c>
      <c r="CW777" s="25"/>
      <c r="CX777" s="24" t="str">
        <f>IF($CW777="","",VLOOKUP($CW777,'Braços de IP'!$E$9:$I$15,2,0))</f>
        <v/>
      </c>
      <c r="CY777" s="27" t="str">
        <f>IF($CW777="","",VLOOKUP($CW777,'Braços de IP'!$E$9:$I$15,5,0))</f>
        <v/>
      </c>
      <c r="CZ777" s="24"/>
      <c r="DA777" s="24"/>
      <c r="DB777" s="24"/>
      <c r="DC777" s="24"/>
      <c r="DD777" s="24"/>
      <c r="DE777" s="24"/>
      <c r="DF777" s="28">
        <f t="shared" si="405"/>
        <v>50</v>
      </c>
      <c r="DG777" s="29">
        <f t="shared" si="406"/>
        <v>50</v>
      </c>
      <c r="DH777" s="28">
        <f t="shared" si="407"/>
        <v>300</v>
      </c>
      <c r="DI777" s="30">
        <f t="shared" si="408"/>
        <v>0</v>
      </c>
      <c r="DJ777" s="31"/>
      <c r="DK777" s="32"/>
      <c r="DL777" s="15" t="s">
        <v>141</v>
      </c>
      <c r="DM777" s="15"/>
      <c r="DO777" s="33">
        <f t="shared" si="409"/>
        <v>0</v>
      </c>
    </row>
    <row r="778" spans="1:119" ht="15.75" hidden="1" customHeight="1" x14ac:dyDescent="0.3">
      <c r="A778" s="156" t="s">
        <v>1018</v>
      </c>
      <c r="B778" s="156" t="s">
        <v>1034</v>
      </c>
      <c r="C778" t="s">
        <v>1006</v>
      </c>
      <c r="D778" s="159">
        <v>259</v>
      </c>
      <c r="E778" s="159" t="s">
        <v>132</v>
      </c>
      <c r="F778" s="15" t="s">
        <v>432</v>
      </c>
      <c r="G778" s="15">
        <v>-29.984310050000001</v>
      </c>
      <c r="H778" s="15">
        <v>-50.133688329999998</v>
      </c>
      <c r="I778" s="15" t="s">
        <v>319</v>
      </c>
      <c r="J778" s="15" t="s">
        <v>135</v>
      </c>
      <c r="K778" s="15" t="s">
        <v>167</v>
      </c>
      <c r="L778" s="15" t="s">
        <v>137</v>
      </c>
      <c r="M778" s="15">
        <v>50</v>
      </c>
      <c r="N778" s="15">
        <v>0</v>
      </c>
      <c r="O778" s="15">
        <v>0</v>
      </c>
      <c r="P778" s="15">
        <f t="shared" si="403"/>
        <v>300</v>
      </c>
      <c r="Q778" s="20">
        <v>2</v>
      </c>
      <c r="R778" s="16">
        <v>1</v>
      </c>
      <c r="S778" s="16">
        <v>7</v>
      </c>
      <c r="T778" s="15"/>
      <c r="U778" s="15"/>
      <c r="V778" s="15">
        <v>0</v>
      </c>
      <c r="W778" s="15">
        <v>3.5</v>
      </c>
      <c r="X778" s="15">
        <v>6</v>
      </c>
      <c r="Y778" s="15">
        <v>0</v>
      </c>
      <c r="Z778" s="15">
        <v>0</v>
      </c>
      <c r="AA778" s="15">
        <v>0</v>
      </c>
      <c r="AB778" s="15">
        <v>2</v>
      </c>
      <c r="AC778" s="15" t="s">
        <v>149</v>
      </c>
      <c r="AD778" s="15" t="s">
        <v>139</v>
      </c>
      <c r="AE778" s="15">
        <v>24.6</v>
      </c>
      <c r="AF778" s="15">
        <v>10</v>
      </c>
      <c r="AG778" s="15">
        <v>3</v>
      </c>
      <c r="AH778" s="15">
        <v>2.8</v>
      </c>
      <c r="AI778" s="15">
        <v>0.3</v>
      </c>
      <c r="AJ778" s="16">
        <f t="shared" si="411"/>
        <v>-2.5</v>
      </c>
      <c r="AK778" s="16" t="s">
        <v>135</v>
      </c>
      <c r="AL778" s="16" t="s">
        <v>135</v>
      </c>
      <c r="AM778" s="15" t="s">
        <v>141</v>
      </c>
      <c r="AN778" s="16">
        <f t="shared" si="412"/>
        <v>6</v>
      </c>
      <c r="AO778" s="16">
        <v>0</v>
      </c>
      <c r="AP778" s="16">
        <v>0</v>
      </c>
      <c r="AQ778" s="16">
        <v>0</v>
      </c>
      <c r="AR778" s="16">
        <v>0</v>
      </c>
      <c r="AS778" s="16">
        <v>0</v>
      </c>
      <c r="AT778" s="16" t="s">
        <v>135</v>
      </c>
      <c r="AU778" s="17">
        <f t="shared" si="413"/>
        <v>0</v>
      </c>
      <c r="AV778" s="17"/>
      <c r="AW778" s="17">
        <f>VLOOKUP(I778,ABNT5101!$I$3:$J$9,2)</f>
        <v>20</v>
      </c>
      <c r="AX778" s="17">
        <f>VLOOKUP(I778,ABNT5101!$I$3:$M$9,5)</f>
        <v>0.28000000000000003</v>
      </c>
      <c r="AY778" s="131" t="str">
        <f>_xlfn.XLOOKUP(I778,ABNT5101!$I:$I,ABNT5101!$L:$L)</f>
        <v>-</v>
      </c>
      <c r="AZ778" s="131">
        <f>_xlfn.XLOOKUP(I778,ABNT5101!$I:$I,ABNT5101!M:M)</f>
        <v>0.28000000000000003</v>
      </c>
      <c r="BA778" s="131" t="str">
        <f>_xlfn.XLOOKUP(I778,ABNT5101!$I:$I,ABNT5101!N:N)</f>
        <v>-</v>
      </c>
      <c r="BB778" s="131">
        <f>_xlfn.XLOOKUP(I778,ABNT5101!$I:$I,ABNT5101!O:O)</f>
        <v>14</v>
      </c>
      <c r="BC778" s="18" t="str">
        <f t="shared" si="414"/>
        <v>ATENDE</v>
      </c>
      <c r="BD778" s="19">
        <f t="shared" si="415"/>
        <v>7.1499999999999897E-2</v>
      </c>
      <c r="BE778" s="19">
        <f t="shared" si="416"/>
        <v>1.3571428571428572</v>
      </c>
      <c r="BF778" s="19" t="str">
        <f t="shared" si="417"/>
        <v>-</v>
      </c>
      <c r="BG778" s="20">
        <v>21.43</v>
      </c>
      <c r="BH778" s="20">
        <v>0.66</v>
      </c>
      <c r="BI778" s="20"/>
      <c r="BJ778" s="20"/>
      <c r="BK778" s="21"/>
      <c r="BL778" s="20"/>
      <c r="BM778" s="18" t="str">
        <f t="shared" si="418"/>
        <v>ATENDE</v>
      </c>
      <c r="BN778" s="18" t="str">
        <f t="shared" si="419"/>
        <v>ATENDE</v>
      </c>
      <c r="BO778" s="18" t="str">
        <f t="shared" si="420"/>
        <v>ATENDE</v>
      </c>
      <c r="BP778" s="18" t="str">
        <f t="shared" si="421"/>
        <v>ATENDE</v>
      </c>
      <c r="BQ778" s="22" t="str">
        <f t="shared" si="422"/>
        <v>C2</v>
      </c>
      <c r="BR778" s="22" t="str">
        <f t="shared" si="402"/>
        <v>P5</v>
      </c>
      <c r="BS778" s="23">
        <f t="shared" si="423"/>
        <v>2.1859999999999999</v>
      </c>
      <c r="BT778" s="20">
        <v>15.93</v>
      </c>
      <c r="BU778" s="20">
        <v>9.4499999999999993</v>
      </c>
      <c r="BV778" s="132">
        <f>IF(BR778="-","-",_xlfn.XLOOKUP(BR778,ABNT5101!$B$4:$B$9,ABNT5101!$C$4:$C$9))</f>
        <v>5</v>
      </c>
      <c r="BW778" s="132">
        <f>IF(BR778="-","-",_xlfn.XLOOKUP(BR778,ABNT5101!$B$4:$B$9,ABNT5101!$D$4:$D$9))</f>
        <v>1</v>
      </c>
      <c r="BX778" s="18" t="str">
        <f t="shared" si="424"/>
        <v>ATENDE</v>
      </c>
      <c r="BY778" s="18" t="str">
        <f t="shared" si="425"/>
        <v>ATENDE</v>
      </c>
      <c r="BZ778" s="18" t="str">
        <f t="shared" si="426"/>
        <v>ATENDE</v>
      </c>
      <c r="CA778" s="22" t="str">
        <f t="shared" si="410"/>
        <v>P5</v>
      </c>
      <c r="CB778" s="23">
        <f t="shared" si="427"/>
        <v>1.0880000000000001</v>
      </c>
      <c r="CC778" s="167">
        <v>10.44</v>
      </c>
      <c r="CD778" s="167">
        <v>8</v>
      </c>
      <c r="CE778" s="130">
        <f>IF(CA778="-","-",_xlfn.XLOOKUP(CA778,ABNT5101!$B$4:$B$9,ABNT5101!$C$4:$C$9))</f>
        <v>5</v>
      </c>
      <c r="CF778" s="130">
        <f>IF(CA778="-","-",_xlfn.XLOOKUP(CA778,ABNT5101!$B$4:$B$9,ABNT5101!$D$4:$D$9))</f>
        <v>1</v>
      </c>
      <c r="CG778" s="18" t="str">
        <f t="shared" si="428"/>
        <v>ATENDE</v>
      </c>
      <c r="CH778" s="18" t="str">
        <f t="shared" si="429"/>
        <v>ATENDE</v>
      </c>
      <c r="CI778" s="18" t="str">
        <f t="shared" si="430"/>
        <v>ATENDE</v>
      </c>
      <c r="CJ778" s="133" t="str">
        <f>_xlfn.XLOOKUP(CK778,'Banco de dados'!$B:$B,'Banco de dados'!$D:$D)</f>
        <v>TECNOWATT</v>
      </c>
      <c r="CK778" s="25" t="str">
        <f>'Banco de dados'!B69</f>
        <v xml:space="preserve">SIGSAGPTLRRSSNDL_40W_50IBBRS
</v>
      </c>
      <c r="CL778" s="24" t="str">
        <f>_xlfn.XLOOKUP(CK778,'Banco de dados'!$B:$B,'Banco de dados'!$E:$E)</f>
        <v>SIGSAGPTLRRSSNDL_40W_50IBBRS
1-10C1MUN6.5</v>
      </c>
      <c r="CM778" s="24"/>
      <c r="CN778" s="24" t="e">
        <f>IF(CM778="-","-",_xlfn.XLOOKUP(CM778,'Banco de dados'!$B:$B,'Banco de dados'!$E:$E))</f>
        <v>#N/A</v>
      </c>
      <c r="CO778" s="26">
        <f t="shared" si="404"/>
        <v>3</v>
      </c>
      <c r="CP778" s="24">
        <f>_xlfn.XLOOKUP(CK778,'Banco de dados'!$B:$B,'Banco de dados'!$H:$H)</f>
        <v>40</v>
      </c>
      <c r="CQ778" s="24" t="e">
        <f>_xlfn.XLOOKUP(CM778,'Banco de dados'!$B:$B,'Banco de dados'!$H:$H)</f>
        <v>#N/A</v>
      </c>
      <c r="CR778" s="24">
        <f>_xlfn.XLOOKUP(CK778,'Banco de dados'!$B:$B,'Banco de dados'!$F:$F)</f>
        <v>6641</v>
      </c>
      <c r="CS778" s="24">
        <f>_xlfn.XLOOKUP(CM778,'Banco de dados'!$B:$B,'Banco de dados'!$F:$F)</f>
        <v>0</v>
      </c>
      <c r="CT778" s="25">
        <v>0</v>
      </c>
      <c r="CU778" s="25"/>
      <c r="CV778" s="24" t="str">
        <f>IF(AI778&lt;=0.5,"Curto I",IF(AND(AI778&gt;='Braços de IP'!$B$9,AI778&lt;='Braços de IP'!$D$9),'Braços de IP'!$E$9,IF(AND(AI778&gt;='Braços de IP'!$B$10,AI778&lt;='Braços de IP'!$D$10),'Braços de IP'!$E$10,IF(AND(AI778&gt;='Braços de IP'!$B$11,AI778&lt;='Braços de IP'!$D$11),'Braços de IP'!$E$11,IF(AND(AI778&gt;='Braços de IP'!$B$12,AI778&lt;='Braços de IP'!$D$12),'Braços de IP'!$E$12,IF(AND(AI778&gt;='Braços de IP'!$B$13,AI778&lt;='Braços de IP'!$D$13),'Braços de IP'!$E$13,IF(AND(AI778&gt;='Braços de IP'!$B$14,AI778&lt;='Braços de IP'!$D$14),'Braços de IP'!$E$14,"ERRO")))))))</f>
        <v>Curto I</v>
      </c>
      <c r="CW778" s="25"/>
      <c r="CX778" s="24" t="str">
        <f>IF($CW778="","",VLOOKUP($CW778,'Braços de IP'!$E$9:$I$15,2,0))</f>
        <v/>
      </c>
      <c r="CY778" s="27" t="str">
        <f>IF($CW778="","",VLOOKUP($CW778,'Braços de IP'!$E$9:$I$15,5,0))</f>
        <v/>
      </c>
      <c r="CZ778" s="24"/>
      <c r="DA778" s="24"/>
      <c r="DB778" s="24"/>
      <c r="DC778" s="24"/>
      <c r="DD778" s="24"/>
      <c r="DE778" s="24"/>
      <c r="DF778" s="28">
        <f t="shared" si="405"/>
        <v>40</v>
      </c>
      <c r="DG778" s="29">
        <f t="shared" si="406"/>
        <v>50</v>
      </c>
      <c r="DH778" s="28">
        <f t="shared" si="407"/>
        <v>270</v>
      </c>
      <c r="DI778" s="30">
        <f t="shared" si="408"/>
        <v>0.19999999999999996</v>
      </c>
      <c r="DJ778" s="31"/>
      <c r="DK778" s="32"/>
      <c r="DL778" s="15" t="s">
        <v>141</v>
      </c>
      <c r="DM778" s="15"/>
      <c r="DO778" s="33">
        <f t="shared" si="409"/>
        <v>0.2</v>
      </c>
    </row>
    <row r="779" spans="1:119" ht="15.75" hidden="1" customHeight="1" x14ac:dyDescent="0.3">
      <c r="C779" t="s">
        <v>1006</v>
      </c>
      <c r="D779" s="15">
        <v>260</v>
      </c>
      <c r="E779" s="15" t="s">
        <v>132</v>
      </c>
      <c r="F779" s="15" t="s">
        <v>433</v>
      </c>
      <c r="G779" s="15">
        <v>-29.98304714</v>
      </c>
      <c r="H779" s="15">
        <v>-50.133448280000003</v>
      </c>
      <c r="I779" s="15" t="s">
        <v>193</v>
      </c>
      <c r="J779" s="15" t="s">
        <v>135</v>
      </c>
      <c r="K779" s="15" t="s">
        <v>167</v>
      </c>
      <c r="L779" s="15" t="s">
        <v>137</v>
      </c>
      <c r="M779" s="15">
        <v>99</v>
      </c>
      <c r="N779" s="15">
        <v>0</v>
      </c>
      <c r="O779" s="15">
        <v>0</v>
      </c>
      <c r="P779" s="15">
        <f t="shared" si="403"/>
        <v>198</v>
      </c>
      <c r="Q779" s="20">
        <v>2</v>
      </c>
      <c r="R779" s="16">
        <v>2</v>
      </c>
      <c r="S779" s="16">
        <v>4</v>
      </c>
      <c r="T779" s="15"/>
      <c r="U779" s="15"/>
      <c r="V779" s="15">
        <v>0</v>
      </c>
      <c r="W779" s="15">
        <v>3</v>
      </c>
      <c r="X779" s="15">
        <v>0</v>
      </c>
      <c r="Y779" s="15">
        <v>0</v>
      </c>
      <c r="Z779" s="15">
        <v>0</v>
      </c>
      <c r="AA779" s="15">
        <v>0</v>
      </c>
      <c r="AB779" s="15">
        <v>2</v>
      </c>
      <c r="AC779" s="134" t="s">
        <v>1010</v>
      </c>
      <c r="AD779" s="15" t="s">
        <v>139</v>
      </c>
      <c r="AE779" s="15">
        <v>48</v>
      </c>
      <c r="AF779" s="15">
        <v>6.8</v>
      </c>
      <c r="AG779" s="15">
        <v>1</v>
      </c>
      <c r="AH779" s="15">
        <v>0.4</v>
      </c>
      <c r="AI779" s="15">
        <v>1.3</v>
      </c>
      <c r="AJ779" s="16">
        <f t="shared" si="411"/>
        <v>0.9</v>
      </c>
      <c r="AK779" s="16" t="s">
        <v>135</v>
      </c>
      <c r="AL779" s="16" t="s">
        <v>135</v>
      </c>
      <c r="AM779" s="15" t="s">
        <v>140</v>
      </c>
      <c r="AN779" s="16">
        <f t="shared" si="412"/>
        <v>3</v>
      </c>
      <c r="AO779" s="16">
        <v>0</v>
      </c>
      <c r="AP779" s="16">
        <v>0</v>
      </c>
      <c r="AQ779" s="16">
        <v>0</v>
      </c>
      <c r="AR779" s="16">
        <v>0</v>
      </c>
      <c r="AS779" s="16">
        <v>0</v>
      </c>
      <c r="AT779" s="16" t="s">
        <v>135</v>
      </c>
      <c r="AU779" s="17">
        <f t="shared" si="413"/>
        <v>0</v>
      </c>
      <c r="AV779" s="17"/>
      <c r="AW779" s="17">
        <f>VLOOKUP(I779,ABNT5101!$I$3:$J$9,2)</f>
        <v>15</v>
      </c>
      <c r="AX779" s="17">
        <f>VLOOKUP(I779,ABNT5101!$I$3:$M$9,5)</f>
        <v>0.18</v>
      </c>
      <c r="AY779" s="131" t="str">
        <f>_xlfn.XLOOKUP(I779,ABNT5101!$I:$I,ABNT5101!$L:$L)</f>
        <v>-</v>
      </c>
      <c r="AZ779" s="131">
        <f>_xlfn.XLOOKUP(I779,ABNT5101!$I:$I,ABNT5101!M:M)</f>
        <v>0.18</v>
      </c>
      <c r="BA779" s="131" t="str">
        <f>_xlfn.XLOOKUP(I779,ABNT5101!$I:$I,ABNT5101!N:N)</f>
        <v>-</v>
      </c>
      <c r="BB779" s="131">
        <f>_xlfn.XLOOKUP(I779,ABNT5101!$I:$I,ABNT5101!O:O)</f>
        <v>15</v>
      </c>
      <c r="BC779" s="18" t="str">
        <f t="shared" si="414"/>
        <v>ATENDE</v>
      </c>
      <c r="BD779" s="19">
        <f t="shared" si="415"/>
        <v>0.14066666666666672</v>
      </c>
      <c r="BE779" s="19">
        <f t="shared" si="416"/>
        <v>2.1666666666666665</v>
      </c>
      <c r="BF779" s="19" t="str">
        <f t="shared" si="417"/>
        <v>-</v>
      </c>
      <c r="BG779" s="20">
        <v>17.11</v>
      </c>
      <c r="BH779" s="20">
        <v>0.56999999999999995</v>
      </c>
      <c r="BI779" s="20"/>
      <c r="BJ779" s="20"/>
      <c r="BK779" s="21"/>
      <c r="BL779" s="20"/>
      <c r="BM779" s="18" t="str">
        <f t="shared" si="418"/>
        <v>ATENDE</v>
      </c>
      <c r="BN779" s="18" t="str">
        <f t="shared" si="419"/>
        <v>ATENDE</v>
      </c>
      <c r="BO779" s="18" t="str">
        <f t="shared" si="420"/>
        <v>ATENDE</v>
      </c>
      <c r="BP779" s="18" t="str">
        <f t="shared" si="421"/>
        <v>ATENDE</v>
      </c>
      <c r="BQ779" s="22" t="str">
        <f t="shared" si="422"/>
        <v>C3</v>
      </c>
      <c r="BR779" s="22" t="str">
        <f t="shared" ref="BR779:BR787" si="431">K779</f>
        <v>P5</v>
      </c>
      <c r="BS779" s="23">
        <f t="shared" si="423"/>
        <v>1.8780000000000001</v>
      </c>
      <c r="BT779" s="20">
        <v>14.39</v>
      </c>
      <c r="BU779" s="20">
        <v>8.3699999999999992</v>
      </c>
      <c r="BV779" s="132">
        <f>IF(BR779="-","-",_xlfn.XLOOKUP(BR779,ABNT5101!$B$4:$B$9,ABNT5101!$C$4:$C$9))</f>
        <v>5</v>
      </c>
      <c r="BW779" s="132">
        <f>IF(BR779="-","-",_xlfn.XLOOKUP(BR779,ABNT5101!$B$4:$B$9,ABNT5101!$D$4:$D$9))</f>
        <v>1</v>
      </c>
      <c r="BX779" s="18" t="str">
        <f t="shared" si="424"/>
        <v>ATENDE</v>
      </c>
      <c r="BY779" s="18" t="str">
        <f t="shared" si="425"/>
        <v>ATENDE</v>
      </c>
      <c r="BZ779" s="18" t="str">
        <f t="shared" si="426"/>
        <v>ATENDE</v>
      </c>
      <c r="CA779" s="22" t="str">
        <f t="shared" si="410"/>
        <v>P5</v>
      </c>
      <c r="CB779" s="23">
        <f t="shared" si="427"/>
        <v>0.79800000000000004</v>
      </c>
      <c r="CC779" s="22">
        <v>8.99</v>
      </c>
      <c r="CD779" s="22">
        <v>5.22</v>
      </c>
      <c r="CE779" s="130">
        <f>IF(CA779="-","-",_xlfn.XLOOKUP(CA779,ABNT5101!$B$4:$B$9,ABNT5101!$C$4:$C$9))</f>
        <v>5</v>
      </c>
      <c r="CF779" s="130">
        <f>IF(CA779="-","-",_xlfn.XLOOKUP(CA779,ABNT5101!$B$4:$B$9,ABNT5101!$D$4:$D$9))</f>
        <v>1</v>
      </c>
      <c r="CG779" s="18" t="str">
        <f t="shared" si="428"/>
        <v>ATENDE</v>
      </c>
      <c r="CH779" s="18" t="str">
        <f t="shared" si="429"/>
        <v>ATENDE</v>
      </c>
      <c r="CI779" s="18" t="str">
        <f t="shared" si="430"/>
        <v>ATENDE</v>
      </c>
      <c r="CJ779" s="133" t="str">
        <f>_xlfn.XLOOKUP(CK779,'Banco de dados'!$B:$B,'Banco de dados'!$D:$D)</f>
        <v>LEDSTAR</v>
      </c>
      <c r="CK779" s="25" t="s">
        <v>711</v>
      </c>
      <c r="CL779" s="24" t="str">
        <f>_xlfn.XLOOKUP(CK779,'Banco de dados'!$B:$B,'Banco de dados'!$E:$E)</f>
        <v>LUM LED SL VT 9.1 44W</v>
      </c>
      <c r="CM779" s="24"/>
      <c r="CN779" s="24" t="e">
        <f>IF(CM779="-","-",_xlfn.XLOOKUP(CM779,'Banco de dados'!$B:$B,'Banco de dados'!$E:$E))</f>
        <v>#N/A</v>
      </c>
      <c r="CO779" s="26">
        <f t="shared" si="404"/>
        <v>1</v>
      </c>
      <c r="CP779" s="24">
        <f>_xlfn.XLOOKUP(CK779,'Banco de dados'!$B:$B,'Banco de dados'!$H:$H)</f>
        <v>44</v>
      </c>
      <c r="CQ779" s="24">
        <f>_xlfn.XLOOKUP(CM779,'Banco de dados'!$B:$B,'Banco de dados'!$H:$H)</f>
        <v>0</v>
      </c>
      <c r="CR779" s="24">
        <f>_xlfn.XLOOKUP(CK779,'Banco de dados'!$B:$B,'Banco de dados'!$F:$F)</f>
        <v>7657.99</v>
      </c>
      <c r="CS779" s="24">
        <f>_xlfn.XLOOKUP(CM779,'Banco de dados'!$B:$B,'Banco de dados'!$F:$F)</f>
        <v>0</v>
      </c>
      <c r="CT779" s="25">
        <v>0</v>
      </c>
      <c r="CU779" s="25"/>
      <c r="CV779" s="24" t="str">
        <f>IF(AI779&lt;=0.5,"Curto I",IF(AND(AI779&gt;='Braços de IP'!$B$9,AI779&lt;='Braços de IP'!$D$9),'Braços de IP'!$E$9,IF(AND(AI779&gt;='Braços de IP'!$B$10,AI779&lt;='Braços de IP'!$D$10),'Braços de IP'!$E$10,IF(AND(AI779&gt;='Braços de IP'!$B$11,AI779&lt;='Braços de IP'!$D$11),'Braços de IP'!$E$11,IF(AND(AI779&gt;='Braços de IP'!$B$12,AI779&lt;='Braços de IP'!$D$12),'Braços de IP'!$E$12,IF(AND(AI779&gt;='Braços de IP'!$B$13,AI779&lt;='Braços de IP'!$D$13),'Braços de IP'!$E$13,IF(AND(AI779&gt;='Braços de IP'!$B$14,AI779&lt;='Braços de IP'!$D$14),'Braços de IP'!$E$14,"ERRO")))))))</f>
        <v>Curto II</v>
      </c>
      <c r="CW779" s="25"/>
      <c r="CX779" s="24" t="str">
        <f>IF($CW779="","",VLOOKUP($CW779,'Braços de IP'!$E$9:$I$15,2,0))</f>
        <v/>
      </c>
      <c r="CY779" s="27" t="str">
        <f>IF($CW779="","",VLOOKUP($CW779,'Braços de IP'!$E$9:$I$15,5,0))</f>
        <v/>
      </c>
      <c r="CZ779" s="24"/>
      <c r="DA779" s="24"/>
      <c r="DB779" s="24"/>
      <c r="DC779" s="24"/>
      <c r="DD779" s="24"/>
      <c r="DE779" s="24"/>
      <c r="DF779" s="28">
        <f t="shared" si="405"/>
        <v>44</v>
      </c>
      <c r="DG779" s="29">
        <f t="shared" si="406"/>
        <v>99</v>
      </c>
      <c r="DH779" s="28">
        <f t="shared" si="407"/>
        <v>143</v>
      </c>
      <c r="DI779" s="30">
        <f t="shared" si="408"/>
        <v>0.55555555555555558</v>
      </c>
      <c r="DJ779" s="31"/>
      <c r="DK779" s="32"/>
      <c r="DL779" s="15" t="s">
        <v>141</v>
      </c>
      <c r="DM779" s="15"/>
      <c r="DO779" s="33">
        <f t="shared" si="409"/>
        <v>0.55555555555555558</v>
      </c>
    </row>
    <row r="780" spans="1:119" ht="15.75" hidden="1" customHeight="1" x14ac:dyDescent="0.3">
      <c r="C780" t="s">
        <v>1006</v>
      </c>
      <c r="D780" s="15">
        <v>260</v>
      </c>
      <c r="E780" s="15" t="s">
        <v>132</v>
      </c>
      <c r="F780" s="15" t="s">
        <v>433</v>
      </c>
      <c r="G780" s="15">
        <v>-29.98304714</v>
      </c>
      <c r="H780" s="15">
        <v>-50.133448280000003</v>
      </c>
      <c r="I780" s="15" t="s">
        <v>193</v>
      </c>
      <c r="J780" s="15" t="s">
        <v>135</v>
      </c>
      <c r="K780" s="15" t="s">
        <v>167</v>
      </c>
      <c r="L780" s="15" t="s">
        <v>137</v>
      </c>
      <c r="M780" s="15">
        <v>99</v>
      </c>
      <c r="N780" s="15">
        <v>0</v>
      </c>
      <c r="O780" s="15">
        <v>0</v>
      </c>
      <c r="P780" s="15">
        <f t="shared" si="403"/>
        <v>198</v>
      </c>
      <c r="Q780" s="20">
        <v>2</v>
      </c>
      <c r="R780" s="16">
        <v>2</v>
      </c>
      <c r="S780" s="16">
        <v>4</v>
      </c>
      <c r="T780" s="15"/>
      <c r="U780" s="15"/>
      <c r="V780" s="15">
        <v>0</v>
      </c>
      <c r="W780" s="15">
        <v>3</v>
      </c>
      <c r="X780" s="15">
        <v>0</v>
      </c>
      <c r="Y780" s="15">
        <v>0</v>
      </c>
      <c r="Z780" s="15">
        <v>0</v>
      </c>
      <c r="AA780" s="15">
        <v>0</v>
      </c>
      <c r="AB780" s="15">
        <v>2</v>
      </c>
      <c r="AC780" s="134" t="s">
        <v>1010</v>
      </c>
      <c r="AD780" s="15" t="s">
        <v>139</v>
      </c>
      <c r="AE780" s="15">
        <v>48</v>
      </c>
      <c r="AF780" s="15">
        <v>6.8</v>
      </c>
      <c r="AG780" s="15">
        <v>1</v>
      </c>
      <c r="AH780" s="15">
        <v>0.4</v>
      </c>
      <c r="AI780" s="15">
        <v>1.3</v>
      </c>
      <c r="AJ780" s="16">
        <f t="shared" si="411"/>
        <v>0.9</v>
      </c>
      <c r="AK780" s="16" t="s">
        <v>135</v>
      </c>
      <c r="AL780" s="16" t="s">
        <v>135</v>
      </c>
      <c r="AM780" s="15" t="s">
        <v>140</v>
      </c>
      <c r="AN780" s="16">
        <f t="shared" si="412"/>
        <v>3</v>
      </c>
      <c r="AO780" s="16">
        <v>0</v>
      </c>
      <c r="AP780" s="16">
        <v>0</v>
      </c>
      <c r="AQ780" s="16">
        <v>0</v>
      </c>
      <c r="AR780" s="16">
        <v>0</v>
      </c>
      <c r="AS780" s="16">
        <v>0</v>
      </c>
      <c r="AT780" s="16" t="s">
        <v>135</v>
      </c>
      <c r="AU780" s="17">
        <f t="shared" si="413"/>
        <v>0</v>
      </c>
      <c r="AV780" s="17"/>
      <c r="AW780" s="17">
        <f>VLOOKUP(I780,ABNT5101!$I$3:$J$9,2)</f>
        <v>15</v>
      </c>
      <c r="AX780" s="17">
        <f>VLOOKUP(I780,ABNT5101!$I$3:$M$9,5)</f>
        <v>0.18</v>
      </c>
      <c r="AY780" s="131" t="str">
        <f>_xlfn.XLOOKUP(I780,ABNT5101!$I:$I,ABNT5101!$L:$L)</f>
        <v>-</v>
      </c>
      <c r="AZ780" s="131">
        <f>_xlfn.XLOOKUP(I780,ABNT5101!$I:$I,ABNT5101!M:M)</f>
        <v>0.18</v>
      </c>
      <c r="BA780" s="131" t="str">
        <f>_xlfn.XLOOKUP(I780,ABNT5101!$I:$I,ABNT5101!N:N)</f>
        <v>-</v>
      </c>
      <c r="BB780" s="131">
        <f>_xlfn.XLOOKUP(I780,ABNT5101!$I:$I,ABNT5101!O:O)</f>
        <v>15</v>
      </c>
      <c r="BC780" s="18" t="str">
        <f t="shared" si="414"/>
        <v>ATENDE</v>
      </c>
      <c r="BD780" s="19">
        <f t="shared" si="415"/>
        <v>8.2000000000000073E-2</v>
      </c>
      <c r="BE780" s="19">
        <f t="shared" si="416"/>
        <v>2.9444444444444442</v>
      </c>
      <c r="BF780" s="19" t="str">
        <f t="shared" si="417"/>
        <v>-</v>
      </c>
      <c r="BG780" s="20">
        <v>16.23</v>
      </c>
      <c r="BH780" s="20">
        <v>0.71</v>
      </c>
      <c r="BI780" s="20"/>
      <c r="BJ780" s="20"/>
      <c r="BK780" s="21"/>
      <c r="BL780" s="20"/>
      <c r="BM780" s="18" t="str">
        <f t="shared" si="418"/>
        <v>ATENDE</v>
      </c>
      <c r="BN780" s="18" t="str">
        <f t="shared" si="419"/>
        <v>ATENDE</v>
      </c>
      <c r="BO780" s="18" t="str">
        <f t="shared" si="420"/>
        <v>ATENDE</v>
      </c>
      <c r="BP780" s="18" t="str">
        <f t="shared" si="421"/>
        <v>ATENDE</v>
      </c>
      <c r="BQ780" s="22" t="str">
        <f t="shared" si="422"/>
        <v>C3</v>
      </c>
      <c r="BR780" s="22" t="str">
        <f t="shared" si="431"/>
        <v>P5</v>
      </c>
      <c r="BS780" s="23">
        <f t="shared" si="423"/>
        <v>1.75</v>
      </c>
      <c r="BT780" s="20">
        <v>13.75</v>
      </c>
      <c r="BU780" s="20">
        <v>9.99</v>
      </c>
      <c r="BV780" s="132">
        <f>IF(BR780="-","-",_xlfn.XLOOKUP(BR780,ABNT5101!$B$4:$B$9,ABNT5101!$C$4:$C$9))</f>
        <v>5</v>
      </c>
      <c r="BW780" s="132">
        <f>IF(BR780="-","-",_xlfn.XLOOKUP(BR780,ABNT5101!$B$4:$B$9,ABNT5101!$D$4:$D$9))</f>
        <v>1</v>
      </c>
      <c r="BX780" s="18" t="str">
        <f t="shared" si="424"/>
        <v>ATENDE</v>
      </c>
      <c r="BY780" s="18" t="str">
        <f t="shared" si="425"/>
        <v>ATENDE</v>
      </c>
      <c r="BZ780" s="18" t="str">
        <f t="shared" si="426"/>
        <v>ATENDE</v>
      </c>
      <c r="CA780" s="22" t="str">
        <f t="shared" si="410"/>
        <v>P5</v>
      </c>
      <c r="CB780" s="23">
        <f t="shared" si="427"/>
        <v>0.57200000000000006</v>
      </c>
      <c r="CC780" s="22">
        <v>7.86</v>
      </c>
      <c r="CD780" s="22">
        <v>4.79</v>
      </c>
      <c r="CE780" s="130">
        <f>IF(CA780="-","-",_xlfn.XLOOKUP(CA780,ABNT5101!$B$4:$B$9,ABNT5101!$C$4:$C$9))</f>
        <v>5</v>
      </c>
      <c r="CF780" s="130">
        <f>IF(CA780="-","-",_xlfn.XLOOKUP(CA780,ABNT5101!$B$4:$B$9,ABNT5101!$D$4:$D$9))</f>
        <v>1</v>
      </c>
      <c r="CG780" s="18" t="str">
        <f t="shared" si="428"/>
        <v>ATENDE</v>
      </c>
      <c r="CH780" s="18" t="str">
        <f t="shared" si="429"/>
        <v>ATENDE</v>
      </c>
      <c r="CI780" s="18" t="str">
        <f t="shared" si="430"/>
        <v>ATENDE</v>
      </c>
      <c r="CJ780" s="133" t="str">
        <f>_xlfn.XLOOKUP(CK780,'Banco de dados'!$B:$B,'Banco de dados'!$D:$D)</f>
        <v>SX LIGHTING</v>
      </c>
      <c r="CK780" s="25" t="s">
        <v>803</v>
      </c>
      <c r="CL780" s="24" t="str">
        <f>_xlfn.XLOOKUP(CK780,'Banco de dados'!$B:$B,'Banco de dados'!$E:$E)</f>
        <v>SXINEVO040K40L12CZF7PHF</v>
      </c>
      <c r="CM780" s="24"/>
      <c r="CN780" s="24" t="e">
        <f>IF(CM780="-","-",_xlfn.XLOOKUP(CM780,'Banco de dados'!$B:$B,'Banco de dados'!$E:$E))</f>
        <v>#N/A</v>
      </c>
      <c r="CO780" s="26">
        <f t="shared" si="404"/>
        <v>1</v>
      </c>
      <c r="CP780" s="24">
        <f>_xlfn.XLOOKUP(CK780,'Banco de dados'!$B:$B,'Banco de dados'!$H:$H)</f>
        <v>39</v>
      </c>
      <c r="CQ780" s="24">
        <f>_xlfn.XLOOKUP(CM780,'Banco de dados'!$B:$B,'Banco de dados'!$H:$H)</f>
        <v>0</v>
      </c>
      <c r="CR780" s="24">
        <f>_xlfn.XLOOKUP(CK780,'Banco de dados'!$B:$B,'Banco de dados'!$F:$F)</f>
        <v>6552</v>
      </c>
      <c r="CS780" s="24">
        <f>_xlfn.XLOOKUP(CM780,'Banco de dados'!$B:$B,'Banco de dados'!$F:$F)</f>
        <v>0</v>
      </c>
      <c r="CT780" s="25">
        <v>0</v>
      </c>
      <c r="CU780" s="25"/>
      <c r="CV780" s="24" t="str">
        <f>IF(AI780&lt;=0.5,"Curto I",IF(AND(AI780&gt;='Braços de IP'!$B$9,AI780&lt;='Braços de IP'!$D$9),'Braços de IP'!$E$9,IF(AND(AI780&gt;='Braços de IP'!$B$10,AI780&lt;='Braços de IP'!$D$10),'Braços de IP'!$E$10,IF(AND(AI780&gt;='Braços de IP'!$B$11,AI780&lt;='Braços de IP'!$D$11),'Braços de IP'!$E$11,IF(AND(AI780&gt;='Braços de IP'!$B$12,AI780&lt;='Braços de IP'!$D$12),'Braços de IP'!$E$12,IF(AND(AI780&gt;='Braços de IP'!$B$13,AI780&lt;='Braços de IP'!$D$13),'Braços de IP'!$E$13,IF(AND(AI780&gt;='Braços de IP'!$B$14,AI780&lt;='Braços de IP'!$D$14),'Braços de IP'!$E$14,"ERRO")))))))</f>
        <v>Curto II</v>
      </c>
      <c r="CW780" s="25"/>
      <c r="CX780" s="24" t="str">
        <f>IF($CW780="","",VLOOKUP($CW780,'Braços de IP'!$E$9:$I$15,2,0))</f>
        <v/>
      </c>
      <c r="CY780" s="27" t="str">
        <f>IF($CW780="","",VLOOKUP($CW780,'Braços de IP'!$E$9:$I$15,5,0))</f>
        <v/>
      </c>
      <c r="CZ780" s="24"/>
      <c r="DA780" s="24"/>
      <c r="DB780" s="24"/>
      <c r="DC780" s="24"/>
      <c r="DD780" s="24"/>
      <c r="DE780" s="24"/>
      <c r="DF780" s="28">
        <f t="shared" si="405"/>
        <v>39</v>
      </c>
      <c r="DG780" s="29">
        <f t="shared" si="406"/>
        <v>99</v>
      </c>
      <c r="DH780" s="28">
        <f t="shared" si="407"/>
        <v>138</v>
      </c>
      <c r="DI780" s="30">
        <f t="shared" si="408"/>
        <v>0.60606060606060608</v>
      </c>
      <c r="DJ780" s="31"/>
      <c r="DK780" s="32"/>
      <c r="DL780" s="15" t="s">
        <v>141</v>
      </c>
      <c r="DM780" s="15"/>
      <c r="DO780" s="33">
        <f t="shared" si="409"/>
        <v>0.60606060606060608</v>
      </c>
    </row>
    <row r="781" spans="1:119" ht="15.75" hidden="1" customHeight="1" x14ac:dyDescent="0.3">
      <c r="C781" t="s">
        <v>1006</v>
      </c>
      <c r="D781" s="15">
        <v>260</v>
      </c>
      <c r="E781" s="15" t="s">
        <v>132</v>
      </c>
      <c r="F781" s="15" t="s">
        <v>433</v>
      </c>
      <c r="G781" s="15">
        <v>-29.98304714</v>
      </c>
      <c r="H781" s="15">
        <v>-50.133448280000003</v>
      </c>
      <c r="I781" s="15" t="s">
        <v>193</v>
      </c>
      <c r="J781" s="15" t="s">
        <v>135</v>
      </c>
      <c r="K781" s="15" t="s">
        <v>167</v>
      </c>
      <c r="L781" s="15" t="s">
        <v>137</v>
      </c>
      <c r="M781" s="15">
        <v>99</v>
      </c>
      <c r="N781" s="15">
        <v>0</v>
      </c>
      <c r="O781" s="15">
        <v>0</v>
      </c>
      <c r="P781" s="15">
        <f t="shared" si="403"/>
        <v>198</v>
      </c>
      <c r="Q781" s="20">
        <v>2</v>
      </c>
      <c r="R781" s="16">
        <v>2</v>
      </c>
      <c r="S781" s="16">
        <v>4</v>
      </c>
      <c r="T781" s="15"/>
      <c r="U781" s="15"/>
      <c r="V781" s="15">
        <v>0</v>
      </c>
      <c r="W781" s="15">
        <v>3</v>
      </c>
      <c r="X781" s="15">
        <v>0</v>
      </c>
      <c r="Y781" s="15">
        <v>0</v>
      </c>
      <c r="Z781" s="15">
        <v>0</v>
      </c>
      <c r="AA781" s="15">
        <v>0</v>
      </c>
      <c r="AB781" s="15">
        <v>2</v>
      </c>
      <c r="AC781" s="134" t="s">
        <v>1010</v>
      </c>
      <c r="AD781" s="15" t="s">
        <v>139</v>
      </c>
      <c r="AE781" s="15">
        <v>48</v>
      </c>
      <c r="AF781" s="15">
        <v>6.8</v>
      </c>
      <c r="AG781" s="15">
        <v>1</v>
      </c>
      <c r="AH781" s="15">
        <v>0.4</v>
      </c>
      <c r="AI781" s="15">
        <v>1.3</v>
      </c>
      <c r="AJ781" s="16">
        <f t="shared" si="411"/>
        <v>0.9</v>
      </c>
      <c r="AK781" s="16" t="s">
        <v>135</v>
      </c>
      <c r="AL781" s="16" t="s">
        <v>135</v>
      </c>
      <c r="AM781" s="15" t="s">
        <v>140</v>
      </c>
      <c r="AN781" s="16">
        <f t="shared" si="412"/>
        <v>3</v>
      </c>
      <c r="AO781" s="16">
        <v>0</v>
      </c>
      <c r="AP781" s="16">
        <v>0</v>
      </c>
      <c r="AQ781" s="16">
        <v>0</v>
      </c>
      <c r="AR781" s="16">
        <v>0</v>
      </c>
      <c r="AS781" s="16">
        <v>0</v>
      </c>
      <c r="AT781" s="16" t="s">
        <v>135</v>
      </c>
      <c r="AU781" s="17">
        <f t="shared" si="413"/>
        <v>0</v>
      </c>
      <c r="AV781" s="17"/>
      <c r="AW781" s="17">
        <f>VLOOKUP(I781,ABNT5101!$I$3:$J$9,2)</f>
        <v>15</v>
      </c>
      <c r="AX781" s="17">
        <f>VLOOKUP(I781,ABNT5101!$I$3:$M$9,5)</f>
        <v>0.18</v>
      </c>
      <c r="AY781" s="131" t="str">
        <f>_xlfn.XLOOKUP(I781,ABNT5101!$I:$I,ABNT5101!$L:$L)</f>
        <v>-</v>
      </c>
      <c r="AZ781" s="131">
        <f>_xlfn.XLOOKUP(I781,ABNT5101!$I:$I,ABNT5101!M:M)</f>
        <v>0.18</v>
      </c>
      <c r="BA781" s="131" t="str">
        <f>_xlfn.XLOOKUP(I781,ABNT5101!$I:$I,ABNT5101!N:N)</f>
        <v>-</v>
      </c>
      <c r="BB781" s="131">
        <f>_xlfn.XLOOKUP(I781,ABNT5101!$I:$I,ABNT5101!O:O)</f>
        <v>15</v>
      </c>
      <c r="BC781" s="18" t="str">
        <f t="shared" si="414"/>
        <v>ATENDE</v>
      </c>
      <c r="BD781" s="19">
        <f t="shared" si="415"/>
        <v>0.27533333333333321</v>
      </c>
      <c r="BE781" s="19">
        <f t="shared" si="416"/>
        <v>3.2222222222222223</v>
      </c>
      <c r="BF781" s="19" t="str">
        <f t="shared" si="417"/>
        <v>-</v>
      </c>
      <c r="BG781" s="20">
        <v>19.13</v>
      </c>
      <c r="BH781" s="20">
        <v>0.76</v>
      </c>
      <c r="BI781" s="20"/>
      <c r="BJ781" s="20"/>
      <c r="BK781" s="21"/>
      <c r="BL781" s="20"/>
      <c r="BM781" s="18" t="str">
        <f t="shared" si="418"/>
        <v>ATENDE</v>
      </c>
      <c r="BN781" s="18" t="str">
        <f t="shared" si="419"/>
        <v>ATENDE</v>
      </c>
      <c r="BO781" s="18" t="str">
        <f t="shared" si="420"/>
        <v>ATENDE</v>
      </c>
      <c r="BP781" s="18" t="str">
        <f t="shared" si="421"/>
        <v>ATENDE</v>
      </c>
      <c r="BQ781" s="22" t="str">
        <f t="shared" si="422"/>
        <v>C3</v>
      </c>
      <c r="BR781" s="22" t="str">
        <f t="shared" si="431"/>
        <v>P5</v>
      </c>
      <c r="BS781" s="23">
        <f t="shared" si="423"/>
        <v>1.92</v>
      </c>
      <c r="BT781" s="20">
        <v>14.6</v>
      </c>
      <c r="BU781" s="20">
        <v>10.55</v>
      </c>
      <c r="BV781" s="132">
        <f>IF(BR781="-","-",_xlfn.XLOOKUP(BR781,ABNT5101!$B$4:$B$9,ABNT5101!$C$4:$C$9))</f>
        <v>5</v>
      </c>
      <c r="BW781" s="132">
        <f>IF(BR781="-","-",_xlfn.XLOOKUP(BR781,ABNT5101!$B$4:$B$9,ABNT5101!$D$4:$D$9))</f>
        <v>1</v>
      </c>
      <c r="BX781" s="18" t="str">
        <f t="shared" si="424"/>
        <v>ATENDE</v>
      </c>
      <c r="BY781" s="18" t="str">
        <f t="shared" si="425"/>
        <v>ATENDE</v>
      </c>
      <c r="BZ781" s="18" t="str">
        <f t="shared" si="426"/>
        <v>ATENDE</v>
      </c>
      <c r="CA781" s="22" t="str">
        <f t="shared" si="410"/>
        <v>P5</v>
      </c>
      <c r="CB781" s="23">
        <f t="shared" si="427"/>
        <v>0.51600000000000001</v>
      </c>
      <c r="CC781" s="22">
        <v>7.58</v>
      </c>
      <c r="CD781" s="22">
        <v>4.6900000000000004</v>
      </c>
      <c r="CE781" s="130">
        <f>IF(CA781="-","-",_xlfn.XLOOKUP(CA781,ABNT5101!$B$4:$B$9,ABNT5101!$C$4:$C$9))</f>
        <v>5</v>
      </c>
      <c r="CF781" s="130">
        <f>IF(CA781="-","-",_xlfn.XLOOKUP(CA781,ABNT5101!$B$4:$B$9,ABNT5101!$D$4:$D$9))</f>
        <v>1</v>
      </c>
      <c r="CG781" s="18" t="str">
        <f t="shared" si="428"/>
        <v>ATENDE</v>
      </c>
      <c r="CH781" s="18" t="str">
        <f t="shared" si="429"/>
        <v>ATENDE</v>
      </c>
      <c r="CI781" s="18" t="str">
        <f t="shared" si="430"/>
        <v>ATENDE</v>
      </c>
      <c r="CJ781" s="133" t="str">
        <f>_xlfn.XLOOKUP(CK781,'Banco de dados'!$B:$B,'Banco de dados'!$D:$D)</f>
        <v>TECNOWATT</v>
      </c>
      <c r="CK781" s="25" t="s">
        <v>826</v>
      </c>
      <c r="CL781" s="24" t="str">
        <f>_xlfn.XLOOKUP(CK781,'Banco de dados'!$B:$B,'Banco de dados'!$E:$E)</f>
        <v>SIGSAGPTLRRSSNDL_40W_50IBBRS
1-10C1MUN6.5</v>
      </c>
      <c r="CM781" s="24"/>
      <c r="CN781" s="24" t="e">
        <f>IF(CM781="-","-",_xlfn.XLOOKUP(CM781,'Banco de dados'!$B:$B,'Banco de dados'!$E:$E))</f>
        <v>#N/A</v>
      </c>
      <c r="CO781" s="26">
        <f t="shared" si="404"/>
        <v>1</v>
      </c>
      <c r="CP781" s="24">
        <f>_xlfn.XLOOKUP(CK781,'Banco de dados'!$B:$B,'Banco de dados'!$H:$H)</f>
        <v>40</v>
      </c>
      <c r="CQ781" s="24" t="e">
        <f>_xlfn.XLOOKUP(CM781,'Banco de dados'!$B:$B,'Banco de dados'!$H:$H)</f>
        <v>#N/A</v>
      </c>
      <c r="CR781" s="24">
        <f>_xlfn.XLOOKUP(CK781,'Banco de dados'!$B:$B,'Banco de dados'!$F:$F)</f>
        <v>6641</v>
      </c>
      <c r="CS781" s="24">
        <f>_xlfn.XLOOKUP(CM781,'Banco de dados'!$B:$B,'Banco de dados'!$F:$F)</f>
        <v>0</v>
      </c>
      <c r="CT781" s="25">
        <v>0</v>
      </c>
      <c r="CU781" s="25"/>
      <c r="CV781" s="24" t="str">
        <f>IF(AI781&lt;=0.5,"Curto I",IF(AND(AI781&gt;='Braços de IP'!$B$9,AI781&lt;='Braços de IP'!$D$9),'Braços de IP'!$E$9,IF(AND(AI781&gt;='Braços de IP'!$B$10,AI781&lt;='Braços de IP'!$D$10),'Braços de IP'!$E$10,IF(AND(AI781&gt;='Braços de IP'!$B$11,AI781&lt;='Braços de IP'!$D$11),'Braços de IP'!$E$11,IF(AND(AI781&gt;='Braços de IP'!$B$12,AI781&lt;='Braços de IP'!$D$12),'Braços de IP'!$E$12,IF(AND(AI781&gt;='Braços de IP'!$B$13,AI781&lt;='Braços de IP'!$D$13),'Braços de IP'!$E$13,IF(AND(AI781&gt;='Braços de IP'!$B$14,AI781&lt;='Braços de IP'!$D$14),'Braços de IP'!$E$14,"ERRO")))))))</f>
        <v>Curto II</v>
      </c>
      <c r="CW781" s="25"/>
      <c r="CX781" s="24" t="str">
        <f>IF($CW781="","",VLOOKUP($CW781,'Braços de IP'!$E$9:$I$15,2,0))</f>
        <v/>
      </c>
      <c r="CY781" s="27" t="str">
        <f>IF($CW781="","",VLOOKUP($CW781,'Braços de IP'!$E$9:$I$15,5,0))</f>
        <v/>
      </c>
      <c r="CZ781" s="24"/>
      <c r="DA781" s="24"/>
      <c r="DB781" s="24"/>
      <c r="DC781" s="24"/>
      <c r="DD781" s="24"/>
      <c r="DE781" s="24"/>
      <c r="DF781" s="28">
        <f t="shared" si="405"/>
        <v>40</v>
      </c>
      <c r="DG781" s="29">
        <f t="shared" si="406"/>
        <v>99</v>
      </c>
      <c r="DH781" s="28">
        <f t="shared" si="407"/>
        <v>139</v>
      </c>
      <c r="DI781" s="30">
        <f t="shared" si="408"/>
        <v>0.59595959595959602</v>
      </c>
      <c r="DJ781" s="31"/>
      <c r="DK781" s="32"/>
      <c r="DL781" s="15" t="s">
        <v>141</v>
      </c>
      <c r="DM781" s="15"/>
      <c r="DO781" s="33">
        <f t="shared" si="409"/>
        <v>0.59595959595959591</v>
      </c>
    </row>
    <row r="782" spans="1:119" ht="15.75" hidden="1" customHeight="1" x14ac:dyDescent="0.3">
      <c r="C782" t="s">
        <v>1006</v>
      </c>
      <c r="D782" s="15">
        <v>261</v>
      </c>
      <c r="E782" s="15" t="s">
        <v>132</v>
      </c>
      <c r="F782" s="15" t="s">
        <v>434</v>
      </c>
      <c r="G782" s="15">
        <v>-29.984980050000001</v>
      </c>
      <c r="H782" s="15">
        <v>-50.135241669999999</v>
      </c>
      <c r="I782" s="15" t="s">
        <v>154</v>
      </c>
      <c r="J782" s="15" t="s">
        <v>135</v>
      </c>
      <c r="K782" s="15" t="s">
        <v>136</v>
      </c>
      <c r="L782" s="15" t="s">
        <v>148</v>
      </c>
      <c r="M782" s="15">
        <v>250</v>
      </c>
      <c r="N782" s="15">
        <v>30</v>
      </c>
      <c r="O782" s="15">
        <v>0</v>
      </c>
      <c r="P782" s="15">
        <f t="shared" si="403"/>
        <v>2000</v>
      </c>
      <c r="Q782" s="20">
        <v>2</v>
      </c>
      <c r="R782" s="16">
        <v>5</v>
      </c>
      <c r="S782" s="16">
        <v>7</v>
      </c>
      <c r="T782" s="15"/>
      <c r="U782" s="15"/>
      <c r="V782" s="15">
        <v>0</v>
      </c>
      <c r="W782" s="15">
        <v>5</v>
      </c>
      <c r="X782" s="15">
        <v>0</v>
      </c>
      <c r="Y782" s="15">
        <v>0</v>
      </c>
      <c r="Z782" s="15">
        <v>0</v>
      </c>
      <c r="AA782" s="15">
        <v>2</v>
      </c>
      <c r="AB782" s="15">
        <v>2</v>
      </c>
      <c r="AC782" s="15" t="s">
        <v>138</v>
      </c>
      <c r="AD782" s="15" t="s">
        <v>170</v>
      </c>
      <c r="AE782" s="15">
        <v>30.7</v>
      </c>
      <c r="AF782" s="15">
        <v>7</v>
      </c>
      <c r="AG782" s="15">
        <v>4</v>
      </c>
      <c r="AH782" s="15">
        <v>0.6</v>
      </c>
      <c r="AI782" s="15">
        <v>0</v>
      </c>
      <c r="AJ782" s="16">
        <f t="shared" si="411"/>
        <v>-0.6</v>
      </c>
      <c r="AK782" s="16" t="s">
        <v>135</v>
      </c>
      <c r="AL782" s="16" t="s">
        <v>135</v>
      </c>
      <c r="AM782" s="15" t="s">
        <v>141</v>
      </c>
      <c r="AN782" s="16">
        <f t="shared" si="412"/>
        <v>8</v>
      </c>
      <c r="AO782" s="16">
        <v>0</v>
      </c>
      <c r="AP782" s="16">
        <v>0</v>
      </c>
      <c r="AQ782" s="16">
        <v>0</v>
      </c>
      <c r="AR782" s="16">
        <v>0</v>
      </c>
      <c r="AS782" s="16">
        <v>0</v>
      </c>
      <c r="AT782" s="16" t="s">
        <v>135</v>
      </c>
      <c r="AU782" s="17">
        <f t="shared" si="413"/>
        <v>0</v>
      </c>
      <c r="AV782" s="17"/>
      <c r="AW782" s="17">
        <f>VLOOKUP(I782,ABNT5101!$I$3:$J$9,2)</f>
        <v>10</v>
      </c>
      <c r="AX782" s="17">
        <f>VLOOKUP(I782,ABNT5101!$I$3:$M$9,5)</f>
        <v>0.18</v>
      </c>
      <c r="AY782" s="131" t="str">
        <f>_xlfn.XLOOKUP(I782,ABNT5101!$I:$I,ABNT5101!$L:$L)</f>
        <v>-</v>
      </c>
      <c r="AZ782" s="131">
        <f>_xlfn.XLOOKUP(I782,ABNT5101!$I:$I,ABNT5101!M:M)</f>
        <v>0.18</v>
      </c>
      <c r="BA782" s="131" t="str">
        <f>_xlfn.XLOOKUP(I782,ABNT5101!$I:$I,ABNT5101!N:N)</f>
        <v>-</v>
      </c>
      <c r="BB782" s="131">
        <f>_xlfn.XLOOKUP(I782,ABNT5101!$I:$I,ABNT5101!O:O)</f>
        <v>16</v>
      </c>
      <c r="BC782" s="18" t="str">
        <f t="shared" si="414"/>
        <v>ATENDE</v>
      </c>
      <c r="BD782" s="19">
        <f t="shared" si="415"/>
        <v>0.54700000000000015</v>
      </c>
      <c r="BE782" s="19">
        <f t="shared" si="416"/>
        <v>0.2777777777777779</v>
      </c>
      <c r="BF782" s="19" t="str">
        <f t="shared" si="417"/>
        <v>-</v>
      </c>
      <c r="BG782" s="20">
        <v>15.47</v>
      </c>
      <c r="BH782" s="20">
        <v>0.23</v>
      </c>
      <c r="BI782" s="20"/>
      <c r="BJ782" s="20"/>
      <c r="BK782" s="21"/>
      <c r="BL782" s="20"/>
      <c r="BM782" s="18" t="str">
        <f t="shared" si="418"/>
        <v>ATENDE</v>
      </c>
      <c r="BN782" s="18" t="str">
        <f t="shared" si="419"/>
        <v>ATENDE</v>
      </c>
      <c r="BO782" s="18" t="str">
        <f t="shared" si="420"/>
        <v>ATENDE</v>
      </c>
      <c r="BP782" s="18" t="str">
        <f t="shared" si="421"/>
        <v>ATENDE</v>
      </c>
      <c r="BQ782" s="22" t="str">
        <f t="shared" si="422"/>
        <v>C4</v>
      </c>
      <c r="BR782" s="22" t="str">
        <f t="shared" si="431"/>
        <v>P6</v>
      </c>
      <c r="BS782" s="23">
        <f t="shared" si="423"/>
        <v>7.48</v>
      </c>
      <c r="BT782" s="20">
        <v>25.44</v>
      </c>
      <c r="BU782" s="20">
        <v>6.76</v>
      </c>
      <c r="BV782" s="132">
        <f>IF(BR782="-","-",_xlfn.XLOOKUP(BR782,ABNT5101!$B$4:$B$9,ABNT5101!$C$4:$C$9))</f>
        <v>3</v>
      </c>
      <c r="BW782" s="132">
        <f>IF(BR782="-","-",_xlfn.XLOOKUP(BR782,ABNT5101!$B$4:$B$9,ABNT5101!$D$4:$D$9))</f>
        <v>0.6</v>
      </c>
      <c r="BX782" s="18" t="str">
        <f t="shared" si="424"/>
        <v>ATENDE</v>
      </c>
      <c r="BY782" s="18" t="str">
        <f t="shared" si="425"/>
        <v>ATENDE</v>
      </c>
      <c r="BZ782" s="18" t="str">
        <f t="shared" si="426"/>
        <v>ATENDE</v>
      </c>
      <c r="CA782" s="22" t="str">
        <f t="shared" si="410"/>
        <v>P6</v>
      </c>
      <c r="CB782" s="23">
        <f t="shared" si="427"/>
        <v>0.15999999999999992</v>
      </c>
      <c r="CC782" s="22">
        <v>3.48</v>
      </c>
      <c r="CD782" s="22">
        <v>1.05</v>
      </c>
      <c r="CE782" s="130">
        <f>IF(CA782="-","-",_xlfn.XLOOKUP(CA782,ABNT5101!$B$4:$B$9,ABNT5101!$C$4:$C$9))</f>
        <v>3</v>
      </c>
      <c r="CF782" s="130">
        <f>IF(CA782="-","-",_xlfn.XLOOKUP(CA782,ABNT5101!$B$4:$B$9,ABNT5101!$D$4:$D$9))</f>
        <v>0.6</v>
      </c>
      <c r="CG782" s="18" t="str">
        <f t="shared" si="428"/>
        <v>ATENDE</v>
      </c>
      <c r="CH782" s="18" t="str">
        <f t="shared" si="429"/>
        <v>ATENDE</v>
      </c>
      <c r="CI782" s="18" t="str">
        <f t="shared" si="430"/>
        <v>ATENDE</v>
      </c>
      <c r="CJ782" s="133" t="str">
        <f>_xlfn.XLOOKUP(CK782,'Banco de dados'!$B:$B,'Banco de dados'!$D:$D)</f>
        <v>LEDSTAR</v>
      </c>
      <c r="CK782" s="25" t="s">
        <v>707</v>
      </c>
      <c r="CL782" s="24" t="str">
        <f>_xlfn.XLOOKUP(CK782,'Banco de dados'!$B:$B,'Banco de dados'!$E:$E)</f>
        <v>LUM LED SL VT 9.1 28W</v>
      </c>
      <c r="CM782" s="24"/>
      <c r="CN782" s="24">
        <f>IF(CM782="-","-",_xlfn.XLOOKUP(CM782,'Banco de dados'!$B:$B,'Banco de dados'!$E:$E))</f>
        <v>0</v>
      </c>
      <c r="CO782" s="26">
        <f t="shared" si="404"/>
        <v>4</v>
      </c>
      <c r="CP782" s="24">
        <f>_xlfn.XLOOKUP(CK782,'Banco de dados'!$B:$B,'Banco de dados'!$H:$H)</f>
        <v>28</v>
      </c>
      <c r="CQ782" s="24">
        <f>_xlfn.XLOOKUP(CM782,'Banco de dados'!$B:$B,'Banco de dados'!$H:$H)</f>
        <v>0</v>
      </c>
      <c r="CR782" s="24">
        <f>_xlfn.XLOOKUP(CK782,'Banco de dados'!$B:$B,'Banco de dados'!$F:$F)</f>
        <v>4927.3500000000004</v>
      </c>
      <c r="CS782" s="24">
        <f>_xlfn.XLOOKUP(CM782,'Banco de dados'!$B:$B,'Banco de dados'!$F:$F)</f>
        <v>0</v>
      </c>
      <c r="CT782" s="25">
        <v>0</v>
      </c>
      <c r="CU782" s="25">
        <v>5</v>
      </c>
      <c r="CV782" s="24" t="str">
        <f>IF(AI782&lt;=0.5,"Curto I",IF(AND(AI782&gt;='Braços de IP'!$B$9,AI782&lt;='Braços de IP'!$D$9),'Braços de IP'!$E$9,IF(AND(AI782&gt;='Braços de IP'!$B$10,AI782&lt;='Braços de IP'!$D$10),'Braços de IP'!$E$10,IF(AND(AI782&gt;='Braços de IP'!$B$11,AI782&lt;='Braços de IP'!$D$11),'Braços de IP'!$E$11,IF(AND(AI782&gt;='Braços de IP'!$B$12,AI782&lt;='Braços de IP'!$D$12),'Braços de IP'!$E$12,IF(AND(AI782&gt;='Braços de IP'!$B$13,AI782&lt;='Braços de IP'!$D$13),'Braços de IP'!$E$13,IF(AND(AI782&gt;='Braços de IP'!$B$14,AI782&lt;='Braços de IP'!$D$14),'Braços de IP'!$E$14,"ERRO")))))))</f>
        <v>Curto I</v>
      </c>
      <c r="CW782" s="25"/>
      <c r="CX782" s="24" t="str">
        <f>IF($CW782="","",VLOOKUP($CW782,'Braços de IP'!$E$9:$I$15,2,0))</f>
        <v/>
      </c>
      <c r="CY782" s="27" t="str">
        <f>IF($CW782="","",VLOOKUP($CW782,'Braços de IP'!$E$9:$I$15,5,0))</f>
        <v/>
      </c>
      <c r="CZ782" s="24"/>
      <c r="DA782" s="24"/>
      <c r="DB782" s="24"/>
      <c r="DC782" s="24"/>
      <c r="DD782" s="24"/>
      <c r="DE782" s="24"/>
      <c r="DF782" s="28">
        <f t="shared" si="405"/>
        <v>28</v>
      </c>
      <c r="DG782" s="29">
        <f t="shared" si="406"/>
        <v>250</v>
      </c>
      <c r="DH782" s="28">
        <f t="shared" si="407"/>
        <v>1112</v>
      </c>
      <c r="DI782" s="30">
        <f t="shared" si="408"/>
        <v>0.88800000000000001</v>
      </c>
      <c r="DJ782" s="31"/>
      <c r="DK782" s="32"/>
      <c r="DL782" s="15" t="s">
        <v>141</v>
      </c>
      <c r="DM782" s="15"/>
      <c r="DO782" s="33">
        <f t="shared" si="409"/>
        <v>0.9</v>
      </c>
    </row>
    <row r="783" spans="1:119" ht="15.75" hidden="1" customHeight="1" x14ac:dyDescent="0.3">
      <c r="C783" t="s">
        <v>1006</v>
      </c>
      <c r="D783" s="15">
        <v>261</v>
      </c>
      <c r="E783" s="15" t="s">
        <v>132</v>
      </c>
      <c r="F783" s="15" t="s">
        <v>434</v>
      </c>
      <c r="G783" s="15">
        <v>-29.984980050000001</v>
      </c>
      <c r="H783" s="15">
        <v>-50.135241669999999</v>
      </c>
      <c r="I783" s="15" t="s">
        <v>154</v>
      </c>
      <c r="J783" s="15" t="s">
        <v>135</v>
      </c>
      <c r="K783" s="15" t="s">
        <v>136</v>
      </c>
      <c r="L783" s="15" t="s">
        <v>148</v>
      </c>
      <c r="M783" s="15">
        <v>250</v>
      </c>
      <c r="N783" s="15">
        <v>30</v>
      </c>
      <c r="O783" s="15">
        <v>0</v>
      </c>
      <c r="P783" s="15">
        <f t="shared" si="403"/>
        <v>2000</v>
      </c>
      <c r="Q783" s="20">
        <v>2</v>
      </c>
      <c r="R783" s="16">
        <v>5</v>
      </c>
      <c r="S783" s="16">
        <v>7</v>
      </c>
      <c r="T783" s="15"/>
      <c r="U783" s="15"/>
      <c r="V783" s="15">
        <v>0</v>
      </c>
      <c r="W783" s="15">
        <v>5</v>
      </c>
      <c r="X783" s="15">
        <v>0</v>
      </c>
      <c r="Y783" s="15">
        <v>0</v>
      </c>
      <c r="Z783" s="15">
        <v>0</v>
      </c>
      <c r="AA783" s="15">
        <v>2</v>
      </c>
      <c r="AB783" s="15">
        <v>2</v>
      </c>
      <c r="AC783" s="15" t="s">
        <v>138</v>
      </c>
      <c r="AD783" s="15" t="s">
        <v>170</v>
      </c>
      <c r="AE783" s="15">
        <v>30.7</v>
      </c>
      <c r="AF783" s="15">
        <v>7</v>
      </c>
      <c r="AG783" s="15">
        <v>4</v>
      </c>
      <c r="AH783" s="15">
        <v>0.6</v>
      </c>
      <c r="AI783" s="15">
        <v>0</v>
      </c>
      <c r="AJ783" s="16">
        <f t="shared" si="411"/>
        <v>-0.6</v>
      </c>
      <c r="AK783" s="16" t="s">
        <v>135</v>
      </c>
      <c r="AL783" s="16" t="s">
        <v>135</v>
      </c>
      <c r="AM783" s="15" t="s">
        <v>141</v>
      </c>
      <c r="AN783" s="16">
        <f t="shared" si="412"/>
        <v>8</v>
      </c>
      <c r="AO783" s="16">
        <v>0</v>
      </c>
      <c r="AP783" s="16">
        <v>0</v>
      </c>
      <c r="AQ783" s="16">
        <v>0</v>
      </c>
      <c r="AR783" s="16">
        <v>0</v>
      </c>
      <c r="AS783" s="16">
        <v>0</v>
      </c>
      <c r="AT783" s="16" t="s">
        <v>135</v>
      </c>
      <c r="AU783" s="17">
        <f t="shared" si="413"/>
        <v>0</v>
      </c>
      <c r="AV783" s="17"/>
      <c r="AW783" s="17">
        <f>VLOOKUP(I783,ABNT5101!$I$3:$J$9,2)</f>
        <v>10</v>
      </c>
      <c r="AX783" s="17">
        <f>VLOOKUP(I783,ABNT5101!$I$3:$M$9,5)</f>
        <v>0.18</v>
      </c>
      <c r="AY783" s="131" t="str">
        <f>_xlfn.XLOOKUP(I783,ABNT5101!$I:$I,ABNT5101!$L:$L)</f>
        <v>-</v>
      </c>
      <c r="AZ783" s="131">
        <f>_xlfn.XLOOKUP(I783,ABNT5101!$I:$I,ABNT5101!M:M)</f>
        <v>0.18</v>
      </c>
      <c r="BA783" s="131" t="str">
        <f>_xlfn.XLOOKUP(I783,ABNT5101!$I:$I,ABNT5101!N:N)</f>
        <v>-</v>
      </c>
      <c r="BB783" s="131">
        <f>_xlfn.XLOOKUP(I783,ABNT5101!$I:$I,ABNT5101!O:O)</f>
        <v>16</v>
      </c>
      <c r="BC783" s="18" t="str">
        <f t="shared" si="414"/>
        <v>ATENDE</v>
      </c>
      <c r="BD783" s="19">
        <f t="shared" si="415"/>
        <v>0.13100000000000001</v>
      </c>
      <c r="BE783" s="19">
        <f t="shared" si="416"/>
        <v>0.94444444444444442</v>
      </c>
      <c r="BF783" s="19" t="str">
        <f t="shared" si="417"/>
        <v>-</v>
      </c>
      <c r="BG783" s="20">
        <v>11.31</v>
      </c>
      <c r="BH783" s="20">
        <v>0.35</v>
      </c>
      <c r="BI783" s="20"/>
      <c r="BJ783" s="20"/>
      <c r="BK783" s="21"/>
      <c r="BL783" s="20"/>
      <c r="BM783" s="18" t="str">
        <f t="shared" si="418"/>
        <v>ATENDE</v>
      </c>
      <c r="BN783" s="18" t="str">
        <f t="shared" si="419"/>
        <v>ATENDE</v>
      </c>
      <c r="BO783" s="18" t="str">
        <f t="shared" si="420"/>
        <v>ATENDE</v>
      </c>
      <c r="BP783" s="18" t="str">
        <f t="shared" si="421"/>
        <v>ATENDE</v>
      </c>
      <c r="BQ783" s="22" t="str">
        <f t="shared" si="422"/>
        <v>C4</v>
      </c>
      <c r="BR783" s="22" t="str">
        <f t="shared" si="431"/>
        <v>P6</v>
      </c>
      <c r="BS783" s="23">
        <f t="shared" si="423"/>
        <v>5.0199999999999996</v>
      </c>
      <c r="BT783" s="20">
        <v>18.059999999999999</v>
      </c>
      <c r="BU783" s="20">
        <v>5.94</v>
      </c>
      <c r="BV783" s="132">
        <f>IF(BR783="-","-",_xlfn.XLOOKUP(BR783,ABNT5101!$B$4:$B$9,ABNT5101!$C$4:$C$9))</f>
        <v>3</v>
      </c>
      <c r="BW783" s="132">
        <f>IF(BR783="-","-",_xlfn.XLOOKUP(BR783,ABNT5101!$B$4:$B$9,ABNT5101!$D$4:$D$9))</f>
        <v>0.6</v>
      </c>
      <c r="BX783" s="18" t="str">
        <f t="shared" si="424"/>
        <v>ATENDE</v>
      </c>
      <c r="BY783" s="18" t="str">
        <f t="shared" si="425"/>
        <v>ATENDE</v>
      </c>
      <c r="BZ783" s="18" t="str">
        <f t="shared" si="426"/>
        <v>ATENDE</v>
      </c>
      <c r="CA783" s="22" t="str">
        <f t="shared" si="410"/>
        <v>P6</v>
      </c>
      <c r="CB783" s="23">
        <f t="shared" si="427"/>
        <v>8.3333333333333259E-2</v>
      </c>
      <c r="CC783" s="22">
        <v>3.25</v>
      </c>
      <c r="CD783" s="22">
        <v>1.36</v>
      </c>
      <c r="CE783" s="130">
        <f>IF(CA783="-","-",_xlfn.XLOOKUP(CA783,ABNT5101!$B$4:$B$9,ABNT5101!$C$4:$C$9))</f>
        <v>3</v>
      </c>
      <c r="CF783" s="130">
        <f>IF(CA783="-","-",_xlfn.XLOOKUP(CA783,ABNT5101!$B$4:$B$9,ABNT5101!$D$4:$D$9))</f>
        <v>0.6</v>
      </c>
      <c r="CG783" s="18" t="str">
        <f t="shared" si="428"/>
        <v>ATENDE</v>
      </c>
      <c r="CH783" s="18" t="str">
        <f t="shared" si="429"/>
        <v>ATENDE</v>
      </c>
      <c r="CI783" s="18" t="str">
        <f t="shared" si="430"/>
        <v>ATENDE</v>
      </c>
      <c r="CJ783" s="133" t="str">
        <f>_xlfn.XLOOKUP(CK783,'Banco de dados'!$B:$B,'Banco de dados'!$D:$D)</f>
        <v>SX LIGHTING</v>
      </c>
      <c r="CK783" s="25" t="s">
        <v>798</v>
      </c>
      <c r="CL783" s="24" t="str">
        <f>_xlfn.XLOOKUP(CK783,'Banco de dados'!$B:$B,'Banco de dados'!$E:$E)</f>
        <v>SXINEVO020K40L12CZF7PHF</v>
      </c>
      <c r="CM783" s="24"/>
      <c r="CN783" s="24">
        <f>IF(CM783="-","-",_xlfn.XLOOKUP(CM783,'Banco de dados'!$B:$B,'Banco de dados'!$E:$E))</f>
        <v>0</v>
      </c>
      <c r="CO783" s="26">
        <f t="shared" si="404"/>
        <v>4</v>
      </c>
      <c r="CP783" s="24">
        <f>_xlfn.XLOOKUP(CK783,'Banco de dados'!$B:$B,'Banco de dados'!$H:$H)</f>
        <v>22.5</v>
      </c>
      <c r="CQ783" s="24">
        <f>_xlfn.XLOOKUP(CM783,'Banco de dados'!$B:$B,'Banco de dados'!$H:$H)</f>
        <v>0</v>
      </c>
      <c r="CR783" s="24">
        <f>_xlfn.XLOOKUP(CK783,'Banco de dados'!$B:$B,'Banco de dados'!$F:$F)</f>
        <v>3825</v>
      </c>
      <c r="CS783" s="24">
        <f>_xlfn.XLOOKUP(CM783,'Banco de dados'!$B:$B,'Banco de dados'!$F:$F)</f>
        <v>0</v>
      </c>
      <c r="CT783" s="25">
        <v>0</v>
      </c>
      <c r="CU783" s="25">
        <v>10</v>
      </c>
      <c r="CV783" s="24" t="str">
        <f>IF(AI783&lt;=0.5,"Curto I",IF(AND(AI783&gt;='Braços de IP'!$B$9,AI783&lt;='Braços de IP'!$D$9),'Braços de IP'!$E$9,IF(AND(AI783&gt;='Braços de IP'!$B$10,AI783&lt;='Braços de IP'!$D$10),'Braços de IP'!$E$10,IF(AND(AI783&gt;='Braços de IP'!$B$11,AI783&lt;='Braços de IP'!$D$11),'Braços de IP'!$E$11,IF(AND(AI783&gt;='Braços de IP'!$B$12,AI783&lt;='Braços de IP'!$D$12),'Braços de IP'!$E$12,IF(AND(AI783&gt;='Braços de IP'!$B$13,AI783&lt;='Braços de IP'!$D$13),'Braços de IP'!$E$13,IF(AND(AI783&gt;='Braços de IP'!$B$14,AI783&lt;='Braços de IP'!$D$14),'Braços de IP'!$E$14,"ERRO")))))))</f>
        <v>Curto I</v>
      </c>
      <c r="CW783" s="25"/>
      <c r="CX783" s="24" t="str">
        <f>IF($CW783="","",VLOOKUP($CW783,'Braços de IP'!$E$9:$I$15,2,0))</f>
        <v/>
      </c>
      <c r="CY783" s="27" t="str">
        <f>IF($CW783="","",VLOOKUP($CW783,'Braços de IP'!$E$9:$I$15,5,0))</f>
        <v/>
      </c>
      <c r="CZ783" s="24"/>
      <c r="DA783" s="24"/>
      <c r="DB783" s="24"/>
      <c r="DC783" s="24"/>
      <c r="DD783" s="24"/>
      <c r="DE783" s="24"/>
      <c r="DF783" s="28">
        <f t="shared" si="405"/>
        <v>22.5</v>
      </c>
      <c r="DG783" s="29">
        <f t="shared" si="406"/>
        <v>250</v>
      </c>
      <c r="DH783" s="28">
        <f t="shared" si="407"/>
        <v>1090</v>
      </c>
      <c r="DI783" s="30">
        <f t="shared" si="408"/>
        <v>0.91</v>
      </c>
      <c r="DJ783" s="31"/>
      <c r="DK783" s="32"/>
      <c r="DL783" s="15" t="s">
        <v>141</v>
      </c>
      <c r="DM783" s="15"/>
      <c r="DO783" s="33">
        <f t="shared" si="409"/>
        <v>0.9196428571428571</v>
      </c>
    </row>
    <row r="784" spans="1:119" ht="15.75" hidden="1" customHeight="1" x14ac:dyDescent="0.3">
      <c r="C784" t="s">
        <v>1006</v>
      </c>
      <c r="D784" s="15">
        <v>261</v>
      </c>
      <c r="E784" s="15" t="s">
        <v>132</v>
      </c>
      <c r="F784" s="15" t="s">
        <v>434</v>
      </c>
      <c r="G784" s="15">
        <v>-29.984980050000001</v>
      </c>
      <c r="H784" s="15">
        <v>-50.135241669999999</v>
      </c>
      <c r="I784" s="15" t="s">
        <v>154</v>
      </c>
      <c r="J784" s="15" t="s">
        <v>135</v>
      </c>
      <c r="K784" s="15" t="s">
        <v>136</v>
      </c>
      <c r="L784" s="15" t="s">
        <v>148</v>
      </c>
      <c r="M784" s="15">
        <v>250</v>
      </c>
      <c r="N784" s="15">
        <v>30</v>
      </c>
      <c r="O784" s="15">
        <v>0</v>
      </c>
      <c r="P784" s="15">
        <f t="shared" si="403"/>
        <v>2000</v>
      </c>
      <c r="Q784" s="20">
        <v>2</v>
      </c>
      <c r="R784" s="16">
        <v>5</v>
      </c>
      <c r="S784" s="16">
        <v>7</v>
      </c>
      <c r="T784" s="15"/>
      <c r="U784" s="15"/>
      <c r="V784" s="15">
        <v>0</v>
      </c>
      <c r="W784" s="15">
        <v>5</v>
      </c>
      <c r="X784" s="15">
        <v>0</v>
      </c>
      <c r="Y784" s="15">
        <v>0</v>
      </c>
      <c r="Z784" s="15">
        <v>0</v>
      </c>
      <c r="AA784" s="15">
        <v>2</v>
      </c>
      <c r="AB784" s="15">
        <v>2</v>
      </c>
      <c r="AC784" s="15" t="s">
        <v>138</v>
      </c>
      <c r="AD784" s="15" t="s">
        <v>170</v>
      </c>
      <c r="AE784" s="15">
        <v>30.7</v>
      </c>
      <c r="AF784" s="15">
        <v>7</v>
      </c>
      <c r="AG784" s="15">
        <v>4</v>
      </c>
      <c r="AH784" s="15">
        <v>0.6</v>
      </c>
      <c r="AI784" s="15">
        <v>0</v>
      </c>
      <c r="AJ784" s="16">
        <f t="shared" si="411"/>
        <v>-0.6</v>
      </c>
      <c r="AK784" s="16" t="s">
        <v>135</v>
      </c>
      <c r="AL784" s="16" t="s">
        <v>135</v>
      </c>
      <c r="AM784" s="15" t="s">
        <v>141</v>
      </c>
      <c r="AN784" s="16">
        <f t="shared" si="412"/>
        <v>8</v>
      </c>
      <c r="AO784" s="16">
        <v>0</v>
      </c>
      <c r="AP784" s="16">
        <v>0</v>
      </c>
      <c r="AQ784" s="16">
        <v>0</v>
      </c>
      <c r="AR784" s="16">
        <v>0</v>
      </c>
      <c r="AS784" s="16">
        <v>0</v>
      </c>
      <c r="AT784" s="16" t="s">
        <v>135</v>
      </c>
      <c r="AU784" s="17">
        <f t="shared" si="413"/>
        <v>0</v>
      </c>
      <c r="AV784" s="17"/>
      <c r="AW784" s="17">
        <f>VLOOKUP(I784,ABNT5101!$I$3:$J$9,2)</f>
        <v>10</v>
      </c>
      <c r="AX784" s="17">
        <f>VLOOKUP(I784,ABNT5101!$I$3:$M$9,5)</f>
        <v>0.18</v>
      </c>
      <c r="AY784" s="131" t="str">
        <f>_xlfn.XLOOKUP(I784,ABNT5101!$I:$I,ABNT5101!$L:$L)</f>
        <v>-</v>
      </c>
      <c r="AZ784" s="131">
        <f>_xlfn.XLOOKUP(I784,ABNT5101!$I:$I,ABNT5101!M:M)</f>
        <v>0.18</v>
      </c>
      <c r="BA784" s="131" t="str">
        <f>_xlfn.XLOOKUP(I784,ABNT5101!$I:$I,ABNT5101!N:N)</f>
        <v>-</v>
      </c>
      <c r="BB784" s="131">
        <f>_xlfn.XLOOKUP(I784,ABNT5101!$I:$I,ABNT5101!O:O)</f>
        <v>16</v>
      </c>
      <c r="BC784" s="18" t="str">
        <f t="shared" si="414"/>
        <v>ATENDE</v>
      </c>
      <c r="BD784" s="19">
        <f t="shared" si="415"/>
        <v>0.73</v>
      </c>
      <c r="BE784" s="19">
        <f t="shared" si="416"/>
        <v>0.83333333333333348</v>
      </c>
      <c r="BF784" s="19" t="str">
        <f t="shared" si="417"/>
        <v>-</v>
      </c>
      <c r="BG784" s="20">
        <v>17.3</v>
      </c>
      <c r="BH784" s="20">
        <v>0.33</v>
      </c>
      <c r="BI784" s="20"/>
      <c r="BJ784" s="20"/>
      <c r="BK784" s="21"/>
      <c r="BL784" s="20"/>
      <c r="BM784" s="18" t="str">
        <f t="shared" si="418"/>
        <v>ATENDE</v>
      </c>
      <c r="BN784" s="18" t="str">
        <f t="shared" si="419"/>
        <v>ATENDE</v>
      </c>
      <c r="BO784" s="18" t="str">
        <f t="shared" si="420"/>
        <v>ATENDE</v>
      </c>
      <c r="BP784" s="18" t="str">
        <f t="shared" si="421"/>
        <v>ATENDE</v>
      </c>
      <c r="BQ784" s="22" t="str">
        <f t="shared" si="422"/>
        <v>C4</v>
      </c>
      <c r="BR784" s="22" t="str">
        <f t="shared" si="431"/>
        <v>P6</v>
      </c>
      <c r="BS784" s="23">
        <f t="shared" si="423"/>
        <v>8.2200000000000006</v>
      </c>
      <c r="BT784" s="20">
        <v>27.66</v>
      </c>
      <c r="BU784" s="20">
        <v>10.119999999999999</v>
      </c>
      <c r="BV784" s="132">
        <f>IF(BR784="-","-",_xlfn.XLOOKUP(BR784,ABNT5101!$B$4:$B$9,ABNT5101!$C$4:$C$9))</f>
        <v>3</v>
      </c>
      <c r="BW784" s="132">
        <f>IF(BR784="-","-",_xlfn.XLOOKUP(BR784,ABNT5101!$B$4:$B$9,ABNT5101!$D$4:$D$9))</f>
        <v>0.6</v>
      </c>
      <c r="BX784" s="18" t="str">
        <f t="shared" si="424"/>
        <v>ATENDE</v>
      </c>
      <c r="BY784" s="18" t="str">
        <f t="shared" si="425"/>
        <v>ATENDE</v>
      </c>
      <c r="BZ784" s="18" t="str">
        <f t="shared" si="426"/>
        <v>ATENDE</v>
      </c>
      <c r="CA784" s="22" t="str">
        <f t="shared" si="410"/>
        <v>P6</v>
      </c>
      <c r="CB784" s="23">
        <f t="shared" si="427"/>
        <v>0.59999999999999987</v>
      </c>
      <c r="CC784" s="22">
        <v>4.8</v>
      </c>
      <c r="CD784" s="22">
        <v>1.37</v>
      </c>
      <c r="CE784" s="130">
        <f>IF(CA784="-","-",_xlfn.XLOOKUP(CA784,ABNT5101!$B$4:$B$9,ABNT5101!$C$4:$C$9))</f>
        <v>3</v>
      </c>
      <c r="CF784" s="130">
        <f>IF(CA784="-","-",_xlfn.XLOOKUP(CA784,ABNT5101!$B$4:$B$9,ABNT5101!$D$4:$D$9))</f>
        <v>0.6</v>
      </c>
      <c r="CG784" s="18" t="str">
        <f t="shared" si="428"/>
        <v>ATENDE</v>
      </c>
      <c r="CH784" s="18" t="str">
        <f t="shared" si="429"/>
        <v>ATENDE</v>
      </c>
      <c r="CI784" s="18" t="str">
        <f t="shared" si="430"/>
        <v>ATENDE</v>
      </c>
      <c r="CJ784" s="133" t="str">
        <f>_xlfn.XLOOKUP(CK784,'Banco de dados'!$B:$B,'Banco de dados'!$D:$D)</f>
        <v>TECNOWATT</v>
      </c>
      <c r="CK784" s="25" t="s">
        <v>824</v>
      </c>
      <c r="CL784" s="24" t="str">
        <f>_xlfn.XLOOKUP(CK784,'Banco de dados'!$B:$B,'Banco de dados'!$E:$E)</f>
        <v>SIGSAGPTLRRSSNDL_30W_38IBBRS
1-10C1MUN6.5</v>
      </c>
      <c r="CM784" s="24"/>
      <c r="CN784" s="24">
        <f>IF(CM784="-","-",_xlfn.XLOOKUP(CM784,'Banco de dados'!$B:$B,'Banco de dados'!$E:$E))</f>
        <v>0</v>
      </c>
      <c r="CO784" s="26">
        <f t="shared" si="404"/>
        <v>4</v>
      </c>
      <c r="CP784" s="24">
        <f>_xlfn.XLOOKUP(CK784,'Banco de dados'!$B:$B,'Banco de dados'!$H:$H)</f>
        <v>30</v>
      </c>
      <c r="CQ784" s="24" t="e">
        <f>_xlfn.XLOOKUP(CM784,'Banco de dados'!$B:$B,'Banco de dados'!$H:$H)</f>
        <v>#N/A</v>
      </c>
      <c r="CR784" s="24">
        <f>_xlfn.XLOOKUP(CK784,'Banco de dados'!$B:$B,'Banco de dados'!$F:$F)</f>
        <v>5266</v>
      </c>
      <c r="CS784" s="24">
        <f>_xlfn.XLOOKUP(CM784,'Banco de dados'!$B:$B,'Banco de dados'!$F:$F)</f>
        <v>0</v>
      </c>
      <c r="CT784" s="25">
        <v>0</v>
      </c>
      <c r="CU784" s="25">
        <v>10</v>
      </c>
      <c r="CV784" s="24" t="str">
        <f>IF(AI784&lt;=0.5,"Curto I",IF(AND(AI784&gt;='Braços de IP'!$B$9,AI784&lt;='Braços de IP'!$D$9),'Braços de IP'!$E$9,IF(AND(AI784&gt;='Braços de IP'!$B$10,AI784&lt;='Braços de IP'!$D$10),'Braços de IP'!$E$10,IF(AND(AI784&gt;='Braços de IP'!$B$11,AI784&lt;='Braços de IP'!$D$11),'Braços de IP'!$E$11,IF(AND(AI784&gt;='Braços de IP'!$B$12,AI784&lt;='Braços de IP'!$D$12),'Braços de IP'!$E$12,IF(AND(AI784&gt;='Braços de IP'!$B$13,AI784&lt;='Braços de IP'!$D$13),'Braços de IP'!$E$13,IF(AND(AI784&gt;='Braços de IP'!$B$14,AI784&lt;='Braços de IP'!$D$14),'Braços de IP'!$E$14,"ERRO")))))))</f>
        <v>Curto I</v>
      </c>
      <c r="CW784" s="25"/>
      <c r="CX784" s="24" t="str">
        <f>IF($CW784="","",VLOOKUP($CW784,'Braços de IP'!$E$9:$I$15,2,0))</f>
        <v/>
      </c>
      <c r="CY784" s="27" t="str">
        <f>IF($CW784="","",VLOOKUP($CW784,'Braços de IP'!$E$9:$I$15,5,0))</f>
        <v/>
      </c>
      <c r="CZ784" s="24"/>
      <c r="DA784" s="24"/>
      <c r="DB784" s="24"/>
      <c r="DC784" s="24"/>
      <c r="DD784" s="24"/>
      <c r="DE784" s="24"/>
      <c r="DF784" s="28">
        <f t="shared" si="405"/>
        <v>30</v>
      </c>
      <c r="DG784" s="29">
        <f t="shared" si="406"/>
        <v>250</v>
      </c>
      <c r="DH784" s="28">
        <f t="shared" si="407"/>
        <v>1120</v>
      </c>
      <c r="DI784" s="30">
        <f t="shared" si="408"/>
        <v>0.88</v>
      </c>
      <c r="DJ784" s="31"/>
      <c r="DK784" s="32"/>
      <c r="DL784" s="15" t="s">
        <v>141</v>
      </c>
      <c r="DM784" s="15"/>
      <c r="DO784" s="33">
        <f t="shared" si="409"/>
        <v>0.8928571428571429</v>
      </c>
    </row>
    <row r="785" spans="1:118" ht="15.75" hidden="1" customHeight="1" x14ac:dyDescent="0.3">
      <c r="C785" t="s">
        <v>1006</v>
      </c>
      <c r="D785" s="15">
        <v>262</v>
      </c>
      <c r="E785" s="15" t="s">
        <v>132</v>
      </c>
      <c r="F785" s="15" t="s">
        <v>435</v>
      </c>
      <c r="G785" s="15">
        <v>-29.98419621</v>
      </c>
      <c r="H785" s="15">
        <v>-50.136571889999999</v>
      </c>
      <c r="I785" s="15" t="s">
        <v>134</v>
      </c>
      <c r="J785" s="15" t="s">
        <v>135</v>
      </c>
      <c r="K785" s="15" t="s">
        <v>136</v>
      </c>
      <c r="L785" s="15" t="s">
        <v>148</v>
      </c>
      <c r="M785" s="15">
        <v>150</v>
      </c>
      <c r="N785" s="15">
        <v>22</v>
      </c>
      <c r="O785" s="15">
        <v>0</v>
      </c>
      <c r="P785" s="15">
        <v>300</v>
      </c>
      <c r="Q785" s="20">
        <v>2</v>
      </c>
      <c r="R785" s="16">
        <v>3</v>
      </c>
      <c r="S785" s="16">
        <v>7</v>
      </c>
      <c r="T785" s="15"/>
      <c r="U785" s="15"/>
      <c r="V785" s="15">
        <v>0</v>
      </c>
      <c r="W785" s="15">
        <v>3</v>
      </c>
      <c r="X785" s="15">
        <v>0</v>
      </c>
      <c r="Y785" s="15">
        <v>0</v>
      </c>
      <c r="Z785" s="15">
        <v>0</v>
      </c>
      <c r="AA785" s="15">
        <v>2</v>
      </c>
      <c r="AB785" s="15">
        <v>2</v>
      </c>
      <c r="AC785" s="15" t="s">
        <v>138</v>
      </c>
      <c r="AD785" s="15" t="s">
        <v>139</v>
      </c>
      <c r="AE785" s="15">
        <v>25.7</v>
      </c>
      <c r="AF785" s="15">
        <v>6.6</v>
      </c>
      <c r="AG785" s="15">
        <v>1</v>
      </c>
      <c r="AH785" s="15">
        <v>0.2</v>
      </c>
      <c r="AI785" s="15">
        <v>2.8</v>
      </c>
      <c r="AJ785" s="16">
        <f t="shared" si="411"/>
        <v>2.5999999999999996</v>
      </c>
      <c r="AK785" s="16" t="s">
        <v>135</v>
      </c>
      <c r="AL785" s="16" t="s">
        <v>135</v>
      </c>
      <c r="AM785" s="15" t="s">
        <v>140</v>
      </c>
      <c r="AN785" s="16">
        <f t="shared" si="412"/>
        <v>2</v>
      </c>
      <c r="AO785" s="16">
        <v>0</v>
      </c>
      <c r="AP785" s="16">
        <v>0</v>
      </c>
      <c r="AQ785" s="16">
        <v>0</v>
      </c>
      <c r="AR785" s="16">
        <v>0</v>
      </c>
      <c r="AS785" s="16">
        <v>0</v>
      </c>
      <c r="AT785" s="16" t="s">
        <v>135</v>
      </c>
      <c r="AU785" s="17">
        <f t="shared" si="413"/>
        <v>0</v>
      </c>
      <c r="AV785" s="17"/>
      <c r="AW785" s="17">
        <f>VLOOKUP(I785,ABNT5101!$I$3:$J$9,2)</f>
        <v>7.5</v>
      </c>
      <c r="AX785" s="17">
        <f>VLOOKUP(I785,ABNT5101!$I$3:$M$9,5)</f>
        <v>0.18</v>
      </c>
      <c r="AY785" s="131" t="str">
        <f>_xlfn.XLOOKUP(I785,ABNT5101!$I:$I,ABNT5101!$L:$L)</f>
        <v>-</v>
      </c>
      <c r="AZ785" s="131">
        <f>_xlfn.XLOOKUP(I785,ABNT5101!$I:$I,ABNT5101!M:M)</f>
        <v>0.18</v>
      </c>
      <c r="BA785" s="131" t="str">
        <f>_xlfn.XLOOKUP(I785,ABNT5101!$I:$I,ABNT5101!N:N)</f>
        <v>-</v>
      </c>
      <c r="BB785" s="131">
        <f>_xlfn.XLOOKUP(I785,ABNT5101!$I:$I,ABNT5101!O:O)</f>
        <v>16</v>
      </c>
      <c r="BC785" s="18" t="str">
        <f t="shared" si="414"/>
        <v>ATENDE</v>
      </c>
      <c r="BD785" s="19">
        <f t="shared" si="415"/>
        <v>0.26266666666666683</v>
      </c>
      <c r="BE785" s="19">
        <f t="shared" si="416"/>
        <v>1.8333333333333335</v>
      </c>
      <c r="BF785" s="19" t="str">
        <f t="shared" si="417"/>
        <v>-</v>
      </c>
      <c r="BG785" s="20">
        <v>9.4700000000000006</v>
      </c>
      <c r="BH785" s="20">
        <v>0.51</v>
      </c>
      <c r="BI785" s="20"/>
      <c r="BJ785" s="20"/>
      <c r="BK785" s="21"/>
      <c r="BL785" s="20"/>
      <c r="BM785" s="18" t="str">
        <f t="shared" si="418"/>
        <v>ATENDE</v>
      </c>
      <c r="BN785" s="18" t="str">
        <f t="shared" si="419"/>
        <v>ATENDE</v>
      </c>
      <c r="BO785" s="18" t="str">
        <f t="shared" si="420"/>
        <v>ATENDE</v>
      </c>
      <c r="BP785" s="18" t="str">
        <f t="shared" si="421"/>
        <v>ATENDE</v>
      </c>
      <c r="BQ785" s="22" t="str">
        <f t="shared" si="422"/>
        <v>C5</v>
      </c>
      <c r="BR785" s="22" t="str">
        <f t="shared" si="431"/>
        <v>P6</v>
      </c>
      <c r="BS785" s="23">
        <f t="shared" si="423"/>
        <v>0.44333333333333336</v>
      </c>
      <c r="BT785" s="20">
        <v>4.33</v>
      </c>
      <c r="BU785" s="20">
        <v>2.14</v>
      </c>
      <c r="BV785" s="132">
        <f>IF(BR785="-","-",_xlfn.XLOOKUP(BR785,ABNT5101!$B$4:$B$9,ABNT5101!$C$4:$C$9))</f>
        <v>3</v>
      </c>
      <c r="BW785" s="132">
        <f>IF(BR785="-","-",_xlfn.XLOOKUP(BR785,ABNT5101!$B$4:$B$9,ABNT5101!$D$4:$D$9))</f>
        <v>0.6</v>
      </c>
      <c r="BX785" s="18" t="str">
        <f t="shared" si="424"/>
        <v>ATENDE</v>
      </c>
      <c r="BY785" s="18" t="str">
        <f t="shared" si="425"/>
        <v>ATENDE</v>
      </c>
      <c r="BZ785" s="18" t="str">
        <f t="shared" si="426"/>
        <v>ATENDE</v>
      </c>
      <c r="CA785" s="22" t="str">
        <f t="shared" si="410"/>
        <v>P6</v>
      </c>
      <c r="CB785" s="23">
        <f t="shared" si="427"/>
        <v>0.1100000000000001</v>
      </c>
      <c r="CC785" s="22">
        <v>3.33</v>
      </c>
      <c r="CD785" s="22">
        <v>2.14</v>
      </c>
      <c r="CE785" s="130">
        <f>IF(CA785="-","-",_xlfn.XLOOKUP(CA785,ABNT5101!$B$4:$B$9,ABNT5101!$C$4:$C$9))</f>
        <v>3</v>
      </c>
      <c r="CF785" s="130">
        <f>IF(CA785="-","-",_xlfn.XLOOKUP(CA785,ABNT5101!$B$4:$B$9,ABNT5101!$D$4:$D$9))</f>
        <v>0.6</v>
      </c>
      <c r="CG785" s="18" t="str">
        <f t="shared" si="428"/>
        <v>ATENDE</v>
      </c>
      <c r="CH785" s="18" t="str">
        <f t="shared" si="429"/>
        <v>ATENDE</v>
      </c>
      <c r="CI785" s="18" t="str">
        <f t="shared" si="430"/>
        <v>ATENDE</v>
      </c>
      <c r="CJ785" s="133" t="str">
        <f>_xlfn.XLOOKUP(CK785,'Banco de dados'!$B:$B,'Banco de dados'!$D:$D)</f>
        <v>LEDSTAR</v>
      </c>
      <c r="CK785" s="25" t="s">
        <v>707</v>
      </c>
      <c r="CL785" s="24" t="str">
        <f>_xlfn.XLOOKUP(CK785,'Banco de dados'!$B:$B,'Banco de dados'!$E:$E)</f>
        <v>LUM LED SL VT 9.1 28W</v>
      </c>
      <c r="CM785" s="24"/>
      <c r="CN785" s="24" t="e">
        <f>IF(CM785="-","-",_xlfn.XLOOKUP(CM785,'Banco de dados'!$B:$B,'Banco de dados'!$E:$E))</f>
        <v>#N/A</v>
      </c>
      <c r="CO785" s="26">
        <v>1</v>
      </c>
      <c r="CP785" s="24">
        <f>_xlfn.XLOOKUP(CK785,'Banco de dados'!$B:$B,'Banco de dados'!$H:$H)</f>
        <v>28</v>
      </c>
      <c r="CQ785" s="24">
        <f>_xlfn.XLOOKUP(CM785,'Banco de dados'!$B:$B,'Banco de dados'!$H:$H)</f>
        <v>0</v>
      </c>
      <c r="CR785" s="24">
        <f>_xlfn.XLOOKUP(CK785,'Banco de dados'!$B:$B,'Banco de dados'!$F:$F)</f>
        <v>4927.3500000000004</v>
      </c>
      <c r="CS785" s="24">
        <f>_xlfn.XLOOKUP(CM785,'Banco de dados'!$B:$B,'Banco de dados'!$F:$F)</f>
        <v>0</v>
      </c>
      <c r="CT785" s="25">
        <v>0</v>
      </c>
      <c r="CU785" s="25">
        <v>5</v>
      </c>
      <c r="CV785" s="24" t="str">
        <f>IF(AI785&lt;=0.5,"Curto I",IF(AND(AI785&gt;='Braços de IP'!$B$9,AI785&lt;='Braços de IP'!$D$9),'Braços de IP'!$E$9,IF(AND(AI785&gt;='Braços de IP'!$B$10,AI785&lt;='Braços de IP'!$D$10),'Braços de IP'!$E$10,IF(AND(AI785&gt;='Braços de IP'!$B$11,AI785&lt;='Braços de IP'!$D$11),'Braços de IP'!$E$11,IF(AND(AI785&gt;='Braços de IP'!$B$12,AI785&lt;='Braços de IP'!$D$12),'Braços de IP'!$E$12,IF(AND(AI785&gt;='Braços de IP'!$B$13,AI785&lt;='Braços de IP'!$D$13),'Braços de IP'!$E$13,IF(AND(AI785&gt;='Braços de IP'!$B$14,AI785&lt;='Braços de IP'!$D$14),'Braços de IP'!$E$14,"ERRO")))))))</f>
        <v>Longo I</v>
      </c>
      <c r="CW785" s="25"/>
      <c r="CX785" s="24" t="str">
        <f>IF($CW785="","",VLOOKUP($CW785,'Braços de IP'!$E$9:$I$15,2,0))</f>
        <v/>
      </c>
      <c r="CY785" s="27" t="str">
        <f>IF($CW785="","",VLOOKUP($CW785,'Braços de IP'!$E$9:$I$15,5,0))</f>
        <v/>
      </c>
      <c r="CZ785" s="24"/>
      <c r="DA785" s="24"/>
      <c r="DB785" s="24"/>
      <c r="DC785" s="24"/>
      <c r="DD785" s="24"/>
      <c r="DE785" s="24"/>
      <c r="DF785" s="28">
        <v>50</v>
      </c>
      <c r="DG785" s="29">
        <v>150</v>
      </c>
      <c r="DH785" s="28">
        <v>200</v>
      </c>
      <c r="DI785" s="30">
        <v>0.66666666666666674</v>
      </c>
      <c r="DJ785" s="32"/>
      <c r="DK785" s="15"/>
      <c r="DL785" s="15" t="s">
        <v>141</v>
      </c>
      <c r="DM785" s="15"/>
      <c r="DN785" s="33">
        <v>0.66666666666666663</v>
      </c>
    </row>
    <row r="786" spans="1:118" ht="15.75" hidden="1" customHeight="1" x14ac:dyDescent="0.3">
      <c r="C786" t="s">
        <v>1006</v>
      </c>
      <c r="D786" s="15">
        <v>262</v>
      </c>
      <c r="E786" s="15" t="s">
        <v>132</v>
      </c>
      <c r="F786" s="15" t="s">
        <v>435</v>
      </c>
      <c r="G786" s="15">
        <v>-29.98419621</v>
      </c>
      <c r="H786" s="15">
        <v>-50.136571889999999</v>
      </c>
      <c r="I786" s="15" t="s">
        <v>134</v>
      </c>
      <c r="J786" s="15" t="s">
        <v>135</v>
      </c>
      <c r="K786" s="15" t="s">
        <v>136</v>
      </c>
      <c r="L786" s="15" t="s">
        <v>148</v>
      </c>
      <c r="M786" s="15">
        <v>150</v>
      </c>
      <c r="N786" s="15">
        <v>22</v>
      </c>
      <c r="O786" s="15">
        <v>0</v>
      </c>
      <c r="P786" s="15">
        <v>300</v>
      </c>
      <c r="Q786" s="20">
        <v>2</v>
      </c>
      <c r="R786" s="16">
        <v>3</v>
      </c>
      <c r="S786" s="16">
        <v>7</v>
      </c>
      <c r="T786" s="15"/>
      <c r="U786" s="15"/>
      <c r="V786" s="15">
        <v>0</v>
      </c>
      <c r="W786" s="15">
        <v>3</v>
      </c>
      <c r="X786" s="15">
        <v>0</v>
      </c>
      <c r="Y786" s="15">
        <v>0</v>
      </c>
      <c r="Z786" s="15">
        <v>0</v>
      </c>
      <c r="AA786" s="15">
        <v>2</v>
      </c>
      <c r="AB786" s="15">
        <v>2</v>
      </c>
      <c r="AC786" s="15" t="s">
        <v>138</v>
      </c>
      <c r="AD786" s="15" t="s">
        <v>139</v>
      </c>
      <c r="AE786" s="15">
        <v>25.7</v>
      </c>
      <c r="AF786" s="15">
        <v>6.6</v>
      </c>
      <c r="AG786" s="15">
        <v>1</v>
      </c>
      <c r="AH786" s="15">
        <v>0.2</v>
      </c>
      <c r="AI786" s="15">
        <v>2.8</v>
      </c>
      <c r="AJ786" s="16">
        <f t="shared" si="411"/>
        <v>2.5999999999999996</v>
      </c>
      <c r="AK786" s="16" t="s">
        <v>135</v>
      </c>
      <c r="AL786" s="16" t="s">
        <v>135</v>
      </c>
      <c r="AM786" s="15" t="s">
        <v>140</v>
      </c>
      <c r="AN786" s="16">
        <f t="shared" si="412"/>
        <v>2</v>
      </c>
      <c r="AO786" s="16">
        <v>0</v>
      </c>
      <c r="AP786" s="16">
        <v>0</v>
      </c>
      <c r="AQ786" s="16">
        <v>0</v>
      </c>
      <c r="AR786" s="16">
        <v>0</v>
      </c>
      <c r="AS786" s="16">
        <v>0</v>
      </c>
      <c r="AT786" s="16" t="s">
        <v>135</v>
      </c>
      <c r="AU786" s="17">
        <f t="shared" si="413"/>
        <v>0</v>
      </c>
      <c r="AV786" s="17"/>
      <c r="AW786" s="17">
        <f>VLOOKUP(I786,ABNT5101!$I$3:$J$9,2)</f>
        <v>7.5</v>
      </c>
      <c r="AX786" s="17">
        <f>VLOOKUP(I786,ABNT5101!$I$3:$M$9,5)</f>
        <v>0.18</v>
      </c>
      <c r="AY786" s="131" t="str">
        <f>_xlfn.XLOOKUP(I786,ABNT5101!$I:$I,ABNT5101!$L:$L)</f>
        <v>-</v>
      </c>
      <c r="AZ786" s="131">
        <f>_xlfn.XLOOKUP(I786,ABNT5101!$I:$I,ABNT5101!M:M)</f>
        <v>0.18</v>
      </c>
      <c r="BA786" s="131" t="str">
        <f>_xlfn.XLOOKUP(I786,ABNT5101!$I:$I,ABNT5101!N:N)</f>
        <v>-</v>
      </c>
      <c r="BB786" s="131">
        <f>_xlfn.XLOOKUP(I786,ABNT5101!$I:$I,ABNT5101!O:O)</f>
        <v>16</v>
      </c>
      <c r="BC786" s="18" t="str">
        <f t="shared" si="414"/>
        <v>ATENDE</v>
      </c>
      <c r="BD786" s="19">
        <f t="shared" si="415"/>
        <v>0.51866666666666683</v>
      </c>
      <c r="BE786" s="19">
        <f t="shared" si="416"/>
        <v>2.9444444444444442</v>
      </c>
      <c r="BF786" s="19" t="str">
        <f t="shared" si="417"/>
        <v>-</v>
      </c>
      <c r="BG786" s="20">
        <v>11.39</v>
      </c>
      <c r="BH786" s="20">
        <v>0.71</v>
      </c>
      <c r="BI786" s="20"/>
      <c r="BJ786" s="20"/>
      <c r="BK786" s="21"/>
      <c r="BL786" s="20"/>
      <c r="BM786" s="18" t="str">
        <f t="shared" si="418"/>
        <v>ATENDE</v>
      </c>
      <c r="BN786" s="18" t="str">
        <f t="shared" si="419"/>
        <v>ATENDE</v>
      </c>
      <c r="BO786" s="18" t="str">
        <f t="shared" si="420"/>
        <v>ATENDE</v>
      </c>
      <c r="BP786" s="18" t="str">
        <f t="shared" si="421"/>
        <v>ATENDE</v>
      </c>
      <c r="BQ786" s="22" t="str">
        <f t="shared" si="422"/>
        <v>C5</v>
      </c>
      <c r="BR786" s="22" t="str">
        <f t="shared" si="431"/>
        <v>P6</v>
      </c>
      <c r="BS786" s="23">
        <f t="shared" si="423"/>
        <v>0.11333333333333329</v>
      </c>
      <c r="BT786" s="20">
        <v>3.34</v>
      </c>
      <c r="BU786" s="20">
        <v>0.7</v>
      </c>
      <c r="BV786" s="132">
        <f>IF(BR786="-","-",_xlfn.XLOOKUP(BR786,ABNT5101!$B$4:$B$9,ABNT5101!$C$4:$C$9))</f>
        <v>3</v>
      </c>
      <c r="BW786" s="132">
        <f>IF(BR786="-","-",_xlfn.XLOOKUP(BR786,ABNT5101!$B$4:$B$9,ABNT5101!$D$4:$D$9))</f>
        <v>0.6</v>
      </c>
      <c r="BX786" s="18" t="str">
        <f t="shared" si="424"/>
        <v>ATENDE</v>
      </c>
      <c r="BY786" s="18" t="str">
        <f t="shared" si="425"/>
        <v>ATENDE</v>
      </c>
      <c r="BZ786" s="18" t="str">
        <f t="shared" si="426"/>
        <v>ATENDE</v>
      </c>
      <c r="CA786" s="22" t="str">
        <f t="shared" si="410"/>
        <v>P6</v>
      </c>
      <c r="CB786" s="23">
        <f t="shared" si="427"/>
        <v>0.28666666666666663</v>
      </c>
      <c r="CC786" s="22">
        <v>3.86</v>
      </c>
      <c r="CD786" s="22">
        <v>2.2999999999999998</v>
      </c>
      <c r="CE786" s="130">
        <f>IF(CA786="-","-",_xlfn.XLOOKUP(CA786,ABNT5101!$B$4:$B$9,ABNT5101!$C$4:$C$9))</f>
        <v>3</v>
      </c>
      <c r="CF786" s="130">
        <f>IF(CA786="-","-",_xlfn.XLOOKUP(CA786,ABNT5101!$B$4:$B$9,ABNT5101!$D$4:$D$9))</f>
        <v>0.6</v>
      </c>
      <c r="CG786" s="18" t="str">
        <f t="shared" si="428"/>
        <v>ATENDE</v>
      </c>
      <c r="CH786" s="18" t="str">
        <f t="shared" si="429"/>
        <v>ATENDE</v>
      </c>
      <c r="CI786" s="18" t="str">
        <f t="shared" si="430"/>
        <v>ATENDE</v>
      </c>
      <c r="CJ786" s="133" t="str">
        <f>_xlfn.XLOOKUP(CK786,'Banco de dados'!$B:$B,'Banco de dados'!$D:$D)</f>
        <v>SX LIGHTING</v>
      </c>
      <c r="CK786" s="25" t="s">
        <v>801</v>
      </c>
      <c r="CL786" s="24" t="str">
        <f>_xlfn.XLOOKUP(CK786,'Banco de dados'!$B:$B,'Banco de dados'!$E:$E)</f>
        <v>SXINEVO030K40L12CZF7PHF</v>
      </c>
      <c r="CM786" s="24"/>
      <c r="CN786" s="24" t="e">
        <f>IF(CM786="-","-",_xlfn.XLOOKUP(CM786,'Banco de dados'!$B:$B,'Banco de dados'!$E:$E))</f>
        <v>#N/A</v>
      </c>
      <c r="CO786" s="26">
        <v>1</v>
      </c>
      <c r="CP786" s="24">
        <f>_xlfn.XLOOKUP(CK786,'Banco de dados'!$B:$B,'Banco de dados'!$H:$H)</f>
        <v>31</v>
      </c>
      <c r="CQ786" s="24" t="e">
        <f>_xlfn.XLOOKUP(CM786,'Banco de dados'!$B:$B,'Banco de dados'!$H:$H)</f>
        <v>#N/A</v>
      </c>
      <c r="CR786" s="24">
        <f>_xlfn.XLOOKUP(CK786,'Banco de dados'!$B:$B,'Banco de dados'!$F:$F)</f>
        <v>5270</v>
      </c>
      <c r="CS786" s="24">
        <f>_xlfn.XLOOKUP(CM786,'Banco de dados'!$B:$B,'Banco de dados'!$F:$F)</f>
        <v>0</v>
      </c>
      <c r="CT786" s="25">
        <v>0</v>
      </c>
      <c r="CU786" s="25">
        <v>10</v>
      </c>
      <c r="CV786" s="24" t="str">
        <f>IF(AI786&lt;=0.5,"Curto I",IF(AND(AI786&gt;='Braços de IP'!$B$9,AI786&lt;='Braços de IP'!$D$9),'Braços de IP'!$E$9,IF(AND(AI786&gt;='Braços de IP'!$B$10,AI786&lt;='Braços de IP'!$D$10),'Braços de IP'!$E$10,IF(AND(AI786&gt;='Braços de IP'!$B$11,AI786&lt;='Braços de IP'!$D$11),'Braços de IP'!$E$11,IF(AND(AI786&gt;='Braços de IP'!$B$12,AI786&lt;='Braços de IP'!$D$12),'Braços de IP'!$E$12,IF(AND(AI786&gt;='Braços de IP'!$B$13,AI786&lt;='Braços de IP'!$D$13),'Braços de IP'!$E$13,IF(AND(AI786&gt;='Braços de IP'!$B$14,AI786&lt;='Braços de IP'!$D$14),'Braços de IP'!$E$14,"ERRO")))))))</f>
        <v>Longo I</v>
      </c>
      <c r="CW786" s="25"/>
      <c r="CX786" s="24" t="str">
        <f>IF($CW786="","",VLOOKUP($CW786,'Braços de IP'!$E$9:$I$15,2,0))</f>
        <v/>
      </c>
      <c r="CY786" s="27" t="str">
        <f>IF($CW786="","",VLOOKUP($CW786,'Braços de IP'!$E$9:$I$15,5,0))</f>
        <v/>
      </c>
      <c r="CZ786" s="24"/>
      <c r="DA786" s="24"/>
      <c r="DB786" s="24"/>
      <c r="DC786" s="24"/>
      <c r="DD786" s="24"/>
      <c r="DE786" s="24"/>
      <c r="DF786" s="28">
        <v>50</v>
      </c>
      <c r="DG786" s="29">
        <v>150</v>
      </c>
      <c r="DH786" s="28">
        <v>200</v>
      </c>
      <c r="DI786" s="30">
        <v>0.66666666666666674</v>
      </c>
      <c r="DJ786" s="32"/>
      <c r="DK786" s="15"/>
      <c r="DL786" s="15" t="s">
        <v>141</v>
      </c>
      <c r="DM786" s="15"/>
      <c r="DN786" s="33">
        <v>0.66666666666666663</v>
      </c>
    </row>
    <row r="787" spans="1:118" ht="15.75" hidden="1" customHeight="1" x14ac:dyDescent="0.3">
      <c r="C787" t="s">
        <v>1006</v>
      </c>
      <c r="D787" s="15">
        <v>262</v>
      </c>
      <c r="E787" s="15" t="s">
        <v>132</v>
      </c>
      <c r="F787" s="15" t="s">
        <v>435</v>
      </c>
      <c r="G787" s="15">
        <v>-29.98419621</v>
      </c>
      <c r="H787" s="15">
        <v>-50.136571889999999</v>
      </c>
      <c r="I787" s="15" t="s">
        <v>134</v>
      </c>
      <c r="J787" s="15" t="s">
        <v>135</v>
      </c>
      <c r="K787" s="15" t="s">
        <v>136</v>
      </c>
      <c r="L787" s="15" t="s">
        <v>148</v>
      </c>
      <c r="M787" s="15">
        <v>150</v>
      </c>
      <c r="N787" s="15">
        <v>22</v>
      </c>
      <c r="O787" s="15">
        <v>0</v>
      </c>
      <c r="P787" s="15">
        <v>300</v>
      </c>
      <c r="Q787" s="20">
        <v>2</v>
      </c>
      <c r="R787" s="16">
        <v>3</v>
      </c>
      <c r="S787" s="16">
        <v>7</v>
      </c>
      <c r="T787" s="15"/>
      <c r="U787" s="15"/>
      <c r="V787" s="15">
        <v>0</v>
      </c>
      <c r="W787" s="15">
        <v>3</v>
      </c>
      <c r="X787" s="15">
        <v>0</v>
      </c>
      <c r="Y787" s="15">
        <v>0</v>
      </c>
      <c r="Z787" s="15">
        <v>0</v>
      </c>
      <c r="AA787" s="15">
        <v>2</v>
      </c>
      <c r="AB787" s="15">
        <v>2</v>
      </c>
      <c r="AC787" s="15" t="s">
        <v>138</v>
      </c>
      <c r="AD787" s="15" t="s">
        <v>139</v>
      </c>
      <c r="AE787" s="15">
        <v>25.7</v>
      </c>
      <c r="AF787" s="15">
        <v>6.6</v>
      </c>
      <c r="AG787" s="15">
        <v>1</v>
      </c>
      <c r="AH787" s="15">
        <v>0.2</v>
      </c>
      <c r="AI787" s="15">
        <v>2.8</v>
      </c>
      <c r="AJ787" s="16">
        <f t="shared" si="411"/>
        <v>2.5999999999999996</v>
      </c>
      <c r="AK787" s="16" t="s">
        <v>135</v>
      </c>
      <c r="AL787" s="16" t="s">
        <v>135</v>
      </c>
      <c r="AM787" s="15" t="s">
        <v>140</v>
      </c>
      <c r="AN787" s="16">
        <f t="shared" si="412"/>
        <v>2</v>
      </c>
      <c r="AO787" s="16">
        <v>0</v>
      </c>
      <c r="AP787" s="16">
        <v>0</v>
      </c>
      <c r="AQ787" s="16">
        <v>0</v>
      </c>
      <c r="AR787" s="16">
        <v>0</v>
      </c>
      <c r="AS787" s="16">
        <v>0</v>
      </c>
      <c r="AT787" s="16" t="s">
        <v>135</v>
      </c>
      <c r="AU787" s="17">
        <f t="shared" si="413"/>
        <v>0</v>
      </c>
      <c r="AV787" s="17"/>
      <c r="AW787" s="17">
        <f>VLOOKUP(I787,ABNT5101!$I$3:$J$9,2)</f>
        <v>7.5</v>
      </c>
      <c r="AX787" s="17">
        <f>VLOOKUP(I787,ABNT5101!$I$3:$M$9,5)</f>
        <v>0.18</v>
      </c>
      <c r="AY787" s="131" t="str">
        <f>_xlfn.XLOOKUP(I787,ABNT5101!$I:$I,ABNT5101!$L:$L)</f>
        <v>-</v>
      </c>
      <c r="AZ787" s="131">
        <f>_xlfn.XLOOKUP(I787,ABNT5101!$I:$I,ABNT5101!M:M)</f>
        <v>0.18</v>
      </c>
      <c r="BA787" s="131" t="str">
        <f>_xlfn.XLOOKUP(I787,ABNT5101!$I:$I,ABNT5101!N:N)</f>
        <v>-</v>
      </c>
      <c r="BB787" s="131">
        <f>_xlfn.XLOOKUP(I787,ABNT5101!$I:$I,ABNT5101!O:O)</f>
        <v>16</v>
      </c>
      <c r="BC787" s="18" t="str">
        <f t="shared" si="414"/>
        <v>ATENDE</v>
      </c>
      <c r="BD787" s="19">
        <f t="shared" si="415"/>
        <v>0.51866666666666683</v>
      </c>
      <c r="BE787" s="19">
        <f t="shared" si="416"/>
        <v>2.7222222222222228</v>
      </c>
      <c r="BF787" s="19" t="str">
        <f t="shared" si="417"/>
        <v>-</v>
      </c>
      <c r="BG787" s="20">
        <v>11.39</v>
      </c>
      <c r="BH787" s="20">
        <v>0.67</v>
      </c>
      <c r="BI787" s="20"/>
      <c r="BJ787" s="20"/>
      <c r="BK787" s="21"/>
      <c r="BL787" s="20"/>
      <c r="BM787" s="18" t="str">
        <f t="shared" si="418"/>
        <v>ATENDE</v>
      </c>
      <c r="BN787" s="18" t="str">
        <f t="shared" si="419"/>
        <v>ATENDE</v>
      </c>
      <c r="BO787" s="18" t="str">
        <f t="shared" si="420"/>
        <v>ATENDE</v>
      </c>
      <c r="BP787" s="18" t="str">
        <f t="shared" si="421"/>
        <v>ATENDE</v>
      </c>
      <c r="BQ787" s="22" t="str">
        <f t="shared" si="422"/>
        <v>C5</v>
      </c>
      <c r="BR787" s="22" t="str">
        <f t="shared" si="431"/>
        <v>P6</v>
      </c>
      <c r="BS787" s="23">
        <f t="shared" si="423"/>
        <v>0.4800000000000002</v>
      </c>
      <c r="BT787" s="20">
        <v>4.4400000000000004</v>
      </c>
      <c r="BU787" s="20">
        <v>1.86</v>
      </c>
      <c r="BV787" s="132">
        <f>IF(BR787="-","-",_xlfn.XLOOKUP(BR787,ABNT5101!$B$4:$B$9,ABNT5101!$C$4:$C$9))</f>
        <v>3</v>
      </c>
      <c r="BW787" s="132">
        <f>IF(BR787="-","-",_xlfn.XLOOKUP(BR787,ABNT5101!$B$4:$B$9,ABNT5101!$D$4:$D$9))</f>
        <v>0.6</v>
      </c>
      <c r="BX787" s="18" t="str">
        <f t="shared" si="424"/>
        <v>ATENDE</v>
      </c>
      <c r="BY787" s="18" t="str">
        <f t="shared" si="425"/>
        <v>ATENDE</v>
      </c>
      <c r="BZ787" s="18" t="str">
        <f t="shared" si="426"/>
        <v>ATENDE</v>
      </c>
      <c r="CA787" s="22" t="str">
        <f t="shared" si="410"/>
        <v>P6</v>
      </c>
      <c r="CB787" s="23">
        <f t="shared" si="427"/>
        <v>0.19999999999999996</v>
      </c>
      <c r="CC787" s="22">
        <v>3.6</v>
      </c>
      <c r="CD787" s="22">
        <v>2.41</v>
      </c>
      <c r="CE787" s="130">
        <f>IF(CA787="-","-",_xlfn.XLOOKUP(CA787,ABNT5101!$B$4:$B$9,ABNT5101!$C$4:$C$9))</f>
        <v>3</v>
      </c>
      <c r="CF787" s="130">
        <f>IF(CA787="-","-",_xlfn.XLOOKUP(CA787,ABNT5101!$B$4:$B$9,ABNT5101!$D$4:$D$9))</f>
        <v>0.6</v>
      </c>
      <c r="CG787" s="18" t="str">
        <f t="shared" si="428"/>
        <v>ATENDE</v>
      </c>
      <c r="CH787" s="18" t="str">
        <f t="shared" si="429"/>
        <v>ATENDE</v>
      </c>
      <c r="CI787" s="18" t="str">
        <f t="shared" si="430"/>
        <v>ATENDE</v>
      </c>
      <c r="CJ787" s="133" t="str">
        <f>_xlfn.XLOOKUP(CK787,'Banco de dados'!$B:$B,'Banco de dados'!$D:$D)</f>
        <v>TECNOWATT</v>
      </c>
      <c r="CK787" s="25" t="s">
        <v>824</v>
      </c>
      <c r="CL787" s="24" t="str">
        <f>_xlfn.XLOOKUP(CK787,'Banco de dados'!$B:$B,'Banco de dados'!$E:$E)</f>
        <v>SIGSAGPTLRRSSNDL_30W_38IBBRS
1-10C1MUN6.5</v>
      </c>
      <c r="CM787" s="24"/>
      <c r="CN787" s="24" t="e">
        <f>IF(CM787="-","-",_xlfn.XLOOKUP(CM787,'Banco de dados'!$B:$B,'Banco de dados'!$E:$E))</f>
        <v>#N/A</v>
      </c>
      <c r="CO787" s="26">
        <v>1</v>
      </c>
      <c r="CP787" s="24">
        <f>_xlfn.XLOOKUP(CK787,'Banco de dados'!$B:$B,'Banco de dados'!$H:$H)</f>
        <v>30</v>
      </c>
      <c r="CQ787" s="24" t="e">
        <f>_xlfn.XLOOKUP(CM787,'Banco de dados'!$B:$B,'Banco de dados'!$H:$H)</f>
        <v>#N/A</v>
      </c>
      <c r="CR787" s="24">
        <f>_xlfn.XLOOKUP(CK787,'Banco de dados'!$B:$B,'Banco de dados'!$F:$F)</f>
        <v>5266</v>
      </c>
      <c r="CS787" s="24">
        <f>_xlfn.XLOOKUP(CM787,'Banco de dados'!$B:$B,'Banco de dados'!$F:$F)</f>
        <v>0</v>
      </c>
      <c r="CT787" s="25">
        <v>0</v>
      </c>
      <c r="CU787" s="25">
        <v>10</v>
      </c>
      <c r="CV787" s="24" t="str">
        <f>IF(AI787&lt;=0.5,"Curto I",IF(AND(AI787&gt;='Braços de IP'!$B$9,AI787&lt;='Braços de IP'!$D$9),'Braços de IP'!$E$9,IF(AND(AI787&gt;='Braços de IP'!$B$10,AI787&lt;='Braços de IP'!$D$10),'Braços de IP'!$E$10,IF(AND(AI787&gt;='Braços de IP'!$B$11,AI787&lt;='Braços de IP'!$D$11),'Braços de IP'!$E$11,IF(AND(AI787&gt;='Braços de IP'!$B$12,AI787&lt;='Braços de IP'!$D$12),'Braços de IP'!$E$12,IF(AND(AI787&gt;='Braços de IP'!$B$13,AI787&lt;='Braços de IP'!$D$13),'Braços de IP'!$E$13,IF(AND(AI787&gt;='Braços de IP'!$B$14,AI787&lt;='Braços de IP'!$D$14),'Braços de IP'!$E$14,"ERRO")))))))</f>
        <v>Longo I</v>
      </c>
      <c r="CW787" s="25"/>
      <c r="CX787" s="24" t="str">
        <f>IF($CW787="","",VLOOKUP($CW787,'Braços de IP'!$E$9:$I$15,2,0))</f>
        <v/>
      </c>
      <c r="CY787" s="27" t="str">
        <f>IF($CW787="","",VLOOKUP($CW787,'Braços de IP'!$E$9:$I$15,5,0))</f>
        <v/>
      </c>
      <c r="CZ787" s="24"/>
      <c r="DA787" s="24"/>
      <c r="DB787" s="24"/>
      <c r="DC787" s="24"/>
      <c r="DD787" s="24"/>
      <c r="DE787" s="24"/>
      <c r="DF787" s="28">
        <v>50</v>
      </c>
      <c r="DG787" s="29">
        <v>150</v>
      </c>
      <c r="DH787" s="28">
        <v>200</v>
      </c>
      <c r="DI787" s="30">
        <v>0.66666666666666674</v>
      </c>
      <c r="DJ787" s="32"/>
      <c r="DK787" s="15"/>
      <c r="DL787" s="15" t="s">
        <v>141</v>
      </c>
      <c r="DM787" s="15"/>
      <c r="DN787" s="33">
        <v>0.66666666666666663</v>
      </c>
    </row>
    <row r="788" spans="1:118" ht="15.75" hidden="1" customHeight="1" x14ac:dyDescent="0.3">
      <c r="C788" t="s">
        <v>1006</v>
      </c>
      <c r="D788" s="15">
        <v>263</v>
      </c>
      <c r="E788" s="15" t="s">
        <v>146</v>
      </c>
      <c r="F788" s="15" t="s">
        <v>436</v>
      </c>
      <c r="G788" s="15">
        <v>-29.98560161</v>
      </c>
      <c r="H788" s="15">
        <v>-50.137136779999999</v>
      </c>
      <c r="I788" s="15" t="s">
        <v>154</v>
      </c>
      <c r="J788" s="15" t="s">
        <v>135</v>
      </c>
      <c r="K788" s="15" t="s">
        <v>136</v>
      </c>
      <c r="L788" s="15" t="s">
        <v>137</v>
      </c>
      <c r="M788" s="15">
        <v>50</v>
      </c>
      <c r="N788" s="15">
        <v>0</v>
      </c>
      <c r="O788" s="15">
        <v>0</v>
      </c>
      <c r="P788" s="15">
        <v>300</v>
      </c>
      <c r="Q788" s="20">
        <v>2</v>
      </c>
      <c r="R788" s="16">
        <v>0</v>
      </c>
      <c r="S788" s="16">
        <v>4</v>
      </c>
      <c r="T788" s="15"/>
      <c r="U788" s="15"/>
      <c r="V788" s="15">
        <v>0</v>
      </c>
      <c r="W788" s="15">
        <v>5</v>
      </c>
      <c r="X788" s="15">
        <v>0.5</v>
      </c>
      <c r="Y788" s="15">
        <v>0</v>
      </c>
      <c r="Z788" s="15">
        <v>0</v>
      </c>
      <c r="AA788" s="15">
        <v>2</v>
      </c>
      <c r="AB788" s="15">
        <v>0</v>
      </c>
      <c r="AC788" s="15" t="s">
        <v>138</v>
      </c>
      <c r="AD788" s="15" t="s">
        <v>139</v>
      </c>
      <c r="AE788" s="15">
        <v>35.1</v>
      </c>
      <c r="AF788" s="15">
        <v>10</v>
      </c>
      <c r="AG788" s="15">
        <v>3</v>
      </c>
      <c r="AH788" s="15">
        <v>0.2</v>
      </c>
      <c r="AI788" s="15">
        <v>0.25</v>
      </c>
      <c r="AJ788" s="16">
        <f t="shared" si="411"/>
        <v>4.9999999999999989E-2</v>
      </c>
      <c r="AK788" s="16" t="s">
        <v>135</v>
      </c>
      <c r="AL788" s="16" t="s">
        <v>135</v>
      </c>
      <c r="AM788" s="15" t="s">
        <v>141</v>
      </c>
      <c r="AN788" s="16">
        <f t="shared" si="412"/>
        <v>6</v>
      </c>
      <c r="AO788" s="16">
        <v>0</v>
      </c>
      <c r="AP788" s="16">
        <v>0</v>
      </c>
      <c r="AQ788" s="16">
        <v>0</v>
      </c>
      <c r="AR788" s="16">
        <v>0</v>
      </c>
      <c r="AS788" s="16">
        <v>0</v>
      </c>
      <c r="AT788" s="16" t="s">
        <v>135</v>
      </c>
      <c r="AU788" s="17">
        <f t="shared" si="413"/>
        <v>0</v>
      </c>
      <c r="AV788" s="17"/>
      <c r="AW788" s="17">
        <f>VLOOKUP(I788,ABNT5101!$I$3:$J$9,2)</f>
        <v>10</v>
      </c>
      <c r="AX788" s="17">
        <f>VLOOKUP(I788,ABNT5101!$I$3:$M$9,5)</f>
        <v>0.18</v>
      </c>
      <c r="AY788" s="131" t="str">
        <f>_xlfn.XLOOKUP(I788,ABNT5101!$I:$I,ABNT5101!$L:$L)</f>
        <v>-</v>
      </c>
      <c r="AZ788" s="131">
        <f>_xlfn.XLOOKUP(I788,ABNT5101!$I:$I,ABNT5101!M:M)</f>
        <v>0.18</v>
      </c>
      <c r="BA788" s="131" t="str">
        <f>_xlfn.XLOOKUP(I788,ABNT5101!$I:$I,ABNT5101!N:N)</f>
        <v>-</v>
      </c>
      <c r="BB788" s="131">
        <f>_xlfn.XLOOKUP(I788,ABNT5101!$I:$I,ABNT5101!O:O)</f>
        <v>16</v>
      </c>
      <c r="BC788" s="18" t="str">
        <f t="shared" si="414"/>
        <v>ATENDE</v>
      </c>
      <c r="BD788" s="19">
        <f t="shared" si="415"/>
        <v>0.24299999999999988</v>
      </c>
      <c r="BE788" s="19">
        <f t="shared" si="416"/>
        <v>1.6111111111111112</v>
      </c>
      <c r="BF788" s="19" t="str">
        <f t="shared" si="417"/>
        <v>-</v>
      </c>
      <c r="BG788" s="20">
        <v>12.43</v>
      </c>
      <c r="BH788" s="20">
        <v>0.47</v>
      </c>
      <c r="BI788" s="20"/>
      <c r="BJ788" s="20"/>
      <c r="BK788" s="21"/>
      <c r="BL788" s="20"/>
      <c r="BM788" s="18" t="str">
        <f t="shared" si="418"/>
        <v>ATENDE</v>
      </c>
      <c r="BN788" s="18" t="str">
        <f t="shared" si="419"/>
        <v>ATENDE</v>
      </c>
      <c r="BO788" s="18" t="str">
        <f t="shared" si="420"/>
        <v>ATENDE</v>
      </c>
      <c r="BP788" s="18" t="str">
        <f t="shared" si="421"/>
        <v>ATENDE</v>
      </c>
      <c r="BQ788" s="22" t="str">
        <f t="shared" si="422"/>
        <v>C4</v>
      </c>
      <c r="BR788" s="22" t="s">
        <v>135</v>
      </c>
      <c r="BS788" s="23" t="e">
        <f t="shared" si="423"/>
        <v>#VALUE!</v>
      </c>
      <c r="BT788" s="20"/>
      <c r="BU788" s="20"/>
      <c r="BV788" s="132" t="str">
        <f>IF(BR788="-","-",_xlfn.XLOOKUP(BR788,ABNT5101!$B$4:$B$9,ABNT5101!$C$4:$C$9))</f>
        <v>-</v>
      </c>
      <c r="BW788" s="132" t="str">
        <f>IF(BR788="-","-",_xlfn.XLOOKUP(BR788,ABNT5101!$B$4:$B$9,ABNT5101!$D$4:$D$9))</f>
        <v>-</v>
      </c>
      <c r="BX788" s="18" t="str">
        <f t="shared" si="424"/>
        <v>-</v>
      </c>
      <c r="BY788" s="18" t="str">
        <f t="shared" si="425"/>
        <v>-</v>
      </c>
      <c r="BZ788" s="18" t="str">
        <f t="shared" si="426"/>
        <v>-</v>
      </c>
      <c r="CA788" s="22" t="s">
        <v>286</v>
      </c>
      <c r="CB788" s="23">
        <f t="shared" si="427"/>
        <v>-7.9999999999998961E-3</v>
      </c>
      <c r="CC788" s="22">
        <v>7.44</v>
      </c>
      <c r="CD788" s="22">
        <v>4.5199999999999996</v>
      </c>
      <c r="CE788" s="130">
        <f>IF(CA788="-","-",_xlfn.XLOOKUP(CA788,ABNT5101!$B$4:$B$9,ABNT5101!$C$4:$C$9))</f>
        <v>7.5</v>
      </c>
      <c r="CF788" s="130">
        <f>IF(CA788="-","-",_xlfn.XLOOKUP(CA788,ABNT5101!$B$4:$B$9,ABNT5101!$D$4:$D$9))</f>
        <v>1.5</v>
      </c>
      <c r="CG788" s="18" t="str">
        <f t="shared" si="428"/>
        <v>ATENDE</v>
      </c>
      <c r="CH788" s="18" t="str">
        <f t="shared" si="429"/>
        <v>ATENDIMENTO LIMIAR</v>
      </c>
      <c r="CI788" s="18" t="str">
        <f t="shared" si="430"/>
        <v>ATENDE</v>
      </c>
      <c r="CJ788" s="133" t="str">
        <f>_xlfn.XLOOKUP(CK788,'Banco de dados'!$B:$B,'Banco de dados'!$D:$D)</f>
        <v>LEDSTAR</v>
      </c>
      <c r="CK788" s="25" t="s">
        <v>707</v>
      </c>
      <c r="CL788" s="24" t="str">
        <f>_xlfn.XLOOKUP(CK788,'Banco de dados'!$B:$B,'Banco de dados'!$E:$E)</f>
        <v>LUM LED SL VT 9.1 28W</v>
      </c>
      <c r="CM788" s="24"/>
      <c r="CN788" s="24" t="e">
        <f>IF(CM788="-","-",_xlfn.XLOOKUP(CM788,'Banco de dados'!$B:$B,'Banco de dados'!$E:$E))</f>
        <v>#N/A</v>
      </c>
      <c r="CO788" s="26">
        <v>1</v>
      </c>
      <c r="CP788" s="24">
        <f>_xlfn.XLOOKUP(CK788,'Banco de dados'!$B:$B,'Banco de dados'!$H:$H)</f>
        <v>28</v>
      </c>
      <c r="CQ788" s="24" t="e">
        <f>_xlfn.XLOOKUP(CM788,'Banco de dados'!$B:$B,'Banco de dados'!$H:$H)</f>
        <v>#N/A</v>
      </c>
      <c r="CR788" s="24">
        <f>_xlfn.XLOOKUP(CK788,'Banco de dados'!$B:$B,'Banco de dados'!$F:$F)</f>
        <v>4927.3500000000004</v>
      </c>
      <c r="CS788" s="24">
        <f>_xlfn.XLOOKUP(CM788,'Banco de dados'!$B:$B,'Banco de dados'!$F:$F)</f>
        <v>0</v>
      </c>
      <c r="CT788" s="25">
        <v>0</v>
      </c>
      <c r="CU788" s="25"/>
      <c r="CV788" s="24" t="str">
        <f>IF(AI788&lt;=0.5,"Curto I",IF(AND(AI788&gt;='Braços de IP'!$B$9,AI788&lt;='Braços de IP'!$D$9),'Braços de IP'!$E$9,IF(AND(AI788&gt;='Braços de IP'!$B$10,AI788&lt;='Braços de IP'!$D$10),'Braços de IP'!$E$10,IF(AND(AI788&gt;='Braços de IP'!$B$11,AI788&lt;='Braços de IP'!$D$11),'Braços de IP'!$E$11,IF(AND(AI788&gt;='Braços de IP'!$B$12,AI788&lt;='Braços de IP'!$D$12),'Braços de IP'!$E$12,IF(AND(AI788&gt;='Braços de IP'!$B$13,AI788&lt;='Braços de IP'!$D$13),'Braços de IP'!$E$13,IF(AND(AI788&gt;='Braços de IP'!$B$14,AI788&lt;='Braços de IP'!$D$14),'Braços de IP'!$E$14,"ERRO")))))))</f>
        <v>Curto I</v>
      </c>
      <c r="CW788" s="25"/>
      <c r="CX788" s="24" t="str">
        <f>IF($CW788="","",VLOOKUP($CW788,'Braços de IP'!$E$9:$I$15,2,0))</f>
        <v/>
      </c>
      <c r="CY788" s="27" t="str">
        <f>IF($CW788="","",VLOOKUP($CW788,'Braços de IP'!$E$9:$I$15,5,0))</f>
        <v/>
      </c>
      <c r="CZ788" s="24"/>
      <c r="DA788" s="24"/>
      <c r="DB788" s="24"/>
      <c r="DC788" s="24"/>
      <c r="DD788" s="24"/>
      <c r="DE788" s="24"/>
      <c r="DF788" s="28">
        <v>50</v>
      </c>
      <c r="DG788" s="29">
        <v>150</v>
      </c>
      <c r="DH788" s="28">
        <v>200</v>
      </c>
      <c r="DI788" s="30">
        <v>0.66666666666666674</v>
      </c>
      <c r="DJ788" s="32"/>
      <c r="DK788" s="15"/>
      <c r="DL788" s="15" t="s">
        <v>141</v>
      </c>
      <c r="DM788" s="15"/>
      <c r="DN788" s="33">
        <v>0.66666666666666663</v>
      </c>
    </row>
    <row r="789" spans="1:118" ht="15.75" hidden="1" customHeight="1" x14ac:dyDescent="0.3">
      <c r="C789" t="s">
        <v>1006</v>
      </c>
      <c r="D789" s="15">
        <v>263</v>
      </c>
      <c r="E789" s="15" t="s">
        <v>146</v>
      </c>
      <c r="F789" s="15" t="s">
        <v>436</v>
      </c>
      <c r="G789" s="15">
        <v>-29.98560161</v>
      </c>
      <c r="H789" s="15">
        <v>-50.137136779999999</v>
      </c>
      <c r="I789" s="15" t="s">
        <v>154</v>
      </c>
      <c r="J789" s="15" t="s">
        <v>135</v>
      </c>
      <c r="K789" s="15" t="s">
        <v>136</v>
      </c>
      <c r="L789" s="15" t="s">
        <v>137</v>
      </c>
      <c r="M789" s="15">
        <v>50</v>
      </c>
      <c r="N789" s="15">
        <v>0</v>
      </c>
      <c r="O789" s="15">
        <v>0</v>
      </c>
      <c r="P789" s="15">
        <v>300</v>
      </c>
      <c r="Q789" s="20">
        <v>2</v>
      </c>
      <c r="R789" s="16">
        <v>0</v>
      </c>
      <c r="S789" s="16">
        <v>4</v>
      </c>
      <c r="T789" s="15"/>
      <c r="U789" s="15"/>
      <c r="V789" s="15">
        <v>0</v>
      </c>
      <c r="W789" s="15">
        <v>5</v>
      </c>
      <c r="X789" s="15">
        <v>0.5</v>
      </c>
      <c r="Y789" s="15">
        <v>0</v>
      </c>
      <c r="Z789" s="15">
        <v>0</v>
      </c>
      <c r="AA789" s="15">
        <v>2</v>
      </c>
      <c r="AB789" s="15">
        <v>0</v>
      </c>
      <c r="AC789" s="15" t="s">
        <v>138</v>
      </c>
      <c r="AD789" s="15" t="s">
        <v>139</v>
      </c>
      <c r="AE789" s="15">
        <v>35.1</v>
      </c>
      <c r="AF789" s="15">
        <v>10</v>
      </c>
      <c r="AG789" s="15">
        <v>3</v>
      </c>
      <c r="AH789" s="15">
        <v>0.2</v>
      </c>
      <c r="AI789" s="15">
        <v>0.25</v>
      </c>
      <c r="AJ789" s="16">
        <f t="shared" si="411"/>
        <v>4.9999999999999989E-2</v>
      </c>
      <c r="AK789" s="16" t="s">
        <v>135</v>
      </c>
      <c r="AL789" s="16" t="s">
        <v>135</v>
      </c>
      <c r="AM789" s="15" t="s">
        <v>141</v>
      </c>
      <c r="AN789" s="16">
        <f t="shared" si="412"/>
        <v>6</v>
      </c>
      <c r="AO789" s="16">
        <v>0</v>
      </c>
      <c r="AP789" s="16">
        <v>0</v>
      </c>
      <c r="AQ789" s="16">
        <v>0</v>
      </c>
      <c r="AR789" s="16">
        <v>0</v>
      </c>
      <c r="AS789" s="16">
        <v>0</v>
      </c>
      <c r="AT789" s="16" t="s">
        <v>135</v>
      </c>
      <c r="AU789" s="17">
        <f t="shared" si="413"/>
        <v>0</v>
      </c>
      <c r="AV789" s="17"/>
      <c r="AW789" s="17">
        <f>VLOOKUP(I789,ABNT5101!$I$3:$J$9,2)</f>
        <v>10</v>
      </c>
      <c r="AX789" s="17">
        <f>VLOOKUP(I789,ABNT5101!$I$3:$M$9,5)</f>
        <v>0.18</v>
      </c>
      <c r="AY789" s="131" t="str">
        <f>_xlfn.XLOOKUP(I789,ABNT5101!$I:$I,ABNT5101!$L:$L)</f>
        <v>-</v>
      </c>
      <c r="AZ789" s="131">
        <f>_xlfn.XLOOKUP(I789,ABNT5101!$I:$I,ABNT5101!M:M)</f>
        <v>0.18</v>
      </c>
      <c r="BA789" s="131" t="str">
        <f>_xlfn.XLOOKUP(I789,ABNT5101!$I:$I,ABNT5101!N:N)</f>
        <v>-</v>
      </c>
      <c r="BB789" s="131">
        <f>_xlfn.XLOOKUP(I789,ABNT5101!$I:$I,ABNT5101!O:O)</f>
        <v>16</v>
      </c>
      <c r="BC789" s="18" t="str">
        <f t="shared" si="414"/>
        <v>ATENDE</v>
      </c>
      <c r="BD789" s="19">
        <f t="shared" si="415"/>
        <v>0.36499999999999999</v>
      </c>
      <c r="BE789" s="19">
        <f t="shared" si="416"/>
        <v>1.8333333333333335</v>
      </c>
      <c r="BF789" s="19" t="str">
        <f t="shared" si="417"/>
        <v>-</v>
      </c>
      <c r="BG789" s="20">
        <v>13.65</v>
      </c>
      <c r="BH789" s="20">
        <v>0.51</v>
      </c>
      <c r="BI789" s="20"/>
      <c r="BJ789" s="20"/>
      <c r="BK789" s="21"/>
      <c r="BL789" s="20"/>
      <c r="BM789" s="18" t="str">
        <f t="shared" si="418"/>
        <v>ATENDE</v>
      </c>
      <c r="BN789" s="18" t="str">
        <f t="shared" si="419"/>
        <v>ATENDE</v>
      </c>
      <c r="BO789" s="18" t="str">
        <f t="shared" si="420"/>
        <v>ATENDE</v>
      </c>
      <c r="BP789" s="18" t="str">
        <f t="shared" si="421"/>
        <v>ATENDE</v>
      </c>
      <c r="BQ789" s="22" t="str">
        <f t="shared" si="422"/>
        <v>C4</v>
      </c>
      <c r="BR789" s="22" t="s">
        <v>135</v>
      </c>
      <c r="BS789" s="23" t="e">
        <f t="shared" si="423"/>
        <v>#VALUE!</v>
      </c>
      <c r="BT789" s="20"/>
      <c r="BU789" s="20"/>
      <c r="BV789" s="132" t="str">
        <f>IF(BR789="-","-",_xlfn.XLOOKUP(BR789,ABNT5101!$B$4:$B$9,ABNT5101!$C$4:$C$9))</f>
        <v>-</v>
      </c>
      <c r="BW789" s="132" t="str">
        <f>IF(BR789="-","-",_xlfn.XLOOKUP(BR789,ABNT5101!$B$4:$B$9,ABNT5101!$D$4:$D$9))</f>
        <v>-</v>
      </c>
      <c r="BX789" s="18" t="str">
        <f t="shared" si="424"/>
        <v>-</v>
      </c>
      <c r="BY789" s="18" t="str">
        <f t="shared" si="425"/>
        <v>-</v>
      </c>
      <c r="BZ789" s="18" t="str">
        <f t="shared" si="426"/>
        <v>-</v>
      </c>
      <c r="CA789" s="22" t="s">
        <v>286</v>
      </c>
      <c r="CB789" s="23">
        <f t="shared" si="427"/>
        <v>0.20266666666666655</v>
      </c>
      <c r="CC789" s="22">
        <v>9.02</v>
      </c>
      <c r="CD789" s="22">
        <v>6.5</v>
      </c>
      <c r="CE789" s="130">
        <f>IF(CA789="-","-",_xlfn.XLOOKUP(CA789,ABNT5101!$B$4:$B$9,ABNT5101!$C$4:$C$9))</f>
        <v>7.5</v>
      </c>
      <c r="CF789" s="130">
        <f>IF(CA789="-","-",_xlfn.XLOOKUP(CA789,ABNT5101!$B$4:$B$9,ABNT5101!$D$4:$D$9))</f>
        <v>1.5</v>
      </c>
      <c r="CG789" s="18" t="str">
        <f t="shared" si="428"/>
        <v>ATENDE</v>
      </c>
      <c r="CH789" s="18" t="str">
        <f t="shared" si="429"/>
        <v>ATENDE</v>
      </c>
      <c r="CI789" s="18" t="str">
        <f t="shared" si="430"/>
        <v>ATENDE</v>
      </c>
      <c r="CJ789" s="133" t="str">
        <f>_xlfn.XLOOKUP(CK789,'Banco de dados'!$B:$B,'Banco de dados'!$D:$D)</f>
        <v>SX LIGHTING</v>
      </c>
      <c r="CK789" s="25" t="s">
        <v>801</v>
      </c>
      <c r="CL789" s="24" t="str">
        <f>_xlfn.XLOOKUP(CK789,'Banco de dados'!$B:$B,'Banco de dados'!$E:$E)</f>
        <v>SXINEVO030K40L12CZF7PHF</v>
      </c>
      <c r="CM789" s="24"/>
      <c r="CN789" s="24" t="e">
        <f>IF(CM789="-","-",_xlfn.XLOOKUP(CM789,'Banco de dados'!$B:$B,'Banco de dados'!$E:$E))</f>
        <v>#N/A</v>
      </c>
      <c r="CO789" s="26">
        <v>1</v>
      </c>
      <c r="CP789" s="24">
        <f>_xlfn.XLOOKUP(CK789,'Banco de dados'!$B:$B,'Banco de dados'!$H:$H)</f>
        <v>31</v>
      </c>
      <c r="CQ789" s="24" t="e">
        <f>_xlfn.XLOOKUP(CM789,'Banco de dados'!$B:$B,'Banco de dados'!$H:$H)</f>
        <v>#N/A</v>
      </c>
      <c r="CR789" s="24">
        <f>_xlfn.XLOOKUP(CK789,'Banco de dados'!$B:$B,'Banco de dados'!$F:$F)</f>
        <v>5270</v>
      </c>
      <c r="CS789" s="24" t="e">
        <f>_xlfn.XLOOKUP(CM789,'Banco de dados'!$B:$B,'Banco de dados'!$F:$F)</f>
        <v>#N/A</v>
      </c>
      <c r="CT789" s="25">
        <v>0</v>
      </c>
      <c r="CU789" s="25"/>
      <c r="CV789" s="24" t="str">
        <f>IF(AI789&lt;=0.5,"Curto I",IF(AND(AI789&gt;='Braços de IP'!$B$9,AI789&lt;='Braços de IP'!$D$9),'Braços de IP'!$E$9,IF(AND(AI789&gt;='Braços de IP'!$B$10,AI789&lt;='Braços de IP'!$D$10),'Braços de IP'!$E$10,IF(AND(AI789&gt;='Braços de IP'!$B$11,AI789&lt;='Braços de IP'!$D$11),'Braços de IP'!$E$11,IF(AND(AI789&gt;='Braços de IP'!$B$12,AI789&lt;='Braços de IP'!$D$12),'Braços de IP'!$E$12,IF(AND(AI789&gt;='Braços de IP'!$B$13,AI789&lt;='Braços de IP'!$D$13),'Braços de IP'!$E$13,IF(AND(AI789&gt;='Braços de IP'!$B$14,AI789&lt;='Braços de IP'!$D$14),'Braços de IP'!$E$14,"ERRO")))))))</f>
        <v>Curto I</v>
      </c>
      <c r="CW789" s="25"/>
      <c r="CX789" s="24" t="str">
        <f>IF($CW789="","",VLOOKUP($CW789,'Braços de IP'!$E$9:$I$15,2,0))</f>
        <v/>
      </c>
      <c r="CY789" s="27" t="str">
        <f>IF($CW789="","",VLOOKUP($CW789,'Braços de IP'!$E$9:$I$15,5,0))</f>
        <v/>
      </c>
      <c r="CZ789" s="24"/>
      <c r="DA789" s="24"/>
      <c r="DB789" s="24"/>
      <c r="DC789" s="24"/>
      <c r="DD789" s="24"/>
      <c r="DE789" s="24"/>
      <c r="DF789" s="28">
        <v>50</v>
      </c>
      <c r="DG789" s="29">
        <v>150</v>
      </c>
      <c r="DH789" s="28">
        <v>200</v>
      </c>
      <c r="DI789" s="30">
        <v>0.66666666666666674</v>
      </c>
      <c r="DJ789" s="32"/>
      <c r="DK789" s="15"/>
      <c r="DL789" s="15" t="s">
        <v>141</v>
      </c>
      <c r="DM789" s="15"/>
      <c r="DN789" s="33">
        <v>0.66666666666666663</v>
      </c>
    </row>
    <row r="790" spans="1:118" ht="15.75" hidden="1" customHeight="1" x14ac:dyDescent="0.3">
      <c r="C790" t="s">
        <v>1006</v>
      </c>
      <c r="D790" s="15">
        <v>263</v>
      </c>
      <c r="E790" s="15" t="s">
        <v>146</v>
      </c>
      <c r="F790" s="15" t="s">
        <v>436</v>
      </c>
      <c r="G790" s="15">
        <v>-29.98560161</v>
      </c>
      <c r="H790" s="15">
        <v>-50.137136779999999</v>
      </c>
      <c r="I790" s="15" t="s">
        <v>154</v>
      </c>
      <c r="J790" s="15" t="s">
        <v>135</v>
      </c>
      <c r="K790" s="15" t="s">
        <v>136</v>
      </c>
      <c r="L790" s="15" t="s">
        <v>137</v>
      </c>
      <c r="M790" s="15">
        <v>50</v>
      </c>
      <c r="N790" s="15">
        <v>0</v>
      </c>
      <c r="O790" s="15">
        <v>0</v>
      </c>
      <c r="P790" s="15">
        <v>300</v>
      </c>
      <c r="Q790" s="20">
        <v>2</v>
      </c>
      <c r="R790" s="16">
        <v>0</v>
      </c>
      <c r="S790" s="16">
        <v>4</v>
      </c>
      <c r="T790" s="15"/>
      <c r="U790" s="15"/>
      <c r="V790" s="15">
        <v>0</v>
      </c>
      <c r="W790" s="15">
        <v>5</v>
      </c>
      <c r="X790" s="15">
        <v>0.5</v>
      </c>
      <c r="Y790" s="15">
        <v>0</v>
      </c>
      <c r="Z790" s="15">
        <v>0</v>
      </c>
      <c r="AA790" s="15">
        <v>2</v>
      </c>
      <c r="AB790" s="15">
        <v>0</v>
      </c>
      <c r="AC790" s="15" t="s">
        <v>138</v>
      </c>
      <c r="AD790" s="15" t="s">
        <v>139</v>
      </c>
      <c r="AE790" s="15">
        <v>35.1</v>
      </c>
      <c r="AF790" s="15">
        <v>10</v>
      </c>
      <c r="AG790" s="15">
        <v>3</v>
      </c>
      <c r="AH790" s="15">
        <v>0.2</v>
      </c>
      <c r="AI790" s="15">
        <v>0.25</v>
      </c>
      <c r="AJ790" s="16">
        <f t="shared" si="411"/>
        <v>4.9999999999999989E-2</v>
      </c>
      <c r="AK790" s="16" t="s">
        <v>135</v>
      </c>
      <c r="AL790" s="16" t="s">
        <v>135</v>
      </c>
      <c r="AM790" s="15" t="s">
        <v>141</v>
      </c>
      <c r="AN790" s="16">
        <f t="shared" si="412"/>
        <v>6</v>
      </c>
      <c r="AO790" s="16">
        <v>0</v>
      </c>
      <c r="AP790" s="16">
        <v>0</v>
      </c>
      <c r="AQ790" s="16">
        <v>0</v>
      </c>
      <c r="AR790" s="16">
        <v>0</v>
      </c>
      <c r="AS790" s="16">
        <v>0</v>
      </c>
      <c r="AT790" s="16" t="s">
        <v>135</v>
      </c>
      <c r="AU790" s="17">
        <f t="shared" si="413"/>
        <v>0</v>
      </c>
      <c r="AV790" s="17"/>
      <c r="AW790" s="17">
        <f>VLOOKUP(I790,ABNT5101!$I$3:$J$9,2)</f>
        <v>10</v>
      </c>
      <c r="AX790" s="17">
        <f>VLOOKUP(I790,ABNT5101!$I$3:$M$9,5)</f>
        <v>0.18</v>
      </c>
      <c r="AY790" s="131" t="str">
        <f>_xlfn.XLOOKUP(I790,ABNT5101!$I:$I,ABNT5101!$L:$L)</f>
        <v>-</v>
      </c>
      <c r="AZ790" s="131">
        <f>_xlfn.XLOOKUP(I790,ABNT5101!$I:$I,ABNT5101!M:M)</f>
        <v>0.18</v>
      </c>
      <c r="BA790" s="131" t="str">
        <f>_xlfn.XLOOKUP(I790,ABNT5101!$I:$I,ABNT5101!N:N)</f>
        <v>-</v>
      </c>
      <c r="BB790" s="131">
        <f>_xlfn.XLOOKUP(I790,ABNT5101!$I:$I,ABNT5101!O:O)</f>
        <v>16</v>
      </c>
      <c r="BC790" s="18" t="str">
        <f t="shared" si="414"/>
        <v>ATENDE</v>
      </c>
      <c r="BD790" s="19">
        <f t="shared" si="415"/>
        <v>0.43500000000000005</v>
      </c>
      <c r="BE790" s="19">
        <f t="shared" si="416"/>
        <v>1.8333333333333335</v>
      </c>
      <c r="BF790" s="19" t="str">
        <f t="shared" si="417"/>
        <v>-</v>
      </c>
      <c r="BG790" s="20">
        <v>14.35</v>
      </c>
      <c r="BH790" s="20">
        <v>0.51</v>
      </c>
      <c r="BI790" s="20"/>
      <c r="BJ790" s="20"/>
      <c r="BK790" s="21"/>
      <c r="BL790" s="20"/>
      <c r="BM790" s="18" t="str">
        <f t="shared" si="418"/>
        <v>ATENDE</v>
      </c>
      <c r="BN790" s="18" t="str">
        <f t="shared" si="419"/>
        <v>ATENDE</v>
      </c>
      <c r="BO790" s="18" t="str">
        <f t="shared" si="420"/>
        <v>ATENDE</v>
      </c>
      <c r="BP790" s="18" t="str">
        <f t="shared" si="421"/>
        <v>ATENDE</v>
      </c>
      <c r="BQ790" s="22" t="str">
        <f t="shared" si="422"/>
        <v>C4</v>
      </c>
      <c r="BR790" s="22" t="s">
        <v>135</v>
      </c>
      <c r="BS790" s="23" t="e">
        <f t="shared" si="423"/>
        <v>#VALUE!</v>
      </c>
      <c r="BT790" s="20"/>
      <c r="BU790" s="20"/>
      <c r="BV790" s="132" t="str">
        <f>IF(BR790="-","-",_xlfn.XLOOKUP(BR790,ABNT5101!$B$4:$B$9,ABNT5101!$C$4:$C$9))</f>
        <v>-</v>
      </c>
      <c r="BW790" s="132" t="str">
        <f>IF(BR790="-","-",_xlfn.XLOOKUP(BR790,ABNT5101!$B$4:$B$9,ABNT5101!$D$4:$D$9))</f>
        <v>-</v>
      </c>
      <c r="BX790" s="18" t="str">
        <f t="shared" si="424"/>
        <v>-</v>
      </c>
      <c r="BY790" s="18" t="str">
        <f t="shared" si="425"/>
        <v>-</v>
      </c>
      <c r="BZ790" s="18" t="str">
        <f t="shared" si="426"/>
        <v>-</v>
      </c>
      <c r="CA790" s="22" t="s">
        <v>286</v>
      </c>
      <c r="CB790" s="23">
        <f t="shared" si="427"/>
        <v>0.14399999999999991</v>
      </c>
      <c r="CC790" s="22">
        <v>8.58</v>
      </c>
      <c r="CD790" s="22">
        <v>6.51</v>
      </c>
      <c r="CE790" s="130">
        <f>IF(CA790="-","-",_xlfn.XLOOKUP(CA790,ABNT5101!$B$4:$B$9,ABNT5101!$C$4:$C$9))</f>
        <v>7.5</v>
      </c>
      <c r="CF790" s="130">
        <f>IF(CA790="-","-",_xlfn.XLOOKUP(CA790,ABNT5101!$B$4:$B$9,ABNT5101!$D$4:$D$9))</f>
        <v>1.5</v>
      </c>
      <c r="CG790" s="18" t="str">
        <f t="shared" si="428"/>
        <v>ATENDE</v>
      </c>
      <c r="CH790" s="18" t="str">
        <f t="shared" si="429"/>
        <v>ATENDE</v>
      </c>
      <c r="CI790" s="18" t="str">
        <f t="shared" si="430"/>
        <v>ATENDE</v>
      </c>
      <c r="CJ790" s="133" t="str">
        <f>_xlfn.XLOOKUP(CK790,'Banco de dados'!$B:$B,'Banco de dados'!$D:$D)</f>
        <v>TECNOWATT</v>
      </c>
      <c r="CK790" s="25" t="s">
        <v>824</v>
      </c>
      <c r="CL790" s="24" t="str">
        <f>_xlfn.XLOOKUP(CK790,'Banco de dados'!$B:$B,'Banco de dados'!$E:$E)</f>
        <v>SIGSAGPTLRRSSNDL_30W_38IBBRS
1-10C1MUN6.5</v>
      </c>
      <c r="CM790" s="24"/>
      <c r="CN790" s="24" t="e">
        <f>IF(CM790="-","-",_xlfn.XLOOKUP(CM790,'Banco de dados'!$B:$B,'Banco de dados'!$E:$E))</f>
        <v>#N/A</v>
      </c>
      <c r="CO790" s="26">
        <v>1</v>
      </c>
      <c r="CP790" s="24">
        <f>_xlfn.XLOOKUP(CK790,'Banco de dados'!$B:$B,'Banco de dados'!$H:$H)</f>
        <v>30</v>
      </c>
      <c r="CQ790" s="24" t="e">
        <f>_xlfn.XLOOKUP(CM790,'Banco de dados'!$B:$B,'Banco de dados'!$H:$H)</f>
        <v>#N/A</v>
      </c>
      <c r="CR790" s="24">
        <f>_xlfn.XLOOKUP(CK790,'Banco de dados'!$B:$B,'Banco de dados'!$F:$F)</f>
        <v>5266</v>
      </c>
      <c r="CS790" s="24" t="e">
        <f>_xlfn.XLOOKUP(CM790,'Banco de dados'!$B:$B,'Banco de dados'!$F:$F)</f>
        <v>#N/A</v>
      </c>
      <c r="CT790" s="25">
        <v>0</v>
      </c>
      <c r="CU790" s="25"/>
      <c r="CV790" s="24" t="str">
        <f>IF(AI790&lt;=0.5,"Curto I",IF(AND(AI790&gt;='Braços de IP'!$B$9,AI790&lt;='Braços de IP'!$D$9),'Braços de IP'!$E$9,IF(AND(AI790&gt;='Braços de IP'!$B$10,AI790&lt;='Braços de IP'!$D$10),'Braços de IP'!$E$10,IF(AND(AI790&gt;='Braços de IP'!$B$11,AI790&lt;='Braços de IP'!$D$11),'Braços de IP'!$E$11,IF(AND(AI790&gt;='Braços de IP'!$B$12,AI790&lt;='Braços de IP'!$D$12),'Braços de IP'!$E$12,IF(AND(AI790&gt;='Braços de IP'!$B$13,AI790&lt;='Braços de IP'!$D$13),'Braços de IP'!$E$13,IF(AND(AI790&gt;='Braços de IP'!$B$14,AI790&lt;='Braços de IP'!$D$14),'Braços de IP'!$E$14,"ERRO")))))))</f>
        <v>Curto I</v>
      </c>
      <c r="CW790" s="25"/>
      <c r="CX790" s="24" t="str">
        <f>IF($CW790="","",VLOOKUP($CW790,'Braços de IP'!$E$9:$I$15,2,0))</f>
        <v/>
      </c>
      <c r="CY790" s="27" t="str">
        <f>IF($CW790="","",VLOOKUP($CW790,'Braços de IP'!$E$9:$I$15,5,0))</f>
        <v/>
      </c>
      <c r="CZ790" s="24"/>
      <c r="DA790" s="24"/>
      <c r="DB790" s="24"/>
      <c r="DC790" s="24"/>
      <c r="DD790" s="24"/>
      <c r="DE790" s="24"/>
      <c r="DF790" s="28">
        <v>50</v>
      </c>
      <c r="DG790" s="29">
        <v>150</v>
      </c>
      <c r="DH790" s="28">
        <v>200</v>
      </c>
      <c r="DI790" s="30">
        <v>0.66666666666666674</v>
      </c>
      <c r="DJ790" s="32"/>
      <c r="DK790" s="15"/>
      <c r="DL790" s="15" t="s">
        <v>141</v>
      </c>
      <c r="DM790" s="15"/>
      <c r="DN790" s="33">
        <v>0.66666666666666663</v>
      </c>
    </row>
    <row r="791" spans="1:118" ht="15.75" hidden="1" customHeight="1" x14ac:dyDescent="0.3">
      <c r="B791" t="s">
        <v>1034</v>
      </c>
      <c r="C791" t="s">
        <v>1006</v>
      </c>
      <c r="D791" s="159">
        <v>264</v>
      </c>
      <c r="E791" s="159" t="s">
        <v>146</v>
      </c>
      <c r="F791" s="15" t="s">
        <v>437</v>
      </c>
      <c r="G791" s="15">
        <v>-29.986844949999998</v>
      </c>
      <c r="H791" s="15">
        <v>-50.14504281</v>
      </c>
      <c r="I791" s="15" t="s">
        <v>154</v>
      </c>
      <c r="J791" s="15" t="s">
        <v>135</v>
      </c>
      <c r="K791" s="15" t="s">
        <v>167</v>
      </c>
      <c r="L791" s="15" t="s">
        <v>137</v>
      </c>
      <c r="M791" s="15">
        <v>50</v>
      </c>
      <c r="N791" s="15">
        <v>0</v>
      </c>
      <c r="O791" s="15">
        <v>0</v>
      </c>
      <c r="P791" s="15">
        <v>300</v>
      </c>
      <c r="Q791" s="20">
        <v>2</v>
      </c>
      <c r="R791" s="16">
        <v>0</v>
      </c>
      <c r="S791" s="16">
        <v>7</v>
      </c>
      <c r="T791" s="15"/>
      <c r="U791" s="15"/>
      <c r="V791" s="15">
        <v>0</v>
      </c>
      <c r="W791" s="15">
        <v>5</v>
      </c>
      <c r="X791" s="15">
        <v>6</v>
      </c>
      <c r="Y791" s="15">
        <v>0</v>
      </c>
      <c r="Z791" s="15">
        <v>0</v>
      </c>
      <c r="AA791" s="15">
        <v>0</v>
      </c>
      <c r="AB791" s="15">
        <v>0</v>
      </c>
      <c r="AC791" s="15" t="s">
        <v>149</v>
      </c>
      <c r="AD791" s="15" t="s">
        <v>139</v>
      </c>
      <c r="AE791" s="15">
        <v>34.9</v>
      </c>
      <c r="AF791" s="15">
        <v>7.8</v>
      </c>
      <c r="AG791" s="15">
        <v>2</v>
      </c>
      <c r="AH791" s="15">
        <v>3</v>
      </c>
      <c r="AI791" s="15">
        <v>2.5</v>
      </c>
      <c r="AJ791" s="16">
        <f t="shared" si="411"/>
        <v>-0.5</v>
      </c>
      <c r="AK791" s="16" t="s">
        <v>135</v>
      </c>
      <c r="AL791" s="16" t="s">
        <v>135</v>
      </c>
      <c r="AM791" s="15" t="s">
        <v>140</v>
      </c>
      <c r="AN791" s="16">
        <f t="shared" si="412"/>
        <v>4</v>
      </c>
      <c r="AO791" s="16">
        <v>0</v>
      </c>
      <c r="AP791" s="16">
        <v>0</v>
      </c>
      <c r="AQ791" s="16">
        <v>0</v>
      </c>
      <c r="AR791" s="16">
        <v>0</v>
      </c>
      <c r="AS791" s="16">
        <v>0</v>
      </c>
      <c r="AT791" s="16" t="s">
        <v>135</v>
      </c>
      <c r="AU791" s="17">
        <f t="shared" si="413"/>
        <v>0</v>
      </c>
      <c r="AV791" s="17"/>
      <c r="AW791" s="17">
        <f>VLOOKUP(I791,ABNT5101!$I$3:$J$9,2)</f>
        <v>10</v>
      </c>
      <c r="AX791" s="17">
        <f>VLOOKUP(I791,ABNT5101!$I$3:$M$9,5)</f>
        <v>0.18</v>
      </c>
      <c r="AY791" s="131" t="str">
        <f>_xlfn.XLOOKUP(I791,ABNT5101!$I:$I,ABNT5101!$L:$L)</f>
        <v>-</v>
      </c>
      <c r="AZ791" s="131">
        <f>_xlfn.XLOOKUP(I791,ABNT5101!$I:$I,ABNT5101!M:M)</f>
        <v>0.18</v>
      </c>
      <c r="BA791" s="131" t="str">
        <f>_xlfn.XLOOKUP(I791,ABNT5101!$I:$I,ABNT5101!N:N)</f>
        <v>-</v>
      </c>
      <c r="BB791" s="131">
        <f>_xlfn.XLOOKUP(I791,ABNT5101!$I:$I,ABNT5101!O:O)</f>
        <v>16</v>
      </c>
      <c r="BC791" s="18" t="str">
        <f t="shared" si="414"/>
        <v>ATENDE</v>
      </c>
      <c r="BD791" s="19">
        <f t="shared" si="415"/>
        <v>0.74200000000000021</v>
      </c>
      <c r="BE791" s="19">
        <f t="shared" si="416"/>
        <v>1</v>
      </c>
      <c r="BF791" s="19" t="str">
        <f t="shared" si="417"/>
        <v>-</v>
      </c>
      <c r="BG791" s="20">
        <v>17.420000000000002</v>
      </c>
      <c r="BH791" s="20">
        <v>0.36</v>
      </c>
      <c r="BI791" s="20"/>
      <c r="BJ791" s="20"/>
      <c r="BK791" s="21"/>
      <c r="BL791" s="20"/>
      <c r="BM791" s="18" t="str">
        <f t="shared" si="418"/>
        <v>ATENDE</v>
      </c>
      <c r="BN791" s="18" t="str">
        <f t="shared" si="419"/>
        <v>ATENDE</v>
      </c>
      <c r="BO791" s="18" t="str">
        <f t="shared" si="420"/>
        <v>ATENDE</v>
      </c>
      <c r="BP791" s="18" t="str">
        <f t="shared" si="421"/>
        <v>ATENDE</v>
      </c>
      <c r="BQ791" s="22" t="str">
        <f t="shared" si="422"/>
        <v>C4</v>
      </c>
      <c r="BR791" s="22" t="s">
        <v>135</v>
      </c>
      <c r="BS791" s="23" t="e">
        <f t="shared" si="423"/>
        <v>#VALUE!</v>
      </c>
      <c r="BT791" s="20"/>
      <c r="BU791" s="20"/>
      <c r="BV791" s="132" t="str">
        <f>IF(BR791="-","-",_xlfn.XLOOKUP(BR791,ABNT5101!$B$4:$B$9,ABNT5101!$C$4:$C$9))</f>
        <v>-</v>
      </c>
      <c r="BW791" s="132" t="str">
        <f>IF(BR791="-","-",_xlfn.XLOOKUP(BR791,ABNT5101!$B$4:$B$9,ABNT5101!$D$4:$D$9))</f>
        <v>-</v>
      </c>
      <c r="BX791" s="18" t="str">
        <f t="shared" si="424"/>
        <v>-</v>
      </c>
      <c r="BY791" s="18" t="str">
        <f t="shared" si="425"/>
        <v>-</v>
      </c>
      <c r="BZ791" s="18" t="str">
        <f t="shared" si="426"/>
        <v>-</v>
      </c>
      <c r="CA791" s="22" t="s">
        <v>286</v>
      </c>
      <c r="CB791" s="23">
        <f t="shared" si="427"/>
        <v>6.2666666666666648E-2</v>
      </c>
      <c r="CC791" s="167">
        <v>7.97</v>
      </c>
      <c r="CD791" s="167">
        <v>3.27</v>
      </c>
      <c r="CE791" s="130">
        <f>IF(CA791="-","-",_xlfn.XLOOKUP(CA791,ABNT5101!$B$4:$B$9,ABNT5101!$C$4:$C$9))</f>
        <v>7.5</v>
      </c>
      <c r="CF791" s="130">
        <f>IF(CA791="-","-",_xlfn.XLOOKUP(CA791,ABNT5101!$B$4:$B$9,ABNT5101!$D$4:$D$9))</f>
        <v>1.5</v>
      </c>
      <c r="CG791" s="18" t="str">
        <f t="shared" si="428"/>
        <v>ATENDE</v>
      </c>
      <c r="CH791" s="18" t="str">
        <f t="shared" si="429"/>
        <v>ATENDE</v>
      </c>
      <c r="CI791" s="18" t="str">
        <f t="shared" si="430"/>
        <v>ATENDE</v>
      </c>
      <c r="CJ791" s="133" t="str">
        <f>_xlfn.XLOOKUP(CK791,'Banco de dados'!$B:$B,'Banco de dados'!$D:$D)</f>
        <v>LEDSTAR</v>
      </c>
      <c r="CK791" s="163" t="s">
        <v>717</v>
      </c>
      <c r="CL791" s="24" t="str">
        <f>_xlfn.XLOOKUP(CK791,'Banco de dados'!$B:$B,'Banco de dados'!$E:$E)</f>
        <v>LUM LED SL VT 9.1 72W</v>
      </c>
      <c r="CM791" s="24"/>
      <c r="CN791" s="24">
        <f>IF(CM791="-","-",_xlfn.XLOOKUP(CM791,'Banco de dados'!$B:$B,'Banco de dados'!$E:$E))</f>
        <v>0</v>
      </c>
      <c r="CO791" s="26">
        <v>1</v>
      </c>
      <c r="CP791" s="24">
        <f>_xlfn.XLOOKUP(CK791,'Banco de dados'!$B:$B,'Banco de dados'!$H:$H)</f>
        <v>72</v>
      </c>
      <c r="CQ791" s="24">
        <f>_xlfn.XLOOKUP(CM791,'Banco de dados'!$B:$B,'Banco de dados'!$H:$H)</f>
        <v>0</v>
      </c>
      <c r="CR791" s="24">
        <f>_xlfn.XLOOKUP(CK791,'Banco de dados'!$B:$B,'Banco de dados'!$F:$F)</f>
        <v>12107</v>
      </c>
      <c r="CS791" s="24">
        <f>_xlfn.XLOOKUP(CM791,'Banco de dados'!$B:$B,'Banco de dados'!$F:$F)</f>
        <v>0</v>
      </c>
      <c r="CT791" s="25">
        <v>0</v>
      </c>
      <c r="CU791" s="163">
        <v>10</v>
      </c>
      <c r="CV791" s="24" t="str">
        <f>IF(AI791&lt;=0.5,"Curto I",IF(AND(AI791&gt;='Braços de IP'!$B$9,AI791&lt;='Braços de IP'!$D$9),'Braços de IP'!$E$9,IF(AND(AI791&gt;='Braços de IP'!$B$10,AI791&lt;='Braços de IP'!$D$10),'Braços de IP'!$E$10,IF(AND(AI791&gt;='Braços de IP'!$B$11,AI791&lt;='Braços de IP'!$D$11),'Braços de IP'!$E$11,IF(AND(AI791&gt;='Braços de IP'!$B$12,AI791&lt;='Braços de IP'!$D$12),'Braços de IP'!$E$12,IF(AND(AI791&gt;='Braços de IP'!$B$13,AI791&lt;='Braços de IP'!$D$13),'Braços de IP'!$E$13,IF(AND(AI791&gt;='Braços de IP'!$B$14,AI791&lt;='Braços de IP'!$D$14),'Braços de IP'!$E$14,"ERRO")))))))</f>
        <v>Médio II</v>
      </c>
      <c r="CW791" s="25"/>
      <c r="CX791" s="24" t="str">
        <f>IF($CW791="","",VLOOKUP($CW791,'Braços de IP'!$E$9:$I$15,2,0))</f>
        <v/>
      </c>
      <c r="CY791" s="27" t="str">
        <f>IF($CW791="","",VLOOKUP($CW791,'Braços de IP'!$E$9:$I$15,5,0))</f>
        <v/>
      </c>
      <c r="CZ791" s="24"/>
      <c r="DA791" s="24"/>
      <c r="DB791" s="24"/>
      <c r="DC791" s="24"/>
      <c r="DD791" s="24"/>
      <c r="DE791" s="24"/>
      <c r="DF791" s="28">
        <v>50</v>
      </c>
      <c r="DG791" s="29">
        <v>150</v>
      </c>
      <c r="DH791" s="28">
        <v>200</v>
      </c>
      <c r="DI791" s="30">
        <v>0.66666666666666674</v>
      </c>
      <c r="DJ791" s="32"/>
      <c r="DK791" s="15"/>
      <c r="DL791" s="15" t="s">
        <v>141</v>
      </c>
      <c r="DM791" s="15"/>
      <c r="DN791" s="33">
        <v>0.66666666666666663</v>
      </c>
    </row>
    <row r="792" spans="1:118" ht="15.75" hidden="1" customHeight="1" x14ac:dyDescent="0.3">
      <c r="B792" t="s">
        <v>1034</v>
      </c>
      <c r="C792" t="s">
        <v>1006</v>
      </c>
      <c r="D792" s="159">
        <v>264</v>
      </c>
      <c r="E792" s="159" t="s">
        <v>146</v>
      </c>
      <c r="F792" s="15" t="s">
        <v>437</v>
      </c>
      <c r="G792" s="15">
        <v>-29.986844949999998</v>
      </c>
      <c r="H792" s="15">
        <v>-50.14504281</v>
      </c>
      <c r="I792" s="15" t="s">
        <v>154</v>
      </c>
      <c r="J792" s="15" t="s">
        <v>135</v>
      </c>
      <c r="K792" s="15" t="s">
        <v>167</v>
      </c>
      <c r="L792" s="15" t="s">
        <v>137</v>
      </c>
      <c r="M792" s="15">
        <v>50</v>
      </c>
      <c r="N792" s="15">
        <v>0</v>
      </c>
      <c r="O792" s="15">
        <v>0</v>
      </c>
      <c r="P792" s="15">
        <v>300</v>
      </c>
      <c r="Q792" s="20">
        <v>2</v>
      </c>
      <c r="R792" s="16">
        <v>0</v>
      </c>
      <c r="S792" s="16">
        <v>7</v>
      </c>
      <c r="T792" s="15"/>
      <c r="U792" s="15"/>
      <c r="V792" s="15">
        <v>0</v>
      </c>
      <c r="W792" s="15">
        <v>5</v>
      </c>
      <c r="X792" s="15">
        <v>6</v>
      </c>
      <c r="Y792" s="15">
        <v>0</v>
      </c>
      <c r="Z792" s="15">
        <v>0</v>
      </c>
      <c r="AA792" s="15">
        <v>0</v>
      </c>
      <c r="AB792" s="15">
        <v>0</v>
      </c>
      <c r="AC792" s="15" t="s">
        <v>149</v>
      </c>
      <c r="AD792" s="15" t="s">
        <v>139</v>
      </c>
      <c r="AE792" s="15">
        <v>34.9</v>
      </c>
      <c r="AF792" s="15">
        <v>7.8</v>
      </c>
      <c r="AG792" s="15">
        <v>2</v>
      </c>
      <c r="AH792" s="15">
        <v>3</v>
      </c>
      <c r="AI792" s="15">
        <v>2.5</v>
      </c>
      <c r="AJ792" s="16">
        <f t="shared" si="411"/>
        <v>-0.5</v>
      </c>
      <c r="AK792" s="16" t="s">
        <v>135</v>
      </c>
      <c r="AL792" s="16" t="s">
        <v>135</v>
      </c>
      <c r="AM792" s="15" t="s">
        <v>140</v>
      </c>
      <c r="AN792" s="16">
        <f t="shared" si="412"/>
        <v>4</v>
      </c>
      <c r="AO792" s="16">
        <v>0</v>
      </c>
      <c r="AP792" s="16">
        <v>0</v>
      </c>
      <c r="AQ792" s="16">
        <v>0</v>
      </c>
      <c r="AR792" s="16">
        <v>0</v>
      </c>
      <c r="AS792" s="16">
        <v>0</v>
      </c>
      <c r="AT792" s="16" t="s">
        <v>135</v>
      </c>
      <c r="AU792" s="17">
        <f t="shared" si="413"/>
        <v>0</v>
      </c>
      <c r="AV792" s="17"/>
      <c r="AW792" s="17">
        <f>VLOOKUP(I792,ABNT5101!$I$3:$J$9,2)</f>
        <v>10</v>
      </c>
      <c r="AX792" s="17">
        <f>VLOOKUP(I792,ABNT5101!$I$3:$M$9,5)</f>
        <v>0.18</v>
      </c>
      <c r="AY792" s="131" t="str">
        <f>_xlfn.XLOOKUP(I792,ABNT5101!$I:$I,ABNT5101!$L:$L)</f>
        <v>-</v>
      </c>
      <c r="AZ792" s="131">
        <f>_xlfn.XLOOKUP(I792,ABNT5101!$I:$I,ABNT5101!M:M)</f>
        <v>0.18</v>
      </c>
      <c r="BA792" s="131" t="str">
        <f>_xlfn.XLOOKUP(I792,ABNT5101!$I:$I,ABNT5101!N:N)</f>
        <v>-</v>
      </c>
      <c r="BB792" s="131">
        <f>_xlfn.XLOOKUP(I792,ABNT5101!$I:$I,ABNT5101!O:O)</f>
        <v>16</v>
      </c>
      <c r="BC792" s="18" t="str">
        <f t="shared" si="414"/>
        <v>ATENDE</v>
      </c>
      <c r="BD792" s="19">
        <f t="shared" si="415"/>
        <v>0.85899999999999999</v>
      </c>
      <c r="BE792" s="19">
        <f t="shared" si="416"/>
        <v>1.5555555555555558</v>
      </c>
      <c r="BF792" s="19" t="str">
        <f t="shared" si="417"/>
        <v>-</v>
      </c>
      <c r="BG792" s="20">
        <v>18.59</v>
      </c>
      <c r="BH792" s="20">
        <v>0.46</v>
      </c>
      <c r="BI792" s="20"/>
      <c r="BJ792" s="20"/>
      <c r="BK792" s="21"/>
      <c r="BL792" s="20"/>
      <c r="BM792" s="18" t="str">
        <f t="shared" si="418"/>
        <v>ATENDE</v>
      </c>
      <c r="BN792" s="18" t="str">
        <f t="shared" si="419"/>
        <v>ATENDE</v>
      </c>
      <c r="BO792" s="18" t="str">
        <f t="shared" si="420"/>
        <v>ATENDE</v>
      </c>
      <c r="BP792" s="18" t="str">
        <f t="shared" si="421"/>
        <v>ATENDE</v>
      </c>
      <c r="BQ792" s="22" t="str">
        <f t="shared" si="422"/>
        <v>C4</v>
      </c>
      <c r="BR792" s="22" t="s">
        <v>135</v>
      </c>
      <c r="BS792" s="23" t="e">
        <f t="shared" si="423"/>
        <v>#VALUE!</v>
      </c>
      <c r="BT792" s="20"/>
      <c r="BU792" s="20"/>
      <c r="BV792" s="132" t="str">
        <f>IF(BR792="-","-",_xlfn.XLOOKUP(BR792,ABNT5101!$B$4:$B$9,ABNT5101!$C$4:$C$9))</f>
        <v>-</v>
      </c>
      <c r="BW792" s="132" t="str">
        <f>IF(BR792="-","-",_xlfn.XLOOKUP(BR792,ABNT5101!$B$4:$B$9,ABNT5101!$D$4:$D$9))</f>
        <v>-</v>
      </c>
      <c r="BX792" s="18" t="str">
        <f t="shared" si="424"/>
        <v>-</v>
      </c>
      <c r="BY792" s="18" t="str">
        <f t="shared" si="425"/>
        <v>-</v>
      </c>
      <c r="BZ792" s="18" t="str">
        <f t="shared" si="426"/>
        <v>-</v>
      </c>
      <c r="CA792" s="22" t="s">
        <v>286</v>
      </c>
      <c r="CB792" s="23">
        <f t="shared" si="427"/>
        <v>0.248</v>
      </c>
      <c r="CC792" s="167">
        <v>9.36</v>
      </c>
      <c r="CD792" s="167">
        <v>4.6100000000000003</v>
      </c>
      <c r="CE792" s="130">
        <f>IF(CA792="-","-",_xlfn.XLOOKUP(CA792,ABNT5101!$B$4:$B$9,ABNT5101!$C$4:$C$9))</f>
        <v>7.5</v>
      </c>
      <c r="CF792" s="130">
        <f>IF(CA792="-","-",_xlfn.XLOOKUP(CA792,ABNT5101!$B$4:$B$9,ABNT5101!$D$4:$D$9))</f>
        <v>1.5</v>
      </c>
      <c r="CG792" s="18" t="str">
        <f t="shared" si="428"/>
        <v>ATENDE</v>
      </c>
      <c r="CH792" s="18" t="str">
        <f t="shared" si="429"/>
        <v>ATENDE</v>
      </c>
      <c r="CI792" s="18" t="str">
        <f t="shared" si="430"/>
        <v>ATENDE</v>
      </c>
      <c r="CJ792" s="133" t="str">
        <f>_xlfn.XLOOKUP(CK792,'Banco de dados'!$B:$B,'Banco de dados'!$D:$D)</f>
        <v>SX LIGHTING</v>
      </c>
      <c r="CK792" s="163" t="s">
        <v>809</v>
      </c>
      <c r="CL792" s="24" t="str">
        <f>_xlfn.XLOOKUP(CK792,'Banco de dados'!$B:$B,'Banco de dados'!$E:$E)</f>
        <v>SXINLPP070K40L12CZF7PHF</v>
      </c>
      <c r="CM792" s="24"/>
      <c r="CN792" s="24">
        <f>IF(CM792="-","-",_xlfn.XLOOKUP(CM792,'Banco de dados'!$B:$B,'Banco de dados'!$E:$E))</f>
        <v>0</v>
      </c>
      <c r="CO792" s="26">
        <v>1</v>
      </c>
      <c r="CP792" s="24">
        <f>_xlfn.XLOOKUP(CK792,'Banco de dados'!$B:$B,'Banco de dados'!$H:$H)</f>
        <v>70</v>
      </c>
      <c r="CQ792" s="24">
        <f>_xlfn.XLOOKUP(CM792,'Banco de dados'!$B:$B,'Banco de dados'!$H:$H)</f>
        <v>0</v>
      </c>
      <c r="CR792" s="24">
        <f>_xlfn.XLOOKUP(CK792,'Banco de dados'!$B:$B,'Banco de dados'!$F:$F)</f>
        <v>11970</v>
      </c>
      <c r="CS792" s="24">
        <f>_xlfn.XLOOKUP(CM792,'Banco de dados'!$B:$B,'Banco de dados'!$F:$F)</f>
        <v>0</v>
      </c>
      <c r="CT792" s="25">
        <v>0</v>
      </c>
      <c r="CU792" s="163">
        <v>10</v>
      </c>
      <c r="CV792" s="24" t="str">
        <f>IF(AI792&lt;=0.5,"Curto I",IF(AND(AI792&gt;='Braços de IP'!$B$9,AI792&lt;='Braços de IP'!$D$9),'Braços de IP'!$E$9,IF(AND(AI792&gt;='Braços de IP'!$B$10,AI792&lt;='Braços de IP'!$D$10),'Braços de IP'!$E$10,IF(AND(AI792&gt;='Braços de IP'!$B$11,AI792&lt;='Braços de IP'!$D$11),'Braços de IP'!$E$11,IF(AND(AI792&gt;='Braços de IP'!$B$12,AI792&lt;='Braços de IP'!$D$12),'Braços de IP'!$E$12,IF(AND(AI792&gt;='Braços de IP'!$B$13,AI792&lt;='Braços de IP'!$D$13),'Braços de IP'!$E$13,IF(AND(AI792&gt;='Braços de IP'!$B$14,AI792&lt;='Braços de IP'!$D$14),'Braços de IP'!$E$14,"ERRO")))))))</f>
        <v>Médio II</v>
      </c>
      <c r="CW792" s="25"/>
      <c r="CX792" s="24" t="str">
        <f>IF($CW792="","",VLOOKUP($CW792,'Braços de IP'!$E$9:$I$15,2,0))</f>
        <v/>
      </c>
      <c r="CY792" s="27" t="str">
        <f>IF($CW792="","",VLOOKUP($CW792,'Braços de IP'!$E$9:$I$15,5,0))</f>
        <v/>
      </c>
      <c r="CZ792" s="24"/>
      <c r="DA792" s="24"/>
      <c r="DB792" s="24"/>
      <c r="DC792" s="24"/>
      <c r="DD792" s="24"/>
      <c r="DE792" s="24"/>
      <c r="DF792" s="28">
        <v>50</v>
      </c>
      <c r="DG792" s="29">
        <v>150</v>
      </c>
      <c r="DH792" s="28">
        <v>200</v>
      </c>
      <c r="DI792" s="30">
        <v>0.66666666666666674</v>
      </c>
      <c r="DJ792" s="32"/>
      <c r="DK792" s="15"/>
      <c r="DL792" s="15" t="s">
        <v>141</v>
      </c>
      <c r="DM792" s="15"/>
      <c r="DN792" s="33">
        <v>0.66666666666666663</v>
      </c>
    </row>
    <row r="793" spans="1:118" ht="15.75" hidden="1" customHeight="1" x14ac:dyDescent="0.3">
      <c r="B793" t="s">
        <v>1034</v>
      </c>
      <c r="C793" t="s">
        <v>1006</v>
      </c>
      <c r="D793" s="159">
        <v>264</v>
      </c>
      <c r="E793" s="159" t="s">
        <v>146</v>
      </c>
      <c r="F793" s="15" t="s">
        <v>437</v>
      </c>
      <c r="G793" s="15">
        <v>-29.986844949999998</v>
      </c>
      <c r="H793" s="15">
        <v>-50.14504281</v>
      </c>
      <c r="I793" s="15" t="s">
        <v>154</v>
      </c>
      <c r="J793" s="15" t="s">
        <v>135</v>
      </c>
      <c r="K793" s="15" t="s">
        <v>167</v>
      </c>
      <c r="L793" s="15" t="s">
        <v>137</v>
      </c>
      <c r="M793" s="15">
        <v>50</v>
      </c>
      <c r="N793" s="15">
        <v>0</v>
      </c>
      <c r="O793" s="15">
        <v>0</v>
      </c>
      <c r="P793" s="15">
        <v>300</v>
      </c>
      <c r="Q793" s="20">
        <v>2</v>
      </c>
      <c r="R793" s="16">
        <v>0</v>
      </c>
      <c r="S793" s="16">
        <v>7</v>
      </c>
      <c r="T793" s="15"/>
      <c r="U793" s="15"/>
      <c r="V793" s="15">
        <v>0</v>
      </c>
      <c r="W793" s="15">
        <v>5</v>
      </c>
      <c r="X793" s="15">
        <v>6</v>
      </c>
      <c r="Y793" s="15">
        <v>0</v>
      </c>
      <c r="Z793" s="15">
        <v>0</v>
      </c>
      <c r="AA793" s="15">
        <v>0</v>
      </c>
      <c r="AB793" s="15">
        <v>0</v>
      </c>
      <c r="AC793" s="15" t="s">
        <v>149</v>
      </c>
      <c r="AD793" s="15" t="s">
        <v>139</v>
      </c>
      <c r="AE793" s="15">
        <v>34.9</v>
      </c>
      <c r="AF793" s="15">
        <v>7.8</v>
      </c>
      <c r="AG793" s="15">
        <v>2</v>
      </c>
      <c r="AH793" s="15">
        <v>3</v>
      </c>
      <c r="AI793" s="15">
        <v>2.5</v>
      </c>
      <c r="AJ793" s="16">
        <f t="shared" si="411"/>
        <v>-0.5</v>
      </c>
      <c r="AK793" s="16" t="s">
        <v>135</v>
      </c>
      <c r="AL793" s="16" t="s">
        <v>135</v>
      </c>
      <c r="AM793" s="15" t="s">
        <v>140</v>
      </c>
      <c r="AN793" s="16">
        <f t="shared" si="412"/>
        <v>4</v>
      </c>
      <c r="AO793" s="16">
        <v>0</v>
      </c>
      <c r="AP793" s="16">
        <v>0</v>
      </c>
      <c r="AQ793" s="16">
        <v>0</v>
      </c>
      <c r="AR793" s="16">
        <v>0</v>
      </c>
      <c r="AS793" s="16">
        <v>0</v>
      </c>
      <c r="AT793" s="16" t="s">
        <v>135</v>
      </c>
      <c r="AU793" s="17">
        <f t="shared" si="413"/>
        <v>0</v>
      </c>
      <c r="AV793" s="17"/>
      <c r="AW793" s="17">
        <f>VLOOKUP(I793,ABNT5101!$I$3:$J$9,2)</f>
        <v>10</v>
      </c>
      <c r="AX793" s="17">
        <f>VLOOKUP(I793,ABNT5101!$I$3:$M$9,5)</f>
        <v>0.18</v>
      </c>
      <c r="AY793" s="131" t="str">
        <f>_xlfn.XLOOKUP(I793,ABNT5101!$I:$I,ABNT5101!$L:$L)</f>
        <v>-</v>
      </c>
      <c r="AZ793" s="131">
        <f>_xlfn.XLOOKUP(I793,ABNT5101!$I:$I,ABNT5101!M:M)</f>
        <v>0.18</v>
      </c>
      <c r="BA793" s="131" t="str">
        <f>_xlfn.XLOOKUP(I793,ABNT5101!$I:$I,ABNT5101!N:N)</f>
        <v>-</v>
      </c>
      <c r="BB793" s="131">
        <f>_xlfn.XLOOKUP(I793,ABNT5101!$I:$I,ABNT5101!O:O)</f>
        <v>16</v>
      </c>
      <c r="BC793" s="18" t="str">
        <f t="shared" si="414"/>
        <v>ATENDE</v>
      </c>
      <c r="BD793" s="19">
        <f t="shared" si="415"/>
        <v>1</v>
      </c>
      <c r="BE793" s="19">
        <f t="shared" si="416"/>
        <v>1.8888888888888893</v>
      </c>
      <c r="BF793" s="19" t="str">
        <f t="shared" si="417"/>
        <v>-</v>
      </c>
      <c r="BG793" s="20">
        <v>20</v>
      </c>
      <c r="BH793" s="20">
        <v>0.52</v>
      </c>
      <c r="BI793" s="20"/>
      <c r="BJ793" s="20"/>
      <c r="BK793" s="21"/>
      <c r="BL793" s="20"/>
      <c r="BM793" s="18" t="str">
        <f t="shared" si="418"/>
        <v>ATENDE</v>
      </c>
      <c r="BN793" s="18" t="str">
        <f t="shared" si="419"/>
        <v>ATENDE</v>
      </c>
      <c r="BO793" s="18" t="str">
        <f t="shared" si="420"/>
        <v>ATENDE</v>
      </c>
      <c r="BP793" s="18" t="str">
        <f t="shared" si="421"/>
        <v>ATENDE</v>
      </c>
      <c r="BQ793" s="22" t="str">
        <f t="shared" si="422"/>
        <v>C4</v>
      </c>
      <c r="BR793" s="22" t="s">
        <v>135</v>
      </c>
      <c r="BS793" s="23" t="e">
        <f t="shared" si="423"/>
        <v>#VALUE!</v>
      </c>
      <c r="BT793" s="20"/>
      <c r="BU793" s="20"/>
      <c r="BV793" s="132" t="str">
        <f>IF(BR793="-","-",_xlfn.XLOOKUP(BR793,ABNT5101!$B$4:$B$9,ABNT5101!$C$4:$C$9))</f>
        <v>-</v>
      </c>
      <c r="BW793" s="132" t="str">
        <f>IF(BR793="-","-",_xlfn.XLOOKUP(BR793,ABNT5101!$B$4:$B$9,ABNT5101!$D$4:$D$9))</f>
        <v>-</v>
      </c>
      <c r="BX793" s="18" t="str">
        <f t="shared" si="424"/>
        <v>-</v>
      </c>
      <c r="BY793" s="18" t="str">
        <f t="shared" si="425"/>
        <v>-</v>
      </c>
      <c r="BZ793" s="18" t="str">
        <f t="shared" si="426"/>
        <v>-</v>
      </c>
      <c r="CA793" s="22" t="s">
        <v>286</v>
      </c>
      <c r="CB793" s="23">
        <f t="shared" si="427"/>
        <v>5.4666666666666641E-2</v>
      </c>
      <c r="CC793" s="167">
        <v>7.91</v>
      </c>
      <c r="CD793" s="167">
        <v>5.24</v>
      </c>
      <c r="CE793" s="130">
        <f>IF(CA793="-","-",_xlfn.XLOOKUP(CA793,ABNT5101!$B$4:$B$9,ABNT5101!$C$4:$C$9))</f>
        <v>7.5</v>
      </c>
      <c r="CF793" s="130">
        <f>IF(CA793="-","-",_xlfn.XLOOKUP(CA793,ABNT5101!$B$4:$B$9,ABNT5101!$D$4:$D$9))</f>
        <v>1.5</v>
      </c>
      <c r="CG793" s="18" t="str">
        <f t="shared" si="428"/>
        <v>ATENDE</v>
      </c>
      <c r="CH793" s="18" t="str">
        <f t="shared" si="429"/>
        <v>ATENDE</v>
      </c>
      <c r="CI793" s="18" t="str">
        <f t="shared" si="430"/>
        <v>ATENDE</v>
      </c>
      <c r="CJ793" s="133" t="str">
        <f>_xlfn.XLOOKUP(CK793,'Banco de dados'!$B:$B,'Banco de dados'!$D:$D)</f>
        <v>TECNOWATT</v>
      </c>
      <c r="CK793" s="163" t="s">
        <v>834</v>
      </c>
      <c r="CL793" s="24" t="str">
        <f>_xlfn.XLOOKUP(CK793,'Banco de dados'!$B:$B,'Banco de dados'!$E:$E)</f>
        <v>SIGMAGPTLRRSMNDL_80W_56IBBR
S1-10C1MUN6.5</v>
      </c>
      <c r="CM793" s="24"/>
      <c r="CN793" s="24">
        <f>IF(CM793="-","-",_xlfn.XLOOKUP(CM793,'Banco de dados'!$B:$B,'Banco de dados'!$E:$E))</f>
        <v>0</v>
      </c>
      <c r="CO793" s="26">
        <v>1</v>
      </c>
      <c r="CP793" s="24">
        <f>_xlfn.XLOOKUP(CK793,'Banco de dados'!$B:$B,'Banco de dados'!$H:$H)</f>
        <v>80</v>
      </c>
      <c r="CQ793" s="24" t="e">
        <f>_xlfn.XLOOKUP(CM793,'Banco de dados'!$B:$B,'Banco de dados'!$H:$H)</f>
        <v>#N/A</v>
      </c>
      <c r="CR793" s="24">
        <f>_xlfn.XLOOKUP(CK793,'Banco de dados'!$B:$B,'Banco de dados'!$F:$F)</f>
        <v>13209</v>
      </c>
      <c r="CS793" s="24">
        <f>_xlfn.XLOOKUP(CM793,'Banco de dados'!$B:$B,'Banco de dados'!$F:$F)</f>
        <v>0</v>
      </c>
      <c r="CT793" s="25">
        <v>0</v>
      </c>
      <c r="CU793" s="163">
        <v>10</v>
      </c>
      <c r="CV793" s="24" t="str">
        <f>IF(AI793&lt;=0.5,"Curto I",IF(AND(AI793&gt;='Braços de IP'!$B$9,AI793&lt;='Braços de IP'!$D$9),'Braços de IP'!$E$9,IF(AND(AI793&gt;='Braços de IP'!$B$10,AI793&lt;='Braços de IP'!$D$10),'Braços de IP'!$E$10,IF(AND(AI793&gt;='Braços de IP'!$B$11,AI793&lt;='Braços de IP'!$D$11),'Braços de IP'!$E$11,IF(AND(AI793&gt;='Braços de IP'!$B$12,AI793&lt;='Braços de IP'!$D$12),'Braços de IP'!$E$12,IF(AND(AI793&gt;='Braços de IP'!$B$13,AI793&lt;='Braços de IP'!$D$13),'Braços de IP'!$E$13,IF(AND(AI793&gt;='Braços de IP'!$B$14,AI793&lt;='Braços de IP'!$D$14),'Braços de IP'!$E$14,"ERRO")))))))</f>
        <v>Médio II</v>
      </c>
      <c r="CW793" s="25"/>
      <c r="CX793" s="24" t="str">
        <f>IF($CW793="","",VLOOKUP($CW793,'Braços de IP'!$E$9:$I$15,2,0))</f>
        <v/>
      </c>
      <c r="CY793" s="27" t="str">
        <f>IF($CW793="","",VLOOKUP($CW793,'Braços de IP'!$E$9:$I$15,5,0))</f>
        <v/>
      </c>
      <c r="CZ793" s="24"/>
      <c r="DA793" s="24"/>
      <c r="DB793" s="24"/>
      <c r="DC793" s="24"/>
      <c r="DD793" s="24"/>
      <c r="DE793" s="24"/>
      <c r="DF793" s="28">
        <v>50</v>
      </c>
      <c r="DG793" s="29">
        <v>150</v>
      </c>
      <c r="DH793" s="28">
        <v>200</v>
      </c>
      <c r="DI793" s="30">
        <v>0.66666666666666674</v>
      </c>
      <c r="DJ793" s="32"/>
      <c r="DK793" s="15"/>
      <c r="DL793" s="15" t="s">
        <v>141</v>
      </c>
      <c r="DM793" s="15"/>
      <c r="DN793" s="33">
        <v>0.66666666666666663</v>
      </c>
    </row>
    <row r="794" spans="1:118" ht="15.75" hidden="1" customHeight="1" x14ac:dyDescent="0.3">
      <c r="A794" s="156" t="s">
        <v>1018</v>
      </c>
      <c r="B794" s="156"/>
      <c r="C794" t="s">
        <v>1006</v>
      </c>
      <c r="D794" s="159">
        <v>265</v>
      </c>
      <c r="E794" s="159" t="s">
        <v>132</v>
      </c>
      <c r="F794" s="15" t="s">
        <v>438</v>
      </c>
      <c r="G794" s="15">
        <v>-29.99147803</v>
      </c>
      <c r="H794" s="15">
        <v>-50.137585510000001</v>
      </c>
      <c r="I794" s="15" t="s">
        <v>319</v>
      </c>
      <c r="J794" s="15" t="s">
        <v>135</v>
      </c>
      <c r="K794" s="15" t="s">
        <v>136</v>
      </c>
      <c r="L794" s="15" t="s">
        <v>137</v>
      </c>
      <c r="M794" s="15">
        <v>50</v>
      </c>
      <c r="N794" s="15">
        <v>0</v>
      </c>
      <c r="O794" s="15">
        <v>0</v>
      </c>
      <c r="P794" s="15">
        <v>300</v>
      </c>
      <c r="Q794" s="20">
        <v>2</v>
      </c>
      <c r="R794" s="16">
        <v>1.5</v>
      </c>
      <c r="S794" s="16">
        <v>7.5</v>
      </c>
      <c r="T794" s="15"/>
      <c r="U794" s="15"/>
      <c r="V794" s="15">
        <v>0</v>
      </c>
      <c r="W794" s="15">
        <v>5</v>
      </c>
      <c r="X794" s="15">
        <v>2.5</v>
      </c>
      <c r="Y794" s="15">
        <v>0</v>
      </c>
      <c r="Z794" s="15">
        <v>0</v>
      </c>
      <c r="AA794" s="15">
        <v>0</v>
      </c>
      <c r="AB794" s="15">
        <v>0</v>
      </c>
      <c r="AC794" s="15" t="s">
        <v>149</v>
      </c>
      <c r="AD794" s="15" t="s">
        <v>139</v>
      </c>
      <c r="AE794" s="15">
        <v>28.7</v>
      </c>
      <c r="AF794" s="15">
        <v>7</v>
      </c>
      <c r="AG794" s="15">
        <v>2</v>
      </c>
      <c r="AH794" s="15">
        <v>3</v>
      </c>
      <c r="AI794" s="15">
        <v>2.5</v>
      </c>
      <c r="AJ794" s="16">
        <f t="shared" si="411"/>
        <v>-0.5</v>
      </c>
      <c r="AK794" s="16" t="s">
        <v>135</v>
      </c>
      <c r="AL794" s="16" t="s">
        <v>135</v>
      </c>
      <c r="AM794" s="15" t="s">
        <v>140</v>
      </c>
      <c r="AN794" s="16">
        <f t="shared" si="412"/>
        <v>4</v>
      </c>
      <c r="AO794" s="16">
        <v>0</v>
      </c>
      <c r="AP794" s="16">
        <v>0</v>
      </c>
      <c r="AQ794" s="16">
        <v>0</v>
      </c>
      <c r="AR794" s="16">
        <v>0</v>
      </c>
      <c r="AS794" s="16">
        <v>0</v>
      </c>
      <c r="AT794" s="16" t="s">
        <v>135</v>
      </c>
      <c r="AU794" s="17">
        <f t="shared" si="413"/>
        <v>0</v>
      </c>
      <c r="AV794" s="17"/>
      <c r="AW794" s="17">
        <f>VLOOKUP(I794,ABNT5101!$I$3:$J$9,2)</f>
        <v>20</v>
      </c>
      <c r="AX794" s="17">
        <f>VLOOKUP(I794,ABNT5101!$I$3:$M$9,5)</f>
        <v>0.28000000000000003</v>
      </c>
      <c r="AY794" s="131" t="str">
        <f>_xlfn.XLOOKUP(I794,ABNT5101!$I:$I,ABNT5101!$L:$L)</f>
        <v>-</v>
      </c>
      <c r="AZ794" s="131">
        <f>_xlfn.XLOOKUP(I794,ABNT5101!$I:$I,ABNT5101!M:M)</f>
        <v>0.28000000000000003</v>
      </c>
      <c r="BA794" s="131" t="str">
        <f>_xlfn.XLOOKUP(I794,ABNT5101!$I:$I,ABNT5101!N:N)</f>
        <v>-</v>
      </c>
      <c r="BB794" s="131">
        <f>_xlfn.XLOOKUP(I794,ABNT5101!$I:$I,ABNT5101!O:O)</f>
        <v>14</v>
      </c>
      <c r="BC794" s="18" t="str">
        <f t="shared" si="414"/>
        <v>ATENDE</v>
      </c>
      <c r="BD794" s="19">
        <f t="shared" si="415"/>
        <v>6.349999999999989E-2</v>
      </c>
      <c r="BE794" s="19">
        <f t="shared" si="416"/>
        <v>0.10714285714285698</v>
      </c>
      <c r="BF794" s="19" t="str">
        <f t="shared" si="417"/>
        <v>-</v>
      </c>
      <c r="BG794" s="20">
        <v>21.27</v>
      </c>
      <c r="BH794" s="20">
        <v>0.31</v>
      </c>
      <c r="BI794" s="20"/>
      <c r="BJ794" s="20"/>
      <c r="BK794" s="21"/>
      <c r="BL794" s="20"/>
      <c r="BM794" s="18" t="str">
        <f t="shared" si="418"/>
        <v>ATENDE</v>
      </c>
      <c r="BN794" s="18" t="str">
        <f t="shared" si="419"/>
        <v>ATENDE</v>
      </c>
      <c r="BO794" s="18" t="str">
        <f t="shared" si="420"/>
        <v>ATENDE</v>
      </c>
      <c r="BP794" s="18" t="str">
        <f t="shared" si="421"/>
        <v>ATENDE</v>
      </c>
      <c r="BQ794" s="22" t="str">
        <f t="shared" si="422"/>
        <v>C2</v>
      </c>
      <c r="BR794" s="22" t="str">
        <f t="shared" ref="BR794:BR799" si="432">K794</f>
        <v>P6</v>
      </c>
      <c r="BS794" s="23">
        <f t="shared" si="423"/>
        <v>8.73</v>
      </c>
      <c r="BT794" s="20">
        <v>29.19</v>
      </c>
      <c r="BU794" s="20">
        <v>15.92</v>
      </c>
      <c r="BV794" s="132">
        <f>IF(BR794="-","-",_xlfn.XLOOKUP(BR794,ABNT5101!$B$4:$B$9,ABNT5101!$C$4:$C$9))</f>
        <v>3</v>
      </c>
      <c r="BW794" s="132">
        <f>IF(BR794="-","-",_xlfn.XLOOKUP(BR794,ABNT5101!$B$4:$B$9,ABNT5101!$D$4:$D$9))</f>
        <v>0.6</v>
      </c>
      <c r="BX794" s="18" t="str">
        <f t="shared" si="424"/>
        <v>ATENDE</v>
      </c>
      <c r="BY794" s="18" t="str">
        <f t="shared" si="425"/>
        <v>ATENDE</v>
      </c>
      <c r="BZ794" s="18" t="str">
        <f t="shared" si="426"/>
        <v>ATENDE</v>
      </c>
      <c r="CA794" s="22" t="str">
        <f t="shared" ref="CA794:CA799" si="433">BR794</f>
        <v>P6</v>
      </c>
      <c r="CB794" s="23">
        <f t="shared" si="427"/>
        <v>1.9033333333333338</v>
      </c>
      <c r="CC794" s="22">
        <v>8.7100000000000009</v>
      </c>
      <c r="CD794" s="22">
        <v>3.93</v>
      </c>
      <c r="CE794" s="130">
        <f>IF(CA794="-","-",_xlfn.XLOOKUP(CA794,ABNT5101!$B$4:$B$9,ABNT5101!$C$4:$C$9))</f>
        <v>3</v>
      </c>
      <c r="CF794" s="130">
        <f>IF(CA794="-","-",_xlfn.XLOOKUP(CA794,ABNT5101!$B$4:$B$9,ABNT5101!$D$4:$D$9))</f>
        <v>0.6</v>
      </c>
      <c r="CG794" s="18" t="str">
        <f t="shared" si="428"/>
        <v>ATENDE</v>
      </c>
      <c r="CH794" s="18" t="str">
        <f t="shared" si="429"/>
        <v>ATENDE</v>
      </c>
      <c r="CI794" s="18" t="str">
        <f t="shared" si="430"/>
        <v>ATENDE</v>
      </c>
      <c r="CJ794" s="133" t="str">
        <f>_xlfn.XLOOKUP(CK794,'Banco de dados'!$B:$B,'Banco de dados'!$D:$D)</f>
        <v>LEDSTAR</v>
      </c>
      <c r="CK794" s="25" t="str">
        <f>'Banco de dados'!B19</f>
        <v xml:space="preserve"> SL VT 9.1 65W</v>
      </c>
      <c r="CL794" s="24" t="str">
        <f>_xlfn.XLOOKUP(CK794,'Banco de dados'!$B:$B,'Banco de dados'!$E:$E)</f>
        <v>LUM LED SL VT 9.1 65W</v>
      </c>
      <c r="CM794" s="24"/>
      <c r="CN794" s="24" t="e">
        <f>IF(CM794="-","-",_xlfn.XLOOKUP(CM794,'Banco de dados'!$B:$B,'Banco de dados'!$E:$E))</f>
        <v>#N/A</v>
      </c>
      <c r="CO794" s="26">
        <v>1</v>
      </c>
      <c r="CP794" s="24">
        <f>_xlfn.XLOOKUP(CK794,'Banco de dados'!$B:$B,'Banco de dados'!$H:$H)</f>
        <v>65</v>
      </c>
      <c r="CQ794" s="24">
        <f>_xlfn.XLOOKUP(CM794,'Banco de dados'!$B:$B,'Banco de dados'!$H:$H)</f>
        <v>0</v>
      </c>
      <c r="CR794" s="24">
        <f>_xlfn.XLOOKUP(CK794,'Banco de dados'!$B:$B,'Banco de dados'!$F:$F)</f>
        <v>10496</v>
      </c>
      <c r="CS794" s="24">
        <f>_xlfn.XLOOKUP(CM794,'Banco de dados'!$B:$B,'Banco de dados'!$F:$F)</f>
        <v>0</v>
      </c>
      <c r="CT794" s="25">
        <v>0</v>
      </c>
      <c r="CU794" s="25"/>
      <c r="CV794" s="24" t="str">
        <f>IF(AI794&lt;=0.5,"Curto I",IF(AND(AI794&gt;='Braços de IP'!$B$9,AI794&lt;='Braços de IP'!$D$9),'Braços de IP'!$E$9,IF(AND(AI794&gt;='Braços de IP'!$B$10,AI794&lt;='Braços de IP'!$D$10),'Braços de IP'!$E$10,IF(AND(AI794&gt;='Braços de IP'!$B$11,AI794&lt;='Braços de IP'!$D$11),'Braços de IP'!$E$11,IF(AND(AI794&gt;='Braços de IP'!$B$12,AI794&lt;='Braços de IP'!$D$12),'Braços de IP'!$E$12,IF(AND(AI794&gt;='Braços de IP'!$B$13,AI794&lt;='Braços de IP'!$D$13),'Braços de IP'!$E$13,IF(AND(AI794&gt;='Braços de IP'!$B$14,AI794&lt;='Braços de IP'!$D$14),'Braços de IP'!$E$14,"ERRO")))))))</f>
        <v>Médio II</v>
      </c>
      <c r="CW794" s="25"/>
      <c r="CX794" s="24" t="str">
        <f>IF($CW794="","",VLOOKUP($CW794,'Braços de IP'!$E$9:$I$15,2,0))</f>
        <v/>
      </c>
      <c r="CY794" s="27" t="str">
        <f>IF($CW794="","",VLOOKUP($CW794,'Braços de IP'!$E$9:$I$15,5,0))</f>
        <v/>
      </c>
      <c r="CZ794" s="24"/>
      <c r="DA794" s="24"/>
      <c r="DB794" s="24"/>
      <c r="DC794" s="24"/>
      <c r="DD794" s="24"/>
      <c r="DE794" s="24"/>
      <c r="DF794" s="28">
        <v>40</v>
      </c>
      <c r="DG794" s="29">
        <v>150</v>
      </c>
      <c r="DH794" s="28">
        <v>190</v>
      </c>
      <c r="DI794" s="30">
        <v>0.73333333333333339</v>
      </c>
      <c r="DJ794" s="32"/>
      <c r="DK794" s="15"/>
      <c r="DL794" s="15" t="s">
        <v>141</v>
      </c>
      <c r="DM794" s="15"/>
      <c r="DN794" s="33">
        <v>0.73333333333333328</v>
      </c>
    </row>
    <row r="795" spans="1:118" ht="15.75" hidden="1" customHeight="1" x14ac:dyDescent="0.3">
      <c r="A795" s="156" t="s">
        <v>1018</v>
      </c>
      <c r="B795" s="156"/>
      <c r="C795" t="s">
        <v>1006</v>
      </c>
      <c r="D795" s="159">
        <v>265</v>
      </c>
      <c r="E795" s="159" t="s">
        <v>132</v>
      </c>
      <c r="F795" s="15" t="s">
        <v>438</v>
      </c>
      <c r="G795" s="15">
        <v>-29.99147803</v>
      </c>
      <c r="H795" s="15">
        <v>-50.137585510000001</v>
      </c>
      <c r="I795" s="15" t="s">
        <v>319</v>
      </c>
      <c r="J795" s="15" t="s">
        <v>135</v>
      </c>
      <c r="K795" s="15" t="s">
        <v>136</v>
      </c>
      <c r="L795" s="15" t="s">
        <v>137</v>
      </c>
      <c r="M795" s="15">
        <v>50</v>
      </c>
      <c r="N795" s="15">
        <v>0</v>
      </c>
      <c r="O795" s="15">
        <v>0</v>
      </c>
      <c r="P795" s="15">
        <v>300</v>
      </c>
      <c r="Q795" s="20">
        <v>2</v>
      </c>
      <c r="R795" s="16">
        <v>1.5</v>
      </c>
      <c r="S795" s="16">
        <v>7.5</v>
      </c>
      <c r="T795" s="15"/>
      <c r="U795" s="15"/>
      <c r="V795" s="15">
        <v>0</v>
      </c>
      <c r="W795" s="15">
        <v>5</v>
      </c>
      <c r="X795" s="15">
        <v>2.5</v>
      </c>
      <c r="Y795" s="15">
        <v>0</v>
      </c>
      <c r="Z795" s="15">
        <v>0</v>
      </c>
      <c r="AA795" s="15">
        <v>0</v>
      </c>
      <c r="AB795" s="15">
        <v>0</v>
      </c>
      <c r="AC795" s="15" t="s">
        <v>149</v>
      </c>
      <c r="AD795" s="15" t="s">
        <v>139</v>
      </c>
      <c r="AE795" s="15">
        <v>28.7</v>
      </c>
      <c r="AF795" s="15">
        <v>7</v>
      </c>
      <c r="AG795" s="15">
        <v>2</v>
      </c>
      <c r="AH795" s="15">
        <v>3</v>
      </c>
      <c r="AI795" s="15">
        <v>2.5</v>
      </c>
      <c r="AJ795" s="16">
        <f t="shared" si="411"/>
        <v>-0.5</v>
      </c>
      <c r="AK795" s="16" t="s">
        <v>135</v>
      </c>
      <c r="AL795" s="16" t="s">
        <v>135</v>
      </c>
      <c r="AM795" s="15" t="s">
        <v>140</v>
      </c>
      <c r="AN795" s="16">
        <f t="shared" si="412"/>
        <v>4</v>
      </c>
      <c r="AO795" s="16">
        <v>0</v>
      </c>
      <c r="AP795" s="16">
        <v>0</v>
      </c>
      <c r="AQ795" s="16">
        <v>0</v>
      </c>
      <c r="AR795" s="16">
        <v>0</v>
      </c>
      <c r="AS795" s="16">
        <v>0</v>
      </c>
      <c r="AT795" s="16" t="s">
        <v>135</v>
      </c>
      <c r="AU795" s="17">
        <f t="shared" si="413"/>
        <v>0</v>
      </c>
      <c r="AV795" s="17"/>
      <c r="AW795" s="17">
        <f>VLOOKUP(I795,ABNT5101!$I$3:$J$9,2)</f>
        <v>20</v>
      </c>
      <c r="AX795" s="17">
        <f>VLOOKUP(I795,ABNT5101!$I$3:$M$9,5)</f>
        <v>0.28000000000000003</v>
      </c>
      <c r="AY795" s="131" t="str">
        <f>_xlfn.XLOOKUP(I795,ABNT5101!$I:$I,ABNT5101!$L:$L)</f>
        <v>-</v>
      </c>
      <c r="AZ795" s="131">
        <f>_xlfn.XLOOKUP(I795,ABNT5101!$I:$I,ABNT5101!M:M)</f>
        <v>0.28000000000000003</v>
      </c>
      <c r="BA795" s="131" t="str">
        <f>_xlfn.XLOOKUP(I795,ABNT5101!$I:$I,ABNT5101!N:N)</f>
        <v>-</v>
      </c>
      <c r="BB795" s="131">
        <f>_xlfn.XLOOKUP(I795,ABNT5101!$I:$I,ABNT5101!O:O)</f>
        <v>14</v>
      </c>
      <c r="BC795" s="18" t="str">
        <f t="shared" si="414"/>
        <v>ATENDE</v>
      </c>
      <c r="BD795" s="19">
        <f t="shared" si="415"/>
        <v>0.27049999999999996</v>
      </c>
      <c r="BE795" s="19">
        <f t="shared" si="416"/>
        <v>0.3214285714285714</v>
      </c>
      <c r="BF795" s="19" t="str">
        <f t="shared" si="417"/>
        <v>-</v>
      </c>
      <c r="BG795" s="20">
        <v>25.41</v>
      </c>
      <c r="BH795" s="20">
        <v>0.37</v>
      </c>
      <c r="BI795" s="20"/>
      <c r="BJ795" s="20"/>
      <c r="BK795" s="21"/>
      <c r="BL795" s="20"/>
      <c r="BM795" s="18" t="str">
        <f t="shared" si="418"/>
        <v>ATENDE</v>
      </c>
      <c r="BN795" s="18" t="str">
        <f t="shared" si="419"/>
        <v>ATENDE</v>
      </c>
      <c r="BO795" s="18" t="str">
        <f t="shared" si="420"/>
        <v>ATENDE</v>
      </c>
      <c r="BP795" s="18" t="str">
        <f t="shared" si="421"/>
        <v>ATENDE</v>
      </c>
      <c r="BQ795" s="22" t="str">
        <f t="shared" si="422"/>
        <v>C2</v>
      </c>
      <c r="BR795" s="22" t="str">
        <f t="shared" si="432"/>
        <v>P6</v>
      </c>
      <c r="BS795" s="23">
        <f t="shared" si="423"/>
        <v>12.016666666666666</v>
      </c>
      <c r="BT795" s="20">
        <v>39.049999999999997</v>
      </c>
      <c r="BU795" s="20">
        <v>21.15</v>
      </c>
      <c r="BV795" s="132">
        <f>IF(BR795="-","-",_xlfn.XLOOKUP(BR795,ABNT5101!$B$4:$B$9,ABNT5101!$C$4:$C$9))</f>
        <v>3</v>
      </c>
      <c r="BW795" s="132">
        <f>IF(BR795="-","-",_xlfn.XLOOKUP(BR795,ABNT5101!$B$4:$B$9,ABNT5101!$D$4:$D$9))</f>
        <v>0.6</v>
      </c>
      <c r="BX795" s="18" t="str">
        <f t="shared" si="424"/>
        <v>ATENDE</v>
      </c>
      <c r="BY795" s="18" t="str">
        <f t="shared" si="425"/>
        <v>ATENDE</v>
      </c>
      <c r="BZ795" s="18" t="str">
        <f t="shared" si="426"/>
        <v>ATENDE</v>
      </c>
      <c r="CA795" s="22" t="str">
        <f t="shared" si="433"/>
        <v>P6</v>
      </c>
      <c r="CB795" s="23">
        <f t="shared" si="427"/>
        <v>2.1833333333333336</v>
      </c>
      <c r="CC795" s="22">
        <v>9.5500000000000007</v>
      </c>
      <c r="CD795" s="22">
        <v>4.76</v>
      </c>
      <c r="CE795" s="130">
        <f>IF(CA795="-","-",_xlfn.XLOOKUP(CA795,ABNT5101!$B$4:$B$9,ABNT5101!$C$4:$C$9))</f>
        <v>3</v>
      </c>
      <c r="CF795" s="130">
        <f>IF(CA795="-","-",_xlfn.XLOOKUP(CA795,ABNT5101!$B$4:$B$9,ABNT5101!$D$4:$D$9))</f>
        <v>0.6</v>
      </c>
      <c r="CG795" s="18" t="str">
        <f t="shared" si="428"/>
        <v>ATENDE</v>
      </c>
      <c r="CH795" s="18" t="str">
        <f t="shared" si="429"/>
        <v>ATENDE</v>
      </c>
      <c r="CI795" s="18" t="str">
        <f t="shared" si="430"/>
        <v>ATENDE</v>
      </c>
      <c r="CJ795" s="133" t="str">
        <f>_xlfn.XLOOKUP(CK795,'Banco de dados'!$B:$B,'Banco de dados'!$D:$D)</f>
        <v>SX LIGHTING</v>
      </c>
      <c r="CK795" s="25" t="str">
        <f>'Banco de dados'!B59</f>
        <v>SX-INLPP070HF</v>
      </c>
      <c r="CL795" s="24" t="str">
        <f>_xlfn.XLOOKUP(CK795,'Banco de dados'!$B:$B,'Banco de dados'!$E:$E)</f>
        <v>SXINLPP070K40L12CZF7PHF</v>
      </c>
      <c r="CM795" s="24"/>
      <c r="CN795" s="24" t="e">
        <f>IF(CM795="-","-",_xlfn.XLOOKUP(CM795,'Banco de dados'!$B:$B,'Banco de dados'!$E:$E))</f>
        <v>#N/A</v>
      </c>
      <c r="CO795" s="26">
        <v>1</v>
      </c>
      <c r="CP795" s="24">
        <f>_xlfn.XLOOKUP(CK795,'Banco de dados'!$B:$B,'Banco de dados'!$H:$H)</f>
        <v>70</v>
      </c>
      <c r="CQ795" s="24">
        <f>_xlfn.XLOOKUP(CM795,'Banco de dados'!$B:$B,'Banco de dados'!$H:$H)</f>
        <v>0</v>
      </c>
      <c r="CR795" s="24">
        <f>_xlfn.XLOOKUP(CK795,'Banco de dados'!$B:$B,'Banco de dados'!$F:$F)</f>
        <v>11970</v>
      </c>
      <c r="CS795" s="24">
        <f>_xlfn.XLOOKUP(CM795,'Banco de dados'!$B:$B,'Banco de dados'!$F:$F)</f>
        <v>0</v>
      </c>
      <c r="CT795" s="25">
        <v>0</v>
      </c>
      <c r="CU795" s="25"/>
      <c r="CV795" s="24" t="str">
        <f>IF(AI795&lt;=0.5,"Curto I",IF(AND(AI795&gt;='Braços de IP'!$B$9,AI795&lt;='Braços de IP'!$D$9),'Braços de IP'!$E$9,IF(AND(AI795&gt;='Braços de IP'!$B$10,AI795&lt;='Braços de IP'!$D$10),'Braços de IP'!$E$10,IF(AND(AI795&gt;='Braços de IP'!$B$11,AI795&lt;='Braços de IP'!$D$11),'Braços de IP'!$E$11,IF(AND(AI795&gt;='Braços de IP'!$B$12,AI795&lt;='Braços de IP'!$D$12),'Braços de IP'!$E$12,IF(AND(AI795&gt;='Braços de IP'!$B$13,AI795&lt;='Braços de IP'!$D$13),'Braços de IP'!$E$13,IF(AND(AI795&gt;='Braços de IP'!$B$14,AI795&lt;='Braços de IP'!$D$14),'Braços de IP'!$E$14,"ERRO")))))))</f>
        <v>Médio II</v>
      </c>
      <c r="CW795" s="25"/>
      <c r="CX795" s="24" t="str">
        <f>IF($CW795="","",VLOOKUP($CW795,'Braços de IP'!$E$9:$I$15,2,0))</f>
        <v/>
      </c>
      <c r="CY795" s="27" t="str">
        <f>IF($CW795="","",VLOOKUP($CW795,'Braços de IP'!$E$9:$I$15,5,0))</f>
        <v/>
      </c>
      <c r="CZ795" s="24"/>
      <c r="DA795" s="24"/>
      <c r="DB795" s="24"/>
      <c r="DC795" s="24"/>
      <c r="DD795" s="24"/>
      <c r="DE795" s="24"/>
      <c r="DF795" s="28">
        <v>40</v>
      </c>
      <c r="DG795" s="29">
        <v>150</v>
      </c>
      <c r="DH795" s="28">
        <v>190</v>
      </c>
      <c r="DI795" s="30">
        <v>0.73333333333333339</v>
      </c>
      <c r="DJ795" s="32"/>
      <c r="DK795" s="15"/>
      <c r="DL795" s="15" t="s">
        <v>141</v>
      </c>
      <c r="DM795" s="15"/>
      <c r="DN795" s="33">
        <v>0.73333333333333328</v>
      </c>
    </row>
    <row r="796" spans="1:118" ht="15.75" hidden="1" customHeight="1" x14ac:dyDescent="0.3">
      <c r="A796" s="156" t="s">
        <v>1018</v>
      </c>
      <c r="B796" s="156"/>
      <c r="C796" t="s">
        <v>1006</v>
      </c>
      <c r="D796" s="159">
        <v>265</v>
      </c>
      <c r="E796" s="159" t="s">
        <v>132</v>
      </c>
      <c r="F796" s="15" t="s">
        <v>438</v>
      </c>
      <c r="G796" s="15">
        <v>-29.99147803</v>
      </c>
      <c r="H796" s="15">
        <v>-50.137585510000001</v>
      </c>
      <c r="I796" s="15" t="s">
        <v>319</v>
      </c>
      <c r="J796" s="15" t="s">
        <v>135</v>
      </c>
      <c r="K796" s="15" t="s">
        <v>136</v>
      </c>
      <c r="L796" s="15" t="s">
        <v>137</v>
      </c>
      <c r="M796" s="15">
        <v>50</v>
      </c>
      <c r="N796" s="15">
        <v>0</v>
      </c>
      <c r="O796" s="15">
        <v>0</v>
      </c>
      <c r="P796" s="15">
        <v>300</v>
      </c>
      <c r="Q796" s="20">
        <v>2</v>
      </c>
      <c r="R796" s="16">
        <v>1.5</v>
      </c>
      <c r="S796" s="16">
        <v>7.5</v>
      </c>
      <c r="T796" s="15"/>
      <c r="U796" s="15"/>
      <c r="V796" s="15">
        <v>0</v>
      </c>
      <c r="W796" s="15">
        <v>5</v>
      </c>
      <c r="X796" s="15">
        <v>2.5</v>
      </c>
      <c r="Y796" s="15">
        <v>0</v>
      </c>
      <c r="Z796" s="15">
        <v>0</v>
      </c>
      <c r="AA796" s="15">
        <v>0</v>
      </c>
      <c r="AB796" s="15">
        <v>0</v>
      </c>
      <c r="AC796" s="15" t="s">
        <v>149</v>
      </c>
      <c r="AD796" s="15" t="s">
        <v>139</v>
      </c>
      <c r="AE796" s="15">
        <v>28.7</v>
      </c>
      <c r="AF796" s="15">
        <v>7</v>
      </c>
      <c r="AG796" s="15">
        <v>2</v>
      </c>
      <c r="AH796" s="15">
        <v>3</v>
      </c>
      <c r="AI796" s="15">
        <v>2.5</v>
      </c>
      <c r="AJ796" s="16">
        <f t="shared" si="411"/>
        <v>-0.5</v>
      </c>
      <c r="AK796" s="16" t="s">
        <v>135</v>
      </c>
      <c r="AL796" s="16" t="s">
        <v>135</v>
      </c>
      <c r="AM796" s="15" t="s">
        <v>140</v>
      </c>
      <c r="AN796" s="16">
        <f t="shared" si="412"/>
        <v>4</v>
      </c>
      <c r="AO796" s="16">
        <v>0</v>
      </c>
      <c r="AP796" s="16">
        <v>0</v>
      </c>
      <c r="AQ796" s="16">
        <v>0</v>
      </c>
      <c r="AR796" s="16">
        <v>0</v>
      </c>
      <c r="AS796" s="16">
        <v>0</v>
      </c>
      <c r="AT796" s="16" t="s">
        <v>135</v>
      </c>
      <c r="AU796" s="17">
        <f t="shared" si="413"/>
        <v>0</v>
      </c>
      <c r="AV796" s="17"/>
      <c r="AW796" s="17">
        <f>VLOOKUP(I796,ABNT5101!$I$3:$J$9,2)</f>
        <v>20</v>
      </c>
      <c r="AX796" s="17">
        <f>VLOOKUP(I796,ABNT5101!$I$3:$M$9,5)</f>
        <v>0.28000000000000003</v>
      </c>
      <c r="AY796" s="131" t="str">
        <f>_xlfn.XLOOKUP(I796,ABNT5101!$I:$I,ABNT5101!$L:$L)</f>
        <v>-</v>
      </c>
      <c r="AZ796" s="131">
        <f>_xlfn.XLOOKUP(I796,ABNT5101!$I:$I,ABNT5101!M:M)</f>
        <v>0.28000000000000003</v>
      </c>
      <c r="BA796" s="131" t="str">
        <f>_xlfn.XLOOKUP(I796,ABNT5101!$I:$I,ABNT5101!N:N)</f>
        <v>-</v>
      </c>
      <c r="BB796" s="131">
        <f>_xlfn.XLOOKUP(I796,ABNT5101!$I:$I,ABNT5101!O:O)</f>
        <v>14</v>
      </c>
      <c r="BC796" s="18" t="str">
        <f t="shared" si="414"/>
        <v>ATENDE</v>
      </c>
      <c r="BD796" s="19">
        <f t="shared" si="415"/>
        <v>9.4500000000000028E-2</v>
      </c>
      <c r="BE796" s="19">
        <f t="shared" si="416"/>
        <v>0.5714285714285714</v>
      </c>
      <c r="BF796" s="19" t="str">
        <f t="shared" si="417"/>
        <v>-</v>
      </c>
      <c r="BG796" s="20">
        <v>21.89</v>
      </c>
      <c r="BH796" s="20">
        <v>0.44</v>
      </c>
      <c r="BI796" s="20"/>
      <c r="BJ796" s="20"/>
      <c r="BK796" s="21"/>
      <c r="BL796" s="20"/>
      <c r="BM796" s="18" t="str">
        <f t="shared" si="418"/>
        <v>ATENDE</v>
      </c>
      <c r="BN796" s="18" t="str">
        <f t="shared" si="419"/>
        <v>ATENDE</v>
      </c>
      <c r="BO796" s="18" t="str">
        <f t="shared" si="420"/>
        <v>ATENDE</v>
      </c>
      <c r="BP796" s="18" t="str">
        <f t="shared" si="421"/>
        <v>ATENDE</v>
      </c>
      <c r="BQ796" s="22" t="str">
        <f t="shared" si="422"/>
        <v>C2</v>
      </c>
      <c r="BR796" s="22" t="str">
        <f t="shared" si="432"/>
        <v>P6</v>
      </c>
      <c r="BS796" s="23">
        <f t="shared" si="423"/>
        <v>9.7866666666666671</v>
      </c>
      <c r="BT796" s="20">
        <v>32.36</v>
      </c>
      <c r="BU796" s="20">
        <v>21.61</v>
      </c>
      <c r="BV796" s="132">
        <f>IF(BR796="-","-",_xlfn.XLOOKUP(BR796,ABNT5101!$B$4:$B$9,ABNT5101!$C$4:$C$9))</f>
        <v>3</v>
      </c>
      <c r="BW796" s="132">
        <f>IF(BR796="-","-",_xlfn.XLOOKUP(BR796,ABNT5101!$B$4:$B$9,ABNT5101!$D$4:$D$9))</f>
        <v>0.6</v>
      </c>
      <c r="BX796" s="18" t="str">
        <f t="shared" si="424"/>
        <v>ATENDE</v>
      </c>
      <c r="BY796" s="18" t="str">
        <f t="shared" si="425"/>
        <v>ATENDE</v>
      </c>
      <c r="BZ796" s="18" t="str">
        <f t="shared" si="426"/>
        <v>ATENDE</v>
      </c>
      <c r="CA796" s="22" t="str">
        <f t="shared" si="433"/>
        <v>P6</v>
      </c>
      <c r="CB796" s="23">
        <f t="shared" si="427"/>
        <v>1</v>
      </c>
      <c r="CC796" s="22">
        <v>6</v>
      </c>
      <c r="CD796" s="22">
        <v>4</v>
      </c>
      <c r="CE796" s="130">
        <f>IF(CA796="-","-",_xlfn.XLOOKUP(CA796,ABNT5101!$B$4:$B$9,ABNT5101!$C$4:$C$9))</f>
        <v>3</v>
      </c>
      <c r="CF796" s="130">
        <f>IF(CA796="-","-",_xlfn.XLOOKUP(CA796,ABNT5101!$B$4:$B$9,ABNT5101!$D$4:$D$9))</f>
        <v>0.6</v>
      </c>
      <c r="CG796" s="18" t="str">
        <f t="shared" si="428"/>
        <v>ATENDE</v>
      </c>
      <c r="CH796" s="18" t="str">
        <f t="shared" si="429"/>
        <v>ATENDE</v>
      </c>
      <c r="CI796" s="18" t="str">
        <f t="shared" si="430"/>
        <v>ATENDE</v>
      </c>
      <c r="CJ796" s="133" t="str">
        <f>_xlfn.XLOOKUP(CK796,'Banco de dados'!$B:$B,'Banco de dados'!$D:$D)</f>
        <v>TECNOWATT</v>
      </c>
      <c r="CK796" s="25" t="str">
        <f>'Banco de dados'!B72</f>
        <v xml:space="preserve">SIGSAGPTLRRSSNDL_68W_83IBBRS
</v>
      </c>
      <c r="CL796" s="24" t="str">
        <f>_xlfn.XLOOKUP(CK796,'Banco de dados'!$B:$B,'Banco de dados'!$E:$E)</f>
        <v>SIGSAGPTLRRSSNDL_68W_83IBBRS
1-10C1MUN6.5</v>
      </c>
      <c r="CM796" s="24"/>
      <c r="CN796" s="24" t="e">
        <f>IF(CM796="-","-",_xlfn.XLOOKUP(CM796,'Banco de dados'!$B:$B,'Banco de dados'!$E:$E))</f>
        <v>#N/A</v>
      </c>
      <c r="CO796" s="26">
        <v>1</v>
      </c>
      <c r="CP796" s="24">
        <f>_xlfn.XLOOKUP(CK796,'Banco de dados'!$B:$B,'Banco de dados'!$H:$H)</f>
        <v>68</v>
      </c>
      <c r="CQ796" s="24">
        <f>_xlfn.XLOOKUP(CM796,'Banco de dados'!$B:$B,'Banco de dados'!$H:$H)</f>
        <v>0</v>
      </c>
      <c r="CR796" s="24">
        <f>_xlfn.XLOOKUP(CK796,'Banco de dados'!$B:$B,'Banco de dados'!$F:$F)</f>
        <v>10884</v>
      </c>
      <c r="CS796" s="24">
        <f>_xlfn.XLOOKUP(CM796,'Banco de dados'!$B:$B,'Banco de dados'!$F:$F)</f>
        <v>0</v>
      </c>
      <c r="CT796" s="25">
        <v>0</v>
      </c>
      <c r="CU796" s="25"/>
      <c r="CV796" s="24" t="str">
        <f>IF(AI796&lt;=0.5,"Curto I",IF(AND(AI796&gt;='Braços de IP'!$B$9,AI796&lt;='Braços de IP'!$D$9),'Braços de IP'!$E$9,IF(AND(AI796&gt;='Braços de IP'!$B$10,AI796&lt;='Braços de IP'!$D$10),'Braços de IP'!$E$10,IF(AND(AI796&gt;='Braços de IP'!$B$11,AI796&lt;='Braços de IP'!$D$11),'Braços de IP'!$E$11,IF(AND(AI796&gt;='Braços de IP'!$B$12,AI796&lt;='Braços de IP'!$D$12),'Braços de IP'!$E$12,IF(AND(AI796&gt;='Braços de IP'!$B$13,AI796&lt;='Braços de IP'!$D$13),'Braços de IP'!$E$13,IF(AND(AI796&gt;='Braços de IP'!$B$14,AI796&lt;='Braços de IP'!$D$14),'Braços de IP'!$E$14,"ERRO")))))))</f>
        <v>Médio II</v>
      </c>
      <c r="CW796" s="25"/>
      <c r="CX796" s="24" t="str">
        <f>IF($CW796="","",VLOOKUP($CW796,'Braços de IP'!$E$9:$I$15,2,0))</f>
        <v/>
      </c>
      <c r="CY796" s="27" t="str">
        <f>IF($CW796="","",VLOOKUP($CW796,'Braços de IP'!$E$9:$I$15,5,0))</f>
        <v/>
      </c>
      <c r="CZ796" s="24"/>
      <c r="DA796" s="24"/>
      <c r="DB796" s="24"/>
      <c r="DC796" s="24"/>
      <c r="DD796" s="24"/>
      <c r="DE796" s="24"/>
      <c r="DF796" s="28">
        <v>40</v>
      </c>
      <c r="DG796" s="29">
        <v>150</v>
      </c>
      <c r="DH796" s="28">
        <v>190</v>
      </c>
      <c r="DI796" s="30">
        <v>0.73333333333333339</v>
      </c>
      <c r="DJ796" s="32"/>
      <c r="DK796" s="15"/>
      <c r="DL796" s="15" t="s">
        <v>141</v>
      </c>
      <c r="DM796" s="15"/>
      <c r="DN796" s="33">
        <v>0.73333333333333328</v>
      </c>
    </row>
    <row r="797" spans="1:118" ht="15.75" hidden="1" customHeight="1" x14ac:dyDescent="0.3">
      <c r="C797" t="s">
        <v>1006</v>
      </c>
      <c r="D797" s="15">
        <v>266</v>
      </c>
      <c r="E797" s="15" t="s">
        <v>132</v>
      </c>
      <c r="F797" s="15" t="s">
        <v>439</v>
      </c>
      <c r="G797" s="15">
        <v>-29.992645639999999</v>
      </c>
      <c r="H797" s="15">
        <v>-50.13648354</v>
      </c>
      <c r="I797" s="15" t="s">
        <v>134</v>
      </c>
      <c r="J797" s="15" t="s">
        <v>135</v>
      </c>
      <c r="K797" s="15" t="s">
        <v>136</v>
      </c>
      <c r="L797" s="15" t="s">
        <v>148</v>
      </c>
      <c r="M797" s="15">
        <v>100</v>
      </c>
      <c r="N797" s="15">
        <v>17</v>
      </c>
      <c r="O797" s="15">
        <v>0</v>
      </c>
      <c r="P797" s="15">
        <v>300</v>
      </c>
      <c r="Q797" s="20">
        <v>2</v>
      </c>
      <c r="R797" s="16">
        <v>2</v>
      </c>
      <c r="S797" s="16">
        <v>8</v>
      </c>
      <c r="T797" s="15"/>
      <c r="U797" s="15"/>
      <c r="V797" s="15">
        <v>0</v>
      </c>
      <c r="W797" s="15">
        <v>2</v>
      </c>
      <c r="X797" s="15">
        <v>0</v>
      </c>
      <c r="Y797" s="15">
        <v>0</v>
      </c>
      <c r="Z797" s="15">
        <v>0</v>
      </c>
      <c r="AA797" s="15">
        <v>0</v>
      </c>
      <c r="AB797" s="15">
        <v>0</v>
      </c>
      <c r="AC797" s="15" t="s">
        <v>138</v>
      </c>
      <c r="AD797" s="15" t="s">
        <v>139</v>
      </c>
      <c r="AE797" s="15">
        <v>42.3</v>
      </c>
      <c r="AF797" s="15">
        <v>7</v>
      </c>
      <c r="AG797" s="15">
        <v>1</v>
      </c>
      <c r="AH797" s="15">
        <v>0.4</v>
      </c>
      <c r="AI797" s="15">
        <v>1.3</v>
      </c>
      <c r="AJ797" s="16">
        <f t="shared" si="411"/>
        <v>0.9</v>
      </c>
      <c r="AK797" s="16" t="s">
        <v>135</v>
      </c>
      <c r="AL797" s="16" t="s">
        <v>135</v>
      </c>
      <c r="AM797" s="15" t="s">
        <v>140</v>
      </c>
      <c r="AN797" s="16">
        <f t="shared" si="412"/>
        <v>2</v>
      </c>
      <c r="AO797" s="16">
        <v>0</v>
      </c>
      <c r="AP797" s="16">
        <v>0</v>
      </c>
      <c r="AQ797" s="16">
        <v>0</v>
      </c>
      <c r="AR797" s="16">
        <v>0</v>
      </c>
      <c r="AS797" s="16">
        <v>0</v>
      </c>
      <c r="AT797" s="16" t="s">
        <v>135</v>
      </c>
      <c r="AU797" s="17">
        <f t="shared" si="413"/>
        <v>0</v>
      </c>
      <c r="AV797" s="17"/>
      <c r="AW797" s="17">
        <f>VLOOKUP(I797,ABNT5101!$I$3:$J$9,2)</f>
        <v>7.5</v>
      </c>
      <c r="AX797" s="17">
        <f>VLOOKUP(I797,ABNT5101!$I$3:$M$9,5)</f>
        <v>0.18</v>
      </c>
      <c r="AY797" s="131" t="str">
        <f>_xlfn.XLOOKUP(I797,ABNT5101!$I:$I,ABNT5101!$L:$L)</f>
        <v>-</v>
      </c>
      <c r="AZ797" s="131">
        <f>_xlfn.XLOOKUP(I797,ABNT5101!$I:$I,ABNT5101!M:M)</f>
        <v>0.18</v>
      </c>
      <c r="BA797" s="131" t="str">
        <f>_xlfn.XLOOKUP(I797,ABNT5101!$I:$I,ABNT5101!N:N)</f>
        <v>-</v>
      </c>
      <c r="BB797" s="131">
        <f>_xlfn.XLOOKUP(I797,ABNT5101!$I:$I,ABNT5101!O:O)</f>
        <v>16</v>
      </c>
      <c r="BC797" s="18" t="str">
        <f t="shared" si="414"/>
        <v>ATENDE</v>
      </c>
      <c r="BD797" s="19">
        <f t="shared" si="415"/>
        <v>0.1226666666666667</v>
      </c>
      <c r="BE797" s="19">
        <f t="shared" si="416"/>
        <v>0.44444444444444464</v>
      </c>
      <c r="BF797" s="19" t="str">
        <f t="shared" si="417"/>
        <v>-</v>
      </c>
      <c r="BG797" s="20">
        <v>8.42</v>
      </c>
      <c r="BH797" s="20">
        <v>0.26</v>
      </c>
      <c r="BI797" s="20"/>
      <c r="BJ797" s="20"/>
      <c r="BK797" s="21"/>
      <c r="BL797" s="20"/>
      <c r="BM797" s="18" t="str">
        <f t="shared" si="418"/>
        <v>ATENDE</v>
      </c>
      <c r="BN797" s="18" t="str">
        <f t="shared" si="419"/>
        <v>ATENDE</v>
      </c>
      <c r="BO797" s="18" t="str">
        <f t="shared" si="420"/>
        <v>ATENDE</v>
      </c>
      <c r="BP797" s="18" t="str">
        <f t="shared" si="421"/>
        <v>ATENDE</v>
      </c>
      <c r="BQ797" s="22" t="str">
        <f t="shared" si="422"/>
        <v>C5</v>
      </c>
      <c r="BR797" s="22" t="str">
        <f t="shared" si="432"/>
        <v>P6</v>
      </c>
      <c r="BS797" s="23">
        <f t="shared" si="423"/>
        <v>1.56</v>
      </c>
      <c r="BT797" s="20">
        <v>7.68</v>
      </c>
      <c r="BU797" s="20">
        <v>1.72</v>
      </c>
      <c r="BV797" s="132">
        <f>IF(BR797="-","-",_xlfn.XLOOKUP(BR797,ABNT5101!$B$4:$B$9,ABNT5101!$C$4:$C$9))</f>
        <v>3</v>
      </c>
      <c r="BW797" s="132">
        <f>IF(BR797="-","-",_xlfn.XLOOKUP(BR797,ABNT5101!$B$4:$B$9,ABNT5101!$D$4:$D$9))</f>
        <v>0.6</v>
      </c>
      <c r="BX797" s="18" t="str">
        <f t="shared" si="424"/>
        <v>ATENDE</v>
      </c>
      <c r="BY797" s="18" t="str">
        <f t="shared" si="425"/>
        <v>ATENDE</v>
      </c>
      <c r="BZ797" s="18" t="str">
        <f t="shared" si="426"/>
        <v>ATENDE</v>
      </c>
      <c r="CA797" s="22" t="str">
        <f t="shared" si="433"/>
        <v>P6</v>
      </c>
      <c r="CB797" s="23">
        <f t="shared" si="427"/>
        <v>0.47</v>
      </c>
      <c r="CC797" s="22">
        <v>4.41</v>
      </c>
      <c r="CD797" s="22">
        <v>1.61</v>
      </c>
      <c r="CE797" s="130">
        <f>IF(CA797="-","-",_xlfn.XLOOKUP(CA797,ABNT5101!$B$4:$B$9,ABNT5101!$C$4:$C$9))</f>
        <v>3</v>
      </c>
      <c r="CF797" s="130">
        <f>IF(CA797="-","-",_xlfn.XLOOKUP(CA797,ABNT5101!$B$4:$B$9,ABNT5101!$D$4:$D$9))</f>
        <v>0.6</v>
      </c>
      <c r="CG797" s="18" t="str">
        <f t="shared" si="428"/>
        <v>ATENDE</v>
      </c>
      <c r="CH797" s="18" t="str">
        <f t="shared" si="429"/>
        <v>ATENDE</v>
      </c>
      <c r="CI797" s="18" t="str">
        <f t="shared" si="430"/>
        <v>ATENDE</v>
      </c>
      <c r="CJ797" s="133" t="str">
        <f>_xlfn.XLOOKUP(CK797,'Banco de dados'!$B:$B,'Banco de dados'!$D:$D)</f>
        <v>LEDSTAR</v>
      </c>
      <c r="CK797" s="25" t="s">
        <v>711</v>
      </c>
      <c r="CL797" s="24" t="str">
        <f>_xlfn.XLOOKUP(CK797,'Banco de dados'!$B:$B,'Banco de dados'!$E:$E)</f>
        <v>LUM LED SL VT 9.1 44W</v>
      </c>
      <c r="CM797" s="24"/>
      <c r="CN797" s="24" t="e">
        <f>IF(CM797="-","-",_xlfn.XLOOKUP(CM797,'Banco de dados'!$B:$B,'Banco de dados'!$E:$E))</f>
        <v>#N/A</v>
      </c>
      <c r="CO797" s="26">
        <v>1</v>
      </c>
      <c r="CP797" s="24">
        <f>_xlfn.XLOOKUP(CK797,'Banco de dados'!$B:$B,'Banco de dados'!$H:$H)</f>
        <v>44</v>
      </c>
      <c r="CQ797" s="24" t="e">
        <f>_xlfn.XLOOKUP(CM797,'Banco de dados'!$B:$B,'Banco de dados'!$H:$H)</f>
        <v>#N/A</v>
      </c>
      <c r="CR797" s="24">
        <f>_xlfn.XLOOKUP(CK797,'Banco de dados'!$B:$B,'Banco de dados'!$F:$F)</f>
        <v>7657.99</v>
      </c>
      <c r="CS797" s="24">
        <f>_xlfn.XLOOKUP(CM797,'Banco de dados'!$B:$B,'Banco de dados'!$F:$F)</f>
        <v>0</v>
      </c>
      <c r="CT797" s="25">
        <v>0</v>
      </c>
      <c r="CU797" s="25"/>
      <c r="CV797" s="24" t="str">
        <f>IF(AI797&lt;=0.5,"Curto I",IF(AND(AI797&gt;='Braços de IP'!$B$9,AI797&lt;='Braços de IP'!$D$9),'Braços de IP'!$E$9,IF(AND(AI797&gt;='Braços de IP'!$B$10,AI797&lt;='Braços de IP'!$D$10),'Braços de IP'!$E$10,IF(AND(AI797&gt;='Braços de IP'!$B$11,AI797&lt;='Braços de IP'!$D$11),'Braços de IP'!$E$11,IF(AND(AI797&gt;='Braços de IP'!$B$12,AI797&lt;='Braços de IP'!$D$12),'Braços de IP'!$E$12,IF(AND(AI797&gt;='Braços de IP'!$B$13,AI797&lt;='Braços de IP'!$D$13),'Braços de IP'!$E$13,IF(AND(AI797&gt;='Braços de IP'!$B$14,AI797&lt;='Braços de IP'!$D$14),'Braços de IP'!$E$14,"ERRO")))))))</f>
        <v>Curto II</v>
      </c>
      <c r="CW797" s="25"/>
      <c r="CX797" s="24" t="str">
        <f>IF($CW797="","",VLOOKUP($CW797,'Braços de IP'!$E$9:$I$15,2,0))</f>
        <v/>
      </c>
      <c r="CY797" s="27" t="str">
        <f>IF($CW797="","",VLOOKUP($CW797,'Braços de IP'!$E$9:$I$15,5,0))</f>
        <v/>
      </c>
      <c r="CZ797" s="24"/>
      <c r="DA797" s="24"/>
      <c r="DB797" s="24"/>
      <c r="DC797" s="24"/>
      <c r="DD797" s="24"/>
      <c r="DE797" s="24"/>
      <c r="DF797" s="28">
        <v>40</v>
      </c>
      <c r="DG797" s="29">
        <v>150</v>
      </c>
      <c r="DH797" s="28">
        <v>190</v>
      </c>
      <c r="DI797" s="30">
        <v>0.73333333333333339</v>
      </c>
      <c r="DJ797" s="32"/>
      <c r="DK797" s="15"/>
      <c r="DL797" s="15" t="s">
        <v>141</v>
      </c>
      <c r="DM797" s="15"/>
      <c r="DN797" s="33">
        <v>0.73333333333333328</v>
      </c>
    </row>
    <row r="798" spans="1:118" ht="15.75" hidden="1" customHeight="1" x14ac:dyDescent="0.3">
      <c r="C798" t="s">
        <v>1006</v>
      </c>
      <c r="D798" s="15">
        <v>266</v>
      </c>
      <c r="E798" s="15" t="s">
        <v>132</v>
      </c>
      <c r="F798" s="15" t="s">
        <v>439</v>
      </c>
      <c r="G798" s="15">
        <v>-29.992645639999999</v>
      </c>
      <c r="H798" s="15">
        <v>-50.13648354</v>
      </c>
      <c r="I798" s="15" t="s">
        <v>134</v>
      </c>
      <c r="J798" s="15" t="s">
        <v>135</v>
      </c>
      <c r="K798" s="15" t="s">
        <v>136</v>
      </c>
      <c r="L798" s="15" t="s">
        <v>148</v>
      </c>
      <c r="M798" s="15">
        <v>100</v>
      </c>
      <c r="N798" s="15">
        <v>17</v>
      </c>
      <c r="O798" s="15">
        <v>0</v>
      </c>
      <c r="P798" s="15">
        <v>300</v>
      </c>
      <c r="Q798" s="20">
        <v>2</v>
      </c>
      <c r="R798" s="16">
        <v>2</v>
      </c>
      <c r="S798" s="16">
        <v>8</v>
      </c>
      <c r="T798" s="15"/>
      <c r="U798" s="15"/>
      <c r="V798" s="15">
        <v>0</v>
      </c>
      <c r="W798" s="15">
        <v>2</v>
      </c>
      <c r="X798" s="15">
        <v>0</v>
      </c>
      <c r="Y798" s="15">
        <v>0</v>
      </c>
      <c r="Z798" s="15">
        <v>0</v>
      </c>
      <c r="AA798" s="15">
        <v>0</v>
      </c>
      <c r="AB798" s="15">
        <v>0</v>
      </c>
      <c r="AC798" s="15" t="s">
        <v>138</v>
      </c>
      <c r="AD798" s="15" t="s">
        <v>139</v>
      </c>
      <c r="AE798" s="15">
        <v>42.3</v>
      </c>
      <c r="AF798" s="15">
        <v>7</v>
      </c>
      <c r="AG798" s="15">
        <v>1</v>
      </c>
      <c r="AH798" s="15">
        <v>0.4</v>
      </c>
      <c r="AI798" s="15">
        <v>1.3</v>
      </c>
      <c r="AJ798" s="16">
        <f t="shared" si="411"/>
        <v>0.9</v>
      </c>
      <c r="AK798" s="16" t="s">
        <v>135</v>
      </c>
      <c r="AL798" s="16" t="s">
        <v>135</v>
      </c>
      <c r="AM798" s="15" t="s">
        <v>140</v>
      </c>
      <c r="AN798" s="16">
        <f t="shared" si="412"/>
        <v>2</v>
      </c>
      <c r="AO798" s="16">
        <v>0</v>
      </c>
      <c r="AP798" s="16">
        <v>0</v>
      </c>
      <c r="AQ798" s="16">
        <v>0</v>
      </c>
      <c r="AR798" s="16">
        <v>0</v>
      </c>
      <c r="AS798" s="16">
        <v>0</v>
      </c>
      <c r="AT798" s="16" t="s">
        <v>135</v>
      </c>
      <c r="AU798" s="17">
        <f t="shared" si="413"/>
        <v>0</v>
      </c>
      <c r="AV798" s="17"/>
      <c r="AW798" s="17">
        <f>VLOOKUP(I798,ABNT5101!$I$3:$J$9,2)</f>
        <v>7.5</v>
      </c>
      <c r="AX798" s="17">
        <f>VLOOKUP(I798,ABNT5101!$I$3:$M$9,5)</f>
        <v>0.18</v>
      </c>
      <c r="AY798" s="131" t="str">
        <f>_xlfn.XLOOKUP(I798,ABNT5101!$I:$I,ABNT5101!$L:$L)</f>
        <v>-</v>
      </c>
      <c r="AZ798" s="131">
        <f>_xlfn.XLOOKUP(I798,ABNT5101!$I:$I,ABNT5101!M:M)</f>
        <v>0.18</v>
      </c>
      <c r="BA798" s="131" t="str">
        <f>_xlfn.XLOOKUP(I798,ABNT5101!$I:$I,ABNT5101!N:N)</f>
        <v>-</v>
      </c>
      <c r="BB798" s="131">
        <f>_xlfn.XLOOKUP(I798,ABNT5101!$I:$I,ABNT5101!O:O)</f>
        <v>16</v>
      </c>
      <c r="BC798" s="18" t="str">
        <f t="shared" si="414"/>
        <v>ATENDE</v>
      </c>
      <c r="BD798" s="19">
        <f t="shared" si="415"/>
        <v>6.4000000000000057E-2</v>
      </c>
      <c r="BE798" s="19">
        <f t="shared" si="416"/>
        <v>0.33333333333333326</v>
      </c>
      <c r="BF798" s="19" t="str">
        <f t="shared" si="417"/>
        <v>-</v>
      </c>
      <c r="BG798" s="20">
        <v>7.98</v>
      </c>
      <c r="BH798" s="20">
        <v>0.24</v>
      </c>
      <c r="BI798" s="20"/>
      <c r="BJ798" s="20"/>
      <c r="BK798" s="21"/>
      <c r="BL798" s="20"/>
      <c r="BM798" s="18" t="str">
        <f t="shared" si="418"/>
        <v>ATENDE</v>
      </c>
      <c r="BN798" s="18" t="str">
        <f t="shared" si="419"/>
        <v>ATENDE</v>
      </c>
      <c r="BO798" s="18" t="str">
        <f t="shared" si="420"/>
        <v>ATENDE</v>
      </c>
      <c r="BP798" s="18" t="str">
        <f t="shared" si="421"/>
        <v>ATENDE</v>
      </c>
      <c r="BQ798" s="22" t="str">
        <f t="shared" si="422"/>
        <v>C5</v>
      </c>
      <c r="BR798" s="22" t="str">
        <f t="shared" si="432"/>
        <v>P6</v>
      </c>
      <c r="BS798" s="23">
        <f t="shared" si="423"/>
        <v>1.4433333333333334</v>
      </c>
      <c r="BT798" s="20">
        <v>7.33</v>
      </c>
      <c r="BU798" s="20">
        <v>1.03</v>
      </c>
      <c r="BV798" s="132">
        <f>IF(BR798="-","-",_xlfn.XLOOKUP(BR798,ABNT5101!$B$4:$B$9,ABNT5101!$C$4:$C$9))</f>
        <v>3</v>
      </c>
      <c r="BW798" s="132">
        <f>IF(BR798="-","-",_xlfn.XLOOKUP(BR798,ABNT5101!$B$4:$B$9,ABNT5101!$D$4:$D$9))</f>
        <v>0.6</v>
      </c>
      <c r="BX798" s="18" t="str">
        <f t="shared" si="424"/>
        <v>ATENDE</v>
      </c>
      <c r="BY798" s="18" t="str">
        <f t="shared" si="425"/>
        <v>ATENDE</v>
      </c>
      <c r="BZ798" s="18" t="str">
        <f t="shared" si="426"/>
        <v>ATENDE</v>
      </c>
      <c r="CA798" s="22" t="str">
        <f t="shared" si="433"/>
        <v>P6</v>
      </c>
      <c r="CB798" s="23">
        <f t="shared" si="427"/>
        <v>0.11333333333333329</v>
      </c>
      <c r="CC798" s="22">
        <v>3.34</v>
      </c>
      <c r="CD798" s="22">
        <v>1.19</v>
      </c>
      <c r="CE798" s="130">
        <f>IF(CA798="-","-",_xlfn.XLOOKUP(CA798,ABNT5101!$B$4:$B$9,ABNT5101!$C$4:$C$9))</f>
        <v>3</v>
      </c>
      <c r="CF798" s="130">
        <f>IF(CA798="-","-",_xlfn.XLOOKUP(CA798,ABNT5101!$B$4:$B$9,ABNT5101!$D$4:$D$9))</f>
        <v>0.6</v>
      </c>
      <c r="CG798" s="18" t="str">
        <f t="shared" si="428"/>
        <v>ATENDE</v>
      </c>
      <c r="CH798" s="18" t="str">
        <f t="shared" si="429"/>
        <v>ATENDE</v>
      </c>
      <c r="CI798" s="18" t="str">
        <f t="shared" si="430"/>
        <v>ATENDE</v>
      </c>
      <c r="CJ798" s="133" t="str">
        <f>_xlfn.XLOOKUP(CK798,'Banco de dados'!$B:$B,'Banco de dados'!$D:$D)</f>
        <v>SX LIGHTING</v>
      </c>
      <c r="CK798" s="25" t="s">
        <v>803</v>
      </c>
      <c r="CL798" s="24" t="str">
        <f>_xlfn.XLOOKUP(CK798,'Banco de dados'!$B:$B,'Banco de dados'!$E:$E)</f>
        <v>SXINEVO040K40L12CZF7PHF</v>
      </c>
      <c r="CM798" s="24"/>
      <c r="CN798" s="24">
        <f>IF(CM798="-","-",_xlfn.XLOOKUP(CM798,'Banco de dados'!$B:$B,'Banco de dados'!$E:$E))</f>
        <v>0</v>
      </c>
      <c r="CO798" s="26">
        <v>1</v>
      </c>
      <c r="CP798" s="24">
        <f>_xlfn.XLOOKUP(CK798,'Banco de dados'!$B:$B,'Banco de dados'!$H:$H)</f>
        <v>39</v>
      </c>
      <c r="CQ798" s="24">
        <f>_xlfn.XLOOKUP(CM798,'Banco de dados'!$B:$B,'Banco de dados'!$H:$H)</f>
        <v>0</v>
      </c>
      <c r="CR798" s="24">
        <f>_xlfn.XLOOKUP(CK798,'Banco de dados'!$B:$B,'Banco de dados'!$F:$F)</f>
        <v>6552</v>
      </c>
      <c r="CS798" s="24">
        <f>_xlfn.XLOOKUP(CM798,'Banco de dados'!$B:$B,'Banco de dados'!$F:$F)</f>
        <v>0</v>
      </c>
      <c r="CT798" s="25">
        <v>0</v>
      </c>
      <c r="CU798" s="25"/>
      <c r="CV798" s="24" t="str">
        <f>IF(AI798&lt;=0.5,"Curto I",IF(AND(AI798&gt;='Braços de IP'!$B$9,AI798&lt;='Braços de IP'!$D$9),'Braços de IP'!$E$9,IF(AND(AI798&gt;='Braços de IP'!$B$10,AI798&lt;='Braços de IP'!$D$10),'Braços de IP'!$E$10,IF(AND(AI798&gt;='Braços de IP'!$B$11,AI798&lt;='Braços de IP'!$D$11),'Braços de IP'!$E$11,IF(AND(AI798&gt;='Braços de IP'!$B$12,AI798&lt;='Braços de IP'!$D$12),'Braços de IP'!$E$12,IF(AND(AI798&gt;='Braços de IP'!$B$13,AI798&lt;='Braços de IP'!$D$13),'Braços de IP'!$E$13,IF(AND(AI798&gt;='Braços de IP'!$B$14,AI798&lt;='Braços de IP'!$D$14),'Braços de IP'!$E$14,"ERRO")))))))</f>
        <v>Curto II</v>
      </c>
      <c r="CW798" s="25"/>
      <c r="CX798" s="24" t="str">
        <f>IF($CW798="","",VLOOKUP($CW798,'Braços de IP'!$E$9:$I$15,2,0))</f>
        <v/>
      </c>
      <c r="CY798" s="27" t="str">
        <f>IF($CW798="","",VLOOKUP($CW798,'Braços de IP'!$E$9:$I$15,5,0))</f>
        <v/>
      </c>
      <c r="CZ798" s="24"/>
      <c r="DA798" s="24"/>
      <c r="DB798" s="24"/>
      <c r="DC798" s="24"/>
      <c r="DD798" s="24"/>
      <c r="DE798" s="24"/>
      <c r="DF798" s="28">
        <v>40</v>
      </c>
      <c r="DG798" s="29">
        <v>150</v>
      </c>
      <c r="DH798" s="28">
        <v>190</v>
      </c>
      <c r="DI798" s="30">
        <v>0.73333333333333339</v>
      </c>
      <c r="DJ798" s="32"/>
      <c r="DK798" s="15"/>
      <c r="DL798" s="15" t="s">
        <v>141</v>
      </c>
      <c r="DM798" s="15"/>
      <c r="DN798" s="33">
        <v>0.73333333333333328</v>
      </c>
    </row>
    <row r="799" spans="1:118" ht="15.75" customHeight="1" x14ac:dyDescent="0.3">
      <c r="C799" t="s">
        <v>1006</v>
      </c>
      <c r="D799" s="15">
        <v>266</v>
      </c>
      <c r="E799" s="15" t="s">
        <v>132</v>
      </c>
      <c r="F799" s="15" t="s">
        <v>439</v>
      </c>
      <c r="G799" s="15">
        <v>-29.992645639999999</v>
      </c>
      <c r="H799" s="15">
        <v>-50.13648354</v>
      </c>
      <c r="I799" s="15" t="s">
        <v>134</v>
      </c>
      <c r="J799" s="15" t="s">
        <v>135</v>
      </c>
      <c r="K799" s="15" t="s">
        <v>136</v>
      </c>
      <c r="L799" s="15" t="s">
        <v>148</v>
      </c>
      <c r="M799" s="15">
        <v>100</v>
      </c>
      <c r="N799" s="15">
        <v>17</v>
      </c>
      <c r="O799" s="15">
        <v>0</v>
      </c>
      <c r="P799" s="15">
        <v>300</v>
      </c>
      <c r="Q799" s="20">
        <v>2</v>
      </c>
      <c r="R799" s="16">
        <v>2</v>
      </c>
      <c r="S799" s="16">
        <v>8</v>
      </c>
      <c r="T799" s="15"/>
      <c r="U799" s="15"/>
      <c r="V799" s="15">
        <v>0</v>
      </c>
      <c r="W799" s="15">
        <v>2</v>
      </c>
      <c r="X799" s="15">
        <v>0</v>
      </c>
      <c r="Y799" s="15">
        <v>0</v>
      </c>
      <c r="Z799" s="15">
        <v>0</v>
      </c>
      <c r="AA799" s="15">
        <v>0</v>
      </c>
      <c r="AB799" s="15">
        <v>0</v>
      </c>
      <c r="AC799" s="15" t="s">
        <v>138</v>
      </c>
      <c r="AD799" s="15" t="s">
        <v>139</v>
      </c>
      <c r="AE799" s="15">
        <v>42.3</v>
      </c>
      <c r="AF799" s="15">
        <v>7</v>
      </c>
      <c r="AG799" s="15">
        <v>1</v>
      </c>
      <c r="AH799" s="15">
        <v>0.4</v>
      </c>
      <c r="AI799" s="15">
        <v>1.3</v>
      </c>
      <c r="AJ799" s="16">
        <f t="shared" si="411"/>
        <v>0.9</v>
      </c>
      <c r="AK799" s="16" t="s">
        <v>135</v>
      </c>
      <c r="AL799" s="16" t="s">
        <v>135</v>
      </c>
      <c r="AM799" s="15" t="s">
        <v>140</v>
      </c>
      <c r="AN799" s="16">
        <f t="shared" si="412"/>
        <v>2</v>
      </c>
      <c r="AO799" s="16">
        <v>0</v>
      </c>
      <c r="AP799" s="16">
        <v>0</v>
      </c>
      <c r="AQ799" s="16">
        <v>0</v>
      </c>
      <c r="AR799" s="16">
        <v>0</v>
      </c>
      <c r="AS799" s="16">
        <v>0</v>
      </c>
      <c r="AT799" s="16" t="s">
        <v>135</v>
      </c>
      <c r="AU799" s="17">
        <f t="shared" si="413"/>
        <v>0</v>
      </c>
      <c r="AV799" s="17"/>
      <c r="AW799" s="17">
        <f>VLOOKUP(I799,ABNT5101!$I$3:$J$9,2)</f>
        <v>7.5</v>
      </c>
      <c r="AX799" s="17">
        <f>VLOOKUP(I799,ABNT5101!$I$3:$M$9,5)</f>
        <v>0.18</v>
      </c>
      <c r="AY799" s="131" t="str">
        <f>_xlfn.XLOOKUP(I799,ABNT5101!$I:$I,ABNT5101!$L:$L)</f>
        <v>-</v>
      </c>
      <c r="AZ799" s="131">
        <f>_xlfn.XLOOKUP(I799,ABNT5101!$I:$I,ABNT5101!M:M)</f>
        <v>0.18</v>
      </c>
      <c r="BA799" s="131" t="str">
        <f>_xlfn.XLOOKUP(I799,ABNT5101!$I:$I,ABNT5101!N:N)</f>
        <v>-</v>
      </c>
      <c r="BB799" s="131">
        <f>_xlfn.XLOOKUP(I799,ABNT5101!$I:$I,ABNT5101!O:O)</f>
        <v>16</v>
      </c>
      <c r="BC799" s="18" t="str">
        <f t="shared" si="414"/>
        <v>ATENDE</v>
      </c>
      <c r="BD799" s="19">
        <f t="shared" si="415"/>
        <v>0.18400000000000016</v>
      </c>
      <c r="BE799" s="19">
        <f t="shared" si="416"/>
        <v>0</v>
      </c>
      <c r="BF799" s="19" t="str">
        <f t="shared" si="417"/>
        <v>-</v>
      </c>
      <c r="BG799" s="20">
        <v>8.8800000000000008</v>
      </c>
      <c r="BH799" s="20">
        <v>0.18</v>
      </c>
      <c r="BI799" s="20"/>
      <c r="BJ799" s="20"/>
      <c r="BK799" s="21"/>
      <c r="BL799" s="20"/>
      <c r="BM799" s="18" t="str">
        <f t="shared" si="418"/>
        <v>ATENDE</v>
      </c>
      <c r="BN799" s="18" t="str">
        <f t="shared" si="419"/>
        <v>ATENDE</v>
      </c>
      <c r="BO799" s="18" t="str">
        <f t="shared" si="420"/>
        <v>ATENDE</v>
      </c>
      <c r="BP799" s="18" t="str">
        <f t="shared" si="421"/>
        <v>ATENDE</v>
      </c>
      <c r="BQ799" s="22" t="str">
        <f t="shared" si="422"/>
        <v>C5</v>
      </c>
      <c r="BR799" s="22" t="str">
        <f t="shared" si="432"/>
        <v>P6</v>
      </c>
      <c r="BS799" s="23">
        <f t="shared" si="423"/>
        <v>0.94666666666666655</v>
      </c>
      <c r="BT799" s="20">
        <v>5.84</v>
      </c>
      <c r="BU799" s="20">
        <v>1.1000000000000001</v>
      </c>
      <c r="BV799" s="132">
        <f>IF(BR799="-","-",_xlfn.XLOOKUP(BR799,ABNT5101!$B$4:$B$9,ABNT5101!$C$4:$C$9))</f>
        <v>3</v>
      </c>
      <c r="BW799" s="132">
        <f>IF(BR799="-","-",_xlfn.XLOOKUP(BR799,ABNT5101!$B$4:$B$9,ABNT5101!$D$4:$D$9))</f>
        <v>0.6</v>
      </c>
      <c r="BX799" s="18" t="str">
        <f t="shared" si="424"/>
        <v>ATENDE</v>
      </c>
      <c r="BY799" s="18" t="str">
        <f t="shared" si="425"/>
        <v>ATENDE</v>
      </c>
      <c r="BZ799" s="18" t="str">
        <f t="shared" si="426"/>
        <v>ATENDE</v>
      </c>
      <c r="CA799" s="22" t="str">
        <f t="shared" si="433"/>
        <v>P6</v>
      </c>
      <c r="CB799" s="23">
        <f t="shared" si="427"/>
        <v>0.47666666666666657</v>
      </c>
      <c r="CC799" s="22">
        <v>4.43</v>
      </c>
      <c r="CD799" s="22">
        <v>1.17</v>
      </c>
      <c r="CE799" s="130">
        <f>IF(CA799="-","-",_xlfn.XLOOKUP(CA799,ABNT5101!$B$4:$B$9,ABNT5101!$C$4:$C$9))</f>
        <v>3</v>
      </c>
      <c r="CF799" s="130">
        <f>IF(CA799="-","-",_xlfn.XLOOKUP(CA799,ABNT5101!$B$4:$B$9,ABNT5101!$D$4:$D$9))</f>
        <v>0.6</v>
      </c>
      <c r="CG799" s="18" t="str">
        <f t="shared" si="428"/>
        <v>ATENDE</v>
      </c>
      <c r="CH799" s="18" t="str">
        <f t="shared" si="429"/>
        <v>ATENDE</v>
      </c>
      <c r="CI799" s="18" t="str">
        <f t="shared" si="430"/>
        <v>ATENDE</v>
      </c>
      <c r="CJ799" s="133" t="str">
        <f>_xlfn.XLOOKUP(CK799,'Banco de dados'!$B:$B,'Banco de dados'!$D:$D)</f>
        <v>TECNOWATT</v>
      </c>
      <c r="CK799" s="25" t="s">
        <v>826</v>
      </c>
      <c r="CL799" s="24" t="str">
        <f>_xlfn.XLOOKUP(CK799,'Banco de dados'!$B:$B,'Banco de dados'!$E:$E)</f>
        <v>SIGSAGPTLRRSSNDL_40W_50IBBRS
1-10C1MUN6.5</v>
      </c>
      <c r="CM799" s="24"/>
      <c r="CN799" s="24">
        <f>IF(CM799="-","-",_xlfn.XLOOKUP(CM799,'Banco de dados'!$B:$B,'Banco de dados'!$E:$E))</f>
        <v>0</v>
      </c>
      <c r="CO799" s="26">
        <v>1</v>
      </c>
      <c r="CP799" s="24">
        <f>_xlfn.XLOOKUP(CK799,'Banco de dados'!$B:$B,'Banco de dados'!$H:$H)</f>
        <v>40</v>
      </c>
      <c r="CQ799" s="24">
        <f>_xlfn.XLOOKUP(CM799,'Banco de dados'!$B:$B,'Banco de dados'!$H:$H)</f>
        <v>0</v>
      </c>
      <c r="CR799" s="24">
        <f>_xlfn.XLOOKUP(CK799,'Banco de dados'!$B:$B,'Banco de dados'!$F:$F)</f>
        <v>6641</v>
      </c>
      <c r="CS799" s="24">
        <f>_xlfn.XLOOKUP(CM799,'Banco de dados'!$B:$B,'Banco de dados'!$F:$F)</f>
        <v>0</v>
      </c>
      <c r="CT799" s="25">
        <v>0</v>
      </c>
      <c r="CU799" s="25"/>
      <c r="CV799" s="24" t="str">
        <f>IF(AI799&lt;=0.5,"Curto I",IF(AND(AI799&gt;='Braços de IP'!$B$9,AI799&lt;='Braços de IP'!$D$9),'Braços de IP'!$E$9,IF(AND(AI799&gt;='Braços de IP'!$B$10,AI799&lt;='Braços de IP'!$D$10),'Braços de IP'!$E$10,IF(AND(AI799&gt;='Braços de IP'!$B$11,AI799&lt;='Braços de IP'!$D$11),'Braços de IP'!$E$11,IF(AND(AI799&gt;='Braços de IP'!$B$12,AI799&lt;='Braços de IP'!$D$12),'Braços de IP'!$E$12,IF(AND(AI799&gt;='Braços de IP'!$B$13,AI799&lt;='Braços de IP'!$D$13),'Braços de IP'!$E$13,IF(AND(AI799&gt;='Braços de IP'!$B$14,AI799&lt;='Braços de IP'!$D$14),'Braços de IP'!$E$14,"ERRO")))))))</f>
        <v>Curto II</v>
      </c>
      <c r="CW799" s="25" t="s">
        <v>152</v>
      </c>
      <c r="CX799" s="24">
        <f>IF($CW799="","",VLOOKUP($CW799,'Braços de IP'!$E$9:$I$15,2,0))</f>
        <v>2.4</v>
      </c>
      <c r="CY799" s="27">
        <f>IF($CW799="","",VLOOKUP($CW799,'Braços de IP'!$E$9:$I$15,5,0))</f>
        <v>7.5</v>
      </c>
      <c r="CZ799" s="24"/>
      <c r="DA799" s="24"/>
      <c r="DB799" s="24"/>
      <c r="DC799" s="24"/>
      <c r="DD799" s="24"/>
      <c r="DE799" s="24"/>
      <c r="DF799" s="28">
        <v>40</v>
      </c>
      <c r="DG799" s="29">
        <v>150</v>
      </c>
      <c r="DH799" s="28">
        <v>190</v>
      </c>
      <c r="DI799" s="30">
        <v>0.73333333333333339</v>
      </c>
      <c r="DJ799" s="32"/>
      <c r="DK799" s="15"/>
      <c r="DL799" s="15" t="s">
        <v>141</v>
      </c>
      <c r="DM799" s="15"/>
      <c r="DN799" s="33">
        <v>0.73333333333333328</v>
      </c>
    </row>
    <row r="800" spans="1:118" ht="15.75" hidden="1" customHeight="1" x14ac:dyDescent="0.3">
      <c r="C800" t="s">
        <v>1006</v>
      </c>
      <c r="D800" s="15">
        <v>267</v>
      </c>
      <c r="E800" s="15" t="s">
        <v>132</v>
      </c>
      <c r="F800" s="15" t="s">
        <v>440</v>
      </c>
      <c r="G800" s="15">
        <v>-29.994063749999999</v>
      </c>
      <c r="H800" s="15">
        <v>-50.137622620000002</v>
      </c>
      <c r="I800" s="15" t="s">
        <v>134</v>
      </c>
      <c r="J800" s="15" t="s">
        <v>135</v>
      </c>
      <c r="K800" s="15" t="s">
        <v>136</v>
      </c>
      <c r="L800" s="15" t="s">
        <v>148</v>
      </c>
      <c r="M800" s="15">
        <v>100</v>
      </c>
      <c r="N800" s="15">
        <v>17</v>
      </c>
      <c r="O800" s="15">
        <v>0</v>
      </c>
      <c r="P800" s="15">
        <v>300</v>
      </c>
      <c r="Q800" s="20">
        <v>2</v>
      </c>
      <c r="R800" s="16">
        <v>2.5</v>
      </c>
      <c r="S800" s="16">
        <v>7</v>
      </c>
      <c r="T800" s="15"/>
      <c r="U800" s="15"/>
      <c r="V800" s="15">
        <v>0</v>
      </c>
      <c r="W800" s="15">
        <v>2.5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 t="s">
        <v>138</v>
      </c>
      <c r="AD800" s="15" t="s">
        <v>139</v>
      </c>
      <c r="AE800" s="15">
        <v>34.5</v>
      </c>
      <c r="AF800" s="15">
        <v>7</v>
      </c>
      <c r="AG800" s="15">
        <v>1</v>
      </c>
      <c r="AH800" s="15">
        <v>0.4</v>
      </c>
      <c r="AI800" s="15">
        <v>1.3</v>
      </c>
      <c r="AJ800" s="16">
        <f t="shared" si="411"/>
        <v>0.9</v>
      </c>
      <c r="AK800" s="16" t="s">
        <v>135</v>
      </c>
      <c r="AL800" s="16" t="s">
        <v>135</v>
      </c>
      <c r="AM800" s="15" t="s">
        <v>140</v>
      </c>
      <c r="AN800" s="16">
        <f t="shared" si="412"/>
        <v>2</v>
      </c>
      <c r="AO800" s="16">
        <v>0</v>
      </c>
      <c r="AP800" s="16">
        <v>0</v>
      </c>
      <c r="AQ800" s="16">
        <v>0</v>
      </c>
      <c r="AR800" s="16">
        <v>0</v>
      </c>
      <c r="AS800" s="16">
        <v>0</v>
      </c>
      <c r="AT800" s="16" t="s">
        <v>135</v>
      </c>
      <c r="AU800" s="17">
        <f t="shared" si="413"/>
        <v>0</v>
      </c>
      <c r="AV800" s="17"/>
      <c r="AW800" s="17">
        <f>VLOOKUP(I800,ABNT5101!$I$3:$J$9,2)</f>
        <v>7.5</v>
      </c>
      <c r="AX800" s="17">
        <f>VLOOKUP(I800,ABNT5101!$I$3:$M$9,5)</f>
        <v>0.18</v>
      </c>
      <c r="AY800" s="131" t="str">
        <f>_xlfn.XLOOKUP(I800,ABNT5101!$I:$I,ABNT5101!$L:$L)</f>
        <v>-</v>
      </c>
      <c r="AZ800" s="131">
        <f>_xlfn.XLOOKUP(I800,ABNT5101!$I:$I,ABNT5101!M:M)</f>
        <v>0.18</v>
      </c>
      <c r="BA800" s="131" t="str">
        <f>_xlfn.XLOOKUP(I800,ABNT5101!$I:$I,ABNT5101!N:N)</f>
        <v>-</v>
      </c>
      <c r="BB800" s="131">
        <f>_xlfn.XLOOKUP(I800,ABNT5101!$I:$I,ABNT5101!O:O)</f>
        <v>16</v>
      </c>
      <c r="BC800" s="18" t="str">
        <f t="shared" si="414"/>
        <v>ATENDE</v>
      </c>
      <c r="BD800" s="19">
        <f t="shared" si="415"/>
        <v>0.43333333333333335</v>
      </c>
      <c r="BE800" s="19">
        <f t="shared" si="416"/>
        <v>1.1111111111111112</v>
      </c>
      <c r="BF800" s="19" t="str">
        <f t="shared" si="417"/>
        <v>-</v>
      </c>
      <c r="BG800" s="20">
        <v>10.75</v>
      </c>
      <c r="BH800" s="20">
        <v>0.38</v>
      </c>
      <c r="BI800" s="20"/>
      <c r="BJ800" s="20"/>
      <c r="BK800" s="21"/>
      <c r="BL800" s="20"/>
      <c r="BM800" s="18" t="str">
        <f t="shared" si="418"/>
        <v>ATENDE</v>
      </c>
      <c r="BN800" s="18" t="str">
        <f t="shared" si="419"/>
        <v>ATENDE</v>
      </c>
      <c r="BO800" s="18" t="str">
        <f t="shared" si="420"/>
        <v>ATENDE</v>
      </c>
      <c r="BP800" s="18" t="str">
        <f t="shared" si="421"/>
        <v>ATENDE</v>
      </c>
      <c r="BQ800" s="22" t="str">
        <f t="shared" si="422"/>
        <v>C5</v>
      </c>
      <c r="BR800" s="22" t="s">
        <v>286</v>
      </c>
      <c r="BS800" s="23">
        <f t="shared" si="423"/>
        <v>0.19999999999999996</v>
      </c>
      <c r="BT800" s="20">
        <v>9</v>
      </c>
      <c r="BU800" s="20">
        <v>3.15</v>
      </c>
      <c r="BV800" s="132">
        <f>IF(BR800="-","-",_xlfn.XLOOKUP(BR800,ABNT5101!$B$4:$B$9,ABNT5101!$C$4:$C$9))</f>
        <v>7.5</v>
      </c>
      <c r="BW800" s="132">
        <f>IF(BR800="-","-",_xlfn.XLOOKUP(BR800,ABNT5101!$B$4:$B$9,ABNT5101!$D$4:$D$9))</f>
        <v>1.5</v>
      </c>
      <c r="BX800" s="18" t="str">
        <f t="shared" si="424"/>
        <v>ATENDE</v>
      </c>
      <c r="BY800" s="18" t="str">
        <f t="shared" si="425"/>
        <v>ATENDE</v>
      </c>
      <c r="BZ800" s="18" t="str">
        <f t="shared" si="426"/>
        <v>ATENDE</v>
      </c>
      <c r="CA800" s="22" t="s">
        <v>135</v>
      </c>
      <c r="CB800" s="23" t="e">
        <f t="shared" si="427"/>
        <v>#VALUE!</v>
      </c>
      <c r="CC800" s="22">
        <v>6.34</v>
      </c>
      <c r="CD800" s="22">
        <v>3.04</v>
      </c>
      <c r="CE800" s="130" t="str">
        <f>IF(CA800="-","-",_xlfn.XLOOKUP(CA800,ABNT5101!$B$4:$B$9,ABNT5101!$C$4:$C$9))</f>
        <v>-</v>
      </c>
      <c r="CF800" s="130" t="str">
        <f>IF(CA800="-","-",_xlfn.XLOOKUP(CA800,ABNT5101!$B$4:$B$9,ABNT5101!$D$4:$D$9))</f>
        <v>-</v>
      </c>
      <c r="CG800" s="18" t="str">
        <f t="shared" si="428"/>
        <v>-</v>
      </c>
      <c r="CH800" s="18" t="str">
        <f t="shared" si="429"/>
        <v>-</v>
      </c>
      <c r="CI800" s="18" t="str">
        <f t="shared" si="430"/>
        <v>-</v>
      </c>
      <c r="CJ800" s="133" t="str">
        <f>_xlfn.XLOOKUP(CK800,'Banco de dados'!$B:$B,'Banco de dados'!$D:$D)</f>
        <v>LEDSTAR</v>
      </c>
      <c r="CK800" s="25" t="s">
        <v>711</v>
      </c>
      <c r="CL800" s="24" t="str">
        <f>_xlfn.XLOOKUP(CK800,'Banco de dados'!$B:$B,'Banco de dados'!$E:$E)</f>
        <v>LUM LED SL VT 9.1 44W</v>
      </c>
      <c r="CM800" s="24"/>
      <c r="CN800" s="24" t="e">
        <f>IF(CM800="-","-",_xlfn.XLOOKUP(CM800,'Banco de dados'!$B:$B,'Banco de dados'!$E:$E))</f>
        <v>#N/A</v>
      </c>
      <c r="CO800" s="26">
        <v>1</v>
      </c>
      <c r="CP800" s="24">
        <f>_xlfn.XLOOKUP(CK800,'Banco de dados'!$B:$B,'Banco de dados'!$H:$H)</f>
        <v>44</v>
      </c>
      <c r="CQ800" s="24">
        <f>_xlfn.XLOOKUP(CM800,'Banco de dados'!$B:$B,'Banco de dados'!$H:$H)</f>
        <v>0</v>
      </c>
      <c r="CR800" s="24">
        <f>_xlfn.XLOOKUP(CK800,'Banco de dados'!$B:$B,'Banco de dados'!$F:$F)</f>
        <v>7657.99</v>
      </c>
      <c r="CS800" s="24">
        <f>_xlfn.XLOOKUP(CM800,'Banco de dados'!$B:$B,'Banco de dados'!$F:$F)</f>
        <v>0</v>
      </c>
      <c r="CT800" s="25">
        <v>0</v>
      </c>
      <c r="CU800" s="25"/>
      <c r="CV800" s="24" t="str">
        <f>IF(AI800&lt;=0.5,"Curto I",IF(AND(AI800&gt;='Braços de IP'!$B$9,AI800&lt;='Braços de IP'!$D$9),'Braços de IP'!$E$9,IF(AND(AI800&gt;='Braços de IP'!$B$10,AI800&lt;='Braços de IP'!$D$10),'Braços de IP'!$E$10,IF(AND(AI800&gt;='Braços de IP'!$B$11,AI800&lt;='Braços de IP'!$D$11),'Braços de IP'!$E$11,IF(AND(AI800&gt;='Braços de IP'!$B$12,AI800&lt;='Braços de IP'!$D$12),'Braços de IP'!$E$12,IF(AND(AI800&gt;='Braços de IP'!$B$13,AI800&lt;='Braços de IP'!$D$13),'Braços de IP'!$E$13,IF(AND(AI800&gt;='Braços de IP'!$B$14,AI800&lt;='Braços de IP'!$D$14),'Braços de IP'!$E$14,"ERRO")))))))</f>
        <v>Curto II</v>
      </c>
      <c r="CW800" s="25"/>
      <c r="CX800" s="24" t="str">
        <f>IF($CW800="","",VLOOKUP($CW800,'Braços de IP'!$E$9:$I$15,2,0))</f>
        <v/>
      </c>
      <c r="CY800" s="27" t="str">
        <f>IF($CW800="","",VLOOKUP($CW800,'Braços de IP'!$E$9:$I$15,5,0))</f>
        <v/>
      </c>
      <c r="CZ800" s="24"/>
      <c r="DA800" s="24"/>
      <c r="DB800" s="24"/>
      <c r="DC800" s="24"/>
      <c r="DD800" s="24"/>
      <c r="DE800" s="24"/>
      <c r="DF800" s="28">
        <v>40</v>
      </c>
      <c r="DG800" s="29">
        <v>150</v>
      </c>
      <c r="DH800" s="28">
        <v>190</v>
      </c>
      <c r="DI800" s="30">
        <v>0.73333333333333339</v>
      </c>
      <c r="DJ800" s="32"/>
      <c r="DK800" s="15"/>
      <c r="DL800" s="15" t="s">
        <v>141</v>
      </c>
      <c r="DM800" s="15"/>
      <c r="DN800" s="33">
        <v>0.73333333333333328</v>
      </c>
    </row>
    <row r="801" spans="3:119" ht="15.75" hidden="1" customHeight="1" x14ac:dyDescent="0.3">
      <c r="C801" t="s">
        <v>1006</v>
      </c>
      <c r="D801" s="15">
        <v>267</v>
      </c>
      <c r="E801" s="15" t="s">
        <v>132</v>
      </c>
      <c r="F801" s="15" t="s">
        <v>440</v>
      </c>
      <c r="G801" s="15">
        <v>-29.994063749999999</v>
      </c>
      <c r="H801" s="15">
        <v>-50.137622620000002</v>
      </c>
      <c r="I801" s="15" t="s">
        <v>134</v>
      </c>
      <c r="J801" s="15" t="s">
        <v>135</v>
      </c>
      <c r="K801" s="15" t="s">
        <v>136</v>
      </c>
      <c r="L801" s="15" t="s">
        <v>148</v>
      </c>
      <c r="M801" s="15">
        <v>100</v>
      </c>
      <c r="N801" s="15">
        <v>17</v>
      </c>
      <c r="O801" s="15">
        <v>0</v>
      </c>
      <c r="P801" s="15">
        <v>300</v>
      </c>
      <c r="Q801" s="20">
        <v>2</v>
      </c>
      <c r="R801" s="16">
        <v>2.5</v>
      </c>
      <c r="S801" s="16">
        <v>7</v>
      </c>
      <c r="T801" s="15"/>
      <c r="U801" s="15"/>
      <c r="V801" s="15">
        <v>0</v>
      </c>
      <c r="W801" s="15">
        <v>2.5</v>
      </c>
      <c r="X801" s="15">
        <v>0</v>
      </c>
      <c r="Y801" s="15">
        <v>0</v>
      </c>
      <c r="Z801" s="15">
        <v>0</v>
      </c>
      <c r="AA801" s="15">
        <v>0</v>
      </c>
      <c r="AB801" s="15">
        <v>0</v>
      </c>
      <c r="AC801" s="15" t="s">
        <v>138</v>
      </c>
      <c r="AD801" s="15" t="s">
        <v>139</v>
      </c>
      <c r="AE801" s="15">
        <v>34.5</v>
      </c>
      <c r="AF801" s="15">
        <v>7</v>
      </c>
      <c r="AG801" s="15">
        <v>1</v>
      </c>
      <c r="AH801" s="15">
        <v>0.4</v>
      </c>
      <c r="AI801" s="15">
        <v>1.3</v>
      </c>
      <c r="AJ801" s="16">
        <f t="shared" si="411"/>
        <v>0.9</v>
      </c>
      <c r="AK801" s="16" t="s">
        <v>135</v>
      </c>
      <c r="AL801" s="16" t="s">
        <v>135</v>
      </c>
      <c r="AM801" s="15" t="s">
        <v>140</v>
      </c>
      <c r="AN801" s="16">
        <f t="shared" si="412"/>
        <v>2</v>
      </c>
      <c r="AO801" s="16">
        <v>0</v>
      </c>
      <c r="AP801" s="16">
        <v>0</v>
      </c>
      <c r="AQ801" s="16">
        <v>0</v>
      </c>
      <c r="AR801" s="16">
        <v>0</v>
      </c>
      <c r="AS801" s="16">
        <v>0</v>
      </c>
      <c r="AT801" s="16" t="s">
        <v>135</v>
      </c>
      <c r="AU801" s="17">
        <f t="shared" si="413"/>
        <v>0</v>
      </c>
      <c r="AV801" s="17"/>
      <c r="AW801" s="17">
        <f>VLOOKUP(I801,ABNT5101!$I$3:$J$9,2)</f>
        <v>7.5</v>
      </c>
      <c r="AX801" s="17">
        <f>VLOOKUP(I801,ABNT5101!$I$3:$M$9,5)</f>
        <v>0.18</v>
      </c>
      <c r="AY801" s="131" t="str">
        <f>_xlfn.XLOOKUP(I801,ABNT5101!$I:$I,ABNT5101!$L:$L)</f>
        <v>-</v>
      </c>
      <c r="AZ801" s="131">
        <f>_xlfn.XLOOKUP(I801,ABNT5101!$I:$I,ABNT5101!M:M)</f>
        <v>0.18</v>
      </c>
      <c r="BA801" s="131" t="str">
        <f>_xlfn.XLOOKUP(I801,ABNT5101!$I:$I,ABNT5101!N:N)</f>
        <v>-</v>
      </c>
      <c r="BB801" s="131">
        <f>_xlfn.XLOOKUP(I801,ABNT5101!$I:$I,ABNT5101!O:O)</f>
        <v>16</v>
      </c>
      <c r="BC801" s="18" t="str">
        <f t="shared" si="414"/>
        <v>ATENDE</v>
      </c>
      <c r="BD801" s="19">
        <f t="shared" si="415"/>
        <v>0.16266666666666674</v>
      </c>
      <c r="BE801" s="19">
        <f t="shared" si="416"/>
        <v>1.2222222222222223</v>
      </c>
      <c r="BF801" s="19" t="str">
        <f t="shared" si="417"/>
        <v>-</v>
      </c>
      <c r="BG801" s="20">
        <v>8.7200000000000006</v>
      </c>
      <c r="BH801" s="20">
        <v>0.4</v>
      </c>
      <c r="BI801" s="20"/>
      <c r="BJ801" s="20"/>
      <c r="BK801" s="21"/>
      <c r="BL801" s="20"/>
      <c r="BM801" s="18" t="str">
        <f t="shared" si="418"/>
        <v>ATENDE</v>
      </c>
      <c r="BN801" s="18" t="str">
        <f t="shared" si="419"/>
        <v>ATENDE</v>
      </c>
      <c r="BO801" s="18" t="str">
        <f t="shared" si="420"/>
        <v>ATENDE</v>
      </c>
      <c r="BP801" s="18" t="str">
        <f t="shared" si="421"/>
        <v>ATENDE</v>
      </c>
      <c r="BQ801" s="22" t="str">
        <f t="shared" si="422"/>
        <v>C5</v>
      </c>
      <c r="BR801" s="22" t="str">
        <f t="shared" ref="BR801:BR823" si="434">K801</f>
        <v>P6</v>
      </c>
      <c r="BS801" s="23">
        <f t="shared" si="423"/>
        <v>1.2600000000000002</v>
      </c>
      <c r="BT801" s="20">
        <v>6.78</v>
      </c>
      <c r="BU801" s="20">
        <v>1.54</v>
      </c>
      <c r="BV801" s="132">
        <f>IF(BR801="-","-",_xlfn.XLOOKUP(BR801,ABNT5101!$B$4:$B$9,ABNT5101!$C$4:$C$9))</f>
        <v>3</v>
      </c>
      <c r="BW801" s="132">
        <f>IF(BR801="-","-",_xlfn.XLOOKUP(BR801,ABNT5101!$B$4:$B$9,ABNT5101!$D$4:$D$9))</f>
        <v>0.6</v>
      </c>
      <c r="BX801" s="18" t="str">
        <f t="shared" si="424"/>
        <v>ATENDE</v>
      </c>
      <c r="BY801" s="18" t="str">
        <f t="shared" si="425"/>
        <v>ATENDE</v>
      </c>
      <c r="BZ801" s="18" t="str">
        <f t="shared" si="426"/>
        <v>ATENDE</v>
      </c>
      <c r="CA801" s="22" t="str">
        <f t="shared" ref="CA801:CA811" si="435">BR801</f>
        <v>P6</v>
      </c>
      <c r="CB801" s="23">
        <f t="shared" si="427"/>
        <v>0.39666666666666672</v>
      </c>
      <c r="CC801" s="22">
        <v>4.1900000000000004</v>
      </c>
      <c r="CD801" s="22">
        <v>2.0099999999999998</v>
      </c>
      <c r="CE801" s="130">
        <f>IF(CA801="-","-",_xlfn.XLOOKUP(CA801,ABNT5101!$B$4:$B$9,ABNT5101!$C$4:$C$9))</f>
        <v>3</v>
      </c>
      <c r="CF801" s="130">
        <f>IF(CA801="-","-",_xlfn.XLOOKUP(CA801,ABNT5101!$B$4:$B$9,ABNT5101!$D$4:$D$9))</f>
        <v>0.6</v>
      </c>
      <c r="CG801" s="18" t="str">
        <f t="shared" si="428"/>
        <v>ATENDE</v>
      </c>
      <c r="CH801" s="18" t="str">
        <f t="shared" si="429"/>
        <v>ATENDE</v>
      </c>
      <c r="CI801" s="18" t="str">
        <f t="shared" si="430"/>
        <v>ATENDE</v>
      </c>
      <c r="CJ801" s="133" t="str">
        <f>_xlfn.XLOOKUP(CK801,'Banco de dados'!$B:$B,'Banco de dados'!$D:$D)</f>
        <v>SX LIGHTING</v>
      </c>
      <c r="CK801" s="25" t="s">
        <v>801</v>
      </c>
      <c r="CL801" s="24" t="str">
        <f>_xlfn.XLOOKUP(CK801,'Banco de dados'!$B:$B,'Banco de dados'!$E:$E)</f>
        <v>SXINEVO030K40L12CZF7PHF</v>
      </c>
      <c r="CM801" s="24"/>
      <c r="CN801" s="24" t="e">
        <f>IF(CM801="-","-",_xlfn.XLOOKUP(CM801,'Banco de dados'!$B:$B,'Banco de dados'!$E:$E))</f>
        <v>#N/A</v>
      </c>
      <c r="CO801" s="26">
        <v>1</v>
      </c>
      <c r="CP801" s="24">
        <f>_xlfn.XLOOKUP(CK801,'Banco de dados'!$B:$B,'Banco de dados'!$H:$H)</f>
        <v>31</v>
      </c>
      <c r="CQ801" s="24" t="e">
        <f>_xlfn.XLOOKUP(CM801,'Banco de dados'!$B:$B,'Banco de dados'!$H:$H)</f>
        <v>#N/A</v>
      </c>
      <c r="CR801" s="24">
        <f>_xlfn.XLOOKUP(CK801,'Banco de dados'!$B:$B,'Banco de dados'!$F:$F)</f>
        <v>5270</v>
      </c>
      <c r="CS801" s="24" t="e">
        <f>_xlfn.XLOOKUP(CM801,'Banco de dados'!$B:$B,'Banco de dados'!$F:$F)</f>
        <v>#N/A</v>
      </c>
      <c r="CT801" s="25">
        <v>0</v>
      </c>
      <c r="CU801" s="25"/>
      <c r="CV801" s="24" t="str">
        <f>IF(AI801&lt;=0.5,"Curto I",IF(AND(AI801&gt;='Braços de IP'!$B$9,AI801&lt;='Braços de IP'!$D$9),'Braços de IP'!$E$9,IF(AND(AI801&gt;='Braços de IP'!$B$10,AI801&lt;='Braços de IP'!$D$10),'Braços de IP'!$E$10,IF(AND(AI801&gt;='Braços de IP'!$B$11,AI801&lt;='Braços de IP'!$D$11),'Braços de IP'!$E$11,IF(AND(AI801&gt;='Braços de IP'!$B$12,AI801&lt;='Braços de IP'!$D$12),'Braços de IP'!$E$12,IF(AND(AI801&gt;='Braços de IP'!$B$13,AI801&lt;='Braços de IP'!$D$13),'Braços de IP'!$E$13,IF(AND(AI801&gt;='Braços de IP'!$B$14,AI801&lt;='Braços de IP'!$D$14),'Braços de IP'!$E$14,"ERRO")))))))</f>
        <v>Curto II</v>
      </c>
      <c r="CW801" s="25"/>
      <c r="CX801" s="24" t="str">
        <f>IF($CW801="","",VLOOKUP($CW801,'Braços de IP'!$E$9:$I$15,2,0))</f>
        <v/>
      </c>
      <c r="CY801" s="27" t="str">
        <f>IF($CW801="","",VLOOKUP($CW801,'Braços de IP'!$E$9:$I$15,5,0))</f>
        <v/>
      </c>
      <c r="CZ801" s="24"/>
      <c r="DA801" s="24"/>
      <c r="DB801" s="24"/>
      <c r="DC801" s="24"/>
      <c r="DD801" s="24"/>
      <c r="DE801" s="24"/>
      <c r="DF801" s="28">
        <v>40</v>
      </c>
      <c r="DG801" s="29">
        <v>150</v>
      </c>
      <c r="DH801" s="28">
        <v>190</v>
      </c>
      <c r="DI801" s="30">
        <v>0.73333333333333339</v>
      </c>
      <c r="DJ801" s="32"/>
      <c r="DK801" s="15"/>
      <c r="DL801" s="15" t="s">
        <v>141</v>
      </c>
      <c r="DM801" s="15"/>
      <c r="DN801" s="33">
        <v>0.73333333333333328</v>
      </c>
    </row>
    <row r="802" spans="3:119" ht="15.75" hidden="1" customHeight="1" x14ac:dyDescent="0.3">
      <c r="C802" t="s">
        <v>1006</v>
      </c>
      <c r="D802" s="15">
        <v>267</v>
      </c>
      <c r="E802" s="15" t="s">
        <v>132</v>
      </c>
      <c r="F802" s="15" t="s">
        <v>440</v>
      </c>
      <c r="G802" s="15">
        <v>-29.994063749999999</v>
      </c>
      <c r="H802" s="15">
        <v>-50.137622620000002</v>
      </c>
      <c r="I802" s="15" t="s">
        <v>134</v>
      </c>
      <c r="J802" s="15" t="s">
        <v>135</v>
      </c>
      <c r="K802" s="15" t="s">
        <v>136</v>
      </c>
      <c r="L802" s="15" t="s">
        <v>148</v>
      </c>
      <c r="M802" s="15">
        <v>100</v>
      </c>
      <c r="N802" s="15">
        <v>17</v>
      </c>
      <c r="O802" s="15">
        <v>0</v>
      </c>
      <c r="P802" s="15">
        <v>300</v>
      </c>
      <c r="Q802" s="20">
        <v>2</v>
      </c>
      <c r="R802" s="16">
        <v>2.5</v>
      </c>
      <c r="S802" s="16">
        <v>7</v>
      </c>
      <c r="T802" s="15"/>
      <c r="U802" s="15"/>
      <c r="V802" s="15">
        <v>0</v>
      </c>
      <c r="W802" s="15">
        <v>2.5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 t="s">
        <v>138</v>
      </c>
      <c r="AD802" s="15" t="s">
        <v>139</v>
      </c>
      <c r="AE802" s="15">
        <v>34.5</v>
      </c>
      <c r="AF802" s="15">
        <v>7</v>
      </c>
      <c r="AG802" s="15">
        <v>1</v>
      </c>
      <c r="AH802" s="15">
        <v>0.4</v>
      </c>
      <c r="AI802" s="15">
        <v>1.3</v>
      </c>
      <c r="AJ802" s="16">
        <f t="shared" si="411"/>
        <v>0.9</v>
      </c>
      <c r="AK802" s="16" t="s">
        <v>135</v>
      </c>
      <c r="AL802" s="16" t="s">
        <v>135</v>
      </c>
      <c r="AM802" s="15" t="s">
        <v>140</v>
      </c>
      <c r="AN802" s="16">
        <f t="shared" si="412"/>
        <v>2</v>
      </c>
      <c r="AO802" s="16">
        <v>0</v>
      </c>
      <c r="AP802" s="16">
        <v>0</v>
      </c>
      <c r="AQ802" s="16">
        <v>0</v>
      </c>
      <c r="AR802" s="16">
        <v>0</v>
      </c>
      <c r="AS802" s="16">
        <v>0</v>
      </c>
      <c r="AT802" s="16" t="s">
        <v>135</v>
      </c>
      <c r="AU802" s="17">
        <f t="shared" si="413"/>
        <v>0</v>
      </c>
      <c r="AV802" s="17"/>
      <c r="AW802" s="17">
        <f>VLOOKUP(I802,ABNT5101!$I$3:$J$9,2)</f>
        <v>7.5</v>
      </c>
      <c r="AX802" s="17">
        <f>VLOOKUP(I802,ABNT5101!$I$3:$M$9,5)</f>
        <v>0.18</v>
      </c>
      <c r="AY802" s="131" t="str">
        <f>_xlfn.XLOOKUP(I802,ABNT5101!$I:$I,ABNT5101!$L:$L)</f>
        <v>-</v>
      </c>
      <c r="AZ802" s="131">
        <f>_xlfn.XLOOKUP(I802,ABNT5101!$I:$I,ABNT5101!M:M)</f>
        <v>0.18</v>
      </c>
      <c r="BA802" s="131" t="str">
        <f>_xlfn.XLOOKUP(I802,ABNT5101!$I:$I,ABNT5101!N:N)</f>
        <v>-</v>
      </c>
      <c r="BB802" s="131">
        <f>_xlfn.XLOOKUP(I802,ABNT5101!$I:$I,ABNT5101!O:O)</f>
        <v>16</v>
      </c>
      <c r="BC802" s="18" t="str">
        <f t="shared" si="414"/>
        <v>ATENDE</v>
      </c>
      <c r="BD802" s="19">
        <f t="shared" si="415"/>
        <v>0.14533333333333331</v>
      </c>
      <c r="BE802" s="19">
        <f t="shared" si="416"/>
        <v>1.7222222222222223</v>
      </c>
      <c r="BF802" s="19" t="str">
        <f t="shared" si="417"/>
        <v>-</v>
      </c>
      <c r="BG802" s="20">
        <v>8.59</v>
      </c>
      <c r="BH802" s="20">
        <v>0.49</v>
      </c>
      <c r="BI802" s="20"/>
      <c r="BJ802" s="20"/>
      <c r="BK802" s="21"/>
      <c r="BL802" s="20"/>
      <c r="BM802" s="18" t="str">
        <f t="shared" si="418"/>
        <v>ATENDE</v>
      </c>
      <c r="BN802" s="18" t="str">
        <f t="shared" si="419"/>
        <v>ATENDE</v>
      </c>
      <c r="BO802" s="18" t="str">
        <f t="shared" si="420"/>
        <v>ATENDE</v>
      </c>
      <c r="BP802" s="18" t="str">
        <f t="shared" si="421"/>
        <v>ATENDE</v>
      </c>
      <c r="BQ802" s="22" t="str">
        <f t="shared" si="422"/>
        <v>C5</v>
      </c>
      <c r="BR802" s="22" t="str">
        <f t="shared" si="434"/>
        <v>P6</v>
      </c>
      <c r="BS802" s="23">
        <f t="shared" si="423"/>
        <v>1.2666666666666666</v>
      </c>
      <c r="BT802" s="20">
        <v>6.8</v>
      </c>
      <c r="BU802" s="20">
        <v>2.83</v>
      </c>
      <c r="BV802" s="132">
        <f>IF(BR802="-","-",_xlfn.XLOOKUP(BR802,ABNT5101!$B$4:$B$9,ABNT5101!$C$4:$C$9))</f>
        <v>3</v>
      </c>
      <c r="BW802" s="132">
        <f>IF(BR802="-","-",_xlfn.XLOOKUP(BR802,ABNT5101!$B$4:$B$9,ABNT5101!$D$4:$D$9))</f>
        <v>0.6</v>
      </c>
      <c r="BX802" s="18" t="str">
        <f t="shared" si="424"/>
        <v>ATENDE</v>
      </c>
      <c r="BY802" s="18" t="str">
        <f t="shared" si="425"/>
        <v>ATENDE</v>
      </c>
      <c r="BZ802" s="18" t="str">
        <f t="shared" si="426"/>
        <v>ATENDE</v>
      </c>
      <c r="CA802" s="22" t="str">
        <f t="shared" si="435"/>
        <v>P6</v>
      </c>
      <c r="CB802" s="23">
        <f t="shared" si="427"/>
        <v>0.30666666666666664</v>
      </c>
      <c r="CC802" s="22">
        <v>3.92</v>
      </c>
      <c r="CD802" s="22">
        <v>2.56</v>
      </c>
      <c r="CE802" s="130">
        <f>IF(CA802="-","-",_xlfn.XLOOKUP(CA802,ABNT5101!$B$4:$B$9,ABNT5101!$C$4:$C$9))</f>
        <v>3</v>
      </c>
      <c r="CF802" s="130">
        <f>IF(CA802="-","-",_xlfn.XLOOKUP(CA802,ABNT5101!$B$4:$B$9,ABNT5101!$D$4:$D$9))</f>
        <v>0.6</v>
      </c>
      <c r="CG802" s="18" t="str">
        <f t="shared" si="428"/>
        <v>ATENDE</v>
      </c>
      <c r="CH802" s="18" t="str">
        <f t="shared" si="429"/>
        <v>ATENDE</v>
      </c>
      <c r="CI802" s="18" t="str">
        <f t="shared" si="430"/>
        <v>ATENDE</v>
      </c>
      <c r="CJ802" s="133" t="str">
        <f>_xlfn.XLOOKUP(CK802,'Banco de dados'!$B:$B,'Banco de dados'!$D:$D)</f>
        <v>TECNOWATT</v>
      </c>
      <c r="CK802" s="25" t="s">
        <v>824</v>
      </c>
      <c r="CL802" s="24" t="str">
        <f>_xlfn.XLOOKUP(CK802,'Banco de dados'!$B:$B,'Banco de dados'!$E:$E)</f>
        <v>SIGSAGPTLRRSSNDL_30W_38IBBRS
1-10C1MUN6.5</v>
      </c>
      <c r="CM802" s="24"/>
      <c r="CN802" s="24" t="e">
        <f>IF(CM802="-","-",_xlfn.XLOOKUP(CM802,'Banco de dados'!$B:$B,'Banco de dados'!$E:$E))</f>
        <v>#N/A</v>
      </c>
      <c r="CO802" s="26">
        <v>1</v>
      </c>
      <c r="CP802" s="24">
        <f>_xlfn.XLOOKUP(CK802,'Banco de dados'!$B:$B,'Banco de dados'!$H:$H)</f>
        <v>30</v>
      </c>
      <c r="CQ802" s="24" t="e">
        <f>_xlfn.XLOOKUP(CM802,'Banco de dados'!$B:$B,'Banco de dados'!$H:$H)</f>
        <v>#N/A</v>
      </c>
      <c r="CR802" s="24">
        <f>_xlfn.XLOOKUP(CK802,'Banco de dados'!$B:$B,'Banco de dados'!$F:$F)</f>
        <v>5266</v>
      </c>
      <c r="CS802" s="24" t="e">
        <f>_xlfn.XLOOKUP(CM802,'Banco de dados'!$B:$B,'Banco de dados'!$F:$F)</f>
        <v>#N/A</v>
      </c>
      <c r="CT802" s="25">
        <v>0</v>
      </c>
      <c r="CU802" s="25"/>
      <c r="CV802" s="24" t="str">
        <f>IF(AI802&lt;=0.5,"Curto I",IF(AND(AI802&gt;='Braços de IP'!$B$9,AI802&lt;='Braços de IP'!$D$9),'Braços de IP'!$E$9,IF(AND(AI802&gt;='Braços de IP'!$B$10,AI802&lt;='Braços de IP'!$D$10),'Braços de IP'!$E$10,IF(AND(AI802&gt;='Braços de IP'!$B$11,AI802&lt;='Braços de IP'!$D$11),'Braços de IP'!$E$11,IF(AND(AI802&gt;='Braços de IP'!$B$12,AI802&lt;='Braços de IP'!$D$12),'Braços de IP'!$E$12,IF(AND(AI802&gt;='Braços de IP'!$B$13,AI802&lt;='Braços de IP'!$D$13),'Braços de IP'!$E$13,IF(AND(AI802&gt;='Braços de IP'!$B$14,AI802&lt;='Braços de IP'!$D$14),'Braços de IP'!$E$14,"ERRO")))))))</f>
        <v>Curto II</v>
      </c>
      <c r="CW802" s="25"/>
      <c r="CX802" s="24" t="str">
        <f>IF($CW802="","",VLOOKUP($CW802,'Braços de IP'!$E$9:$I$15,2,0))</f>
        <v/>
      </c>
      <c r="CY802" s="27" t="str">
        <f>IF($CW802="","",VLOOKUP($CW802,'Braços de IP'!$E$9:$I$15,5,0))</f>
        <v/>
      </c>
      <c r="CZ802" s="24"/>
      <c r="DA802" s="24"/>
      <c r="DB802" s="24"/>
      <c r="DC802" s="24"/>
      <c r="DD802" s="24"/>
      <c r="DE802" s="24"/>
      <c r="DF802" s="28">
        <v>40</v>
      </c>
      <c r="DG802" s="29">
        <v>150</v>
      </c>
      <c r="DH802" s="28">
        <v>190</v>
      </c>
      <c r="DI802" s="30">
        <v>0.73333333333333339</v>
      </c>
      <c r="DJ802" s="32"/>
      <c r="DK802" s="15"/>
      <c r="DL802" s="15" t="s">
        <v>141</v>
      </c>
      <c r="DM802" s="15"/>
      <c r="DN802" s="33">
        <v>0.73333333333333328</v>
      </c>
    </row>
    <row r="803" spans="3:119" ht="15.75" hidden="1" customHeight="1" x14ac:dyDescent="0.3">
      <c r="C803" t="s">
        <v>1006</v>
      </c>
      <c r="D803" s="15">
        <v>268</v>
      </c>
      <c r="E803" s="15" t="s">
        <v>132</v>
      </c>
      <c r="F803" s="15" t="s">
        <v>441</v>
      </c>
      <c r="G803" s="15">
        <v>-29.992469570000001</v>
      </c>
      <c r="H803" s="15">
        <v>-50.147011159999998</v>
      </c>
      <c r="I803" s="15" t="s">
        <v>154</v>
      </c>
      <c r="J803" s="15" t="s">
        <v>135</v>
      </c>
      <c r="K803" s="15" t="s">
        <v>136</v>
      </c>
      <c r="L803" s="15" t="s">
        <v>148</v>
      </c>
      <c r="M803" s="15">
        <v>100</v>
      </c>
      <c r="N803" s="15">
        <v>17</v>
      </c>
      <c r="O803" s="15">
        <v>0</v>
      </c>
      <c r="P803" s="15">
        <v>300</v>
      </c>
      <c r="Q803" s="20">
        <v>2</v>
      </c>
      <c r="R803" s="16">
        <v>2.5</v>
      </c>
      <c r="S803" s="16">
        <v>8</v>
      </c>
      <c r="T803" s="15"/>
      <c r="U803" s="15"/>
      <c r="V803" s="15">
        <v>0</v>
      </c>
      <c r="W803" s="15">
        <v>2</v>
      </c>
      <c r="X803" s="15">
        <v>0</v>
      </c>
      <c r="Y803" s="15">
        <v>0</v>
      </c>
      <c r="Z803" s="15">
        <v>0</v>
      </c>
      <c r="AA803" s="15">
        <v>0</v>
      </c>
      <c r="AB803" s="15">
        <v>0</v>
      </c>
      <c r="AC803" s="15" t="s">
        <v>138</v>
      </c>
      <c r="AD803" s="15" t="s">
        <v>139</v>
      </c>
      <c r="AE803" s="15">
        <v>31.1</v>
      </c>
      <c r="AF803" s="15">
        <v>7</v>
      </c>
      <c r="AG803" s="15">
        <v>1</v>
      </c>
      <c r="AH803" s="15">
        <v>0.3</v>
      </c>
      <c r="AI803" s="15">
        <v>1.3</v>
      </c>
      <c r="AJ803" s="16">
        <f t="shared" si="411"/>
        <v>1</v>
      </c>
      <c r="AK803" s="16" t="s">
        <v>135</v>
      </c>
      <c r="AL803" s="16" t="s">
        <v>135</v>
      </c>
      <c r="AM803" s="15" t="s">
        <v>140</v>
      </c>
      <c r="AN803" s="16">
        <f t="shared" si="412"/>
        <v>2</v>
      </c>
      <c r="AO803" s="16">
        <v>0</v>
      </c>
      <c r="AP803" s="16">
        <v>0</v>
      </c>
      <c r="AQ803" s="16">
        <v>0</v>
      </c>
      <c r="AR803" s="16">
        <v>0</v>
      </c>
      <c r="AS803" s="16">
        <v>0</v>
      </c>
      <c r="AT803" s="16" t="s">
        <v>135</v>
      </c>
      <c r="AU803" s="17">
        <f t="shared" si="413"/>
        <v>0</v>
      </c>
      <c r="AV803" s="17"/>
      <c r="AW803" s="17">
        <f>VLOOKUP(I803,ABNT5101!$I$3:$J$9,2)</f>
        <v>10</v>
      </c>
      <c r="AX803" s="17">
        <f>VLOOKUP(I803,ABNT5101!$I$3:$M$9,5)</f>
        <v>0.18</v>
      </c>
      <c r="AY803" s="131" t="str">
        <f>_xlfn.XLOOKUP(I803,ABNT5101!$I:$I,ABNT5101!$L:$L)</f>
        <v>-</v>
      </c>
      <c r="AZ803" s="131">
        <f>_xlfn.XLOOKUP(I803,ABNT5101!$I:$I,ABNT5101!M:M)</f>
        <v>0.18</v>
      </c>
      <c r="BA803" s="131" t="str">
        <f>_xlfn.XLOOKUP(I803,ABNT5101!$I:$I,ABNT5101!N:N)</f>
        <v>-</v>
      </c>
      <c r="BB803" s="131">
        <f>_xlfn.XLOOKUP(I803,ABNT5101!$I:$I,ABNT5101!O:O)</f>
        <v>16</v>
      </c>
      <c r="BC803" s="18" t="str">
        <f t="shared" si="414"/>
        <v>ATENDE</v>
      </c>
      <c r="BD803" s="19">
        <f t="shared" si="415"/>
        <v>0.14999999999999991</v>
      </c>
      <c r="BE803" s="19">
        <f t="shared" si="416"/>
        <v>1.3333333333333335</v>
      </c>
      <c r="BF803" s="19" t="str">
        <f t="shared" si="417"/>
        <v>-</v>
      </c>
      <c r="BG803" s="20">
        <v>11.5</v>
      </c>
      <c r="BH803" s="20">
        <v>0.42</v>
      </c>
      <c r="BI803" s="20"/>
      <c r="BJ803" s="20"/>
      <c r="BK803" s="21"/>
      <c r="BL803" s="20"/>
      <c r="BM803" s="18" t="str">
        <f t="shared" si="418"/>
        <v>ATENDE</v>
      </c>
      <c r="BN803" s="18" t="str">
        <f t="shared" si="419"/>
        <v>ATENDE</v>
      </c>
      <c r="BO803" s="18" t="str">
        <f t="shared" si="420"/>
        <v>ATENDE</v>
      </c>
      <c r="BP803" s="18" t="str">
        <f t="shared" si="421"/>
        <v>ATENDE</v>
      </c>
      <c r="BQ803" s="22" t="str">
        <f t="shared" si="422"/>
        <v>C4</v>
      </c>
      <c r="BR803" s="22" t="str">
        <f t="shared" si="434"/>
        <v>P6</v>
      </c>
      <c r="BS803" s="23">
        <f t="shared" si="423"/>
        <v>2.27</v>
      </c>
      <c r="BT803" s="20">
        <v>9.81</v>
      </c>
      <c r="BU803" s="20">
        <v>4.0199999999999996</v>
      </c>
      <c r="BV803" s="132">
        <f>IF(BR803="-","-",_xlfn.XLOOKUP(BR803,ABNT5101!$B$4:$B$9,ABNT5101!$C$4:$C$9))</f>
        <v>3</v>
      </c>
      <c r="BW803" s="132">
        <f>IF(BR803="-","-",_xlfn.XLOOKUP(BR803,ABNT5101!$B$4:$B$9,ABNT5101!$D$4:$D$9))</f>
        <v>0.6</v>
      </c>
      <c r="BX803" s="18" t="str">
        <f t="shared" si="424"/>
        <v>ATENDE</v>
      </c>
      <c r="BY803" s="18" t="str">
        <f t="shared" si="425"/>
        <v>ATENDE</v>
      </c>
      <c r="BZ803" s="18" t="str">
        <f t="shared" si="426"/>
        <v>ATENDE</v>
      </c>
      <c r="CA803" s="22" t="str">
        <f t="shared" si="435"/>
        <v>P6</v>
      </c>
      <c r="CB803" s="23">
        <f t="shared" si="427"/>
        <v>1.0433333333333334</v>
      </c>
      <c r="CC803" s="22">
        <v>6.13</v>
      </c>
      <c r="CD803" s="22">
        <v>3.49</v>
      </c>
      <c r="CE803" s="130">
        <f>IF(CA803="-","-",_xlfn.XLOOKUP(CA803,ABNT5101!$B$4:$B$9,ABNT5101!$C$4:$C$9))</f>
        <v>3</v>
      </c>
      <c r="CF803" s="130">
        <f>IF(CA803="-","-",_xlfn.XLOOKUP(CA803,ABNT5101!$B$4:$B$9,ABNT5101!$D$4:$D$9))</f>
        <v>0.6</v>
      </c>
      <c r="CG803" s="18" t="str">
        <f t="shared" si="428"/>
        <v>ATENDE</v>
      </c>
      <c r="CH803" s="18" t="str">
        <f t="shared" si="429"/>
        <v>ATENDE</v>
      </c>
      <c r="CI803" s="18" t="str">
        <f t="shared" si="430"/>
        <v>ATENDE</v>
      </c>
      <c r="CJ803" s="133" t="str">
        <f>_xlfn.XLOOKUP(CK803,'Banco de dados'!$B:$B,'Banco de dados'!$D:$D)</f>
        <v>LEDSTAR</v>
      </c>
      <c r="CK803" s="25" t="s">
        <v>711</v>
      </c>
      <c r="CL803" s="24" t="str">
        <f>_xlfn.XLOOKUP(CK803,'Banco de dados'!$B:$B,'Banco de dados'!$E:$E)</f>
        <v>LUM LED SL VT 9.1 44W</v>
      </c>
      <c r="CM803" s="24"/>
      <c r="CN803" s="24" t="e">
        <f>IF(CM803="-","-",_xlfn.XLOOKUP(CM803,'Banco de dados'!$B:$B,'Banco de dados'!$E:$E))</f>
        <v>#N/A</v>
      </c>
      <c r="CO803" s="26">
        <v>1</v>
      </c>
      <c r="CP803" s="24">
        <f>_xlfn.XLOOKUP(CK803,'Banco de dados'!$B:$B,'Banco de dados'!$H:$H)</f>
        <v>44</v>
      </c>
      <c r="CQ803" s="24">
        <f>_xlfn.XLOOKUP(CM803,'Banco de dados'!$B:$B,'Banco de dados'!$H:$H)</f>
        <v>0</v>
      </c>
      <c r="CR803" s="24">
        <f>_xlfn.XLOOKUP(CK803,'Banco de dados'!$B:$B,'Banco de dados'!$F:$F)</f>
        <v>7657.99</v>
      </c>
      <c r="CS803" s="24">
        <f>_xlfn.XLOOKUP(CM803,'Banco de dados'!$B:$B,'Banco de dados'!$F:$F)</f>
        <v>0</v>
      </c>
      <c r="CT803" s="25">
        <v>0</v>
      </c>
      <c r="CU803" s="25"/>
      <c r="CV803" s="24" t="str">
        <f>IF(AI803&lt;=0.5,"Curto I",IF(AND(AI803&gt;='Braços de IP'!$B$9,AI803&lt;='Braços de IP'!$D$9),'Braços de IP'!$E$9,IF(AND(AI803&gt;='Braços de IP'!$B$10,AI803&lt;='Braços de IP'!$D$10),'Braços de IP'!$E$10,IF(AND(AI803&gt;='Braços de IP'!$B$11,AI803&lt;='Braços de IP'!$D$11),'Braços de IP'!$E$11,IF(AND(AI803&gt;='Braços de IP'!$B$12,AI803&lt;='Braços de IP'!$D$12),'Braços de IP'!$E$12,IF(AND(AI803&gt;='Braços de IP'!$B$13,AI803&lt;='Braços de IP'!$D$13),'Braços de IP'!$E$13,IF(AND(AI803&gt;='Braços de IP'!$B$14,AI803&lt;='Braços de IP'!$D$14),'Braços de IP'!$E$14,"ERRO")))))))</f>
        <v>Curto II</v>
      </c>
      <c r="CW803" s="25"/>
      <c r="CX803" s="24" t="str">
        <f>IF($CW803="","",VLOOKUP($CW803,'Braços de IP'!$E$9:$I$15,2,0))</f>
        <v/>
      </c>
      <c r="CY803" s="27" t="str">
        <f>IF($CW803="","",VLOOKUP($CW803,'Braços de IP'!$E$9:$I$15,5,0))</f>
        <v/>
      </c>
      <c r="CZ803" s="24"/>
      <c r="DA803" s="24"/>
      <c r="DB803" s="24"/>
      <c r="DC803" s="24"/>
      <c r="DD803" s="24"/>
      <c r="DE803" s="24"/>
      <c r="DF803" s="28">
        <v>46.5</v>
      </c>
      <c r="DG803" s="29">
        <v>150</v>
      </c>
      <c r="DH803" s="28">
        <v>196.5</v>
      </c>
      <c r="DI803" s="30">
        <v>0.69</v>
      </c>
      <c r="DJ803" s="32"/>
      <c r="DK803" s="15"/>
      <c r="DL803" s="15" t="s">
        <v>141</v>
      </c>
      <c r="DM803" s="15"/>
      <c r="DN803" s="33">
        <v>0.69</v>
      </c>
    </row>
    <row r="804" spans="3:119" ht="15.75" hidden="1" customHeight="1" x14ac:dyDescent="0.3">
      <c r="C804" t="s">
        <v>1006</v>
      </c>
      <c r="D804" s="15">
        <v>268</v>
      </c>
      <c r="E804" s="15" t="s">
        <v>132</v>
      </c>
      <c r="F804" s="15" t="s">
        <v>441</v>
      </c>
      <c r="G804" s="15">
        <v>-29.992469570000001</v>
      </c>
      <c r="H804" s="15">
        <v>-50.147011159999998</v>
      </c>
      <c r="I804" s="15" t="s">
        <v>154</v>
      </c>
      <c r="J804" s="15" t="s">
        <v>135</v>
      </c>
      <c r="K804" s="15" t="s">
        <v>136</v>
      </c>
      <c r="L804" s="15" t="s">
        <v>148</v>
      </c>
      <c r="M804" s="15">
        <v>100</v>
      </c>
      <c r="N804" s="15">
        <v>17</v>
      </c>
      <c r="O804" s="15">
        <v>0</v>
      </c>
      <c r="P804" s="15">
        <v>300</v>
      </c>
      <c r="Q804" s="20">
        <v>2</v>
      </c>
      <c r="R804" s="16">
        <v>2.5</v>
      </c>
      <c r="S804" s="16">
        <v>8</v>
      </c>
      <c r="T804" s="15"/>
      <c r="U804" s="15"/>
      <c r="V804" s="15">
        <v>0</v>
      </c>
      <c r="W804" s="15">
        <v>2</v>
      </c>
      <c r="X804" s="15">
        <v>0</v>
      </c>
      <c r="Y804" s="15">
        <v>0</v>
      </c>
      <c r="Z804" s="15">
        <v>0</v>
      </c>
      <c r="AA804" s="15">
        <v>0</v>
      </c>
      <c r="AB804" s="15">
        <v>0</v>
      </c>
      <c r="AC804" s="15" t="s">
        <v>138</v>
      </c>
      <c r="AD804" s="15" t="s">
        <v>139</v>
      </c>
      <c r="AE804" s="15">
        <v>31.1</v>
      </c>
      <c r="AF804" s="15">
        <v>7</v>
      </c>
      <c r="AG804" s="15">
        <v>1</v>
      </c>
      <c r="AH804" s="15">
        <v>0.3</v>
      </c>
      <c r="AI804" s="15">
        <v>1.3</v>
      </c>
      <c r="AJ804" s="16">
        <f t="shared" si="411"/>
        <v>1</v>
      </c>
      <c r="AK804" s="16" t="s">
        <v>135</v>
      </c>
      <c r="AL804" s="16" t="s">
        <v>135</v>
      </c>
      <c r="AM804" s="15" t="s">
        <v>140</v>
      </c>
      <c r="AN804" s="16">
        <f t="shared" si="412"/>
        <v>2</v>
      </c>
      <c r="AO804" s="16">
        <v>0</v>
      </c>
      <c r="AP804" s="16">
        <v>0</v>
      </c>
      <c r="AQ804" s="16">
        <v>0</v>
      </c>
      <c r="AR804" s="16">
        <v>0</v>
      </c>
      <c r="AS804" s="16">
        <v>0</v>
      </c>
      <c r="AT804" s="16" t="s">
        <v>135</v>
      </c>
      <c r="AU804" s="17">
        <f t="shared" si="413"/>
        <v>0</v>
      </c>
      <c r="AV804" s="17"/>
      <c r="AW804" s="17">
        <f>VLOOKUP(I804,ABNT5101!$I$3:$J$9,2)</f>
        <v>10</v>
      </c>
      <c r="AX804" s="17">
        <f>VLOOKUP(I804,ABNT5101!$I$3:$M$9,5)</f>
        <v>0.18</v>
      </c>
      <c r="AY804" s="131" t="str">
        <f>_xlfn.XLOOKUP(I804,ABNT5101!$I:$I,ABNT5101!$L:$L)</f>
        <v>-</v>
      </c>
      <c r="AZ804" s="131">
        <f>_xlfn.XLOOKUP(I804,ABNT5101!$I:$I,ABNT5101!M:M)</f>
        <v>0.18</v>
      </c>
      <c r="BA804" s="131" t="str">
        <f>_xlfn.XLOOKUP(I804,ABNT5101!$I:$I,ABNT5101!N:N)</f>
        <v>-</v>
      </c>
      <c r="BB804" s="131">
        <f>_xlfn.XLOOKUP(I804,ABNT5101!$I:$I,ABNT5101!O:O)</f>
        <v>16</v>
      </c>
      <c r="BC804" s="18" t="str">
        <f t="shared" si="414"/>
        <v>ATENDE</v>
      </c>
      <c r="BD804" s="19">
        <f t="shared" si="415"/>
        <v>9.099999999999997E-2</v>
      </c>
      <c r="BE804" s="19">
        <f t="shared" si="416"/>
        <v>2.2222222222222223</v>
      </c>
      <c r="BF804" s="19" t="str">
        <f t="shared" si="417"/>
        <v>-</v>
      </c>
      <c r="BG804" s="20">
        <v>10.91</v>
      </c>
      <c r="BH804" s="20">
        <v>0.57999999999999996</v>
      </c>
      <c r="BI804" s="20"/>
      <c r="BJ804" s="20"/>
      <c r="BK804" s="21"/>
      <c r="BL804" s="20"/>
      <c r="BM804" s="18" t="str">
        <f t="shared" si="418"/>
        <v>ATENDE</v>
      </c>
      <c r="BN804" s="18" t="str">
        <f t="shared" si="419"/>
        <v>ATENDE</v>
      </c>
      <c r="BO804" s="18" t="str">
        <f t="shared" si="420"/>
        <v>ATENDE</v>
      </c>
      <c r="BP804" s="18" t="str">
        <f t="shared" si="421"/>
        <v>ATENDE</v>
      </c>
      <c r="BQ804" s="22" t="str">
        <f t="shared" si="422"/>
        <v>C4</v>
      </c>
      <c r="BR804" s="22" t="str">
        <f t="shared" si="434"/>
        <v>P6</v>
      </c>
      <c r="BS804" s="23">
        <f t="shared" si="423"/>
        <v>2.09</v>
      </c>
      <c r="BT804" s="20">
        <v>9.27</v>
      </c>
      <c r="BU804" s="20">
        <v>4.3099999999999996</v>
      </c>
      <c r="BV804" s="132">
        <f>IF(BR804="-","-",_xlfn.XLOOKUP(BR804,ABNT5101!$B$4:$B$9,ABNT5101!$C$4:$C$9))</f>
        <v>3</v>
      </c>
      <c r="BW804" s="132">
        <f>IF(BR804="-","-",_xlfn.XLOOKUP(BR804,ABNT5101!$B$4:$B$9,ABNT5101!$D$4:$D$9))</f>
        <v>0.6</v>
      </c>
      <c r="BX804" s="18" t="str">
        <f t="shared" si="424"/>
        <v>ATENDE</v>
      </c>
      <c r="BY804" s="18" t="str">
        <f t="shared" si="425"/>
        <v>ATENDE</v>
      </c>
      <c r="BZ804" s="18" t="str">
        <f t="shared" si="426"/>
        <v>ATENDE</v>
      </c>
      <c r="CA804" s="22" t="str">
        <f t="shared" si="435"/>
        <v>P6</v>
      </c>
      <c r="CB804" s="23">
        <f t="shared" si="427"/>
        <v>0.57333333333333325</v>
      </c>
      <c r="CC804" s="22">
        <v>4.72</v>
      </c>
      <c r="CD804" s="22">
        <v>2.84</v>
      </c>
      <c r="CE804" s="130">
        <f>IF(CA804="-","-",_xlfn.XLOOKUP(CA804,ABNT5101!$B$4:$B$9,ABNT5101!$C$4:$C$9))</f>
        <v>3</v>
      </c>
      <c r="CF804" s="130">
        <f>IF(CA804="-","-",_xlfn.XLOOKUP(CA804,ABNT5101!$B$4:$B$9,ABNT5101!$D$4:$D$9))</f>
        <v>0.6</v>
      </c>
      <c r="CG804" s="18" t="str">
        <f t="shared" si="428"/>
        <v>ATENDE</v>
      </c>
      <c r="CH804" s="18" t="str">
        <f t="shared" si="429"/>
        <v>ATENDE</v>
      </c>
      <c r="CI804" s="18" t="str">
        <f t="shared" si="430"/>
        <v>ATENDE</v>
      </c>
      <c r="CJ804" s="133" t="str">
        <f>_xlfn.XLOOKUP(CK804,'Banco de dados'!$B:$B,'Banco de dados'!$D:$D)</f>
        <v>SX LIGHTING</v>
      </c>
      <c r="CK804" s="25" t="s">
        <v>803</v>
      </c>
      <c r="CL804" s="24" t="str">
        <f>_xlfn.XLOOKUP(CK804,'Banco de dados'!$B:$B,'Banco de dados'!$E:$E)</f>
        <v>SXINEVO040K40L12CZF7PHF</v>
      </c>
      <c r="CM804" s="24"/>
      <c r="CN804" s="24" t="e">
        <f>IF(CM804="-","-",_xlfn.XLOOKUP(CM804,'Banco de dados'!$B:$B,'Banco de dados'!$E:$E))</f>
        <v>#N/A</v>
      </c>
      <c r="CO804" s="26">
        <v>1</v>
      </c>
      <c r="CP804" s="24">
        <f>_xlfn.XLOOKUP(CK804,'Banco de dados'!$B:$B,'Banco de dados'!$H:$H)</f>
        <v>39</v>
      </c>
      <c r="CQ804" s="24">
        <f>_xlfn.XLOOKUP(CM804,'Banco de dados'!$B:$B,'Banco de dados'!$H:$H)</f>
        <v>0</v>
      </c>
      <c r="CR804" s="24">
        <f>_xlfn.XLOOKUP(CK804,'Banco de dados'!$B:$B,'Banco de dados'!$F:$F)</f>
        <v>6552</v>
      </c>
      <c r="CS804" s="24">
        <f>_xlfn.XLOOKUP(CM804,'Banco de dados'!$B:$B,'Banco de dados'!$F:$F)</f>
        <v>0</v>
      </c>
      <c r="CT804" s="25">
        <v>0</v>
      </c>
      <c r="CU804" s="25"/>
      <c r="CV804" s="24" t="str">
        <f>IF(AI804&lt;=0.5,"Curto I",IF(AND(AI804&gt;='Braços de IP'!$B$9,AI804&lt;='Braços de IP'!$D$9),'Braços de IP'!$E$9,IF(AND(AI804&gt;='Braços de IP'!$B$10,AI804&lt;='Braços de IP'!$D$10),'Braços de IP'!$E$10,IF(AND(AI804&gt;='Braços de IP'!$B$11,AI804&lt;='Braços de IP'!$D$11),'Braços de IP'!$E$11,IF(AND(AI804&gt;='Braços de IP'!$B$12,AI804&lt;='Braços de IP'!$D$12),'Braços de IP'!$E$12,IF(AND(AI804&gt;='Braços de IP'!$B$13,AI804&lt;='Braços de IP'!$D$13),'Braços de IP'!$E$13,IF(AND(AI804&gt;='Braços de IP'!$B$14,AI804&lt;='Braços de IP'!$D$14),'Braços de IP'!$E$14,"ERRO")))))))</f>
        <v>Curto II</v>
      </c>
      <c r="CW804" s="25"/>
      <c r="CX804" s="24" t="str">
        <f>IF($CW804="","",VLOOKUP($CW804,'Braços de IP'!$E$9:$I$15,2,0))</f>
        <v/>
      </c>
      <c r="CY804" s="27" t="str">
        <f>IF($CW804="","",VLOOKUP($CW804,'Braços de IP'!$E$9:$I$15,5,0))</f>
        <v/>
      </c>
      <c r="CZ804" s="24"/>
      <c r="DA804" s="24"/>
      <c r="DB804" s="24"/>
      <c r="DC804" s="24"/>
      <c r="DD804" s="24"/>
      <c r="DE804" s="24"/>
      <c r="DF804" s="28">
        <v>46.5</v>
      </c>
      <c r="DG804" s="29">
        <v>150</v>
      </c>
      <c r="DH804" s="28">
        <v>196.5</v>
      </c>
      <c r="DI804" s="30">
        <v>0.69</v>
      </c>
      <c r="DJ804" s="32"/>
      <c r="DK804" s="15"/>
      <c r="DL804" s="15" t="s">
        <v>141</v>
      </c>
      <c r="DM804" s="15"/>
      <c r="DN804" s="33">
        <v>0.69</v>
      </c>
    </row>
    <row r="805" spans="3:119" ht="15.75" hidden="1" customHeight="1" x14ac:dyDescent="0.3">
      <c r="C805" t="s">
        <v>1006</v>
      </c>
      <c r="D805" s="15">
        <v>268</v>
      </c>
      <c r="E805" s="15" t="s">
        <v>132</v>
      </c>
      <c r="F805" s="15" t="s">
        <v>441</v>
      </c>
      <c r="G805" s="15">
        <v>-29.992469570000001</v>
      </c>
      <c r="H805" s="15">
        <v>-50.147011159999998</v>
      </c>
      <c r="I805" s="15" t="s">
        <v>154</v>
      </c>
      <c r="J805" s="15" t="s">
        <v>135</v>
      </c>
      <c r="K805" s="15" t="s">
        <v>136</v>
      </c>
      <c r="L805" s="15" t="s">
        <v>148</v>
      </c>
      <c r="M805" s="15">
        <v>100</v>
      </c>
      <c r="N805" s="15">
        <v>17</v>
      </c>
      <c r="O805" s="15">
        <v>0</v>
      </c>
      <c r="P805" s="15">
        <v>300</v>
      </c>
      <c r="Q805" s="20">
        <v>2</v>
      </c>
      <c r="R805" s="16">
        <v>2.5</v>
      </c>
      <c r="S805" s="16">
        <v>8</v>
      </c>
      <c r="T805" s="15"/>
      <c r="U805" s="15"/>
      <c r="V805" s="15">
        <v>0</v>
      </c>
      <c r="W805" s="15">
        <v>2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 t="s">
        <v>138</v>
      </c>
      <c r="AD805" s="15" t="s">
        <v>139</v>
      </c>
      <c r="AE805" s="15">
        <v>31.1</v>
      </c>
      <c r="AF805" s="15">
        <v>7</v>
      </c>
      <c r="AG805" s="15">
        <v>1</v>
      </c>
      <c r="AH805" s="15">
        <v>0.3</v>
      </c>
      <c r="AI805" s="15">
        <v>1.3</v>
      </c>
      <c r="AJ805" s="16">
        <f t="shared" si="411"/>
        <v>1</v>
      </c>
      <c r="AK805" s="16" t="s">
        <v>135</v>
      </c>
      <c r="AL805" s="16" t="s">
        <v>135</v>
      </c>
      <c r="AM805" s="15" t="s">
        <v>140</v>
      </c>
      <c r="AN805" s="16">
        <f t="shared" si="412"/>
        <v>2</v>
      </c>
      <c r="AO805" s="16">
        <v>0</v>
      </c>
      <c r="AP805" s="16">
        <v>0</v>
      </c>
      <c r="AQ805" s="16">
        <v>0</v>
      </c>
      <c r="AR805" s="16">
        <v>0</v>
      </c>
      <c r="AS805" s="16">
        <v>0</v>
      </c>
      <c r="AT805" s="16" t="s">
        <v>135</v>
      </c>
      <c r="AU805" s="17">
        <f t="shared" si="413"/>
        <v>0</v>
      </c>
      <c r="AV805" s="17"/>
      <c r="AW805" s="17">
        <f>VLOOKUP(I805,ABNT5101!$I$3:$J$9,2)</f>
        <v>10</v>
      </c>
      <c r="AX805" s="17">
        <f>VLOOKUP(I805,ABNT5101!$I$3:$M$9,5)</f>
        <v>0.18</v>
      </c>
      <c r="AY805" s="131" t="str">
        <f>_xlfn.XLOOKUP(I805,ABNT5101!$I:$I,ABNT5101!$L:$L)</f>
        <v>-</v>
      </c>
      <c r="AZ805" s="131">
        <f>_xlfn.XLOOKUP(I805,ABNT5101!$I:$I,ABNT5101!M:M)</f>
        <v>0.18</v>
      </c>
      <c r="BA805" s="131" t="str">
        <f>_xlfn.XLOOKUP(I805,ABNT5101!$I:$I,ABNT5101!N:N)</f>
        <v>-</v>
      </c>
      <c r="BB805" s="131">
        <f>_xlfn.XLOOKUP(I805,ABNT5101!$I:$I,ABNT5101!O:O)</f>
        <v>16</v>
      </c>
      <c r="BC805" s="18" t="str">
        <f t="shared" si="414"/>
        <v>ATENDE</v>
      </c>
      <c r="BD805" s="19">
        <f t="shared" si="415"/>
        <v>0.20599999999999996</v>
      </c>
      <c r="BE805" s="19">
        <f t="shared" si="416"/>
        <v>1.5</v>
      </c>
      <c r="BF805" s="19" t="str">
        <f t="shared" si="417"/>
        <v>-</v>
      </c>
      <c r="BG805" s="20">
        <v>12.06</v>
      </c>
      <c r="BH805" s="20">
        <v>0.45</v>
      </c>
      <c r="BI805" s="20"/>
      <c r="BJ805" s="20"/>
      <c r="BK805" s="21"/>
      <c r="BL805" s="20"/>
      <c r="BM805" s="18" t="str">
        <f t="shared" si="418"/>
        <v>ATENDE</v>
      </c>
      <c r="BN805" s="18" t="str">
        <f t="shared" si="419"/>
        <v>ATENDE</v>
      </c>
      <c r="BO805" s="18" t="str">
        <f t="shared" si="420"/>
        <v>ATENDE</v>
      </c>
      <c r="BP805" s="18" t="str">
        <f t="shared" si="421"/>
        <v>ATENDE</v>
      </c>
      <c r="BQ805" s="22" t="str">
        <f t="shared" si="422"/>
        <v>C4</v>
      </c>
      <c r="BR805" s="22" t="str">
        <f t="shared" si="434"/>
        <v>P6</v>
      </c>
      <c r="BS805" s="23">
        <f t="shared" si="423"/>
        <v>2.2599999999999998</v>
      </c>
      <c r="BT805" s="20">
        <v>9.7799999999999994</v>
      </c>
      <c r="BU805" s="20">
        <v>4.66</v>
      </c>
      <c r="BV805" s="132">
        <f>IF(BR805="-","-",_xlfn.XLOOKUP(BR805,ABNT5101!$B$4:$B$9,ABNT5101!$C$4:$C$9))</f>
        <v>3</v>
      </c>
      <c r="BW805" s="132">
        <f>IF(BR805="-","-",_xlfn.XLOOKUP(BR805,ABNT5101!$B$4:$B$9,ABNT5101!$D$4:$D$9))</f>
        <v>0.6</v>
      </c>
      <c r="BX805" s="18" t="str">
        <f t="shared" si="424"/>
        <v>ATENDE</v>
      </c>
      <c r="BY805" s="18" t="str">
        <f t="shared" si="425"/>
        <v>ATENDE</v>
      </c>
      <c r="BZ805" s="18" t="str">
        <f t="shared" si="426"/>
        <v>ATENDE</v>
      </c>
      <c r="CA805" s="22" t="str">
        <f t="shared" si="435"/>
        <v>P6</v>
      </c>
      <c r="CB805" s="23">
        <f t="shared" si="427"/>
        <v>0.28666666666666663</v>
      </c>
      <c r="CC805" s="22">
        <v>3.86</v>
      </c>
      <c r="CD805" s="22">
        <v>2.14</v>
      </c>
      <c r="CE805" s="130">
        <f>IF(CA805="-","-",_xlfn.XLOOKUP(CA805,ABNT5101!$B$4:$B$9,ABNT5101!$C$4:$C$9))</f>
        <v>3</v>
      </c>
      <c r="CF805" s="130">
        <f>IF(CA805="-","-",_xlfn.XLOOKUP(CA805,ABNT5101!$B$4:$B$9,ABNT5101!$D$4:$D$9))</f>
        <v>0.6</v>
      </c>
      <c r="CG805" s="18" t="str">
        <f t="shared" si="428"/>
        <v>ATENDE</v>
      </c>
      <c r="CH805" s="18" t="str">
        <f t="shared" si="429"/>
        <v>ATENDE</v>
      </c>
      <c r="CI805" s="18" t="str">
        <f t="shared" si="430"/>
        <v>ATENDE</v>
      </c>
      <c r="CJ805" s="133" t="str">
        <f>_xlfn.XLOOKUP(CK805,'Banco de dados'!$B:$B,'Banco de dados'!$D:$D)</f>
        <v>TECNOWATT</v>
      </c>
      <c r="CK805" s="25" t="s">
        <v>826</v>
      </c>
      <c r="CL805" s="24" t="str">
        <f>_xlfn.XLOOKUP(CK805,'Banco de dados'!$B:$B,'Banco de dados'!$E:$E)</f>
        <v>SIGSAGPTLRRSSNDL_40W_50IBBRS
1-10C1MUN6.5</v>
      </c>
      <c r="CM805" s="24"/>
      <c r="CN805" s="24" t="e">
        <f>IF(CM805="-","-",_xlfn.XLOOKUP(CM805,'Banco de dados'!$B:$B,'Banco de dados'!$E:$E))</f>
        <v>#N/A</v>
      </c>
      <c r="CO805" s="26">
        <v>1</v>
      </c>
      <c r="CP805" s="24">
        <f>_xlfn.XLOOKUP(CK805,'Banco de dados'!$B:$B,'Banco de dados'!$H:$H)</f>
        <v>40</v>
      </c>
      <c r="CQ805" s="24">
        <f>_xlfn.XLOOKUP(CM805,'Banco de dados'!$B:$B,'Banco de dados'!$H:$H)</f>
        <v>0</v>
      </c>
      <c r="CR805" s="24">
        <f>_xlfn.XLOOKUP(CK805,'Banco de dados'!$B:$B,'Banco de dados'!$F:$F)</f>
        <v>6641</v>
      </c>
      <c r="CS805" s="24">
        <f>_xlfn.XLOOKUP(CM805,'Banco de dados'!$B:$B,'Banco de dados'!$F:$F)</f>
        <v>0</v>
      </c>
      <c r="CT805" s="25">
        <v>0</v>
      </c>
      <c r="CU805" s="25"/>
      <c r="CV805" s="24" t="str">
        <f>IF(AI805&lt;=0.5,"Curto I",IF(AND(AI805&gt;='Braços de IP'!$B$9,AI805&lt;='Braços de IP'!$D$9),'Braços de IP'!$E$9,IF(AND(AI805&gt;='Braços de IP'!$B$10,AI805&lt;='Braços de IP'!$D$10),'Braços de IP'!$E$10,IF(AND(AI805&gt;='Braços de IP'!$B$11,AI805&lt;='Braços de IP'!$D$11),'Braços de IP'!$E$11,IF(AND(AI805&gt;='Braços de IP'!$B$12,AI805&lt;='Braços de IP'!$D$12),'Braços de IP'!$E$12,IF(AND(AI805&gt;='Braços de IP'!$B$13,AI805&lt;='Braços de IP'!$D$13),'Braços de IP'!$E$13,IF(AND(AI805&gt;='Braços de IP'!$B$14,AI805&lt;='Braços de IP'!$D$14),'Braços de IP'!$E$14,"ERRO")))))))</f>
        <v>Curto II</v>
      </c>
      <c r="CW805" s="25"/>
      <c r="CX805" s="24" t="str">
        <f>IF($CW805="","",VLOOKUP($CW805,'Braços de IP'!$E$9:$I$15,2,0))</f>
        <v/>
      </c>
      <c r="CY805" s="27" t="str">
        <f>IF($CW805="","",VLOOKUP($CW805,'Braços de IP'!$E$9:$I$15,5,0))</f>
        <v/>
      </c>
      <c r="CZ805" s="24"/>
      <c r="DA805" s="24"/>
      <c r="DB805" s="24"/>
      <c r="DC805" s="24"/>
      <c r="DD805" s="24"/>
      <c r="DE805" s="24"/>
      <c r="DF805" s="28">
        <v>46.5</v>
      </c>
      <c r="DG805" s="29">
        <v>150</v>
      </c>
      <c r="DH805" s="28">
        <v>196.5</v>
      </c>
      <c r="DI805" s="30">
        <v>0.69</v>
      </c>
      <c r="DJ805" s="32"/>
      <c r="DK805" s="15"/>
      <c r="DL805" s="15" t="s">
        <v>141</v>
      </c>
      <c r="DM805" s="15"/>
      <c r="DN805" s="33">
        <v>0.69</v>
      </c>
    </row>
    <row r="806" spans="3:119" ht="15.75" hidden="1" customHeight="1" x14ac:dyDescent="0.3">
      <c r="C806" t="s">
        <v>1006</v>
      </c>
      <c r="D806" s="15">
        <v>269</v>
      </c>
      <c r="E806" s="15" t="s">
        <v>132</v>
      </c>
      <c r="F806" s="15" t="s">
        <v>442</v>
      </c>
      <c r="G806" s="15">
        <v>-29.995765850000002</v>
      </c>
      <c r="H806" s="15">
        <v>-50.142065459999998</v>
      </c>
      <c r="I806" s="15" t="s">
        <v>134</v>
      </c>
      <c r="J806" s="15" t="s">
        <v>135</v>
      </c>
      <c r="K806" s="15" t="s">
        <v>136</v>
      </c>
      <c r="L806" s="15" t="s">
        <v>148</v>
      </c>
      <c r="M806" s="15">
        <v>100</v>
      </c>
      <c r="N806" s="15">
        <v>17</v>
      </c>
      <c r="O806" s="15">
        <v>0</v>
      </c>
      <c r="P806" s="15">
        <v>300</v>
      </c>
      <c r="Q806" s="20">
        <v>2</v>
      </c>
      <c r="R806" s="16">
        <v>4</v>
      </c>
      <c r="S806" s="16">
        <v>8</v>
      </c>
      <c r="T806" s="15"/>
      <c r="U806" s="15"/>
      <c r="V806" s="15">
        <v>0</v>
      </c>
      <c r="W806" s="15">
        <v>3</v>
      </c>
      <c r="X806" s="15">
        <v>0</v>
      </c>
      <c r="Y806" s="15">
        <v>0</v>
      </c>
      <c r="Z806" s="15">
        <v>0</v>
      </c>
      <c r="AA806" s="15">
        <v>0</v>
      </c>
      <c r="AB806" s="15">
        <v>0</v>
      </c>
      <c r="AC806" s="15" t="s">
        <v>138</v>
      </c>
      <c r="AD806" s="15" t="s">
        <v>139</v>
      </c>
      <c r="AE806" s="15">
        <v>29.9</v>
      </c>
      <c r="AF806" s="15">
        <v>7.3</v>
      </c>
      <c r="AG806" s="15">
        <v>1</v>
      </c>
      <c r="AH806" s="15">
        <v>0.3</v>
      </c>
      <c r="AI806" s="15">
        <v>1.3</v>
      </c>
      <c r="AJ806" s="16">
        <f t="shared" si="411"/>
        <v>1</v>
      </c>
      <c r="AK806" s="16" t="s">
        <v>135</v>
      </c>
      <c r="AL806" s="16" t="s">
        <v>135</v>
      </c>
      <c r="AM806" s="15" t="s">
        <v>140</v>
      </c>
      <c r="AN806" s="16">
        <f t="shared" si="412"/>
        <v>2</v>
      </c>
      <c r="AO806" s="16">
        <v>0</v>
      </c>
      <c r="AP806" s="16">
        <v>0</v>
      </c>
      <c r="AQ806" s="16">
        <v>0</v>
      </c>
      <c r="AR806" s="16">
        <v>0</v>
      </c>
      <c r="AS806" s="16">
        <v>0</v>
      </c>
      <c r="AT806" s="16" t="s">
        <v>135</v>
      </c>
      <c r="AU806" s="17">
        <f t="shared" si="413"/>
        <v>0</v>
      </c>
      <c r="AV806" s="17"/>
      <c r="AW806" s="17">
        <f>VLOOKUP(I806,ABNT5101!$I$3:$J$9,2)</f>
        <v>7.5</v>
      </c>
      <c r="AX806" s="17">
        <f>VLOOKUP(I806,ABNT5101!$I$3:$M$9,5)</f>
        <v>0.18</v>
      </c>
      <c r="AY806" s="131" t="str">
        <f>_xlfn.XLOOKUP(I806,ABNT5101!$I:$I,ABNT5101!$L:$L)</f>
        <v>-</v>
      </c>
      <c r="AZ806" s="131">
        <f>_xlfn.XLOOKUP(I806,ABNT5101!$I:$I,ABNT5101!M:M)</f>
        <v>0.18</v>
      </c>
      <c r="BA806" s="131" t="str">
        <f>_xlfn.XLOOKUP(I806,ABNT5101!$I:$I,ABNT5101!N:N)</f>
        <v>-</v>
      </c>
      <c r="BB806" s="131">
        <f>_xlfn.XLOOKUP(I806,ABNT5101!$I:$I,ABNT5101!O:O)</f>
        <v>16</v>
      </c>
      <c r="BC806" s="18" t="str">
        <f t="shared" si="414"/>
        <v>ATENDE</v>
      </c>
      <c r="BD806" s="19">
        <f t="shared" si="415"/>
        <v>9.3333333333334156E-3</v>
      </c>
      <c r="BE806" s="19">
        <f t="shared" si="416"/>
        <v>1.5555555555555558</v>
      </c>
      <c r="BF806" s="19" t="str">
        <f t="shared" si="417"/>
        <v>-</v>
      </c>
      <c r="BG806" s="20">
        <v>7.57</v>
      </c>
      <c r="BH806" s="20">
        <v>0.46</v>
      </c>
      <c r="BI806" s="20"/>
      <c r="BJ806" s="20"/>
      <c r="BK806" s="21"/>
      <c r="BL806" s="20"/>
      <c r="BM806" s="18" t="str">
        <f t="shared" si="418"/>
        <v>ATENDE</v>
      </c>
      <c r="BN806" s="18" t="str">
        <f t="shared" si="419"/>
        <v>ATENDE</v>
      </c>
      <c r="BO806" s="18" t="str">
        <f t="shared" si="420"/>
        <v>ATENDE</v>
      </c>
      <c r="BP806" s="18" t="str">
        <f t="shared" si="421"/>
        <v>ATENDE</v>
      </c>
      <c r="BQ806" s="22" t="str">
        <f t="shared" si="422"/>
        <v>C5</v>
      </c>
      <c r="BR806" s="22" t="str">
        <f t="shared" si="434"/>
        <v>P6</v>
      </c>
      <c r="BS806" s="23">
        <f t="shared" si="423"/>
        <v>0.84999999999999987</v>
      </c>
      <c r="BT806" s="20">
        <v>5.55</v>
      </c>
      <c r="BU806" s="20">
        <v>2.56</v>
      </c>
      <c r="BV806" s="132">
        <f>IF(BR806="-","-",_xlfn.XLOOKUP(BR806,ABNT5101!$B$4:$B$9,ABNT5101!$C$4:$C$9))</f>
        <v>3</v>
      </c>
      <c r="BW806" s="132">
        <f>IF(BR806="-","-",_xlfn.XLOOKUP(BR806,ABNT5101!$B$4:$B$9,ABNT5101!$D$4:$D$9))</f>
        <v>0.6</v>
      </c>
      <c r="BX806" s="18" t="str">
        <f t="shared" si="424"/>
        <v>ATENDE</v>
      </c>
      <c r="BY806" s="18" t="str">
        <f t="shared" si="425"/>
        <v>ATENDE</v>
      </c>
      <c r="BZ806" s="18" t="str">
        <f t="shared" si="426"/>
        <v>ATENDE</v>
      </c>
      <c r="CA806" s="22" t="str">
        <f t="shared" si="435"/>
        <v>P6</v>
      </c>
      <c r="CB806" s="23">
        <f t="shared" si="427"/>
        <v>0.26333333333333342</v>
      </c>
      <c r="CC806" s="22">
        <v>3.79</v>
      </c>
      <c r="CD806" s="22">
        <v>2.13</v>
      </c>
      <c r="CE806" s="130">
        <f>IF(CA806="-","-",_xlfn.XLOOKUP(CA806,ABNT5101!$B$4:$B$9,ABNT5101!$C$4:$C$9))</f>
        <v>3</v>
      </c>
      <c r="CF806" s="130">
        <f>IF(CA806="-","-",_xlfn.XLOOKUP(CA806,ABNT5101!$B$4:$B$9,ABNT5101!$D$4:$D$9))</f>
        <v>0.6</v>
      </c>
      <c r="CG806" s="18" t="str">
        <f t="shared" si="428"/>
        <v>ATENDE</v>
      </c>
      <c r="CH806" s="18" t="str">
        <f t="shared" si="429"/>
        <v>ATENDE</v>
      </c>
      <c r="CI806" s="18" t="str">
        <f t="shared" si="430"/>
        <v>ATENDE</v>
      </c>
      <c r="CJ806" s="133" t="str">
        <f>_xlfn.XLOOKUP(CK806,'Banco de dados'!$B:$B,'Banco de dados'!$D:$D)</f>
        <v>LEDSTAR</v>
      </c>
      <c r="CK806" s="25" t="s">
        <v>707</v>
      </c>
      <c r="CL806" s="24" t="str">
        <f>_xlfn.XLOOKUP(CK806,'Banco de dados'!$B:$B,'Banco de dados'!$E:$E)</f>
        <v>LUM LED SL VT 9.1 28W</v>
      </c>
      <c r="CM806" s="24"/>
      <c r="CN806" s="24" t="e">
        <f>IF(CM806="-","-",_xlfn.XLOOKUP(CM806,'Banco de dados'!$B:$B,'Banco de dados'!$E:$E))</f>
        <v>#N/A</v>
      </c>
      <c r="CO806" s="26">
        <v>1</v>
      </c>
      <c r="CP806" s="24">
        <f>_xlfn.XLOOKUP(CK806,'Banco de dados'!$B:$B,'Banco de dados'!$H:$H)</f>
        <v>28</v>
      </c>
      <c r="CQ806" s="24">
        <f>_xlfn.XLOOKUP(CM806,'Banco de dados'!$B:$B,'Banco de dados'!$H:$H)</f>
        <v>0</v>
      </c>
      <c r="CR806" s="24">
        <f>_xlfn.XLOOKUP(CK806,'Banco de dados'!$B:$B,'Banco de dados'!$F:$F)</f>
        <v>4927.3500000000004</v>
      </c>
      <c r="CS806" s="24">
        <f>_xlfn.XLOOKUP(CM806,'Banco de dados'!$B:$B,'Banco de dados'!$F:$F)</f>
        <v>0</v>
      </c>
      <c r="CT806" s="25">
        <v>0</v>
      </c>
      <c r="CU806" s="25"/>
      <c r="CV806" s="24" t="str">
        <f>IF(AI806&lt;=0.5,"Curto I",IF(AND(AI806&gt;='Braços de IP'!$B$9,AI806&lt;='Braços de IP'!$D$9),'Braços de IP'!$E$9,IF(AND(AI806&gt;='Braços de IP'!$B$10,AI806&lt;='Braços de IP'!$D$10),'Braços de IP'!$E$10,IF(AND(AI806&gt;='Braços de IP'!$B$11,AI806&lt;='Braços de IP'!$D$11),'Braços de IP'!$E$11,IF(AND(AI806&gt;='Braços de IP'!$B$12,AI806&lt;='Braços de IP'!$D$12),'Braços de IP'!$E$12,IF(AND(AI806&gt;='Braços de IP'!$B$13,AI806&lt;='Braços de IP'!$D$13),'Braços de IP'!$E$13,IF(AND(AI806&gt;='Braços de IP'!$B$14,AI806&lt;='Braços de IP'!$D$14),'Braços de IP'!$E$14,"ERRO")))))))</f>
        <v>Curto II</v>
      </c>
      <c r="CW806" s="25"/>
      <c r="CX806" s="24" t="str">
        <f>IF($CW806="","",VLOOKUP($CW806,'Braços de IP'!$E$9:$I$15,2,0))</f>
        <v/>
      </c>
      <c r="CY806" s="27" t="str">
        <f>IF($CW806="","",VLOOKUP($CW806,'Braços de IP'!$E$9:$I$15,5,0))</f>
        <v/>
      </c>
      <c r="CZ806" s="24"/>
      <c r="DA806" s="24"/>
      <c r="DB806" s="24"/>
      <c r="DC806" s="24"/>
      <c r="DD806" s="24"/>
      <c r="DE806" s="24"/>
      <c r="DF806" s="28">
        <v>46.5</v>
      </c>
      <c r="DG806" s="29">
        <v>150</v>
      </c>
      <c r="DH806" s="28">
        <v>196.5</v>
      </c>
      <c r="DI806" s="30">
        <v>0.69</v>
      </c>
      <c r="DJ806" s="32"/>
      <c r="DK806" s="15"/>
      <c r="DL806" s="15" t="s">
        <v>141</v>
      </c>
      <c r="DM806" s="15"/>
      <c r="DN806" s="33">
        <v>0.69</v>
      </c>
    </row>
    <row r="807" spans="3:119" ht="15.75" hidden="1" customHeight="1" x14ac:dyDescent="0.3">
      <c r="C807" t="s">
        <v>1006</v>
      </c>
      <c r="D807" s="15">
        <v>269</v>
      </c>
      <c r="E807" s="15" t="s">
        <v>132</v>
      </c>
      <c r="F807" s="15" t="s">
        <v>442</v>
      </c>
      <c r="G807" s="15">
        <v>-29.995765850000002</v>
      </c>
      <c r="H807" s="15">
        <v>-50.142065459999998</v>
      </c>
      <c r="I807" s="15" t="s">
        <v>134</v>
      </c>
      <c r="J807" s="15" t="s">
        <v>135</v>
      </c>
      <c r="K807" s="15" t="s">
        <v>136</v>
      </c>
      <c r="L807" s="15" t="s">
        <v>148</v>
      </c>
      <c r="M807" s="15">
        <v>100</v>
      </c>
      <c r="N807" s="15">
        <v>17</v>
      </c>
      <c r="O807" s="15">
        <v>0</v>
      </c>
      <c r="P807" s="15">
        <v>300</v>
      </c>
      <c r="Q807" s="20">
        <v>2</v>
      </c>
      <c r="R807" s="16">
        <v>4</v>
      </c>
      <c r="S807" s="16">
        <v>8</v>
      </c>
      <c r="T807" s="15"/>
      <c r="U807" s="15"/>
      <c r="V807" s="15">
        <v>0</v>
      </c>
      <c r="W807" s="15">
        <v>3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 t="s">
        <v>138</v>
      </c>
      <c r="AD807" s="15" t="s">
        <v>139</v>
      </c>
      <c r="AE807" s="15">
        <v>29.9</v>
      </c>
      <c r="AF807" s="15">
        <v>7.3</v>
      </c>
      <c r="AG807" s="15">
        <v>1</v>
      </c>
      <c r="AH807" s="15">
        <v>0.3</v>
      </c>
      <c r="AI807" s="15">
        <v>1.3</v>
      </c>
      <c r="AJ807" s="16">
        <f t="shared" si="411"/>
        <v>1</v>
      </c>
      <c r="AK807" s="16" t="s">
        <v>135</v>
      </c>
      <c r="AL807" s="16" t="s">
        <v>135</v>
      </c>
      <c r="AM807" s="15" t="s">
        <v>140</v>
      </c>
      <c r="AN807" s="16">
        <f t="shared" si="412"/>
        <v>2</v>
      </c>
      <c r="AO807" s="16">
        <v>0</v>
      </c>
      <c r="AP807" s="16">
        <v>0</v>
      </c>
      <c r="AQ807" s="16">
        <v>0</v>
      </c>
      <c r="AR807" s="16">
        <v>0</v>
      </c>
      <c r="AS807" s="16">
        <v>0</v>
      </c>
      <c r="AT807" s="16" t="s">
        <v>135</v>
      </c>
      <c r="AU807" s="17">
        <f t="shared" si="413"/>
        <v>0</v>
      </c>
      <c r="AV807" s="17"/>
      <c r="AW807" s="17">
        <f>VLOOKUP(I807,ABNT5101!$I$3:$J$9,2)</f>
        <v>7.5</v>
      </c>
      <c r="AX807" s="17">
        <f>VLOOKUP(I807,ABNT5101!$I$3:$M$9,5)</f>
        <v>0.18</v>
      </c>
      <c r="AY807" s="131" t="str">
        <f>_xlfn.XLOOKUP(I807,ABNT5101!$I:$I,ABNT5101!$L:$L)</f>
        <v>-</v>
      </c>
      <c r="AZ807" s="131">
        <f>_xlfn.XLOOKUP(I807,ABNT5101!$I:$I,ABNT5101!M:M)</f>
        <v>0.18</v>
      </c>
      <c r="BA807" s="131" t="str">
        <f>_xlfn.XLOOKUP(I807,ABNT5101!$I:$I,ABNT5101!N:N)</f>
        <v>-</v>
      </c>
      <c r="BB807" s="131">
        <f>_xlfn.XLOOKUP(I807,ABNT5101!$I:$I,ABNT5101!O:O)</f>
        <v>16</v>
      </c>
      <c r="BC807" s="18" t="str">
        <f t="shared" si="414"/>
        <v>ATENDE</v>
      </c>
      <c r="BD807" s="19">
        <f t="shared" si="415"/>
        <v>0.25066666666666682</v>
      </c>
      <c r="BE807" s="19">
        <f t="shared" si="416"/>
        <v>2.5555555555555558</v>
      </c>
      <c r="BF807" s="19" t="str">
        <f t="shared" si="417"/>
        <v>-</v>
      </c>
      <c r="BG807" s="20">
        <v>9.3800000000000008</v>
      </c>
      <c r="BH807" s="20">
        <v>0.64</v>
      </c>
      <c r="BI807" s="20"/>
      <c r="BJ807" s="20"/>
      <c r="BK807" s="21"/>
      <c r="BL807" s="20"/>
      <c r="BM807" s="18" t="str">
        <f t="shared" si="418"/>
        <v>ATENDE</v>
      </c>
      <c r="BN807" s="18" t="str">
        <f t="shared" si="419"/>
        <v>ATENDE</v>
      </c>
      <c r="BO807" s="18" t="str">
        <f t="shared" si="420"/>
        <v>ATENDE</v>
      </c>
      <c r="BP807" s="18" t="str">
        <f t="shared" si="421"/>
        <v>ATENDE</v>
      </c>
      <c r="BQ807" s="22" t="str">
        <f t="shared" si="422"/>
        <v>C5</v>
      </c>
      <c r="BR807" s="22" t="str">
        <f t="shared" si="434"/>
        <v>P6</v>
      </c>
      <c r="BS807" s="23">
        <f t="shared" si="423"/>
        <v>1.0633333333333335</v>
      </c>
      <c r="BT807" s="20">
        <v>6.19</v>
      </c>
      <c r="BU807" s="20">
        <v>2.2799999999999998</v>
      </c>
      <c r="BV807" s="132">
        <f>IF(BR807="-","-",_xlfn.XLOOKUP(BR807,ABNT5101!$B$4:$B$9,ABNT5101!$C$4:$C$9))</f>
        <v>3</v>
      </c>
      <c r="BW807" s="132">
        <f>IF(BR807="-","-",_xlfn.XLOOKUP(BR807,ABNT5101!$B$4:$B$9,ABNT5101!$D$4:$D$9))</f>
        <v>0.6</v>
      </c>
      <c r="BX807" s="18" t="str">
        <f t="shared" si="424"/>
        <v>ATENDE</v>
      </c>
      <c r="BY807" s="18" t="str">
        <f t="shared" si="425"/>
        <v>ATENDE</v>
      </c>
      <c r="BZ807" s="18" t="str">
        <f t="shared" si="426"/>
        <v>ATENDE</v>
      </c>
      <c r="CA807" s="22" t="str">
        <f t="shared" si="435"/>
        <v>P6</v>
      </c>
      <c r="CB807" s="23">
        <f t="shared" si="427"/>
        <v>0.13666666666666671</v>
      </c>
      <c r="CC807" s="22">
        <v>3.41</v>
      </c>
      <c r="CD807" s="22">
        <v>1.69</v>
      </c>
      <c r="CE807" s="130">
        <f>IF(CA807="-","-",_xlfn.XLOOKUP(CA807,ABNT5101!$B$4:$B$9,ABNT5101!$C$4:$C$9))</f>
        <v>3</v>
      </c>
      <c r="CF807" s="130">
        <f>IF(CA807="-","-",_xlfn.XLOOKUP(CA807,ABNT5101!$B$4:$B$9,ABNT5101!$D$4:$D$9))</f>
        <v>0.6</v>
      </c>
      <c r="CG807" s="18" t="str">
        <f t="shared" si="428"/>
        <v>ATENDE</v>
      </c>
      <c r="CH807" s="18" t="str">
        <f t="shared" si="429"/>
        <v>ATENDE</v>
      </c>
      <c r="CI807" s="18" t="str">
        <f t="shared" si="430"/>
        <v>ATENDE</v>
      </c>
      <c r="CJ807" s="133" t="str">
        <f>_xlfn.XLOOKUP(CK807,'Banco de dados'!$B:$B,'Banco de dados'!$D:$D)</f>
        <v>SX LIGHTING</v>
      </c>
      <c r="CK807" s="25" t="s">
        <v>801</v>
      </c>
      <c r="CL807" s="24" t="str">
        <f>_xlfn.XLOOKUP(CK807,'Banco de dados'!$B:$B,'Banco de dados'!$E:$E)</f>
        <v>SXINEVO030K40L12CZF7PHF</v>
      </c>
      <c r="CM807" s="24"/>
      <c r="CN807" s="24" t="e">
        <f>IF(CM807="-","-",_xlfn.XLOOKUP(CM807,'Banco de dados'!$B:$B,'Banco de dados'!$E:$E))</f>
        <v>#N/A</v>
      </c>
      <c r="CO807" s="26">
        <v>1</v>
      </c>
      <c r="CP807" s="24">
        <f>_xlfn.XLOOKUP(CK807,'Banco de dados'!$B:$B,'Banco de dados'!$H:$H)</f>
        <v>31</v>
      </c>
      <c r="CQ807" s="24">
        <f>_xlfn.XLOOKUP(CM807,'Banco de dados'!$B:$B,'Banco de dados'!$H:$H)</f>
        <v>0</v>
      </c>
      <c r="CR807" s="24">
        <f>_xlfn.XLOOKUP(CK807,'Banco de dados'!$B:$B,'Banco de dados'!$F:$F)</f>
        <v>5270</v>
      </c>
      <c r="CS807" s="24">
        <f>_xlfn.XLOOKUP(CM807,'Banco de dados'!$B:$B,'Banco de dados'!$F:$F)</f>
        <v>0</v>
      </c>
      <c r="CT807" s="25">
        <v>0</v>
      </c>
      <c r="CU807" s="25"/>
      <c r="CV807" s="24" t="str">
        <f>IF(AI807&lt;=0.5,"Curto I",IF(AND(AI807&gt;='Braços de IP'!$B$9,AI807&lt;='Braços de IP'!$D$9),'Braços de IP'!$E$9,IF(AND(AI807&gt;='Braços de IP'!$B$10,AI807&lt;='Braços de IP'!$D$10),'Braços de IP'!$E$10,IF(AND(AI807&gt;='Braços de IP'!$B$11,AI807&lt;='Braços de IP'!$D$11),'Braços de IP'!$E$11,IF(AND(AI807&gt;='Braços de IP'!$B$12,AI807&lt;='Braços de IP'!$D$12),'Braços de IP'!$E$12,IF(AND(AI807&gt;='Braços de IP'!$B$13,AI807&lt;='Braços de IP'!$D$13),'Braços de IP'!$E$13,IF(AND(AI807&gt;='Braços de IP'!$B$14,AI807&lt;='Braços de IP'!$D$14),'Braços de IP'!$E$14,"ERRO")))))))</f>
        <v>Curto II</v>
      </c>
      <c r="CW807" s="25"/>
      <c r="CX807" s="24" t="str">
        <f>IF($CW807="","",VLOOKUP($CW807,'Braços de IP'!$E$9:$I$15,2,0))</f>
        <v/>
      </c>
      <c r="CY807" s="27" t="str">
        <f>IF($CW807="","",VLOOKUP($CW807,'Braços de IP'!$E$9:$I$15,5,0))</f>
        <v/>
      </c>
      <c r="CZ807" s="24"/>
      <c r="DA807" s="24"/>
      <c r="DB807" s="24"/>
      <c r="DC807" s="24"/>
      <c r="DD807" s="24"/>
      <c r="DE807" s="24"/>
      <c r="DF807" s="28">
        <v>46.5</v>
      </c>
      <c r="DG807" s="29">
        <v>150</v>
      </c>
      <c r="DH807" s="28">
        <v>196.5</v>
      </c>
      <c r="DI807" s="30">
        <v>0.69</v>
      </c>
      <c r="DJ807" s="32"/>
      <c r="DK807" s="15"/>
      <c r="DL807" s="15" t="s">
        <v>141</v>
      </c>
      <c r="DM807" s="15"/>
      <c r="DN807" s="33">
        <v>0.69</v>
      </c>
    </row>
    <row r="808" spans="3:119" ht="15.75" hidden="1" customHeight="1" x14ac:dyDescent="0.3">
      <c r="C808" t="s">
        <v>1006</v>
      </c>
      <c r="D808" s="15">
        <v>269</v>
      </c>
      <c r="E808" s="15" t="s">
        <v>132</v>
      </c>
      <c r="F808" s="15" t="s">
        <v>442</v>
      </c>
      <c r="G808" s="15">
        <v>-29.995765850000002</v>
      </c>
      <c r="H808" s="15">
        <v>-50.142065459999998</v>
      </c>
      <c r="I808" s="15" t="s">
        <v>134</v>
      </c>
      <c r="J808" s="15" t="s">
        <v>135</v>
      </c>
      <c r="K808" s="15" t="s">
        <v>136</v>
      </c>
      <c r="L808" s="15" t="s">
        <v>148</v>
      </c>
      <c r="M808" s="15">
        <v>100</v>
      </c>
      <c r="N808" s="15">
        <v>17</v>
      </c>
      <c r="O808" s="15">
        <v>0</v>
      </c>
      <c r="P808" s="15">
        <v>300</v>
      </c>
      <c r="Q808" s="20">
        <v>2</v>
      </c>
      <c r="R808" s="16">
        <v>4</v>
      </c>
      <c r="S808" s="16">
        <v>8</v>
      </c>
      <c r="T808" s="15"/>
      <c r="U808" s="15"/>
      <c r="V808" s="15">
        <v>0</v>
      </c>
      <c r="W808" s="15">
        <v>3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 t="s">
        <v>138</v>
      </c>
      <c r="AD808" s="15" t="s">
        <v>139</v>
      </c>
      <c r="AE808" s="15">
        <v>29.9</v>
      </c>
      <c r="AF808" s="15">
        <v>7.3</v>
      </c>
      <c r="AG808" s="15">
        <v>1</v>
      </c>
      <c r="AH808" s="15">
        <v>0.3</v>
      </c>
      <c r="AI808" s="15">
        <v>1.3</v>
      </c>
      <c r="AJ808" s="16">
        <f t="shared" si="411"/>
        <v>1</v>
      </c>
      <c r="AK808" s="16" t="s">
        <v>135</v>
      </c>
      <c r="AL808" s="16" t="s">
        <v>135</v>
      </c>
      <c r="AM808" s="15" t="s">
        <v>140</v>
      </c>
      <c r="AN808" s="16">
        <f t="shared" si="412"/>
        <v>2</v>
      </c>
      <c r="AO808" s="16">
        <v>0</v>
      </c>
      <c r="AP808" s="16">
        <v>0</v>
      </c>
      <c r="AQ808" s="16">
        <v>0</v>
      </c>
      <c r="AR808" s="16">
        <v>0</v>
      </c>
      <c r="AS808" s="16">
        <v>0</v>
      </c>
      <c r="AT808" s="16" t="s">
        <v>135</v>
      </c>
      <c r="AU808" s="17">
        <f t="shared" si="413"/>
        <v>0</v>
      </c>
      <c r="AV808" s="17"/>
      <c r="AW808" s="17">
        <f>VLOOKUP(I808,ABNT5101!$I$3:$J$9,2)</f>
        <v>7.5</v>
      </c>
      <c r="AX808" s="17">
        <f>VLOOKUP(I808,ABNT5101!$I$3:$M$9,5)</f>
        <v>0.18</v>
      </c>
      <c r="AY808" s="131" t="str">
        <f>_xlfn.XLOOKUP(I808,ABNT5101!$I:$I,ABNT5101!$L:$L)</f>
        <v>-</v>
      </c>
      <c r="AZ808" s="131">
        <f>_xlfn.XLOOKUP(I808,ABNT5101!$I:$I,ABNT5101!M:M)</f>
        <v>0.18</v>
      </c>
      <c r="BA808" s="131" t="str">
        <f>_xlfn.XLOOKUP(I808,ABNT5101!$I:$I,ABNT5101!N:N)</f>
        <v>-</v>
      </c>
      <c r="BB808" s="131">
        <f>_xlfn.XLOOKUP(I808,ABNT5101!$I:$I,ABNT5101!O:O)</f>
        <v>16</v>
      </c>
      <c r="BC808" s="18" t="str">
        <f t="shared" si="414"/>
        <v>ATENDE</v>
      </c>
      <c r="BD808" s="19">
        <f t="shared" si="415"/>
        <v>0.22533333333333316</v>
      </c>
      <c r="BE808" s="19">
        <f t="shared" si="416"/>
        <v>2.2777777777777777</v>
      </c>
      <c r="BF808" s="19" t="str">
        <f t="shared" si="417"/>
        <v>-</v>
      </c>
      <c r="BG808" s="20">
        <v>9.19</v>
      </c>
      <c r="BH808" s="20">
        <v>0.59</v>
      </c>
      <c r="BI808" s="20"/>
      <c r="BJ808" s="20"/>
      <c r="BK808" s="21"/>
      <c r="BL808" s="20"/>
      <c r="BM808" s="18" t="str">
        <f t="shared" si="418"/>
        <v>ATENDE</v>
      </c>
      <c r="BN808" s="18" t="str">
        <f t="shared" si="419"/>
        <v>ATENDE</v>
      </c>
      <c r="BO808" s="18" t="str">
        <f t="shared" si="420"/>
        <v>ATENDE</v>
      </c>
      <c r="BP808" s="18" t="str">
        <f t="shared" si="421"/>
        <v>ATENDE</v>
      </c>
      <c r="BQ808" s="22" t="str">
        <f t="shared" si="422"/>
        <v>C5</v>
      </c>
      <c r="BR808" s="22" t="str">
        <f t="shared" si="434"/>
        <v>P6</v>
      </c>
      <c r="BS808" s="23">
        <f t="shared" si="423"/>
        <v>1.1366666666666667</v>
      </c>
      <c r="BT808" s="20">
        <v>6.41</v>
      </c>
      <c r="BU808" s="20">
        <v>3.44</v>
      </c>
      <c r="BV808" s="132">
        <f>IF(BR808="-","-",_xlfn.XLOOKUP(BR808,ABNT5101!$B$4:$B$9,ABNT5101!$C$4:$C$9))</f>
        <v>3</v>
      </c>
      <c r="BW808" s="132">
        <f>IF(BR808="-","-",_xlfn.XLOOKUP(BR808,ABNT5101!$B$4:$B$9,ABNT5101!$D$4:$D$9))</f>
        <v>0.6</v>
      </c>
      <c r="BX808" s="18" t="str">
        <f t="shared" si="424"/>
        <v>ATENDE</v>
      </c>
      <c r="BY808" s="18" t="str">
        <f t="shared" si="425"/>
        <v>ATENDE</v>
      </c>
      <c r="BZ808" s="18" t="str">
        <f t="shared" si="426"/>
        <v>ATENDE</v>
      </c>
      <c r="CA808" s="22" t="str">
        <f t="shared" si="435"/>
        <v>P6</v>
      </c>
      <c r="CB808" s="23">
        <f t="shared" si="427"/>
        <v>0.13666666666666671</v>
      </c>
      <c r="CC808" s="22">
        <v>3.41</v>
      </c>
      <c r="CD808" s="22">
        <v>2.15</v>
      </c>
      <c r="CE808" s="130">
        <f>IF(CA808="-","-",_xlfn.XLOOKUP(CA808,ABNT5101!$B$4:$B$9,ABNT5101!$C$4:$C$9))</f>
        <v>3</v>
      </c>
      <c r="CF808" s="130">
        <f>IF(CA808="-","-",_xlfn.XLOOKUP(CA808,ABNT5101!$B$4:$B$9,ABNT5101!$D$4:$D$9))</f>
        <v>0.6</v>
      </c>
      <c r="CG808" s="18" t="str">
        <f t="shared" si="428"/>
        <v>ATENDE</v>
      </c>
      <c r="CH808" s="18" t="str">
        <f t="shared" si="429"/>
        <v>ATENDE</v>
      </c>
      <c r="CI808" s="18" t="str">
        <f t="shared" si="430"/>
        <v>ATENDE</v>
      </c>
      <c r="CJ808" s="133" t="str">
        <f>_xlfn.XLOOKUP(CK808,'Banco de dados'!$B:$B,'Banco de dados'!$D:$D)</f>
        <v>TECNOWATT</v>
      </c>
      <c r="CK808" s="25" t="s">
        <v>824</v>
      </c>
      <c r="CL808" s="24" t="str">
        <f>_xlfn.XLOOKUP(CK808,'Banco de dados'!$B:$B,'Banco de dados'!$E:$E)</f>
        <v>SIGSAGPTLRRSSNDL_30W_38IBBRS
1-10C1MUN6.5</v>
      </c>
      <c r="CM808" s="24"/>
      <c r="CN808" s="24" t="e">
        <f>IF(CM808="-","-",_xlfn.XLOOKUP(CM808,'Banco de dados'!$B:$B,'Banco de dados'!$E:$E))</f>
        <v>#N/A</v>
      </c>
      <c r="CO808" s="26">
        <v>1</v>
      </c>
      <c r="CP808" s="24">
        <f>_xlfn.XLOOKUP(CK808,'Banco de dados'!$B:$B,'Banco de dados'!$H:$H)</f>
        <v>30</v>
      </c>
      <c r="CQ808" s="24">
        <f>_xlfn.XLOOKUP(CM808,'Banco de dados'!$B:$B,'Banco de dados'!$H:$H)</f>
        <v>0</v>
      </c>
      <c r="CR808" s="24">
        <f>_xlfn.XLOOKUP(CK808,'Banco de dados'!$B:$B,'Banco de dados'!$F:$F)</f>
        <v>5266</v>
      </c>
      <c r="CS808" s="24">
        <f>_xlfn.XLOOKUP(CM808,'Banco de dados'!$B:$B,'Banco de dados'!$F:$F)</f>
        <v>0</v>
      </c>
      <c r="CT808" s="25">
        <v>0</v>
      </c>
      <c r="CU808" s="25"/>
      <c r="CV808" s="24" t="str">
        <f>IF(AI808&lt;=0.5,"Curto I",IF(AND(AI808&gt;='Braços de IP'!$B$9,AI808&lt;='Braços de IP'!$D$9),'Braços de IP'!$E$9,IF(AND(AI808&gt;='Braços de IP'!$B$10,AI808&lt;='Braços de IP'!$D$10),'Braços de IP'!$E$10,IF(AND(AI808&gt;='Braços de IP'!$B$11,AI808&lt;='Braços de IP'!$D$11),'Braços de IP'!$E$11,IF(AND(AI808&gt;='Braços de IP'!$B$12,AI808&lt;='Braços de IP'!$D$12),'Braços de IP'!$E$12,IF(AND(AI808&gt;='Braços de IP'!$B$13,AI808&lt;='Braços de IP'!$D$13),'Braços de IP'!$E$13,IF(AND(AI808&gt;='Braços de IP'!$B$14,AI808&lt;='Braços de IP'!$D$14),'Braços de IP'!$E$14,"ERRO")))))))</f>
        <v>Curto II</v>
      </c>
      <c r="CW808" s="25"/>
      <c r="CX808" s="24" t="str">
        <f>IF($CW808="","",VLOOKUP($CW808,'Braços de IP'!$E$9:$I$15,2,0))</f>
        <v/>
      </c>
      <c r="CY808" s="27" t="str">
        <f>IF($CW808="","",VLOOKUP($CW808,'Braços de IP'!$E$9:$I$15,5,0))</f>
        <v/>
      </c>
      <c r="CZ808" s="24"/>
      <c r="DA808" s="24"/>
      <c r="DB808" s="24"/>
      <c r="DC808" s="24"/>
      <c r="DD808" s="24"/>
      <c r="DE808" s="24"/>
      <c r="DF808" s="28">
        <v>46.5</v>
      </c>
      <c r="DG808" s="29">
        <v>150</v>
      </c>
      <c r="DH808" s="28">
        <v>196.5</v>
      </c>
      <c r="DI808" s="30">
        <v>0.69</v>
      </c>
      <c r="DJ808" s="32"/>
      <c r="DK808" s="15"/>
      <c r="DL808" s="15" t="s">
        <v>141</v>
      </c>
      <c r="DM808" s="15"/>
      <c r="DN808" s="33">
        <v>0.69</v>
      </c>
    </row>
    <row r="809" spans="3:119" ht="15.75" customHeight="1" x14ac:dyDescent="0.3">
      <c r="C809" t="s">
        <v>1006</v>
      </c>
      <c r="D809" s="15">
        <v>270</v>
      </c>
      <c r="E809" s="15" t="s">
        <v>132</v>
      </c>
      <c r="F809" s="15" t="s">
        <v>443</v>
      </c>
      <c r="G809" s="15">
        <v>-29.995983339999999</v>
      </c>
      <c r="H809" s="15">
        <v>-50.140301950000001</v>
      </c>
      <c r="I809" s="15" t="s">
        <v>134</v>
      </c>
      <c r="J809" s="15" t="s">
        <v>135</v>
      </c>
      <c r="K809" s="15" t="s">
        <v>136</v>
      </c>
      <c r="L809" s="15" t="s">
        <v>148</v>
      </c>
      <c r="M809" s="15">
        <v>100</v>
      </c>
      <c r="N809" s="15">
        <v>17</v>
      </c>
      <c r="O809" s="15">
        <v>0</v>
      </c>
      <c r="P809" s="15">
        <v>300</v>
      </c>
      <c r="Q809" s="20">
        <v>2</v>
      </c>
      <c r="R809" s="16">
        <v>4</v>
      </c>
      <c r="S809" s="16">
        <v>12</v>
      </c>
      <c r="T809" s="15"/>
      <c r="U809" s="15"/>
      <c r="V809" s="15">
        <v>0</v>
      </c>
      <c r="W809" s="15">
        <v>4</v>
      </c>
      <c r="X809" s="15">
        <v>0</v>
      </c>
      <c r="Y809" s="15">
        <v>0</v>
      </c>
      <c r="Z809" s="15">
        <v>0</v>
      </c>
      <c r="AA809" s="15">
        <v>0</v>
      </c>
      <c r="AB809" s="15">
        <v>0</v>
      </c>
      <c r="AC809" s="15" t="s">
        <v>138</v>
      </c>
      <c r="AD809" s="15" t="s">
        <v>139</v>
      </c>
      <c r="AE809" s="15">
        <v>29</v>
      </c>
      <c r="AF809" s="15">
        <v>7</v>
      </c>
      <c r="AG809" s="15">
        <v>1</v>
      </c>
      <c r="AH809" s="15">
        <v>0.3</v>
      </c>
      <c r="AI809" s="15">
        <v>1.3</v>
      </c>
      <c r="AJ809" s="16">
        <f t="shared" si="411"/>
        <v>1</v>
      </c>
      <c r="AK809" s="16" t="s">
        <v>135</v>
      </c>
      <c r="AL809" s="16" t="s">
        <v>135</v>
      </c>
      <c r="AM809" s="15" t="s">
        <v>140</v>
      </c>
      <c r="AN809" s="16">
        <f t="shared" si="412"/>
        <v>2</v>
      </c>
      <c r="AO809" s="16">
        <v>0</v>
      </c>
      <c r="AP809" s="16">
        <v>0</v>
      </c>
      <c r="AQ809" s="16">
        <v>0</v>
      </c>
      <c r="AR809" s="16">
        <v>0</v>
      </c>
      <c r="AS809" s="16">
        <v>0</v>
      </c>
      <c r="AT809" s="16" t="s">
        <v>135</v>
      </c>
      <c r="AU809" s="17">
        <f t="shared" si="413"/>
        <v>0</v>
      </c>
      <c r="AV809" s="17"/>
      <c r="AW809" s="17">
        <f>VLOOKUP(I809,ABNT5101!$I$3:$J$9,2)</f>
        <v>7.5</v>
      </c>
      <c r="AX809" s="17">
        <f>VLOOKUP(I809,ABNT5101!$I$3:$M$9,5)</f>
        <v>0.18</v>
      </c>
      <c r="AY809" s="131" t="str">
        <f>_xlfn.XLOOKUP(I809,ABNT5101!$I:$I,ABNT5101!$L:$L)</f>
        <v>-</v>
      </c>
      <c r="AZ809" s="131">
        <f>_xlfn.XLOOKUP(I809,ABNT5101!$I:$I,ABNT5101!M:M)</f>
        <v>0.18</v>
      </c>
      <c r="BA809" s="131" t="str">
        <f>_xlfn.XLOOKUP(I809,ABNT5101!$I:$I,ABNT5101!N:N)</f>
        <v>-</v>
      </c>
      <c r="BB809" s="131">
        <f>_xlfn.XLOOKUP(I809,ABNT5101!$I:$I,ABNT5101!O:O)</f>
        <v>16</v>
      </c>
      <c r="BC809" s="18" t="str">
        <f t="shared" si="414"/>
        <v>ATENDE</v>
      </c>
      <c r="BD809" s="19">
        <f t="shared" si="415"/>
        <v>0.10933333333333328</v>
      </c>
      <c r="BE809" s="19">
        <f t="shared" si="416"/>
        <v>2.1666666666666665</v>
      </c>
      <c r="BF809" s="19" t="str">
        <f t="shared" si="417"/>
        <v>-</v>
      </c>
      <c r="BG809" s="20">
        <v>8.32</v>
      </c>
      <c r="BH809" s="20">
        <v>0.56999999999999995</v>
      </c>
      <c r="BI809" s="20"/>
      <c r="BJ809" s="20"/>
      <c r="BK809" s="21"/>
      <c r="BL809" s="20"/>
      <c r="BM809" s="18" t="str">
        <f t="shared" si="418"/>
        <v>ATENDE</v>
      </c>
      <c r="BN809" s="18" t="str">
        <f t="shared" si="419"/>
        <v>ATENDE</v>
      </c>
      <c r="BO809" s="18" t="str">
        <f t="shared" si="420"/>
        <v>ATENDE</v>
      </c>
      <c r="BP809" s="18" t="str">
        <f t="shared" si="421"/>
        <v>ATENDE</v>
      </c>
      <c r="BQ809" s="22" t="str">
        <f t="shared" si="422"/>
        <v>C5</v>
      </c>
      <c r="BR809" s="22" t="str">
        <f t="shared" si="434"/>
        <v>P6</v>
      </c>
      <c r="BS809" s="23">
        <f t="shared" si="423"/>
        <v>0.43666666666666654</v>
      </c>
      <c r="BT809" s="20">
        <v>4.3099999999999996</v>
      </c>
      <c r="BU809" s="20">
        <v>2.52</v>
      </c>
      <c r="BV809" s="132">
        <f>IF(BR809="-","-",_xlfn.XLOOKUP(BR809,ABNT5101!$B$4:$B$9,ABNT5101!$C$4:$C$9))</f>
        <v>3</v>
      </c>
      <c r="BW809" s="132">
        <f>IF(BR809="-","-",_xlfn.XLOOKUP(BR809,ABNT5101!$B$4:$B$9,ABNT5101!$D$4:$D$9))</f>
        <v>0.6</v>
      </c>
      <c r="BX809" s="18" t="str">
        <f t="shared" si="424"/>
        <v>ATENDE</v>
      </c>
      <c r="BY809" s="18" t="str">
        <f t="shared" si="425"/>
        <v>ATENDE</v>
      </c>
      <c r="BZ809" s="18" t="str">
        <f t="shared" si="426"/>
        <v>ATENDE</v>
      </c>
      <c r="CA809" s="22" t="str">
        <f t="shared" si="435"/>
        <v>P6</v>
      </c>
      <c r="CB809" s="23">
        <f t="shared" si="427"/>
        <v>8.0000000000000071E-2</v>
      </c>
      <c r="CC809" s="22">
        <v>3.24</v>
      </c>
      <c r="CD809" s="22">
        <v>1.97</v>
      </c>
      <c r="CE809" s="130">
        <f>IF(CA809="-","-",_xlfn.XLOOKUP(CA809,ABNT5101!$B$4:$B$9,ABNT5101!$C$4:$C$9))</f>
        <v>3</v>
      </c>
      <c r="CF809" s="130">
        <f>IF(CA809="-","-",_xlfn.XLOOKUP(CA809,ABNT5101!$B$4:$B$9,ABNT5101!$D$4:$D$9))</f>
        <v>0.6</v>
      </c>
      <c r="CG809" s="18" t="str">
        <f t="shared" si="428"/>
        <v>ATENDE</v>
      </c>
      <c r="CH809" s="18" t="str">
        <f t="shared" si="429"/>
        <v>ATENDE</v>
      </c>
      <c r="CI809" s="18" t="str">
        <f t="shared" si="430"/>
        <v>ATENDE</v>
      </c>
      <c r="CJ809" s="133" t="str">
        <f>_xlfn.XLOOKUP(CK809,'Banco de dados'!$B:$B,'Banco de dados'!$D:$D)</f>
        <v>LEDSTAR</v>
      </c>
      <c r="CK809" s="25" t="s">
        <v>709</v>
      </c>
      <c r="CL809" s="24" t="str">
        <f>_xlfn.XLOOKUP(CK809,'Banco de dados'!$B:$B,'Banco de dados'!$E:$E)</f>
        <v>LUM LED SL VT 9.1 35W</v>
      </c>
      <c r="CM809" s="24"/>
      <c r="CN809" s="24" t="e">
        <f>IF(CM809="-","-",_xlfn.XLOOKUP(CM809,'Banco de dados'!$B:$B,'Banco de dados'!$E:$E))</f>
        <v>#N/A</v>
      </c>
      <c r="CO809" s="26">
        <v>1</v>
      </c>
      <c r="CP809" s="24">
        <f>_xlfn.XLOOKUP(CK809,'Banco de dados'!$B:$B,'Banco de dados'!$H:$H)</f>
        <v>35</v>
      </c>
      <c r="CQ809" s="24">
        <f>_xlfn.XLOOKUP(CM809,'Banco de dados'!$B:$B,'Banco de dados'!$H:$H)</f>
        <v>0</v>
      </c>
      <c r="CR809" s="24">
        <f>_xlfn.XLOOKUP(CK809,'Banco de dados'!$B:$B,'Banco de dados'!$F:$F)</f>
        <v>5955.62</v>
      </c>
      <c r="CS809" s="24">
        <f>_xlfn.XLOOKUP(CM809,'Banco de dados'!$B:$B,'Banco de dados'!$F:$F)</f>
        <v>0</v>
      </c>
      <c r="CT809" s="25">
        <v>0</v>
      </c>
      <c r="CU809" s="25"/>
      <c r="CV809" s="24" t="str">
        <f>IF(AI809&lt;=0.5,"Curto I",IF(AND(AI809&gt;='Braços de IP'!$B$9,AI809&lt;='Braços de IP'!$D$9),'Braços de IP'!$E$9,IF(AND(AI809&gt;='Braços de IP'!$B$10,AI809&lt;='Braços de IP'!$D$10),'Braços de IP'!$E$10,IF(AND(AI809&gt;='Braços de IP'!$B$11,AI809&lt;='Braços de IP'!$D$11),'Braços de IP'!$E$11,IF(AND(AI809&gt;='Braços de IP'!$B$12,AI809&lt;='Braços de IP'!$D$12),'Braços de IP'!$E$12,IF(AND(AI809&gt;='Braços de IP'!$B$13,AI809&lt;='Braços de IP'!$D$13),'Braços de IP'!$E$13,IF(AND(AI809&gt;='Braços de IP'!$B$14,AI809&lt;='Braços de IP'!$D$14),'Braços de IP'!$E$14,"ERRO")))))))</f>
        <v>Curto II</v>
      </c>
      <c r="CW809" s="25" t="s">
        <v>171</v>
      </c>
      <c r="CX809" s="24">
        <f>IF($CW809="","",VLOOKUP($CW809,'Braços de IP'!$E$9:$I$15,2,0))</f>
        <v>3.5</v>
      </c>
      <c r="CY809" s="27">
        <f>IF($CW809="","",VLOOKUP($CW809,'Braços de IP'!$E$9:$I$15,5,0))</f>
        <v>8.5</v>
      </c>
      <c r="CZ809" s="24"/>
      <c r="DA809" s="24"/>
      <c r="DB809" s="24"/>
      <c r="DC809" s="24"/>
      <c r="DD809" s="24"/>
      <c r="DE809" s="24"/>
      <c r="DF809" s="28">
        <v>46.5</v>
      </c>
      <c r="DG809" s="29">
        <v>150</v>
      </c>
      <c r="DH809" s="28">
        <v>196.5</v>
      </c>
      <c r="DI809" s="30">
        <v>0.69</v>
      </c>
      <c r="DJ809" s="32"/>
      <c r="DK809" s="15"/>
      <c r="DL809" s="15" t="s">
        <v>141</v>
      </c>
      <c r="DM809" s="15"/>
      <c r="DN809" s="33">
        <v>0.69</v>
      </c>
    </row>
    <row r="810" spans="3:119" ht="15.75" customHeight="1" x14ac:dyDescent="0.3">
      <c r="C810" t="s">
        <v>1006</v>
      </c>
      <c r="D810" s="15">
        <v>270</v>
      </c>
      <c r="E810" s="15" t="s">
        <v>132</v>
      </c>
      <c r="F810" s="15" t="s">
        <v>443</v>
      </c>
      <c r="G810" s="15">
        <v>-29.995983339999999</v>
      </c>
      <c r="H810" s="15">
        <v>-50.140301950000001</v>
      </c>
      <c r="I810" s="15" t="s">
        <v>134</v>
      </c>
      <c r="J810" s="15" t="s">
        <v>135</v>
      </c>
      <c r="K810" s="15" t="s">
        <v>136</v>
      </c>
      <c r="L810" s="15" t="s">
        <v>148</v>
      </c>
      <c r="M810" s="15">
        <v>100</v>
      </c>
      <c r="N810" s="15">
        <v>17</v>
      </c>
      <c r="O810" s="15">
        <v>0</v>
      </c>
      <c r="P810" s="15">
        <v>300</v>
      </c>
      <c r="Q810" s="20">
        <v>2</v>
      </c>
      <c r="R810" s="16">
        <v>4</v>
      </c>
      <c r="S810" s="16">
        <v>12</v>
      </c>
      <c r="T810" s="15"/>
      <c r="U810" s="15"/>
      <c r="V810" s="15">
        <v>0</v>
      </c>
      <c r="W810" s="15">
        <v>4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 t="s">
        <v>138</v>
      </c>
      <c r="AD810" s="15" t="s">
        <v>139</v>
      </c>
      <c r="AE810" s="15">
        <v>29</v>
      </c>
      <c r="AF810" s="15">
        <v>7</v>
      </c>
      <c r="AG810" s="15">
        <v>1</v>
      </c>
      <c r="AH810" s="15">
        <v>0.3</v>
      </c>
      <c r="AI810" s="15">
        <v>1.3</v>
      </c>
      <c r="AJ810" s="16">
        <f t="shared" si="411"/>
        <v>1</v>
      </c>
      <c r="AK810" s="16" t="s">
        <v>135</v>
      </c>
      <c r="AL810" s="16" t="s">
        <v>135</v>
      </c>
      <c r="AM810" s="15" t="s">
        <v>140</v>
      </c>
      <c r="AN810" s="16">
        <f t="shared" si="412"/>
        <v>2</v>
      </c>
      <c r="AO810" s="16">
        <v>0</v>
      </c>
      <c r="AP810" s="16">
        <v>0</v>
      </c>
      <c r="AQ810" s="16">
        <v>0</v>
      </c>
      <c r="AR810" s="16">
        <v>0</v>
      </c>
      <c r="AS810" s="16">
        <v>0</v>
      </c>
      <c r="AT810" s="16" t="s">
        <v>135</v>
      </c>
      <c r="AU810" s="17">
        <f t="shared" si="413"/>
        <v>0</v>
      </c>
      <c r="AV810" s="17"/>
      <c r="AW810" s="17">
        <f>VLOOKUP(I810,ABNT5101!$I$3:$J$9,2)</f>
        <v>7.5</v>
      </c>
      <c r="AX810" s="17">
        <f>VLOOKUP(I810,ABNT5101!$I$3:$M$9,5)</f>
        <v>0.18</v>
      </c>
      <c r="AY810" s="131" t="str">
        <f>_xlfn.XLOOKUP(I810,ABNT5101!$I:$I,ABNT5101!$L:$L)</f>
        <v>-</v>
      </c>
      <c r="AZ810" s="131">
        <f>_xlfn.XLOOKUP(I810,ABNT5101!$I:$I,ABNT5101!M:M)</f>
        <v>0.18</v>
      </c>
      <c r="BA810" s="131" t="str">
        <f>_xlfn.XLOOKUP(I810,ABNT5101!$I:$I,ABNT5101!N:N)</f>
        <v>-</v>
      </c>
      <c r="BB810" s="131">
        <f>_xlfn.XLOOKUP(I810,ABNT5101!$I:$I,ABNT5101!O:O)</f>
        <v>16</v>
      </c>
      <c r="BC810" s="18" t="str">
        <f t="shared" si="414"/>
        <v>ATENDE</v>
      </c>
      <c r="BD810" s="19">
        <f t="shared" si="415"/>
        <v>3.8666666666666627E-2</v>
      </c>
      <c r="BE810" s="19">
        <f t="shared" si="416"/>
        <v>2.8888888888888888</v>
      </c>
      <c r="BF810" s="19" t="str">
        <f t="shared" si="417"/>
        <v>-</v>
      </c>
      <c r="BG810" s="20">
        <v>7.79</v>
      </c>
      <c r="BH810" s="20">
        <v>0.7</v>
      </c>
      <c r="BI810" s="20"/>
      <c r="BJ810" s="20"/>
      <c r="BK810" s="21"/>
      <c r="BL810" s="20"/>
      <c r="BM810" s="18" t="str">
        <f t="shared" si="418"/>
        <v>ATENDE</v>
      </c>
      <c r="BN810" s="18" t="str">
        <f t="shared" si="419"/>
        <v>ATENDE</v>
      </c>
      <c r="BO810" s="18" t="str">
        <f t="shared" si="420"/>
        <v>ATENDE</v>
      </c>
      <c r="BP810" s="18" t="str">
        <f t="shared" si="421"/>
        <v>ATENDE</v>
      </c>
      <c r="BQ810" s="22" t="str">
        <f t="shared" si="422"/>
        <v>C5</v>
      </c>
      <c r="BR810" s="22" t="str">
        <f t="shared" si="434"/>
        <v>P6</v>
      </c>
      <c r="BS810" s="23">
        <f t="shared" si="423"/>
        <v>6.6666666666665986E-3</v>
      </c>
      <c r="BT810" s="20">
        <v>3.02</v>
      </c>
      <c r="BU810" s="20">
        <v>1.3</v>
      </c>
      <c r="BV810" s="132">
        <f>IF(BR810="-","-",_xlfn.XLOOKUP(BR810,ABNT5101!$B$4:$B$9,ABNT5101!$C$4:$C$9))</f>
        <v>3</v>
      </c>
      <c r="BW810" s="132">
        <f>IF(BR810="-","-",_xlfn.XLOOKUP(BR810,ABNT5101!$B$4:$B$9,ABNT5101!$D$4:$D$9))</f>
        <v>0.6</v>
      </c>
      <c r="BX810" s="18" t="str">
        <f t="shared" si="424"/>
        <v>ATENDE</v>
      </c>
      <c r="BY810" s="18" t="str">
        <f t="shared" si="425"/>
        <v>ATENDE</v>
      </c>
      <c r="BZ810" s="18" t="str">
        <f t="shared" si="426"/>
        <v>ATENDE</v>
      </c>
      <c r="CA810" s="22" t="str">
        <f t="shared" si="435"/>
        <v>P6</v>
      </c>
      <c r="CB810" s="23">
        <f t="shared" si="427"/>
        <v>0</v>
      </c>
      <c r="CC810" s="22">
        <v>3</v>
      </c>
      <c r="CD810" s="22">
        <v>1.51</v>
      </c>
      <c r="CE810" s="130">
        <f>IF(CA810="-","-",_xlfn.XLOOKUP(CA810,ABNT5101!$B$4:$B$9,ABNT5101!$C$4:$C$9))</f>
        <v>3</v>
      </c>
      <c r="CF810" s="130">
        <f>IF(CA810="-","-",_xlfn.XLOOKUP(CA810,ABNT5101!$B$4:$B$9,ABNT5101!$D$4:$D$9))</f>
        <v>0.6</v>
      </c>
      <c r="CG810" s="18" t="str">
        <f t="shared" si="428"/>
        <v>ATENDE</v>
      </c>
      <c r="CH810" s="18" t="str">
        <f t="shared" si="429"/>
        <v>ATENDE</v>
      </c>
      <c r="CI810" s="18" t="str">
        <f t="shared" si="430"/>
        <v>ATENDE</v>
      </c>
      <c r="CJ810" s="133" t="str">
        <f>_xlfn.XLOOKUP(CK810,'Banco de dados'!$B:$B,'Banco de dados'!$D:$D)</f>
        <v>SX LIGHTING</v>
      </c>
      <c r="CK810" s="25" t="s">
        <v>801</v>
      </c>
      <c r="CL810" s="24" t="str">
        <f>_xlfn.XLOOKUP(CK810,'Banco de dados'!$B:$B,'Banco de dados'!$E:$E)</f>
        <v>SXINEVO030K40L12CZF7PHF</v>
      </c>
      <c r="CM810" s="24"/>
      <c r="CN810" s="24">
        <f>IF(CM810="-","-",_xlfn.XLOOKUP(CM810,'Banco de dados'!$B:$B,'Banco de dados'!$E:$E))</f>
        <v>0</v>
      </c>
      <c r="CO810" s="26">
        <v>1</v>
      </c>
      <c r="CP810" s="24">
        <f>_xlfn.XLOOKUP(CK810,'Banco de dados'!$B:$B,'Banco de dados'!$H:$H)</f>
        <v>31</v>
      </c>
      <c r="CQ810" s="24">
        <f>_xlfn.XLOOKUP(CM810,'Banco de dados'!$B:$B,'Banco de dados'!$H:$H)</f>
        <v>0</v>
      </c>
      <c r="CR810" s="24">
        <f>_xlfn.XLOOKUP(CK810,'Banco de dados'!$B:$B,'Banco de dados'!$F:$F)</f>
        <v>5270</v>
      </c>
      <c r="CS810" s="24">
        <f>_xlfn.XLOOKUP(CM810,'Banco de dados'!$B:$B,'Banco de dados'!$F:$F)</f>
        <v>0</v>
      </c>
      <c r="CT810" s="25">
        <v>0</v>
      </c>
      <c r="CU810" s="25">
        <v>3.5</v>
      </c>
      <c r="CV810" s="24" t="str">
        <f>IF(AI810&lt;=0.5,"Curto I",IF(AND(AI810&gt;='Braços de IP'!$B$9,AI810&lt;='Braços de IP'!$D$9),'Braços de IP'!$E$9,IF(AND(AI810&gt;='Braços de IP'!$B$10,AI810&lt;='Braços de IP'!$D$10),'Braços de IP'!$E$10,IF(AND(AI810&gt;='Braços de IP'!$B$11,AI810&lt;='Braços de IP'!$D$11),'Braços de IP'!$E$11,IF(AND(AI810&gt;='Braços de IP'!$B$12,AI810&lt;='Braços de IP'!$D$12),'Braços de IP'!$E$12,IF(AND(AI810&gt;='Braços de IP'!$B$13,AI810&lt;='Braços de IP'!$D$13),'Braços de IP'!$E$13,IF(AND(AI810&gt;='Braços de IP'!$B$14,AI810&lt;='Braços de IP'!$D$14),'Braços de IP'!$E$14,"ERRO")))))))</f>
        <v>Curto II</v>
      </c>
      <c r="CW810" s="25" t="s">
        <v>171</v>
      </c>
      <c r="CX810" s="24">
        <f>IF($CW810="","",VLOOKUP($CW810,'Braços de IP'!$E$9:$I$15,2,0))</f>
        <v>3.5</v>
      </c>
      <c r="CY810" s="27">
        <f>IF($CW810="","",VLOOKUP($CW810,'Braços de IP'!$E$9:$I$15,5,0))</f>
        <v>8.5</v>
      </c>
      <c r="CZ810" s="24"/>
      <c r="DA810" s="24"/>
      <c r="DB810" s="24"/>
      <c r="DC810" s="24"/>
      <c r="DD810" s="24"/>
      <c r="DE810" s="24"/>
      <c r="DF810" s="28">
        <v>46.5</v>
      </c>
      <c r="DG810" s="29">
        <v>150</v>
      </c>
      <c r="DH810" s="28">
        <v>196.5</v>
      </c>
      <c r="DI810" s="30">
        <v>0.69</v>
      </c>
      <c r="DJ810" s="32"/>
      <c r="DK810" s="15"/>
      <c r="DL810" s="15" t="s">
        <v>141</v>
      </c>
      <c r="DM810" s="15"/>
      <c r="DN810" s="33">
        <v>0.69</v>
      </c>
    </row>
    <row r="811" spans="3:119" ht="15.75" customHeight="1" x14ac:dyDescent="0.3">
      <c r="C811" t="s">
        <v>1006</v>
      </c>
      <c r="D811" s="15">
        <v>270</v>
      </c>
      <c r="E811" s="15" t="s">
        <v>132</v>
      </c>
      <c r="F811" s="15" t="s">
        <v>443</v>
      </c>
      <c r="G811" s="15">
        <v>-29.995983339999999</v>
      </c>
      <c r="H811" s="15">
        <v>-50.140301950000001</v>
      </c>
      <c r="I811" s="15" t="s">
        <v>134</v>
      </c>
      <c r="J811" s="15" t="s">
        <v>135</v>
      </c>
      <c r="K811" s="15" t="s">
        <v>136</v>
      </c>
      <c r="L811" s="15" t="s">
        <v>148</v>
      </c>
      <c r="M811" s="15">
        <v>100</v>
      </c>
      <c r="N811" s="15">
        <v>17</v>
      </c>
      <c r="O811" s="15">
        <v>0</v>
      </c>
      <c r="P811" s="15">
        <v>300</v>
      </c>
      <c r="Q811" s="20">
        <v>2</v>
      </c>
      <c r="R811" s="16">
        <v>4</v>
      </c>
      <c r="S811" s="16">
        <v>12</v>
      </c>
      <c r="T811" s="15"/>
      <c r="U811" s="15"/>
      <c r="V811" s="15">
        <v>0</v>
      </c>
      <c r="W811" s="15">
        <v>4</v>
      </c>
      <c r="X811" s="15">
        <v>0</v>
      </c>
      <c r="Y811" s="15">
        <v>0</v>
      </c>
      <c r="Z811" s="15">
        <v>0</v>
      </c>
      <c r="AA811" s="15">
        <v>0</v>
      </c>
      <c r="AB811" s="15">
        <v>0</v>
      </c>
      <c r="AC811" s="15" t="s">
        <v>138</v>
      </c>
      <c r="AD811" s="15" t="s">
        <v>139</v>
      </c>
      <c r="AE811" s="15">
        <v>29</v>
      </c>
      <c r="AF811" s="15">
        <v>7</v>
      </c>
      <c r="AG811" s="15">
        <v>1</v>
      </c>
      <c r="AH811" s="15">
        <v>0.3</v>
      </c>
      <c r="AI811" s="15">
        <v>1.3</v>
      </c>
      <c r="AJ811" s="16">
        <f t="shared" si="411"/>
        <v>1</v>
      </c>
      <c r="AK811" s="16" t="s">
        <v>135</v>
      </c>
      <c r="AL811" s="16" t="s">
        <v>135</v>
      </c>
      <c r="AM811" s="15" t="s">
        <v>140</v>
      </c>
      <c r="AN811" s="16">
        <f t="shared" si="412"/>
        <v>2</v>
      </c>
      <c r="AO811" s="16">
        <v>0</v>
      </c>
      <c r="AP811" s="16">
        <v>0</v>
      </c>
      <c r="AQ811" s="16">
        <v>0</v>
      </c>
      <c r="AR811" s="16">
        <v>0</v>
      </c>
      <c r="AS811" s="16">
        <v>0</v>
      </c>
      <c r="AT811" s="16" t="s">
        <v>135</v>
      </c>
      <c r="AU811" s="17">
        <f t="shared" si="413"/>
        <v>0</v>
      </c>
      <c r="AV811" s="17"/>
      <c r="AW811" s="17">
        <f>VLOOKUP(I811,ABNT5101!$I$3:$J$9,2)</f>
        <v>7.5</v>
      </c>
      <c r="AX811" s="17">
        <f>VLOOKUP(I811,ABNT5101!$I$3:$M$9,5)</f>
        <v>0.18</v>
      </c>
      <c r="AY811" s="131" t="str">
        <f>_xlfn.XLOOKUP(I811,ABNT5101!$I:$I,ABNT5101!$L:$L)</f>
        <v>-</v>
      </c>
      <c r="AZ811" s="131">
        <f>_xlfn.XLOOKUP(I811,ABNT5101!$I:$I,ABNT5101!M:M)</f>
        <v>0.18</v>
      </c>
      <c r="BA811" s="131" t="str">
        <f>_xlfn.XLOOKUP(I811,ABNT5101!$I:$I,ABNT5101!N:N)</f>
        <v>-</v>
      </c>
      <c r="BB811" s="131">
        <f>_xlfn.XLOOKUP(I811,ABNT5101!$I:$I,ABNT5101!O:O)</f>
        <v>16</v>
      </c>
      <c r="BC811" s="18" t="str">
        <f t="shared" si="414"/>
        <v>ATENDE</v>
      </c>
      <c r="BD811" s="19">
        <f t="shared" si="415"/>
        <v>1.4666666666666606E-2</v>
      </c>
      <c r="BE811" s="19">
        <f t="shared" si="416"/>
        <v>2.7222222222222228</v>
      </c>
      <c r="BF811" s="19" t="str">
        <f t="shared" si="417"/>
        <v>-</v>
      </c>
      <c r="BG811" s="20">
        <v>7.61</v>
      </c>
      <c r="BH811" s="20">
        <v>0.67</v>
      </c>
      <c r="BI811" s="20"/>
      <c r="BJ811" s="20"/>
      <c r="BK811" s="21"/>
      <c r="BL811" s="20"/>
      <c r="BM811" s="18" t="str">
        <f t="shared" si="418"/>
        <v>ATENDE</v>
      </c>
      <c r="BN811" s="18" t="str">
        <f t="shared" si="419"/>
        <v>ATENDE</v>
      </c>
      <c r="BO811" s="18" t="str">
        <f t="shared" si="420"/>
        <v>ATENDE</v>
      </c>
      <c r="BP811" s="18" t="str">
        <f t="shared" si="421"/>
        <v>ATENDE</v>
      </c>
      <c r="BQ811" s="22" t="str">
        <f t="shared" si="422"/>
        <v>C5</v>
      </c>
      <c r="BR811" s="22" t="str">
        <f t="shared" si="434"/>
        <v>P6</v>
      </c>
      <c r="BS811" s="23">
        <f t="shared" si="423"/>
        <v>0.16333333333333333</v>
      </c>
      <c r="BT811" s="20">
        <v>3.49</v>
      </c>
      <c r="BU811" s="20">
        <v>2.12</v>
      </c>
      <c r="BV811" s="132">
        <f>IF(BR811="-","-",_xlfn.XLOOKUP(BR811,ABNT5101!$B$4:$B$9,ABNT5101!$C$4:$C$9))</f>
        <v>3</v>
      </c>
      <c r="BW811" s="132">
        <f>IF(BR811="-","-",_xlfn.XLOOKUP(BR811,ABNT5101!$B$4:$B$9,ABNT5101!$D$4:$D$9))</f>
        <v>0.6</v>
      </c>
      <c r="BX811" s="18" t="str">
        <f t="shared" si="424"/>
        <v>ATENDE</v>
      </c>
      <c r="BY811" s="18" t="str">
        <f t="shared" si="425"/>
        <v>ATENDE</v>
      </c>
      <c r="BZ811" s="18" t="str">
        <f t="shared" si="426"/>
        <v>ATENDE</v>
      </c>
      <c r="CA811" s="22" t="str">
        <f t="shared" si="435"/>
        <v>P6</v>
      </c>
      <c r="CB811" s="23">
        <f t="shared" si="427"/>
        <v>2.3333333333333206E-2</v>
      </c>
      <c r="CC811" s="22">
        <v>3.07</v>
      </c>
      <c r="CD811" s="22">
        <v>1.93</v>
      </c>
      <c r="CE811" s="130">
        <f>IF(CA811="-","-",_xlfn.XLOOKUP(CA811,ABNT5101!$B$4:$B$9,ABNT5101!$C$4:$C$9))</f>
        <v>3</v>
      </c>
      <c r="CF811" s="130">
        <f>IF(CA811="-","-",_xlfn.XLOOKUP(CA811,ABNT5101!$B$4:$B$9,ABNT5101!$D$4:$D$9))</f>
        <v>0.6</v>
      </c>
      <c r="CG811" s="18" t="str">
        <f t="shared" si="428"/>
        <v>ATENDE</v>
      </c>
      <c r="CH811" s="18" t="str">
        <f t="shared" si="429"/>
        <v>ATENDE</v>
      </c>
      <c r="CI811" s="18" t="str">
        <f t="shared" si="430"/>
        <v>ATENDE</v>
      </c>
      <c r="CJ811" s="133" t="str">
        <f>_xlfn.XLOOKUP(CK811,'Banco de dados'!$B:$B,'Banco de dados'!$D:$D)</f>
        <v>TECNOWATT</v>
      </c>
      <c r="CK811" s="25" t="s">
        <v>824</v>
      </c>
      <c r="CL811" s="24" t="str">
        <f>_xlfn.XLOOKUP(CK811,'Banco de dados'!$B:$B,'Banco de dados'!$E:$E)</f>
        <v>SIGSAGPTLRRSSNDL_30W_38IBBRS
1-10C1MUN6.5</v>
      </c>
      <c r="CM811" s="24"/>
      <c r="CN811" s="24">
        <f>IF(CM811="-","-",_xlfn.XLOOKUP(CM811,'Banco de dados'!$B:$B,'Banco de dados'!$E:$E))</f>
        <v>0</v>
      </c>
      <c r="CO811" s="26">
        <v>1</v>
      </c>
      <c r="CP811" s="24">
        <f>_xlfn.XLOOKUP(CK811,'Banco de dados'!$B:$B,'Banco de dados'!$H:$H)</f>
        <v>30</v>
      </c>
      <c r="CQ811" s="24">
        <f>_xlfn.XLOOKUP(CM811,'Banco de dados'!$B:$B,'Banco de dados'!$H:$H)</f>
        <v>0</v>
      </c>
      <c r="CR811" s="24">
        <f>_xlfn.XLOOKUP(CK811,'Banco de dados'!$B:$B,'Banco de dados'!$F:$F)</f>
        <v>5266</v>
      </c>
      <c r="CS811" s="24">
        <f>_xlfn.XLOOKUP(CM811,'Banco de dados'!$B:$B,'Banco de dados'!$F:$F)</f>
        <v>0</v>
      </c>
      <c r="CT811" s="25">
        <v>0</v>
      </c>
      <c r="CU811" s="25">
        <v>5</v>
      </c>
      <c r="CV811" s="24" t="str">
        <f>IF(AI811&lt;=0.5,"Curto I",IF(AND(AI811&gt;='Braços de IP'!$B$9,AI811&lt;='Braços de IP'!$D$9),'Braços de IP'!$E$9,IF(AND(AI811&gt;='Braços de IP'!$B$10,AI811&lt;='Braços de IP'!$D$10),'Braços de IP'!$E$10,IF(AND(AI811&gt;='Braços de IP'!$B$11,AI811&lt;='Braços de IP'!$D$11),'Braços de IP'!$E$11,IF(AND(AI811&gt;='Braços de IP'!$B$12,AI811&lt;='Braços de IP'!$D$12),'Braços de IP'!$E$12,IF(AND(AI811&gt;='Braços de IP'!$B$13,AI811&lt;='Braços de IP'!$D$13),'Braços de IP'!$E$13,IF(AND(AI811&gt;='Braços de IP'!$B$14,AI811&lt;='Braços de IP'!$D$14),'Braços de IP'!$E$14,"ERRO")))))))</f>
        <v>Curto II</v>
      </c>
      <c r="CW811" s="25" t="s">
        <v>171</v>
      </c>
      <c r="CX811" s="24">
        <f>IF($CW811="","",VLOOKUP($CW811,'Braços de IP'!$E$9:$I$15,2,0))</f>
        <v>3.5</v>
      </c>
      <c r="CY811" s="27">
        <f>IF($CW811="","",VLOOKUP($CW811,'Braços de IP'!$E$9:$I$15,5,0))</f>
        <v>8.5</v>
      </c>
      <c r="CZ811" s="24"/>
      <c r="DA811" s="24"/>
      <c r="DB811" s="24"/>
      <c r="DC811" s="24"/>
      <c r="DD811" s="24"/>
      <c r="DE811" s="24"/>
      <c r="DF811" s="28">
        <v>46.5</v>
      </c>
      <c r="DG811" s="29">
        <v>150</v>
      </c>
      <c r="DH811" s="28">
        <v>196.5</v>
      </c>
      <c r="DI811" s="30">
        <v>0.69</v>
      </c>
      <c r="DJ811" s="32"/>
      <c r="DK811" s="15"/>
      <c r="DL811" s="15" t="s">
        <v>141</v>
      </c>
      <c r="DM811" s="15"/>
      <c r="DN811" s="33">
        <v>0.69</v>
      </c>
    </row>
    <row r="812" spans="3:119" ht="15.75" hidden="1" customHeight="1" x14ac:dyDescent="0.3">
      <c r="C812" t="s">
        <v>1006</v>
      </c>
      <c r="D812" s="15">
        <v>271</v>
      </c>
      <c r="E812" s="15" t="s">
        <v>132</v>
      </c>
      <c r="F812" s="15" t="s">
        <v>444</v>
      </c>
      <c r="G812" s="15">
        <v>-29.997481000000001</v>
      </c>
      <c r="H812" s="15">
        <v>-50.141148039999997</v>
      </c>
      <c r="I812" s="15" t="s">
        <v>154</v>
      </c>
      <c r="J812" s="15" t="s">
        <v>135</v>
      </c>
      <c r="K812" s="15" t="s">
        <v>136</v>
      </c>
      <c r="L812" s="15" t="s">
        <v>148</v>
      </c>
      <c r="M812" s="15">
        <v>100</v>
      </c>
      <c r="N812" s="15">
        <v>17</v>
      </c>
      <c r="O812" s="15">
        <v>0</v>
      </c>
      <c r="P812" s="15">
        <f t="shared" ref="P812:P843" si="436">M812*AG812*2</f>
        <v>200</v>
      </c>
      <c r="Q812" s="20">
        <v>2</v>
      </c>
      <c r="R812" s="16">
        <v>2</v>
      </c>
      <c r="S812" s="16">
        <v>7</v>
      </c>
      <c r="T812" s="15"/>
      <c r="U812" s="15"/>
      <c r="V812" s="15">
        <v>0</v>
      </c>
      <c r="W812" s="15">
        <v>2</v>
      </c>
      <c r="X812" s="15">
        <v>0</v>
      </c>
      <c r="Y812" s="15">
        <v>0</v>
      </c>
      <c r="Z812" s="15">
        <v>0</v>
      </c>
      <c r="AA812" s="15">
        <v>0</v>
      </c>
      <c r="AB812" s="15">
        <v>0</v>
      </c>
      <c r="AC812" s="15" t="s">
        <v>138</v>
      </c>
      <c r="AD812" s="15" t="s">
        <v>139</v>
      </c>
      <c r="AE812" s="15">
        <v>24</v>
      </c>
      <c r="AF812" s="15">
        <v>6.68</v>
      </c>
      <c r="AG812" s="15">
        <v>1</v>
      </c>
      <c r="AH812" s="15">
        <v>0.3</v>
      </c>
      <c r="AI812" s="15">
        <v>1.3</v>
      </c>
      <c r="AJ812" s="16">
        <f t="shared" si="411"/>
        <v>1</v>
      </c>
      <c r="AK812" s="16" t="s">
        <v>135</v>
      </c>
      <c r="AL812" s="16" t="s">
        <v>135</v>
      </c>
      <c r="AM812" s="15" t="s">
        <v>140</v>
      </c>
      <c r="AN812" s="16">
        <f t="shared" si="412"/>
        <v>2</v>
      </c>
      <c r="AO812" s="16">
        <v>0</v>
      </c>
      <c r="AP812" s="16">
        <v>0</v>
      </c>
      <c r="AQ812" s="16">
        <v>0</v>
      </c>
      <c r="AR812" s="16">
        <v>0</v>
      </c>
      <c r="AS812" s="16">
        <v>0</v>
      </c>
      <c r="AT812" s="16" t="s">
        <v>135</v>
      </c>
      <c r="AU812" s="17">
        <f t="shared" si="413"/>
        <v>0</v>
      </c>
      <c r="AV812" s="17"/>
      <c r="AW812" s="17">
        <f>VLOOKUP(I812,ABNT5101!$I$3:$J$9,2)</f>
        <v>10</v>
      </c>
      <c r="AX812" s="17">
        <f>VLOOKUP(I812,ABNT5101!$I$3:$M$9,5)</f>
        <v>0.18</v>
      </c>
      <c r="AY812" s="131" t="str">
        <f>_xlfn.XLOOKUP(I812,ABNT5101!$I:$I,ABNT5101!$L:$L)</f>
        <v>-</v>
      </c>
      <c r="AZ812" s="131">
        <f>_xlfn.XLOOKUP(I812,ABNT5101!$I:$I,ABNT5101!M:M)</f>
        <v>0.18</v>
      </c>
      <c r="BA812" s="131" t="str">
        <f>_xlfn.XLOOKUP(I812,ABNT5101!$I:$I,ABNT5101!N:N)</f>
        <v>-</v>
      </c>
      <c r="BB812" s="131">
        <f>_xlfn.XLOOKUP(I812,ABNT5101!$I:$I,ABNT5101!O:O)</f>
        <v>16</v>
      </c>
      <c r="BC812" s="18" t="str">
        <f t="shared" si="414"/>
        <v>ATENDE</v>
      </c>
      <c r="BD812" s="19">
        <f t="shared" si="415"/>
        <v>4.8000000000000043E-2</v>
      </c>
      <c r="BE812" s="19">
        <f t="shared" si="416"/>
        <v>2.0000000000000004</v>
      </c>
      <c r="BF812" s="19" t="str">
        <f t="shared" si="417"/>
        <v>-</v>
      </c>
      <c r="BG812" s="20">
        <v>10.48</v>
      </c>
      <c r="BH812" s="20">
        <v>0.54</v>
      </c>
      <c r="BI812" s="20"/>
      <c r="BJ812" s="20"/>
      <c r="BK812" s="21"/>
      <c r="BL812" s="20"/>
      <c r="BM812" s="18" t="str">
        <f t="shared" si="418"/>
        <v>ATENDE</v>
      </c>
      <c r="BN812" s="18" t="str">
        <f t="shared" si="419"/>
        <v>ATENDE</v>
      </c>
      <c r="BO812" s="18" t="str">
        <f t="shared" si="420"/>
        <v>ATENDE</v>
      </c>
      <c r="BP812" s="18" t="str">
        <f t="shared" si="421"/>
        <v>ATENDE</v>
      </c>
      <c r="BQ812" s="22" t="str">
        <f t="shared" si="422"/>
        <v>C4</v>
      </c>
      <c r="BR812" s="22" t="str">
        <f t="shared" si="434"/>
        <v>P6</v>
      </c>
      <c r="BS812" s="23">
        <f t="shared" si="423"/>
        <v>1.9666666666666668</v>
      </c>
      <c r="BT812" s="20">
        <v>8.9</v>
      </c>
      <c r="BU812" s="20">
        <v>4.93</v>
      </c>
      <c r="BV812" s="132">
        <f>IF(BR812="-","-",_xlfn.XLOOKUP(BR812,ABNT5101!$B$4:$B$9,ABNT5101!$C$4:$C$9))</f>
        <v>3</v>
      </c>
      <c r="BW812" s="132">
        <f>IF(BR812="-","-",_xlfn.XLOOKUP(BR812,ABNT5101!$B$4:$B$9,ABNT5101!$D$4:$D$9))</f>
        <v>0.6</v>
      </c>
      <c r="BX812" s="18" t="str">
        <f t="shared" si="424"/>
        <v>ATENDE</v>
      </c>
      <c r="BY812" s="18" t="str">
        <f t="shared" si="425"/>
        <v>ATENDE</v>
      </c>
      <c r="BZ812" s="18" t="str">
        <f t="shared" si="426"/>
        <v>ATENDE</v>
      </c>
      <c r="CA812" s="22" t="s">
        <v>135</v>
      </c>
      <c r="CB812" s="23" t="e">
        <f t="shared" si="427"/>
        <v>#VALUE!</v>
      </c>
      <c r="CC812" s="22">
        <v>6.16</v>
      </c>
      <c r="CD812" s="22">
        <v>3.92</v>
      </c>
      <c r="CE812" s="130" t="str">
        <f>IF(CA812="-","-",_xlfn.XLOOKUP(CA812,ABNT5101!$B$4:$B$9,ABNT5101!$C$4:$C$9))</f>
        <v>-</v>
      </c>
      <c r="CF812" s="130" t="str">
        <f>IF(CA812="-","-",_xlfn.XLOOKUP(CA812,ABNT5101!$B$4:$B$9,ABNT5101!$D$4:$D$9))</f>
        <v>-</v>
      </c>
      <c r="CG812" s="18" t="str">
        <f t="shared" si="428"/>
        <v>-</v>
      </c>
      <c r="CH812" s="18" t="str">
        <f t="shared" si="429"/>
        <v>-</v>
      </c>
      <c r="CI812" s="18" t="str">
        <f t="shared" si="430"/>
        <v>-</v>
      </c>
      <c r="CJ812" s="133" t="str">
        <f>_xlfn.XLOOKUP(CK812,'Banco de dados'!$B:$B,'Banco de dados'!$D:$D)</f>
        <v>LEDSTAR</v>
      </c>
      <c r="CK812" s="25" t="s">
        <v>707</v>
      </c>
      <c r="CL812" s="24" t="str">
        <f>_xlfn.XLOOKUP(CK812,'Banco de dados'!$B:$B,'Banco de dados'!$E:$E)</f>
        <v>LUM LED SL VT 9.1 28W</v>
      </c>
      <c r="CM812" s="24"/>
      <c r="CN812" s="24" t="e">
        <f>IF(CM812="-","-",_xlfn.XLOOKUP(CM812,'Banco de dados'!$B:$B,'Banco de dados'!$E:$E))</f>
        <v>#N/A</v>
      </c>
      <c r="CO812" s="26">
        <f t="shared" ref="CO812:CO843" si="437">AG812</f>
        <v>1</v>
      </c>
      <c r="CP812" s="24">
        <f>_xlfn.XLOOKUP(CK812,'Banco de dados'!$B:$B,'Banco de dados'!$H:$H)</f>
        <v>28</v>
      </c>
      <c r="CQ812" s="24">
        <f>_xlfn.XLOOKUP(CM812,'Banco de dados'!$B:$B,'Banco de dados'!$H:$H)</f>
        <v>0</v>
      </c>
      <c r="CR812" s="24">
        <f>_xlfn.XLOOKUP(CK812,'Banco de dados'!$B:$B,'Banco de dados'!$F:$F)</f>
        <v>4927.3500000000004</v>
      </c>
      <c r="CS812" s="24">
        <f>_xlfn.XLOOKUP(CM812,'Banco de dados'!$B:$B,'Banco de dados'!$F:$F)</f>
        <v>0</v>
      </c>
      <c r="CT812" s="25">
        <v>0</v>
      </c>
      <c r="CU812" s="25"/>
      <c r="CV812" s="24" t="str">
        <f>IF(AI812&lt;=0.5,"Curto I",IF(AND(AI812&gt;='Braços de IP'!$B$9,AI812&lt;='Braços de IP'!$D$9),'Braços de IP'!$E$9,IF(AND(AI812&gt;='Braços de IP'!$B$10,AI812&lt;='Braços de IP'!$D$10),'Braços de IP'!$E$10,IF(AND(AI812&gt;='Braços de IP'!$B$11,AI812&lt;='Braços de IP'!$D$11),'Braços de IP'!$E$11,IF(AND(AI812&gt;='Braços de IP'!$B$12,AI812&lt;='Braços de IP'!$D$12),'Braços de IP'!$E$12,IF(AND(AI812&gt;='Braços de IP'!$B$13,AI812&lt;='Braços de IP'!$D$13),'Braços de IP'!$E$13,IF(AND(AI812&gt;='Braços de IP'!$B$14,AI812&lt;='Braços de IP'!$D$14),'Braços de IP'!$E$14,"ERRO")))))))</f>
        <v>Curto II</v>
      </c>
      <c r="CW812" s="25"/>
      <c r="CX812" s="24" t="str">
        <f>IF($CW812="","",VLOOKUP($CW812,'Braços de IP'!$E$9:$I$15,2,0))</f>
        <v/>
      </c>
      <c r="CY812" s="27" t="str">
        <f>IF($CW812="","",VLOOKUP($CW812,'Braços de IP'!$E$9:$I$15,5,0))</f>
        <v/>
      </c>
      <c r="CZ812" s="24"/>
      <c r="DA812" s="24"/>
      <c r="DB812" s="24"/>
      <c r="DC812" s="24"/>
      <c r="DD812" s="24"/>
      <c r="DE812" s="24"/>
      <c r="DF812" s="28">
        <f t="shared" ref="DF812:DF843" si="438">CP812</f>
        <v>28</v>
      </c>
      <c r="DG812" s="29">
        <f t="shared" ref="DG812:DG843" si="439">M812</f>
        <v>100</v>
      </c>
      <c r="DH812" s="28">
        <f t="shared" ref="DH812:DH843" si="440">SUM(DF812:DG812)*CO812</f>
        <v>128</v>
      </c>
      <c r="DI812" s="30">
        <f t="shared" ref="DI812:DI843" si="441">1-DF812/DG812</f>
        <v>0.72</v>
      </c>
      <c r="DJ812" s="31"/>
      <c r="DK812" s="32"/>
      <c r="DL812" s="15" t="s">
        <v>141</v>
      </c>
      <c r="DM812" s="15"/>
      <c r="DO812" s="33">
        <f t="shared" ref="DO812:DO843" si="442">((M812+N812)-CP812)/(M812+N812)</f>
        <v>0.76068376068376065</v>
      </c>
    </row>
    <row r="813" spans="3:119" ht="15.75" hidden="1" customHeight="1" x14ac:dyDescent="0.3">
      <c r="C813" t="s">
        <v>1006</v>
      </c>
      <c r="D813" s="15">
        <v>271</v>
      </c>
      <c r="E813" s="15" t="s">
        <v>132</v>
      </c>
      <c r="F813" s="15" t="s">
        <v>444</v>
      </c>
      <c r="G813" s="15">
        <v>-29.997481000000001</v>
      </c>
      <c r="H813" s="15">
        <v>-50.141148039999997</v>
      </c>
      <c r="I813" s="15" t="s">
        <v>154</v>
      </c>
      <c r="J813" s="15" t="s">
        <v>135</v>
      </c>
      <c r="K813" s="15" t="s">
        <v>136</v>
      </c>
      <c r="L813" s="15" t="s">
        <v>148</v>
      </c>
      <c r="M813" s="15">
        <v>100</v>
      </c>
      <c r="N813" s="15">
        <v>17</v>
      </c>
      <c r="O813" s="15">
        <v>0</v>
      </c>
      <c r="P813" s="15">
        <f t="shared" si="436"/>
        <v>200</v>
      </c>
      <c r="Q813" s="20">
        <v>2</v>
      </c>
      <c r="R813" s="16">
        <v>2</v>
      </c>
      <c r="S813" s="16">
        <v>7</v>
      </c>
      <c r="T813" s="15"/>
      <c r="U813" s="15"/>
      <c r="V813" s="15">
        <v>0</v>
      </c>
      <c r="W813" s="15">
        <v>2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 t="s">
        <v>138</v>
      </c>
      <c r="AD813" s="15" t="s">
        <v>139</v>
      </c>
      <c r="AE813" s="15">
        <v>24</v>
      </c>
      <c r="AF813" s="15">
        <v>6.68</v>
      </c>
      <c r="AG813" s="15">
        <v>1</v>
      </c>
      <c r="AH813" s="15">
        <v>0.3</v>
      </c>
      <c r="AI813" s="15">
        <v>1.3</v>
      </c>
      <c r="AJ813" s="16">
        <f t="shared" si="411"/>
        <v>1</v>
      </c>
      <c r="AK813" s="16" t="s">
        <v>135</v>
      </c>
      <c r="AL813" s="16" t="s">
        <v>135</v>
      </c>
      <c r="AM813" s="15" t="s">
        <v>140</v>
      </c>
      <c r="AN813" s="16">
        <f t="shared" si="412"/>
        <v>2</v>
      </c>
      <c r="AO813" s="16">
        <v>0</v>
      </c>
      <c r="AP813" s="16">
        <v>0</v>
      </c>
      <c r="AQ813" s="16">
        <v>0</v>
      </c>
      <c r="AR813" s="16">
        <v>0</v>
      </c>
      <c r="AS813" s="16">
        <v>0</v>
      </c>
      <c r="AT813" s="16" t="s">
        <v>135</v>
      </c>
      <c r="AU813" s="17">
        <f t="shared" si="413"/>
        <v>0</v>
      </c>
      <c r="AV813" s="17"/>
      <c r="AW813" s="17">
        <f>VLOOKUP(I813,ABNT5101!$I$3:$J$9,2)</f>
        <v>10</v>
      </c>
      <c r="AX813" s="17">
        <f>VLOOKUP(I813,ABNT5101!$I$3:$M$9,5)</f>
        <v>0.18</v>
      </c>
      <c r="AY813" s="131" t="str">
        <f>_xlfn.XLOOKUP(I813,ABNT5101!$I:$I,ABNT5101!$L:$L)</f>
        <v>-</v>
      </c>
      <c r="AZ813" s="131">
        <f>_xlfn.XLOOKUP(I813,ABNT5101!$I:$I,ABNT5101!M:M)</f>
        <v>0.18</v>
      </c>
      <c r="BA813" s="131" t="str">
        <f>_xlfn.XLOOKUP(I813,ABNT5101!$I:$I,ABNT5101!N:N)</f>
        <v>-</v>
      </c>
      <c r="BB813" s="131">
        <f>_xlfn.XLOOKUP(I813,ABNT5101!$I:$I,ABNT5101!O:O)</f>
        <v>16</v>
      </c>
      <c r="BC813" s="18" t="str">
        <f t="shared" si="414"/>
        <v>ATENDE</v>
      </c>
      <c r="BD813" s="19">
        <f t="shared" si="415"/>
        <v>0.30099999999999993</v>
      </c>
      <c r="BE813" s="19">
        <f t="shared" si="416"/>
        <v>2.9444444444444442</v>
      </c>
      <c r="BF813" s="19" t="str">
        <f t="shared" si="417"/>
        <v>-</v>
      </c>
      <c r="BG813" s="20">
        <v>13.01</v>
      </c>
      <c r="BH813" s="20">
        <v>0.71</v>
      </c>
      <c r="BI813" s="20"/>
      <c r="BJ813" s="20"/>
      <c r="BK813" s="21"/>
      <c r="BL813" s="20"/>
      <c r="BM813" s="18" t="str">
        <f t="shared" si="418"/>
        <v>ATENDE</v>
      </c>
      <c r="BN813" s="18" t="str">
        <f t="shared" si="419"/>
        <v>ATENDE</v>
      </c>
      <c r="BO813" s="18" t="str">
        <f t="shared" si="420"/>
        <v>ATENDE</v>
      </c>
      <c r="BP813" s="18" t="str">
        <f t="shared" si="421"/>
        <v>ATENDE</v>
      </c>
      <c r="BQ813" s="22" t="str">
        <f t="shared" si="422"/>
        <v>C4</v>
      </c>
      <c r="BR813" s="22" t="str">
        <f t="shared" si="434"/>
        <v>P6</v>
      </c>
      <c r="BS813" s="23">
        <f t="shared" si="423"/>
        <v>2.4433333333333334</v>
      </c>
      <c r="BT813" s="20">
        <v>10.33</v>
      </c>
      <c r="BU813" s="20">
        <v>7.05</v>
      </c>
      <c r="BV813" s="132">
        <f>IF(BR813="-","-",_xlfn.XLOOKUP(BR813,ABNT5101!$B$4:$B$9,ABNT5101!$C$4:$C$9))</f>
        <v>3</v>
      </c>
      <c r="BW813" s="132">
        <f>IF(BR813="-","-",_xlfn.XLOOKUP(BR813,ABNT5101!$B$4:$B$9,ABNT5101!$D$4:$D$9))</f>
        <v>0.6</v>
      </c>
      <c r="BX813" s="18" t="str">
        <f t="shared" si="424"/>
        <v>ATENDE</v>
      </c>
      <c r="BY813" s="18" t="str">
        <f t="shared" si="425"/>
        <v>ATENDE</v>
      </c>
      <c r="BZ813" s="18" t="str">
        <f t="shared" si="426"/>
        <v>ATENDE</v>
      </c>
      <c r="CA813" s="22" t="s">
        <v>135</v>
      </c>
      <c r="CB813" s="23" t="e">
        <f t="shared" si="427"/>
        <v>#VALUE!</v>
      </c>
      <c r="CC813" s="22">
        <v>6.32</v>
      </c>
      <c r="CD813" s="22">
        <v>3.99</v>
      </c>
      <c r="CE813" s="130" t="str">
        <f>IF(CA813="-","-",_xlfn.XLOOKUP(CA813,ABNT5101!$B$4:$B$9,ABNT5101!$C$4:$C$9))</f>
        <v>-</v>
      </c>
      <c r="CF813" s="130" t="str">
        <f>IF(CA813="-","-",_xlfn.XLOOKUP(CA813,ABNT5101!$B$4:$B$9,ABNT5101!$D$4:$D$9))</f>
        <v>-</v>
      </c>
      <c r="CG813" s="18" t="str">
        <f t="shared" si="428"/>
        <v>-</v>
      </c>
      <c r="CH813" s="18" t="str">
        <f t="shared" si="429"/>
        <v>-</v>
      </c>
      <c r="CI813" s="18" t="str">
        <f t="shared" si="430"/>
        <v>-</v>
      </c>
      <c r="CJ813" s="133" t="str">
        <f>_xlfn.XLOOKUP(CK813,'Banco de dados'!$B:$B,'Banco de dados'!$D:$D)</f>
        <v>SX LIGHTING</v>
      </c>
      <c r="CK813" s="25" t="s">
        <v>801</v>
      </c>
      <c r="CL813" s="24" t="str">
        <f>_xlfn.XLOOKUP(CK813,'Banco de dados'!$B:$B,'Banco de dados'!$E:$E)</f>
        <v>SXINEVO030K40L12CZF7PHF</v>
      </c>
      <c r="CM813" s="24"/>
      <c r="CN813" s="24" t="e">
        <f>IF(CM813="-","-",_xlfn.XLOOKUP(CM813,'Banco de dados'!$B:$B,'Banco de dados'!$E:$E))</f>
        <v>#N/A</v>
      </c>
      <c r="CO813" s="26">
        <f t="shared" si="437"/>
        <v>1</v>
      </c>
      <c r="CP813" s="24">
        <f>_xlfn.XLOOKUP(CK813,'Banco de dados'!$B:$B,'Banco de dados'!$H:$H)</f>
        <v>31</v>
      </c>
      <c r="CQ813" s="24" t="e">
        <f>_xlfn.XLOOKUP(CM813,'Banco de dados'!$B:$B,'Banco de dados'!$H:$H)</f>
        <v>#N/A</v>
      </c>
      <c r="CR813" s="24">
        <f>_xlfn.XLOOKUP(CK813,'Banco de dados'!$B:$B,'Banco de dados'!$F:$F)</f>
        <v>5270</v>
      </c>
      <c r="CS813" s="24" t="e">
        <f>_xlfn.XLOOKUP(CM813,'Banco de dados'!$B:$B,'Banco de dados'!$F:$F)</f>
        <v>#N/A</v>
      </c>
      <c r="CT813" s="25">
        <v>0</v>
      </c>
      <c r="CU813" s="25"/>
      <c r="CV813" s="24" t="str">
        <f>IF(AI813&lt;=0.5,"Curto I",IF(AND(AI813&gt;='Braços de IP'!$B$9,AI813&lt;='Braços de IP'!$D$9),'Braços de IP'!$E$9,IF(AND(AI813&gt;='Braços de IP'!$B$10,AI813&lt;='Braços de IP'!$D$10),'Braços de IP'!$E$10,IF(AND(AI813&gt;='Braços de IP'!$B$11,AI813&lt;='Braços de IP'!$D$11),'Braços de IP'!$E$11,IF(AND(AI813&gt;='Braços de IP'!$B$12,AI813&lt;='Braços de IP'!$D$12),'Braços de IP'!$E$12,IF(AND(AI813&gt;='Braços de IP'!$B$13,AI813&lt;='Braços de IP'!$D$13),'Braços de IP'!$E$13,IF(AND(AI813&gt;='Braços de IP'!$B$14,AI813&lt;='Braços de IP'!$D$14),'Braços de IP'!$E$14,"ERRO")))))))</f>
        <v>Curto II</v>
      </c>
      <c r="CW813" s="25"/>
      <c r="CX813" s="24" t="str">
        <f>IF($CW813="","",VLOOKUP($CW813,'Braços de IP'!$E$9:$I$15,2,0))</f>
        <v/>
      </c>
      <c r="CY813" s="27" t="str">
        <f>IF($CW813="","",VLOOKUP($CW813,'Braços de IP'!$E$9:$I$15,5,0))</f>
        <v/>
      </c>
      <c r="CZ813" s="24"/>
      <c r="DA813" s="24"/>
      <c r="DB813" s="24"/>
      <c r="DC813" s="24"/>
      <c r="DD813" s="24"/>
      <c r="DE813" s="24"/>
      <c r="DF813" s="28">
        <f t="shared" si="438"/>
        <v>31</v>
      </c>
      <c r="DG813" s="29">
        <f t="shared" si="439"/>
        <v>100</v>
      </c>
      <c r="DH813" s="28">
        <f t="shared" si="440"/>
        <v>131</v>
      </c>
      <c r="DI813" s="30">
        <f t="shared" si="441"/>
        <v>0.69</v>
      </c>
      <c r="DJ813" s="31"/>
      <c r="DK813" s="32"/>
      <c r="DL813" s="15" t="s">
        <v>141</v>
      </c>
      <c r="DM813" s="15"/>
      <c r="DO813" s="33">
        <f t="shared" si="442"/>
        <v>0.7350427350427351</v>
      </c>
    </row>
    <row r="814" spans="3:119" ht="15.75" hidden="1" customHeight="1" x14ac:dyDescent="0.3">
      <c r="C814" t="s">
        <v>1006</v>
      </c>
      <c r="D814" s="15">
        <v>271</v>
      </c>
      <c r="E814" s="15" t="s">
        <v>132</v>
      </c>
      <c r="F814" s="15" t="s">
        <v>444</v>
      </c>
      <c r="G814" s="15">
        <v>-29.997481000000001</v>
      </c>
      <c r="H814" s="15">
        <v>-50.141148039999997</v>
      </c>
      <c r="I814" s="15" t="s">
        <v>154</v>
      </c>
      <c r="J814" s="15" t="s">
        <v>135</v>
      </c>
      <c r="K814" s="15" t="s">
        <v>136</v>
      </c>
      <c r="L814" s="15" t="s">
        <v>148</v>
      </c>
      <c r="M814" s="15">
        <v>100</v>
      </c>
      <c r="N814" s="15">
        <v>17</v>
      </c>
      <c r="O814" s="15">
        <v>0</v>
      </c>
      <c r="P814" s="15">
        <f t="shared" si="436"/>
        <v>200</v>
      </c>
      <c r="Q814" s="20">
        <v>2</v>
      </c>
      <c r="R814" s="16">
        <v>2</v>
      </c>
      <c r="S814" s="16">
        <v>7</v>
      </c>
      <c r="T814" s="15"/>
      <c r="U814" s="15"/>
      <c r="V814" s="15">
        <v>0</v>
      </c>
      <c r="W814" s="15">
        <v>2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 t="s">
        <v>138</v>
      </c>
      <c r="AD814" s="15" t="s">
        <v>139</v>
      </c>
      <c r="AE814" s="15">
        <v>24</v>
      </c>
      <c r="AF814" s="15">
        <v>6.68</v>
      </c>
      <c r="AG814" s="15">
        <v>1</v>
      </c>
      <c r="AH814" s="15">
        <v>0.3</v>
      </c>
      <c r="AI814" s="15">
        <v>1.3</v>
      </c>
      <c r="AJ814" s="16">
        <f t="shared" si="411"/>
        <v>1</v>
      </c>
      <c r="AK814" s="16" t="s">
        <v>135</v>
      </c>
      <c r="AL814" s="16" t="s">
        <v>135</v>
      </c>
      <c r="AM814" s="15" t="s">
        <v>140</v>
      </c>
      <c r="AN814" s="16">
        <f t="shared" si="412"/>
        <v>2</v>
      </c>
      <c r="AO814" s="16">
        <v>0</v>
      </c>
      <c r="AP814" s="16">
        <v>0</v>
      </c>
      <c r="AQ814" s="16">
        <v>0</v>
      </c>
      <c r="AR814" s="16">
        <v>0</v>
      </c>
      <c r="AS814" s="16">
        <v>0</v>
      </c>
      <c r="AT814" s="16" t="s">
        <v>135</v>
      </c>
      <c r="AU814" s="17">
        <f t="shared" si="413"/>
        <v>0</v>
      </c>
      <c r="AV814" s="17"/>
      <c r="AW814" s="17">
        <f>VLOOKUP(I814,ABNT5101!$I$3:$J$9,2)</f>
        <v>10</v>
      </c>
      <c r="AX814" s="17">
        <f>VLOOKUP(I814,ABNT5101!$I$3:$M$9,5)</f>
        <v>0.18</v>
      </c>
      <c r="AY814" s="131" t="str">
        <f>_xlfn.XLOOKUP(I814,ABNT5101!$I:$I,ABNT5101!$L:$L)</f>
        <v>-</v>
      </c>
      <c r="AZ814" s="131">
        <f>_xlfn.XLOOKUP(I814,ABNT5101!$I:$I,ABNT5101!M:M)</f>
        <v>0.18</v>
      </c>
      <c r="BA814" s="131" t="str">
        <f>_xlfn.XLOOKUP(I814,ABNT5101!$I:$I,ABNT5101!N:N)</f>
        <v>-</v>
      </c>
      <c r="BB814" s="131">
        <f>_xlfn.XLOOKUP(I814,ABNT5101!$I:$I,ABNT5101!O:O)</f>
        <v>16</v>
      </c>
      <c r="BC814" s="18" t="str">
        <f t="shared" si="414"/>
        <v>ATENDE</v>
      </c>
      <c r="BD814" s="19">
        <f t="shared" si="415"/>
        <v>0.28100000000000014</v>
      </c>
      <c r="BE814" s="19">
        <f t="shared" si="416"/>
        <v>2.6111111111111112</v>
      </c>
      <c r="BF814" s="19" t="str">
        <f t="shared" si="417"/>
        <v>-</v>
      </c>
      <c r="BG814" s="20">
        <v>12.81</v>
      </c>
      <c r="BH814" s="20">
        <v>0.65</v>
      </c>
      <c r="BI814" s="20"/>
      <c r="BJ814" s="20"/>
      <c r="BK814" s="21"/>
      <c r="BL814" s="20"/>
      <c r="BM814" s="18" t="str">
        <f t="shared" si="418"/>
        <v>ATENDE</v>
      </c>
      <c r="BN814" s="18" t="str">
        <f t="shared" si="419"/>
        <v>ATENDE</v>
      </c>
      <c r="BO814" s="18" t="str">
        <f t="shared" si="420"/>
        <v>ATENDE</v>
      </c>
      <c r="BP814" s="18" t="str">
        <f t="shared" si="421"/>
        <v>ATENDE</v>
      </c>
      <c r="BQ814" s="22" t="str">
        <f t="shared" si="422"/>
        <v>C4</v>
      </c>
      <c r="BR814" s="22" t="str">
        <f t="shared" si="434"/>
        <v>P6</v>
      </c>
      <c r="BS814" s="23">
        <f t="shared" si="423"/>
        <v>2.4566666666666666</v>
      </c>
      <c r="BT814" s="20">
        <v>10.37</v>
      </c>
      <c r="BU814" s="20">
        <v>7.04</v>
      </c>
      <c r="BV814" s="132">
        <f>IF(BR814="-","-",_xlfn.XLOOKUP(BR814,ABNT5101!$B$4:$B$9,ABNT5101!$C$4:$C$9))</f>
        <v>3</v>
      </c>
      <c r="BW814" s="132">
        <f>IF(BR814="-","-",_xlfn.XLOOKUP(BR814,ABNT5101!$B$4:$B$9,ABNT5101!$D$4:$D$9))</f>
        <v>0.6</v>
      </c>
      <c r="BX814" s="18" t="str">
        <f t="shared" si="424"/>
        <v>ATENDE</v>
      </c>
      <c r="BY814" s="18" t="str">
        <f t="shared" si="425"/>
        <v>ATENDE</v>
      </c>
      <c r="BZ814" s="18" t="str">
        <f t="shared" si="426"/>
        <v>ATENDE</v>
      </c>
      <c r="CA814" s="22" t="s">
        <v>135</v>
      </c>
      <c r="CB814" s="23" t="e">
        <f t="shared" si="427"/>
        <v>#VALUE!</v>
      </c>
      <c r="CC814" s="22">
        <v>5.9</v>
      </c>
      <c r="CD814" s="22">
        <v>4.01</v>
      </c>
      <c r="CE814" s="130" t="str">
        <f>IF(CA814="-","-",_xlfn.XLOOKUP(CA814,ABNT5101!$B$4:$B$9,ABNT5101!$C$4:$C$9))</f>
        <v>-</v>
      </c>
      <c r="CF814" s="130" t="str">
        <f>IF(CA814="-","-",_xlfn.XLOOKUP(CA814,ABNT5101!$B$4:$B$9,ABNT5101!$D$4:$D$9))</f>
        <v>-</v>
      </c>
      <c r="CG814" s="18" t="str">
        <f t="shared" si="428"/>
        <v>-</v>
      </c>
      <c r="CH814" s="18" t="str">
        <f t="shared" si="429"/>
        <v>-</v>
      </c>
      <c r="CI814" s="18" t="str">
        <f t="shared" si="430"/>
        <v>-</v>
      </c>
      <c r="CJ814" s="133" t="str">
        <f>_xlfn.XLOOKUP(CK814,'Banco de dados'!$B:$B,'Banco de dados'!$D:$D)</f>
        <v>TECNOWATT</v>
      </c>
      <c r="CK814" s="25" t="s">
        <v>824</v>
      </c>
      <c r="CL814" s="24" t="str">
        <f>_xlfn.XLOOKUP(CK814,'Banco de dados'!$B:$B,'Banco de dados'!$E:$E)</f>
        <v>SIGSAGPTLRRSSNDL_30W_38IBBRS
1-10C1MUN6.5</v>
      </c>
      <c r="CM814" s="24"/>
      <c r="CN814" s="24" t="e">
        <f>IF(CM814="-","-",_xlfn.XLOOKUP(CM814,'Banco de dados'!$B:$B,'Banco de dados'!$E:$E))</f>
        <v>#N/A</v>
      </c>
      <c r="CO814" s="26">
        <f t="shared" si="437"/>
        <v>1</v>
      </c>
      <c r="CP814" s="24">
        <f>_xlfn.XLOOKUP(CK814,'Banco de dados'!$B:$B,'Banco de dados'!$H:$H)</f>
        <v>30</v>
      </c>
      <c r="CQ814" s="24" t="e">
        <f>_xlfn.XLOOKUP(CM814,'Banco de dados'!$B:$B,'Banco de dados'!$H:$H)</f>
        <v>#N/A</v>
      </c>
      <c r="CR814" s="24">
        <f>_xlfn.XLOOKUP(CK814,'Banco de dados'!$B:$B,'Banco de dados'!$F:$F)</f>
        <v>5266</v>
      </c>
      <c r="CS814" s="24">
        <f>_xlfn.XLOOKUP(CM814,'Banco de dados'!$B:$B,'Banco de dados'!$F:$F)</f>
        <v>0</v>
      </c>
      <c r="CT814" s="25">
        <v>0</v>
      </c>
      <c r="CU814" s="25"/>
      <c r="CV814" s="24" t="str">
        <f>IF(AI814&lt;=0.5,"Curto I",IF(AND(AI814&gt;='Braços de IP'!$B$9,AI814&lt;='Braços de IP'!$D$9),'Braços de IP'!$E$9,IF(AND(AI814&gt;='Braços de IP'!$B$10,AI814&lt;='Braços de IP'!$D$10),'Braços de IP'!$E$10,IF(AND(AI814&gt;='Braços de IP'!$B$11,AI814&lt;='Braços de IP'!$D$11),'Braços de IP'!$E$11,IF(AND(AI814&gt;='Braços de IP'!$B$12,AI814&lt;='Braços de IP'!$D$12),'Braços de IP'!$E$12,IF(AND(AI814&gt;='Braços de IP'!$B$13,AI814&lt;='Braços de IP'!$D$13),'Braços de IP'!$E$13,IF(AND(AI814&gt;='Braços de IP'!$B$14,AI814&lt;='Braços de IP'!$D$14),'Braços de IP'!$E$14,"ERRO")))))))</f>
        <v>Curto II</v>
      </c>
      <c r="CW814" s="25"/>
      <c r="CX814" s="24" t="str">
        <f>IF($CW814="","",VLOOKUP($CW814,'Braços de IP'!$E$9:$I$15,2,0))</f>
        <v/>
      </c>
      <c r="CY814" s="27" t="str">
        <f>IF($CW814="","",VLOOKUP($CW814,'Braços de IP'!$E$9:$I$15,5,0))</f>
        <v/>
      </c>
      <c r="CZ814" s="24"/>
      <c r="DA814" s="24"/>
      <c r="DB814" s="24"/>
      <c r="DC814" s="24"/>
      <c r="DD814" s="24"/>
      <c r="DE814" s="24"/>
      <c r="DF814" s="28">
        <f t="shared" si="438"/>
        <v>30</v>
      </c>
      <c r="DG814" s="29">
        <f t="shared" si="439"/>
        <v>100</v>
      </c>
      <c r="DH814" s="28">
        <f t="shared" si="440"/>
        <v>130</v>
      </c>
      <c r="DI814" s="30">
        <f t="shared" si="441"/>
        <v>0.7</v>
      </c>
      <c r="DJ814" s="31"/>
      <c r="DK814" s="32"/>
      <c r="DL814" s="15" t="s">
        <v>141</v>
      </c>
      <c r="DM814" s="15"/>
      <c r="DO814" s="33">
        <f t="shared" si="442"/>
        <v>0.74358974358974361</v>
      </c>
    </row>
    <row r="815" spans="3:119" ht="15.75" hidden="1" customHeight="1" x14ac:dyDescent="0.3">
      <c r="C815" t="s">
        <v>1006</v>
      </c>
      <c r="D815" s="15">
        <v>272</v>
      </c>
      <c r="E815" s="15" t="s">
        <v>132</v>
      </c>
      <c r="F815" s="15" t="s">
        <v>445</v>
      </c>
      <c r="G815" s="15">
        <v>-29.998551089999999</v>
      </c>
      <c r="H815" s="15">
        <v>-50.137877500000002</v>
      </c>
      <c r="I815" s="15" t="s">
        <v>154</v>
      </c>
      <c r="J815" s="15" t="s">
        <v>135</v>
      </c>
      <c r="K815" s="15" t="s">
        <v>136</v>
      </c>
      <c r="L815" s="15" t="s">
        <v>148</v>
      </c>
      <c r="M815" s="15">
        <v>150</v>
      </c>
      <c r="N815" s="15">
        <v>22</v>
      </c>
      <c r="O815" s="15">
        <v>0</v>
      </c>
      <c r="P815" s="15">
        <f t="shared" si="436"/>
        <v>300</v>
      </c>
      <c r="Q815" s="20">
        <v>2</v>
      </c>
      <c r="R815" s="16">
        <v>2</v>
      </c>
      <c r="S815" s="16">
        <v>7</v>
      </c>
      <c r="T815" s="15"/>
      <c r="U815" s="15"/>
      <c r="V815" s="15">
        <v>0</v>
      </c>
      <c r="W815" s="15">
        <v>2</v>
      </c>
      <c r="X815" s="15">
        <v>0</v>
      </c>
      <c r="Y815" s="15">
        <v>0</v>
      </c>
      <c r="Z815" s="15">
        <v>0</v>
      </c>
      <c r="AA815" s="15">
        <v>0</v>
      </c>
      <c r="AB815" s="15">
        <v>0</v>
      </c>
      <c r="AC815" s="15" t="s">
        <v>138</v>
      </c>
      <c r="AD815" s="15" t="s">
        <v>139</v>
      </c>
      <c r="AE815" s="15">
        <v>44.3</v>
      </c>
      <c r="AF815" s="15">
        <v>7.5</v>
      </c>
      <c r="AG815" s="15">
        <v>1</v>
      </c>
      <c r="AH815" s="15">
        <v>0.2</v>
      </c>
      <c r="AI815" s="15">
        <v>1.3</v>
      </c>
      <c r="AJ815" s="16">
        <f t="shared" si="411"/>
        <v>1.1000000000000001</v>
      </c>
      <c r="AK815" s="16" t="s">
        <v>135</v>
      </c>
      <c r="AL815" s="16" t="s">
        <v>135</v>
      </c>
      <c r="AM815" s="15" t="s">
        <v>140</v>
      </c>
      <c r="AN815" s="16">
        <f t="shared" si="412"/>
        <v>2</v>
      </c>
      <c r="AO815" s="16">
        <v>0</v>
      </c>
      <c r="AP815" s="16">
        <v>0</v>
      </c>
      <c r="AQ815" s="16">
        <v>0</v>
      </c>
      <c r="AR815" s="16">
        <v>0</v>
      </c>
      <c r="AS815" s="16">
        <v>0</v>
      </c>
      <c r="AT815" s="16" t="s">
        <v>135</v>
      </c>
      <c r="AU815" s="17">
        <f t="shared" si="413"/>
        <v>0</v>
      </c>
      <c r="AV815" s="17"/>
      <c r="AW815" s="17">
        <f>VLOOKUP(I815,ABNT5101!$I$3:$J$9,2)</f>
        <v>10</v>
      </c>
      <c r="AX815" s="17">
        <f>VLOOKUP(I815,ABNT5101!$I$3:$M$9,5)</f>
        <v>0.18</v>
      </c>
      <c r="AY815" s="131" t="str">
        <f>_xlfn.XLOOKUP(I815,ABNT5101!$I:$I,ABNT5101!$L:$L)</f>
        <v>-</v>
      </c>
      <c r="AZ815" s="131">
        <f>_xlfn.XLOOKUP(I815,ABNT5101!$I:$I,ABNT5101!M:M)</f>
        <v>0.18</v>
      </c>
      <c r="BA815" s="131" t="str">
        <f>_xlfn.XLOOKUP(I815,ABNT5101!$I:$I,ABNT5101!N:N)</f>
        <v>-</v>
      </c>
      <c r="BB815" s="131">
        <f>_xlfn.XLOOKUP(I815,ABNT5101!$I:$I,ABNT5101!O:O)</f>
        <v>16</v>
      </c>
      <c r="BC815" s="18" t="str">
        <f t="shared" si="414"/>
        <v>ATENDE</v>
      </c>
      <c r="BD815" s="19">
        <f t="shared" si="415"/>
        <v>0.23199999999999998</v>
      </c>
      <c r="BE815" s="19">
        <f t="shared" si="416"/>
        <v>0.44444444444444464</v>
      </c>
      <c r="BF815" s="19" t="str">
        <f t="shared" si="417"/>
        <v>-</v>
      </c>
      <c r="BG815" s="35">
        <v>12.32</v>
      </c>
      <c r="BH815" s="35">
        <v>0.26</v>
      </c>
      <c r="BI815" s="20"/>
      <c r="BJ815" s="20"/>
      <c r="BK815" s="21"/>
      <c r="BL815" s="20"/>
      <c r="BM815" s="18" t="str">
        <f t="shared" si="418"/>
        <v>ATENDE</v>
      </c>
      <c r="BN815" s="18" t="str">
        <f t="shared" si="419"/>
        <v>ATENDE</v>
      </c>
      <c r="BO815" s="18" t="str">
        <f t="shared" si="420"/>
        <v>ATENDE</v>
      </c>
      <c r="BP815" s="18" t="str">
        <f t="shared" si="421"/>
        <v>ATENDE</v>
      </c>
      <c r="BQ815" s="22" t="str">
        <f t="shared" si="422"/>
        <v>C4</v>
      </c>
      <c r="BR815" s="22" t="str">
        <f t="shared" si="434"/>
        <v>P6</v>
      </c>
      <c r="BS815" s="23">
        <f t="shared" si="423"/>
        <v>2.2966666666666669</v>
      </c>
      <c r="BT815" s="20">
        <v>9.89</v>
      </c>
      <c r="BU815" s="20">
        <v>3.22</v>
      </c>
      <c r="BV815" s="132">
        <f>IF(BR815="-","-",_xlfn.XLOOKUP(BR815,ABNT5101!$B$4:$B$9,ABNT5101!$C$4:$C$9))</f>
        <v>3</v>
      </c>
      <c r="BW815" s="132">
        <f>IF(BR815="-","-",_xlfn.XLOOKUP(BR815,ABNT5101!$B$4:$B$9,ABNT5101!$D$4:$D$9))</f>
        <v>0.6</v>
      </c>
      <c r="BX815" s="18" t="str">
        <f t="shared" si="424"/>
        <v>ATENDE</v>
      </c>
      <c r="BY815" s="18" t="str">
        <f t="shared" si="425"/>
        <v>ATENDE</v>
      </c>
      <c r="BZ815" s="18" t="str">
        <f t="shared" si="426"/>
        <v>ATENDE</v>
      </c>
      <c r="CA815" s="22" t="str">
        <f t="shared" ref="CA815:CA823" si="443">BR815</f>
        <v>P6</v>
      </c>
      <c r="CB815" s="23">
        <f t="shared" si="427"/>
        <v>1.7266666666666666</v>
      </c>
      <c r="CC815" s="22">
        <v>8.18</v>
      </c>
      <c r="CD815" s="22">
        <v>2.2200000000000002</v>
      </c>
      <c r="CE815" s="130">
        <f>IF(CA815="-","-",_xlfn.XLOOKUP(CA815,ABNT5101!$B$4:$B$9,ABNT5101!$C$4:$C$9))</f>
        <v>3</v>
      </c>
      <c r="CF815" s="130">
        <f>IF(CA815="-","-",_xlfn.XLOOKUP(CA815,ABNT5101!$B$4:$B$9,ABNT5101!$D$4:$D$9))</f>
        <v>0.6</v>
      </c>
      <c r="CG815" s="18" t="str">
        <f t="shared" si="428"/>
        <v>ATENDE</v>
      </c>
      <c r="CH815" s="18" t="str">
        <f t="shared" si="429"/>
        <v>ATENDE</v>
      </c>
      <c r="CI815" s="18" t="str">
        <f t="shared" si="430"/>
        <v>ATENDE</v>
      </c>
      <c r="CJ815" s="133" t="str">
        <f>_xlfn.XLOOKUP(CK815,'Banco de dados'!$B:$B,'Banco de dados'!$D:$D)</f>
        <v>LEDSTAR</v>
      </c>
      <c r="CK815" s="36" t="s">
        <v>715</v>
      </c>
      <c r="CL815" s="24" t="str">
        <f>_xlfn.XLOOKUP(CK815,'Banco de dados'!$B:$B,'Banco de dados'!$E:$E)</f>
        <v>LUM LED SL VT 9.1 65W</v>
      </c>
      <c r="CM815" s="24"/>
      <c r="CN815" s="24">
        <f>IF(CM815="-","-",_xlfn.XLOOKUP(CM815,'Banco de dados'!$B:$B,'Banco de dados'!$E:$E))</f>
        <v>0</v>
      </c>
      <c r="CO815" s="26">
        <f t="shared" si="437"/>
        <v>1</v>
      </c>
      <c r="CP815" s="24">
        <f>_xlfn.XLOOKUP(CK815,'Banco de dados'!$B:$B,'Banco de dados'!$H:$H)</f>
        <v>65</v>
      </c>
      <c r="CQ815" s="24">
        <f>_xlfn.XLOOKUP(CM815,'Banco de dados'!$B:$B,'Banco de dados'!$H:$H)</f>
        <v>0</v>
      </c>
      <c r="CR815" s="24">
        <f>_xlfn.XLOOKUP(CK815,'Banco de dados'!$B:$B,'Banco de dados'!$F:$F)</f>
        <v>10496</v>
      </c>
      <c r="CS815" s="24" t="e">
        <f>_xlfn.XLOOKUP(CM815,'Banco de dados'!$B:$B,'Banco de dados'!$F:$F)</f>
        <v>#N/A</v>
      </c>
      <c r="CT815" s="25">
        <v>0</v>
      </c>
      <c r="CU815" s="25"/>
      <c r="CV815" s="24" t="str">
        <f>IF(AI815&lt;=0.5,"Curto I",IF(AND(AI815&gt;='Braços de IP'!$B$9,AI815&lt;='Braços de IP'!$D$9),'Braços de IP'!$E$9,IF(AND(AI815&gt;='Braços de IP'!$B$10,AI815&lt;='Braços de IP'!$D$10),'Braços de IP'!$E$10,IF(AND(AI815&gt;='Braços de IP'!$B$11,AI815&lt;='Braços de IP'!$D$11),'Braços de IP'!$E$11,IF(AND(AI815&gt;='Braços de IP'!$B$12,AI815&lt;='Braços de IP'!$D$12),'Braços de IP'!$E$12,IF(AND(AI815&gt;='Braços de IP'!$B$13,AI815&lt;='Braços de IP'!$D$13),'Braços de IP'!$E$13,IF(AND(AI815&gt;='Braços de IP'!$B$14,AI815&lt;='Braços de IP'!$D$14),'Braços de IP'!$E$14,"ERRO")))))))</f>
        <v>Curto II</v>
      </c>
      <c r="CW815" s="25"/>
      <c r="CX815" s="24" t="str">
        <f>IF($CW815="","",VLOOKUP($CW815,'Braços de IP'!$E$9:$I$15,2,0))</f>
        <v/>
      </c>
      <c r="CY815" s="27" t="str">
        <f>IF($CW815="","",VLOOKUP($CW815,'Braços de IP'!$E$9:$I$15,5,0))</f>
        <v/>
      </c>
      <c r="CZ815" s="24"/>
      <c r="DA815" s="24"/>
      <c r="DB815" s="24"/>
      <c r="DC815" s="24"/>
      <c r="DD815" s="24"/>
      <c r="DE815" s="24"/>
      <c r="DF815" s="28">
        <f t="shared" si="438"/>
        <v>65</v>
      </c>
      <c r="DG815" s="29">
        <f t="shared" si="439"/>
        <v>150</v>
      </c>
      <c r="DH815" s="28">
        <f t="shared" si="440"/>
        <v>215</v>
      </c>
      <c r="DI815" s="30">
        <f t="shared" si="441"/>
        <v>0.56666666666666665</v>
      </c>
      <c r="DJ815" s="31"/>
      <c r="DK815" s="32"/>
      <c r="DL815" s="15" t="s">
        <v>141</v>
      </c>
      <c r="DM815" s="15"/>
      <c r="DO815" s="33">
        <f t="shared" si="442"/>
        <v>0.62209302325581395</v>
      </c>
    </row>
    <row r="816" spans="3:119" ht="15.75" hidden="1" customHeight="1" x14ac:dyDescent="0.3">
      <c r="C816" t="s">
        <v>1006</v>
      </c>
      <c r="D816" s="15">
        <v>272</v>
      </c>
      <c r="E816" s="15" t="s">
        <v>132</v>
      </c>
      <c r="F816" s="15" t="s">
        <v>445</v>
      </c>
      <c r="G816" s="15">
        <v>-29.998551089999999</v>
      </c>
      <c r="H816" s="15">
        <v>-50.137877500000002</v>
      </c>
      <c r="I816" s="15" t="s">
        <v>154</v>
      </c>
      <c r="J816" s="15" t="s">
        <v>135</v>
      </c>
      <c r="K816" s="15" t="s">
        <v>136</v>
      </c>
      <c r="L816" s="15" t="s">
        <v>148</v>
      </c>
      <c r="M816" s="15">
        <v>150</v>
      </c>
      <c r="N816" s="15">
        <v>22</v>
      </c>
      <c r="O816" s="15">
        <v>0</v>
      </c>
      <c r="P816" s="15">
        <f t="shared" si="436"/>
        <v>300</v>
      </c>
      <c r="Q816" s="20">
        <v>2</v>
      </c>
      <c r="R816" s="16">
        <v>2</v>
      </c>
      <c r="S816" s="16">
        <v>7</v>
      </c>
      <c r="T816" s="15"/>
      <c r="U816" s="15"/>
      <c r="V816" s="15">
        <v>0</v>
      </c>
      <c r="W816" s="15">
        <v>2</v>
      </c>
      <c r="X816" s="15">
        <v>0</v>
      </c>
      <c r="Y816" s="15">
        <v>0</v>
      </c>
      <c r="Z816" s="15">
        <v>0</v>
      </c>
      <c r="AA816" s="15">
        <v>0</v>
      </c>
      <c r="AB816" s="15">
        <v>0</v>
      </c>
      <c r="AC816" s="15" t="s">
        <v>138</v>
      </c>
      <c r="AD816" s="15" t="s">
        <v>139</v>
      </c>
      <c r="AE816" s="15">
        <v>44.3</v>
      </c>
      <c r="AF816" s="15">
        <v>7.5</v>
      </c>
      <c r="AG816" s="15">
        <v>1</v>
      </c>
      <c r="AH816" s="15">
        <v>0.2</v>
      </c>
      <c r="AI816" s="15">
        <v>1.3</v>
      </c>
      <c r="AJ816" s="16">
        <f t="shared" si="411"/>
        <v>1.1000000000000001</v>
      </c>
      <c r="AK816" s="16" t="s">
        <v>135</v>
      </c>
      <c r="AL816" s="16" t="s">
        <v>135</v>
      </c>
      <c r="AM816" s="15" t="s">
        <v>140</v>
      </c>
      <c r="AN816" s="16">
        <f t="shared" si="412"/>
        <v>2</v>
      </c>
      <c r="AO816" s="16">
        <v>0</v>
      </c>
      <c r="AP816" s="16">
        <v>0</v>
      </c>
      <c r="AQ816" s="16">
        <v>0</v>
      </c>
      <c r="AR816" s="16">
        <v>0</v>
      </c>
      <c r="AS816" s="16">
        <v>0</v>
      </c>
      <c r="AT816" s="16" t="s">
        <v>135</v>
      </c>
      <c r="AU816" s="17">
        <f t="shared" si="413"/>
        <v>0</v>
      </c>
      <c r="AV816" s="17"/>
      <c r="AW816" s="17">
        <f>VLOOKUP(I816,ABNT5101!$I$3:$J$9,2)</f>
        <v>10</v>
      </c>
      <c r="AX816" s="17">
        <f>VLOOKUP(I816,ABNT5101!$I$3:$M$9,5)</f>
        <v>0.18</v>
      </c>
      <c r="AY816" s="131" t="str">
        <f>_xlfn.XLOOKUP(I816,ABNT5101!$I:$I,ABNT5101!$L:$L)</f>
        <v>-</v>
      </c>
      <c r="AZ816" s="131">
        <f>_xlfn.XLOOKUP(I816,ABNT5101!$I:$I,ABNT5101!M:M)</f>
        <v>0.18</v>
      </c>
      <c r="BA816" s="131" t="str">
        <f>_xlfn.XLOOKUP(I816,ABNT5101!$I:$I,ABNT5101!N:N)</f>
        <v>-</v>
      </c>
      <c r="BB816" s="131">
        <f>_xlfn.XLOOKUP(I816,ABNT5101!$I:$I,ABNT5101!O:O)</f>
        <v>16</v>
      </c>
      <c r="BC816" s="18" t="str">
        <f t="shared" si="414"/>
        <v>ATENDE</v>
      </c>
      <c r="BD816" s="19">
        <f t="shared" si="415"/>
        <v>0.10199999999999987</v>
      </c>
      <c r="BE816" s="19">
        <f t="shared" si="416"/>
        <v>0.16666666666666674</v>
      </c>
      <c r="BF816" s="19" t="str">
        <f t="shared" si="417"/>
        <v>-</v>
      </c>
      <c r="BG816" s="35">
        <v>11.02</v>
      </c>
      <c r="BH816" s="35">
        <v>0.21</v>
      </c>
      <c r="BI816" s="20"/>
      <c r="BJ816" s="20"/>
      <c r="BK816" s="21"/>
      <c r="BL816" s="20"/>
      <c r="BM816" s="18" t="str">
        <f t="shared" si="418"/>
        <v>ATENDE</v>
      </c>
      <c r="BN816" s="18" t="str">
        <f t="shared" si="419"/>
        <v>ATENDE</v>
      </c>
      <c r="BO816" s="18" t="str">
        <f t="shared" si="420"/>
        <v>ATENDE</v>
      </c>
      <c r="BP816" s="18" t="str">
        <f t="shared" si="421"/>
        <v>ATENDE</v>
      </c>
      <c r="BQ816" s="22" t="str">
        <f t="shared" si="422"/>
        <v>C4</v>
      </c>
      <c r="BR816" s="22" t="str">
        <f t="shared" si="434"/>
        <v>P6</v>
      </c>
      <c r="BS816" s="23">
        <f t="shared" si="423"/>
        <v>2.0033333333333334</v>
      </c>
      <c r="BT816" s="20">
        <v>9.01</v>
      </c>
      <c r="BU816" s="20">
        <v>1.08</v>
      </c>
      <c r="BV816" s="132">
        <f>IF(BR816="-","-",_xlfn.XLOOKUP(BR816,ABNT5101!$B$4:$B$9,ABNT5101!$C$4:$C$9))</f>
        <v>3</v>
      </c>
      <c r="BW816" s="132">
        <f>IF(BR816="-","-",_xlfn.XLOOKUP(BR816,ABNT5101!$B$4:$B$9,ABNT5101!$D$4:$D$9))</f>
        <v>0.6</v>
      </c>
      <c r="BX816" s="18" t="str">
        <f t="shared" si="424"/>
        <v>ATENDE</v>
      </c>
      <c r="BY816" s="18" t="str">
        <f t="shared" si="425"/>
        <v>ATENDE</v>
      </c>
      <c r="BZ816" s="18" t="str">
        <f t="shared" si="426"/>
        <v>ATENDE</v>
      </c>
      <c r="CA816" s="22" t="str">
        <f t="shared" si="443"/>
        <v>P6</v>
      </c>
      <c r="CB816" s="23">
        <f t="shared" si="427"/>
        <v>1.5133333333333332</v>
      </c>
      <c r="CC816" s="22">
        <v>7.54</v>
      </c>
      <c r="CD816" s="22">
        <v>3.24</v>
      </c>
      <c r="CE816" s="130">
        <f>IF(CA816="-","-",_xlfn.XLOOKUP(CA816,ABNT5101!$B$4:$B$9,ABNT5101!$C$4:$C$9))</f>
        <v>3</v>
      </c>
      <c r="CF816" s="130">
        <f>IF(CA816="-","-",_xlfn.XLOOKUP(CA816,ABNT5101!$B$4:$B$9,ABNT5101!$D$4:$D$9))</f>
        <v>0.6</v>
      </c>
      <c r="CG816" s="18" t="str">
        <f t="shared" si="428"/>
        <v>ATENDE</v>
      </c>
      <c r="CH816" s="18" t="str">
        <f t="shared" si="429"/>
        <v>ATENDE</v>
      </c>
      <c r="CI816" s="18" t="str">
        <f t="shared" si="430"/>
        <v>ATENDE</v>
      </c>
      <c r="CJ816" s="133" t="str">
        <f>_xlfn.XLOOKUP(CK816,'Banco de dados'!$B:$B,'Banco de dados'!$D:$D)</f>
        <v>SX LIGHTING</v>
      </c>
      <c r="CK816" s="36" t="s">
        <v>805</v>
      </c>
      <c r="CL816" s="24" t="str">
        <f>_xlfn.XLOOKUP(CK816,'Banco de dados'!$B:$B,'Banco de dados'!$E:$E)</f>
        <v>SXINEVO050K40L12CZF7PHF</v>
      </c>
      <c r="CM816" s="24"/>
      <c r="CN816" s="24" t="e">
        <f>IF(CM816="-","-",_xlfn.XLOOKUP(CM816,'Banco de dados'!$B:$B,'Banco de dados'!$E:$E))</f>
        <v>#N/A</v>
      </c>
      <c r="CO816" s="26">
        <f t="shared" si="437"/>
        <v>1</v>
      </c>
      <c r="CP816" s="24">
        <f>_xlfn.XLOOKUP(CK816,'Banco de dados'!$B:$B,'Banco de dados'!$H:$H)</f>
        <v>50</v>
      </c>
      <c r="CQ816" s="24">
        <f>_xlfn.XLOOKUP(CM816,'Banco de dados'!$B:$B,'Banco de dados'!$H:$H)</f>
        <v>0</v>
      </c>
      <c r="CR816" s="24">
        <f>_xlfn.XLOOKUP(CK816,'Banco de dados'!$B:$B,'Banco de dados'!$F:$F)</f>
        <v>8650</v>
      </c>
      <c r="CS816" s="24">
        <f>_xlfn.XLOOKUP(CM816,'Banco de dados'!$B:$B,'Banco de dados'!$F:$F)</f>
        <v>0</v>
      </c>
      <c r="CT816" s="25">
        <v>0</v>
      </c>
      <c r="CU816" s="25"/>
      <c r="CV816" s="24" t="str">
        <f>IF(AI816&lt;=0.5,"Curto I",IF(AND(AI816&gt;='Braços de IP'!$B$9,AI816&lt;='Braços de IP'!$D$9),'Braços de IP'!$E$9,IF(AND(AI816&gt;='Braços de IP'!$B$10,AI816&lt;='Braços de IP'!$D$10),'Braços de IP'!$E$10,IF(AND(AI816&gt;='Braços de IP'!$B$11,AI816&lt;='Braços de IP'!$D$11),'Braços de IP'!$E$11,IF(AND(AI816&gt;='Braços de IP'!$B$12,AI816&lt;='Braços de IP'!$D$12),'Braços de IP'!$E$12,IF(AND(AI816&gt;='Braços de IP'!$B$13,AI816&lt;='Braços de IP'!$D$13),'Braços de IP'!$E$13,IF(AND(AI816&gt;='Braços de IP'!$B$14,AI816&lt;='Braços de IP'!$D$14),'Braços de IP'!$E$14,"ERRO")))))))</f>
        <v>Curto II</v>
      </c>
      <c r="CW816" s="25"/>
      <c r="CX816" s="24" t="str">
        <f>IF($CW816="","",VLOOKUP($CW816,'Braços de IP'!$E$9:$I$15,2,0))</f>
        <v/>
      </c>
      <c r="CY816" s="27" t="str">
        <f>IF($CW816="","",VLOOKUP($CW816,'Braços de IP'!$E$9:$I$15,5,0))</f>
        <v/>
      </c>
      <c r="CZ816" s="24"/>
      <c r="DA816" s="24"/>
      <c r="DB816" s="24"/>
      <c r="DC816" s="24"/>
      <c r="DD816" s="24"/>
      <c r="DE816" s="24"/>
      <c r="DF816" s="28">
        <f t="shared" si="438"/>
        <v>50</v>
      </c>
      <c r="DG816" s="29">
        <f t="shared" si="439"/>
        <v>150</v>
      </c>
      <c r="DH816" s="28">
        <f t="shared" si="440"/>
        <v>200</v>
      </c>
      <c r="DI816" s="30">
        <f t="shared" si="441"/>
        <v>0.66666666666666674</v>
      </c>
      <c r="DJ816" s="31"/>
      <c r="DK816" s="32"/>
      <c r="DL816" s="15" t="s">
        <v>141</v>
      </c>
      <c r="DM816" s="15"/>
      <c r="DO816" s="33">
        <f t="shared" si="442"/>
        <v>0.70930232558139539</v>
      </c>
    </row>
    <row r="817" spans="1:119" ht="15.75" customHeight="1" x14ac:dyDescent="0.3">
      <c r="C817" t="s">
        <v>1006</v>
      </c>
      <c r="D817" s="15">
        <v>272</v>
      </c>
      <c r="E817" s="15" t="s">
        <v>132</v>
      </c>
      <c r="F817" s="15" t="s">
        <v>445</v>
      </c>
      <c r="G817" s="15">
        <v>-29.998551089999999</v>
      </c>
      <c r="H817" s="15">
        <v>-50.137877500000002</v>
      </c>
      <c r="I817" s="15" t="s">
        <v>154</v>
      </c>
      <c r="J817" s="15" t="s">
        <v>135</v>
      </c>
      <c r="K817" s="15" t="s">
        <v>136</v>
      </c>
      <c r="L817" s="15" t="s">
        <v>148</v>
      </c>
      <c r="M817" s="15">
        <v>150</v>
      </c>
      <c r="N817" s="15">
        <v>22</v>
      </c>
      <c r="O817" s="15">
        <v>0</v>
      </c>
      <c r="P817" s="15">
        <f t="shared" si="436"/>
        <v>300</v>
      </c>
      <c r="Q817" s="20">
        <v>2</v>
      </c>
      <c r="R817" s="16">
        <v>2</v>
      </c>
      <c r="S817" s="16">
        <v>7</v>
      </c>
      <c r="T817" s="15"/>
      <c r="U817" s="15"/>
      <c r="V817" s="15">
        <v>0</v>
      </c>
      <c r="W817" s="15">
        <v>2</v>
      </c>
      <c r="X817" s="15">
        <v>0</v>
      </c>
      <c r="Y817" s="15">
        <v>0</v>
      </c>
      <c r="Z817" s="15">
        <v>0</v>
      </c>
      <c r="AA817" s="15">
        <v>0</v>
      </c>
      <c r="AB817" s="15">
        <v>0</v>
      </c>
      <c r="AC817" s="15" t="s">
        <v>138</v>
      </c>
      <c r="AD817" s="15" t="s">
        <v>139</v>
      </c>
      <c r="AE817" s="15">
        <v>44.3</v>
      </c>
      <c r="AF817" s="15">
        <v>7.5</v>
      </c>
      <c r="AG817" s="15">
        <v>1</v>
      </c>
      <c r="AH817" s="15">
        <v>0.2</v>
      </c>
      <c r="AI817" s="15">
        <v>1.3</v>
      </c>
      <c r="AJ817" s="16">
        <f t="shared" si="411"/>
        <v>1.1000000000000001</v>
      </c>
      <c r="AK817" s="16" t="s">
        <v>135</v>
      </c>
      <c r="AL817" s="16" t="s">
        <v>135</v>
      </c>
      <c r="AM817" s="15" t="s">
        <v>140</v>
      </c>
      <c r="AN817" s="16">
        <f t="shared" si="412"/>
        <v>2</v>
      </c>
      <c r="AO817" s="16">
        <v>0</v>
      </c>
      <c r="AP817" s="16">
        <v>0</v>
      </c>
      <c r="AQ817" s="16">
        <v>0</v>
      </c>
      <c r="AR817" s="16">
        <v>0</v>
      </c>
      <c r="AS817" s="16">
        <v>0</v>
      </c>
      <c r="AT817" s="16" t="s">
        <v>135</v>
      </c>
      <c r="AU817" s="17">
        <f t="shared" si="413"/>
        <v>0</v>
      </c>
      <c r="AV817" s="17"/>
      <c r="AW817" s="17">
        <f>VLOOKUP(I817,ABNT5101!$I$3:$J$9,2)</f>
        <v>10</v>
      </c>
      <c r="AX817" s="17">
        <f>VLOOKUP(I817,ABNT5101!$I$3:$M$9,5)</f>
        <v>0.18</v>
      </c>
      <c r="AY817" s="131" t="str">
        <f>_xlfn.XLOOKUP(I817,ABNT5101!$I:$I,ABNT5101!$L:$L)</f>
        <v>-</v>
      </c>
      <c r="AZ817" s="131">
        <f>_xlfn.XLOOKUP(I817,ABNT5101!$I:$I,ABNT5101!M:M)</f>
        <v>0.18</v>
      </c>
      <c r="BA817" s="131" t="str">
        <f>_xlfn.XLOOKUP(I817,ABNT5101!$I:$I,ABNT5101!N:N)</f>
        <v>-</v>
      </c>
      <c r="BB817" s="131">
        <f>_xlfn.XLOOKUP(I817,ABNT5101!$I:$I,ABNT5101!O:O)</f>
        <v>16</v>
      </c>
      <c r="BC817" s="18" t="str">
        <f t="shared" si="414"/>
        <v>ATENDE</v>
      </c>
      <c r="BD817" s="19">
        <f t="shared" si="415"/>
        <v>0</v>
      </c>
      <c r="BE817" s="19">
        <f t="shared" si="416"/>
        <v>0.16666666666666674</v>
      </c>
      <c r="BF817" s="19" t="str">
        <f t="shared" si="417"/>
        <v>-</v>
      </c>
      <c r="BG817" s="35">
        <v>10</v>
      </c>
      <c r="BH817" s="35">
        <v>0.21</v>
      </c>
      <c r="BI817" s="20"/>
      <c r="BJ817" s="20"/>
      <c r="BK817" s="21"/>
      <c r="BL817" s="20"/>
      <c r="BM817" s="18" t="str">
        <f t="shared" si="418"/>
        <v>ATENDE</v>
      </c>
      <c r="BN817" s="18" t="str">
        <f t="shared" si="419"/>
        <v>ATENDE</v>
      </c>
      <c r="BO817" s="18" t="str">
        <f t="shared" si="420"/>
        <v>ATENDE</v>
      </c>
      <c r="BP817" s="18" t="str">
        <f t="shared" si="421"/>
        <v>ATENDE</v>
      </c>
      <c r="BQ817" s="22" t="str">
        <f t="shared" si="422"/>
        <v>C4</v>
      </c>
      <c r="BR817" s="22" t="str">
        <f t="shared" si="434"/>
        <v>P6</v>
      </c>
      <c r="BS817" s="23">
        <f t="shared" si="423"/>
        <v>0.96333333333333315</v>
      </c>
      <c r="BT817" s="20">
        <v>5.89</v>
      </c>
      <c r="BU817" s="20">
        <v>1.5</v>
      </c>
      <c r="BV817" s="132">
        <f>IF(BR817="-","-",_xlfn.XLOOKUP(BR817,ABNT5101!$B$4:$B$9,ABNT5101!$C$4:$C$9))</f>
        <v>3</v>
      </c>
      <c r="BW817" s="132">
        <f>IF(BR817="-","-",_xlfn.XLOOKUP(BR817,ABNT5101!$B$4:$B$9,ABNT5101!$D$4:$D$9))</f>
        <v>0.6</v>
      </c>
      <c r="BX817" s="18" t="str">
        <f t="shared" si="424"/>
        <v>ATENDE</v>
      </c>
      <c r="BY817" s="18" t="str">
        <f t="shared" si="425"/>
        <v>ATENDE</v>
      </c>
      <c r="BZ817" s="18" t="str">
        <f t="shared" si="426"/>
        <v>ATENDE</v>
      </c>
      <c r="CA817" s="22" t="str">
        <f t="shared" si="443"/>
        <v>P6</v>
      </c>
      <c r="CB817" s="23">
        <f t="shared" si="427"/>
        <v>1.3933333333333331</v>
      </c>
      <c r="CC817" s="22">
        <v>7.18</v>
      </c>
      <c r="CD817" s="22">
        <v>1.87</v>
      </c>
      <c r="CE817" s="130">
        <f>IF(CA817="-","-",_xlfn.XLOOKUP(CA817,ABNT5101!$B$4:$B$9,ABNT5101!$C$4:$C$9))</f>
        <v>3</v>
      </c>
      <c r="CF817" s="130">
        <f>IF(CA817="-","-",_xlfn.XLOOKUP(CA817,ABNT5101!$B$4:$B$9,ABNT5101!$D$4:$D$9))</f>
        <v>0.6</v>
      </c>
      <c r="CG817" s="18" t="str">
        <f t="shared" si="428"/>
        <v>ATENDE</v>
      </c>
      <c r="CH817" s="18" t="str">
        <f t="shared" si="429"/>
        <v>ATENDE</v>
      </c>
      <c r="CI817" s="18" t="str">
        <f t="shared" si="430"/>
        <v>ATENDE</v>
      </c>
      <c r="CJ817" s="133" t="str">
        <f>_xlfn.XLOOKUP(CK817,'Banco de dados'!$B:$B,'Banco de dados'!$D:$D)</f>
        <v>TECNOWATT</v>
      </c>
      <c r="CK817" s="36" t="s">
        <v>828</v>
      </c>
      <c r="CL817" s="24" t="str">
        <f>_xlfn.XLOOKUP(CK817,'Banco de dados'!$B:$B,'Banco de dados'!$E:$E)</f>
        <v>SIGSAGPTLRRSSNDL_50W_61IBBRS
1-10C1MUN6.5</v>
      </c>
      <c r="CM817" s="24"/>
      <c r="CN817" s="24" t="e">
        <f>IF(CM817="-","-",_xlfn.XLOOKUP(CM817,'Banco de dados'!$B:$B,'Banco de dados'!$E:$E))</f>
        <v>#N/A</v>
      </c>
      <c r="CO817" s="26">
        <f t="shared" si="437"/>
        <v>1</v>
      </c>
      <c r="CP817" s="24">
        <f>_xlfn.XLOOKUP(CK817,'Banco de dados'!$B:$B,'Banco de dados'!$H:$H)</f>
        <v>50</v>
      </c>
      <c r="CQ817" s="24">
        <f>_xlfn.XLOOKUP(CM817,'Banco de dados'!$B:$B,'Banco de dados'!$H:$H)</f>
        <v>0</v>
      </c>
      <c r="CR817" s="24">
        <f>_xlfn.XLOOKUP(CK817,'Banco de dados'!$B:$B,'Banco de dados'!$F:$F)</f>
        <v>8163</v>
      </c>
      <c r="CS817" s="24">
        <f>_xlfn.XLOOKUP(CM817,'Banco de dados'!$B:$B,'Banco de dados'!$F:$F)</f>
        <v>0</v>
      </c>
      <c r="CT817" s="25">
        <v>0</v>
      </c>
      <c r="CU817" s="25"/>
      <c r="CV817" s="24" t="str">
        <f>IF(AI817&lt;=0.5,"Curto I",IF(AND(AI817&gt;='Braços de IP'!$B$9,AI817&lt;='Braços de IP'!$D$9),'Braços de IP'!$E$9,IF(AND(AI817&gt;='Braços de IP'!$B$10,AI817&lt;='Braços de IP'!$D$10),'Braços de IP'!$E$10,IF(AND(AI817&gt;='Braços de IP'!$B$11,AI817&lt;='Braços de IP'!$D$11),'Braços de IP'!$E$11,IF(AND(AI817&gt;='Braços de IP'!$B$12,AI817&lt;='Braços de IP'!$D$12),'Braços de IP'!$E$12,IF(AND(AI817&gt;='Braços de IP'!$B$13,AI817&lt;='Braços de IP'!$D$13),'Braços de IP'!$E$13,IF(AND(AI817&gt;='Braços de IP'!$B$14,AI817&lt;='Braços de IP'!$D$14),'Braços de IP'!$E$14,"ERRO")))))))</f>
        <v>Curto II</v>
      </c>
      <c r="CW817" s="25" t="s">
        <v>290</v>
      </c>
      <c r="CX817" s="24">
        <f>IF($CW817="","",VLOOKUP($CW817,'Braços de IP'!$E$9:$I$15,2,0))</f>
        <v>2.8</v>
      </c>
      <c r="CY817" s="27">
        <f>IF($CW817="","",VLOOKUP($CW817,'Braços de IP'!$E$9:$I$15,5,0))</f>
        <v>8</v>
      </c>
      <c r="CZ817" s="24"/>
      <c r="DA817" s="24"/>
      <c r="DB817" s="24"/>
      <c r="DC817" s="24"/>
      <c r="DD817" s="24"/>
      <c r="DE817" s="24"/>
      <c r="DF817" s="28">
        <f t="shared" si="438"/>
        <v>50</v>
      </c>
      <c r="DG817" s="29">
        <f t="shared" si="439"/>
        <v>150</v>
      </c>
      <c r="DH817" s="28">
        <f t="shared" si="440"/>
        <v>200</v>
      </c>
      <c r="DI817" s="30">
        <f t="shared" si="441"/>
        <v>0.66666666666666674</v>
      </c>
      <c r="DJ817" s="31"/>
      <c r="DK817" s="32"/>
      <c r="DL817" s="15" t="s">
        <v>141</v>
      </c>
      <c r="DM817" s="15"/>
      <c r="DO817" s="33">
        <f t="shared" si="442"/>
        <v>0.70930232558139539</v>
      </c>
    </row>
    <row r="818" spans="1:119" ht="15.75" hidden="1" customHeight="1" x14ac:dyDescent="0.3">
      <c r="C818" t="s">
        <v>1006</v>
      </c>
      <c r="D818" s="15">
        <v>273</v>
      </c>
      <c r="E818" s="15" t="s">
        <v>132</v>
      </c>
      <c r="F818" s="15" t="s">
        <v>446</v>
      </c>
      <c r="G818" s="15">
        <v>-29.99844118</v>
      </c>
      <c r="H818" s="15">
        <v>-50.1361621</v>
      </c>
      <c r="I818" s="15" t="s">
        <v>154</v>
      </c>
      <c r="J818" s="15" t="s">
        <v>135</v>
      </c>
      <c r="K818" s="15" t="s">
        <v>136</v>
      </c>
      <c r="L818" s="15" t="s">
        <v>148</v>
      </c>
      <c r="M818" s="15">
        <v>150</v>
      </c>
      <c r="N818" s="15">
        <v>22</v>
      </c>
      <c r="O818" s="15">
        <v>0</v>
      </c>
      <c r="P818" s="15">
        <f t="shared" si="436"/>
        <v>300</v>
      </c>
      <c r="Q818" s="20">
        <v>2</v>
      </c>
      <c r="R818" s="16">
        <v>2.5</v>
      </c>
      <c r="S818" s="16">
        <v>7</v>
      </c>
      <c r="T818" s="15"/>
      <c r="U818" s="15"/>
      <c r="V818" s="15">
        <v>0</v>
      </c>
      <c r="W818" s="15">
        <v>2.5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 t="s">
        <v>138</v>
      </c>
      <c r="AD818" s="15" t="s">
        <v>139</v>
      </c>
      <c r="AE818" s="15">
        <v>36.9</v>
      </c>
      <c r="AF818" s="15">
        <v>6.8</v>
      </c>
      <c r="AG818" s="15">
        <v>1</v>
      </c>
      <c r="AH818" s="15">
        <v>0.3</v>
      </c>
      <c r="AI818" s="15">
        <v>1.3</v>
      </c>
      <c r="AJ818" s="16">
        <f t="shared" si="411"/>
        <v>1</v>
      </c>
      <c r="AK818" s="16" t="s">
        <v>135</v>
      </c>
      <c r="AL818" s="16" t="s">
        <v>135</v>
      </c>
      <c r="AM818" s="15" t="s">
        <v>140</v>
      </c>
      <c r="AN818" s="16">
        <f t="shared" si="412"/>
        <v>2</v>
      </c>
      <c r="AO818" s="16">
        <v>0</v>
      </c>
      <c r="AP818" s="16">
        <v>0</v>
      </c>
      <c r="AQ818" s="16">
        <v>0</v>
      </c>
      <c r="AR818" s="16">
        <v>0</v>
      </c>
      <c r="AS818" s="16">
        <v>0</v>
      </c>
      <c r="AT818" s="16" t="s">
        <v>135</v>
      </c>
      <c r="AU818" s="17">
        <f t="shared" si="413"/>
        <v>0</v>
      </c>
      <c r="AV818" s="17"/>
      <c r="AW818" s="17">
        <f>VLOOKUP(I818,ABNT5101!$I$3:$J$9,2)</f>
        <v>10</v>
      </c>
      <c r="AX818" s="17">
        <f>VLOOKUP(I818,ABNT5101!$I$3:$M$9,5)</f>
        <v>0.18</v>
      </c>
      <c r="AY818" s="131" t="str">
        <f>_xlfn.XLOOKUP(I818,ABNT5101!$I:$I,ABNT5101!$L:$L)</f>
        <v>-</v>
      </c>
      <c r="AZ818" s="131">
        <f>_xlfn.XLOOKUP(I818,ABNT5101!$I:$I,ABNT5101!M:M)</f>
        <v>0.18</v>
      </c>
      <c r="BA818" s="131" t="str">
        <f>_xlfn.XLOOKUP(I818,ABNT5101!$I:$I,ABNT5101!N:N)</f>
        <v>-</v>
      </c>
      <c r="BB818" s="131">
        <f>_xlfn.XLOOKUP(I818,ABNT5101!$I:$I,ABNT5101!O:O)</f>
        <v>16</v>
      </c>
      <c r="BC818" s="18" t="str">
        <f t="shared" si="414"/>
        <v>ATENDE</v>
      </c>
      <c r="BD818" s="19">
        <f t="shared" si="415"/>
        <v>3.2000000000000028E-2</v>
      </c>
      <c r="BE818" s="19">
        <f t="shared" si="416"/>
        <v>0.72222222222222232</v>
      </c>
      <c r="BF818" s="19" t="str">
        <f t="shared" si="417"/>
        <v>-</v>
      </c>
      <c r="BG818" s="35">
        <v>10.32</v>
      </c>
      <c r="BH818" s="35">
        <v>0.31</v>
      </c>
      <c r="BI818" s="20"/>
      <c r="BJ818" s="20"/>
      <c r="BK818" s="21"/>
      <c r="BL818" s="20"/>
      <c r="BM818" s="18" t="str">
        <f t="shared" si="418"/>
        <v>ATENDE</v>
      </c>
      <c r="BN818" s="18" t="str">
        <f t="shared" si="419"/>
        <v>ATENDE</v>
      </c>
      <c r="BO818" s="18" t="str">
        <f t="shared" si="420"/>
        <v>ATENDE</v>
      </c>
      <c r="BP818" s="18" t="str">
        <f t="shared" si="421"/>
        <v>ATENDE</v>
      </c>
      <c r="BQ818" s="22" t="str">
        <f t="shared" si="422"/>
        <v>C4</v>
      </c>
      <c r="BR818" s="22" t="str">
        <f t="shared" si="434"/>
        <v>P6</v>
      </c>
      <c r="BS818" s="23">
        <f t="shared" si="423"/>
        <v>1.8000000000000003</v>
      </c>
      <c r="BT818" s="20">
        <v>8.4</v>
      </c>
      <c r="BU818" s="20">
        <v>2.4</v>
      </c>
      <c r="BV818" s="132">
        <f>IF(BR818="-","-",_xlfn.XLOOKUP(BR818,ABNT5101!$B$4:$B$9,ABNT5101!$C$4:$C$9))</f>
        <v>3</v>
      </c>
      <c r="BW818" s="132">
        <f>IF(BR818="-","-",_xlfn.XLOOKUP(BR818,ABNT5101!$B$4:$B$9,ABNT5101!$D$4:$D$9))</f>
        <v>0.6</v>
      </c>
      <c r="BX818" s="18" t="str">
        <f t="shared" si="424"/>
        <v>ATENDE</v>
      </c>
      <c r="BY818" s="18" t="str">
        <f t="shared" si="425"/>
        <v>ATENDE</v>
      </c>
      <c r="BZ818" s="18" t="str">
        <f t="shared" si="426"/>
        <v>ATENDE</v>
      </c>
      <c r="CA818" s="22" t="str">
        <f t="shared" si="443"/>
        <v>P6</v>
      </c>
      <c r="CB818" s="23">
        <f t="shared" si="427"/>
        <v>0.98666666666666658</v>
      </c>
      <c r="CC818" s="22">
        <v>5.96</v>
      </c>
      <c r="CD818" s="22">
        <v>2.46</v>
      </c>
      <c r="CE818" s="130">
        <f>IF(CA818="-","-",_xlfn.XLOOKUP(CA818,ABNT5101!$B$4:$B$9,ABNT5101!$C$4:$C$9))</f>
        <v>3</v>
      </c>
      <c r="CF818" s="130">
        <f>IF(CA818="-","-",_xlfn.XLOOKUP(CA818,ABNT5101!$B$4:$B$9,ABNT5101!$D$4:$D$9))</f>
        <v>0.6</v>
      </c>
      <c r="CG818" s="18" t="str">
        <f t="shared" si="428"/>
        <v>ATENDE</v>
      </c>
      <c r="CH818" s="18" t="str">
        <f t="shared" si="429"/>
        <v>ATENDE</v>
      </c>
      <c r="CI818" s="18" t="str">
        <f t="shared" si="430"/>
        <v>ATENDE</v>
      </c>
      <c r="CJ818" s="133" t="str">
        <f>_xlfn.XLOOKUP(CK818,'Banco de dados'!$B:$B,'Banco de dados'!$D:$D)</f>
        <v>LEDSTAR</v>
      </c>
      <c r="CK818" s="36" t="s">
        <v>711</v>
      </c>
      <c r="CL818" s="24" t="str">
        <f>_xlfn.XLOOKUP(CK818,'Banco de dados'!$B:$B,'Banco de dados'!$E:$E)</f>
        <v>LUM LED SL VT 9.1 44W</v>
      </c>
      <c r="CM818" s="24"/>
      <c r="CN818" s="24" t="e">
        <f>IF(CM818="-","-",_xlfn.XLOOKUP(CM818,'Banco de dados'!$B:$B,'Banco de dados'!$E:$E))</f>
        <v>#N/A</v>
      </c>
      <c r="CO818" s="26">
        <f t="shared" si="437"/>
        <v>1</v>
      </c>
      <c r="CP818" s="24">
        <f>_xlfn.XLOOKUP(CK818,'Banco de dados'!$B:$B,'Banco de dados'!$H:$H)</f>
        <v>44</v>
      </c>
      <c r="CQ818" s="24">
        <f>_xlfn.XLOOKUP(CM818,'Banco de dados'!$B:$B,'Banco de dados'!$H:$H)</f>
        <v>0</v>
      </c>
      <c r="CR818" s="24">
        <f>_xlfn.XLOOKUP(CK818,'Banco de dados'!$B:$B,'Banco de dados'!$F:$F)</f>
        <v>7657.99</v>
      </c>
      <c r="CS818" s="24">
        <f>_xlfn.XLOOKUP(CM818,'Banco de dados'!$B:$B,'Banco de dados'!$F:$F)</f>
        <v>0</v>
      </c>
      <c r="CT818" s="25">
        <v>0</v>
      </c>
      <c r="CU818" s="25"/>
      <c r="CV818" s="24" t="str">
        <f>IF(AI818&lt;=0.5,"Curto I",IF(AND(AI818&gt;='Braços de IP'!$B$9,AI818&lt;='Braços de IP'!$D$9),'Braços de IP'!$E$9,IF(AND(AI818&gt;='Braços de IP'!$B$10,AI818&lt;='Braços de IP'!$D$10),'Braços de IP'!$E$10,IF(AND(AI818&gt;='Braços de IP'!$B$11,AI818&lt;='Braços de IP'!$D$11),'Braços de IP'!$E$11,IF(AND(AI818&gt;='Braços de IP'!$B$12,AI818&lt;='Braços de IP'!$D$12),'Braços de IP'!$E$12,IF(AND(AI818&gt;='Braços de IP'!$B$13,AI818&lt;='Braços de IP'!$D$13),'Braços de IP'!$E$13,IF(AND(AI818&gt;='Braços de IP'!$B$14,AI818&lt;='Braços de IP'!$D$14),'Braços de IP'!$E$14,"ERRO")))))))</f>
        <v>Curto II</v>
      </c>
      <c r="CW818" s="25"/>
      <c r="CX818" s="24" t="str">
        <f>IF($CW818="","",VLOOKUP($CW818,'Braços de IP'!$E$9:$I$15,2,0))</f>
        <v/>
      </c>
      <c r="CY818" s="27" t="str">
        <f>IF($CW818="","",VLOOKUP($CW818,'Braços de IP'!$E$9:$I$15,5,0))</f>
        <v/>
      </c>
      <c r="CZ818" s="24"/>
      <c r="DA818" s="24"/>
      <c r="DB818" s="24"/>
      <c r="DC818" s="24"/>
      <c r="DD818" s="24"/>
      <c r="DE818" s="24"/>
      <c r="DF818" s="28">
        <f t="shared" si="438"/>
        <v>44</v>
      </c>
      <c r="DG818" s="29">
        <f t="shared" si="439"/>
        <v>150</v>
      </c>
      <c r="DH818" s="28">
        <f t="shared" si="440"/>
        <v>194</v>
      </c>
      <c r="DI818" s="30">
        <f t="shared" si="441"/>
        <v>0.70666666666666667</v>
      </c>
      <c r="DJ818" s="31"/>
      <c r="DK818" s="32"/>
      <c r="DL818" s="15" t="s">
        <v>141</v>
      </c>
      <c r="DM818" s="15"/>
      <c r="DO818" s="33">
        <f t="shared" si="442"/>
        <v>0.7441860465116279</v>
      </c>
    </row>
    <row r="819" spans="1:119" ht="15.75" hidden="1" customHeight="1" x14ac:dyDescent="0.3">
      <c r="C819" t="s">
        <v>1006</v>
      </c>
      <c r="D819" s="15">
        <v>273</v>
      </c>
      <c r="E819" s="15" t="s">
        <v>132</v>
      </c>
      <c r="F819" s="15" t="s">
        <v>446</v>
      </c>
      <c r="G819" s="15">
        <v>-29.99844118</v>
      </c>
      <c r="H819" s="15">
        <v>-50.1361621</v>
      </c>
      <c r="I819" s="15" t="s">
        <v>154</v>
      </c>
      <c r="J819" s="15" t="s">
        <v>135</v>
      </c>
      <c r="K819" s="15" t="s">
        <v>136</v>
      </c>
      <c r="L819" s="15" t="s">
        <v>148</v>
      </c>
      <c r="M819" s="15">
        <v>150</v>
      </c>
      <c r="N819" s="15">
        <v>22</v>
      </c>
      <c r="O819" s="15">
        <v>0</v>
      </c>
      <c r="P819" s="15">
        <f t="shared" si="436"/>
        <v>300</v>
      </c>
      <c r="Q819" s="20">
        <v>2</v>
      </c>
      <c r="R819" s="16">
        <v>2.5</v>
      </c>
      <c r="S819" s="16">
        <v>7</v>
      </c>
      <c r="T819" s="15"/>
      <c r="U819" s="15"/>
      <c r="V819" s="15">
        <v>0</v>
      </c>
      <c r="W819" s="15">
        <v>2.5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 t="s">
        <v>138</v>
      </c>
      <c r="AD819" s="15" t="s">
        <v>139</v>
      </c>
      <c r="AE819" s="15">
        <v>36.9</v>
      </c>
      <c r="AF819" s="15">
        <v>6.8</v>
      </c>
      <c r="AG819" s="15">
        <v>1</v>
      </c>
      <c r="AH819" s="15">
        <v>0.3</v>
      </c>
      <c r="AI819" s="15">
        <v>1.3</v>
      </c>
      <c r="AJ819" s="16">
        <f t="shared" si="411"/>
        <v>1</v>
      </c>
      <c r="AK819" s="16" t="s">
        <v>135</v>
      </c>
      <c r="AL819" s="16" t="s">
        <v>135</v>
      </c>
      <c r="AM819" s="15" t="s">
        <v>140</v>
      </c>
      <c r="AN819" s="16">
        <f t="shared" si="412"/>
        <v>2</v>
      </c>
      <c r="AO819" s="16">
        <v>0</v>
      </c>
      <c r="AP819" s="16">
        <v>0</v>
      </c>
      <c r="AQ819" s="16">
        <v>0</v>
      </c>
      <c r="AR819" s="16">
        <v>0</v>
      </c>
      <c r="AS819" s="16">
        <v>0</v>
      </c>
      <c r="AT819" s="16" t="s">
        <v>135</v>
      </c>
      <c r="AU819" s="17">
        <f t="shared" si="413"/>
        <v>0</v>
      </c>
      <c r="AV819" s="17"/>
      <c r="AW819" s="17">
        <f>VLOOKUP(I819,ABNT5101!$I$3:$J$9,2)</f>
        <v>10</v>
      </c>
      <c r="AX819" s="17">
        <f>VLOOKUP(I819,ABNT5101!$I$3:$M$9,5)</f>
        <v>0.18</v>
      </c>
      <c r="AY819" s="131" t="str">
        <f>_xlfn.XLOOKUP(I819,ABNT5101!$I:$I,ABNT5101!$L:$L)</f>
        <v>-</v>
      </c>
      <c r="AZ819" s="131">
        <f>_xlfn.XLOOKUP(I819,ABNT5101!$I:$I,ABNT5101!M:M)</f>
        <v>0.18</v>
      </c>
      <c r="BA819" s="131" t="str">
        <f>_xlfn.XLOOKUP(I819,ABNT5101!$I:$I,ABNT5101!N:N)</f>
        <v>-</v>
      </c>
      <c r="BB819" s="131">
        <f>_xlfn.XLOOKUP(I819,ABNT5101!$I:$I,ABNT5101!O:O)</f>
        <v>16</v>
      </c>
      <c r="BC819" s="18" t="str">
        <f t="shared" si="414"/>
        <v>ATENDE</v>
      </c>
      <c r="BD819" s="19">
        <f t="shared" si="415"/>
        <v>0.43500000000000005</v>
      </c>
      <c r="BE819" s="19">
        <f t="shared" si="416"/>
        <v>0.72222222222222232</v>
      </c>
      <c r="BF819" s="19" t="str">
        <f t="shared" si="417"/>
        <v>-</v>
      </c>
      <c r="BG819" s="35">
        <v>14.35</v>
      </c>
      <c r="BH819" s="35">
        <v>0.31</v>
      </c>
      <c r="BI819" s="20"/>
      <c r="BJ819" s="20"/>
      <c r="BK819" s="21"/>
      <c r="BL819" s="20"/>
      <c r="BM819" s="18" t="str">
        <f t="shared" si="418"/>
        <v>ATENDE</v>
      </c>
      <c r="BN819" s="18" t="str">
        <f t="shared" si="419"/>
        <v>ATENDE</v>
      </c>
      <c r="BO819" s="18" t="str">
        <f t="shared" si="420"/>
        <v>ATENDE</v>
      </c>
      <c r="BP819" s="18" t="str">
        <f t="shared" si="421"/>
        <v>ATENDE</v>
      </c>
      <c r="BQ819" s="22" t="str">
        <f t="shared" si="422"/>
        <v>C4</v>
      </c>
      <c r="BR819" s="22" t="str">
        <f t="shared" si="434"/>
        <v>P6</v>
      </c>
      <c r="BS819" s="23">
        <f t="shared" si="423"/>
        <v>2.6533333333333338</v>
      </c>
      <c r="BT819" s="20">
        <v>10.96</v>
      </c>
      <c r="BU819" s="20">
        <v>1.88</v>
      </c>
      <c r="BV819" s="132">
        <f>IF(BR819="-","-",_xlfn.XLOOKUP(BR819,ABNT5101!$B$4:$B$9,ABNT5101!$C$4:$C$9))</f>
        <v>3</v>
      </c>
      <c r="BW819" s="132">
        <f>IF(BR819="-","-",_xlfn.XLOOKUP(BR819,ABNT5101!$B$4:$B$9,ABNT5101!$D$4:$D$9))</f>
        <v>0.6</v>
      </c>
      <c r="BX819" s="18" t="str">
        <f t="shared" si="424"/>
        <v>ATENDE</v>
      </c>
      <c r="BY819" s="18" t="str">
        <f t="shared" si="425"/>
        <v>ATENDE</v>
      </c>
      <c r="BZ819" s="18" t="str">
        <f t="shared" si="426"/>
        <v>ATENDE</v>
      </c>
      <c r="CA819" s="22" t="str">
        <f t="shared" si="443"/>
        <v>P6</v>
      </c>
      <c r="CB819" s="23">
        <f t="shared" si="427"/>
        <v>1.6233333333333335</v>
      </c>
      <c r="CC819" s="22">
        <v>7.87</v>
      </c>
      <c r="CD819" s="22">
        <v>4.43</v>
      </c>
      <c r="CE819" s="130">
        <f>IF(CA819="-","-",_xlfn.XLOOKUP(CA819,ABNT5101!$B$4:$B$9,ABNT5101!$C$4:$C$9))</f>
        <v>3</v>
      </c>
      <c r="CF819" s="130">
        <f>IF(CA819="-","-",_xlfn.XLOOKUP(CA819,ABNT5101!$B$4:$B$9,ABNT5101!$D$4:$D$9))</f>
        <v>0.6</v>
      </c>
      <c r="CG819" s="18" t="str">
        <f t="shared" si="428"/>
        <v>ATENDE</v>
      </c>
      <c r="CH819" s="18" t="str">
        <f t="shared" si="429"/>
        <v>ATENDE</v>
      </c>
      <c r="CI819" s="18" t="str">
        <f t="shared" si="430"/>
        <v>ATENDE</v>
      </c>
      <c r="CJ819" s="133" t="str">
        <f>_xlfn.XLOOKUP(CK819,'Banco de dados'!$B:$B,'Banco de dados'!$D:$D)</f>
        <v>SX LIGHTING</v>
      </c>
      <c r="CK819" s="36" t="s">
        <v>805</v>
      </c>
      <c r="CL819" s="24" t="str">
        <f>_xlfn.XLOOKUP(CK819,'Banco de dados'!$B:$B,'Banco de dados'!$E:$E)</f>
        <v>SXINEVO050K40L12CZF7PHF</v>
      </c>
      <c r="CM819" s="24"/>
      <c r="CN819" s="24" t="e">
        <f>IF(CM819="-","-",_xlfn.XLOOKUP(CM819,'Banco de dados'!$B:$B,'Banco de dados'!$E:$E))</f>
        <v>#N/A</v>
      </c>
      <c r="CO819" s="26">
        <f t="shared" si="437"/>
        <v>1</v>
      </c>
      <c r="CP819" s="24">
        <f>_xlfn.XLOOKUP(CK819,'Banco de dados'!$B:$B,'Banco de dados'!$H:$H)</f>
        <v>50</v>
      </c>
      <c r="CQ819" s="24">
        <f>_xlfn.XLOOKUP(CM819,'Banco de dados'!$B:$B,'Banco de dados'!$H:$H)</f>
        <v>0</v>
      </c>
      <c r="CR819" s="24">
        <f>_xlfn.XLOOKUP(CK819,'Banco de dados'!$B:$B,'Banco de dados'!$F:$F)</f>
        <v>8650</v>
      </c>
      <c r="CS819" s="24">
        <f>_xlfn.XLOOKUP(CM819,'Banco de dados'!$B:$B,'Banco de dados'!$F:$F)</f>
        <v>0</v>
      </c>
      <c r="CT819" s="25">
        <v>0</v>
      </c>
      <c r="CU819" s="25"/>
      <c r="CV819" s="24" t="str">
        <f>IF(AI819&lt;=0.5,"Curto I",IF(AND(AI819&gt;='Braços de IP'!$B$9,AI819&lt;='Braços de IP'!$D$9),'Braços de IP'!$E$9,IF(AND(AI819&gt;='Braços de IP'!$B$10,AI819&lt;='Braços de IP'!$D$10),'Braços de IP'!$E$10,IF(AND(AI819&gt;='Braços de IP'!$B$11,AI819&lt;='Braços de IP'!$D$11),'Braços de IP'!$E$11,IF(AND(AI819&gt;='Braços de IP'!$B$12,AI819&lt;='Braços de IP'!$D$12),'Braços de IP'!$E$12,IF(AND(AI819&gt;='Braços de IP'!$B$13,AI819&lt;='Braços de IP'!$D$13),'Braços de IP'!$E$13,IF(AND(AI819&gt;='Braços de IP'!$B$14,AI819&lt;='Braços de IP'!$D$14),'Braços de IP'!$E$14,"ERRO")))))))</f>
        <v>Curto II</v>
      </c>
      <c r="CW819" s="25"/>
      <c r="CX819" s="24" t="str">
        <f>IF($CW819="","",VLOOKUP($CW819,'Braços de IP'!$E$9:$I$15,2,0))</f>
        <v/>
      </c>
      <c r="CY819" s="27" t="str">
        <f>IF($CW819="","",VLOOKUP($CW819,'Braços de IP'!$E$9:$I$15,5,0))</f>
        <v/>
      </c>
      <c r="CZ819" s="24"/>
      <c r="DA819" s="24"/>
      <c r="DB819" s="24"/>
      <c r="DC819" s="24"/>
      <c r="DD819" s="24"/>
      <c r="DE819" s="24"/>
      <c r="DF819" s="28">
        <f t="shared" si="438"/>
        <v>50</v>
      </c>
      <c r="DG819" s="29">
        <f t="shared" si="439"/>
        <v>150</v>
      </c>
      <c r="DH819" s="28">
        <f t="shared" si="440"/>
        <v>200</v>
      </c>
      <c r="DI819" s="30">
        <f t="shared" si="441"/>
        <v>0.66666666666666674</v>
      </c>
      <c r="DJ819" s="31"/>
      <c r="DK819" s="32"/>
      <c r="DL819" s="15" t="s">
        <v>141</v>
      </c>
      <c r="DM819" s="15"/>
      <c r="DO819" s="33">
        <f t="shared" si="442"/>
        <v>0.70930232558139539</v>
      </c>
    </row>
    <row r="820" spans="1:119" ht="15.75" hidden="1" customHeight="1" x14ac:dyDescent="0.3">
      <c r="C820" t="s">
        <v>1006</v>
      </c>
      <c r="D820" s="15">
        <v>273</v>
      </c>
      <c r="E820" s="15" t="s">
        <v>132</v>
      </c>
      <c r="F820" s="15" t="s">
        <v>446</v>
      </c>
      <c r="G820" s="15">
        <v>-29.99844118</v>
      </c>
      <c r="H820" s="15">
        <v>-50.1361621</v>
      </c>
      <c r="I820" s="15" t="s">
        <v>154</v>
      </c>
      <c r="J820" s="15" t="s">
        <v>135</v>
      </c>
      <c r="K820" s="15" t="s">
        <v>136</v>
      </c>
      <c r="L820" s="15" t="s">
        <v>148</v>
      </c>
      <c r="M820" s="15">
        <v>150</v>
      </c>
      <c r="N820" s="15">
        <v>22</v>
      </c>
      <c r="O820" s="15">
        <v>0</v>
      </c>
      <c r="P820" s="15">
        <f t="shared" si="436"/>
        <v>300</v>
      </c>
      <c r="Q820" s="20">
        <v>2</v>
      </c>
      <c r="R820" s="16">
        <v>2.5</v>
      </c>
      <c r="S820" s="16">
        <v>7</v>
      </c>
      <c r="T820" s="15"/>
      <c r="U820" s="15"/>
      <c r="V820" s="15">
        <v>0</v>
      </c>
      <c r="W820" s="15">
        <v>2.5</v>
      </c>
      <c r="X820" s="15">
        <v>0</v>
      </c>
      <c r="Y820" s="15">
        <v>0</v>
      </c>
      <c r="Z820" s="15">
        <v>0</v>
      </c>
      <c r="AA820" s="15">
        <v>0</v>
      </c>
      <c r="AB820" s="15">
        <v>0</v>
      </c>
      <c r="AC820" s="15" t="s">
        <v>138</v>
      </c>
      <c r="AD820" s="15" t="s">
        <v>139</v>
      </c>
      <c r="AE820" s="15">
        <v>36.9</v>
      </c>
      <c r="AF820" s="15">
        <v>6.8</v>
      </c>
      <c r="AG820" s="15">
        <v>1</v>
      </c>
      <c r="AH820" s="15">
        <v>0.3</v>
      </c>
      <c r="AI820" s="15">
        <v>1.3</v>
      </c>
      <c r="AJ820" s="16">
        <f t="shared" si="411"/>
        <v>1</v>
      </c>
      <c r="AK820" s="16" t="s">
        <v>135</v>
      </c>
      <c r="AL820" s="16" t="s">
        <v>135</v>
      </c>
      <c r="AM820" s="15" t="s">
        <v>140</v>
      </c>
      <c r="AN820" s="16">
        <f t="shared" si="412"/>
        <v>2</v>
      </c>
      <c r="AO820" s="16">
        <v>0</v>
      </c>
      <c r="AP820" s="16">
        <v>0</v>
      </c>
      <c r="AQ820" s="16">
        <v>0</v>
      </c>
      <c r="AR820" s="16">
        <v>0</v>
      </c>
      <c r="AS820" s="16">
        <v>0</v>
      </c>
      <c r="AT820" s="16" t="s">
        <v>135</v>
      </c>
      <c r="AU820" s="17">
        <f t="shared" si="413"/>
        <v>0</v>
      </c>
      <c r="AV820" s="17"/>
      <c r="AW820" s="17">
        <f>VLOOKUP(I820,ABNT5101!$I$3:$J$9,2)</f>
        <v>10</v>
      </c>
      <c r="AX820" s="17">
        <f>VLOOKUP(I820,ABNT5101!$I$3:$M$9,5)</f>
        <v>0.18</v>
      </c>
      <c r="AY820" s="131" t="str">
        <f>_xlfn.XLOOKUP(I820,ABNT5101!$I:$I,ABNT5101!$L:$L)</f>
        <v>-</v>
      </c>
      <c r="AZ820" s="131">
        <f>_xlfn.XLOOKUP(I820,ABNT5101!$I:$I,ABNT5101!M:M)</f>
        <v>0.18</v>
      </c>
      <c r="BA820" s="131" t="str">
        <f>_xlfn.XLOOKUP(I820,ABNT5101!$I:$I,ABNT5101!N:N)</f>
        <v>-</v>
      </c>
      <c r="BB820" s="131">
        <f>_xlfn.XLOOKUP(I820,ABNT5101!$I:$I,ABNT5101!O:O)</f>
        <v>16</v>
      </c>
      <c r="BC820" s="18" t="str">
        <f t="shared" si="414"/>
        <v>ATENDE</v>
      </c>
      <c r="BD820" s="19">
        <f t="shared" si="415"/>
        <v>0.10299999999999998</v>
      </c>
      <c r="BE820" s="19">
        <f t="shared" si="416"/>
        <v>0.2777777777777779</v>
      </c>
      <c r="BF820" s="19" t="str">
        <f t="shared" si="417"/>
        <v>-</v>
      </c>
      <c r="BG820" s="35">
        <v>11.03</v>
      </c>
      <c r="BH820" s="35">
        <v>0.23</v>
      </c>
      <c r="BI820" s="20"/>
      <c r="BJ820" s="20"/>
      <c r="BK820" s="21"/>
      <c r="BL820" s="20"/>
      <c r="BM820" s="18" t="str">
        <f t="shared" si="418"/>
        <v>ATENDE</v>
      </c>
      <c r="BN820" s="18" t="str">
        <f t="shared" si="419"/>
        <v>ATENDE</v>
      </c>
      <c r="BO820" s="18" t="str">
        <f t="shared" si="420"/>
        <v>ATENDE</v>
      </c>
      <c r="BP820" s="18" t="str">
        <f t="shared" si="421"/>
        <v>ATENDE</v>
      </c>
      <c r="BQ820" s="22" t="str">
        <f t="shared" si="422"/>
        <v>C4</v>
      </c>
      <c r="BR820" s="22" t="str">
        <f t="shared" si="434"/>
        <v>P6</v>
      </c>
      <c r="BS820" s="23">
        <f t="shared" si="423"/>
        <v>1.7866666666666666</v>
      </c>
      <c r="BT820" s="20">
        <v>8.36</v>
      </c>
      <c r="BU820" s="20">
        <v>1.81</v>
      </c>
      <c r="BV820" s="132">
        <f>IF(BR820="-","-",_xlfn.XLOOKUP(BR820,ABNT5101!$B$4:$B$9,ABNT5101!$C$4:$C$9))</f>
        <v>3</v>
      </c>
      <c r="BW820" s="132">
        <f>IF(BR820="-","-",_xlfn.XLOOKUP(BR820,ABNT5101!$B$4:$B$9,ABNT5101!$D$4:$D$9))</f>
        <v>0.6</v>
      </c>
      <c r="BX820" s="18" t="str">
        <f t="shared" si="424"/>
        <v>ATENDE</v>
      </c>
      <c r="BY820" s="18" t="str">
        <f t="shared" si="425"/>
        <v>ATENDE</v>
      </c>
      <c r="BZ820" s="18" t="str">
        <f t="shared" si="426"/>
        <v>ATENDE</v>
      </c>
      <c r="CA820" s="22" t="str">
        <f t="shared" si="443"/>
        <v>P6</v>
      </c>
      <c r="CB820" s="23">
        <f t="shared" si="427"/>
        <v>0.37666666666666671</v>
      </c>
      <c r="CC820" s="22">
        <v>4.13</v>
      </c>
      <c r="CD820" s="22">
        <v>1.32</v>
      </c>
      <c r="CE820" s="130">
        <f>IF(CA820="-","-",_xlfn.XLOOKUP(CA820,ABNT5101!$B$4:$B$9,ABNT5101!$C$4:$C$9))</f>
        <v>3</v>
      </c>
      <c r="CF820" s="130">
        <f>IF(CA820="-","-",_xlfn.XLOOKUP(CA820,ABNT5101!$B$4:$B$9,ABNT5101!$D$4:$D$9))</f>
        <v>0.6</v>
      </c>
      <c r="CG820" s="18" t="str">
        <f t="shared" si="428"/>
        <v>ATENDE</v>
      </c>
      <c r="CH820" s="18" t="str">
        <f t="shared" si="429"/>
        <v>ATENDE</v>
      </c>
      <c r="CI820" s="18" t="str">
        <f t="shared" si="430"/>
        <v>ATENDE</v>
      </c>
      <c r="CJ820" s="133" t="str">
        <f>_xlfn.XLOOKUP(CK820,'Banco de dados'!$B:$B,'Banco de dados'!$D:$D)</f>
        <v>TECNOWATT</v>
      </c>
      <c r="CK820" s="36" t="s">
        <v>826</v>
      </c>
      <c r="CL820" s="24" t="str">
        <f>_xlfn.XLOOKUP(CK820,'Banco de dados'!$B:$B,'Banco de dados'!$E:$E)</f>
        <v>SIGSAGPTLRRSSNDL_40W_50IBBRS
1-10C1MUN6.5</v>
      </c>
      <c r="CM820" s="24"/>
      <c r="CN820" s="24">
        <f>IF(CM820="-","-",_xlfn.XLOOKUP(CM820,'Banco de dados'!$B:$B,'Banco de dados'!$E:$E))</f>
        <v>0</v>
      </c>
      <c r="CO820" s="26">
        <f t="shared" si="437"/>
        <v>1</v>
      </c>
      <c r="CP820" s="24">
        <f>_xlfn.XLOOKUP(CK820,'Banco de dados'!$B:$B,'Banco de dados'!$H:$H)</f>
        <v>40</v>
      </c>
      <c r="CQ820" s="24" t="e">
        <f>_xlfn.XLOOKUP(CM820,'Banco de dados'!$B:$B,'Banco de dados'!$H:$H)</f>
        <v>#N/A</v>
      </c>
      <c r="CR820" s="24">
        <f>_xlfn.XLOOKUP(CK820,'Banco de dados'!$B:$B,'Banco de dados'!$F:$F)</f>
        <v>6641</v>
      </c>
      <c r="CS820" s="24">
        <f>_xlfn.XLOOKUP(CM820,'Banco de dados'!$B:$B,'Banco de dados'!$F:$F)</f>
        <v>0</v>
      </c>
      <c r="CT820" s="25">
        <v>0</v>
      </c>
      <c r="CU820" s="25"/>
      <c r="CV820" s="24" t="str">
        <f>IF(AI820&lt;=0.5,"Curto I",IF(AND(AI820&gt;='Braços de IP'!$B$9,AI820&lt;='Braços de IP'!$D$9),'Braços de IP'!$E$9,IF(AND(AI820&gt;='Braços de IP'!$B$10,AI820&lt;='Braços de IP'!$D$10),'Braços de IP'!$E$10,IF(AND(AI820&gt;='Braços de IP'!$B$11,AI820&lt;='Braços de IP'!$D$11),'Braços de IP'!$E$11,IF(AND(AI820&gt;='Braços de IP'!$B$12,AI820&lt;='Braços de IP'!$D$12),'Braços de IP'!$E$12,IF(AND(AI820&gt;='Braços de IP'!$B$13,AI820&lt;='Braços de IP'!$D$13),'Braços de IP'!$E$13,IF(AND(AI820&gt;='Braços de IP'!$B$14,AI820&lt;='Braços de IP'!$D$14),'Braços de IP'!$E$14,"ERRO")))))))</f>
        <v>Curto II</v>
      </c>
      <c r="CW820" s="25"/>
      <c r="CX820" s="24" t="str">
        <f>IF($CW820="","",VLOOKUP($CW820,'Braços de IP'!$E$9:$I$15,2,0))</f>
        <v/>
      </c>
      <c r="CY820" s="27" t="str">
        <f>IF($CW820="","",VLOOKUP($CW820,'Braços de IP'!$E$9:$I$15,5,0))</f>
        <v/>
      </c>
      <c r="CZ820" s="24"/>
      <c r="DA820" s="24"/>
      <c r="DB820" s="24"/>
      <c r="DC820" s="24"/>
      <c r="DD820" s="24"/>
      <c r="DE820" s="24"/>
      <c r="DF820" s="28">
        <f t="shared" si="438"/>
        <v>40</v>
      </c>
      <c r="DG820" s="29">
        <f t="shared" si="439"/>
        <v>150</v>
      </c>
      <c r="DH820" s="28">
        <f t="shared" si="440"/>
        <v>190</v>
      </c>
      <c r="DI820" s="30">
        <f t="shared" si="441"/>
        <v>0.73333333333333339</v>
      </c>
      <c r="DJ820" s="31"/>
      <c r="DK820" s="32"/>
      <c r="DL820" s="15" t="s">
        <v>141</v>
      </c>
      <c r="DM820" s="15"/>
      <c r="DO820" s="33">
        <f t="shared" si="442"/>
        <v>0.76744186046511631</v>
      </c>
    </row>
    <row r="821" spans="1:119" ht="15.75" hidden="1" customHeight="1" x14ac:dyDescent="0.3">
      <c r="C821" t="s">
        <v>1006</v>
      </c>
      <c r="D821" s="15">
        <v>274</v>
      </c>
      <c r="E821" s="15" t="s">
        <v>132</v>
      </c>
      <c r="F821" s="15" t="s">
        <v>447</v>
      </c>
      <c r="G821" s="15">
        <v>-29.99663937</v>
      </c>
      <c r="H821" s="15">
        <v>-50.135806879999997</v>
      </c>
      <c r="I821" s="15" t="s">
        <v>154</v>
      </c>
      <c r="J821" s="15" t="s">
        <v>135</v>
      </c>
      <c r="K821" s="15" t="s">
        <v>136</v>
      </c>
      <c r="L821" s="15" t="s">
        <v>148</v>
      </c>
      <c r="M821" s="15">
        <v>100</v>
      </c>
      <c r="N821" s="15">
        <v>17</v>
      </c>
      <c r="O821" s="15">
        <v>0</v>
      </c>
      <c r="P821" s="15">
        <f t="shared" si="436"/>
        <v>200</v>
      </c>
      <c r="Q821" s="20">
        <v>2</v>
      </c>
      <c r="R821" s="16">
        <v>2.5</v>
      </c>
      <c r="S821" s="16">
        <v>7</v>
      </c>
      <c r="T821" s="15"/>
      <c r="U821" s="15"/>
      <c r="V821" s="15">
        <v>0</v>
      </c>
      <c r="W821" s="15">
        <v>2.5</v>
      </c>
      <c r="X821" s="15">
        <v>0</v>
      </c>
      <c r="Y821" s="15">
        <v>0</v>
      </c>
      <c r="Z821" s="15">
        <v>0</v>
      </c>
      <c r="AA821" s="15">
        <v>0</v>
      </c>
      <c r="AB821" s="15">
        <v>0</v>
      </c>
      <c r="AC821" s="15" t="s">
        <v>138</v>
      </c>
      <c r="AD821" s="15" t="s">
        <v>139</v>
      </c>
      <c r="AE821" s="15">
        <v>31.1</v>
      </c>
      <c r="AF821" s="15">
        <v>7</v>
      </c>
      <c r="AG821" s="15">
        <v>1</v>
      </c>
      <c r="AH821" s="15">
        <v>0.3</v>
      </c>
      <c r="AI821" s="15">
        <v>1.3</v>
      </c>
      <c r="AJ821" s="16">
        <f t="shared" si="411"/>
        <v>1</v>
      </c>
      <c r="AK821" s="16" t="s">
        <v>135</v>
      </c>
      <c r="AL821" s="16" t="s">
        <v>135</v>
      </c>
      <c r="AM821" s="15" t="s">
        <v>140</v>
      </c>
      <c r="AN821" s="16">
        <f t="shared" si="412"/>
        <v>2</v>
      </c>
      <c r="AO821" s="16">
        <v>0</v>
      </c>
      <c r="AP821" s="16">
        <v>0</v>
      </c>
      <c r="AQ821" s="16">
        <v>0</v>
      </c>
      <c r="AR821" s="16">
        <v>0</v>
      </c>
      <c r="AS821" s="16">
        <v>0</v>
      </c>
      <c r="AT821" s="16" t="s">
        <v>135</v>
      </c>
      <c r="AU821" s="17">
        <f t="shared" si="413"/>
        <v>0</v>
      </c>
      <c r="AV821" s="17"/>
      <c r="AW821" s="17">
        <f>VLOOKUP(I821,ABNT5101!$I$3:$J$9,2)</f>
        <v>10</v>
      </c>
      <c r="AX821" s="17">
        <f>VLOOKUP(I821,ABNT5101!$I$3:$M$9,5)</f>
        <v>0.18</v>
      </c>
      <c r="AY821" s="131" t="str">
        <f>_xlfn.XLOOKUP(I821,ABNT5101!$I:$I,ABNT5101!$L:$L)</f>
        <v>-</v>
      </c>
      <c r="AZ821" s="131">
        <f>_xlfn.XLOOKUP(I821,ABNT5101!$I:$I,ABNT5101!M:M)</f>
        <v>0.18</v>
      </c>
      <c r="BA821" s="131" t="str">
        <f>_xlfn.XLOOKUP(I821,ABNT5101!$I:$I,ABNT5101!N:N)</f>
        <v>-</v>
      </c>
      <c r="BB821" s="131">
        <f>_xlfn.XLOOKUP(I821,ABNT5101!$I:$I,ABNT5101!O:O)</f>
        <v>16</v>
      </c>
      <c r="BC821" s="18" t="str">
        <f t="shared" si="414"/>
        <v>ATENDE</v>
      </c>
      <c r="BD821" s="19">
        <f t="shared" si="415"/>
        <v>6.0000000000000053E-3</v>
      </c>
      <c r="BE821" s="19">
        <f t="shared" si="416"/>
        <v>1.5555555555555558</v>
      </c>
      <c r="BF821" s="19" t="str">
        <f t="shared" si="417"/>
        <v>-</v>
      </c>
      <c r="BG821" s="20">
        <v>10.06</v>
      </c>
      <c r="BH821" s="20">
        <v>0.46</v>
      </c>
      <c r="BI821" s="20"/>
      <c r="BJ821" s="20"/>
      <c r="BK821" s="21"/>
      <c r="BL821" s="20"/>
      <c r="BM821" s="18" t="str">
        <f t="shared" si="418"/>
        <v>ATENDE</v>
      </c>
      <c r="BN821" s="18" t="str">
        <f t="shared" si="419"/>
        <v>ATENDE</v>
      </c>
      <c r="BO821" s="18" t="str">
        <f t="shared" si="420"/>
        <v>ATENDE</v>
      </c>
      <c r="BP821" s="18" t="str">
        <f t="shared" si="421"/>
        <v>ATENDE</v>
      </c>
      <c r="BQ821" s="22" t="str">
        <f t="shared" si="422"/>
        <v>C4</v>
      </c>
      <c r="BR821" s="22" t="str">
        <f t="shared" si="434"/>
        <v>P6</v>
      </c>
      <c r="BS821" s="23">
        <f t="shared" si="423"/>
        <v>1.67</v>
      </c>
      <c r="BT821" s="20">
        <v>8.01</v>
      </c>
      <c r="BU821" s="20">
        <v>3.26</v>
      </c>
      <c r="BV821" s="132">
        <f>IF(BR821="-","-",_xlfn.XLOOKUP(BR821,ABNT5101!$B$4:$B$9,ABNT5101!$C$4:$C$9))</f>
        <v>3</v>
      </c>
      <c r="BW821" s="132">
        <f>IF(BR821="-","-",_xlfn.XLOOKUP(BR821,ABNT5101!$B$4:$B$9,ABNT5101!$D$4:$D$9))</f>
        <v>0.6</v>
      </c>
      <c r="BX821" s="18" t="str">
        <f t="shared" si="424"/>
        <v>ATENDE</v>
      </c>
      <c r="BY821" s="18" t="str">
        <f t="shared" si="425"/>
        <v>ATENDE</v>
      </c>
      <c r="BZ821" s="18" t="str">
        <f t="shared" si="426"/>
        <v>ATENDE</v>
      </c>
      <c r="CA821" s="22" t="str">
        <f t="shared" si="443"/>
        <v>P6</v>
      </c>
      <c r="CB821" s="23">
        <f t="shared" si="427"/>
        <v>0.93666666666666654</v>
      </c>
      <c r="CC821" s="22">
        <v>5.81</v>
      </c>
      <c r="CD821" s="22">
        <v>3</v>
      </c>
      <c r="CE821" s="130">
        <f>IF(CA821="-","-",_xlfn.XLOOKUP(CA821,ABNT5101!$B$4:$B$9,ABNT5101!$C$4:$C$9))</f>
        <v>3</v>
      </c>
      <c r="CF821" s="130">
        <f>IF(CA821="-","-",_xlfn.XLOOKUP(CA821,ABNT5101!$B$4:$B$9,ABNT5101!$D$4:$D$9))</f>
        <v>0.6</v>
      </c>
      <c r="CG821" s="18" t="str">
        <f t="shared" si="428"/>
        <v>ATENDE</v>
      </c>
      <c r="CH821" s="18" t="str">
        <f t="shared" si="429"/>
        <v>ATENDE</v>
      </c>
      <c r="CI821" s="18" t="str">
        <f t="shared" si="430"/>
        <v>ATENDE</v>
      </c>
      <c r="CJ821" s="133" t="str">
        <f>_xlfn.XLOOKUP(CK821,'Banco de dados'!$B:$B,'Banco de dados'!$D:$D)</f>
        <v>LEDSTAR</v>
      </c>
      <c r="CK821" s="25" t="s">
        <v>709</v>
      </c>
      <c r="CL821" s="24" t="str">
        <f>_xlfn.XLOOKUP(CK821,'Banco de dados'!$B:$B,'Banco de dados'!$E:$E)</f>
        <v>LUM LED SL VT 9.1 35W</v>
      </c>
      <c r="CM821" s="24"/>
      <c r="CN821" s="24">
        <f>IF(CM821="-","-",_xlfn.XLOOKUP(CM821,'Banco de dados'!$B:$B,'Banco de dados'!$E:$E))</f>
        <v>0</v>
      </c>
      <c r="CO821" s="26">
        <f t="shared" si="437"/>
        <v>1</v>
      </c>
      <c r="CP821" s="24">
        <f>_xlfn.XLOOKUP(CK821,'Banco de dados'!$B:$B,'Banco de dados'!$H:$H)</f>
        <v>35</v>
      </c>
      <c r="CQ821" s="24">
        <f>_xlfn.XLOOKUP(CM821,'Banco de dados'!$B:$B,'Banco de dados'!$H:$H)</f>
        <v>0</v>
      </c>
      <c r="CR821" s="24">
        <f>_xlfn.XLOOKUP(CK821,'Banco de dados'!$B:$B,'Banco de dados'!$F:$F)</f>
        <v>5955.62</v>
      </c>
      <c r="CS821" s="24">
        <f>_xlfn.XLOOKUP(CM821,'Banco de dados'!$B:$B,'Banco de dados'!$F:$F)</f>
        <v>0</v>
      </c>
      <c r="CT821" s="25">
        <v>0</v>
      </c>
      <c r="CU821" s="25"/>
      <c r="CV821" s="24" t="str">
        <f>IF(AI821&lt;=0.5,"Curto I",IF(AND(AI821&gt;='Braços de IP'!$B$9,AI821&lt;='Braços de IP'!$D$9),'Braços de IP'!$E$9,IF(AND(AI821&gt;='Braços de IP'!$B$10,AI821&lt;='Braços de IP'!$D$10),'Braços de IP'!$E$10,IF(AND(AI821&gt;='Braços de IP'!$B$11,AI821&lt;='Braços de IP'!$D$11),'Braços de IP'!$E$11,IF(AND(AI821&gt;='Braços de IP'!$B$12,AI821&lt;='Braços de IP'!$D$12),'Braços de IP'!$E$12,IF(AND(AI821&gt;='Braços de IP'!$B$13,AI821&lt;='Braços de IP'!$D$13),'Braços de IP'!$E$13,IF(AND(AI821&gt;='Braços de IP'!$B$14,AI821&lt;='Braços de IP'!$D$14),'Braços de IP'!$E$14,"ERRO")))))))</f>
        <v>Curto II</v>
      </c>
      <c r="CW821" s="25"/>
      <c r="CX821" s="24" t="str">
        <f>IF($CW821="","",VLOOKUP($CW821,'Braços de IP'!$E$9:$I$15,2,0))</f>
        <v/>
      </c>
      <c r="CY821" s="27" t="str">
        <f>IF($CW821="","",VLOOKUP($CW821,'Braços de IP'!$E$9:$I$15,5,0))</f>
        <v/>
      </c>
      <c r="CZ821" s="24"/>
      <c r="DA821" s="24"/>
      <c r="DB821" s="24"/>
      <c r="DC821" s="24"/>
      <c r="DD821" s="24"/>
      <c r="DE821" s="24"/>
      <c r="DF821" s="28">
        <f t="shared" si="438"/>
        <v>35</v>
      </c>
      <c r="DG821" s="29">
        <f t="shared" si="439"/>
        <v>100</v>
      </c>
      <c r="DH821" s="28">
        <f t="shared" si="440"/>
        <v>135</v>
      </c>
      <c r="DI821" s="30">
        <f t="shared" si="441"/>
        <v>0.65</v>
      </c>
      <c r="DJ821" s="31"/>
      <c r="DK821" s="32"/>
      <c r="DL821" s="15" t="s">
        <v>141</v>
      </c>
      <c r="DM821" s="15"/>
      <c r="DO821" s="33">
        <f t="shared" si="442"/>
        <v>0.70085470085470081</v>
      </c>
    </row>
    <row r="822" spans="1:119" ht="15.75" hidden="1" customHeight="1" x14ac:dyDescent="0.3">
      <c r="C822" t="s">
        <v>1006</v>
      </c>
      <c r="D822" s="15">
        <v>274</v>
      </c>
      <c r="E822" s="15" t="s">
        <v>132</v>
      </c>
      <c r="F822" s="15" t="s">
        <v>447</v>
      </c>
      <c r="G822" s="15">
        <v>-29.99663937</v>
      </c>
      <c r="H822" s="15">
        <v>-50.135806879999997</v>
      </c>
      <c r="I822" s="15" t="s">
        <v>154</v>
      </c>
      <c r="J822" s="15" t="s">
        <v>135</v>
      </c>
      <c r="K822" s="15" t="s">
        <v>136</v>
      </c>
      <c r="L822" s="15" t="s">
        <v>148</v>
      </c>
      <c r="M822" s="15">
        <v>100</v>
      </c>
      <c r="N822" s="15">
        <v>17</v>
      </c>
      <c r="O822" s="15">
        <v>0</v>
      </c>
      <c r="P822" s="15">
        <f t="shared" si="436"/>
        <v>200</v>
      </c>
      <c r="Q822" s="20">
        <v>2</v>
      </c>
      <c r="R822" s="16">
        <v>2.5</v>
      </c>
      <c r="S822" s="16">
        <v>7</v>
      </c>
      <c r="T822" s="15"/>
      <c r="U822" s="15"/>
      <c r="V822" s="15">
        <v>0</v>
      </c>
      <c r="W822" s="15">
        <v>2.5</v>
      </c>
      <c r="X822" s="15">
        <v>0</v>
      </c>
      <c r="Y822" s="15">
        <v>0</v>
      </c>
      <c r="Z822" s="15">
        <v>0</v>
      </c>
      <c r="AA822" s="15">
        <v>0</v>
      </c>
      <c r="AB822" s="15">
        <v>0</v>
      </c>
      <c r="AC822" s="15" t="s">
        <v>138</v>
      </c>
      <c r="AD822" s="15" t="s">
        <v>139</v>
      </c>
      <c r="AE822" s="15">
        <v>31.1</v>
      </c>
      <c r="AF822" s="15">
        <v>7</v>
      </c>
      <c r="AG822" s="15">
        <v>1</v>
      </c>
      <c r="AH822" s="15">
        <v>0.3</v>
      </c>
      <c r="AI822" s="15">
        <v>1.3</v>
      </c>
      <c r="AJ822" s="16">
        <f t="shared" si="411"/>
        <v>1</v>
      </c>
      <c r="AK822" s="16" t="s">
        <v>135</v>
      </c>
      <c r="AL822" s="16" t="s">
        <v>135</v>
      </c>
      <c r="AM822" s="15" t="s">
        <v>140</v>
      </c>
      <c r="AN822" s="16">
        <f t="shared" si="412"/>
        <v>2</v>
      </c>
      <c r="AO822" s="16">
        <v>0</v>
      </c>
      <c r="AP822" s="16">
        <v>0</v>
      </c>
      <c r="AQ822" s="16">
        <v>0</v>
      </c>
      <c r="AR822" s="16">
        <v>0</v>
      </c>
      <c r="AS822" s="16">
        <v>0</v>
      </c>
      <c r="AT822" s="16" t="s">
        <v>135</v>
      </c>
      <c r="AU822" s="17">
        <f t="shared" si="413"/>
        <v>0</v>
      </c>
      <c r="AV822" s="17"/>
      <c r="AW822" s="17">
        <f>VLOOKUP(I822,ABNT5101!$I$3:$J$9,2)</f>
        <v>10</v>
      </c>
      <c r="AX822" s="17">
        <f>VLOOKUP(I822,ABNT5101!$I$3:$M$9,5)</f>
        <v>0.18</v>
      </c>
      <c r="AY822" s="131" t="str">
        <f>_xlfn.XLOOKUP(I822,ABNT5101!$I:$I,ABNT5101!$L:$L)</f>
        <v>-</v>
      </c>
      <c r="AZ822" s="131">
        <f>_xlfn.XLOOKUP(I822,ABNT5101!$I:$I,ABNT5101!M:M)</f>
        <v>0.18</v>
      </c>
      <c r="BA822" s="131" t="str">
        <f>_xlfn.XLOOKUP(I822,ABNT5101!$I:$I,ABNT5101!N:N)</f>
        <v>-</v>
      </c>
      <c r="BB822" s="131">
        <f>_xlfn.XLOOKUP(I822,ABNT5101!$I:$I,ABNT5101!O:O)</f>
        <v>16</v>
      </c>
      <c r="BC822" s="18" t="str">
        <f t="shared" si="414"/>
        <v>ATENDE</v>
      </c>
      <c r="BD822" s="19">
        <f t="shared" si="415"/>
        <v>0.13900000000000001</v>
      </c>
      <c r="BE822" s="19">
        <f t="shared" si="416"/>
        <v>2.3333333333333335</v>
      </c>
      <c r="BF822" s="19" t="str">
        <f t="shared" si="417"/>
        <v>-</v>
      </c>
      <c r="BG822" s="20">
        <v>11.39</v>
      </c>
      <c r="BH822" s="20">
        <v>0.6</v>
      </c>
      <c r="BI822" s="20"/>
      <c r="BJ822" s="20"/>
      <c r="BK822" s="21"/>
      <c r="BL822" s="20"/>
      <c r="BM822" s="18" t="str">
        <f t="shared" si="418"/>
        <v>ATENDE</v>
      </c>
      <c r="BN822" s="18" t="str">
        <f t="shared" si="419"/>
        <v>ATENDE</v>
      </c>
      <c r="BO822" s="18" t="str">
        <f t="shared" si="420"/>
        <v>ATENDE</v>
      </c>
      <c r="BP822" s="18" t="str">
        <f t="shared" si="421"/>
        <v>ATENDE</v>
      </c>
      <c r="BQ822" s="22" t="str">
        <f t="shared" si="422"/>
        <v>C4</v>
      </c>
      <c r="BR822" s="22" t="str">
        <f t="shared" si="434"/>
        <v>P6</v>
      </c>
      <c r="BS822" s="23">
        <f t="shared" si="423"/>
        <v>2.09</v>
      </c>
      <c r="BT822" s="20">
        <v>9.27</v>
      </c>
      <c r="BU822" s="20">
        <v>4.3099999999999996</v>
      </c>
      <c r="BV822" s="132">
        <f>IF(BR822="-","-",_xlfn.XLOOKUP(BR822,ABNT5101!$B$4:$B$9,ABNT5101!$C$4:$C$9))</f>
        <v>3</v>
      </c>
      <c r="BW822" s="132">
        <f>IF(BR822="-","-",_xlfn.XLOOKUP(BR822,ABNT5101!$B$4:$B$9,ABNT5101!$D$4:$D$9))</f>
        <v>0.6</v>
      </c>
      <c r="BX822" s="18" t="str">
        <f t="shared" si="424"/>
        <v>ATENDE</v>
      </c>
      <c r="BY822" s="18" t="str">
        <f t="shared" si="425"/>
        <v>ATENDE</v>
      </c>
      <c r="BZ822" s="18" t="str">
        <f t="shared" si="426"/>
        <v>ATENDE</v>
      </c>
      <c r="CA822" s="22" t="str">
        <f t="shared" si="443"/>
        <v>P6</v>
      </c>
      <c r="CB822" s="23">
        <f t="shared" si="427"/>
        <v>1.02</v>
      </c>
      <c r="CC822" s="22">
        <v>6.06</v>
      </c>
      <c r="CD822" s="22">
        <v>3.94</v>
      </c>
      <c r="CE822" s="130">
        <f>IF(CA822="-","-",_xlfn.XLOOKUP(CA822,ABNT5101!$B$4:$B$9,ABNT5101!$C$4:$C$9))</f>
        <v>3</v>
      </c>
      <c r="CF822" s="130">
        <f>IF(CA822="-","-",_xlfn.XLOOKUP(CA822,ABNT5101!$B$4:$B$9,ABNT5101!$D$4:$D$9))</f>
        <v>0.6</v>
      </c>
      <c r="CG822" s="18" t="str">
        <f t="shared" si="428"/>
        <v>ATENDE</v>
      </c>
      <c r="CH822" s="18" t="str">
        <f t="shared" si="429"/>
        <v>ATENDE</v>
      </c>
      <c r="CI822" s="18" t="str">
        <f t="shared" si="430"/>
        <v>ATENDE</v>
      </c>
      <c r="CJ822" s="133" t="str">
        <f>_xlfn.XLOOKUP(CK822,'Banco de dados'!$B:$B,'Banco de dados'!$D:$D)</f>
        <v>SX LIGHTING</v>
      </c>
      <c r="CK822" s="25" t="s">
        <v>803</v>
      </c>
      <c r="CL822" s="24" t="str">
        <f>_xlfn.XLOOKUP(CK822,'Banco de dados'!$B:$B,'Banco de dados'!$E:$E)</f>
        <v>SXINEVO040K40L12CZF7PHF</v>
      </c>
      <c r="CM822" s="24"/>
      <c r="CN822" s="24">
        <f>IF(CM822="-","-",_xlfn.XLOOKUP(CM822,'Banco de dados'!$B:$B,'Banco de dados'!$E:$E))</f>
        <v>0</v>
      </c>
      <c r="CO822" s="26">
        <f t="shared" si="437"/>
        <v>1</v>
      </c>
      <c r="CP822" s="24">
        <f>_xlfn.XLOOKUP(CK822,'Banco de dados'!$B:$B,'Banco de dados'!$H:$H)</f>
        <v>39</v>
      </c>
      <c r="CQ822" s="24">
        <f>_xlfn.XLOOKUP(CM822,'Banco de dados'!$B:$B,'Banco de dados'!$H:$H)</f>
        <v>0</v>
      </c>
      <c r="CR822" s="24">
        <f>_xlfn.XLOOKUP(CK822,'Banco de dados'!$B:$B,'Banco de dados'!$F:$F)</f>
        <v>6552</v>
      </c>
      <c r="CS822" s="24">
        <f>_xlfn.XLOOKUP(CM822,'Banco de dados'!$B:$B,'Banco de dados'!$F:$F)</f>
        <v>0</v>
      </c>
      <c r="CT822" s="25">
        <v>0</v>
      </c>
      <c r="CU822" s="25"/>
      <c r="CV822" s="24" t="str">
        <f>IF(AI822&lt;=0.5,"Curto I",IF(AND(AI822&gt;='Braços de IP'!$B$9,AI822&lt;='Braços de IP'!$D$9),'Braços de IP'!$E$9,IF(AND(AI822&gt;='Braços de IP'!$B$10,AI822&lt;='Braços de IP'!$D$10),'Braços de IP'!$E$10,IF(AND(AI822&gt;='Braços de IP'!$B$11,AI822&lt;='Braços de IP'!$D$11),'Braços de IP'!$E$11,IF(AND(AI822&gt;='Braços de IP'!$B$12,AI822&lt;='Braços de IP'!$D$12),'Braços de IP'!$E$12,IF(AND(AI822&gt;='Braços de IP'!$B$13,AI822&lt;='Braços de IP'!$D$13),'Braços de IP'!$E$13,IF(AND(AI822&gt;='Braços de IP'!$B$14,AI822&lt;='Braços de IP'!$D$14),'Braços de IP'!$E$14,"ERRO")))))))</f>
        <v>Curto II</v>
      </c>
      <c r="CW822" s="25"/>
      <c r="CX822" s="24" t="str">
        <f>IF($CW822="","",VLOOKUP($CW822,'Braços de IP'!$E$9:$I$15,2,0))</f>
        <v/>
      </c>
      <c r="CY822" s="27" t="str">
        <f>IF($CW822="","",VLOOKUP($CW822,'Braços de IP'!$E$9:$I$15,5,0))</f>
        <v/>
      </c>
      <c r="CZ822" s="24"/>
      <c r="DA822" s="24"/>
      <c r="DB822" s="24"/>
      <c r="DC822" s="24"/>
      <c r="DD822" s="24"/>
      <c r="DE822" s="24"/>
      <c r="DF822" s="28">
        <f t="shared" si="438"/>
        <v>39</v>
      </c>
      <c r="DG822" s="29">
        <f t="shared" si="439"/>
        <v>100</v>
      </c>
      <c r="DH822" s="28">
        <f t="shared" si="440"/>
        <v>139</v>
      </c>
      <c r="DI822" s="30">
        <f t="shared" si="441"/>
        <v>0.61</v>
      </c>
      <c r="DJ822" s="31"/>
      <c r="DK822" s="32"/>
      <c r="DL822" s="15" t="s">
        <v>141</v>
      </c>
      <c r="DM822" s="15"/>
      <c r="DO822" s="33">
        <f t="shared" si="442"/>
        <v>0.66666666666666663</v>
      </c>
    </row>
    <row r="823" spans="1:119" ht="15.75" hidden="1" customHeight="1" x14ac:dyDescent="0.3">
      <c r="C823" t="s">
        <v>1006</v>
      </c>
      <c r="D823" s="15">
        <v>274</v>
      </c>
      <c r="E823" s="15" t="s">
        <v>132</v>
      </c>
      <c r="F823" s="15" t="s">
        <v>447</v>
      </c>
      <c r="G823" s="15">
        <v>-29.99663937</v>
      </c>
      <c r="H823" s="15">
        <v>-50.135806879999997</v>
      </c>
      <c r="I823" s="15" t="s">
        <v>154</v>
      </c>
      <c r="J823" s="15" t="s">
        <v>135</v>
      </c>
      <c r="K823" s="15" t="s">
        <v>136</v>
      </c>
      <c r="L823" s="15" t="s">
        <v>148</v>
      </c>
      <c r="M823" s="15">
        <v>100</v>
      </c>
      <c r="N823" s="15">
        <v>17</v>
      </c>
      <c r="O823" s="15">
        <v>0</v>
      </c>
      <c r="P823" s="15">
        <f t="shared" si="436"/>
        <v>200</v>
      </c>
      <c r="Q823" s="20">
        <v>2</v>
      </c>
      <c r="R823" s="16">
        <v>2.5</v>
      </c>
      <c r="S823" s="16">
        <v>7</v>
      </c>
      <c r="T823" s="15"/>
      <c r="U823" s="15"/>
      <c r="V823" s="15">
        <v>0</v>
      </c>
      <c r="W823" s="15">
        <v>2.5</v>
      </c>
      <c r="X823" s="15">
        <v>0</v>
      </c>
      <c r="Y823" s="15">
        <v>0</v>
      </c>
      <c r="Z823" s="15">
        <v>0</v>
      </c>
      <c r="AA823" s="15">
        <v>0</v>
      </c>
      <c r="AB823" s="15">
        <v>0</v>
      </c>
      <c r="AC823" s="15" t="s">
        <v>138</v>
      </c>
      <c r="AD823" s="15" t="s">
        <v>139</v>
      </c>
      <c r="AE823" s="15">
        <v>31.1</v>
      </c>
      <c r="AF823" s="15">
        <v>7</v>
      </c>
      <c r="AG823" s="15">
        <v>1</v>
      </c>
      <c r="AH823" s="15">
        <v>0.3</v>
      </c>
      <c r="AI823" s="15">
        <v>1.3</v>
      </c>
      <c r="AJ823" s="16">
        <f t="shared" si="411"/>
        <v>1</v>
      </c>
      <c r="AK823" s="16" t="s">
        <v>135</v>
      </c>
      <c r="AL823" s="16" t="s">
        <v>135</v>
      </c>
      <c r="AM823" s="15" t="s">
        <v>140</v>
      </c>
      <c r="AN823" s="16">
        <f t="shared" si="412"/>
        <v>2</v>
      </c>
      <c r="AO823" s="16">
        <v>0</v>
      </c>
      <c r="AP823" s="16">
        <v>0</v>
      </c>
      <c r="AQ823" s="16">
        <v>0</v>
      </c>
      <c r="AR823" s="16">
        <v>0</v>
      </c>
      <c r="AS823" s="16">
        <v>0</v>
      </c>
      <c r="AT823" s="16" t="s">
        <v>135</v>
      </c>
      <c r="AU823" s="17">
        <f t="shared" si="413"/>
        <v>0</v>
      </c>
      <c r="AV823" s="17"/>
      <c r="AW823" s="17">
        <f>VLOOKUP(I823,ABNT5101!$I$3:$J$9,2)</f>
        <v>10</v>
      </c>
      <c r="AX823" s="17">
        <f>VLOOKUP(I823,ABNT5101!$I$3:$M$9,5)</f>
        <v>0.18</v>
      </c>
      <c r="AY823" s="131" t="str">
        <f>_xlfn.XLOOKUP(I823,ABNT5101!$I:$I,ABNT5101!$L:$L)</f>
        <v>-</v>
      </c>
      <c r="AZ823" s="131">
        <f>_xlfn.XLOOKUP(I823,ABNT5101!$I:$I,ABNT5101!M:M)</f>
        <v>0.18</v>
      </c>
      <c r="BA823" s="131" t="str">
        <f>_xlfn.XLOOKUP(I823,ABNT5101!$I:$I,ABNT5101!N:N)</f>
        <v>-</v>
      </c>
      <c r="BB823" s="131">
        <f>_xlfn.XLOOKUP(I823,ABNT5101!$I:$I,ABNT5101!O:O)</f>
        <v>16</v>
      </c>
      <c r="BC823" s="18" t="str">
        <f t="shared" si="414"/>
        <v>ATENDE</v>
      </c>
      <c r="BD823" s="19">
        <f t="shared" si="415"/>
        <v>0.28400000000000003</v>
      </c>
      <c r="BE823" s="19">
        <f t="shared" si="416"/>
        <v>1.8333333333333335</v>
      </c>
      <c r="BF823" s="19" t="str">
        <f t="shared" si="417"/>
        <v>-</v>
      </c>
      <c r="BG823" s="20">
        <v>12.84</v>
      </c>
      <c r="BH823" s="20">
        <v>0.51</v>
      </c>
      <c r="BI823" s="20"/>
      <c r="BJ823" s="20"/>
      <c r="BK823" s="21"/>
      <c r="BL823" s="20"/>
      <c r="BM823" s="18" t="str">
        <f t="shared" si="418"/>
        <v>ATENDE</v>
      </c>
      <c r="BN823" s="18" t="str">
        <f t="shared" si="419"/>
        <v>ATENDE</v>
      </c>
      <c r="BO823" s="18" t="str">
        <f t="shared" si="420"/>
        <v>ATENDE</v>
      </c>
      <c r="BP823" s="18" t="str">
        <f t="shared" si="421"/>
        <v>ATENDE</v>
      </c>
      <c r="BQ823" s="22" t="str">
        <f t="shared" si="422"/>
        <v>C4</v>
      </c>
      <c r="BR823" s="22" t="str">
        <f t="shared" si="434"/>
        <v>P6</v>
      </c>
      <c r="BS823" s="23">
        <f t="shared" si="423"/>
        <v>2.2599999999999998</v>
      </c>
      <c r="BT823" s="20">
        <v>9.7799999999999994</v>
      </c>
      <c r="BU823" s="20">
        <v>4.66</v>
      </c>
      <c r="BV823" s="132">
        <f>IF(BR823="-","-",_xlfn.XLOOKUP(BR823,ABNT5101!$B$4:$B$9,ABNT5101!$C$4:$C$9))</f>
        <v>3</v>
      </c>
      <c r="BW823" s="132">
        <f>IF(BR823="-","-",_xlfn.XLOOKUP(BR823,ABNT5101!$B$4:$B$9,ABNT5101!$D$4:$D$9))</f>
        <v>0.6</v>
      </c>
      <c r="BX823" s="18" t="str">
        <f t="shared" si="424"/>
        <v>ATENDE</v>
      </c>
      <c r="BY823" s="18" t="str">
        <f t="shared" si="425"/>
        <v>ATENDE</v>
      </c>
      <c r="BZ823" s="18" t="str">
        <f t="shared" si="426"/>
        <v>ATENDE</v>
      </c>
      <c r="CA823" s="22" t="str">
        <f t="shared" si="443"/>
        <v>P6</v>
      </c>
      <c r="CB823" s="23">
        <f t="shared" si="427"/>
        <v>0.71</v>
      </c>
      <c r="CC823" s="22">
        <v>5.13</v>
      </c>
      <c r="CD823" s="22">
        <v>2.9</v>
      </c>
      <c r="CE823" s="130">
        <f>IF(CA823="-","-",_xlfn.XLOOKUP(CA823,ABNT5101!$B$4:$B$9,ABNT5101!$C$4:$C$9))</f>
        <v>3</v>
      </c>
      <c r="CF823" s="130">
        <f>IF(CA823="-","-",_xlfn.XLOOKUP(CA823,ABNT5101!$B$4:$B$9,ABNT5101!$D$4:$D$9))</f>
        <v>0.6</v>
      </c>
      <c r="CG823" s="18" t="str">
        <f t="shared" si="428"/>
        <v>ATENDE</v>
      </c>
      <c r="CH823" s="18" t="str">
        <f t="shared" si="429"/>
        <v>ATENDE</v>
      </c>
      <c r="CI823" s="18" t="str">
        <f t="shared" si="430"/>
        <v>ATENDE</v>
      </c>
      <c r="CJ823" s="133" t="str">
        <f>_xlfn.XLOOKUP(CK823,'Banco de dados'!$B:$B,'Banco de dados'!$D:$D)</f>
        <v>TECNOWATT</v>
      </c>
      <c r="CK823" s="25" t="s">
        <v>826</v>
      </c>
      <c r="CL823" s="24" t="str">
        <f>_xlfn.XLOOKUP(CK823,'Banco de dados'!$B:$B,'Banco de dados'!$E:$E)</f>
        <v>SIGSAGPTLRRSSNDL_40W_50IBBRS
1-10C1MUN6.5</v>
      </c>
      <c r="CM823" s="24"/>
      <c r="CN823" s="24">
        <f>IF(CM823="-","-",_xlfn.XLOOKUP(CM823,'Banco de dados'!$B:$B,'Banco de dados'!$E:$E))</f>
        <v>0</v>
      </c>
      <c r="CO823" s="26">
        <f t="shared" si="437"/>
        <v>1</v>
      </c>
      <c r="CP823" s="24">
        <f>_xlfn.XLOOKUP(CK823,'Banco de dados'!$B:$B,'Banco de dados'!$H:$H)</f>
        <v>40</v>
      </c>
      <c r="CQ823" s="24" t="e">
        <f>_xlfn.XLOOKUP(CM823,'Banco de dados'!$B:$B,'Banco de dados'!$H:$H)</f>
        <v>#N/A</v>
      </c>
      <c r="CR823" s="24">
        <f>_xlfn.XLOOKUP(CK823,'Banco de dados'!$B:$B,'Banco de dados'!$F:$F)</f>
        <v>6641</v>
      </c>
      <c r="CS823" s="24">
        <f>_xlfn.XLOOKUP(CM823,'Banco de dados'!$B:$B,'Banco de dados'!$F:$F)</f>
        <v>0</v>
      </c>
      <c r="CT823" s="25">
        <v>0</v>
      </c>
      <c r="CU823" s="25"/>
      <c r="CV823" s="24" t="str">
        <f>IF(AI823&lt;=0.5,"Curto I",IF(AND(AI823&gt;='Braços de IP'!$B$9,AI823&lt;='Braços de IP'!$D$9),'Braços de IP'!$E$9,IF(AND(AI823&gt;='Braços de IP'!$B$10,AI823&lt;='Braços de IP'!$D$10),'Braços de IP'!$E$10,IF(AND(AI823&gt;='Braços de IP'!$B$11,AI823&lt;='Braços de IP'!$D$11),'Braços de IP'!$E$11,IF(AND(AI823&gt;='Braços de IP'!$B$12,AI823&lt;='Braços de IP'!$D$12),'Braços de IP'!$E$12,IF(AND(AI823&gt;='Braços de IP'!$B$13,AI823&lt;='Braços de IP'!$D$13),'Braços de IP'!$E$13,IF(AND(AI823&gt;='Braços de IP'!$B$14,AI823&lt;='Braços de IP'!$D$14),'Braços de IP'!$E$14,"ERRO")))))))</f>
        <v>Curto II</v>
      </c>
      <c r="CW823" s="25"/>
      <c r="CX823" s="24" t="str">
        <f>IF($CW823="","",VLOOKUP($CW823,'Braços de IP'!$E$9:$I$15,2,0))</f>
        <v/>
      </c>
      <c r="CY823" s="27" t="str">
        <f>IF($CW823="","",VLOOKUP($CW823,'Braços de IP'!$E$9:$I$15,5,0))</f>
        <v/>
      </c>
      <c r="CZ823" s="24"/>
      <c r="DA823" s="24"/>
      <c r="DB823" s="24"/>
      <c r="DC823" s="24"/>
      <c r="DD823" s="24"/>
      <c r="DE823" s="24"/>
      <c r="DF823" s="28">
        <f t="shared" si="438"/>
        <v>40</v>
      </c>
      <c r="DG823" s="29">
        <f t="shared" si="439"/>
        <v>100</v>
      </c>
      <c r="DH823" s="28">
        <f t="shared" si="440"/>
        <v>140</v>
      </c>
      <c r="DI823" s="30">
        <f t="shared" si="441"/>
        <v>0.6</v>
      </c>
      <c r="DJ823" s="31"/>
      <c r="DK823" s="32"/>
      <c r="DL823" s="15" t="s">
        <v>141</v>
      </c>
      <c r="DM823" s="15"/>
      <c r="DO823" s="33">
        <f t="shared" si="442"/>
        <v>0.65811965811965811</v>
      </c>
    </row>
    <row r="824" spans="1:119" ht="15.75" hidden="1" customHeight="1" x14ac:dyDescent="0.3">
      <c r="A824" s="156" t="s">
        <v>1018</v>
      </c>
      <c r="B824" s="156" t="s">
        <v>1034</v>
      </c>
      <c r="C824" t="s">
        <v>1006</v>
      </c>
      <c r="D824" s="159">
        <v>275</v>
      </c>
      <c r="E824" s="159" t="s">
        <v>146</v>
      </c>
      <c r="F824" s="15" t="s">
        <v>448</v>
      </c>
      <c r="G824" s="15">
        <v>-29.996957089999999</v>
      </c>
      <c r="H824" s="15">
        <v>-50.136636500000002</v>
      </c>
      <c r="I824" s="15" t="s">
        <v>319</v>
      </c>
      <c r="J824" s="15" t="s">
        <v>135</v>
      </c>
      <c r="K824" s="15" t="s">
        <v>136</v>
      </c>
      <c r="L824" s="15" t="s">
        <v>148</v>
      </c>
      <c r="M824" s="15">
        <v>150</v>
      </c>
      <c r="N824" s="15">
        <v>22</v>
      </c>
      <c r="O824" s="15">
        <v>0</v>
      </c>
      <c r="P824" s="15">
        <f t="shared" si="436"/>
        <v>600</v>
      </c>
      <c r="Q824" s="20">
        <v>2</v>
      </c>
      <c r="R824" s="16">
        <v>0</v>
      </c>
      <c r="S824" s="16">
        <v>7</v>
      </c>
      <c r="T824" s="15"/>
      <c r="U824" s="15"/>
      <c r="V824" s="15">
        <v>0</v>
      </c>
      <c r="W824" s="15">
        <v>2.5</v>
      </c>
      <c r="X824" s="15">
        <v>4.7</v>
      </c>
      <c r="Y824" s="15">
        <v>0</v>
      </c>
      <c r="Z824" s="15">
        <v>0</v>
      </c>
      <c r="AA824" s="15">
        <v>0</v>
      </c>
      <c r="AB824" s="15">
        <v>0</v>
      </c>
      <c r="AC824" s="15" t="s">
        <v>149</v>
      </c>
      <c r="AD824" s="15" t="s">
        <v>139</v>
      </c>
      <c r="AE824" s="15">
        <v>22.3</v>
      </c>
      <c r="AF824" s="15">
        <v>6.2</v>
      </c>
      <c r="AG824" s="15">
        <v>2</v>
      </c>
      <c r="AH824" s="15">
        <v>2.35</v>
      </c>
      <c r="AI824" s="15">
        <v>2.5</v>
      </c>
      <c r="AJ824" s="16">
        <f t="shared" si="411"/>
        <v>0.14999999999999991</v>
      </c>
      <c r="AK824" s="16" t="s">
        <v>135</v>
      </c>
      <c r="AL824" s="16" t="s">
        <v>135</v>
      </c>
      <c r="AM824" s="15" t="s">
        <v>140</v>
      </c>
      <c r="AN824" s="16">
        <f t="shared" si="412"/>
        <v>4</v>
      </c>
      <c r="AO824" s="16">
        <v>0</v>
      </c>
      <c r="AP824" s="16">
        <v>0</v>
      </c>
      <c r="AQ824" s="16">
        <v>0</v>
      </c>
      <c r="AR824" s="16">
        <v>0</v>
      </c>
      <c r="AS824" s="16">
        <v>0</v>
      </c>
      <c r="AT824" s="16" t="s">
        <v>135</v>
      </c>
      <c r="AU824" s="17">
        <f t="shared" si="413"/>
        <v>0</v>
      </c>
      <c r="AV824" s="17"/>
      <c r="AW824" s="17">
        <f>VLOOKUP(I824,ABNT5101!$I$3:$J$9,2)</f>
        <v>20</v>
      </c>
      <c r="AX824" s="17">
        <f>VLOOKUP(I824,ABNT5101!$I$3:$M$9,5)</f>
        <v>0.28000000000000003</v>
      </c>
      <c r="AY824" s="131" t="str">
        <f>_xlfn.XLOOKUP(I824,ABNT5101!$I:$I,ABNT5101!$L:$L)</f>
        <v>-</v>
      </c>
      <c r="AZ824" s="131">
        <f>_xlfn.XLOOKUP(I824,ABNT5101!$I:$I,ABNT5101!M:M)</f>
        <v>0.28000000000000003</v>
      </c>
      <c r="BA824" s="131" t="str">
        <f>_xlfn.XLOOKUP(I824,ABNT5101!$I:$I,ABNT5101!N:N)</f>
        <v>-</v>
      </c>
      <c r="BB824" s="131">
        <f>_xlfn.XLOOKUP(I824,ABNT5101!$I:$I,ABNT5101!O:O)</f>
        <v>14</v>
      </c>
      <c r="BC824" s="18" t="str">
        <f t="shared" si="414"/>
        <v>ATENDE</v>
      </c>
      <c r="BD824" s="19">
        <f t="shared" si="415"/>
        <v>9.5000000000000639E-3</v>
      </c>
      <c r="BE824" s="19">
        <f t="shared" si="416"/>
        <v>0.67857142857142838</v>
      </c>
      <c r="BF824" s="19" t="str">
        <f t="shared" si="417"/>
        <v>-</v>
      </c>
      <c r="BG824" s="20">
        <v>20.190000000000001</v>
      </c>
      <c r="BH824" s="20">
        <v>0.47</v>
      </c>
      <c r="BI824" s="20"/>
      <c r="BJ824" s="20"/>
      <c r="BK824" s="21"/>
      <c r="BL824" s="20"/>
      <c r="BM824" s="18" t="str">
        <f t="shared" si="418"/>
        <v>ATENDE</v>
      </c>
      <c r="BN824" s="18" t="str">
        <f t="shared" si="419"/>
        <v>ATENDE</v>
      </c>
      <c r="BO824" s="18" t="str">
        <f t="shared" si="420"/>
        <v>ATENDE</v>
      </c>
      <c r="BP824" s="18" t="str">
        <f t="shared" si="421"/>
        <v>ATENDE</v>
      </c>
      <c r="BQ824" s="22" t="str">
        <f t="shared" si="422"/>
        <v>C2</v>
      </c>
      <c r="BR824" s="22" t="s">
        <v>135</v>
      </c>
      <c r="BS824" s="23" t="e">
        <f t="shared" si="423"/>
        <v>#VALUE!</v>
      </c>
      <c r="BT824" s="20"/>
      <c r="BU824" s="20"/>
      <c r="BV824" s="132" t="str">
        <f>IF(BR824="-","-",_xlfn.XLOOKUP(BR824,ABNT5101!$B$4:$B$9,ABNT5101!$C$4:$C$9))</f>
        <v>-</v>
      </c>
      <c r="BW824" s="132" t="str">
        <f>IF(BR824="-","-",_xlfn.XLOOKUP(BR824,ABNT5101!$B$4:$B$9,ABNT5101!$D$4:$D$9))</f>
        <v>-</v>
      </c>
      <c r="BX824" s="18" t="str">
        <f t="shared" si="424"/>
        <v>-</v>
      </c>
      <c r="BY824" s="18" t="str">
        <f t="shared" si="425"/>
        <v>-</v>
      </c>
      <c r="BZ824" s="18" t="str">
        <f t="shared" si="426"/>
        <v>-</v>
      </c>
      <c r="CA824" s="22" t="s">
        <v>136</v>
      </c>
      <c r="CB824" s="23">
        <f t="shared" si="427"/>
        <v>1.6466666666666669</v>
      </c>
      <c r="CC824" s="22">
        <v>7.94</v>
      </c>
      <c r="CD824" s="22">
        <v>5.12</v>
      </c>
      <c r="CE824" s="130">
        <f>IF(CA824="-","-",_xlfn.XLOOKUP(CA824,ABNT5101!$B$4:$B$9,ABNT5101!$C$4:$C$9))</f>
        <v>3</v>
      </c>
      <c r="CF824" s="130">
        <f>IF(CA824="-","-",_xlfn.XLOOKUP(CA824,ABNT5101!$B$4:$B$9,ABNT5101!$D$4:$D$9))</f>
        <v>0.6</v>
      </c>
      <c r="CG824" s="18" t="str">
        <f t="shared" si="428"/>
        <v>ATENDE</v>
      </c>
      <c r="CH824" s="18" t="str">
        <f t="shared" si="429"/>
        <v>ATENDE</v>
      </c>
      <c r="CI824" s="18" t="str">
        <f t="shared" si="430"/>
        <v>ATENDE</v>
      </c>
      <c r="CJ824" s="133" t="str">
        <f>_xlfn.XLOOKUP(CK824,'Banco de dados'!$B:$B,'Banco de dados'!$D:$D)</f>
        <v>LEDSTAR</v>
      </c>
      <c r="CK824" s="25" t="s">
        <v>701</v>
      </c>
      <c r="CL824" s="24" t="str">
        <f>'Banco de dados'!B13</f>
        <v xml:space="preserve"> SL VT 9.1 44W</v>
      </c>
      <c r="CM824" s="24"/>
      <c r="CN824" s="24" t="e">
        <f>IF(CM824="-","-",_xlfn.XLOOKUP(CM824,'Banco de dados'!$B:$B,'Banco de dados'!$E:$E))</f>
        <v>#N/A</v>
      </c>
      <c r="CO824" s="26">
        <f t="shared" si="437"/>
        <v>2</v>
      </c>
      <c r="CP824" s="24">
        <f>_xlfn.XLOOKUP(CK824,'Banco de dados'!$B:$B,'Banco de dados'!$H:$H)</f>
        <v>17</v>
      </c>
      <c r="CQ824" s="24">
        <f>_xlfn.XLOOKUP(CM824,'Banco de dados'!$B:$B,'Banco de dados'!$H:$H)</f>
        <v>0</v>
      </c>
      <c r="CR824" s="24">
        <f>_xlfn.XLOOKUP(CK824,'Banco de dados'!$B:$B,'Banco de dados'!$F:$F)</f>
        <v>2929.66</v>
      </c>
      <c r="CS824" s="24">
        <f>_xlfn.XLOOKUP(CM824,'Banco de dados'!$B:$B,'Banco de dados'!$F:$F)</f>
        <v>0</v>
      </c>
      <c r="CT824" s="25">
        <v>0</v>
      </c>
      <c r="CU824" s="25"/>
      <c r="CV824" s="24" t="str">
        <f>IF(AI824&lt;=0.5,"Curto I",IF(AND(AI824&gt;='Braços de IP'!$B$9,AI824&lt;='Braços de IP'!$D$9),'Braços de IP'!$E$9,IF(AND(AI824&gt;='Braços de IP'!$B$10,AI824&lt;='Braços de IP'!$D$10),'Braços de IP'!$E$10,IF(AND(AI824&gt;='Braços de IP'!$B$11,AI824&lt;='Braços de IP'!$D$11),'Braços de IP'!$E$11,IF(AND(AI824&gt;='Braços de IP'!$B$12,AI824&lt;='Braços de IP'!$D$12),'Braços de IP'!$E$12,IF(AND(AI824&gt;='Braços de IP'!$B$13,AI824&lt;='Braços de IP'!$D$13),'Braços de IP'!$E$13,IF(AND(AI824&gt;='Braços de IP'!$B$14,AI824&lt;='Braços de IP'!$D$14),'Braços de IP'!$E$14,"ERRO")))))))</f>
        <v>Médio II</v>
      </c>
      <c r="CW824" s="25"/>
      <c r="CX824" s="24" t="str">
        <f>IF($CW824="","",VLOOKUP($CW824,'Braços de IP'!$E$9:$I$15,2,0))</f>
        <v/>
      </c>
      <c r="CY824" s="27" t="str">
        <f>IF($CW824="","",VLOOKUP($CW824,'Braços de IP'!$E$9:$I$15,5,0))</f>
        <v/>
      </c>
      <c r="CZ824" s="24"/>
      <c r="DA824" s="24"/>
      <c r="DB824" s="24"/>
      <c r="DC824" s="24"/>
      <c r="DD824" s="24"/>
      <c r="DE824" s="24"/>
      <c r="DF824" s="28">
        <f t="shared" si="438"/>
        <v>17</v>
      </c>
      <c r="DG824" s="29">
        <f t="shared" si="439"/>
        <v>150</v>
      </c>
      <c r="DH824" s="28">
        <f t="shared" si="440"/>
        <v>334</v>
      </c>
      <c r="DI824" s="30">
        <f t="shared" si="441"/>
        <v>0.88666666666666671</v>
      </c>
      <c r="DJ824" s="31"/>
      <c r="DK824" s="32"/>
      <c r="DL824" s="15" t="s">
        <v>141</v>
      </c>
      <c r="DM824" s="15"/>
      <c r="DO824" s="33">
        <f t="shared" si="442"/>
        <v>0.90116279069767447</v>
      </c>
    </row>
    <row r="825" spans="1:119" ht="15.75" hidden="1" customHeight="1" x14ac:dyDescent="0.3">
      <c r="A825" s="156" t="s">
        <v>1018</v>
      </c>
      <c r="B825" s="156" t="s">
        <v>1034</v>
      </c>
      <c r="C825" t="s">
        <v>1006</v>
      </c>
      <c r="D825" s="159">
        <v>275</v>
      </c>
      <c r="E825" s="159" t="s">
        <v>146</v>
      </c>
      <c r="F825" s="15" t="s">
        <v>448</v>
      </c>
      <c r="G825" s="15">
        <v>-29.996957089999999</v>
      </c>
      <c r="H825" s="15">
        <v>-50.136636500000002</v>
      </c>
      <c r="I825" s="15" t="s">
        <v>319</v>
      </c>
      <c r="J825" s="15" t="s">
        <v>135</v>
      </c>
      <c r="K825" s="15" t="s">
        <v>136</v>
      </c>
      <c r="L825" s="15" t="s">
        <v>148</v>
      </c>
      <c r="M825" s="15">
        <v>150</v>
      </c>
      <c r="N825" s="15">
        <v>22</v>
      </c>
      <c r="O825" s="15">
        <v>0</v>
      </c>
      <c r="P825" s="15">
        <f t="shared" si="436"/>
        <v>600</v>
      </c>
      <c r="Q825" s="20">
        <v>2</v>
      </c>
      <c r="R825" s="16">
        <v>0</v>
      </c>
      <c r="S825" s="16">
        <v>7</v>
      </c>
      <c r="T825" s="15"/>
      <c r="U825" s="15"/>
      <c r="V825" s="15">
        <v>0</v>
      </c>
      <c r="W825" s="15">
        <v>2.5</v>
      </c>
      <c r="X825" s="15">
        <v>4.7</v>
      </c>
      <c r="Y825" s="15">
        <v>0</v>
      </c>
      <c r="Z825" s="15">
        <v>0</v>
      </c>
      <c r="AA825" s="15">
        <v>0</v>
      </c>
      <c r="AB825" s="15">
        <v>0</v>
      </c>
      <c r="AC825" s="15" t="s">
        <v>149</v>
      </c>
      <c r="AD825" s="15" t="s">
        <v>139</v>
      </c>
      <c r="AE825" s="15">
        <v>22.3</v>
      </c>
      <c r="AF825" s="15">
        <v>6.2</v>
      </c>
      <c r="AG825" s="15">
        <v>2</v>
      </c>
      <c r="AH825" s="15">
        <v>2.35</v>
      </c>
      <c r="AI825" s="15">
        <v>2.5</v>
      </c>
      <c r="AJ825" s="16">
        <f t="shared" si="411"/>
        <v>0.14999999999999991</v>
      </c>
      <c r="AK825" s="16" t="s">
        <v>135</v>
      </c>
      <c r="AL825" s="16" t="s">
        <v>135</v>
      </c>
      <c r="AM825" s="15" t="s">
        <v>140</v>
      </c>
      <c r="AN825" s="16">
        <f t="shared" si="412"/>
        <v>4</v>
      </c>
      <c r="AO825" s="16">
        <v>0</v>
      </c>
      <c r="AP825" s="16">
        <v>0</v>
      </c>
      <c r="AQ825" s="16">
        <v>0</v>
      </c>
      <c r="AR825" s="16">
        <v>0</v>
      </c>
      <c r="AS825" s="16">
        <v>0</v>
      </c>
      <c r="AT825" s="16" t="s">
        <v>135</v>
      </c>
      <c r="AU825" s="17">
        <f t="shared" si="413"/>
        <v>0</v>
      </c>
      <c r="AV825" s="17"/>
      <c r="AW825" s="17">
        <f>VLOOKUP(I825,ABNT5101!$I$3:$J$9,2)</f>
        <v>20</v>
      </c>
      <c r="AX825" s="17">
        <f>VLOOKUP(I825,ABNT5101!$I$3:$M$9,5)</f>
        <v>0.28000000000000003</v>
      </c>
      <c r="AY825" s="131" t="str">
        <f>_xlfn.XLOOKUP(I825,ABNT5101!$I:$I,ABNT5101!$L:$L)</f>
        <v>-</v>
      </c>
      <c r="AZ825" s="131">
        <f>_xlfn.XLOOKUP(I825,ABNT5101!$I:$I,ABNT5101!M:M)</f>
        <v>0.28000000000000003</v>
      </c>
      <c r="BA825" s="131" t="str">
        <f>_xlfn.XLOOKUP(I825,ABNT5101!$I:$I,ABNT5101!N:N)</f>
        <v>-</v>
      </c>
      <c r="BB825" s="131">
        <f>_xlfn.XLOOKUP(I825,ABNT5101!$I:$I,ABNT5101!O:O)</f>
        <v>14</v>
      </c>
      <c r="BC825" s="18" t="str">
        <f t="shared" si="414"/>
        <v>ATENDE</v>
      </c>
      <c r="BD825" s="19">
        <f t="shared" si="415"/>
        <v>0.32799999999999985</v>
      </c>
      <c r="BE825" s="19">
        <f t="shared" si="416"/>
        <v>1.0714285714285712</v>
      </c>
      <c r="BF825" s="19" t="str">
        <f t="shared" si="417"/>
        <v>-</v>
      </c>
      <c r="BG825" s="20">
        <v>26.56</v>
      </c>
      <c r="BH825" s="20">
        <v>0.57999999999999996</v>
      </c>
      <c r="BI825" s="20"/>
      <c r="BJ825" s="20"/>
      <c r="BK825" s="21"/>
      <c r="BL825" s="20"/>
      <c r="BM825" s="18" t="str">
        <f t="shared" si="418"/>
        <v>ATENDE</v>
      </c>
      <c r="BN825" s="18" t="str">
        <f t="shared" si="419"/>
        <v>ATENDE</v>
      </c>
      <c r="BO825" s="18" t="str">
        <f t="shared" si="420"/>
        <v>ATENDE</v>
      </c>
      <c r="BP825" s="18" t="str">
        <f t="shared" si="421"/>
        <v>ATENDE</v>
      </c>
      <c r="BQ825" s="22" t="str">
        <f t="shared" si="422"/>
        <v>C2</v>
      </c>
      <c r="BR825" s="22" t="s">
        <v>135</v>
      </c>
      <c r="BS825" s="23" t="e">
        <f t="shared" si="423"/>
        <v>#VALUE!</v>
      </c>
      <c r="BT825" s="20"/>
      <c r="BU825" s="20"/>
      <c r="BV825" s="132" t="str">
        <f>IF(BR825="-","-",_xlfn.XLOOKUP(BR825,ABNT5101!$B$4:$B$9,ABNT5101!$C$4:$C$9))</f>
        <v>-</v>
      </c>
      <c r="BW825" s="132" t="str">
        <f>IF(BR825="-","-",_xlfn.XLOOKUP(BR825,ABNT5101!$B$4:$B$9,ABNT5101!$D$4:$D$9))</f>
        <v>-</v>
      </c>
      <c r="BX825" s="18" t="str">
        <f t="shared" si="424"/>
        <v>-</v>
      </c>
      <c r="BY825" s="18" t="str">
        <f t="shared" si="425"/>
        <v>-</v>
      </c>
      <c r="BZ825" s="18" t="str">
        <f t="shared" si="426"/>
        <v>-</v>
      </c>
      <c r="CA825" s="22" t="s">
        <v>136</v>
      </c>
      <c r="CB825" s="23">
        <f t="shared" si="427"/>
        <v>1.8833333333333333</v>
      </c>
      <c r="CC825" s="22">
        <v>8.65</v>
      </c>
      <c r="CD825" s="22">
        <v>4.21</v>
      </c>
      <c r="CE825" s="130">
        <f>IF(CA825="-","-",_xlfn.XLOOKUP(CA825,ABNT5101!$B$4:$B$9,ABNT5101!$C$4:$C$9))</f>
        <v>3</v>
      </c>
      <c r="CF825" s="130">
        <f>IF(CA825="-","-",_xlfn.XLOOKUP(CA825,ABNT5101!$B$4:$B$9,ABNT5101!$D$4:$D$9))</f>
        <v>0.6</v>
      </c>
      <c r="CG825" s="18" t="str">
        <f t="shared" si="428"/>
        <v>ATENDE</v>
      </c>
      <c r="CH825" s="18" t="str">
        <f t="shared" si="429"/>
        <v>ATENDE</v>
      </c>
      <c r="CI825" s="18" t="str">
        <f t="shared" si="430"/>
        <v>ATENDE</v>
      </c>
      <c r="CJ825" s="133" t="str">
        <f>_xlfn.XLOOKUP(CK825,'Banco de dados'!$B:$B,'Banco de dados'!$D:$D)</f>
        <v>SX LIGHTING</v>
      </c>
      <c r="CK825" s="25" t="s">
        <v>798</v>
      </c>
      <c r="CL825" s="24" t="str">
        <f>'Banco de dados'!B57</f>
        <v>SX-INEVO050HF</v>
      </c>
      <c r="CM825" s="24"/>
      <c r="CN825" s="24" t="e">
        <f>IF(CM825="-","-",_xlfn.XLOOKUP(CM825,'Banco de dados'!$B:$B,'Banco de dados'!$E:$E))</f>
        <v>#N/A</v>
      </c>
      <c r="CO825" s="26">
        <f t="shared" si="437"/>
        <v>2</v>
      </c>
      <c r="CP825" s="24">
        <f>_xlfn.XLOOKUP(CK825,'Banco de dados'!$B:$B,'Banco de dados'!$H:$H)</f>
        <v>22.5</v>
      </c>
      <c r="CQ825" s="24" t="e">
        <f>_xlfn.XLOOKUP(CM825,'Banco de dados'!$B:$B,'Banco de dados'!$H:$H)</f>
        <v>#N/A</v>
      </c>
      <c r="CR825" s="24">
        <f>_xlfn.XLOOKUP(CK825,'Banco de dados'!$B:$B,'Banco de dados'!$F:$F)</f>
        <v>3825</v>
      </c>
      <c r="CS825" s="24" t="e">
        <f>_xlfn.XLOOKUP(CM825,'Banco de dados'!$B:$B,'Banco de dados'!$F:$F)</f>
        <v>#N/A</v>
      </c>
      <c r="CT825" s="25">
        <v>0</v>
      </c>
      <c r="CU825" s="25"/>
      <c r="CV825" s="24" t="str">
        <f>IF(AI825&lt;=0.5,"Curto I",IF(AND(AI825&gt;='Braços de IP'!$B$9,AI825&lt;='Braços de IP'!$D$9),'Braços de IP'!$E$9,IF(AND(AI825&gt;='Braços de IP'!$B$10,AI825&lt;='Braços de IP'!$D$10),'Braços de IP'!$E$10,IF(AND(AI825&gt;='Braços de IP'!$B$11,AI825&lt;='Braços de IP'!$D$11),'Braços de IP'!$E$11,IF(AND(AI825&gt;='Braços de IP'!$B$12,AI825&lt;='Braços de IP'!$D$12),'Braços de IP'!$E$12,IF(AND(AI825&gt;='Braços de IP'!$B$13,AI825&lt;='Braços de IP'!$D$13),'Braços de IP'!$E$13,IF(AND(AI825&gt;='Braços de IP'!$B$14,AI825&lt;='Braços de IP'!$D$14),'Braços de IP'!$E$14,"ERRO")))))))</f>
        <v>Médio II</v>
      </c>
      <c r="CW825" s="25"/>
      <c r="CX825" s="24" t="str">
        <f>IF($CW825="","",VLOOKUP($CW825,'Braços de IP'!$E$9:$I$15,2,0))</f>
        <v/>
      </c>
      <c r="CY825" s="27" t="str">
        <f>IF($CW825="","",VLOOKUP($CW825,'Braços de IP'!$E$9:$I$15,5,0))</f>
        <v/>
      </c>
      <c r="CZ825" s="24"/>
      <c r="DA825" s="24"/>
      <c r="DB825" s="24"/>
      <c r="DC825" s="24"/>
      <c r="DD825" s="24"/>
      <c r="DE825" s="24"/>
      <c r="DF825" s="28">
        <f t="shared" si="438"/>
        <v>22.5</v>
      </c>
      <c r="DG825" s="29">
        <f t="shared" si="439"/>
        <v>150</v>
      </c>
      <c r="DH825" s="28">
        <f t="shared" si="440"/>
        <v>345</v>
      </c>
      <c r="DI825" s="30">
        <f t="shared" si="441"/>
        <v>0.85</v>
      </c>
      <c r="DJ825" s="31"/>
      <c r="DK825" s="32"/>
      <c r="DL825" s="15" t="s">
        <v>141</v>
      </c>
      <c r="DM825" s="15"/>
      <c r="DO825" s="33">
        <f t="shared" si="442"/>
        <v>0.8691860465116279</v>
      </c>
    </row>
    <row r="826" spans="1:119" ht="15.75" hidden="1" customHeight="1" x14ac:dyDescent="0.3">
      <c r="A826" s="156" t="s">
        <v>1018</v>
      </c>
      <c r="B826" s="156" t="s">
        <v>1034</v>
      </c>
      <c r="C826" t="s">
        <v>1006</v>
      </c>
      <c r="D826" s="159">
        <v>275</v>
      </c>
      <c r="E826" s="159" t="s">
        <v>146</v>
      </c>
      <c r="F826" s="15" t="s">
        <v>448</v>
      </c>
      <c r="G826" s="15">
        <v>-29.996957089999999</v>
      </c>
      <c r="H826" s="15">
        <v>-50.136636500000002</v>
      </c>
      <c r="I826" s="15" t="s">
        <v>319</v>
      </c>
      <c r="J826" s="15" t="s">
        <v>135</v>
      </c>
      <c r="K826" s="15" t="s">
        <v>136</v>
      </c>
      <c r="L826" s="15" t="s">
        <v>148</v>
      </c>
      <c r="M826" s="15">
        <v>150</v>
      </c>
      <c r="N826" s="15">
        <v>22</v>
      </c>
      <c r="O826" s="15">
        <v>0</v>
      </c>
      <c r="P826" s="15">
        <f t="shared" si="436"/>
        <v>600</v>
      </c>
      <c r="Q826" s="20">
        <v>2</v>
      </c>
      <c r="R826" s="16">
        <v>0</v>
      </c>
      <c r="S826" s="16">
        <v>7</v>
      </c>
      <c r="T826" s="15"/>
      <c r="U826" s="15"/>
      <c r="V826" s="15">
        <v>0</v>
      </c>
      <c r="W826" s="15">
        <v>2.5</v>
      </c>
      <c r="X826" s="15">
        <v>4.7</v>
      </c>
      <c r="Y826" s="15">
        <v>0</v>
      </c>
      <c r="Z826" s="15">
        <v>0</v>
      </c>
      <c r="AA826" s="15">
        <v>0</v>
      </c>
      <c r="AB826" s="15">
        <v>0</v>
      </c>
      <c r="AC826" s="15" t="s">
        <v>149</v>
      </c>
      <c r="AD826" s="15" t="s">
        <v>139</v>
      </c>
      <c r="AE826" s="15">
        <v>22.3</v>
      </c>
      <c r="AF826" s="15">
        <v>6.2</v>
      </c>
      <c r="AG826" s="15">
        <v>2</v>
      </c>
      <c r="AH826" s="15">
        <v>2.35</v>
      </c>
      <c r="AI826" s="15">
        <v>2.5</v>
      </c>
      <c r="AJ826" s="16">
        <f t="shared" si="411"/>
        <v>0.14999999999999991</v>
      </c>
      <c r="AK826" s="16" t="s">
        <v>135</v>
      </c>
      <c r="AL826" s="16" t="s">
        <v>135</v>
      </c>
      <c r="AM826" s="15" t="s">
        <v>140</v>
      </c>
      <c r="AN826" s="16">
        <f t="shared" si="412"/>
        <v>4</v>
      </c>
      <c r="AO826" s="16">
        <v>0</v>
      </c>
      <c r="AP826" s="16">
        <v>0</v>
      </c>
      <c r="AQ826" s="16">
        <v>0</v>
      </c>
      <c r="AR826" s="16">
        <v>0</v>
      </c>
      <c r="AS826" s="16">
        <v>0</v>
      </c>
      <c r="AT826" s="16" t="s">
        <v>135</v>
      </c>
      <c r="AU826" s="17">
        <f t="shared" si="413"/>
        <v>0</v>
      </c>
      <c r="AV826" s="17"/>
      <c r="AW826" s="17">
        <f>VLOOKUP(I826,ABNT5101!$I$3:$J$9,2)</f>
        <v>20</v>
      </c>
      <c r="AX826" s="17">
        <f>VLOOKUP(I826,ABNT5101!$I$3:$M$9,5)</f>
        <v>0.28000000000000003</v>
      </c>
      <c r="AY826" s="131" t="str">
        <f>_xlfn.XLOOKUP(I826,ABNT5101!$I:$I,ABNT5101!$L:$L)</f>
        <v>-</v>
      </c>
      <c r="AZ826" s="131">
        <f>_xlfn.XLOOKUP(I826,ABNT5101!$I:$I,ABNT5101!M:M)</f>
        <v>0.28000000000000003</v>
      </c>
      <c r="BA826" s="131" t="str">
        <f>_xlfn.XLOOKUP(I826,ABNT5101!$I:$I,ABNT5101!N:N)</f>
        <v>-</v>
      </c>
      <c r="BB826" s="131">
        <f>_xlfn.XLOOKUP(I826,ABNT5101!$I:$I,ABNT5101!O:O)</f>
        <v>14</v>
      </c>
      <c r="BC826" s="18" t="str">
        <f t="shared" si="414"/>
        <v>ATENDE</v>
      </c>
      <c r="BD826" s="19">
        <f t="shared" si="415"/>
        <v>2.4499999999999966E-2</v>
      </c>
      <c r="BE826" s="19">
        <f t="shared" si="416"/>
        <v>0.60714285714285698</v>
      </c>
      <c r="BF826" s="19" t="str">
        <f t="shared" si="417"/>
        <v>-</v>
      </c>
      <c r="BG826" s="20">
        <v>20.49</v>
      </c>
      <c r="BH826" s="20">
        <v>0.45</v>
      </c>
      <c r="BI826" s="20"/>
      <c r="BJ826" s="20"/>
      <c r="BK826" s="21"/>
      <c r="BL826" s="20"/>
      <c r="BM826" s="18" t="str">
        <f t="shared" si="418"/>
        <v>ATENDE</v>
      </c>
      <c r="BN826" s="18" t="str">
        <f t="shared" si="419"/>
        <v>ATENDE</v>
      </c>
      <c r="BO826" s="18" t="str">
        <f t="shared" si="420"/>
        <v>ATENDE</v>
      </c>
      <c r="BP826" s="18" t="str">
        <f t="shared" si="421"/>
        <v>ATENDE</v>
      </c>
      <c r="BQ826" s="22" t="str">
        <f t="shared" si="422"/>
        <v>C2</v>
      </c>
      <c r="BR826" s="22" t="s">
        <v>135</v>
      </c>
      <c r="BS826" s="23" t="e">
        <f t="shared" si="423"/>
        <v>#VALUE!</v>
      </c>
      <c r="BT826" s="20"/>
      <c r="BU826" s="20"/>
      <c r="BV826" s="132" t="str">
        <f>IF(BR826="-","-",_xlfn.XLOOKUP(BR826,ABNT5101!$B$4:$B$9,ABNT5101!$C$4:$C$9))</f>
        <v>-</v>
      </c>
      <c r="BW826" s="132" t="str">
        <f>IF(BR826="-","-",_xlfn.XLOOKUP(BR826,ABNT5101!$B$4:$B$9,ABNT5101!$D$4:$D$9))</f>
        <v>-</v>
      </c>
      <c r="BX826" s="18" t="str">
        <f t="shared" si="424"/>
        <v>-</v>
      </c>
      <c r="BY826" s="18" t="str">
        <f t="shared" si="425"/>
        <v>-</v>
      </c>
      <c r="BZ826" s="18" t="str">
        <f t="shared" si="426"/>
        <v>-</v>
      </c>
      <c r="CA826" s="22" t="s">
        <v>136</v>
      </c>
      <c r="CB826" s="23">
        <f t="shared" si="427"/>
        <v>0.45333333333333337</v>
      </c>
      <c r="CC826" s="22">
        <v>4.3600000000000003</v>
      </c>
      <c r="CD826" s="22">
        <v>2.06</v>
      </c>
      <c r="CE826" s="130">
        <f>IF(CA826="-","-",_xlfn.XLOOKUP(CA826,ABNT5101!$B$4:$B$9,ABNT5101!$C$4:$C$9))</f>
        <v>3</v>
      </c>
      <c r="CF826" s="130">
        <f>IF(CA826="-","-",_xlfn.XLOOKUP(CA826,ABNT5101!$B$4:$B$9,ABNT5101!$D$4:$D$9))</f>
        <v>0.6</v>
      </c>
      <c r="CG826" s="18" t="str">
        <f t="shared" si="428"/>
        <v>ATENDE</v>
      </c>
      <c r="CH826" s="18" t="str">
        <f t="shared" si="429"/>
        <v>ATENDE</v>
      </c>
      <c r="CI826" s="18" t="str">
        <f t="shared" si="430"/>
        <v>ATENDE</v>
      </c>
      <c r="CJ826" s="133" t="str">
        <f>_xlfn.XLOOKUP(CK826,'Banco de dados'!$B:$B,'Banco de dados'!$D:$D)</f>
        <v>TECNOWATT</v>
      </c>
      <c r="CK826" s="25" t="s">
        <v>824</v>
      </c>
      <c r="CL826" s="24" t="str">
        <f>'Banco de dados'!B69</f>
        <v xml:space="preserve">SIGSAGPTLRRSSNDL_40W_50IBBRS
</v>
      </c>
      <c r="CM826" s="24"/>
      <c r="CN826" s="24" t="e">
        <f>IF(CM826="-","-",_xlfn.XLOOKUP(CM826,'Banco de dados'!$B:$B,'Banco de dados'!$E:$E))</f>
        <v>#N/A</v>
      </c>
      <c r="CO826" s="26">
        <f t="shared" si="437"/>
        <v>2</v>
      </c>
      <c r="CP826" s="24">
        <f>_xlfn.XLOOKUP(CK826,'Banco de dados'!$B:$B,'Banco de dados'!$H:$H)</f>
        <v>30</v>
      </c>
      <c r="CQ826" s="24" t="e">
        <f>_xlfn.XLOOKUP(CM826,'Banco de dados'!$B:$B,'Banco de dados'!$H:$H)</f>
        <v>#N/A</v>
      </c>
      <c r="CR826" s="24">
        <f>_xlfn.XLOOKUP(CK826,'Banco de dados'!$B:$B,'Banco de dados'!$F:$F)</f>
        <v>5266</v>
      </c>
      <c r="CS826" s="24">
        <f>_xlfn.XLOOKUP(CM826,'Banco de dados'!$B:$B,'Banco de dados'!$F:$F)</f>
        <v>0</v>
      </c>
      <c r="CT826" s="25">
        <v>0</v>
      </c>
      <c r="CU826" s="25"/>
      <c r="CV826" s="24" t="str">
        <f>IF(AI826&lt;=0.5,"Curto I",IF(AND(AI826&gt;='Braços de IP'!$B$9,AI826&lt;='Braços de IP'!$D$9),'Braços de IP'!$E$9,IF(AND(AI826&gt;='Braços de IP'!$B$10,AI826&lt;='Braços de IP'!$D$10),'Braços de IP'!$E$10,IF(AND(AI826&gt;='Braços de IP'!$B$11,AI826&lt;='Braços de IP'!$D$11),'Braços de IP'!$E$11,IF(AND(AI826&gt;='Braços de IP'!$B$12,AI826&lt;='Braços de IP'!$D$12),'Braços de IP'!$E$12,IF(AND(AI826&gt;='Braços de IP'!$B$13,AI826&lt;='Braços de IP'!$D$13),'Braços de IP'!$E$13,IF(AND(AI826&gt;='Braços de IP'!$B$14,AI826&lt;='Braços de IP'!$D$14),'Braços de IP'!$E$14,"ERRO")))))))</f>
        <v>Médio II</v>
      </c>
      <c r="CW826" s="25"/>
      <c r="CX826" s="24" t="str">
        <f>IF($CW826="","",VLOOKUP($CW826,'Braços de IP'!$E$9:$I$15,2,0))</f>
        <v/>
      </c>
      <c r="CY826" s="27" t="str">
        <f>IF($CW826="","",VLOOKUP($CW826,'Braços de IP'!$E$9:$I$15,5,0))</f>
        <v/>
      </c>
      <c r="CZ826" s="24"/>
      <c r="DA826" s="24"/>
      <c r="DB826" s="24"/>
      <c r="DC826" s="24"/>
      <c r="DD826" s="24"/>
      <c r="DE826" s="24"/>
      <c r="DF826" s="28">
        <f t="shared" si="438"/>
        <v>30</v>
      </c>
      <c r="DG826" s="29">
        <f t="shared" si="439"/>
        <v>150</v>
      </c>
      <c r="DH826" s="28">
        <f t="shared" si="440"/>
        <v>360</v>
      </c>
      <c r="DI826" s="30">
        <f t="shared" si="441"/>
        <v>0.8</v>
      </c>
      <c r="DJ826" s="31"/>
      <c r="DK826" s="32"/>
      <c r="DL826" s="15" t="s">
        <v>141</v>
      </c>
      <c r="DM826" s="15"/>
      <c r="DO826" s="33">
        <f t="shared" si="442"/>
        <v>0.82558139534883723</v>
      </c>
    </row>
    <row r="827" spans="1:119" ht="15.75" hidden="1" customHeight="1" x14ac:dyDescent="0.3">
      <c r="C827" t="s">
        <v>1006</v>
      </c>
      <c r="D827" s="15">
        <v>276</v>
      </c>
      <c r="E827" s="15" t="s">
        <v>132</v>
      </c>
      <c r="F827" s="15" t="s">
        <v>449</v>
      </c>
      <c r="G827" s="15">
        <v>-29.99864809</v>
      </c>
      <c r="H827" s="15">
        <v>-50.132230669999998</v>
      </c>
      <c r="I827" s="15" t="s">
        <v>154</v>
      </c>
      <c r="J827" s="15" t="s">
        <v>135</v>
      </c>
      <c r="K827" s="15" t="s">
        <v>136</v>
      </c>
      <c r="L827" s="15" t="s">
        <v>148</v>
      </c>
      <c r="M827" s="15">
        <v>100</v>
      </c>
      <c r="N827" s="15">
        <v>17</v>
      </c>
      <c r="O827" s="15">
        <v>0</v>
      </c>
      <c r="P827" s="15">
        <f t="shared" si="436"/>
        <v>200</v>
      </c>
      <c r="Q827" s="20">
        <v>2</v>
      </c>
      <c r="R827" s="16">
        <v>2.5</v>
      </c>
      <c r="S827" s="16">
        <v>7</v>
      </c>
      <c r="T827" s="15"/>
      <c r="U827" s="15"/>
      <c r="V827" s="15">
        <v>0</v>
      </c>
      <c r="W827" s="15">
        <v>2.5</v>
      </c>
      <c r="X827" s="15">
        <v>0</v>
      </c>
      <c r="Y827" s="15">
        <v>0</v>
      </c>
      <c r="Z827" s="15">
        <v>0</v>
      </c>
      <c r="AA827" s="15">
        <v>0</v>
      </c>
      <c r="AB827" s="15">
        <v>0</v>
      </c>
      <c r="AC827" s="15" t="s">
        <v>138</v>
      </c>
      <c r="AD827" s="15" t="s">
        <v>139</v>
      </c>
      <c r="AE827" s="15">
        <v>32.799999999999997</v>
      </c>
      <c r="AF827" s="15">
        <v>7.7</v>
      </c>
      <c r="AG827" s="15">
        <v>1</v>
      </c>
      <c r="AH827" s="15">
        <v>0.3</v>
      </c>
      <c r="AI827" s="15">
        <v>1.3</v>
      </c>
      <c r="AJ827" s="16">
        <f t="shared" si="411"/>
        <v>1</v>
      </c>
      <c r="AK827" s="16" t="s">
        <v>135</v>
      </c>
      <c r="AL827" s="16" t="s">
        <v>135</v>
      </c>
      <c r="AM827" s="15" t="s">
        <v>140</v>
      </c>
      <c r="AN827" s="16">
        <f t="shared" si="412"/>
        <v>2</v>
      </c>
      <c r="AO827" s="16">
        <v>0</v>
      </c>
      <c r="AP827" s="16">
        <v>0</v>
      </c>
      <c r="AQ827" s="16">
        <v>0</v>
      </c>
      <c r="AR827" s="16">
        <v>0</v>
      </c>
      <c r="AS827" s="16">
        <v>0</v>
      </c>
      <c r="AT827" s="16" t="s">
        <v>135</v>
      </c>
      <c r="AU827" s="17">
        <f t="shared" si="413"/>
        <v>0</v>
      </c>
      <c r="AV827" s="17"/>
      <c r="AW827" s="17">
        <f>VLOOKUP(I827,ABNT5101!$I$3:$J$9,2)</f>
        <v>10</v>
      </c>
      <c r="AX827" s="17">
        <f>VLOOKUP(I827,ABNT5101!$I$3:$M$9,5)</f>
        <v>0.18</v>
      </c>
      <c r="AY827" s="131" t="str">
        <f>_xlfn.XLOOKUP(I827,ABNT5101!$I:$I,ABNT5101!$L:$L)</f>
        <v>-</v>
      </c>
      <c r="AZ827" s="131">
        <f>_xlfn.XLOOKUP(I827,ABNT5101!$I:$I,ABNT5101!M:M)</f>
        <v>0.18</v>
      </c>
      <c r="BA827" s="131" t="str">
        <f>_xlfn.XLOOKUP(I827,ABNT5101!$I:$I,ABNT5101!N:N)</f>
        <v>-</v>
      </c>
      <c r="BB827" s="131">
        <f>_xlfn.XLOOKUP(I827,ABNT5101!$I:$I,ABNT5101!O:O)</f>
        <v>16</v>
      </c>
      <c r="BC827" s="18" t="str">
        <f t="shared" si="414"/>
        <v>ATENDE</v>
      </c>
      <c r="BD827" s="19">
        <f t="shared" si="415"/>
        <v>5.0999999999999934E-2</v>
      </c>
      <c r="BE827" s="19">
        <f t="shared" si="416"/>
        <v>1.5555555555555558</v>
      </c>
      <c r="BF827" s="19" t="str">
        <f t="shared" si="417"/>
        <v>-</v>
      </c>
      <c r="BG827" s="20">
        <v>10.51</v>
      </c>
      <c r="BH827" s="20">
        <v>0.46</v>
      </c>
      <c r="BI827" s="20"/>
      <c r="BJ827" s="20"/>
      <c r="BK827" s="21"/>
      <c r="BL827" s="20"/>
      <c r="BM827" s="18" t="str">
        <f t="shared" si="418"/>
        <v>ATENDE</v>
      </c>
      <c r="BN827" s="18" t="str">
        <f t="shared" si="419"/>
        <v>ATENDE</v>
      </c>
      <c r="BO827" s="18" t="str">
        <f t="shared" si="420"/>
        <v>ATENDE</v>
      </c>
      <c r="BP827" s="18" t="str">
        <f t="shared" si="421"/>
        <v>ATENDE</v>
      </c>
      <c r="BQ827" s="22" t="str">
        <f t="shared" si="422"/>
        <v>C4</v>
      </c>
      <c r="BR827" s="22" t="str">
        <f t="shared" ref="BR827:BR835" si="444">K827</f>
        <v>P6</v>
      </c>
      <c r="BS827" s="23">
        <f t="shared" si="423"/>
        <v>1.9233333333333333</v>
      </c>
      <c r="BT827" s="20">
        <v>8.77</v>
      </c>
      <c r="BU827" s="20">
        <v>3.82</v>
      </c>
      <c r="BV827" s="132">
        <f>IF(BR827="-","-",_xlfn.XLOOKUP(BR827,ABNT5101!$B$4:$B$9,ABNT5101!$C$4:$C$9))</f>
        <v>3</v>
      </c>
      <c r="BW827" s="132">
        <f>IF(BR827="-","-",_xlfn.XLOOKUP(BR827,ABNT5101!$B$4:$B$9,ABNT5101!$D$4:$D$9))</f>
        <v>0.6</v>
      </c>
      <c r="BX827" s="18" t="str">
        <f t="shared" si="424"/>
        <v>ATENDE</v>
      </c>
      <c r="BY827" s="18" t="str">
        <f t="shared" si="425"/>
        <v>ATENDE</v>
      </c>
      <c r="BZ827" s="18" t="str">
        <f t="shared" si="426"/>
        <v>ATENDE</v>
      </c>
      <c r="CA827" s="22" t="str">
        <f t="shared" ref="CA827:CA835" si="445">BR827</f>
        <v>P6</v>
      </c>
      <c r="CB827" s="23">
        <f t="shared" si="427"/>
        <v>1.3266666666666667</v>
      </c>
      <c r="CC827" s="22">
        <v>6.98</v>
      </c>
      <c r="CD827" s="22">
        <v>3.83</v>
      </c>
      <c r="CE827" s="130">
        <f>IF(CA827="-","-",_xlfn.XLOOKUP(CA827,ABNT5101!$B$4:$B$9,ABNT5101!$C$4:$C$9))</f>
        <v>3</v>
      </c>
      <c r="CF827" s="130">
        <f>IF(CA827="-","-",_xlfn.XLOOKUP(CA827,ABNT5101!$B$4:$B$9,ABNT5101!$D$4:$D$9))</f>
        <v>0.6</v>
      </c>
      <c r="CG827" s="18" t="str">
        <f t="shared" si="428"/>
        <v>ATENDE</v>
      </c>
      <c r="CH827" s="18" t="str">
        <f t="shared" si="429"/>
        <v>ATENDE</v>
      </c>
      <c r="CI827" s="18" t="str">
        <f t="shared" si="430"/>
        <v>ATENDE</v>
      </c>
      <c r="CJ827" s="133" t="str">
        <f>_xlfn.XLOOKUP(CK827,'Banco de dados'!$B:$B,'Banco de dados'!$D:$D)</f>
        <v>LEDSTAR</v>
      </c>
      <c r="CK827" s="25" t="s">
        <v>711</v>
      </c>
      <c r="CL827" s="24" t="str">
        <f>_xlfn.XLOOKUP(CK827,'Banco de dados'!$B:$B,'Banco de dados'!$E:$E)</f>
        <v>LUM LED SL VT 9.1 44W</v>
      </c>
      <c r="CM827" s="24"/>
      <c r="CN827" s="24" t="e">
        <f>IF(CM827="-","-",_xlfn.XLOOKUP(CM827,'Banco de dados'!$B:$B,'Banco de dados'!$E:$E))</f>
        <v>#N/A</v>
      </c>
      <c r="CO827" s="26">
        <f t="shared" si="437"/>
        <v>1</v>
      </c>
      <c r="CP827" s="24">
        <f>_xlfn.XLOOKUP(CK827,'Banco de dados'!$B:$B,'Banco de dados'!$H:$H)</f>
        <v>44</v>
      </c>
      <c r="CQ827" s="24">
        <f>_xlfn.XLOOKUP(CM827,'Banco de dados'!$B:$B,'Banco de dados'!$H:$H)</f>
        <v>0</v>
      </c>
      <c r="CR827" s="24">
        <f>_xlfn.XLOOKUP(CK827,'Banco de dados'!$B:$B,'Banco de dados'!$F:$F)</f>
        <v>7657.99</v>
      </c>
      <c r="CS827" s="24">
        <f>_xlfn.XLOOKUP(CM827,'Banco de dados'!$B:$B,'Banco de dados'!$F:$F)</f>
        <v>0</v>
      </c>
      <c r="CT827" s="25">
        <v>0</v>
      </c>
      <c r="CU827" s="25"/>
      <c r="CV827" s="24" t="str">
        <f>IF(AI827&lt;=0.5,"Curto I",IF(AND(AI827&gt;='Braços de IP'!$B$9,AI827&lt;='Braços de IP'!$D$9),'Braços de IP'!$E$9,IF(AND(AI827&gt;='Braços de IP'!$B$10,AI827&lt;='Braços de IP'!$D$10),'Braços de IP'!$E$10,IF(AND(AI827&gt;='Braços de IP'!$B$11,AI827&lt;='Braços de IP'!$D$11),'Braços de IP'!$E$11,IF(AND(AI827&gt;='Braços de IP'!$B$12,AI827&lt;='Braços de IP'!$D$12),'Braços de IP'!$E$12,IF(AND(AI827&gt;='Braços de IP'!$B$13,AI827&lt;='Braços de IP'!$D$13),'Braços de IP'!$E$13,IF(AND(AI827&gt;='Braços de IP'!$B$14,AI827&lt;='Braços de IP'!$D$14),'Braços de IP'!$E$14,"ERRO")))))))</f>
        <v>Curto II</v>
      </c>
      <c r="CW827" s="25"/>
      <c r="CX827" s="24" t="str">
        <f>IF($CW827="","",VLOOKUP($CW827,'Braços de IP'!$E$9:$I$15,2,0))</f>
        <v/>
      </c>
      <c r="CY827" s="27" t="str">
        <f>IF($CW827="","",VLOOKUP($CW827,'Braços de IP'!$E$9:$I$15,5,0))</f>
        <v/>
      </c>
      <c r="CZ827" s="24"/>
      <c r="DA827" s="24"/>
      <c r="DB827" s="24"/>
      <c r="DC827" s="24"/>
      <c r="DD827" s="24"/>
      <c r="DE827" s="24"/>
      <c r="DF827" s="28">
        <f t="shared" si="438"/>
        <v>44</v>
      </c>
      <c r="DG827" s="29">
        <f t="shared" si="439"/>
        <v>100</v>
      </c>
      <c r="DH827" s="28">
        <f t="shared" si="440"/>
        <v>144</v>
      </c>
      <c r="DI827" s="30">
        <f t="shared" si="441"/>
        <v>0.56000000000000005</v>
      </c>
      <c r="DJ827" s="31"/>
      <c r="DK827" s="32"/>
      <c r="DL827" s="15" t="s">
        <v>141</v>
      </c>
      <c r="DM827" s="15"/>
      <c r="DO827" s="33">
        <f t="shared" si="442"/>
        <v>0.62393162393162394</v>
      </c>
    </row>
    <row r="828" spans="1:119" ht="15.75" hidden="1" customHeight="1" x14ac:dyDescent="0.3">
      <c r="C828" t="s">
        <v>1006</v>
      </c>
      <c r="D828" s="15">
        <v>276</v>
      </c>
      <c r="E828" s="15" t="s">
        <v>132</v>
      </c>
      <c r="F828" s="15" t="s">
        <v>449</v>
      </c>
      <c r="G828" s="15">
        <v>-29.99864809</v>
      </c>
      <c r="H828" s="15">
        <v>-50.132230669999998</v>
      </c>
      <c r="I828" s="15" t="s">
        <v>154</v>
      </c>
      <c r="J828" s="15" t="s">
        <v>135</v>
      </c>
      <c r="K828" s="15" t="s">
        <v>136</v>
      </c>
      <c r="L828" s="15" t="s">
        <v>148</v>
      </c>
      <c r="M828" s="15">
        <v>100</v>
      </c>
      <c r="N828" s="15">
        <v>17</v>
      </c>
      <c r="O828" s="15">
        <v>0</v>
      </c>
      <c r="P828" s="15">
        <f t="shared" si="436"/>
        <v>200</v>
      </c>
      <c r="Q828" s="20">
        <v>2</v>
      </c>
      <c r="R828" s="16">
        <v>2.5</v>
      </c>
      <c r="S828" s="16">
        <v>7</v>
      </c>
      <c r="T828" s="15"/>
      <c r="U828" s="15"/>
      <c r="V828" s="15">
        <v>0</v>
      </c>
      <c r="W828" s="15">
        <v>2.5</v>
      </c>
      <c r="X828" s="15">
        <v>0</v>
      </c>
      <c r="Y828" s="15">
        <v>0</v>
      </c>
      <c r="Z828" s="15">
        <v>0</v>
      </c>
      <c r="AA828" s="15">
        <v>0</v>
      </c>
      <c r="AB828" s="15">
        <v>0</v>
      </c>
      <c r="AC828" s="15" t="s">
        <v>138</v>
      </c>
      <c r="AD828" s="15" t="s">
        <v>139</v>
      </c>
      <c r="AE828" s="15">
        <v>32.799999999999997</v>
      </c>
      <c r="AF828" s="15">
        <v>7.7</v>
      </c>
      <c r="AG828" s="15">
        <v>1</v>
      </c>
      <c r="AH828" s="15">
        <v>0.3</v>
      </c>
      <c r="AI828" s="15">
        <v>1.3</v>
      </c>
      <c r="AJ828" s="16">
        <f t="shared" si="411"/>
        <v>1</v>
      </c>
      <c r="AK828" s="16" t="s">
        <v>135</v>
      </c>
      <c r="AL828" s="16" t="s">
        <v>135</v>
      </c>
      <c r="AM828" s="15" t="s">
        <v>140</v>
      </c>
      <c r="AN828" s="16">
        <f t="shared" si="412"/>
        <v>2</v>
      </c>
      <c r="AO828" s="16">
        <v>0</v>
      </c>
      <c r="AP828" s="16">
        <v>0</v>
      </c>
      <c r="AQ828" s="16">
        <v>0</v>
      </c>
      <c r="AR828" s="16">
        <v>0</v>
      </c>
      <c r="AS828" s="16">
        <v>0</v>
      </c>
      <c r="AT828" s="16" t="s">
        <v>135</v>
      </c>
      <c r="AU828" s="17">
        <f t="shared" si="413"/>
        <v>0</v>
      </c>
      <c r="AV828" s="17"/>
      <c r="AW828" s="17">
        <f>VLOOKUP(I828,ABNT5101!$I$3:$J$9,2)</f>
        <v>10</v>
      </c>
      <c r="AX828" s="17">
        <f>VLOOKUP(I828,ABNT5101!$I$3:$M$9,5)</f>
        <v>0.18</v>
      </c>
      <c r="AY828" s="131" t="str">
        <f>_xlfn.XLOOKUP(I828,ABNT5101!$I:$I,ABNT5101!$L:$L)</f>
        <v>-</v>
      </c>
      <c r="AZ828" s="131">
        <f>_xlfn.XLOOKUP(I828,ABNT5101!$I:$I,ABNT5101!M:M)</f>
        <v>0.18</v>
      </c>
      <c r="BA828" s="131" t="str">
        <f>_xlfn.XLOOKUP(I828,ABNT5101!$I:$I,ABNT5101!N:N)</f>
        <v>-</v>
      </c>
      <c r="BB828" s="131">
        <f>_xlfn.XLOOKUP(I828,ABNT5101!$I:$I,ABNT5101!O:O)</f>
        <v>16</v>
      </c>
      <c r="BC828" s="18" t="str">
        <f t="shared" si="414"/>
        <v>ATENDE</v>
      </c>
      <c r="BD828" s="19">
        <f t="shared" si="415"/>
        <v>0</v>
      </c>
      <c r="BE828" s="19">
        <f t="shared" si="416"/>
        <v>2.4444444444444446</v>
      </c>
      <c r="BF828" s="19" t="str">
        <f t="shared" si="417"/>
        <v>-</v>
      </c>
      <c r="BG828" s="20">
        <v>10</v>
      </c>
      <c r="BH828" s="20">
        <v>0.62</v>
      </c>
      <c r="BI828" s="20"/>
      <c r="BJ828" s="20"/>
      <c r="BK828" s="21"/>
      <c r="BL828" s="20"/>
      <c r="BM828" s="18" t="str">
        <f t="shared" si="418"/>
        <v>ATENDE</v>
      </c>
      <c r="BN828" s="18" t="str">
        <f t="shared" si="419"/>
        <v>ATENDE</v>
      </c>
      <c r="BO828" s="18" t="str">
        <f t="shared" si="420"/>
        <v>ATENDE</v>
      </c>
      <c r="BP828" s="18" t="str">
        <f t="shared" si="421"/>
        <v>ATENDE</v>
      </c>
      <c r="BQ828" s="22" t="str">
        <f t="shared" si="422"/>
        <v>C4</v>
      </c>
      <c r="BR828" s="22" t="str">
        <f t="shared" si="444"/>
        <v>P6</v>
      </c>
      <c r="BS828" s="23">
        <f t="shared" si="423"/>
        <v>1.7799999999999998</v>
      </c>
      <c r="BT828" s="20">
        <v>8.34</v>
      </c>
      <c r="BU828" s="20">
        <v>4.4000000000000004</v>
      </c>
      <c r="BV828" s="132">
        <f>IF(BR828="-","-",_xlfn.XLOOKUP(BR828,ABNT5101!$B$4:$B$9,ABNT5101!$C$4:$C$9))</f>
        <v>3</v>
      </c>
      <c r="BW828" s="132">
        <f>IF(BR828="-","-",_xlfn.XLOOKUP(BR828,ABNT5101!$B$4:$B$9,ABNT5101!$D$4:$D$9))</f>
        <v>0.6</v>
      </c>
      <c r="BX828" s="18" t="str">
        <f t="shared" si="424"/>
        <v>ATENDE</v>
      </c>
      <c r="BY828" s="18" t="str">
        <f t="shared" si="425"/>
        <v>ATENDE</v>
      </c>
      <c r="BZ828" s="18" t="str">
        <f t="shared" si="426"/>
        <v>ATENDE</v>
      </c>
      <c r="CA828" s="22" t="str">
        <f t="shared" si="445"/>
        <v>P6</v>
      </c>
      <c r="CB828" s="23">
        <f t="shared" si="427"/>
        <v>1.08</v>
      </c>
      <c r="CC828" s="22">
        <v>6.24</v>
      </c>
      <c r="CD828" s="22">
        <v>4.5999999999999996</v>
      </c>
      <c r="CE828" s="130">
        <f>IF(CA828="-","-",_xlfn.XLOOKUP(CA828,ABNT5101!$B$4:$B$9,ABNT5101!$C$4:$C$9))</f>
        <v>3</v>
      </c>
      <c r="CF828" s="130">
        <f>IF(CA828="-","-",_xlfn.XLOOKUP(CA828,ABNT5101!$B$4:$B$9,ABNT5101!$D$4:$D$9))</f>
        <v>0.6</v>
      </c>
      <c r="CG828" s="18" t="str">
        <f t="shared" si="428"/>
        <v>ATENDE</v>
      </c>
      <c r="CH828" s="18" t="str">
        <f t="shared" si="429"/>
        <v>ATENDE</v>
      </c>
      <c r="CI828" s="18" t="str">
        <f t="shared" si="430"/>
        <v>ATENDE</v>
      </c>
      <c r="CJ828" s="133" t="str">
        <f>_xlfn.XLOOKUP(CK828,'Banco de dados'!$B:$B,'Banco de dados'!$D:$D)</f>
        <v>SX LIGHTING</v>
      </c>
      <c r="CK828" s="25" t="s">
        <v>803</v>
      </c>
      <c r="CL828" s="24" t="str">
        <f>_xlfn.XLOOKUP(CK828,'Banco de dados'!$B:$B,'Banco de dados'!$E:$E)</f>
        <v>SXINEVO040K40L12CZF7PHF</v>
      </c>
      <c r="CM828" s="24"/>
      <c r="CN828" s="24" t="e">
        <f>IF(CM828="-","-",_xlfn.XLOOKUP(CM828,'Banco de dados'!$B:$B,'Banco de dados'!$E:$E))</f>
        <v>#N/A</v>
      </c>
      <c r="CO828" s="26">
        <f t="shared" si="437"/>
        <v>1</v>
      </c>
      <c r="CP828" s="24">
        <f>_xlfn.XLOOKUP(CK828,'Banco de dados'!$B:$B,'Banco de dados'!$H:$H)</f>
        <v>39</v>
      </c>
      <c r="CQ828" s="24">
        <f>_xlfn.XLOOKUP(CM828,'Banco de dados'!$B:$B,'Banco de dados'!$H:$H)</f>
        <v>0</v>
      </c>
      <c r="CR828" s="24">
        <f>_xlfn.XLOOKUP(CK828,'Banco de dados'!$B:$B,'Banco de dados'!$F:$F)</f>
        <v>6552</v>
      </c>
      <c r="CS828" s="24">
        <f>_xlfn.XLOOKUP(CM828,'Banco de dados'!$B:$B,'Banco de dados'!$F:$F)</f>
        <v>0</v>
      </c>
      <c r="CT828" s="25">
        <v>0</v>
      </c>
      <c r="CU828" s="25"/>
      <c r="CV828" s="24" t="str">
        <f>IF(AI828&lt;=0.5,"Curto I",IF(AND(AI828&gt;='Braços de IP'!$B$9,AI828&lt;='Braços de IP'!$D$9),'Braços de IP'!$E$9,IF(AND(AI828&gt;='Braços de IP'!$B$10,AI828&lt;='Braços de IP'!$D$10),'Braços de IP'!$E$10,IF(AND(AI828&gt;='Braços de IP'!$B$11,AI828&lt;='Braços de IP'!$D$11),'Braços de IP'!$E$11,IF(AND(AI828&gt;='Braços de IP'!$B$12,AI828&lt;='Braços de IP'!$D$12),'Braços de IP'!$E$12,IF(AND(AI828&gt;='Braços de IP'!$B$13,AI828&lt;='Braços de IP'!$D$13),'Braços de IP'!$E$13,IF(AND(AI828&gt;='Braços de IP'!$B$14,AI828&lt;='Braços de IP'!$D$14),'Braços de IP'!$E$14,"ERRO")))))))</f>
        <v>Curto II</v>
      </c>
      <c r="CW828" s="25"/>
      <c r="CX828" s="24" t="str">
        <f>IF($CW828="","",VLOOKUP($CW828,'Braços de IP'!$E$9:$I$15,2,0))</f>
        <v/>
      </c>
      <c r="CY828" s="27" t="str">
        <f>IF($CW828="","",VLOOKUP($CW828,'Braços de IP'!$E$9:$I$15,5,0))</f>
        <v/>
      </c>
      <c r="CZ828" s="24"/>
      <c r="DA828" s="24"/>
      <c r="DB828" s="24"/>
      <c r="DC828" s="24"/>
      <c r="DD828" s="24"/>
      <c r="DE828" s="24"/>
      <c r="DF828" s="28">
        <f t="shared" si="438"/>
        <v>39</v>
      </c>
      <c r="DG828" s="29">
        <f t="shared" si="439"/>
        <v>100</v>
      </c>
      <c r="DH828" s="28">
        <f t="shared" si="440"/>
        <v>139</v>
      </c>
      <c r="DI828" s="30">
        <f t="shared" si="441"/>
        <v>0.61</v>
      </c>
      <c r="DJ828" s="31"/>
      <c r="DK828" s="32"/>
      <c r="DL828" s="15" t="s">
        <v>141</v>
      </c>
      <c r="DM828" s="15"/>
      <c r="DO828" s="33">
        <f t="shared" si="442"/>
        <v>0.66666666666666663</v>
      </c>
    </row>
    <row r="829" spans="1:119" ht="15.75" hidden="1" customHeight="1" x14ac:dyDescent="0.3">
      <c r="C829" t="s">
        <v>1006</v>
      </c>
      <c r="D829" s="15">
        <v>276</v>
      </c>
      <c r="E829" s="15" t="s">
        <v>132</v>
      </c>
      <c r="F829" s="15" t="s">
        <v>449</v>
      </c>
      <c r="G829" s="15">
        <v>-29.99864809</v>
      </c>
      <c r="H829" s="15">
        <v>-50.132230669999998</v>
      </c>
      <c r="I829" s="15" t="s">
        <v>154</v>
      </c>
      <c r="J829" s="15" t="s">
        <v>135</v>
      </c>
      <c r="K829" s="15" t="s">
        <v>136</v>
      </c>
      <c r="L829" s="15" t="s">
        <v>148</v>
      </c>
      <c r="M829" s="15">
        <v>100</v>
      </c>
      <c r="N829" s="15">
        <v>17</v>
      </c>
      <c r="O829" s="15">
        <v>0</v>
      </c>
      <c r="P829" s="15">
        <f t="shared" si="436"/>
        <v>200</v>
      </c>
      <c r="Q829" s="20">
        <v>2</v>
      </c>
      <c r="R829" s="16">
        <v>2.5</v>
      </c>
      <c r="S829" s="16">
        <v>7</v>
      </c>
      <c r="T829" s="15"/>
      <c r="U829" s="15"/>
      <c r="V829" s="15">
        <v>0</v>
      </c>
      <c r="W829" s="15">
        <v>2.5</v>
      </c>
      <c r="X829" s="15">
        <v>0</v>
      </c>
      <c r="Y829" s="15">
        <v>0</v>
      </c>
      <c r="Z829" s="15">
        <v>0</v>
      </c>
      <c r="AA829" s="15">
        <v>0</v>
      </c>
      <c r="AB829" s="15">
        <v>0</v>
      </c>
      <c r="AC829" s="15" t="s">
        <v>138</v>
      </c>
      <c r="AD829" s="15" t="s">
        <v>139</v>
      </c>
      <c r="AE829" s="15">
        <v>32.799999999999997</v>
      </c>
      <c r="AF829" s="15">
        <v>7.7</v>
      </c>
      <c r="AG829" s="15">
        <v>1</v>
      </c>
      <c r="AH829" s="15">
        <v>0.3</v>
      </c>
      <c r="AI829" s="15">
        <v>1.3</v>
      </c>
      <c r="AJ829" s="16">
        <f t="shared" si="411"/>
        <v>1</v>
      </c>
      <c r="AK829" s="16" t="s">
        <v>135</v>
      </c>
      <c r="AL829" s="16" t="s">
        <v>135</v>
      </c>
      <c r="AM829" s="15" t="s">
        <v>140</v>
      </c>
      <c r="AN829" s="16">
        <f t="shared" si="412"/>
        <v>2</v>
      </c>
      <c r="AO829" s="16">
        <v>0</v>
      </c>
      <c r="AP829" s="16">
        <v>0</v>
      </c>
      <c r="AQ829" s="16">
        <v>0</v>
      </c>
      <c r="AR829" s="16">
        <v>0</v>
      </c>
      <c r="AS829" s="16">
        <v>0</v>
      </c>
      <c r="AT829" s="16" t="s">
        <v>135</v>
      </c>
      <c r="AU829" s="17">
        <f t="shared" si="413"/>
        <v>0</v>
      </c>
      <c r="AV829" s="17"/>
      <c r="AW829" s="17">
        <f>VLOOKUP(I829,ABNT5101!$I$3:$J$9,2)</f>
        <v>10</v>
      </c>
      <c r="AX829" s="17">
        <f>VLOOKUP(I829,ABNT5101!$I$3:$M$9,5)</f>
        <v>0.18</v>
      </c>
      <c r="AY829" s="131" t="str">
        <f>_xlfn.XLOOKUP(I829,ABNT5101!$I:$I,ABNT5101!$L:$L)</f>
        <v>-</v>
      </c>
      <c r="AZ829" s="131">
        <f>_xlfn.XLOOKUP(I829,ABNT5101!$I:$I,ABNT5101!M:M)</f>
        <v>0.18</v>
      </c>
      <c r="BA829" s="131" t="str">
        <f>_xlfn.XLOOKUP(I829,ABNT5101!$I:$I,ABNT5101!N:N)</f>
        <v>-</v>
      </c>
      <c r="BB829" s="131">
        <f>_xlfn.XLOOKUP(I829,ABNT5101!$I:$I,ABNT5101!O:O)</f>
        <v>16</v>
      </c>
      <c r="BC829" s="18" t="str">
        <f t="shared" si="414"/>
        <v>ATENDE</v>
      </c>
      <c r="BD829" s="19">
        <f t="shared" si="415"/>
        <v>0.14000000000000012</v>
      </c>
      <c r="BE829" s="19">
        <f t="shared" si="416"/>
        <v>2.2222222222222223</v>
      </c>
      <c r="BF829" s="19" t="str">
        <f t="shared" si="417"/>
        <v>-</v>
      </c>
      <c r="BG829" s="20">
        <v>11.4</v>
      </c>
      <c r="BH829" s="20">
        <v>0.57999999999999996</v>
      </c>
      <c r="BI829" s="20"/>
      <c r="BJ829" s="20"/>
      <c r="BK829" s="21"/>
      <c r="BL829" s="20"/>
      <c r="BM829" s="18" t="str">
        <f t="shared" si="418"/>
        <v>ATENDE</v>
      </c>
      <c r="BN829" s="18" t="str">
        <f t="shared" si="419"/>
        <v>ATENDE</v>
      </c>
      <c r="BO829" s="18" t="str">
        <f t="shared" si="420"/>
        <v>ATENDE</v>
      </c>
      <c r="BP829" s="18" t="str">
        <f t="shared" si="421"/>
        <v>ATENDE</v>
      </c>
      <c r="BQ829" s="22" t="str">
        <f t="shared" si="422"/>
        <v>C4</v>
      </c>
      <c r="BR829" s="22" t="str">
        <f t="shared" si="444"/>
        <v>P6</v>
      </c>
      <c r="BS829" s="23">
        <f t="shared" si="423"/>
        <v>1.9433333333333334</v>
      </c>
      <c r="BT829" s="20">
        <v>8.83</v>
      </c>
      <c r="BU829" s="20">
        <v>4.76</v>
      </c>
      <c r="BV829" s="132">
        <f>IF(BR829="-","-",_xlfn.XLOOKUP(BR829,ABNT5101!$B$4:$B$9,ABNT5101!$C$4:$C$9))</f>
        <v>3</v>
      </c>
      <c r="BW829" s="132">
        <f>IF(BR829="-","-",_xlfn.XLOOKUP(BR829,ABNT5101!$B$4:$B$9,ABNT5101!$D$4:$D$9))</f>
        <v>0.6</v>
      </c>
      <c r="BX829" s="18" t="str">
        <f t="shared" si="424"/>
        <v>ATENDE</v>
      </c>
      <c r="BY829" s="18" t="str">
        <f t="shared" si="425"/>
        <v>ATENDE</v>
      </c>
      <c r="BZ829" s="18" t="str">
        <f t="shared" si="426"/>
        <v>ATENDE</v>
      </c>
      <c r="CA829" s="22" t="str">
        <f t="shared" si="445"/>
        <v>P6</v>
      </c>
      <c r="CB829" s="23">
        <f t="shared" si="427"/>
        <v>0.82666666666666688</v>
      </c>
      <c r="CC829" s="22">
        <v>5.48</v>
      </c>
      <c r="CD829" s="22">
        <v>3.55</v>
      </c>
      <c r="CE829" s="130">
        <f>IF(CA829="-","-",_xlfn.XLOOKUP(CA829,ABNT5101!$B$4:$B$9,ABNT5101!$C$4:$C$9))</f>
        <v>3</v>
      </c>
      <c r="CF829" s="130">
        <f>IF(CA829="-","-",_xlfn.XLOOKUP(CA829,ABNT5101!$B$4:$B$9,ABNT5101!$D$4:$D$9))</f>
        <v>0.6</v>
      </c>
      <c r="CG829" s="18" t="str">
        <f t="shared" si="428"/>
        <v>ATENDE</v>
      </c>
      <c r="CH829" s="18" t="str">
        <f t="shared" si="429"/>
        <v>ATENDE</v>
      </c>
      <c r="CI829" s="18" t="str">
        <f t="shared" si="430"/>
        <v>ATENDE</v>
      </c>
      <c r="CJ829" s="133" t="str">
        <f>_xlfn.XLOOKUP(CK829,'Banco de dados'!$B:$B,'Banco de dados'!$D:$D)</f>
        <v>TECNOWATT</v>
      </c>
      <c r="CK829" s="25" t="s">
        <v>826</v>
      </c>
      <c r="CL829" s="24" t="str">
        <f>_xlfn.XLOOKUP(CK829,'Banco de dados'!$B:$B,'Banco de dados'!$E:$E)</f>
        <v>SIGSAGPTLRRSSNDL_40W_50IBBRS
1-10C1MUN6.5</v>
      </c>
      <c r="CM829" s="24"/>
      <c r="CN829" s="24" t="e">
        <f>IF(CM829="-","-",_xlfn.XLOOKUP(CM829,'Banco de dados'!$B:$B,'Banco de dados'!$E:$E))</f>
        <v>#N/A</v>
      </c>
      <c r="CO829" s="26">
        <f t="shared" si="437"/>
        <v>1</v>
      </c>
      <c r="CP829" s="24">
        <f>_xlfn.XLOOKUP(CK829,'Banco de dados'!$B:$B,'Banco de dados'!$H:$H)</f>
        <v>40</v>
      </c>
      <c r="CQ829" s="24">
        <f>_xlfn.XLOOKUP(CM829,'Banco de dados'!$B:$B,'Banco de dados'!$H:$H)</f>
        <v>0</v>
      </c>
      <c r="CR829" s="24">
        <f>_xlfn.XLOOKUP(CK829,'Banco de dados'!$B:$B,'Banco de dados'!$F:$F)</f>
        <v>6641</v>
      </c>
      <c r="CS829" s="24">
        <f>_xlfn.XLOOKUP(CM829,'Banco de dados'!$B:$B,'Banco de dados'!$F:$F)</f>
        <v>0</v>
      </c>
      <c r="CT829" s="25">
        <v>0</v>
      </c>
      <c r="CU829" s="25"/>
      <c r="CV829" s="24" t="str">
        <f>IF(AI829&lt;=0.5,"Curto I",IF(AND(AI829&gt;='Braços de IP'!$B$9,AI829&lt;='Braços de IP'!$D$9),'Braços de IP'!$E$9,IF(AND(AI829&gt;='Braços de IP'!$B$10,AI829&lt;='Braços de IP'!$D$10),'Braços de IP'!$E$10,IF(AND(AI829&gt;='Braços de IP'!$B$11,AI829&lt;='Braços de IP'!$D$11),'Braços de IP'!$E$11,IF(AND(AI829&gt;='Braços de IP'!$B$12,AI829&lt;='Braços de IP'!$D$12),'Braços de IP'!$E$12,IF(AND(AI829&gt;='Braços de IP'!$B$13,AI829&lt;='Braços de IP'!$D$13),'Braços de IP'!$E$13,IF(AND(AI829&gt;='Braços de IP'!$B$14,AI829&lt;='Braços de IP'!$D$14),'Braços de IP'!$E$14,"ERRO")))))))</f>
        <v>Curto II</v>
      </c>
      <c r="CW829" s="25"/>
      <c r="CX829" s="24" t="str">
        <f>IF($CW829="","",VLOOKUP($CW829,'Braços de IP'!$E$9:$I$15,2,0))</f>
        <v/>
      </c>
      <c r="CY829" s="27" t="str">
        <f>IF($CW829="","",VLOOKUP($CW829,'Braços de IP'!$E$9:$I$15,5,0))</f>
        <v/>
      </c>
      <c r="CZ829" s="24"/>
      <c r="DA829" s="24"/>
      <c r="DB829" s="24"/>
      <c r="DC829" s="24"/>
      <c r="DD829" s="24"/>
      <c r="DE829" s="24"/>
      <c r="DF829" s="28">
        <f t="shared" si="438"/>
        <v>40</v>
      </c>
      <c r="DG829" s="29">
        <f t="shared" si="439"/>
        <v>100</v>
      </c>
      <c r="DH829" s="28">
        <f t="shared" si="440"/>
        <v>140</v>
      </c>
      <c r="DI829" s="30">
        <f t="shared" si="441"/>
        <v>0.6</v>
      </c>
      <c r="DJ829" s="31"/>
      <c r="DK829" s="32"/>
      <c r="DL829" s="15" t="s">
        <v>141</v>
      </c>
      <c r="DM829" s="15"/>
      <c r="DO829" s="33">
        <f t="shared" si="442"/>
        <v>0.65811965811965811</v>
      </c>
    </row>
    <row r="830" spans="1:119" ht="15.75" hidden="1" customHeight="1" x14ac:dyDescent="0.3">
      <c r="C830" t="s">
        <v>1006</v>
      </c>
      <c r="D830" s="15">
        <v>277</v>
      </c>
      <c r="E830" s="15" t="s">
        <v>132</v>
      </c>
      <c r="F830" s="15" t="s">
        <v>450</v>
      </c>
      <c r="G830" s="15">
        <v>-29.994925179999999</v>
      </c>
      <c r="H830" s="15">
        <v>-50.128910789999999</v>
      </c>
      <c r="I830" s="15" t="s">
        <v>134</v>
      </c>
      <c r="J830" s="15" t="s">
        <v>135</v>
      </c>
      <c r="K830" s="15" t="s">
        <v>136</v>
      </c>
      <c r="L830" s="15" t="s">
        <v>148</v>
      </c>
      <c r="M830" s="15">
        <v>100</v>
      </c>
      <c r="N830" s="15">
        <v>17</v>
      </c>
      <c r="O830" s="15">
        <v>0</v>
      </c>
      <c r="P830" s="15">
        <f t="shared" si="436"/>
        <v>200</v>
      </c>
      <c r="Q830" s="20">
        <v>2</v>
      </c>
      <c r="R830" s="16">
        <v>3.5</v>
      </c>
      <c r="S830" s="16">
        <v>5</v>
      </c>
      <c r="T830" s="15"/>
      <c r="U830" s="15"/>
      <c r="V830" s="15">
        <v>0</v>
      </c>
      <c r="W830" s="15">
        <v>4</v>
      </c>
      <c r="X830" s="15">
        <v>0</v>
      </c>
      <c r="Y830" s="15">
        <v>0</v>
      </c>
      <c r="Z830" s="15">
        <v>0</v>
      </c>
      <c r="AA830" s="15">
        <v>2</v>
      </c>
      <c r="AB830" s="15">
        <v>0</v>
      </c>
      <c r="AC830" s="15" t="s">
        <v>138</v>
      </c>
      <c r="AD830" s="15" t="s">
        <v>139</v>
      </c>
      <c r="AE830" s="15">
        <v>34.799999999999997</v>
      </c>
      <c r="AF830" s="15">
        <v>7</v>
      </c>
      <c r="AG830" s="15">
        <v>1</v>
      </c>
      <c r="AH830" s="15">
        <v>0.4</v>
      </c>
      <c r="AI830" s="15">
        <v>1.3</v>
      </c>
      <c r="AJ830" s="16">
        <f t="shared" si="411"/>
        <v>0.9</v>
      </c>
      <c r="AK830" s="16" t="s">
        <v>135</v>
      </c>
      <c r="AL830" s="16" t="s">
        <v>135</v>
      </c>
      <c r="AM830" s="15" t="s">
        <v>140</v>
      </c>
      <c r="AN830" s="16">
        <f t="shared" si="412"/>
        <v>2</v>
      </c>
      <c r="AO830" s="16">
        <v>0</v>
      </c>
      <c r="AP830" s="16">
        <v>0</v>
      </c>
      <c r="AQ830" s="16">
        <v>0</v>
      </c>
      <c r="AR830" s="16">
        <v>0</v>
      </c>
      <c r="AS830" s="16">
        <v>0</v>
      </c>
      <c r="AT830" s="16" t="s">
        <v>135</v>
      </c>
      <c r="AU830" s="17">
        <f t="shared" si="413"/>
        <v>0</v>
      </c>
      <c r="AV830" s="17"/>
      <c r="AW830" s="17">
        <f>VLOOKUP(I830,ABNT5101!$I$3:$J$9,2)</f>
        <v>7.5</v>
      </c>
      <c r="AX830" s="17">
        <f>VLOOKUP(I830,ABNT5101!$I$3:$M$9,5)</f>
        <v>0.18</v>
      </c>
      <c r="AY830" s="131" t="str">
        <f>_xlfn.XLOOKUP(I830,ABNT5101!$I:$I,ABNT5101!$L:$L)</f>
        <v>-</v>
      </c>
      <c r="AZ830" s="131">
        <f>_xlfn.XLOOKUP(I830,ABNT5101!$I:$I,ABNT5101!M:M)</f>
        <v>0.18</v>
      </c>
      <c r="BA830" s="131" t="str">
        <f>_xlfn.XLOOKUP(I830,ABNT5101!$I:$I,ABNT5101!N:N)</f>
        <v>-</v>
      </c>
      <c r="BB830" s="131">
        <f>_xlfn.XLOOKUP(I830,ABNT5101!$I:$I,ABNT5101!O:O)</f>
        <v>16</v>
      </c>
      <c r="BC830" s="18" t="str">
        <f t="shared" si="414"/>
        <v>ATENDE</v>
      </c>
      <c r="BD830" s="19">
        <f t="shared" si="415"/>
        <v>0.16799999999999993</v>
      </c>
      <c r="BE830" s="19">
        <f t="shared" si="416"/>
        <v>1.166666666666667</v>
      </c>
      <c r="BF830" s="19" t="str">
        <f t="shared" si="417"/>
        <v>-</v>
      </c>
      <c r="BG830" s="35">
        <v>8.76</v>
      </c>
      <c r="BH830" s="35">
        <v>0.39</v>
      </c>
      <c r="BI830" s="20"/>
      <c r="BJ830" s="20"/>
      <c r="BK830" s="21"/>
      <c r="BL830" s="20"/>
      <c r="BM830" s="18" t="str">
        <f t="shared" si="418"/>
        <v>ATENDE</v>
      </c>
      <c r="BN830" s="18" t="str">
        <f t="shared" si="419"/>
        <v>ATENDE</v>
      </c>
      <c r="BO830" s="18" t="str">
        <f t="shared" si="420"/>
        <v>ATENDE</v>
      </c>
      <c r="BP830" s="18" t="str">
        <f t="shared" si="421"/>
        <v>ATENDE</v>
      </c>
      <c r="BQ830" s="22" t="str">
        <f t="shared" si="422"/>
        <v>C5</v>
      </c>
      <c r="BR830" s="22" t="str">
        <f t="shared" si="444"/>
        <v>P6</v>
      </c>
      <c r="BS830" s="23">
        <f t="shared" si="423"/>
        <v>1.19</v>
      </c>
      <c r="BT830" s="20">
        <v>6.57</v>
      </c>
      <c r="BU830" s="20">
        <v>2.0299999999999998</v>
      </c>
      <c r="BV830" s="132">
        <f>IF(BR830="-","-",_xlfn.XLOOKUP(BR830,ABNT5101!$B$4:$B$9,ABNT5101!$C$4:$C$9))</f>
        <v>3</v>
      </c>
      <c r="BW830" s="132">
        <f>IF(BR830="-","-",_xlfn.XLOOKUP(BR830,ABNT5101!$B$4:$B$9,ABNT5101!$D$4:$D$9))</f>
        <v>0.6</v>
      </c>
      <c r="BX830" s="18" t="str">
        <f t="shared" si="424"/>
        <v>ATENDE</v>
      </c>
      <c r="BY830" s="18" t="str">
        <f t="shared" si="425"/>
        <v>ATENDE</v>
      </c>
      <c r="BZ830" s="18" t="str">
        <f t="shared" si="426"/>
        <v>ATENDE</v>
      </c>
      <c r="CA830" s="22" t="str">
        <f t="shared" si="445"/>
        <v>P6</v>
      </c>
      <c r="CB830" s="23">
        <f t="shared" si="427"/>
        <v>0.39666666666666672</v>
      </c>
      <c r="CC830" s="22">
        <v>4.1900000000000004</v>
      </c>
      <c r="CD830" s="22">
        <v>1.64</v>
      </c>
      <c r="CE830" s="130">
        <f>IF(CA830="-","-",_xlfn.XLOOKUP(CA830,ABNT5101!$B$4:$B$9,ABNT5101!$C$4:$C$9))</f>
        <v>3</v>
      </c>
      <c r="CF830" s="130">
        <f>IF(CA830="-","-",_xlfn.XLOOKUP(CA830,ABNT5101!$B$4:$B$9,ABNT5101!$D$4:$D$9))</f>
        <v>0.6</v>
      </c>
      <c r="CG830" s="18" t="str">
        <f t="shared" si="428"/>
        <v>ATENDE</v>
      </c>
      <c r="CH830" s="18" t="str">
        <f t="shared" si="429"/>
        <v>ATENDE</v>
      </c>
      <c r="CI830" s="18" t="str">
        <f t="shared" si="430"/>
        <v>ATENDE</v>
      </c>
      <c r="CJ830" s="133" t="str">
        <f>_xlfn.XLOOKUP(CK830,'Banco de dados'!$B:$B,'Banco de dados'!$D:$D)</f>
        <v>LEDSTAR</v>
      </c>
      <c r="CK830" s="36" t="s">
        <v>709</v>
      </c>
      <c r="CL830" s="24" t="str">
        <f>_xlfn.XLOOKUP(CK830,'Banco de dados'!$B:$B,'Banco de dados'!$E:$E)</f>
        <v>LUM LED SL VT 9.1 35W</v>
      </c>
      <c r="CM830" s="24"/>
      <c r="CN830" s="24" t="e">
        <f>IF(CM830="-","-",_xlfn.XLOOKUP(CM830,'Banco de dados'!$B:$B,'Banco de dados'!$E:$E))</f>
        <v>#N/A</v>
      </c>
      <c r="CO830" s="26">
        <f t="shared" si="437"/>
        <v>1</v>
      </c>
      <c r="CP830" s="24">
        <f>_xlfn.XLOOKUP(CK830,'Banco de dados'!$B:$B,'Banco de dados'!$H:$H)</f>
        <v>35</v>
      </c>
      <c r="CQ830" s="24">
        <f>_xlfn.XLOOKUP(CM830,'Banco de dados'!$B:$B,'Banco de dados'!$H:$H)</f>
        <v>0</v>
      </c>
      <c r="CR830" s="24">
        <f>_xlfn.XLOOKUP(CK830,'Banco de dados'!$B:$B,'Banco de dados'!$F:$F)</f>
        <v>5955.62</v>
      </c>
      <c r="CS830" s="24">
        <f>_xlfn.XLOOKUP(CM830,'Banco de dados'!$B:$B,'Banco de dados'!$F:$F)</f>
        <v>0</v>
      </c>
      <c r="CT830" s="25">
        <v>0</v>
      </c>
      <c r="CU830" s="25"/>
      <c r="CV830" s="24" t="str">
        <f>IF(AI830&lt;=0.5,"Curto I",IF(AND(AI830&gt;='Braços de IP'!$B$9,AI830&lt;='Braços de IP'!$D$9),'Braços de IP'!$E$9,IF(AND(AI830&gt;='Braços de IP'!$B$10,AI830&lt;='Braços de IP'!$D$10),'Braços de IP'!$E$10,IF(AND(AI830&gt;='Braços de IP'!$B$11,AI830&lt;='Braços de IP'!$D$11),'Braços de IP'!$E$11,IF(AND(AI830&gt;='Braços de IP'!$B$12,AI830&lt;='Braços de IP'!$D$12),'Braços de IP'!$E$12,IF(AND(AI830&gt;='Braços de IP'!$B$13,AI830&lt;='Braços de IP'!$D$13),'Braços de IP'!$E$13,IF(AND(AI830&gt;='Braços de IP'!$B$14,AI830&lt;='Braços de IP'!$D$14),'Braços de IP'!$E$14,"ERRO")))))))</f>
        <v>Curto II</v>
      </c>
      <c r="CW830" s="25"/>
      <c r="CX830" s="24" t="str">
        <f>IF($CW830="","",VLOOKUP($CW830,'Braços de IP'!$E$9:$I$15,2,0))</f>
        <v/>
      </c>
      <c r="CY830" s="27" t="str">
        <f>IF($CW830="","",VLOOKUP($CW830,'Braços de IP'!$E$9:$I$15,5,0))</f>
        <v/>
      </c>
      <c r="CZ830" s="24"/>
      <c r="DA830" s="24"/>
      <c r="DB830" s="24"/>
      <c r="DC830" s="24"/>
      <c r="DD830" s="24"/>
      <c r="DE830" s="24"/>
      <c r="DF830" s="28">
        <f t="shared" si="438"/>
        <v>35</v>
      </c>
      <c r="DG830" s="29">
        <f t="shared" si="439"/>
        <v>100</v>
      </c>
      <c r="DH830" s="28">
        <f t="shared" si="440"/>
        <v>135</v>
      </c>
      <c r="DI830" s="30">
        <f t="shared" si="441"/>
        <v>0.65</v>
      </c>
      <c r="DJ830" s="31"/>
      <c r="DK830" s="32"/>
      <c r="DL830" s="15" t="s">
        <v>141</v>
      </c>
      <c r="DM830" s="15"/>
      <c r="DO830" s="33">
        <f t="shared" si="442"/>
        <v>0.70085470085470081</v>
      </c>
    </row>
    <row r="831" spans="1:119" ht="15.75" hidden="1" customHeight="1" x14ac:dyDescent="0.3">
      <c r="C831" t="s">
        <v>1006</v>
      </c>
      <c r="D831" s="15">
        <v>277</v>
      </c>
      <c r="E831" s="15" t="s">
        <v>132</v>
      </c>
      <c r="F831" s="15" t="s">
        <v>450</v>
      </c>
      <c r="G831" s="15">
        <v>-29.994925179999999</v>
      </c>
      <c r="H831" s="15">
        <v>-50.128910789999999</v>
      </c>
      <c r="I831" s="15" t="s">
        <v>134</v>
      </c>
      <c r="J831" s="15" t="s">
        <v>135</v>
      </c>
      <c r="K831" s="15" t="s">
        <v>136</v>
      </c>
      <c r="L831" s="15" t="s">
        <v>148</v>
      </c>
      <c r="M831" s="15">
        <v>100</v>
      </c>
      <c r="N831" s="15">
        <v>17</v>
      </c>
      <c r="O831" s="15">
        <v>0</v>
      </c>
      <c r="P831" s="15">
        <f t="shared" si="436"/>
        <v>200</v>
      </c>
      <c r="Q831" s="20">
        <v>2</v>
      </c>
      <c r="R831" s="16">
        <v>3.5</v>
      </c>
      <c r="S831" s="16">
        <v>5</v>
      </c>
      <c r="T831" s="15"/>
      <c r="U831" s="15"/>
      <c r="V831" s="15">
        <v>0</v>
      </c>
      <c r="W831" s="15">
        <v>4</v>
      </c>
      <c r="X831" s="15">
        <v>0</v>
      </c>
      <c r="Y831" s="15">
        <v>0</v>
      </c>
      <c r="Z831" s="15">
        <v>0</v>
      </c>
      <c r="AA831" s="15">
        <v>2</v>
      </c>
      <c r="AB831" s="15">
        <v>0</v>
      </c>
      <c r="AC831" s="15" t="s">
        <v>138</v>
      </c>
      <c r="AD831" s="15" t="s">
        <v>139</v>
      </c>
      <c r="AE831" s="15">
        <v>34.799999999999997</v>
      </c>
      <c r="AF831" s="15">
        <v>7</v>
      </c>
      <c r="AG831" s="15">
        <v>1</v>
      </c>
      <c r="AH831" s="15">
        <v>0.4</v>
      </c>
      <c r="AI831" s="15">
        <v>1.3</v>
      </c>
      <c r="AJ831" s="16">
        <f t="shared" si="411"/>
        <v>0.9</v>
      </c>
      <c r="AK831" s="16" t="s">
        <v>135</v>
      </c>
      <c r="AL831" s="16" t="s">
        <v>135</v>
      </c>
      <c r="AM831" s="15" t="s">
        <v>140</v>
      </c>
      <c r="AN831" s="16">
        <f t="shared" si="412"/>
        <v>2</v>
      </c>
      <c r="AO831" s="16">
        <v>0</v>
      </c>
      <c r="AP831" s="16">
        <v>0</v>
      </c>
      <c r="AQ831" s="16">
        <v>0</v>
      </c>
      <c r="AR831" s="16">
        <v>0</v>
      </c>
      <c r="AS831" s="16">
        <v>0</v>
      </c>
      <c r="AT831" s="16" t="s">
        <v>135</v>
      </c>
      <c r="AU831" s="17">
        <f t="shared" si="413"/>
        <v>0</v>
      </c>
      <c r="AV831" s="17"/>
      <c r="AW831" s="17">
        <f>VLOOKUP(I831,ABNT5101!$I$3:$J$9,2)</f>
        <v>7.5</v>
      </c>
      <c r="AX831" s="17">
        <f>VLOOKUP(I831,ABNT5101!$I$3:$M$9,5)</f>
        <v>0.18</v>
      </c>
      <c r="AY831" s="131" t="str">
        <f>_xlfn.XLOOKUP(I831,ABNT5101!$I:$I,ABNT5101!$L:$L)</f>
        <v>-</v>
      </c>
      <c r="AZ831" s="131">
        <f>_xlfn.XLOOKUP(I831,ABNT5101!$I:$I,ABNT5101!M:M)</f>
        <v>0.18</v>
      </c>
      <c r="BA831" s="131" t="str">
        <f>_xlfn.XLOOKUP(I831,ABNT5101!$I:$I,ABNT5101!N:N)</f>
        <v>-</v>
      </c>
      <c r="BB831" s="131">
        <f>_xlfn.XLOOKUP(I831,ABNT5101!$I:$I,ABNT5101!O:O)</f>
        <v>16</v>
      </c>
      <c r="BC831" s="18" t="str">
        <f t="shared" si="414"/>
        <v>ATENDE</v>
      </c>
      <c r="BD831" s="19">
        <f t="shared" si="415"/>
        <v>0.43333333333333335</v>
      </c>
      <c r="BE831" s="19">
        <f t="shared" si="416"/>
        <v>1.4444444444444446</v>
      </c>
      <c r="BF831" s="19" t="str">
        <f t="shared" si="417"/>
        <v>-</v>
      </c>
      <c r="BG831" s="35">
        <v>10.75</v>
      </c>
      <c r="BH831" s="35">
        <v>0.44</v>
      </c>
      <c r="BI831" s="20"/>
      <c r="BJ831" s="20"/>
      <c r="BK831" s="21"/>
      <c r="BL831" s="20"/>
      <c r="BM831" s="18" t="str">
        <f t="shared" si="418"/>
        <v>ATENDE</v>
      </c>
      <c r="BN831" s="18" t="str">
        <f t="shared" si="419"/>
        <v>ATENDE</v>
      </c>
      <c r="BO831" s="18" t="str">
        <f t="shared" si="420"/>
        <v>ATENDE</v>
      </c>
      <c r="BP831" s="18" t="str">
        <f t="shared" si="421"/>
        <v>ATENDE</v>
      </c>
      <c r="BQ831" s="22" t="str">
        <f t="shared" si="422"/>
        <v>C5</v>
      </c>
      <c r="BR831" s="22" t="str">
        <f t="shared" si="444"/>
        <v>P6</v>
      </c>
      <c r="BS831" s="23">
        <f t="shared" si="423"/>
        <v>0.42666666666666675</v>
      </c>
      <c r="BT831" s="20">
        <v>4.28</v>
      </c>
      <c r="BU831" s="20">
        <v>1.08</v>
      </c>
      <c r="BV831" s="132">
        <f>IF(BR831="-","-",_xlfn.XLOOKUP(BR831,ABNT5101!$B$4:$B$9,ABNT5101!$C$4:$C$9))</f>
        <v>3</v>
      </c>
      <c r="BW831" s="132">
        <f>IF(BR831="-","-",_xlfn.XLOOKUP(BR831,ABNT5101!$B$4:$B$9,ABNT5101!$D$4:$D$9))</f>
        <v>0.6</v>
      </c>
      <c r="BX831" s="18" t="str">
        <f t="shared" si="424"/>
        <v>ATENDE</v>
      </c>
      <c r="BY831" s="18" t="str">
        <f t="shared" si="425"/>
        <v>ATENDE</v>
      </c>
      <c r="BZ831" s="18" t="str">
        <f t="shared" si="426"/>
        <v>ATENDE</v>
      </c>
      <c r="CA831" s="22" t="str">
        <f t="shared" si="445"/>
        <v>P6</v>
      </c>
      <c r="CB831" s="23">
        <f t="shared" si="427"/>
        <v>1.3833333333333333</v>
      </c>
      <c r="CC831" s="22">
        <v>7.15</v>
      </c>
      <c r="CD831" s="22">
        <v>4.1100000000000003</v>
      </c>
      <c r="CE831" s="130">
        <f>IF(CA831="-","-",_xlfn.XLOOKUP(CA831,ABNT5101!$B$4:$B$9,ABNT5101!$C$4:$C$9))</f>
        <v>3</v>
      </c>
      <c r="CF831" s="130">
        <f>IF(CA831="-","-",_xlfn.XLOOKUP(CA831,ABNT5101!$B$4:$B$9,ABNT5101!$D$4:$D$9))</f>
        <v>0.6</v>
      </c>
      <c r="CG831" s="18" t="str">
        <f t="shared" si="428"/>
        <v>ATENDE</v>
      </c>
      <c r="CH831" s="18" t="str">
        <f t="shared" si="429"/>
        <v>ATENDE</v>
      </c>
      <c r="CI831" s="18" t="str">
        <f t="shared" si="430"/>
        <v>ATENDE</v>
      </c>
      <c r="CJ831" s="133" t="str">
        <f>_xlfn.XLOOKUP(CK831,'Banco de dados'!$B:$B,'Banco de dados'!$D:$D)</f>
        <v>SX LIGHTING</v>
      </c>
      <c r="CK831" s="36" t="s">
        <v>803</v>
      </c>
      <c r="CL831" s="24" t="str">
        <f>_xlfn.XLOOKUP(CK831,'Banco de dados'!$B:$B,'Banco de dados'!$E:$E)</f>
        <v>SXINEVO040K40L12CZF7PHF</v>
      </c>
      <c r="CM831" s="24"/>
      <c r="CN831" s="24" t="e">
        <f>IF(CM831="-","-",_xlfn.XLOOKUP(CM831,'Banco de dados'!$B:$B,'Banco de dados'!$E:$E))</f>
        <v>#N/A</v>
      </c>
      <c r="CO831" s="26">
        <f t="shared" si="437"/>
        <v>1</v>
      </c>
      <c r="CP831" s="24">
        <f>_xlfn.XLOOKUP(CK831,'Banco de dados'!$B:$B,'Banco de dados'!$H:$H)</f>
        <v>39</v>
      </c>
      <c r="CQ831" s="24">
        <f>_xlfn.XLOOKUP(CM831,'Banco de dados'!$B:$B,'Banco de dados'!$H:$H)</f>
        <v>0</v>
      </c>
      <c r="CR831" s="24">
        <f>_xlfn.XLOOKUP(CK831,'Banco de dados'!$B:$B,'Banco de dados'!$F:$F)</f>
        <v>6552</v>
      </c>
      <c r="CS831" s="24">
        <f>_xlfn.XLOOKUP(CM831,'Banco de dados'!$B:$B,'Banco de dados'!$F:$F)</f>
        <v>0</v>
      </c>
      <c r="CT831" s="25">
        <v>0</v>
      </c>
      <c r="CU831" s="25"/>
      <c r="CV831" s="24" t="str">
        <f>IF(AI831&lt;=0.5,"Curto I",IF(AND(AI831&gt;='Braços de IP'!$B$9,AI831&lt;='Braços de IP'!$D$9),'Braços de IP'!$E$9,IF(AND(AI831&gt;='Braços de IP'!$B$10,AI831&lt;='Braços de IP'!$D$10),'Braços de IP'!$E$10,IF(AND(AI831&gt;='Braços de IP'!$B$11,AI831&lt;='Braços de IP'!$D$11),'Braços de IP'!$E$11,IF(AND(AI831&gt;='Braços de IP'!$B$12,AI831&lt;='Braços de IP'!$D$12),'Braços de IP'!$E$12,IF(AND(AI831&gt;='Braços de IP'!$B$13,AI831&lt;='Braços de IP'!$D$13),'Braços de IP'!$E$13,IF(AND(AI831&gt;='Braços de IP'!$B$14,AI831&lt;='Braços de IP'!$D$14),'Braços de IP'!$E$14,"ERRO")))))))</f>
        <v>Curto II</v>
      </c>
      <c r="CW831" s="25"/>
      <c r="CX831" s="24" t="str">
        <f>IF($CW831="","",VLOOKUP($CW831,'Braços de IP'!$E$9:$I$15,2,0))</f>
        <v/>
      </c>
      <c r="CY831" s="27" t="str">
        <f>IF($CW831="","",VLOOKUP($CW831,'Braços de IP'!$E$9:$I$15,5,0))</f>
        <v/>
      </c>
      <c r="CZ831" s="24"/>
      <c r="DA831" s="24"/>
      <c r="DB831" s="24"/>
      <c r="DC831" s="24"/>
      <c r="DD831" s="24"/>
      <c r="DE831" s="24"/>
      <c r="DF831" s="28">
        <f t="shared" si="438"/>
        <v>39</v>
      </c>
      <c r="DG831" s="29">
        <f t="shared" si="439"/>
        <v>100</v>
      </c>
      <c r="DH831" s="28">
        <f t="shared" si="440"/>
        <v>139</v>
      </c>
      <c r="DI831" s="30">
        <f t="shared" si="441"/>
        <v>0.61</v>
      </c>
      <c r="DJ831" s="31"/>
      <c r="DK831" s="32"/>
      <c r="DL831" s="15" t="s">
        <v>141</v>
      </c>
      <c r="DM831" s="15"/>
      <c r="DO831" s="33">
        <f t="shared" si="442"/>
        <v>0.66666666666666663</v>
      </c>
    </row>
    <row r="832" spans="1:119" ht="15.75" hidden="1" customHeight="1" x14ac:dyDescent="0.3">
      <c r="C832" t="s">
        <v>1006</v>
      </c>
      <c r="D832" s="15">
        <v>277</v>
      </c>
      <c r="E832" s="15" t="s">
        <v>132</v>
      </c>
      <c r="F832" s="15" t="s">
        <v>450</v>
      </c>
      <c r="G832" s="15">
        <v>-29.994925179999999</v>
      </c>
      <c r="H832" s="15">
        <v>-50.128910789999999</v>
      </c>
      <c r="I832" s="15" t="s">
        <v>134</v>
      </c>
      <c r="J832" s="15" t="s">
        <v>135</v>
      </c>
      <c r="K832" s="15" t="s">
        <v>136</v>
      </c>
      <c r="L832" s="15" t="s">
        <v>148</v>
      </c>
      <c r="M832" s="15">
        <v>100</v>
      </c>
      <c r="N832" s="15">
        <v>17</v>
      </c>
      <c r="O832" s="15">
        <v>0</v>
      </c>
      <c r="P832" s="15">
        <f t="shared" si="436"/>
        <v>200</v>
      </c>
      <c r="Q832" s="20">
        <v>2</v>
      </c>
      <c r="R832" s="16">
        <v>3.5</v>
      </c>
      <c r="S832" s="16">
        <v>5</v>
      </c>
      <c r="T832" s="15"/>
      <c r="U832" s="15"/>
      <c r="V832" s="15">
        <v>0</v>
      </c>
      <c r="W832" s="15">
        <v>4</v>
      </c>
      <c r="X832" s="15">
        <v>0</v>
      </c>
      <c r="Y832" s="15">
        <v>0</v>
      </c>
      <c r="Z832" s="15">
        <v>0</v>
      </c>
      <c r="AA832" s="15">
        <v>2</v>
      </c>
      <c r="AB832" s="15">
        <v>0</v>
      </c>
      <c r="AC832" s="15" t="s">
        <v>138</v>
      </c>
      <c r="AD832" s="15" t="s">
        <v>139</v>
      </c>
      <c r="AE832" s="15">
        <v>34.799999999999997</v>
      </c>
      <c r="AF832" s="15">
        <v>7</v>
      </c>
      <c r="AG832" s="15">
        <v>1</v>
      </c>
      <c r="AH832" s="15">
        <v>0.4</v>
      </c>
      <c r="AI832" s="15">
        <v>1.3</v>
      </c>
      <c r="AJ832" s="16">
        <f t="shared" si="411"/>
        <v>0.9</v>
      </c>
      <c r="AK832" s="16" t="s">
        <v>135</v>
      </c>
      <c r="AL832" s="16" t="s">
        <v>135</v>
      </c>
      <c r="AM832" s="15" t="s">
        <v>140</v>
      </c>
      <c r="AN832" s="16">
        <f t="shared" si="412"/>
        <v>2</v>
      </c>
      <c r="AO832" s="16">
        <v>0</v>
      </c>
      <c r="AP832" s="16">
        <v>0</v>
      </c>
      <c r="AQ832" s="16">
        <v>0</v>
      </c>
      <c r="AR832" s="16">
        <v>0</v>
      </c>
      <c r="AS832" s="16">
        <v>0</v>
      </c>
      <c r="AT832" s="16" t="s">
        <v>135</v>
      </c>
      <c r="AU832" s="17">
        <f t="shared" si="413"/>
        <v>0</v>
      </c>
      <c r="AV832" s="17"/>
      <c r="AW832" s="17">
        <f>VLOOKUP(I832,ABNT5101!$I$3:$J$9,2)</f>
        <v>7.5</v>
      </c>
      <c r="AX832" s="17">
        <f>VLOOKUP(I832,ABNT5101!$I$3:$M$9,5)</f>
        <v>0.18</v>
      </c>
      <c r="AY832" s="131" t="str">
        <f>_xlfn.XLOOKUP(I832,ABNT5101!$I:$I,ABNT5101!$L:$L)</f>
        <v>-</v>
      </c>
      <c r="AZ832" s="131">
        <f>_xlfn.XLOOKUP(I832,ABNT5101!$I:$I,ABNT5101!M:M)</f>
        <v>0.18</v>
      </c>
      <c r="BA832" s="131" t="str">
        <f>_xlfn.XLOOKUP(I832,ABNT5101!$I:$I,ABNT5101!N:N)</f>
        <v>-</v>
      </c>
      <c r="BB832" s="131">
        <f>_xlfn.XLOOKUP(I832,ABNT5101!$I:$I,ABNT5101!O:O)</f>
        <v>16</v>
      </c>
      <c r="BC832" s="18" t="str">
        <f t="shared" si="414"/>
        <v>ATENDE</v>
      </c>
      <c r="BD832" s="19">
        <f t="shared" si="415"/>
        <v>0.23333333333333339</v>
      </c>
      <c r="BE832" s="19">
        <f t="shared" si="416"/>
        <v>1.3888888888888888</v>
      </c>
      <c r="BF832" s="19" t="str">
        <f t="shared" si="417"/>
        <v>-</v>
      </c>
      <c r="BG832" s="35">
        <v>9.25</v>
      </c>
      <c r="BH832" s="35">
        <v>0.43</v>
      </c>
      <c r="BI832" s="20"/>
      <c r="BJ832" s="20"/>
      <c r="BK832" s="21"/>
      <c r="BL832" s="20"/>
      <c r="BM832" s="18" t="str">
        <f t="shared" si="418"/>
        <v>ATENDE</v>
      </c>
      <c r="BN832" s="18" t="str">
        <f t="shared" si="419"/>
        <v>ATENDE</v>
      </c>
      <c r="BO832" s="18" t="str">
        <f t="shared" si="420"/>
        <v>ATENDE</v>
      </c>
      <c r="BP832" s="18" t="str">
        <f t="shared" si="421"/>
        <v>ATENDE</v>
      </c>
      <c r="BQ832" s="22" t="str">
        <f t="shared" si="422"/>
        <v>C5</v>
      </c>
      <c r="BR832" s="22" t="str">
        <f t="shared" si="444"/>
        <v>P6</v>
      </c>
      <c r="BS832" s="23">
        <f t="shared" si="423"/>
        <v>0.20666666666666678</v>
      </c>
      <c r="BT832" s="20">
        <v>3.62</v>
      </c>
      <c r="BU832" s="20">
        <v>1.3</v>
      </c>
      <c r="BV832" s="132">
        <f>IF(BR832="-","-",_xlfn.XLOOKUP(BR832,ABNT5101!$B$4:$B$9,ABNT5101!$C$4:$C$9))</f>
        <v>3</v>
      </c>
      <c r="BW832" s="132">
        <f>IF(BR832="-","-",_xlfn.XLOOKUP(BR832,ABNT5101!$B$4:$B$9,ABNT5101!$D$4:$D$9))</f>
        <v>0.6</v>
      </c>
      <c r="BX832" s="18" t="str">
        <f t="shared" si="424"/>
        <v>ATENDE</v>
      </c>
      <c r="BY832" s="18" t="str">
        <f t="shared" si="425"/>
        <v>ATENDE</v>
      </c>
      <c r="BZ832" s="18" t="str">
        <f t="shared" si="426"/>
        <v>ATENDE</v>
      </c>
      <c r="CA832" s="22" t="str">
        <f t="shared" si="445"/>
        <v>P6</v>
      </c>
      <c r="CB832" s="23">
        <f t="shared" si="427"/>
        <v>0.8</v>
      </c>
      <c r="CC832" s="22">
        <v>5.4</v>
      </c>
      <c r="CD832" s="22">
        <v>3.06</v>
      </c>
      <c r="CE832" s="130">
        <f>IF(CA832="-","-",_xlfn.XLOOKUP(CA832,ABNT5101!$B$4:$B$9,ABNT5101!$C$4:$C$9))</f>
        <v>3</v>
      </c>
      <c r="CF832" s="130">
        <f>IF(CA832="-","-",_xlfn.XLOOKUP(CA832,ABNT5101!$B$4:$B$9,ABNT5101!$D$4:$D$9))</f>
        <v>0.6</v>
      </c>
      <c r="CG832" s="18" t="str">
        <f t="shared" si="428"/>
        <v>ATENDE</v>
      </c>
      <c r="CH832" s="18" t="str">
        <f t="shared" si="429"/>
        <v>ATENDE</v>
      </c>
      <c r="CI832" s="18" t="str">
        <f t="shared" si="430"/>
        <v>ATENDE</v>
      </c>
      <c r="CJ832" s="133" t="str">
        <f>_xlfn.XLOOKUP(CK832,'Banco de dados'!$B:$B,'Banco de dados'!$D:$D)</f>
        <v>TECNOWATT</v>
      </c>
      <c r="CK832" s="36" t="s">
        <v>824</v>
      </c>
      <c r="CL832" s="24" t="str">
        <f>_xlfn.XLOOKUP(CK832,'Banco de dados'!$B:$B,'Banco de dados'!$E:$E)</f>
        <v>SIGSAGPTLRRSSNDL_30W_38IBBRS
1-10C1MUN6.5</v>
      </c>
      <c r="CM832" s="24"/>
      <c r="CN832" s="24" t="e">
        <f>IF(CM832="-","-",_xlfn.XLOOKUP(CM832,'Banco de dados'!$B:$B,'Banco de dados'!$E:$E))</f>
        <v>#N/A</v>
      </c>
      <c r="CO832" s="26">
        <f t="shared" si="437"/>
        <v>1</v>
      </c>
      <c r="CP832" s="24">
        <f>_xlfn.XLOOKUP(CK832,'Banco de dados'!$B:$B,'Banco de dados'!$H:$H)</f>
        <v>30</v>
      </c>
      <c r="CQ832" s="24">
        <f>_xlfn.XLOOKUP(CM832,'Banco de dados'!$B:$B,'Banco de dados'!$H:$H)</f>
        <v>0</v>
      </c>
      <c r="CR832" s="24">
        <f>_xlfn.XLOOKUP(CK832,'Banco de dados'!$B:$B,'Banco de dados'!$F:$F)</f>
        <v>5266</v>
      </c>
      <c r="CS832" s="24">
        <f>_xlfn.XLOOKUP(CM832,'Banco de dados'!$B:$B,'Banco de dados'!$F:$F)</f>
        <v>0</v>
      </c>
      <c r="CT832" s="25">
        <v>0</v>
      </c>
      <c r="CU832" s="25"/>
      <c r="CV832" s="24" t="str">
        <f>IF(AI832&lt;=0.5,"Curto I",IF(AND(AI832&gt;='Braços de IP'!$B$9,AI832&lt;='Braços de IP'!$D$9),'Braços de IP'!$E$9,IF(AND(AI832&gt;='Braços de IP'!$B$10,AI832&lt;='Braços de IP'!$D$10),'Braços de IP'!$E$10,IF(AND(AI832&gt;='Braços de IP'!$B$11,AI832&lt;='Braços de IP'!$D$11),'Braços de IP'!$E$11,IF(AND(AI832&gt;='Braços de IP'!$B$12,AI832&lt;='Braços de IP'!$D$12),'Braços de IP'!$E$12,IF(AND(AI832&gt;='Braços de IP'!$B$13,AI832&lt;='Braços de IP'!$D$13),'Braços de IP'!$E$13,IF(AND(AI832&gt;='Braços de IP'!$B$14,AI832&lt;='Braços de IP'!$D$14),'Braços de IP'!$E$14,"ERRO")))))))</f>
        <v>Curto II</v>
      </c>
      <c r="CW832" s="25"/>
      <c r="CX832" s="24" t="str">
        <f>IF($CW832="","",VLOOKUP($CW832,'Braços de IP'!$E$9:$I$15,2,0))</f>
        <v/>
      </c>
      <c r="CY832" s="27" t="str">
        <f>IF($CW832="","",VLOOKUP($CW832,'Braços de IP'!$E$9:$I$15,5,0))</f>
        <v/>
      </c>
      <c r="CZ832" s="24"/>
      <c r="DA832" s="24"/>
      <c r="DB832" s="24"/>
      <c r="DC832" s="24"/>
      <c r="DD832" s="24"/>
      <c r="DE832" s="24"/>
      <c r="DF832" s="28">
        <f t="shared" si="438"/>
        <v>30</v>
      </c>
      <c r="DG832" s="29">
        <f t="shared" si="439"/>
        <v>100</v>
      </c>
      <c r="DH832" s="28">
        <f t="shared" si="440"/>
        <v>130</v>
      </c>
      <c r="DI832" s="30">
        <f t="shared" si="441"/>
        <v>0.7</v>
      </c>
      <c r="DJ832" s="31"/>
      <c r="DK832" s="32"/>
      <c r="DL832" s="15" t="s">
        <v>141</v>
      </c>
      <c r="DM832" s="15"/>
      <c r="DO832" s="33">
        <f t="shared" si="442"/>
        <v>0.74358974358974361</v>
      </c>
    </row>
    <row r="833" spans="1:119" ht="15.75" hidden="1" customHeight="1" x14ac:dyDescent="0.3">
      <c r="C833" t="s">
        <v>1006</v>
      </c>
      <c r="D833" s="15">
        <v>278</v>
      </c>
      <c r="E833" s="15" t="s">
        <v>132</v>
      </c>
      <c r="F833" s="15" t="s">
        <v>451</v>
      </c>
      <c r="G833" s="15">
        <v>-29.993483650000002</v>
      </c>
      <c r="H833" s="15">
        <v>-50.128321759999999</v>
      </c>
      <c r="I833" s="15" t="s">
        <v>154</v>
      </c>
      <c r="J833" s="15" t="s">
        <v>135</v>
      </c>
      <c r="K833" s="15" t="s">
        <v>136</v>
      </c>
      <c r="L833" s="15" t="s">
        <v>148</v>
      </c>
      <c r="M833" s="15">
        <v>150</v>
      </c>
      <c r="N833" s="15">
        <v>22</v>
      </c>
      <c r="O833" s="15">
        <v>0</v>
      </c>
      <c r="P833" s="15">
        <f t="shared" si="436"/>
        <v>300</v>
      </c>
      <c r="Q833" s="20">
        <v>2</v>
      </c>
      <c r="R833" s="16">
        <v>2</v>
      </c>
      <c r="S833" s="16">
        <v>8</v>
      </c>
      <c r="T833" s="15"/>
      <c r="U833" s="15"/>
      <c r="V833" s="15">
        <v>0</v>
      </c>
      <c r="W833" s="15">
        <v>2</v>
      </c>
      <c r="X833" s="15">
        <v>0</v>
      </c>
      <c r="Y833" s="15">
        <v>0</v>
      </c>
      <c r="Z833" s="15">
        <v>0</v>
      </c>
      <c r="AA833" s="15">
        <v>0</v>
      </c>
      <c r="AB833" s="15">
        <v>0</v>
      </c>
      <c r="AC833" s="15" t="s">
        <v>138</v>
      </c>
      <c r="AD833" s="15" t="s">
        <v>139</v>
      </c>
      <c r="AE833" s="15">
        <v>29.1</v>
      </c>
      <c r="AF833" s="15">
        <v>7</v>
      </c>
      <c r="AG833" s="15">
        <v>1</v>
      </c>
      <c r="AH833" s="15">
        <v>0.3</v>
      </c>
      <c r="AI833" s="15">
        <v>1.3</v>
      </c>
      <c r="AJ833" s="16">
        <f t="shared" si="411"/>
        <v>1</v>
      </c>
      <c r="AK833" s="16" t="s">
        <v>135</v>
      </c>
      <c r="AL833" s="16" t="s">
        <v>135</v>
      </c>
      <c r="AM833" s="15" t="s">
        <v>140</v>
      </c>
      <c r="AN833" s="16">
        <f t="shared" si="412"/>
        <v>2</v>
      </c>
      <c r="AO833" s="16">
        <v>0</v>
      </c>
      <c r="AP833" s="16">
        <v>0</v>
      </c>
      <c r="AQ833" s="16">
        <v>0</v>
      </c>
      <c r="AR833" s="16">
        <v>0</v>
      </c>
      <c r="AS833" s="16">
        <v>0</v>
      </c>
      <c r="AT833" s="16" t="s">
        <v>135</v>
      </c>
      <c r="AU833" s="17">
        <f t="shared" si="413"/>
        <v>0</v>
      </c>
      <c r="AV833" s="17"/>
      <c r="AW833" s="17">
        <f>VLOOKUP(I833,ABNT5101!$I$3:$J$9,2)</f>
        <v>10</v>
      </c>
      <c r="AX833" s="17">
        <f>VLOOKUP(I833,ABNT5101!$I$3:$M$9,5)</f>
        <v>0.18</v>
      </c>
      <c r="AY833" s="131" t="str">
        <f>_xlfn.XLOOKUP(I833,ABNT5101!$I:$I,ABNT5101!$L:$L)</f>
        <v>-</v>
      </c>
      <c r="AZ833" s="131">
        <f>_xlfn.XLOOKUP(I833,ABNT5101!$I:$I,ABNT5101!M:M)</f>
        <v>0.18</v>
      </c>
      <c r="BA833" s="131" t="str">
        <f>_xlfn.XLOOKUP(I833,ABNT5101!$I:$I,ABNT5101!N:N)</f>
        <v>-</v>
      </c>
      <c r="BB833" s="131">
        <f>_xlfn.XLOOKUP(I833,ABNT5101!$I:$I,ABNT5101!O:O)</f>
        <v>16</v>
      </c>
      <c r="BC833" s="18" t="str">
        <f t="shared" si="414"/>
        <v>ATENDE</v>
      </c>
      <c r="BD833" s="19">
        <f t="shared" si="415"/>
        <v>3.400000000000003E-2</v>
      </c>
      <c r="BE833" s="19">
        <f t="shared" si="416"/>
        <v>1.6666666666666665</v>
      </c>
      <c r="BF833" s="19" t="str">
        <f t="shared" si="417"/>
        <v>-</v>
      </c>
      <c r="BG833" s="35">
        <v>10.34</v>
      </c>
      <c r="BH833" s="35">
        <v>0.48</v>
      </c>
      <c r="BI833" s="20"/>
      <c r="BJ833" s="20"/>
      <c r="BK833" s="21"/>
      <c r="BL833" s="20"/>
      <c r="BM833" s="18" t="str">
        <f t="shared" si="418"/>
        <v>ATENDE</v>
      </c>
      <c r="BN833" s="18" t="str">
        <f t="shared" si="419"/>
        <v>ATENDE</v>
      </c>
      <c r="BO833" s="18" t="str">
        <f t="shared" si="420"/>
        <v>ATENDE</v>
      </c>
      <c r="BP833" s="18" t="str">
        <f t="shared" si="421"/>
        <v>ATENDE</v>
      </c>
      <c r="BQ833" s="22" t="str">
        <f t="shared" si="422"/>
        <v>C4</v>
      </c>
      <c r="BR833" s="22" t="str">
        <f t="shared" si="444"/>
        <v>P6</v>
      </c>
      <c r="BS833" s="23">
        <f t="shared" si="423"/>
        <v>1.9966666666666666</v>
      </c>
      <c r="BT833" s="20">
        <v>8.99</v>
      </c>
      <c r="BU833" s="20">
        <v>4.29</v>
      </c>
      <c r="BV833" s="132">
        <f>IF(BR833="-","-",_xlfn.XLOOKUP(BR833,ABNT5101!$B$4:$B$9,ABNT5101!$C$4:$C$9))</f>
        <v>3</v>
      </c>
      <c r="BW833" s="132">
        <f>IF(BR833="-","-",_xlfn.XLOOKUP(BR833,ABNT5101!$B$4:$B$9,ABNT5101!$D$4:$D$9))</f>
        <v>0.6</v>
      </c>
      <c r="BX833" s="18" t="str">
        <f t="shared" si="424"/>
        <v>ATENDE</v>
      </c>
      <c r="BY833" s="18" t="str">
        <f t="shared" si="425"/>
        <v>ATENDE</v>
      </c>
      <c r="BZ833" s="18" t="str">
        <f t="shared" si="426"/>
        <v>ATENDE</v>
      </c>
      <c r="CA833" s="22" t="str">
        <f t="shared" si="445"/>
        <v>P6</v>
      </c>
      <c r="CB833" s="23">
        <f t="shared" si="427"/>
        <v>0.70666666666666678</v>
      </c>
      <c r="CC833" s="22">
        <v>5.12</v>
      </c>
      <c r="CD833" s="22">
        <v>3.08</v>
      </c>
      <c r="CE833" s="130">
        <f>IF(CA833="-","-",_xlfn.XLOOKUP(CA833,ABNT5101!$B$4:$B$9,ABNT5101!$C$4:$C$9))</f>
        <v>3</v>
      </c>
      <c r="CF833" s="130">
        <f>IF(CA833="-","-",_xlfn.XLOOKUP(CA833,ABNT5101!$B$4:$B$9,ABNT5101!$D$4:$D$9))</f>
        <v>0.6</v>
      </c>
      <c r="CG833" s="18" t="str">
        <f t="shared" si="428"/>
        <v>ATENDE</v>
      </c>
      <c r="CH833" s="18" t="str">
        <f t="shared" si="429"/>
        <v>ATENDE</v>
      </c>
      <c r="CI833" s="18" t="str">
        <f t="shared" si="430"/>
        <v>ATENDE</v>
      </c>
      <c r="CJ833" s="133" t="str">
        <f>_xlfn.XLOOKUP(CK833,'Banco de dados'!$B:$B,'Banco de dados'!$D:$D)</f>
        <v>LEDSTAR</v>
      </c>
      <c r="CK833" s="36" t="s">
        <v>709</v>
      </c>
      <c r="CL833" s="24" t="str">
        <f>_xlfn.XLOOKUP(CK833,'Banco de dados'!$B:$B,'Banco de dados'!$E:$E)</f>
        <v>LUM LED SL VT 9.1 35W</v>
      </c>
      <c r="CM833" s="24"/>
      <c r="CN833" s="24">
        <f>IF(CM833="-","-",_xlfn.XLOOKUP(CM833,'Banco de dados'!$B:$B,'Banco de dados'!$E:$E))</f>
        <v>0</v>
      </c>
      <c r="CO833" s="26">
        <f t="shared" si="437"/>
        <v>1</v>
      </c>
      <c r="CP833" s="24">
        <f>_xlfn.XLOOKUP(CK833,'Banco de dados'!$B:$B,'Banco de dados'!$H:$H)</f>
        <v>35</v>
      </c>
      <c r="CQ833" s="24" t="e">
        <f>_xlfn.XLOOKUP(CM833,'Banco de dados'!$B:$B,'Banco de dados'!$H:$H)</f>
        <v>#N/A</v>
      </c>
      <c r="CR833" s="24">
        <f>_xlfn.XLOOKUP(CK833,'Banco de dados'!$B:$B,'Banco de dados'!$F:$F)</f>
        <v>5955.62</v>
      </c>
      <c r="CS833" s="24">
        <f>_xlfn.XLOOKUP(CM833,'Banco de dados'!$B:$B,'Banco de dados'!$F:$F)</f>
        <v>0</v>
      </c>
      <c r="CT833" s="25">
        <v>0</v>
      </c>
      <c r="CU833" s="25"/>
      <c r="CV833" s="24" t="str">
        <f>IF(AI833&lt;=0.5,"Curto I",IF(AND(AI833&gt;='Braços de IP'!$B$9,AI833&lt;='Braços de IP'!$D$9),'Braços de IP'!$E$9,IF(AND(AI833&gt;='Braços de IP'!$B$10,AI833&lt;='Braços de IP'!$D$10),'Braços de IP'!$E$10,IF(AND(AI833&gt;='Braços de IP'!$B$11,AI833&lt;='Braços de IP'!$D$11),'Braços de IP'!$E$11,IF(AND(AI833&gt;='Braços de IP'!$B$12,AI833&lt;='Braços de IP'!$D$12),'Braços de IP'!$E$12,IF(AND(AI833&gt;='Braços de IP'!$B$13,AI833&lt;='Braços de IP'!$D$13),'Braços de IP'!$E$13,IF(AND(AI833&gt;='Braços de IP'!$B$14,AI833&lt;='Braços de IP'!$D$14),'Braços de IP'!$E$14,"ERRO")))))))</f>
        <v>Curto II</v>
      </c>
      <c r="CW833" s="25"/>
      <c r="CX833" s="24" t="str">
        <f>IF($CW833="","",VLOOKUP($CW833,'Braços de IP'!$E$9:$I$15,2,0))</f>
        <v/>
      </c>
      <c r="CY833" s="27" t="str">
        <f>IF($CW833="","",VLOOKUP($CW833,'Braços de IP'!$E$9:$I$15,5,0))</f>
        <v/>
      </c>
      <c r="CZ833" s="24"/>
      <c r="DA833" s="24"/>
      <c r="DB833" s="24"/>
      <c r="DC833" s="24"/>
      <c r="DD833" s="24"/>
      <c r="DE833" s="24"/>
      <c r="DF833" s="28">
        <f t="shared" si="438"/>
        <v>35</v>
      </c>
      <c r="DG833" s="29">
        <f t="shared" si="439"/>
        <v>150</v>
      </c>
      <c r="DH833" s="28">
        <f t="shared" si="440"/>
        <v>185</v>
      </c>
      <c r="DI833" s="30">
        <f t="shared" si="441"/>
        <v>0.76666666666666661</v>
      </c>
      <c r="DJ833" s="31"/>
      <c r="DK833" s="32"/>
      <c r="DL833" s="15" t="s">
        <v>141</v>
      </c>
      <c r="DM833" s="15"/>
      <c r="DO833" s="33">
        <f t="shared" si="442"/>
        <v>0.79651162790697672</v>
      </c>
    </row>
    <row r="834" spans="1:119" ht="15.75" hidden="1" customHeight="1" x14ac:dyDescent="0.3">
      <c r="C834" t="s">
        <v>1006</v>
      </c>
      <c r="D834" s="15">
        <v>278</v>
      </c>
      <c r="E834" s="15" t="s">
        <v>132</v>
      </c>
      <c r="F834" s="15" t="s">
        <v>451</v>
      </c>
      <c r="G834" s="15">
        <v>-29.993483650000002</v>
      </c>
      <c r="H834" s="15">
        <v>-50.128321759999999</v>
      </c>
      <c r="I834" s="15" t="s">
        <v>154</v>
      </c>
      <c r="J834" s="15" t="s">
        <v>135</v>
      </c>
      <c r="K834" s="15" t="s">
        <v>136</v>
      </c>
      <c r="L834" s="15" t="s">
        <v>148</v>
      </c>
      <c r="M834" s="15">
        <v>150</v>
      </c>
      <c r="N834" s="15">
        <v>22</v>
      </c>
      <c r="O834" s="15">
        <v>0</v>
      </c>
      <c r="P834" s="15">
        <f t="shared" si="436"/>
        <v>300</v>
      </c>
      <c r="Q834" s="20">
        <v>2</v>
      </c>
      <c r="R834" s="16">
        <v>2</v>
      </c>
      <c r="S834" s="16">
        <v>8</v>
      </c>
      <c r="T834" s="15"/>
      <c r="U834" s="15"/>
      <c r="V834" s="15">
        <v>0</v>
      </c>
      <c r="W834" s="15">
        <v>2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 t="s">
        <v>138</v>
      </c>
      <c r="AD834" s="15" t="s">
        <v>139</v>
      </c>
      <c r="AE834" s="15">
        <v>29.1</v>
      </c>
      <c r="AF834" s="15">
        <v>7</v>
      </c>
      <c r="AG834" s="15">
        <v>1</v>
      </c>
      <c r="AH834" s="15">
        <v>0.3</v>
      </c>
      <c r="AI834" s="15">
        <v>1.3</v>
      </c>
      <c r="AJ834" s="16">
        <f t="shared" ref="AJ834:AJ897" si="446">AI834-AH834</f>
        <v>1</v>
      </c>
      <c r="AK834" s="16" t="s">
        <v>135</v>
      </c>
      <c r="AL834" s="16" t="s">
        <v>135</v>
      </c>
      <c r="AM834" s="15" t="s">
        <v>140</v>
      </c>
      <c r="AN834" s="16">
        <f t="shared" ref="AN834:AN897" si="447">IF(AC834="Unilateral",2*AG834,IF(AC834="Bilateral Alternada",3*AG834,IF(AC834="Bilateral Frontal",4*AG834,IF(AC834="Canteiro Central",2*AG834,"erro"))))</f>
        <v>2</v>
      </c>
      <c r="AO834" s="16">
        <v>0</v>
      </c>
      <c r="AP834" s="16">
        <v>0</v>
      </c>
      <c r="AQ834" s="16">
        <v>0</v>
      </c>
      <c r="AR834" s="16">
        <v>0</v>
      </c>
      <c r="AS834" s="16">
        <v>0</v>
      </c>
      <c r="AT834" s="16" t="s">
        <v>135</v>
      </c>
      <c r="AU834" s="17">
        <f t="shared" ref="AU834:AU897" si="448">IF(AO834=0,0,IF(AC834="Unilateral",2*AO834,IF(AC834="Bilateral Alternada",3*AO834,IF(AC834="Bilateral Frontal",4*AO834,IF(AC834="Canteiro Central",2*AO834,"erro")))))</f>
        <v>0</v>
      </c>
      <c r="AV834" s="17"/>
      <c r="AW834" s="17">
        <f>VLOOKUP(I834,ABNT5101!$I$3:$J$9,2)</f>
        <v>10</v>
      </c>
      <c r="AX834" s="17">
        <f>VLOOKUP(I834,ABNT5101!$I$3:$M$9,5)</f>
        <v>0.18</v>
      </c>
      <c r="AY834" s="131" t="str">
        <f>_xlfn.XLOOKUP(I834,ABNT5101!$I:$I,ABNT5101!$L:$L)</f>
        <v>-</v>
      </c>
      <c r="AZ834" s="131">
        <f>_xlfn.XLOOKUP(I834,ABNT5101!$I:$I,ABNT5101!M:M)</f>
        <v>0.18</v>
      </c>
      <c r="BA834" s="131" t="str">
        <f>_xlfn.XLOOKUP(I834,ABNT5101!$I:$I,ABNT5101!N:N)</f>
        <v>-</v>
      </c>
      <c r="BB834" s="131">
        <f>_xlfn.XLOOKUP(I834,ABNT5101!$I:$I,ABNT5101!O:O)</f>
        <v>16</v>
      </c>
      <c r="BC834" s="18" t="str">
        <f t="shared" ref="BC834:BC897" si="449">IF(BM834="NÃO ATENDE","NÃO ATENDE",IF(BX834="NÃO ATENDE","NÃO ATENDE",IF(CG834="NÃO ATENDE","NÃO ATENDE","ATENDE")))</f>
        <v>ATENDE</v>
      </c>
      <c r="BD834" s="19">
        <f t="shared" ref="BD834:BD897" si="450">BG834/AW834-1</f>
        <v>0.16599999999999993</v>
      </c>
      <c r="BE834" s="19">
        <f t="shared" ref="BE834:BE897" si="451">BH834/AX834-1</f>
        <v>2.3888888888888888</v>
      </c>
      <c r="BF834" s="19" t="str">
        <f t="shared" ref="BF834:BF897" si="452">IF($I834="M6",BI834/AY834-1,"-")</f>
        <v>-</v>
      </c>
      <c r="BG834" s="35">
        <v>11.66</v>
      </c>
      <c r="BH834" s="35">
        <v>0.61</v>
      </c>
      <c r="BI834" s="20"/>
      <c r="BJ834" s="20"/>
      <c r="BK834" s="21"/>
      <c r="BL834" s="20"/>
      <c r="BM834" s="18" t="str">
        <f t="shared" ref="BM834:BM897" si="453">IF(OR(BN834="NÃO ATENDE",BO834="NÃO ATENDE",BP834="NÃO ATENDE"),"NÃO ATENDE","ATENDE")</f>
        <v>ATENDE</v>
      </c>
      <c r="BN834" s="18" t="str">
        <f t="shared" ref="BN834:BN897" si="454">IF(BG834&gt;=AW834,"ATENDE",IF(BG834&gt;=0.99*AW834,"ATENDIMENTO LIMIAR","NÃO ATENDE"))</f>
        <v>ATENDE</v>
      </c>
      <c r="BO834" s="18" t="str">
        <f t="shared" ref="BO834:BO897" si="455">IF(BH834&gt;=AX834,"ATENDE",IF(BH834&gt;=(AX834-0.02),"ATENDIMENTO LIMIAR","NÃO ATENDE"))</f>
        <v>ATENDE</v>
      </c>
      <c r="BP834" s="18" t="str">
        <f t="shared" ref="BP834:BP897" si="456">IF(AY834="-","ATENDE",IF(BI834&gt;=AY834,"ATENDE",IF(BI834&gt;=(AY834-0.02),"ATENDIMENTO LIMIAR","NÃO ATENDE")))</f>
        <v>ATENDE</v>
      </c>
      <c r="BQ834" s="22" t="str">
        <f t="shared" ref="BQ834:BQ897" si="457">I834</f>
        <v>C4</v>
      </c>
      <c r="BR834" s="22" t="str">
        <f t="shared" si="444"/>
        <v>P6</v>
      </c>
      <c r="BS834" s="23">
        <f t="shared" ref="BS834:BS897" si="458">IF(BT834="-","-",BT834/BV834-1)</f>
        <v>2.4833333333333329</v>
      </c>
      <c r="BT834" s="20">
        <v>10.45</v>
      </c>
      <c r="BU834" s="20">
        <v>5.79</v>
      </c>
      <c r="BV834" s="132">
        <f>IF(BR834="-","-",_xlfn.XLOOKUP(BR834,ABNT5101!$B$4:$B$9,ABNT5101!$C$4:$C$9))</f>
        <v>3</v>
      </c>
      <c r="BW834" s="132">
        <f>IF(BR834="-","-",_xlfn.XLOOKUP(BR834,ABNT5101!$B$4:$B$9,ABNT5101!$D$4:$D$9))</f>
        <v>0.6</v>
      </c>
      <c r="BX834" s="18" t="str">
        <f t="shared" ref="BX834:BX897" si="459">IF(BY834="-","-",IF(BY834="NÃO ATENDE","NÃO ATENDE",IF(BZ834="NÃO ATENDE","NÃO ATENDE","ATENDE")))</f>
        <v>ATENDE</v>
      </c>
      <c r="BY834" s="18" t="str">
        <f t="shared" ref="BY834:BY897" si="460">IF(BR834="-","-",IF(BT834&gt;=BV834,"ATENDE",IF(BT834&gt;=(BV834*0.99),"ATENDIMENTO LIMIAR","NÃO ATENDE")))</f>
        <v>ATENDE</v>
      </c>
      <c r="BZ834" s="18" t="str">
        <f t="shared" ref="BZ834:BZ897" si="461">IF(BR834="-","-",IF(BU834&gt;=BW834,"ATENDE","NÃO ATENDE"))</f>
        <v>ATENDE</v>
      </c>
      <c r="CA834" s="22" t="str">
        <f t="shared" si="445"/>
        <v>P6</v>
      </c>
      <c r="CB834" s="23">
        <f t="shared" ref="CB834:CB897" si="462">IF(CC834="-","-",CC834/CE834-1)</f>
        <v>0.68333333333333335</v>
      </c>
      <c r="CC834" s="22">
        <v>5.05</v>
      </c>
      <c r="CD834" s="22">
        <v>2.92</v>
      </c>
      <c r="CE834" s="130">
        <f>IF(CA834="-","-",_xlfn.XLOOKUP(CA834,ABNT5101!$B$4:$B$9,ABNT5101!$C$4:$C$9))</f>
        <v>3</v>
      </c>
      <c r="CF834" s="130">
        <f>IF(CA834="-","-",_xlfn.XLOOKUP(CA834,ABNT5101!$B$4:$B$9,ABNT5101!$D$4:$D$9))</f>
        <v>0.6</v>
      </c>
      <c r="CG834" s="18" t="str">
        <f t="shared" ref="CG834:CG897" si="463">IF(CH834="-","-",IF(CH834="NÃO ATENDE","NÃO ATENDE",IF(CI834="NÃO ATENDE","NÃO ATENDE","ATENDE")))</f>
        <v>ATENDE</v>
      </c>
      <c r="CH834" s="18" t="str">
        <f t="shared" ref="CH834:CH897" si="464">IF(CA834="-","-",IF(CC834&gt;=(CE834),"ATENDE",IF(CC834&gt;=(0.99*CE834),"ATENDIMENTO LIMIAR","NÃO ATENDE")))</f>
        <v>ATENDE</v>
      </c>
      <c r="CI834" s="18" t="str">
        <f t="shared" ref="CI834:CI897" si="465">IF(CA834="-","-",IF(CD834&gt;=CF834,"ATENDE","NÃO ATENDE"))</f>
        <v>ATENDE</v>
      </c>
      <c r="CJ834" s="133" t="str">
        <f>_xlfn.XLOOKUP(CK834,'Banco de dados'!$B:$B,'Banco de dados'!$D:$D)</f>
        <v>SX LIGHTING</v>
      </c>
      <c r="CK834" s="36" t="s">
        <v>803</v>
      </c>
      <c r="CL834" s="24" t="str">
        <f>_xlfn.XLOOKUP(CK834,'Banco de dados'!$B:$B,'Banco de dados'!$E:$E)</f>
        <v>SXINEVO040K40L12CZF7PHF</v>
      </c>
      <c r="CM834" s="24"/>
      <c r="CN834" s="24">
        <f>IF(CM834="-","-",_xlfn.XLOOKUP(CM834,'Banco de dados'!$B:$B,'Banco de dados'!$E:$E))</f>
        <v>0</v>
      </c>
      <c r="CO834" s="26">
        <f t="shared" si="437"/>
        <v>1</v>
      </c>
      <c r="CP834" s="24">
        <f>_xlfn.XLOOKUP(CK834,'Banco de dados'!$B:$B,'Banco de dados'!$H:$H)</f>
        <v>39</v>
      </c>
      <c r="CQ834" s="24">
        <f>_xlfn.XLOOKUP(CM834,'Banco de dados'!$B:$B,'Banco de dados'!$H:$H)</f>
        <v>0</v>
      </c>
      <c r="CR834" s="24">
        <f>_xlfn.XLOOKUP(CK834,'Banco de dados'!$B:$B,'Banco de dados'!$F:$F)</f>
        <v>6552</v>
      </c>
      <c r="CS834" s="24">
        <f>_xlfn.XLOOKUP(CM834,'Banco de dados'!$B:$B,'Banco de dados'!$F:$F)</f>
        <v>0</v>
      </c>
      <c r="CT834" s="25">
        <v>0</v>
      </c>
      <c r="CU834" s="25"/>
      <c r="CV834" s="24" t="str">
        <f>IF(AI834&lt;=0.5,"Curto I",IF(AND(AI834&gt;='Braços de IP'!$B$9,AI834&lt;='Braços de IP'!$D$9),'Braços de IP'!$E$9,IF(AND(AI834&gt;='Braços de IP'!$B$10,AI834&lt;='Braços de IP'!$D$10),'Braços de IP'!$E$10,IF(AND(AI834&gt;='Braços de IP'!$B$11,AI834&lt;='Braços de IP'!$D$11),'Braços de IP'!$E$11,IF(AND(AI834&gt;='Braços de IP'!$B$12,AI834&lt;='Braços de IP'!$D$12),'Braços de IP'!$E$12,IF(AND(AI834&gt;='Braços de IP'!$B$13,AI834&lt;='Braços de IP'!$D$13),'Braços de IP'!$E$13,IF(AND(AI834&gt;='Braços de IP'!$B$14,AI834&lt;='Braços de IP'!$D$14),'Braços de IP'!$E$14,"ERRO")))))))</f>
        <v>Curto II</v>
      </c>
      <c r="CW834" s="25"/>
      <c r="CX834" s="24" t="str">
        <f>IF($CW834="","",VLOOKUP($CW834,'Braços de IP'!$E$9:$I$15,2,0))</f>
        <v/>
      </c>
      <c r="CY834" s="27" t="str">
        <f>IF($CW834="","",VLOOKUP($CW834,'Braços de IP'!$E$9:$I$15,5,0))</f>
        <v/>
      </c>
      <c r="CZ834" s="24"/>
      <c r="DA834" s="24"/>
      <c r="DB834" s="24"/>
      <c r="DC834" s="24"/>
      <c r="DD834" s="24"/>
      <c r="DE834" s="24"/>
      <c r="DF834" s="28">
        <f t="shared" si="438"/>
        <v>39</v>
      </c>
      <c r="DG834" s="29">
        <f t="shared" si="439"/>
        <v>150</v>
      </c>
      <c r="DH834" s="28">
        <f t="shared" si="440"/>
        <v>189</v>
      </c>
      <c r="DI834" s="30">
        <f t="shared" si="441"/>
        <v>0.74</v>
      </c>
      <c r="DJ834" s="31"/>
      <c r="DK834" s="32"/>
      <c r="DL834" s="15" t="s">
        <v>141</v>
      </c>
      <c r="DM834" s="15"/>
      <c r="DO834" s="33">
        <f t="shared" si="442"/>
        <v>0.77325581395348841</v>
      </c>
    </row>
    <row r="835" spans="1:119" ht="15.75" hidden="1" customHeight="1" x14ac:dyDescent="0.3">
      <c r="C835" t="s">
        <v>1006</v>
      </c>
      <c r="D835" s="15">
        <v>278</v>
      </c>
      <c r="E835" s="15" t="s">
        <v>132</v>
      </c>
      <c r="F835" s="15" t="s">
        <v>451</v>
      </c>
      <c r="G835" s="15">
        <v>-29.993483650000002</v>
      </c>
      <c r="H835" s="15">
        <v>-50.128321759999999</v>
      </c>
      <c r="I835" s="15" t="s">
        <v>154</v>
      </c>
      <c r="J835" s="15" t="s">
        <v>135</v>
      </c>
      <c r="K835" s="15" t="s">
        <v>136</v>
      </c>
      <c r="L835" s="15" t="s">
        <v>148</v>
      </c>
      <c r="M835" s="15">
        <v>150</v>
      </c>
      <c r="N835" s="15">
        <v>22</v>
      </c>
      <c r="O835" s="15">
        <v>0</v>
      </c>
      <c r="P835" s="15">
        <f t="shared" si="436"/>
        <v>300</v>
      </c>
      <c r="Q835" s="20">
        <v>2</v>
      </c>
      <c r="R835" s="16">
        <v>2</v>
      </c>
      <c r="S835" s="16">
        <v>8</v>
      </c>
      <c r="T835" s="15"/>
      <c r="U835" s="15"/>
      <c r="V835" s="15">
        <v>0</v>
      </c>
      <c r="W835" s="15">
        <v>2</v>
      </c>
      <c r="X835" s="15">
        <v>0</v>
      </c>
      <c r="Y835" s="15">
        <v>0</v>
      </c>
      <c r="Z835" s="15">
        <v>0</v>
      </c>
      <c r="AA835" s="15">
        <v>0</v>
      </c>
      <c r="AB835" s="15">
        <v>0</v>
      </c>
      <c r="AC835" s="15" t="s">
        <v>138</v>
      </c>
      <c r="AD835" s="15" t="s">
        <v>139</v>
      </c>
      <c r="AE835" s="15">
        <v>29.1</v>
      </c>
      <c r="AF835" s="15">
        <v>7</v>
      </c>
      <c r="AG835" s="15">
        <v>1</v>
      </c>
      <c r="AH835" s="15">
        <v>0.3</v>
      </c>
      <c r="AI835" s="15">
        <v>1.3</v>
      </c>
      <c r="AJ835" s="16">
        <f t="shared" si="446"/>
        <v>1</v>
      </c>
      <c r="AK835" s="16" t="s">
        <v>135</v>
      </c>
      <c r="AL835" s="16" t="s">
        <v>135</v>
      </c>
      <c r="AM835" s="15" t="s">
        <v>140</v>
      </c>
      <c r="AN835" s="16">
        <f t="shared" si="447"/>
        <v>2</v>
      </c>
      <c r="AO835" s="16">
        <v>0</v>
      </c>
      <c r="AP835" s="16">
        <v>0</v>
      </c>
      <c r="AQ835" s="16">
        <v>0</v>
      </c>
      <c r="AR835" s="16">
        <v>0</v>
      </c>
      <c r="AS835" s="16">
        <v>0</v>
      </c>
      <c r="AT835" s="16" t="s">
        <v>135</v>
      </c>
      <c r="AU835" s="17">
        <f t="shared" si="448"/>
        <v>0</v>
      </c>
      <c r="AV835" s="17"/>
      <c r="AW835" s="17">
        <f>VLOOKUP(I835,ABNT5101!$I$3:$J$9,2)</f>
        <v>10</v>
      </c>
      <c r="AX835" s="17">
        <f>VLOOKUP(I835,ABNT5101!$I$3:$M$9,5)</f>
        <v>0.18</v>
      </c>
      <c r="AY835" s="131" t="str">
        <f>_xlfn.XLOOKUP(I835,ABNT5101!$I:$I,ABNT5101!$L:$L)</f>
        <v>-</v>
      </c>
      <c r="AZ835" s="131">
        <f>_xlfn.XLOOKUP(I835,ABNT5101!$I:$I,ABNT5101!M:M)</f>
        <v>0.18</v>
      </c>
      <c r="BA835" s="131" t="str">
        <f>_xlfn.XLOOKUP(I835,ABNT5101!$I:$I,ABNT5101!N:N)</f>
        <v>-</v>
      </c>
      <c r="BB835" s="131">
        <f>_xlfn.XLOOKUP(I835,ABNT5101!$I:$I,ABNT5101!O:O)</f>
        <v>16</v>
      </c>
      <c r="BC835" s="18" t="str">
        <f t="shared" si="449"/>
        <v>ATENDE</v>
      </c>
      <c r="BD835" s="19">
        <f t="shared" si="450"/>
        <v>0.28900000000000015</v>
      </c>
      <c r="BE835" s="19">
        <f t="shared" si="451"/>
        <v>1.6666666666666665</v>
      </c>
      <c r="BF835" s="19" t="str">
        <f t="shared" si="452"/>
        <v>-</v>
      </c>
      <c r="BG835" s="35">
        <v>12.89</v>
      </c>
      <c r="BH835" s="35">
        <v>0.48</v>
      </c>
      <c r="BI835" s="20"/>
      <c r="BJ835" s="20"/>
      <c r="BK835" s="21"/>
      <c r="BL835" s="20"/>
      <c r="BM835" s="18" t="str">
        <f t="shared" si="453"/>
        <v>ATENDE</v>
      </c>
      <c r="BN835" s="18" t="str">
        <f t="shared" si="454"/>
        <v>ATENDE</v>
      </c>
      <c r="BO835" s="18" t="str">
        <f t="shared" si="455"/>
        <v>ATENDE</v>
      </c>
      <c r="BP835" s="18" t="str">
        <f t="shared" si="456"/>
        <v>ATENDE</v>
      </c>
      <c r="BQ835" s="22" t="str">
        <f t="shared" si="457"/>
        <v>C4</v>
      </c>
      <c r="BR835" s="22" t="str">
        <f t="shared" si="444"/>
        <v>P6</v>
      </c>
      <c r="BS835" s="23">
        <f t="shared" si="458"/>
        <v>2.6933333333333334</v>
      </c>
      <c r="BT835" s="20">
        <v>11.08</v>
      </c>
      <c r="BU835" s="20">
        <v>6.4</v>
      </c>
      <c r="BV835" s="132">
        <f>IF(BR835="-","-",_xlfn.XLOOKUP(BR835,ABNT5101!$B$4:$B$9,ABNT5101!$C$4:$C$9))</f>
        <v>3</v>
      </c>
      <c r="BW835" s="132">
        <f>IF(BR835="-","-",_xlfn.XLOOKUP(BR835,ABNT5101!$B$4:$B$9,ABNT5101!$D$4:$D$9))</f>
        <v>0.6</v>
      </c>
      <c r="BX835" s="18" t="str">
        <f t="shared" si="459"/>
        <v>ATENDE</v>
      </c>
      <c r="BY835" s="18" t="str">
        <f t="shared" si="460"/>
        <v>ATENDE</v>
      </c>
      <c r="BZ835" s="18" t="str">
        <f t="shared" si="461"/>
        <v>ATENDE</v>
      </c>
      <c r="CA835" s="22" t="str">
        <f t="shared" si="445"/>
        <v>P6</v>
      </c>
      <c r="CB835" s="23">
        <f t="shared" si="462"/>
        <v>0.37666666666666671</v>
      </c>
      <c r="CC835" s="22">
        <v>4.13</v>
      </c>
      <c r="CD835" s="22">
        <v>2.36</v>
      </c>
      <c r="CE835" s="130">
        <f>IF(CA835="-","-",_xlfn.XLOOKUP(CA835,ABNT5101!$B$4:$B$9,ABNT5101!$C$4:$C$9))</f>
        <v>3</v>
      </c>
      <c r="CF835" s="130">
        <f>IF(CA835="-","-",_xlfn.XLOOKUP(CA835,ABNT5101!$B$4:$B$9,ABNT5101!$D$4:$D$9))</f>
        <v>0.6</v>
      </c>
      <c r="CG835" s="18" t="str">
        <f t="shared" si="463"/>
        <v>ATENDE</v>
      </c>
      <c r="CH835" s="18" t="str">
        <f t="shared" si="464"/>
        <v>ATENDE</v>
      </c>
      <c r="CI835" s="18" t="str">
        <f t="shared" si="465"/>
        <v>ATENDE</v>
      </c>
      <c r="CJ835" s="133" t="str">
        <f>_xlfn.XLOOKUP(CK835,'Banco de dados'!$B:$B,'Banco de dados'!$D:$D)</f>
        <v>TECNOWATT</v>
      </c>
      <c r="CK835" s="36" t="s">
        <v>826</v>
      </c>
      <c r="CL835" s="24" t="str">
        <f>_xlfn.XLOOKUP(CK835,'Banco de dados'!$B:$B,'Banco de dados'!$E:$E)</f>
        <v>SIGSAGPTLRRSSNDL_40W_50IBBRS
1-10C1MUN6.5</v>
      </c>
      <c r="CM835" s="24"/>
      <c r="CN835" s="24">
        <f>IF(CM835="-","-",_xlfn.XLOOKUP(CM835,'Banco de dados'!$B:$B,'Banco de dados'!$E:$E))</f>
        <v>0</v>
      </c>
      <c r="CO835" s="26">
        <f t="shared" si="437"/>
        <v>1</v>
      </c>
      <c r="CP835" s="24">
        <f>_xlfn.XLOOKUP(CK835,'Banco de dados'!$B:$B,'Banco de dados'!$H:$H)</f>
        <v>40</v>
      </c>
      <c r="CQ835" s="24">
        <f>_xlfn.XLOOKUP(CM835,'Banco de dados'!$B:$B,'Banco de dados'!$H:$H)</f>
        <v>0</v>
      </c>
      <c r="CR835" s="24">
        <f>_xlfn.XLOOKUP(CK835,'Banco de dados'!$B:$B,'Banco de dados'!$F:$F)</f>
        <v>6641</v>
      </c>
      <c r="CS835" s="24">
        <f>_xlfn.XLOOKUP(CM835,'Banco de dados'!$B:$B,'Banco de dados'!$F:$F)</f>
        <v>0</v>
      </c>
      <c r="CT835" s="25">
        <v>0</v>
      </c>
      <c r="CU835" s="25"/>
      <c r="CV835" s="24" t="str">
        <f>IF(AI835&lt;=0.5,"Curto I",IF(AND(AI835&gt;='Braços de IP'!$B$9,AI835&lt;='Braços de IP'!$D$9),'Braços de IP'!$E$9,IF(AND(AI835&gt;='Braços de IP'!$B$10,AI835&lt;='Braços de IP'!$D$10),'Braços de IP'!$E$10,IF(AND(AI835&gt;='Braços de IP'!$B$11,AI835&lt;='Braços de IP'!$D$11),'Braços de IP'!$E$11,IF(AND(AI835&gt;='Braços de IP'!$B$12,AI835&lt;='Braços de IP'!$D$12),'Braços de IP'!$E$12,IF(AND(AI835&gt;='Braços de IP'!$B$13,AI835&lt;='Braços de IP'!$D$13),'Braços de IP'!$E$13,IF(AND(AI835&gt;='Braços de IP'!$B$14,AI835&lt;='Braços de IP'!$D$14),'Braços de IP'!$E$14,"ERRO")))))))</f>
        <v>Curto II</v>
      </c>
      <c r="CW835" s="25"/>
      <c r="CX835" s="24" t="str">
        <f>IF($CW835="","",VLOOKUP($CW835,'Braços de IP'!$E$9:$I$15,2,0))</f>
        <v/>
      </c>
      <c r="CY835" s="27" t="str">
        <f>IF($CW835="","",VLOOKUP($CW835,'Braços de IP'!$E$9:$I$15,5,0))</f>
        <v/>
      </c>
      <c r="CZ835" s="24"/>
      <c r="DA835" s="24"/>
      <c r="DB835" s="24"/>
      <c r="DC835" s="24"/>
      <c r="DD835" s="24"/>
      <c r="DE835" s="24"/>
      <c r="DF835" s="28">
        <f t="shared" si="438"/>
        <v>40</v>
      </c>
      <c r="DG835" s="29">
        <f t="shared" si="439"/>
        <v>150</v>
      </c>
      <c r="DH835" s="28">
        <f t="shared" si="440"/>
        <v>190</v>
      </c>
      <c r="DI835" s="30">
        <f t="shared" si="441"/>
        <v>0.73333333333333339</v>
      </c>
      <c r="DJ835" s="31"/>
      <c r="DK835" s="32"/>
      <c r="DL835" s="15" t="s">
        <v>141</v>
      </c>
      <c r="DM835" s="15"/>
      <c r="DO835" s="33">
        <f t="shared" si="442"/>
        <v>0.76744186046511631</v>
      </c>
    </row>
    <row r="836" spans="1:119" ht="15.75" hidden="1" customHeight="1" x14ac:dyDescent="0.3">
      <c r="A836" s="156" t="s">
        <v>1017</v>
      </c>
      <c r="B836" t="s">
        <v>1034</v>
      </c>
      <c r="C836" t="s">
        <v>1006</v>
      </c>
      <c r="D836" s="159">
        <v>279</v>
      </c>
      <c r="E836" s="159" t="s">
        <v>146</v>
      </c>
      <c r="F836" s="15" t="s">
        <v>452</v>
      </c>
      <c r="G836" s="15">
        <v>-29.994944019999998</v>
      </c>
      <c r="H836" s="15">
        <v>-50.131980810000002</v>
      </c>
      <c r="I836" s="15" t="s">
        <v>319</v>
      </c>
      <c r="J836" s="15" t="s">
        <v>135</v>
      </c>
      <c r="K836" s="15" t="s">
        <v>167</v>
      </c>
      <c r="L836" s="15" t="s">
        <v>137</v>
      </c>
      <c r="M836" s="15">
        <v>50</v>
      </c>
      <c r="N836" s="15">
        <v>0</v>
      </c>
      <c r="O836" s="15">
        <v>0</v>
      </c>
      <c r="P836" s="15">
        <f t="shared" si="436"/>
        <v>200</v>
      </c>
      <c r="Q836" s="20">
        <v>2</v>
      </c>
      <c r="R836" s="16">
        <v>0</v>
      </c>
      <c r="S836" s="16">
        <v>7</v>
      </c>
      <c r="T836" s="15"/>
      <c r="U836" s="15"/>
      <c r="V836" s="15">
        <v>0</v>
      </c>
      <c r="W836" s="15">
        <v>5</v>
      </c>
      <c r="X836" s="15">
        <v>5.5</v>
      </c>
      <c r="Y836" s="15">
        <v>0</v>
      </c>
      <c r="Z836" s="15">
        <v>0</v>
      </c>
      <c r="AA836" s="15">
        <v>0</v>
      </c>
      <c r="AB836" s="15">
        <v>0</v>
      </c>
      <c r="AC836" s="15" t="s">
        <v>149</v>
      </c>
      <c r="AD836" s="15" t="s">
        <v>139</v>
      </c>
      <c r="AE836" s="15">
        <v>20.2</v>
      </c>
      <c r="AF836" s="15">
        <v>6.7</v>
      </c>
      <c r="AG836" s="15">
        <v>2</v>
      </c>
      <c r="AH836" s="15">
        <v>3.3</v>
      </c>
      <c r="AI836" s="15">
        <v>2.7</v>
      </c>
      <c r="AJ836" s="16">
        <f t="shared" si="446"/>
        <v>-0.59999999999999964</v>
      </c>
      <c r="AK836" s="16" t="s">
        <v>135</v>
      </c>
      <c r="AL836" s="16" t="s">
        <v>135</v>
      </c>
      <c r="AM836" s="15" t="s">
        <v>140</v>
      </c>
      <c r="AN836" s="16">
        <f t="shared" si="447"/>
        <v>4</v>
      </c>
      <c r="AO836" s="16">
        <v>0</v>
      </c>
      <c r="AP836" s="16">
        <v>0</v>
      </c>
      <c r="AQ836" s="16">
        <v>0</v>
      </c>
      <c r="AR836" s="16">
        <v>0</v>
      </c>
      <c r="AS836" s="16">
        <v>0</v>
      </c>
      <c r="AT836" s="16" t="s">
        <v>135</v>
      </c>
      <c r="AU836" s="17">
        <f t="shared" si="448"/>
        <v>0</v>
      </c>
      <c r="AV836" s="17"/>
      <c r="AW836" s="17">
        <f>VLOOKUP(I836,ABNT5101!$I$3:$J$9,2)</f>
        <v>20</v>
      </c>
      <c r="AX836" s="17">
        <f>VLOOKUP(I836,ABNT5101!$I$3:$M$9,5)</f>
        <v>0.28000000000000003</v>
      </c>
      <c r="AY836" s="131" t="str">
        <f>_xlfn.XLOOKUP(I836,ABNT5101!$I:$I,ABNT5101!$L:$L)</f>
        <v>-</v>
      </c>
      <c r="AZ836" s="131">
        <f>_xlfn.XLOOKUP(I836,ABNT5101!$I:$I,ABNT5101!M:M)</f>
        <v>0.28000000000000003</v>
      </c>
      <c r="BA836" s="131" t="str">
        <f>_xlfn.XLOOKUP(I836,ABNT5101!$I:$I,ABNT5101!N:N)</f>
        <v>-</v>
      </c>
      <c r="BB836" s="131">
        <f>_xlfn.XLOOKUP(I836,ABNT5101!$I:$I,ABNT5101!O:O)</f>
        <v>14</v>
      </c>
      <c r="BC836" s="18" t="str">
        <f t="shared" si="449"/>
        <v>ATENDE</v>
      </c>
      <c r="BD836" s="19">
        <f t="shared" si="450"/>
        <v>5.7499999999999885E-2</v>
      </c>
      <c r="BE836" s="19">
        <f t="shared" si="451"/>
        <v>1.0357142857142851</v>
      </c>
      <c r="BF836" s="19" t="str">
        <f t="shared" si="452"/>
        <v>-</v>
      </c>
      <c r="BG836" s="35">
        <v>21.15</v>
      </c>
      <c r="BH836" s="35">
        <v>0.56999999999999995</v>
      </c>
      <c r="BI836" s="20"/>
      <c r="BJ836" s="20"/>
      <c r="BK836" s="21"/>
      <c r="BL836" s="20"/>
      <c r="BM836" s="18" t="str">
        <f t="shared" si="453"/>
        <v>ATENDE</v>
      </c>
      <c r="BN836" s="18" t="str">
        <f t="shared" si="454"/>
        <v>ATENDE</v>
      </c>
      <c r="BO836" s="18" t="str">
        <f t="shared" si="455"/>
        <v>ATENDE</v>
      </c>
      <c r="BP836" s="18" t="str">
        <f t="shared" si="456"/>
        <v>ATENDE</v>
      </c>
      <c r="BQ836" s="22" t="str">
        <f t="shared" si="457"/>
        <v>C2</v>
      </c>
      <c r="BR836" s="22" t="s">
        <v>135</v>
      </c>
      <c r="BS836" s="23" t="e">
        <f t="shared" si="458"/>
        <v>#VALUE!</v>
      </c>
      <c r="BT836" s="20"/>
      <c r="BU836" s="20"/>
      <c r="BV836" s="132" t="str">
        <f>IF(BR836="-","-",_xlfn.XLOOKUP(BR836,ABNT5101!$B$4:$B$9,ABNT5101!$C$4:$C$9))</f>
        <v>-</v>
      </c>
      <c r="BW836" s="132" t="str">
        <f>IF(BR836="-","-",_xlfn.XLOOKUP(BR836,ABNT5101!$B$4:$B$9,ABNT5101!$D$4:$D$9))</f>
        <v>-</v>
      </c>
      <c r="BX836" s="18" t="str">
        <f t="shared" si="459"/>
        <v>-</v>
      </c>
      <c r="BY836" s="18" t="str">
        <f t="shared" si="460"/>
        <v>-</v>
      </c>
      <c r="BZ836" s="18" t="str">
        <f t="shared" si="461"/>
        <v>-</v>
      </c>
      <c r="CA836" s="22" t="s">
        <v>167</v>
      </c>
      <c r="CB836" s="23">
        <f t="shared" si="462"/>
        <v>0.74400000000000022</v>
      </c>
      <c r="CC836" s="22">
        <v>8.7200000000000006</v>
      </c>
      <c r="CD836" s="22">
        <v>5.73</v>
      </c>
      <c r="CE836" s="130">
        <f>IF(CA836="-","-",_xlfn.XLOOKUP(CA836,ABNT5101!$B$4:$B$9,ABNT5101!$C$4:$C$9))</f>
        <v>5</v>
      </c>
      <c r="CF836" s="130">
        <f>IF(CA836="-","-",_xlfn.XLOOKUP(CA836,ABNT5101!$B$4:$B$9,ABNT5101!$D$4:$D$9))</f>
        <v>1</v>
      </c>
      <c r="CG836" s="18" t="str">
        <f t="shared" si="463"/>
        <v>ATENDE</v>
      </c>
      <c r="CH836" s="18" t="str">
        <f t="shared" si="464"/>
        <v>ATENDE</v>
      </c>
      <c r="CI836" s="18" t="str">
        <f t="shared" si="465"/>
        <v>ATENDE</v>
      </c>
      <c r="CJ836" s="133" t="str">
        <f>_xlfn.XLOOKUP(CK836,'Banco de dados'!$B:$B,'Banco de dados'!$D:$D)</f>
        <v>LEDSTAR</v>
      </c>
      <c r="CK836" s="36" t="str">
        <f>'Banco de dados'!B16</f>
        <v xml:space="preserve"> SL VT 9.1 52W</v>
      </c>
      <c r="CL836" s="24" t="str">
        <f>_xlfn.XLOOKUP(CK836,'Banco de dados'!$B:$B,'Banco de dados'!$E:$E)</f>
        <v>LUM LED SL VT 9.1 52W</v>
      </c>
      <c r="CM836" s="24"/>
      <c r="CN836" s="24" t="e">
        <f>IF(CM836="-","-",_xlfn.XLOOKUP(CM836,'Banco de dados'!$B:$B,'Banco de dados'!$E:$E))</f>
        <v>#N/A</v>
      </c>
      <c r="CO836" s="26">
        <f t="shared" si="437"/>
        <v>2</v>
      </c>
      <c r="CP836" s="24">
        <f>_xlfn.XLOOKUP(CK836,'Banco de dados'!$B:$B,'Banco de dados'!$H:$H)</f>
        <v>52</v>
      </c>
      <c r="CQ836" s="24" t="e">
        <f>_xlfn.XLOOKUP(CM836,'Banco de dados'!$B:$B,'Banco de dados'!$H:$H)</f>
        <v>#N/A</v>
      </c>
      <c r="CR836" s="24">
        <f>_xlfn.XLOOKUP(CK836,'Banco de dados'!$B:$B,'Banco de dados'!$F:$F)</f>
        <v>8960.18</v>
      </c>
      <c r="CS836" s="24">
        <f>_xlfn.XLOOKUP(CM836,'Banco de dados'!$B:$B,'Banco de dados'!$F:$F)</f>
        <v>0</v>
      </c>
      <c r="CT836" s="25">
        <v>0</v>
      </c>
      <c r="CU836" s="163">
        <v>10</v>
      </c>
      <c r="CV836" s="24" t="str">
        <f>IF(AI836&lt;=0.5,"Curto I",IF(AND(AI836&gt;='Braços de IP'!$B$9,AI836&lt;='Braços de IP'!$D$9),'Braços de IP'!$E$9,IF(AND(AI836&gt;='Braços de IP'!$B$10,AI836&lt;='Braços de IP'!$D$10),'Braços de IP'!$E$10,IF(AND(AI836&gt;='Braços de IP'!$B$11,AI836&lt;='Braços de IP'!$D$11),'Braços de IP'!$E$11,IF(AND(AI836&gt;='Braços de IP'!$B$12,AI836&lt;='Braços de IP'!$D$12),'Braços de IP'!$E$12,IF(AND(AI836&gt;='Braços de IP'!$B$13,AI836&lt;='Braços de IP'!$D$13),'Braços de IP'!$E$13,IF(AND(AI836&gt;='Braços de IP'!$B$14,AI836&lt;='Braços de IP'!$D$14),'Braços de IP'!$E$14,"ERRO")))))))</f>
        <v>Longo I</v>
      </c>
      <c r="CW836" s="25"/>
      <c r="CX836" s="24" t="str">
        <f>IF($CW836="","",VLOOKUP($CW836,'Braços de IP'!$E$9:$I$15,2,0))</f>
        <v/>
      </c>
      <c r="CY836" s="27" t="str">
        <f>IF($CW836="","",VLOOKUP($CW836,'Braços de IP'!$E$9:$I$15,5,0))</f>
        <v/>
      </c>
      <c r="CZ836" s="24"/>
      <c r="DA836" s="24"/>
      <c r="DB836" s="24"/>
      <c r="DC836" s="24"/>
      <c r="DD836" s="24"/>
      <c r="DE836" s="24"/>
      <c r="DF836" s="28">
        <f t="shared" si="438"/>
        <v>52</v>
      </c>
      <c r="DG836" s="29">
        <f t="shared" si="439"/>
        <v>50</v>
      </c>
      <c r="DH836" s="28">
        <f t="shared" si="440"/>
        <v>204</v>
      </c>
      <c r="DI836" s="30">
        <f t="shared" si="441"/>
        <v>-4.0000000000000036E-2</v>
      </c>
      <c r="DJ836" s="31"/>
      <c r="DK836" s="32"/>
      <c r="DL836" s="15" t="s">
        <v>141</v>
      </c>
      <c r="DM836" s="15"/>
      <c r="DO836" s="33">
        <f t="shared" si="442"/>
        <v>-0.04</v>
      </c>
    </row>
    <row r="837" spans="1:119" ht="15.75" hidden="1" customHeight="1" x14ac:dyDescent="0.3">
      <c r="A837" s="156" t="s">
        <v>1017</v>
      </c>
      <c r="B837" t="s">
        <v>1034</v>
      </c>
      <c r="C837" t="s">
        <v>1006</v>
      </c>
      <c r="D837" s="159">
        <v>279</v>
      </c>
      <c r="E837" s="159" t="s">
        <v>146</v>
      </c>
      <c r="F837" s="15" t="s">
        <v>452</v>
      </c>
      <c r="G837" s="15">
        <v>-29.994944019999998</v>
      </c>
      <c r="H837" s="15">
        <v>-50.131980810000002</v>
      </c>
      <c r="I837" s="15" t="s">
        <v>319</v>
      </c>
      <c r="J837" s="15" t="s">
        <v>135</v>
      </c>
      <c r="K837" s="15" t="s">
        <v>167</v>
      </c>
      <c r="L837" s="15" t="s">
        <v>137</v>
      </c>
      <c r="M837" s="15">
        <v>50</v>
      </c>
      <c r="N837" s="15">
        <v>0</v>
      </c>
      <c r="O837" s="15">
        <v>0</v>
      </c>
      <c r="P837" s="15">
        <f t="shared" si="436"/>
        <v>200</v>
      </c>
      <c r="Q837" s="20">
        <v>2</v>
      </c>
      <c r="R837" s="16">
        <v>0</v>
      </c>
      <c r="S837" s="16">
        <v>7</v>
      </c>
      <c r="T837" s="15"/>
      <c r="U837" s="15"/>
      <c r="V837" s="15">
        <v>0</v>
      </c>
      <c r="W837" s="15">
        <v>5</v>
      </c>
      <c r="X837" s="15">
        <v>5.5</v>
      </c>
      <c r="Y837" s="15">
        <v>0</v>
      </c>
      <c r="Z837" s="15">
        <v>0</v>
      </c>
      <c r="AA837" s="15">
        <v>0</v>
      </c>
      <c r="AB837" s="15">
        <v>0</v>
      </c>
      <c r="AC837" s="15" t="s">
        <v>149</v>
      </c>
      <c r="AD837" s="15" t="s">
        <v>139</v>
      </c>
      <c r="AE837" s="15">
        <v>20.2</v>
      </c>
      <c r="AF837" s="15">
        <v>6.7</v>
      </c>
      <c r="AG837" s="15">
        <v>2</v>
      </c>
      <c r="AH837" s="15">
        <v>3.3</v>
      </c>
      <c r="AI837" s="15">
        <v>2.7</v>
      </c>
      <c r="AJ837" s="16">
        <f t="shared" si="446"/>
        <v>-0.59999999999999964</v>
      </c>
      <c r="AK837" s="16" t="s">
        <v>135</v>
      </c>
      <c r="AL837" s="16" t="s">
        <v>135</v>
      </c>
      <c r="AM837" s="15" t="s">
        <v>140</v>
      </c>
      <c r="AN837" s="16">
        <f t="shared" si="447"/>
        <v>4</v>
      </c>
      <c r="AO837" s="16">
        <v>0</v>
      </c>
      <c r="AP837" s="16">
        <v>0</v>
      </c>
      <c r="AQ837" s="16">
        <v>0</v>
      </c>
      <c r="AR837" s="16">
        <v>0</v>
      </c>
      <c r="AS837" s="16">
        <v>0</v>
      </c>
      <c r="AT837" s="16" t="s">
        <v>135</v>
      </c>
      <c r="AU837" s="17">
        <f t="shared" si="448"/>
        <v>0</v>
      </c>
      <c r="AV837" s="17"/>
      <c r="AW837" s="17">
        <f>VLOOKUP(I837,ABNT5101!$I$3:$J$9,2)</f>
        <v>20</v>
      </c>
      <c r="AX837" s="17">
        <f>VLOOKUP(I837,ABNT5101!$I$3:$M$9,5)</f>
        <v>0.28000000000000003</v>
      </c>
      <c r="AY837" s="131" t="str">
        <f>_xlfn.XLOOKUP(I837,ABNT5101!$I:$I,ABNT5101!$L:$L)</f>
        <v>-</v>
      </c>
      <c r="AZ837" s="131">
        <f>_xlfn.XLOOKUP(I837,ABNT5101!$I:$I,ABNT5101!M:M)</f>
        <v>0.28000000000000003</v>
      </c>
      <c r="BA837" s="131" t="str">
        <f>_xlfn.XLOOKUP(I837,ABNT5101!$I:$I,ABNT5101!N:N)</f>
        <v>-</v>
      </c>
      <c r="BB837" s="131">
        <f>_xlfn.XLOOKUP(I837,ABNT5101!$I:$I,ABNT5101!O:O)</f>
        <v>14</v>
      </c>
      <c r="BC837" s="18" t="str">
        <f t="shared" si="449"/>
        <v>ATENDE</v>
      </c>
      <c r="BD837" s="19">
        <f t="shared" si="450"/>
        <v>0.1915</v>
      </c>
      <c r="BE837" s="19">
        <f t="shared" si="451"/>
        <v>1.3571428571428572</v>
      </c>
      <c r="BF837" s="19" t="str">
        <f t="shared" si="452"/>
        <v>-</v>
      </c>
      <c r="BG837" s="35">
        <v>23.83</v>
      </c>
      <c r="BH837" s="35">
        <v>0.66</v>
      </c>
      <c r="BI837" s="20"/>
      <c r="BJ837" s="20"/>
      <c r="BK837" s="21"/>
      <c r="BL837" s="20"/>
      <c r="BM837" s="18" t="str">
        <f t="shared" si="453"/>
        <v>ATENDE</v>
      </c>
      <c r="BN837" s="18" t="str">
        <f t="shared" si="454"/>
        <v>ATENDE</v>
      </c>
      <c r="BO837" s="18" t="str">
        <f t="shared" si="455"/>
        <v>ATENDE</v>
      </c>
      <c r="BP837" s="18" t="str">
        <f t="shared" si="456"/>
        <v>ATENDE</v>
      </c>
      <c r="BQ837" s="22" t="str">
        <f t="shared" si="457"/>
        <v>C2</v>
      </c>
      <c r="BR837" s="22" t="s">
        <v>135</v>
      </c>
      <c r="BS837" s="23" t="e">
        <f t="shared" si="458"/>
        <v>#VALUE!</v>
      </c>
      <c r="BT837" s="20"/>
      <c r="BU837" s="20"/>
      <c r="BV837" s="132" t="str">
        <f>IF(BR837="-","-",_xlfn.XLOOKUP(BR837,ABNT5101!$B$4:$B$9,ABNT5101!$C$4:$C$9))</f>
        <v>-</v>
      </c>
      <c r="BW837" s="132" t="str">
        <f>IF(BR837="-","-",_xlfn.XLOOKUP(BR837,ABNT5101!$B$4:$B$9,ABNT5101!$D$4:$D$9))</f>
        <v>-</v>
      </c>
      <c r="BX837" s="18" t="str">
        <f t="shared" si="459"/>
        <v>-</v>
      </c>
      <c r="BY837" s="18" t="str">
        <f t="shared" si="460"/>
        <v>-</v>
      </c>
      <c r="BZ837" s="18" t="str">
        <f t="shared" si="461"/>
        <v>-</v>
      </c>
      <c r="CA837" s="22" t="s">
        <v>167</v>
      </c>
      <c r="CB837" s="23">
        <f t="shared" si="462"/>
        <v>0.98399999999999999</v>
      </c>
      <c r="CC837" s="22">
        <v>9.92</v>
      </c>
      <c r="CD837" s="22">
        <v>6.02</v>
      </c>
      <c r="CE837" s="130">
        <f>IF(CA837="-","-",_xlfn.XLOOKUP(CA837,ABNT5101!$B$4:$B$9,ABNT5101!$C$4:$C$9))</f>
        <v>5</v>
      </c>
      <c r="CF837" s="130">
        <f>IF(CA837="-","-",_xlfn.XLOOKUP(CA837,ABNT5101!$B$4:$B$9,ABNT5101!$D$4:$D$9))</f>
        <v>1</v>
      </c>
      <c r="CG837" s="18" t="str">
        <f t="shared" si="463"/>
        <v>ATENDE</v>
      </c>
      <c r="CH837" s="18" t="str">
        <f t="shared" si="464"/>
        <v>ATENDE</v>
      </c>
      <c r="CI837" s="18" t="str">
        <f t="shared" si="465"/>
        <v>ATENDE</v>
      </c>
      <c r="CJ837" s="133" t="str">
        <f>_xlfn.XLOOKUP(CK837,'Banco de dados'!$B:$B,'Banco de dados'!$D:$D)</f>
        <v>SX LIGHTING</v>
      </c>
      <c r="CK837" s="36" t="str">
        <f>'Banco de dados'!B57</f>
        <v>SX-INEVO050HF</v>
      </c>
      <c r="CL837" s="24" t="str">
        <f>_xlfn.XLOOKUP(CK837,'Banco de dados'!$B:$B,'Banco de dados'!$E:$E)</f>
        <v>SXINEVO050K40L12CZF7PHF</v>
      </c>
      <c r="CM837" s="24"/>
      <c r="CN837" s="24" t="e">
        <f>IF(CM837="-","-",_xlfn.XLOOKUP(CM837,'Banco de dados'!$B:$B,'Banco de dados'!$E:$E))</f>
        <v>#N/A</v>
      </c>
      <c r="CO837" s="26">
        <f t="shared" si="437"/>
        <v>2</v>
      </c>
      <c r="CP837" s="24">
        <f>_xlfn.XLOOKUP(CK837,'Banco de dados'!$B:$B,'Banco de dados'!$H:$H)</f>
        <v>50</v>
      </c>
      <c r="CQ837" s="24" t="e">
        <f>_xlfn.XLOOKUP(CM837,'Banco de dados'!$B:$B,'Banco de dados'!$H:$H)</f>
        <v>#N/A</v>
      </c>
      <c r="CR837" s="24">
        <f>_xlfn.XLOOKUP(CK837,'Banco de dados'!$B:$B,'Banco de dados'!$F:$F)</f>
        <v>8650</v>
      </c>
      <c r="CS837" s="24" t="e">
        <f>_xlfn.XLOOKUP(CM837,'Banco de dados'!$B:$B,'Banco de dados'!$F:$F)</f>
        <v>#N/A</v>
      </c>
      <c r="CT837" s="25">
        <v>0</v>
      </c>
      <c r="CU837" s="163">
        <v>10</v>
      </c>
      <c r="CV837" s="24" t="str">
        <f>IF(AI837&lt;=0.5,"Curto I",IF(AND(AI837&gt;='Braços de IP'!$B$9,AI837&lt;='Braços de IP'!$D$9),'Braços de IP'!$E$9,IF(AND(AI837&gt;='Braços de IP'!$B$10,AI837&lt;='Braços de IP'!$D$10),'Braços de IP'!$E$10,IF(AND(AI837&gt;='Braços de IP'!$B$11,AI837&lt;='Braços de IP'!$D$11),'Braços de IP'!$E$11,IF(AND(AI837&gt;='Braços de IP'!$B$12,AI837&lt;='Braços de IP'!$D$12),'Braços de IP'!$E$12,IF(AND(AI837&gt;='Braços de IP'!$B$13,AI837&lt;='Braços de IP'!$D$13),'Braços de IP'!$E$13,IF(AND(AI837&gt;='Braços de IP'!$B$14,AI837&lt;='Braços de IP'!$D$14),'Braços de IP'!$E$14,"ERRO")))))))</f>
        <v>Longo I</v>
      </c>
      <c r="CW837" s="25"/>
      <c r="CX837" s="24" t="str">
        <f>IF($CW837="","",VLOOKUP($CW837,'Braços de IP'!$E$9:$I$15,2,0))</f>
        <v/>
      </c>
      <c r="CY837" s="27" t="str">
        <f>IF($CW837="","",VLOOKUP($CW837,'Braços de IP'!$E$9:$I$15,5,0))</f>
        <v/>
      </c>
      <c r="CZ837" s="24"/>
      <c r="DA837" s="24"/>
      <c r="DB837" s="24"/>
      <c r="DC837" s="24"/>
      <c r="DD837" s="24"/>
      <c r="DE837" s="24"/>
      <c r="DF837" s="28">
        <f t="shared" si="438"/>
        <v>50</v>
      </c>
      <c r="DG837" s="29">
        <f t="shared" si="439"/>
        <v>50</v>
      </c>
      <c r="DH837" s="28">
        <f t="shared" si="440"/>
        <v>200</v>
      </c>
      <c r="DI837" s="30">
        <f t="shared" si="441"/>
        <v>0</v>
      </c>
      <c r="DJ837" s="31"/>
      <c r="DK837" s="32"/>
      <c r="DL837" s="15" t="s">
        <v>141</v>
      </c>
      <c r="DM837" s="15"/>
      <c r="DO837" s="33">
        <f t="shared" si="442"/>
        <v>0</v>
      </c>
    </row>
    <row r="838" spans="1:119" ht="15.75" hidden="1" customHeight="1" x14ac:dyDescent="0.3">
      <c r="A838" s="156" t="s">
        <v>1017</v>
      </c>
      <c r="B838" t="s">
        <v>1034</v>
      </c>
      <c r="C838" t="s">
        <v>1006</v>
      </c>
      <c r="D838" s="159">
        <v>279</v>
      </c>
      <c r="E838" s="159" t="s">
        <v>146</v>
      </c>
      <c r="F838" s="15" t="s">
        <v>452</v>
      </c>
      <c r="G838" s="15">
        <v>-29.994944019999998</v>
      </c>
      <c r="H838" s="15">
        <v>-50.131980810000002</v>
      </c>
      <c r="I838" s="15" t="s">
        <v>319</v>
      </c>
      <c r="J838" s="15" t="s">
        <v>135</v>
      </c>
      <c r="K838" s="15" t="s">
        <v>167</v>
      </c>
      <c r="L838" s="15" t="s">
        <v>137</v>
      </c>
      <c r="M838" s="15">
        <v>50</v>
      </c>
      <c r="N838" s="15">
        <v>0</v>
      </c>
      <c r="O838" s="15">
        <v>0</v>
      </c>
      <c r="P838" s="15">
        <f t="shared" si="436"/>
        <v>200</v>
      </c>
      <c r="Q838" s="20">
        <v>2</v>
      </c>
      <c r="R838" s="16">
        <v>0</v>
      </c>
      <c r="S838" s="16">
        <v>7</v>
      </c>
      <c r="T838" s="15"/>
      <c r="U838" s="15"/>
      <c r="V838" s="15">
        <v>0</v>
      </c>
      <c r="W838" s="15">
        <v>5</v>
      </c>
      <c r="X838" s="15">
        <v>5.5</v>
      </c>
      <c r="Y838" s="15">
        <v>0</v>
      </c>
      <c r="Z838" s="15">
        <v>0</v>
      </c>
      <c r="AA838" s="15">
        <v>0</v>
      </c>
      <c r="AB838" s="15">
        <v>0</v>
      </c>
      <c r="AC838" s="15" t="s">
        <v>149</v>
      </c>
      <c r="AD838" s="15" t="s">
        <v>139</v>
      </c>
      <c r="AE838" s="15">
        <v>20.2</v>
      </c>
      <c r="AF838" s="15">
        <v>6.7</v>
      </c>
      <c r="AG838" s="15">
        <v>2</v>
      </c>
      <c r="AH838" s="15">
        <v>3.3</v>
      </c>
      <c r="AI838" s="15">
        <v>2.7</v>
      </c>
      <c r="AJ838" s="16">
        <f t="shared" si="446"/>
        <v>-0.59999999999999964</v>
      </c>
      <c r="AK838" s="16" t="s">
        <v>135</v>
      </c>
      <c r="AL838" s="16" t="s">
        <v>135</v>
      </c>
      <c r="AM838" s="15" t="s">
        <v>140</v>
      </c>
      <c r="AN838" s="16">
        <f t="shared" si="447"/>
        <v>4</v>
      </c>
      <c r="AO838" s="16">
        <v>0</v>
      </c>
      <c r="AP838" s="16">
        <v>0</v>
      </c>
      <c r="AQ838" s="16">
        <v>0</v>
      </c>
      <c r="AR838" s="16">
        <v>0</v>
      </c>
      <c r="AS838" s="16">
        <v>0</v>
      </c>
      <c r="AT838" s="16" t="s">
        <v>135</v>
      </c>
      <c r="AU838" s="17">
        <f t="shared" si="448"/>
        <v>0</v>
      </c>
      <c r="AV838" s="17"/>
      <c r="AW838" s="17">
        <f>VLOOKUP(I838,ABNT5101!$I$3:$J$9,2)</f>
        <v>20</v>
      </c>
      <c r="AX838" s="17">
        <f>VLOOKUP(I838,ABNT5101!$I$3:$M$9,5)</f>
        <v>0.28000000000000003</v>
      </c>
      <c r="AY838" s="131" t="str">
        <f>_xlfn.XLOOKUP(I838,ABNT5101!$I:$I,ABNT5101!$L:$L)</f>
        <v>-</v>
      </c>
      <c r="AZ838" s="131">
        <f>_xlfn.XLOOKUP(I838,ABNT5101!$I:$I,ABNT5101!M:M)</f>
        <v>0.28000000000000003</v>
      </c>
      <c r="BA838" s="131" t="str">
        <f>_xlfn.XLOOKUP(I838,ABNT5101!$I:$I,ABNT5101!N:N)</f>
        <v>-</v>
      </c>
      <c r="BB838" s="131">
        <f>_xlfn.XLOOKUP(I838,ABNT5101!$I:$I,ABNT5101!O:O)</f>
        <v>14</v>
      </c>
      <c r="BC838" s="18" t="str">
        <f t="shared" si="449"/>
        <v>ATENDE</v>
      </c>
      <c r="BD838" s="19">
        <f t="shared" si="450"/>
        <v>0.37949999999999995</v>
      </c>
      <c r="BE838" s="19">
        <f t="shared" si="451"/>
        <v>1.0714285714285712</v>
      </c>
      <c r="BF838" s="19" t="str">
        <f t="shared" si="452"/>
        <v>-</v>
      </c>
      <c r="BG838" s="35">
        <v>27.59</v>
      </c>
      <c r="BH838" s="35">
        <v>0.57999999999999996</v>
      </c>
      <c r="BI838" s="20"/>
      <c r="BJ838" s="20"/>
      <c r="BK838" s="21"/>
      <c r="BL838" s="20"/>
      <c r="BM838" s="18" t="str">
        <f t="shared" si="453"/>
        <v>ATENDE</v>
      </c>
      <c r="BN838" s="18" t="str">
        <f t="shared" si="454"/>
        <v>ATENDE</v>
      </c>
      <c r="BO838" s="18" t="str">
        <f t="shared" si="455"/>
        <v>ATENDE</v>
      </c>
      <c r="BP838" s="18" t="str">
        <f t="shared" si="456"/>
        <v>ATENDE</v>
      </c>
      <c r="BQ838" s="22" t="str">
        <f t="shared" si="457"/>
        <v>C2</v>
      </c>
      <c r="BR838" s="22" t="s">
        <v>135</v>
      </c>
      <c r="BS838" s="23" t="e">
        <f t="shared" si="458"/>
        <v>#VALUE!</v>
      </c>
      <c r="BT838" s="20"/>
      <c r="BU838" s="20"/>
      <c r="BV838" s="132" t="str">
        <f>IF(BR838="-","-",_xlfn.XLOOKUP(BR838,ABNT5101!$B$4:$B$9,ABNT5101!$C$4:$C$9))</f>
        <v>-</v>
      </c>
      <c r="BW838" s="132" t="str">
        <f>IF(BR838="-","-",_xlfn.XLOOKUP(BR838,ABNT5101!$B$4:$B$9,ABNT5101!$D$4:$D$9))</f>
        <v>-</v>
      </c>
      <c r="BX838" s="18" t="str">
        <f t="shared" si="459"/>
        <v>-</v>
      </c>
      <c r="BY838" s="18" t="str">
        <f t="shared" si="460"/>
        <v>-</v>
      </c>
      <c r="BZ838" s="18" t="str">
        <f t="shared" si="461"/>
        <v>-</v>
      </c>
      <c r="CA838" s="22" t="s">
        <v>167</v>
      </c>
      <c r="CB838" s="23">
        <f t="shared" si="462"/>
        <v>0.6100000000000001</v>
      </c>
      <c r="CC838" s="22">
        <v>8.0500000000000007</v>
      </c>
      <c r="CD838" s="22">
        <v>4.28</v>
      </c>
      <c r="CE838" s="130">
        <f>IF(CA838="-","-",_xlfn.XLOOKUP(CA838,ABNT5101!$B$4:$B$9,ABNT5101!$C$4:$C$9))</f>
        <v>5</v>
      </c>
      <c r="CF838" s="130">
        <f>IF(CA838="-","-",_xlfn.XLOOKUP(CA838,ABNT5101!$B$4:$B$9,ABNT5101!$D$4:$D$9))</f>
        <v>1</v>
      </c>
      <c r="CG838" s="18" t="str">
        <f t="shared" si="463"/>
        <v>ATENDE</v>
      </c>
      <c r="CH838" s="18" t="str">
        <f t="shared" si="464"/>
        <v>ATENDE</v>
      </c>
      <c r="CI838" s="18" t="str">
        <f t="shared" si="465"/>
        <v>ATENDE</v>
      </c>
      <c r="CJ838" s="133" t="str">
        <f>_xlfn.XLOOKUP(CK838,'Banco de dados'!$B:$B,'Banco de dados'!$D:$D)</f>
        <v>TECNOWATT</v>
      </c>
      <c r="CK838" s="169" t="s">
        <v>830</v>
      </c>
      <c r="CL838" s="24" t="str">
        <f>_xlfn.XLOOKUP(CK838,'Banco de dados'!$B:$B,'Banco de dados'!$E:$E)</f>
        <v>SIGSAGPTLRRSSNDL_60W_73IBBRS
1-10C1MUN6.5</v>
      </c>
      <c r="CM838" s="24"/>
      <c r="CN838" s="24">
        <f>IF(CM838="-","-",_xlfn.XLOOKUP(CM838,'Banco de dados'!$B:$B,'Banco de dados'!$E:$E))</f>
        <v>0</v>
      </c>
      <c r="CO838" s="26">
        <f t="shared" si="437"/>
        <v>2</v>
      </c>
      <c r="CP838" s="24">
        <f>_xlfn.XLOOKUP(CK838,'Banco de dados'!$B:$B,'Banco de dados'!$H:$H)</f>
        <v>60</v>
      </c>
      <c r="CQ838" s="24" t="e">
        <f>_xlfn.XLOOKUP(CM838,'Banco de dados'!$B:$B,'Banco de dados'!$H:$H)</f>
        <v>#N/A</v>
      </c>
      <c r="CR838" s="24">
        <f>_xlfn.XLOOKUP(CK838,'Banco de dados'!$B:$B,'Banco de dados'!$F:$F)</f>
        <v>9453</v>
      </c>
      <c r="CS838" s="24" t="e">
        <f>_xlfn.XLOOKUP(CM838,'Banco de dados'!$B:$B,'Banco de dados'!$F:$F)</f>
        <v>#N/A</v>
      </c>
      <c r="CT838" s="25">
        <v>0</v>
      </c>
      <c r="CU838" s="163">
        <v>10</v>
      </c>
      <c r="CV838" s="24" t="str">
        <f>IF(AI838&lt;=0.5,"Curto I",IF(AND(AI838&gt;='Braços de IP'!$B$9,AI838&lt;='Braços de IP'!$D$9),'Braços de IP'!$E$9,IF(AND(AI838&gt;='Braços de IP'!$B$10,AI838&lt;='Braços de IP'!$D$10),'Braços de IP'!$E$10,IF(AND(AI838&gt;='Braços de IP'!$B$11,AI838&lt;='Braços de IP'!$D$11),'Braços de IP'!$E$11,IF(AND(AI838&gt;='Braços de IP'!$B$12,AI838&lt;='Braços de IP'!$D$12),'Braços de IP'!$E$12,IF(AND(AI838&gt;='Braços de IP'!$B$13,AI838&lt;='Braços de IP'!$D$13),'Braços de IP'!$E$13,IF(AND(AI838&gt;='Braços de IP'!$B$14,AI838&lt;='Braços de IP'!$D$14),'Braços de IP'!$E$14,"ERRO")))))))</f>
        <v>Longo I</v>
      </c>
      <c r="CW838" s="25"/>
      <c r="CX838" s="24" t="str">
        <f>IF($CW838="","",VLOOKUP($CW838,'Braços de IP'!$E$9:$I$15,2,0))</f>
        <v/>
      </c>
      <c r="CY838" s="27" t="str">
        <f>IF($CW838="","",VLOOKUP($CW838,'Braços de IP'!$E$9:$I$15,5,0))</f>
        <v/>
      </c>
      <c r="CZ838" s="24"/>
      <c r="DA838" s="24"/>
      <c r="DB838" s="24"/>
      <c r="DC838" s="24"/>
      <c r="DD838" s="24"/>
      <c r="DE838" s="24"/>
      <c r="DF838" s="28">
        <f t="shared" si="438"/>
        <v>60</v>
      </c>
      <c r="DG838" s="29">
        <f t="shared" si="439"/>
        <v>50</v>
      </c>
      <c r="DH838" s="28">
        <f t="shared" si="440"/>
        <v>220</v>
      </c>
      <c r="DI838" s="30">
        <f t="shared" si="441"/>
        <v>-0.19999999999999996</v>
      </c>
      <c r="DJ838" s="31"/>
      <c r="DK838" s="32"/>
      <c r="DL838" s="15" t="s">
        <v>141</v>
      </c>
      <c r="DM838" s="15"/>
      <c r="DO838" s="33">
        <f t="shared" si="442"/>
        <v>-0.2</v>
      </c>
    </row>
    <row r="839" spans="1:119" ht="15.75" hidden="1" customHeight="1" x14ac:dyDescent="0.3">
      <c r="C839" t="s">
        <v>1006</v>
      </c>
      <c r="D839" s="15">
        <v>280</v>
      </c>
      <c r="E839" s="15" t="s">
        <v>132</v>
      </c>
      <c r="F839" s="15" t="s">
        <v>453</v>
      </c>
      <c r="G839" s="15">
        <v>-29.993810459999999</v>
      </c>
      <c r="H839" s="15">
        <v>-50.132718590000003</v>
      </c>
      <c r="I839" s="15" t="s">
        <v>154</v>
      </c>
      <c r="J839" s="15" t="s">
        <v>135</v>
      </c>
      <c r="K839" s="15" t="s">
        <v>136</v>
      </c>
      <c r="L839" s="15" t="s">
        <v>148</v>
      </c>
      <c r="M839" s="15">
        <v>100</v>
      </c>
      <c r="N839" s="15">
        <v>17</v>
      </c>
      <c r="O839" s="15">
        <v>0</v>
      </c>
      <c r="P839" s="15">
        <f t="shared" si="436"/>
        <v>200</v>
      </c>
      <c r="Q839" s="20">
        <v>2</v>
      </c>
      <c r="R839" s="16">
        <v>2.5</v>
      </c>
      <c r="S839" s="16">
        <v>6</v>
      </c>
      <c r="T839" s="15"/>
      <c r="U839" s="15"/>
      <c r="V839" s="15">
        <v>0</v>
      </c>
      <c r="W839" s="15">
        <v>2.5</v>
      </c>
      <c r="X839" s="15">
        <v>0</v>
      </c>
      <c r="Y839" s="15">
        <v>0</v>
      </c>
      <c r="Z839" s="15">
        <v>0</v>
      </c>
      <c r="AA839" s="15">
        <v>0</v>
      </c>
      <c r="AB839" s="15">
        <v>0</v>
      </c>
      <c r="AC839" s="15" t="s">
        <v>138</v>
      </c>
      <c r="AD839" s="15" t="s">
        <v>139</v>
      </c>
      <c r="AE839" s="15">
        <v>22.8</v>
      </c>
      <c r="AF839" s="15">
        <v>6</v>
      </c>
      <c r="AG839" s="15">
        <v>1</v>
      </c>
      <c r="AH839" s="15">
        <v>0.4</v>
      </c>
      <c r="AI839" s="15">
        <v>1.3</v>
      </c>
      <c r="AJ839" s="16">
        <f t="shared" si="446"/>
        <v>0.9</v>
      </c>
      <c r="AK839" s="16" t="s">
        <v>135</v>
      </c>
      <c r="AL839" s="16" t="s">
        <v>135</v>
      </c>
      <c r="AM839" s="15" t="s">
        <v>140</v>
      </c>
      <c r="AN839" s="16">
        <f t="shared" si="447"/>
        <v>2</v>
      </c>
      <c r="AO839" s="16">
        <v>0</v>
      </c>
      <c r="AP839" s="16">
        <v>0</v>
      </c>
      <c r="AQ839" s="16">
        <v>0</v>
      </c>
      <c r="AR839" s="16">
        <v>0</v>
      </c>
      <c r="AS839" s="16">
        <v>0</v>
      </c>
      <c r="AT839" s="16" t="s">
        <v>135</v>
      </c>
      <c r="AU839" s="17">
        <f t="shared" si="448"/>
        <v>0</v>
      </c>
      <c r="AV839" s="17"/>
      <c r="AW839" s="17">
        <f>VLOOKUP(I839,ABNT5101!$I$3:$J$9,2)</f>
        <v>10</v>
      </c>
      <c r="AX839" s="17">
        <f>VLOOKUP(I839,ABNT5101!$I$3:$M$9,5)</f>
        <v>0.18</v>
      </c>
      <c r="AY839" s="131" t="str">
        <f>_xlfn.XLOOKUP(I839,ABNT5101!$I:$I,ABNT5101!$L:$L)</f>
        <v>-</v>
      </c>
      <c r="AZ839" s="131">
        <f>_xlfn.XLOOKUP(I839,ABNT5101!$I:$I,ABNT5101!M:M)</f>
        <v>0.18</v>
      </c>
      <c r="BA839" s="131" t="str">
        <f>_xlfn.XLOOKUP(I839,ABNT5101!$I:$I,ABNT5101!N:N)</f>
        <v>-</v>
      </c>
      <c r="BB839" s="131">
        <f>_xlfn.XLOOKUP(I839,ABNT5101!$I:$I,ABNT5101!O:O)</f>
        <v>16</v>
      </c>
      <c r="BC839" s="18" t="str">
        <f t="shared" si="449"/>
        <v>ATENDE</v>
      </c>
      <c r="BD839" s="19">
        <f t="shared" si="450"/>
        <v>0.24399999999999999</v>
      </c>
      <c r="BE839" s="19">
        <f t="shared" si="451"/>
        <v>1.8888888888888893</v>
      </c>
      <c r="BF839" s="19" t="str">
        <f t="shared" si="452"/>
        <v>-</v>
      </c>
      <c r="BG839" s="20">
        <v>12.44</v>
      </c>
      <c r="BH839" s="20">
        <v>0.52</v>
      </c>
      <c r="BI839" s="20"/>
      <c r="BJ839" s="20"/>
      <c r="BK839" s="21"/>
      <c r="BL839" s="20"/>
      <c r="BM839" s="18" t="str">
        <f t="shared" si="453"/>
        <v>ATENDE</v>
      </c>
      <c r="BN839" s="18" t="str">
        <f t="shared" si="454"/>
        <v>ATENDE</v>
      </c>
      <c r="BO839" s="18" t="str">
        <f t="shared" si="455"/>
        <v>ATENDE</v>
      </c>
      <c r="BP839" s="18" t="str">
        <f t="shared" si="456"/>
        <v>ATENDE</v>
      </c>
      <c r="BQ839" s="22" t="str">
        <f t="shared" si="457"/>
        <v>C4</v>
      </c>
      <c r="BR839" s="22" t="str">
        <f t="shared" ref="BR839:BR850" si="466">K839</f>
        <v>P6</v>
      </c>
      <c r="BS839" s="23">
        <f t="shared" si="458"/>
        <v>2.2033333333333331</v>
      </c>
      <c r="BT839" s="20">
        <v>9.61</v>
      </c>
      <c r="BU839" s="20">
        <v>4.95</v>
      </c>
      <c r="BV839" s="132">
        <f>IF(BR839="-","-",_xlfn.XLOOKUP(BR839,ABNT5101!$B$4:$B$9,ABNT5101!$C$4:$C$9))</f>
        <v>3</v>
      </c>
      <c r="BW839" s="132">
        <f>IF(BR839="-","-",_xlfn.XLOOKUP(BR839,ABNT5101!$B$4:$B$9,ABNT5101!$D$4:$D$9))</f>
        <v>0.6</v>
      </c>
      <c r="BX839" s="18" t="str">
        <f t="shared" si="459"/>
        <v>ATENDE</v>
      </c>
      <c r="BY839" s="18" t="str">
        <f t="shared" si="460"/>
        <v>ATENDE</v>
      </c>
      <c r="BZ839" s="18" t="str">
        <f t="shared" si="461"/>
        <v>ATENDE</v>
      </c>
      <c r="CA839" s="22" t="str">
        <f t="shared" ref="CA839:CA850" si="467">BR839</f>
        <v>P6</v>
      </c>
      <c r="CB839" s="23">
        <f t="shared" si="462"/>
        <v>1.37</v>
      </c>
      <c r="CC839" s="22">
        <v>7.11</v>
      </c>
      <c r="CD839" s="22">
        <v>4.1500000000000004</v>
      </c>
      <c r="CE839" s="130">
        <f>IF(CA839="-","-",_xlfn.XLOOKUP(CA839,ABNT5101!$B$4:$B$9,ABNT5101!$C$4:$C$9))</f>
        <v>3</v>
      </c>
      <c r="CF839" s="130">
        <f>IF(CA839="-","-",_xlfn.XLOOKUP(CA839,ABNT5101!$B$4:$B$9,ABNT5101!$D$4:$D$9))</f>
        <v>0.6</v>
      </c>
      <c r="CG839" s="18" t="str">
        <f t="shared" si="463"/>
        <v>ATENDE</v>
      </c>
      <c r="CH839" s="18" t="str">
        <f t="shared" si="464"/>
        <v>ATENDE</v>
      </c>
      <c r="CI839" s="18" t="str">
        <f t="shared" si="465"/>
        <v>ATENDE</v>
      </c>
      <c r="CJ839" s="133" t="str">
        <f>_xlfn.XLOOKUP(CK839,'Banco de dados'!$B:$B,'Banco de dados'!$D:$D)</f>
        <v>LEDSTAR</v>
      </c>
      <c r="CK839" s="25" t="s">
        <v>707</v>
      </c>
      <c r="CL839" s="24" t="str">
        <f>_xlfn.XLOOKUP(CK839,'Banco de dados'!$B:$B,'Banco de dados'!$E:$E)</f>
        <v>LUM LED SL VT 9.1 28W</v>
      </c>
      <c r="CM839" s="24"/>
      <c r="CN839" s="24" t="e">
        <f>IF(CM839="-","-",_xlfn.XLOOKUP(CM839,'Banco de dados'!$B:$B,'Banco de dados'!$E:$E))</f>
        <v>#N/A</v>
      </c>
      <c r="CO839" s="26">
        <f t="shared" si="437"/>
        <v>1</v>
      </c>
      <c r="CP839" s="24">
        <f>_xlfn.XLOOKUP(CK839,'Banco de dados'!$B:$B,'Banco de dados'!$H:$H)</f>
        <v>28</v>
      </c>
      <c r="CQ839" s="24">
        <f>_xlfn.XLOOKUP(CM839,'Banco de dados'!$B:$B,'Banco de dados'!$H:$H)</f>
        <v>0</v>
      </c>
      <c r="CR839" s="24">
        <f>_xlfn.XLOOKUP(CK839,'Banco de dados'!$B:$B,'Banco de dados'!$F:$F)</f>
        <v>4927.3500000000004</v>
      </c>
      <c r="CS839" s="24">
        <f>_xlfn.XLOOKUP(CM839,'Banco de dados'!$B:$B,'Banco de dados'!$F:$F)</f>
        <v>0</v>
      </c>
      <c r="CT839" s="25">
        <v>0</v>
      </c>
      <c r="CU839" s="25"/>
      <c r="CV839" s="24" t="str">
        <f>IF(AI839&lt;=0.5,"Curto I",IF(AND(AI839&gt;='Braços de IP'!$B$9,AI839&lt;='Braços de IP'!$D$9),'Braços de IP'!$E$9,IF(AND(AI839&gt;='Braços de IP'!$B$10,AI839&lt;='Braços de IP'!$D$10),'Braços de IP'!$E$10,IF(AND(AI839&gt;='Braços de IP'!$B$11,AI839&lt;='Braços de IP'!$D$11),'Braços de IP'!$E$11,IF(AND(AI839&gt;='Braços de IP'!$B$12,AI839&lt;='Braços de IP'!$D$12),'Braços de IP'!$E$12,IF(AND(AI839&gt;='Braços de IP'!$B$13,AI839&lt;='Braços de IP'!$D$13),'Braços de IP'!$E$13,IF(AND(AI839&gt;='Braços de IP'!$B$14,AI839&lt;='Braços de IP'!$D$14),'Braços de IP'!$E$14,"ERRO")))))))</f>
        <v>Curto II</v>
      </c>
      <c r="CW839" s="25"/>
      <c r="CX839" s="24" t="str">
        <f>IF($CW839="","",VLOOKUP($CW839,'Braços de IP'!$E$9:$I$15,2,0))</f>
        <v/>
      </c>
      <c r="CY839" s="27" t="str">
        <f>IF($CW839="","",VLOOKUP($CW839,'Braços de IP'!$E$9:$I$15,5,0))</f>
        <v/>
      </c>
      <c r="CZ839" s="24"/>
      <c r="DA839" s="24"/>
      <c r="DB839" s="24"/>
      <c r="DC839" s="24"/>
      <c r="DD839" s="24"/>
      <c r="DE839" s="24"/>
      <c r="DF839" s="28">
        <f t="shared" si="438"/>
        <v>28</v>
      </c>
      <c r="DG839" s="29">
        <f t="shared" si="439"/>
        <v>100</v>
      </c>
      <c r="DH839" s="28">
        <f t="shared" si="440"/>
        <v>128</v>
      </c>
      <c r="DI839" s="30">
        <f t="shared" si="441"/>
        <v>0.72</v>
      </c>
      <c r="DJ839" s="31"/>
      <c r="DK839" s="32"/>
      <c r="DL839" s="15" t="s">
        <v>141</v>
      </c>
      <c r="DM839" s="15"/>
      <c r="DO839" s="33">
        <f t="shared" si="442"/>
        <v>0.76068376068376065</v>
      </c>
    </row>
    <row r="840" spans="1:119" ht="15.75" hidden="1" customHeight="1" x14ac:dyDescent="0.3">
      <c r="C840" t="s">
        <v>1006</v>
      </c>
      <c r="D840" s="15">
        <v>280</v>
      </c>
      <c r="E840" s="15" t="s">
        <v>132</v>
      </c>
      <c r="F840" s="15" t="s">
        <v>453</v>
      </c>
      <c r="G840" s="15">
        <v>-29.993810459999999</v>
      </c>
      <c r="H840" s="15">
        <v>-50.132718590000003</v>
      </c>
      <c r="I840" s="15" t="s">
        <v>154</v>
      </c>
      <c r="J840" s="15" t="s">
        <v>135</v>
      </c>
      <c r="K840" s="15" t="s">
        <v>136</v>
      </c>
      <c r="L840" s="15" t="s">
        <v>148</v>
      </c>
      <c r="M840" s="15">
        <v>100</v>
      </c>
      <c r="N840" s="15">
        <v>17</v>
      </c>
      <c r="O840" s="15">
        <v>0</v>
      </c>
      <c r="P840" s="15">
        <f t="shared" si="436"/>
        <v>200</v>
      </c>
      <c r="Q840" s="20">
        <v>2</v>
      </c>
      <c r="R840" s="16">
        <v>2.5</v>
      </c>
      <c r="S840" s="16">
        <v>6</v>
      </c>
      <c r="T840" s="15"/>
      <c r="U840" s="15"/>
      <c r="V840" s="15">
        <v>0</v>
      </c>
      <c r="W840" s="15">
        <v>2.5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 t="s">
        <v>138</v>
      </c>
      <c r="AD840" s="15" t="s">
        <v>139</v>
      </c>
      <c r="AE840" s="15">
        <v>22.8</v>
      </c>
      <c r="AF840" s="15">
        <v>6</v>
      </c>
      <c r="AG840" s="15">
        <v>1</v>
      </c>
      <c r="AH840" s="15">
        <v>0.4</v>
      </c>
      <c r="AI840" s="15">
        <v>1.3</v>
      </c>
      <c r="AJ840" s="16">
        <f t="shared" si="446"/>
        <v>0.9</v>
      </c>
      <c r="AK840" s="16" t="s">
        <v>135</v>
      </c>
      <c r="AL840" s="16" t="s">
        <v>135</v>
      </c>
      <c r="AM840" s="15" t="s">
        <v>140</v>
      </c>
      <c r="AN840" s="16">
        <f t="shared" si="447"/>
        <v>2</v>
      </c>
      <c r="AO840" s="16">
        <v>0</v>
      </c>
      <c r="AP840" s="16">
        <v>0</v>
      </c>
      <c r="AQ840" s="16">
        <v>0</v>
      </c>
      <c r="AR840" s="16">
        <v>0</v>
      </c>
      <c r="AS840" s="16">
        <v>0</v>
      </c>
      <c r="AT840" s="16" t="s">
        <v>135</v>
      </c>
      <c r="AU840" s="17">
        <f t="shared" si="448"/>
        <v>0</v>
      </c>
      <c r="AV840" s="17"/>
      <c r="AW840" s="17">
        <f>VLOOKUP(I840,ABNT5101!$I$3:$J$9,2)</f>
        <v>10</v>
      </c>
      <c r="AX840" s="17">
        <f>VLOOKUP(I840,ABNT5101!$I$3:$M$9,5)</f>
        <v>0.18</v>
      </c>
      <c r="AY840" s="131" t="str">
        <f>_xlfn.XLOOKUP(I840,ABNT5101!$I:$I,ABNT5101!$L:$L)</f>
        <v>-</v>
      </c>
      <c r="AZ840" s="131">
        <f>_xlfn.XLOOKUP(I840,ABNT5101!$I:$I,ABNT5101!M:M)</f>
        <v>0.18</v>
      </c>
      <c r="BA840" s="131" t="str">
        <f>_xlfn.XLOOKUP(I840,ABNT5101!$I:$I,ABNT5101!N:N)</f>
        <v>-</v>
      </c>
      <c r="BB840" s="131">
        <f>_xlfn.XLOOKUP(I840,ABNT5101!$I:$I,ABNT5101!O:O)</f>
        <v>16</v>
      </c>
      <c r="BC840" s="18" t="str">
        <f t="shared" si="449"/>
        <v>ATENDE</v>
      </c>
      <c r="BD840" s="19">
        <f t="shared" si="450"/>
        <v>4.2000000000000037E-2</v>
      </c>
      <c r="BE840" s="19">
        <f t="shared" si="451"/>
        <v>2.833333333333333</v>
      </c>
      <c r="BF840" s="19" t="str">
        <f t="shared" si="452"/>
        <v>-</v>
      </c>
      <c r="BG840" s="20">
        <v>10.42</v>
      </c>
      <c r="BH840" s="20">
        <v>0.69</v>
      </c>
      <c r="BI840" s="20"/>
      <c r="BJ840" s="20"/>
      <c r="BK840" s="21"/>
      <c r="BL840" s="20"/>
      <c r="BM840" s="18" t="str">
        <f t="shared" si="453"/>
        <v>ATENDE</v>
      </c>
      <c r="BN840" s="18" t="str">
        <f t="shared" si="454"/>
        <v>ATENDE</v>
      </c>
      <c r="BO840" s="18" t="str">
        <f t="shared" si="455"/>
        <v>ATENDE</v>
      </c>
      <c r="BP840" s="18" t="str">
        <f t="shared" si="456"/>
        <v>ATENDE</v>
      </c>
      <c r="BQ840" s="22" t="str">
        <f t="shared" si="457"/>
        <v>C4</v>
      </c>
      <c r="BR840" s="22" t="str">
        <f t="shared" si="466"/>
        <v>P6</v>
      </c>
      <c r="BS840" s="23">
        <f t="shared" si="458"/>
        <v>1.5533333333333332</v>
      </c>
      <c r="BT840" s="20">
        <v>7.66</v>
      </c>
      <c r="BU840" s="20">
        <v>4.28</v>
      </c>
      <c r="BV840" s="132">
        <f>IF(BR840="-","-",_xlfn.XLOOKUP(BR840,ABNT5101!$B$4:$B$9,ABNT5101!$C$4:$C$9))</f>
        <v>3</v>
      </c>
      <c r="BW840" s="132">
        <f>IF(BR840="-","-",_xlfn.XLOOKUP(BR840,ABNT5101!$B$4:$B$9,ABNT5101!$D$4:$D$9))</f>
        <v>0.6</v>
      </c>
      <c r="BX840" s="18" t="str">
        <f t="shared" si="459"/>
        <v>ATENDE</v>
      </c>
      <c r="BY840" s="18" t="str">
        <f t="shared" si="460"/>
        <v>ATENDE</v>
      </c>
      <c r="BZ840" s="18" t="str">
        <f t="shared" si="461"/>
        <v>ATENDE</v>
      </c>
      <c r="CA840" s="22" t="str">
        <f t="shared" si="467"/>
        <v>P6</v>
      </c>
      <c r="CB840" s="23">
        <f t="shared" si="462"/>
        <v>0.73666666666666658</v>
      </c>
      <c r="CC840" s="22">
        <v>5.21</v>
      </c>
      <c r="CD840" s="22">
        <v>2.76</v>
      </c>
      <c r="CE840" s="130">
        <f>IF(CA840="-","-",_xlfn.XLOOKUP(CA840,ABNT5101!$B$4:$B$9,ABNT5101!$C$4:$C$9))</f>
        <v>3</v>
      </c>
      <c r="CF840" s="130">
        <f>IF(CA840="-","-",_xlfn.XLOOKUP(CA840,ABNT5101!$B$4:$B$9,ABNT5101!$D$4:$D$9))</f>
        <v>0.6</v>
      </c>
      <c r="CG840" s="18" t="str">
        <f t="shared" si="463"/>
        <v>ATENDE</v>
      </c>
      <c r="CH840" s="18" t="str">
        <f t="shared" si="464"/>
        <v>ATENDE</v>
      </c>
      <c r="CI840" s="18" t="str">
        <f t="shared" si="465"/>
        <v>ATENDE</v>
      </c>
      <c r="CJ840" s="133" t="str">
        <f>_xlfn.XLOOKUP(CK840,'Banco de dados'!$B:$B,'Banco de dados'!$D:$D)</f>
        <v>SX LIGHTING</v>
      </c>
      <c r="CK840" s="25" t="s">
        <v>798</v>
      </c>
      <c r="CL840" s="24" t="str">
        <f>_xlfn.XLOOKUP(CK840,'Banco de dados'!$B:$B,'Banco de dados'!$E:$E)</f>
        <v>SXINEVO020K40L12CZF7PHF</v>
      </c>
      <c r="CM840" s="24"/>
      <c r="CN840" s="24" t="e">
        <f>IF(CM840="-","-",_xlfn.XLOOKUP(CM840,'Banco de dados'!$B:$B,'Banco de dados'!$E:$E))</f>
        <v>#N/A</v>
      </c>
      <c r="CO840" s="26">
        <f t="shared" si="437"/>
        <v>1</v>
      </c>
      <c r="CP840" s="24">
        <f>_xlfn.XLOOKUP(CK840,'Banco de dados'!$B:$B,'Banco de dados'!$H:$H)</f>
        <v>22.5</v>
      </c>
      <c r="CQ840" s="24">
        <f>_xlfn.XLOOKUP(CM840,'Banco de dados'!$B:$B,'Banco de dados'!$H:$H)</f>
        <v>0</v>
      </c>
      <c r="CR840" s="24">
        <f>_xlfn.XLOOKUP(CK840,'Banco de dados'!$B:$B,'Banco de dados'!$F:$F)</f>
        <v>3825</v>
      </c>
      <c r="CS840" s="24">
        <f>_xlfn.XLOOKUP(CM840,'Banco de dados'!$B:$B,'Banco de dados'!$F:$F)</f>
        <v>0</v>
      </c>
      <c r="CT840" s="25">
        <v>0</v>
      </c>
      <c r="CU840" s="25"/>
      <c r="CV840" s="24" t="str">
        <f>IF(AI840&lt;=0.5,"Curto I",IF(AND(AI840&gt;='Braços de IP'!$B$9,AI840&lt;='Braços de IP'!$D$9),'Braços de IP'!$E$9,IF(AND(AI840&gt;='Braços de IP'!$B$10,AI840&lt;='Braços de IP'!$D$10),'Braços de IP'!$E$10,IF(AND(AI840&gt;='Braços de IP'!$B$11,AI840&lt;='Braços de IP'!$D$11),'Braços de IP'!$E$11,IF(AND(AI840&gt;='Braços de IP'!$B$12,AI840&lt;='Braços de IP'!$D$12),'Braços de IP'!$E$12,IF(AND(AI840&gt;='Braços de IP'!$B$13,AI840&lt;='Braços de IP'!$D$13),'Braços de IP'!$E$13,IF(AND(AI840&gt;='Braços de IP'!$B$14,AI840&lt;='Braços de IP'!$D$14),'Braços de IP'!$E$14,"ERRO")))))))</f>
        <v>Curto II</v>
      </c>
      <c r="CW840" s="25"/>
      <c r="CX840" s="24" t="str">
        <f>IF($CW840="","",VLOOKUP($CW840,'Braços de IP'!$E$9:$I$15,2,0))</f>
        <v/>
      </c>
      <c r="CY840" s="27" t="str">
        <f>IF($CW840="","",VLOOKUP($CW840,'Braços de IP'!$E$9:$I$15,5,0))</f>
        <v/>
      </c>
      <c r="CZ840" s="24"/>
      <c r="DA840" s="24"/>
      <c r="DB840" s="24"/>
      <c r="DC840" s="24"/>
      <c r="DD840" s="24"/>
      <c r="DE840" s="24"/>
      <c r="DF840" s="28">
        <f t="shared" si="438"/>
        <v>22.5</v>
      </c>
      <c r="DG840" s="29">
        <f t="shared" si="439"/>
        <v>100</v>
      </c>
      <c r="DH840" s="28">
        <f t="shared" si="440"/>
        <v>122.5</v>
      </c>
      <c r="DI840" s="30">
        <f t="shared" si="441"/>
        <v>0.77500000000000002</v>
      </c>
      <c r="DJ840" s="31"/>
      <c r="DK840" s="32"/>
      <c r="DL840" s="15" t="s">
        <v>141</v>
      </c>
      <c r="DM840" s="15"/>
      <c r="DO840" s="33">
        <f t="shared" si="442"/>
        <v>0.80769230769230771</v>
      </c>
    </row>
    <row r="841" spans="1:119" ht="15.75" hidden="1" customHeight="1" x14ac:dyDescent="0.3">
      <c r="C841" t="s">
        <v>1006</v>
      </c>
      <c r="D841" s="15">
        <v>280</v>
      </c>
      <c r="E841" s="15" t="s">
        <v>132</v>
      </c>
      <c r="F841" s="15" t="s">
        <v>453</v>
      </c>
      <c r="G841" s="15">
        <v>-29.993810459999999</v>
      </c>
      <c r="H841" s="15">
        <v>-50.132718590000003</v>
      </c>
      <c r="I841" s="15" t="s">
        <v>154</v>
      </c>
      <c r="J841" s="15" t="s">
        <v>135</v>
      </c>
      <c r="K841" s="15" t="s">
        <v>136</v>
      </c>
      <c r="L841" s="15" t="s">
        <v>148</v>
      </c>
      <c r="M841" s="15">
        <v>100</v>
      </c>
      <c r="N841" s="15">
        <v>17</v>
      </c>
      <c r="O841" s="15">
        <v>0</v>
      </c>
      <c r="P841" s="15">
        <f t="shared" si="436"/>
        <v>200</v>
      </c>
      <c r="Q841" s="20">
        <v>2</v>
      </c>
      <c r="R841" s="16">
        <v>2.5</v>
      </c>
      <c r="S841" s="16">
        <v>6</v>
      </c>
      <c r="T841" s="15"/>
      <c r="U841" s="15"/>
      <c r="V841" s="15">
        <v>0</v>
      </c>
      <c r="W841" s="15">
        <v>2.5</v>
      </c>
      <c r="X841" s="15">
        <v>0</v>
      </c>
      <c r="Y841" s="15">
        <v>0</v>
      </c>
      <c r="Z841" s="15">
        <v>0</v>
      </c>
      <c r="AA841" s="15">
        <v>0</v>
      </c>
      <c r="AB841" s="15">
        <v>0</v>
      </c>
      <c r="AC841" s="15" t="s">
        <v>138</v>
      </c>
      <c r="AD841" s="15" t="s">
        <v>139</v>
      </c>
      <c r="AE841" s="15">
        <v>22.8</v>
      </c>
      <c r="AF841" s="15">
        <v>6</v>
      </c>
      <c r="AG841" s="15">
        <v>1</v>
      </c>
      <c r="AH841" s="15">
        <v>0.4</v>
      </c>
      <c r="AI841" s="15">
        <v>1.3</v>
      </c>
      <c r="AJ841" s="16">
        <f t="shared" si="446"/>
        <v>0.9</v>
      </c>
      <c r="AK841" s="16" t="s">
        <v>135</v>
      </c>
      <c r="AL841" s="16" t="s">
        <v>135</v>
      </c>
      <c r="AM841" s="15" t="s">
        <v>140</v>
      </c>
      <c r="AN841" s="16">
        <f t="shared" si="447"/>
        <v>2</v>
      </c>
      <c r="AO841" s="16">
        <v>0</v>
      </c>
      <c r="AP841" s="16">
        <v>0</v>
      </c>
      <c r="AQ841" s="16">
        <v>0</v>
      </c>
      <c r="AR841" s="16">
        <v>0</v>
      </c>
      <c r="AS841" s="16">
        <v>0</v>
      </c>
      <c r="AT841" s="16" t="s">
        <v>135</v>
      </c>
      <c r="AU841" s="17">
        <f t="shared" si="448"/>
        <v>0</v>
      </c>
      <c r="AV841" s="17"/>
      <c r="AW841" s="17">
        <f>VLOOKUP(I841,ABNT5101!$I$3:$J$9,2)</f>
        <v>10</v>
      </c>
      <c r="AX841" s="17">
        <f>VLOOKUP(I841,ABNT5101!$I$3:$M$9,5)</f>
        <v>0.18</v>
      </c>
      <c r="AY841" s="131" t="str">
        <f>_xlfn.XLOOKUP(I841,ABNT5101!$I:$I,ABNT5101!$L:$L)</f>
        <v>-</v>
      </c>
      <c r="AZ841" s="131">
        <f>_xlfn.XLOOKUP(I841,ABNT5101!$I:$I,ABNT5101!M:M)</f>
        <v>0.18</v>
      </c>
      <c r="BA841" s="131" t="str">
        <f>_xlfn.XLOOKUP(I841,ABNT5101!$I:$I,ABNT5101!N:N)</f>
        <v>-</v>
      </c>
      <c r="BB841" s="131">
        <f>_xlfn.XLOOKUP(I841,ABNT5101!$I:$I,ABNT5101!O:O)</f>
        <v>16</v>
      </c>
      <c r="BC841" s="18" t="str">
        <f t="shared" si="449"/>
        <v>ATENDE</v>
      </c>
      <c r="BD841" s="19">
        <f t="shared" si="450"/>
        <v>0.52699999999999991</v>
      </c>
      <c r="BE841" s="19">
        <f t="shared" si="451"/>
        <v>2.666666666666667</v>
      </c>
      <c r="BF841" s="19" t="str">
        <f t="shared" si="452"/>
        <v>-</v>
      </c>
      <c r="BG841" s="20">
        <v>15.27</v>
      </c>
      <c r="BH841" s="20">
        <v>0.66</v>
      </c>
      <c r="BI841" s="20"/>
      <c r="BJ841" s="20"/>
      <c r="BK841" s="21"/>
      <c r="BL841" s="20"/>
      <c r="BM841" s="18" t="str">
        <f t="shared" si="453"/>
        <v>ATENDE</v>
      </c>
      <c r="BN841" s="18" t="str">
        <f t="shared" si="454"/>
        <v>ATENDE</v>
      </c>
      <c r="BO841" s="18" t="str">
        <f t="shared" si="455"/>
        <v>ATENDE</v>
      </c>
      <c r="BP841" s="18" t="str">
        <f t="shared" si="456"/>
        <v>ATENDE</v>
      </c>
      <c r="BQ841" s="22" t="str">
        <f t="shared" si="457"/>
        <v>C4</v>
      </c>
      <c r="BR841" s="22" t="str">
        <f t="shared" si="466"/>
        <v>P6</v>
      </c>
      <c r="BS841" s="23">
        <f t="shared" si="458"/>
        <v>2.6999999999999997</v>
      </c>
      <c r="BT841" s="20">
        <v>11.1</v>
      </c>
      <c r="BU841" s="20">
        <v>6.87</v>
      </c>
      <c r="BV841" s="132">
        <f>IF(BR841="-","-",_xlfn.XLOOKUP(BR841,ABNT5101!$B$4:$B$9,ABNT5101!$C$4:$C$9))</f>
        <v>3</v>
      </c>
      <c r="BW841" s="132">
        <f>IF(BR841="-","-",_xlfn.XLOOKUP(BR841,ABNT5101!$B$4:$B$9,ABNT5101!$D$4:$D$9))</f>
        <v>0.6</v>
      </c>
      <c r="BX841" s="18" t="str">
        <f t="shared" si="459"/>
        <v>ATENDE</v>
      </c>
      <c r="BY841" s="18" t="str">
        <f t="shared" si="460"/>
        <v>ATENDE</v>
      </c>
      <c r="BZ841" s="18" t="str">
        <f t="shared" si="461"/>
        <v>ATENDE</v>
      </c>
      <c r="CA841" s="22" t="str">
        <f t="shared" si="467"/>
        <v>P6</v>
      </c>
      <c r="CB841" s="23">
        <f t="shared" si="462"/>
        <v>1.2666666666666666</v>
      </c>
      <c r="CC841" s="22">
        <v>6.8</v>
      </c>
      <c r="CD841" s="22">
        <v>4.22</v>
      </c>
      <c r="CE841" s="130">
        <f>IF(CA841="-","-",_xlfn.XLOOKUP(CA841,ABNT5101!$B$4:$B$9,ABNT5101!$C$4:$C$9))</f>
        <v>3</v>
      </c>
      <c r="CF841" s="130">
        <f>IF(CA841="-","-",_xlfn.XLOOKUP(CA841,ABNT5101!$B$4:$B$9,ABNT5101!$D$4:$D$9))</f>
        <v>0.6</v>
      </c>
      <c r="CG841" s="18" t="str">
        <f t="shared" si="463"/>
        <v>ATENDE</v>
      </c>
      <c r="CH841" s="18" t="str">
        <f t="shared" si="464"/>
        <v>ATENDE</v>
      </c>
      <c r="CI841" s="18" t="str">
        <f t="shared" si="465"/>
        <v>ATENDE</v>
      </c>
      <c r="CJ841" s="133" t="str">
        <f>_xlfn.XLOOKUP(CK841,'Banco de dados'!$B:$B,'Banco de dados'!$D:$D)</f>
        <v>TECNOWATT</v>
      </c>
      <c r="CK841" s="25" t="s">
        <v>824</v>
      </c>
      <c r="CL841" s="24" t="str">
        <f>_xlfn.XLOOKUP(CK841,'Banco de dados'!$B:$B,'Banco de dados'!$E:$E)</f>
        <v>SIGSAGPTLRRSSNDL_30W_38IBBRS
1-10C1MUN6.5</v>
      </c>
      <c r="CM841" s="24"/>
      <c r="CN841" s="24" t="e">
        <f>IF(CM841="-","-",_xlfn.XLOOKUP(CM841,'Banco de dados'!$B:$B,'Banco de dados'!$E:$E))</f>
        <v>#N/A</v>
      </c>
      <c r="CO841" s="26">
        <f t="shared" si="437"/>
        <v>1</v>
      </c>
      <c r="CP841" s="24">
        <f>_xlfn.XLOOKUP(CK841,'Banco de dados'!$B:$B,'Banco de dados'!$H:$H)</f>
        <v>30</v>
      </c>
      <c r="CQ841" s="24">
        <f>_xlfn.XLOOKUP(CM841,'Banco de dados'!$B:$B,'Banco de dados'!$H:$H)</f>
        <v>0</v>
      </c>
      <c r="CR841" s="24">
        <f>_xlfn.XLOOKUP(CK841,'Banco de dados'!$B:$B,'Banco de dados'!$F:$F)</f>
        <v>5266</v>
      </c>
      <c r="CS841" s="24">
        <f>_xlfn.XLOOKUP(CM841,'Banco de dados'!$B:$B,'Banco de dados'!$F:$F)</f>
        <v>0</v>
      </c>
      <c r="CT841" s="25">
        <v>0</v>
      </c>
      <c r="CU841" s="25"/>
      <c r="CV841" s="24" t="str">
        <f>IF(AI841&lt;=0.5,"Curto I",IF(AND(AI841&gt;='Braços de IP'!$B$9,AI841&lt;='Braços de IP'!$D$9),'Braços de IP'!$E$9,IF(AND(AI841&gt;='Braços de IP'!$B$10,AI841&lt;='Braços de IP'!$D$10),'Braços de IP'!$E$10,IF(AND(AI841&gt;='Braços de IP'!$B$11,AI841&lt;='Braços de IP'!$D$11),'Braços de IP'!$E$11,IF(AND(AI841&gt;='Braços de IP'!$B$12,AI841&lt;='Braços de IP'!$D$12),'Braços de IP'!$E$12,IF(AND(AI841&gt;='Braços de IP'!$B$13,AI841&lt;='Braços de IP'!$D$13),'Braços de IP'!$E$13,IF(AND(AI841&gt;='Braços de IP'!$B$14,AI841&lt;='Braços de IP'!$D$14),'Braços de IP'!$E$14,"ERRO")))))))</f>
        <v>Curto II</v>
      </c>
      <c r="CW841" s="25"/>
      <c r="CX841" s="24" t="str">
        <f>IF($CW841="","",VLOOKUP($CW841,'Braços de IP'!$E$9:$I$15,2,0))</f>
        <v/>
      </c>
      <c r="CY841" s="27" t="str">
        <f>IF($CW841="","",VLOOKUP($CW841,'Braços de IP'!$E$9:$I$15,5,0))</f>
        <v/>
      </c>
      <c r="CZ841" s="24"/>
      <c r="DA841" s="24"/>
      <c r="DB841" s="24"/>
      <c r="DC841" s="24"/>
      <c r="DD841" s="24"/>
      <c r="DE841" s="24"/>
      <c r="DF841" s="28">
        <f t="shared" si="438"/>
        <v>30</v>
      </c>
      <c r="DG841" s="29">
        <f t="shared" si="439"/>
        <v>100</v>
      </c>
      <c r="DH841" s="28">
        <f t="shared" si="440"/>
        <v>130</v>
      </c>
      <c r="DI841" s="30">
        <f t="shared" si="441"/>
        <v>0.7</v>
      </c>
      <c r="DJ841" s="31"/>
      <c r="DK841" s="32"/>
      <c r="DL841" s="15" t="s">
        <v>141</v>
      </c>
      <c r="DM841" s="15"/>
      <c r="DO841" s="33">
        <f t="shared" si="442"/>
        <v>0.74358974358974361</v>
      </c>
    </row>
    <row r="842" spans="1:119" ht="15.75" hidden="1" customHeight="1" x14ac:dyDescent="0.3">
      <c r="C842" t="s">
        <v>1006</v>
      </c>
      <c r="D842" s="15">
        <v>281</v>
      </c>
      <c r="E842" s="15" t="s">
        <v>132</v>
      </c>
      <c r="F842" s="15" t="s">
        <v>454</v>
      </c>
      <c r="G842" s="15">
        <v>-29.99367582</v>
      </c>
      <c r="H842" s="15">
        <v>-50.134468159999997</v>
      </c>
      <c r="I842" s="15" t="s">
        <v>154</v>
      </c>
      <c r="J842" s="15" t="s">
        <v>135</v>
      </c>
      <c r="K842" s="15" t="s">
        <v>136</v>
      </c>
      <c r="L842" s="15" t="s">
        <v>148</v>
      </c>
      <c r="M842" s="15">
        <v>150</v>
      </c>
      <c r="N842" s="15">
        <v>22</v>
      </c>
      <c r="O842" s="15">
        <v>0</v>
      </c>
      <c r="P842" s="15">
        <f t="shared" si="436"/>
        <v>300</v>
      </c>
      <c r="Q842" s="20">
        <v>2</v>
      </c>
      <c r="R842" s="16">
        <v>2.5</v>
      </c>
      <c r="S842" s="16">
        <v>8</v>
      </c>
      <c r="T842" s="15"/>
      <c r="U842" s="15"/>
      <c r="V842" s="15">
        <v>0</v>
      </c>
      <c r="W842" s="15">
        <v>2.5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 t="s">
        <v>138</v>
      </c>
      <c r="AD842" s="15" t="s">
        <v>139</v>
      </c>
      <c r="AE842" s="15">
        <v>30.7</v>
      </c>
      <c r="AF842" s="15">
        <v>7</v>
      </c>
      <c r="AG842" s="15">
        <v>1</v>
      </c>
      <c r="AH842" s="15">
        <v>0.4</v>
      </c>
      <c r="AI842" s="15">
        <v>1.3</v>
      </c>
      <c r="AJ842" s="16">
        <f t="shared" si="446"/>
        <v>0.9</v>
      </c>
      <c r="AK842" s="16" t="s">
        <v>135</v>
      </c>
      <c r="AL842" s="16" t="s">
        <v>135</v>
      </c>
      <c r="AM842" s="15" t="s">
        <v>140</v>
      </c>
      <c r="AN842" s="16">
        <f t="shared" si="447"/>
        <v>2</v>
      </c>
      <c r="AO842" s="16">
        <v>0</v>
      </c>
      <c r="AP842" s="16">
        <v>0</v>
      </c>
      <c r="AQ842" s="16">
        <v>0</v>
      </c>
      <c r="AR842" s="16">
        <v>0</v>
      </c>
      <c r="AS842" s="16">
        <v>0</v>
      </c>
      <c r="AT842" s="16" t="s">
        <v>135</v>
      </c>
      <c r="AU842" s="17">
        <f t="shared" si="448"/>
        <v>0</v>
      </c>
      <c r="AV842" s="17"/>
      <c r="AW842" s="17">
        <f>VLOOKUP(I842,ABNT5101!$I$3:$J$9,2)</f>
        <v>10</v>
      </c>
      <c r="AX842" s="17">
        <f>VLOOKUP(I842,ABNT5101!$I$3:$M$9,5)</f>
        <v>0.18</v>
      </c>
      <c r="AY842" s="131" t="str">
        <f>_xlfn.XLOOKUP(I842,ABNT5101!$I:$I,ABNT5101!$L:$L)</f>
        <v>-</v>
      </c>
      <c r="AZ842" s="131">
        <f>_xlfn.XLOOKUP(I842,ABNT5101!$I:$I,ABNT5101!M:M)</f>
        <v>0.18</v>
      </c>
      <c r="BA842" s="131" t="str">
        <f>_xlfn.XLOOKUP(I842,ABNT5101!$I:$I,ABNT5101!N:N)</f>
        <v>-</v>
      </c>
      <c r="BB842" s="131">
        <f>_xlfn.XLOOKUP(I842,ABNT5101!$I:$I,ABNT5101!O:O)</f>
        <v>16</v>
      </c>
      <c r="BC842" s="18" t="str">
        <f t="shared" si="449"/>
        <v>ATENDE</v>
      </c>
      <c r="BD842" s="19">
        <f t="shared" si="450"/>
        <v>0.15999999999999992</v>
      </c>
      <c r="BE842" s="19">
        <f t="shared" si="451"/>
        <v>1.3333333333333335</v>
      </c>
      <c r="BF842" s="19" t="str">
        <f t="shared" si="452"/>
        <v>-</v>
      </c>
      <c r="BG842" s="20">
        <v>11.6</v>
      </c>
      <c r="BH842" s="20">
        <v>0.42</v>
      </c>
      <c r="BI842" s="20"/>
      <c r="BJ842" s="20"/>
      <c r="BK842" s="21"/>
      <c r="BL842" s="20"/>
      <c r="BM842" s="18" t="str">
        <f t="shared" si="453"/>
        <v>ATENDE</v>
      </c>
      <c r="BN842" s="18" t="str">
        <f t="shared" si="454"/>
        <v>ATENDE</v>
      </c>
      <c r="BO842" s="18" t="str">
        <f t="shared" si="455"/>
        <v>ATENDE</v>
      </c>
      <c r="BP842" s="18" t="str">
        <f t="shared" si="456"/>
        <v>ATENDE</v>
      </c>
      <c r="BQ842" s="22" t="str">
        <f t="shared" si="457"/>
        <v>C4</v>
      </c>
      <c r="BR842" s="22" t="str">
        <f t="shared" si="466"/>
        <v>P6</v>
      </c>
      <c r="BS842" s="23">
        <f t="shared" si="458"/>
        <v>2.3733333333333331</v>
      </c>
      <c r="BT842" s="20">
        <v>10.119999999999999</v>
      </c>
      <c r="BU842" s="20">
        <v>4.21</v>
      </c>
      <c r="BV842" s="132">
        <f>IF(BR842="-","-",_xlfn.XLOOKUP(BR842,ABNT5101!$B$4:$B$9,ABNT5101!$C$4:$C$9))</f>
        <v>3</v>
      </c>
      <c r="BW842" s="132">
        <f>IF(BR842="-","-",_xlfn.XLOOKUP(BR842,ABNT5101!$B$4:$B$9,ABNT5101!$D$4:$D$9))</f>
        <v>0.6</v>
      </c>
      <c r="BX842" s="18" t="str">
        <f t="shared" si="459"/>
        <v>ATENDE</v>
      </c>
      <c r="BY842" s="18" t="str">
        <f t="shared" si="460"/>
        <v>ATENDE</v>
      </c>
      <c r="BZ842" s="18" t="str">
        <f t="shared" si="461"/>
        <v>ATENDE</v>
      </c>
      <c r="CA842" s="22" t="str">
        <f t="shared" si="467"/>
        <v>P6</v>
      </c>
      <c r="CB842" s="23">
        <f t="shared" si="462"/>
        <v>0.91000000000000014</v>
      </c>
      <c r="CC842" s="22">
        <v>5.73</v>
      </c>
      <c r="CD842" s="22">
        <v>3.26</v>
      </c>
      <c r="CE842" s="130">
        <f>IF(CA842="-","-",_xlfn.XLOOKUP(CA842,ABNT5101!$B$4:$B$9,ABNT5101!$C$4:$C$9))</f>
        <v>3</v>
      </c>
      <c r="CF842" s="130">
        <f>IF(CA842="-","-",_xlfn.XLOOKUP(CA842,ABNT5101!$B$4:$B$9,ABNT5101!$D$4:$D$9))</f>
        <v>0.6</v>
      </c>
      <c r="CG842" s="18" t="str">
        <f t="shared" si="463"/>
        <v>ATENDE</v>
      </c>
      <c r="CH842" s="18" t="str">
        <f t="shared" si="464"/>
        <v>ATENDE</v>
      </c>
      <c r="CI842" s="18" t="str">
        <f t="shared" si="465"/>
        <v>ATENDE</v>
      </c>
      <c r="CJ842" s="133" t="str">
        <f>_xlfn.XLOOKUP(CK842,'Banco de dados'!$B:$B,'Banco de dados'!$D:$D)</f>
        <v>LEDSTAR</v>
      </c>
      <c r="CK842" s="25" t="s">
        <v>711</v>
      </c>
      <c r="CL842" s="24" t="str">
        <f>_xlfn.XLOOKUP(CK842,'Banco de dados'!$B:$B,'Banco de dados'!$E:$E)</f>
        <v>LUM LED SL VT 9.1 44W</v>
      </c>
      <c r="CM842" s="24"/>
      <c r="CN842" s="24" t="e">
        <f>IF(CM842="-","-",_xlfn.XLOOKUP(CM842,'Banco de dados'!$B:$B,'Banco de dados'!$E:$E))</f>
        <v>#N/A</v>
      </c>
      <c r="CO842" s="26">
        <f t="shared" si="437"/>
        <v>1</v>
      </c>
      <c r="CP842" s="24">
        <f>_xlfn.XLOOKUP(CK842,'Banco de dados'!$B:$B,'Banco de dados'!$H:$H)</f>
        <v>44</v>
      </c>
      <c r="CQ842" s="24">
        <f>_xlfn.XLOOKUP(CM842,'Banco de dados'!$B:$B,'Banco de dados'!$H:$H)</f>
        <v>0</v>
      </c>
      <c r="CR842" s="24">
        <f>_xlfn.XLOOKUP(CK842,'Banco de dados'!$B:$B,'Banco de dados'!$F:$F)</f>
        <v>7657.99</v>
      </c>
      <c r="CS842" s="24">
        <f>_xlfn.XLOOKUP(CM842,'Banco de dados'!$B:$B,'Banco de dados'!$F:$F)</f>
        <v>0</v>
      </c>
      <c r="CT842" s="25">
        <v>0</v>
      </c>
      <c r="CU842" s="25"/>
      <c r="CV842" s="24" t="str">
        <f>IF(AI842&lt;=0.5,"Curto I",IF(AND(AI842&gt;='Braços de IP'!$B$9,AI842&lt;='Braços de IP'!$D$9),'Braços de IP'!$E$9,IF(AND(AI842&gt;='Braços de IP'!$B$10,AI842&lt;='Braços de IP'!$D$10),'Braços de IP'!$E$10,IF(AND(AI842&gt;='Braços de IP'!$B$11,AI842&lt;='Braços de IP'!$D$11),'Braços de IP'!$E$11,IF(AND(AI842&gt;='Braços de IP'!$B$12,AI842&lt;='Braços de IP'!$D$12),'Braços de IP'!$E$12,IF(AND(AI842&gt;='Braços de IP'!$B$13,AI842&lt;='Braços de IP'!$D$13),'Braços de IP'!$E$13,IF(AND(AI842&gt;='Braços de IP'!$B$14,AI842&lt;='Braços de IP'!$D$14),'Braços de IP'!$E$14,"ERRO")))))))</f>
        <v>Curto II</v>
      </c>
      <c r="CW842" s="25"/>
      <c r="CX842" s="24" t="str">
        <f>IF($CW842="","",VLOOKUP($CW842,'Braços de IP'!$E$9:$I$15,2,0))</f>
        <v/>
      </c>
      <c r="CY842" s="27" t="str">
        <f>IF($CW842="","",VLOOKUP($CW842,'Braços de IP'!$E$9:$I$15,5,0))</f>
        <v/>
      </c>
      <c r="CZ842" s="24"/>
      <c r="DA842" s="24"/>
      <c r="DB842" s="24"/>
      <c r="DC842" s="24"/>
      <c r="DD842" s="24"/>
      <c r="DE842" s="24"/>
      <c r="DF842" s="28">
        <f t="shared" si="438"/>
        <v>44</v>
      </c>
      <c r="DG842" s="29">
        <f t="shared" si="439"/>
        <v>150</v>
      </c>
      <c r="DH842" s="28">
        <f t="shared" si="440"/>
        <v>194</v>
      </c>
      <c r="DI842" s="30">
        <f t="shared" si="441"/>
        <v>0.70666666666666667</v>
      </c>
      <c r="DJ842" s="31"/>
      <c r="DK842" s="32"/>
      <c r="DL842" s="15" t="s">
        <v>141</v>
      </c>
      <c r="DM842" s="15"/>
      <c r="DO842" s="33">
        <f t="shared" si="442"/>
        <v>0.7441860465116279</v>
      </c>
    </row>
    <row r="843" spans="1:119" ht="15.75" hidden="1" customHeight="1" x14ac:dyDescent="0.3">
      <c r="C843" t="s">
        <v>1006</v>
      </c>
      <c r="D843" s="15">
        <v>281</v>
      </c>
      <c r="E843" s="15" t="s">
        <v>132</v>
      </c>
      <c r="F843" s="15" t="s">
        <v>454</v>
      </c>
      <c r="G843" s="15">
        <v>-29.99367582</v>
      </c>
      <c r="H843" s="15">
        <v>-50.134468159999997</v>
      </c>
      <c r="I843" s="15" t="s">
        <v>154</v>
      </c>
      <c r="J843" s="15" t="s">
        <v>135</v>
      </c>
      <c r="K843" s="15" t="s">
        <v>136</v>
      </c>
      <c r="L843" s="15" t="s">
        <v>148</v>
      </c>
      <c r="M843" s="15">
        <v>150</v>
      </c>
      <c r="N843" s="15">
        <v>22</v>
      </c>
      <c r="O843" s="15">
        <v>0</v>
      </c>
      <c r="P843" s="15">
        <f t="shared" si="436"/>
        <v>300</v>
      </c>
      <c r="Q843" s="20">
        <v>2</v>
      </c>
      <c r="R843" s="16">
        <v>2.5</v>
      </c>
      <c r="S843" s="16">
        <v>8</v>
      </c>
      <c r="T843" s="15"/>
      <c r="U843" s="15"/>
      <c r="V843" s="15">
        <v>0</v>
      </c>
      <c r="W843" s="15">
        <v>2.5</v>
      </c>
      <c r="X843" s="15">
        <v>0</v>
      </c>
      <c r="Y843" s="15">
        <v>0</v>
      </c>
      <c r="Z843" s="15">
        <v>0</v>
      </c>
      <c r="AA843" s="15">
        <v>0</v>
      </c>
      <c r="AB843" s="15">
        <v>0</v>
      </c>
      <c r="AC843" s="15" t="s">
        <v>138</v>
      </c>
      <c r="AD843" s="15" t="s">
        <v>139</v>
      </c>
      <c r="AE843" s="15">
        <v>30.7</v>
      </c>
      <c r="AF843" s="15">
        <v>7</v>
      </c>
      <c r="AG843" s="15">
        <v>1</v>
      </c>
      <c r="AH843" s="15">
        <v>0.4</v>
      </c>
      <c r="AI843" s="15">
        <v>1.3</v>
      </c>
      <c r="AJ843" s="16">
        <f t="shared" si="446"/>
        <v>0.9</v>
      </c>
      <c r="AK843" s="16" t="s">
        <v>135</v>
      </c>
      <c r="AL843" s="16" t="s">
        <v>135</v>
      </c>
      <c r="AM843" s="15" t="s">
        <v>140</v>
      </c>
      <c r="AN843" s="16">
        <f t="shared" si="447"/>
        <v>2</v>
      </c>
      <c r="AO843" s="16">
        <v>0</v>
      </c>
      <c r="AP843" s="16">
        <v>0</v>
      </c>
      <c r="AQ843" s="16">
        <v>0</v>
      </c>
      <c r="AR843" s="16">
        <v>0</v>
      </c>
      <c r="AS843" s="16">
        <v>0</v>
      </c>
      <c r="AT843" s="16" t="s">
        <v>135</v>
      </c>
      <c r="AU843" s="17">
        <f t="shared" si="448"/>
        <v>0</v>
      </c>
      <c r="AV843" s="17"/>
      <c r="AW843" s="17">
        <f>VLOOKUP(I843,ABNT5101!$I$3:$J$9,2)</f>
        <v>10</v>
      </c>
      <c r="AX843" s="17">
        <f>VLOOKUP(I843,ABNT5101!$I$3:$M$9,5)</f>
        <v>0.18</v>
      </c>
      <c r="AY843" s="131" t="str">
        <f>_xlfn.XLOOKUP(I843,ABNT5101!$I:$I,ABNT5101!$L:$L)</f>
        <v>-</v>
      </c>
      <c r="AZ843" s="131">
        <f>_xlfn.XLOOKUP(I843,ABNT5101!$I:$I,ABNT5101!M:M)</f>
        <v>0.18</v>
      </c>
      <c r="BA843" s="131" t="str">
        <f>_xlfn.XLOOKUP(I843,ABNT5101!$I:$I,ABNT5101!N:N)</f>
        <v>-</v>
      </c>
      <c r="BB843" s="131">
        <f>_xlfn.XLOOKUP(I843,ABNT5101!$I:$I,ABNT5101!O:O)</f>
        <v>16</v>
      </c>
      <c r="BC843" s="18" t="str">
        <f t="shared" si="449"/>
        <v>ATENDE</v>
      </c>
      <c r="BD843" s="19">
        <f t="shared" si="450"/>
        <v>9.8999999999999977E-2</v>
      </c>
      <c r="BE843" s="19">
        <f t="shared" si="451"/>
        <v>2.2222222222222223</v>
      </c>
      <c r="BF843" s="19" t="str">
        <f t="shared" si="452"/>
        <v>-</v>
      </c>
      <c r="BG843" s="20">
        <v>10.99</v>
      </c>
      <c r="BH843" s="20">
        <v>0.57999999999999996</v>
      </c>
      <c r="BI843" s="20"/>
      <c r="BJ843" s="20"/>
      <c r="BK843" s="21"/>
      <c r="BL843" s="20"/>
      <c r="BM843" s="18" t="str">
        <f t="shared" si="453"/>
        <v>ATENDE</v>
      </c>
      <c r="BN843" s="18" t="str">
        <f t="shared" si="454"/>
        <v>ATENDE</v>
      </c>
      <c r="BO843" s="18" t="str">
        <f t="shared" si="455"/>
        <v>ATENDE</v>
      </c>
      <c r="BP843" s="18" t="str">
        <f t="shared" si="456"/>
        <v>ATENDE</v>
      </c>
      <c r="BQ843" s="22" t="str">
        <f t="shared" si="457"/>
        <v>C4</v>
      </c>
      <c r="BR843" s="22" t="str">
        <f t="shared" si="466"/>
        <v>P6</v>
      </c>
      <c r="BS843" s="23">
        <f t="shared" si="458"/>
        <v>2.1966666666666668</v>
      </c>
      <c r="BT843" s="20">
        <v>9.59</v>
      </c>
      <c r="BU843" s="20">
        <v>4.63</v>
      </c>
      <c r="BV843" s="132">
        <f>IF(BR843="-","-",_xlfn.XLOOKUP(BR843,ABNT5101!$B$4:$B$9,ABNT5101!$C$4:$C$9))</f>
        <v>3</v>
      </c>
      <c r="BW843" s="132">
        <f>IF(BR843="-","-",_xlfn.XLOOKUP(BR843,ABNT5101!$B$4:$B$9,ABNT5101!$D$4:$D$9))</f>
        <v>0.6</v>
      </c>
      <c r="BX843" s="18" t="str">
        <f t="shared" si="459"/>
        <v>ATENDE</v>
      </c>
      <c r="BY843" s="18" t="str">
        <f t="shared" si="460"/>
        <v>ATENDE</v>
      </c>
      <c r="BZ843" s="18" t="str">
        <f t="shared" si="461"/>
        <v>ATENDE</v>
      </c>
      <c r="CA843" s="22" t="str">
        <f t="shared" si="467"/>
        <v>P6</v>
      </c>
      <c r="CB843" s="23">
        <f t="shared" si="462"/>
        <v>0.40000000000000013</v>
      </c>
      <c r="CC843" s="22">
        <v>4.2</v>
      </c>
      <c r="CD843" s="22">
        <v>2.1</v>
      </c>
      <c r="CE843" s="130">
        <f>IF(CA843="-","-",_xlfn.XLOOKUP(CA843,ABNT5101!$B$4:$B$9,ABNT5101!$C$4:$C$9))</f>
        <v>3</v>
      </c>
      <c r="CF843" s="130">
        <f>IF(CA843="-","-",_xlfn.XLOOKUP(CA843,ABNT5101!$B$4:$B$9,ABNT5101!$D$4:$D$9))</f>
        <v>0.6</v>
      </c>
      <c r="CG843" s="18" t="str">
        <f t="shared" si="463"/>
        <v>ATENDE</v>
      </c>
      <c r="CH843" s="18" t="str">
        <f t="shared" si="464"/>
        <v>ATENDE</v>
      </c>
      <c r="CI843" s="18" t="str">
        <f t="shared" si="465"/>
        <v>ATENDE</v>
      </c>
      <c r="CJ843" s="133" t="str">
        <f>_xlfn.XLOOKUP(CK843,'Banco de dados'!$B:$B,'Banco de dados'!$D:$D)</f>
        <v>SX LIGHTING</v>
      </c>
      <c r="CK843" s="25" t="s">
        <v>803</v>
      </c>
      <c r="CL843" s="24" t="str">
        <f>_xlfn.XLOOKUP(CK843,'Banco de dados'!$B:$B,'Banco de dados'!$E:$E)</f>
        <v>SXINEVO040K40L12CZF7PHF</v>
      </c>
      <c r="CM843" s="24"/>
      <c r="CN843" s="24" t="e">
        <f>IF(CM843="-","-",_xlfn.XLOOKUP(CM843,'Banco de dados'!$B:$B,'Banco de dados'!$E:$E))</f>
        <v>#N/A</v>
      </c>
      <c r="CO843" s="26">
        <f t="shared" si="437"/>
        <v>1</v>
      </c>
      <c r="CP843" s="24">
        <f>_xlfn.XLOOKUP(CK843,'Banco de dados'!$B:$B,'Banco de dados'!$H:$H)</f>
        <v>39</v>
      </c>
      <c r="CQ843" s="24">
        <f>_xlfn.XLOOKUP(CM843,'Banco de dados'!$B:$B,'Banco de dados'!$H:$H)</f>
        <v>0</v>
      </c>
      <c r="CR843" s="24">
        <f>_xlfn.XLOOKUP(CK843,'Banco de dados'!$B:$B,'Banco de dados'!$F:$F)</f>
        <v>6552</v>
      </c>
      <c r="CS843" s="24">
        <f>_xlfn.XLOOKUP(CM843,'Banco de dados'!$B:$B,'Banco de dados'!$F:$F)</f>
        <v>0</v>
      </c>
      <c r="CT843" s="25">
        <v>0</v>
      </c>
      <c r="CU843" s="25"/>
      <c r="CV843" s="24" t="str">
        <f>IF(AI843&lt;=0.5,"Curto I",IF(AND(AI843&gt;='Braços de IP'!$B$9,AI843&lt;='Braços de IP'!$D$9),'Braços de IP'!$E$9,IF(AND(AI843&gt;='Braços de IP'!$B$10,AI843&lt;='Braços de IP'!$D$10),'Braços de IP'!$E$10,IF(AND(AI843&gt;='Braços de IP'!$B$11,AI843&lt;='Braços de IP'!$D$11),'Braços de IP'!$E$11,IF(AND(AI843&gt;='Braços de IP'!$B$12,AI843&lt;='Braços de IP'!$D$12),'Braços de IP'!$E$12,IF(AND(AI843&gt;='Braços de IP'!$B$13,AI843&lt;='Braços de IP'!$D$13),'Braços de IP'!$E$13,IF(AND(AI843&gt;='Braços de IP'!$B$14,AI843&lt;='Braços de IP'!$D$14),'Braços de IP'!$E$14,"ERRO")))))))</f>
        <v>Curto II</v>
      </c>
      <c r="CW843" s="25"/>
      <c r="CX843" s="24" t="str">
        <f>IF($CW843="","",VLOOKUP($CW843,'Braços de IP'!$E$9:$I$15,2,0))</f>
        <v/>
      </c>
      <c r="CY843" s="27" t="str">
        <f>IF($CW843="","",VLOOKUP($CW843,'Braços de IP'!$E$9:$I$15,5,0))</f>
        <v/>
      </c>
      <c r="CZ843" s="24"/>
      <c r="DA843" s="24"/>
      <c r="DB843" s="24"/>
      <c r="DC843" s="24"/>
      <c r="DD843" s="24"/>
      <c r="DE843" s="24"/>
      <c r="DF843" s="28">
        <f t="shared" si="438"/>
        <v>39</v>
      </c>
      <c r="DG843" s="29">
        <f t="shared" si="439"/>
        <v>150</v>
      </c>
      <c r="DH843" s="28">
        <f t="shared" si="440"/>
        <v>189</v>
      </c>
      <c r="DI843" s="30">
        <f t="shared" si="441"/>
        <v>0.74</v>
      </c>
      <c r="DJ843" s="31"/>
      <c r="DK843" s="32"/>
      <c r="DL843" s="15" t="s">
        <v>141</v>
      </c>
      <c r="DM843" s="15"/>
      <c r="DO843" s="33">
        <f t="shared" si="442"/>
        <v>0.77325581395348841</v>
      </c>
    </row>
    <row r="844" spans="1:119" ht="15.75" hidden="1" customHeight="1" x14ac:dyDescent="0.3">
      <c r="C844" t="s">
        <v>1006</v>
      </c>
      <c r="D844" s="15">
        <v>281</v>
      </c>
      <c r="E844" s="15" t="s">
        <v>132</v>
      </c>
      <c r="F844" s="15" t="s">
        <v>454</v>
      </c>
      <c r="G844" s="15">
        <v>-29.99367582</v>
      </c>
      <c r="H844" s="15">
        <v>-50.134468159999997</v>
      </c>
      <c r="I844" s="15" t="s">
        <v>154</v>
      </c>
      <c r="J844" s="15" t="s">
        <v>135</v>
      </c>
      <c r="K844" s="15" t="s">
        <v>136</v>
      </c>
      <c r="L844" s="15" t="s">
        <v>148</v>
      </c>
      <c r="M844" s="15">
        <v>150</v>
      </c>
      <c r="N844" s="15">
        <v>22</v>
      </c>
      <c r="O844" s="15">
        <v>0</v>
      </c>
      <c r="P844" s="15">
        <f t="shared" ref="P844:P875" si="468">M844*AG844*2</f>
        <v>300</v>
      </c>
      <c r="Q844" s="20">
        <v>2</v>
      </c>
      <c r="R844" s="16">
        <v>2.5</v>
      </c>
      <c r="S844" s="16">
        <v>8</v>
      </c>
      <c r="T844" s="15"/>
      <c r="U844" s="15"/>
      <c r="V844" s="15">
        <v>0</v>
      </c>
      <c r="W844" s="15">
        <v>2.5</v>
      </c>
      <c r="X844" s="15">
        <v>0</v>
      </c>
      <c r="Y844" s="15">
        <v>0</v>
      </c>
      <c r="Z844" s="15">
        <v>0</v>
      </c>
      <c r="AA844" s="15">
        <v>0</v>
      </c>
      <c r="AB844" s="15">
        <v>0</v>
      </c>
      <c r="AC844" s="15" t="s">
        <v>138</v>
      </c>
      <c r="AD844" s="15" t="s">
        <v>139</v>
      </c>
      <c r="AE844" s="15">
        <v>30.7</v>
      </c>
      <c r="AF844" s="15">
        <v>7</v>
      </c>
      <c r="AG844" s="15">
        <v>1</v>
      </c>
      <c r="AH844" s="15">
        <v>0.4</v>
      </c>
      <c r="AI844" s="15">
        <v>1.3</v>
      </c>
      <c r="AJ844" s="16">
        <f t="shared" si="446"/>
        <v>0.9</v>
      </c>
      <c r="AK844" s="16" t="s">
        <v>135</v>
      </c>
      <c r="AL844" s="16" t="s">
        <v>135</v>
      </c>
      <c r="AM844" s="15" t="s">
        <v>140</v>
      </c>
      <c r="AN844" s="16">
        <f t="shared" si="447"/>
        <v>2</v>
      </c>
      <c r="AO844" s="16">
        <v>0</v>
      </c>
      <c r="AP844" s="16">
        <v>0</v>
      </c>
      <c r="AQ844" s="16">
        <v>0</v>
      </c>
      <c r="AR844" s="16">
        <v>0</v>
      </c>
      <c r="AS844" s="16">
        <v>0</v>
      </c>
      <c r="AT844" s="16" t="s">
        <v>135</v>
      </c>
      <c r="AU844" s="17">
        <f t="shared" si="448"/>
        <v>0</v>
      </c>
      <c r="AV844" s="17"/>
      <c r="AW844" s="17">
        <f>VLOOKUP(I844,ABNT5101!$I$3:$J$9,2)</f>
        <v>10</v>
      </c>
      <c r="AX844" s="17">
        <f>VLOOKUP(I844,ABNT5101!$I$3:$M$9,5)</f>
        <v>0.18</v>
      </c>
      <c r="AY844" s="131" t="str">
        <f>_xlfn.XLOOKUP(I844,ABNT5101!$I:$I,ABNT5101!$L:$L)</f>
        <v>-</v>
      </c>
      <c r="AZ844" s="131">
        <f>_xlfn.XLOOKUP(I844,ABNT5101!$I:$I,ABNT5101!M:M)</f>
        <v>0.18</v>
      </c>
      <c r="BA844" s="131" t="str">
        <f>_xlfn.XLOOKUP(I844,ABNT5101!$I:$I,ABNT5101!N:N)</f>
        <v>-</v>
      </c>
      <c r="BB844" s="131">
        <f>_xlfn.XLOOKUP(I844,ABNT5101!$I:$I,ABNT5101!O:O)</f>
        <v>16</v>
      </c>
      <c r="BC844" s="18" t="str">
        <f t="shared" si="449"/>
        <v>ATENDE</v>
      </c>
      <c r="BD844" s="19">
        <f t="shared" si="450"/>
        <v>0.21300000000000008</v>
      </c>
      <c r="BE844" s="19">
        <f t="shared" si="451"/>
        <v>1.5</v>
      </c>
      <c r="BF844" s="19" t="str">
        <f t="shared" si="452"/>
        <v>-</v>
      </c>
      <c r="BG844" s="20">
        <v>12.13</v>
      </c>
      <c r="BH844" s="20">
        <v>0.45</v>
      </c>
      <c r="BI844" s="20"/>
      <c r="BJ844" s="20"/>
      <c r="BK844" s="21"/>
      <c r="BL844" s="20"/>
      <c r="BM844" s="18" t="str">
        <f t="shared" si="453"/>
        <v>ATENDE</v>
      </c>
      <c r="BN844" s="18" t="str">
        <f t="shared" si="454"/>
        <v>ATENDE</v>
      </c>
      <c r="BO844" s="18" t="str">
        <f t="shared" si="455"/>
        <v>ATENDE</v>
      </c>
      <c r="BP844" s="18" t="str">
        <f t="shared" si="456"/>
        <v>ATENDE</v>
      </c>
      <c r="BQ844" s="22" t="str">
        <f t="shared" si="457"/>
        <v>C4</v>
      </c>
      <c r="BR844" s="22" t="str">
        <f t="shared" si="466"/>
        <v>P6</v>
      </c>
      <c r="BS844" s="23">
        <f t="shared" si="458"/>
        <v>2.3800000000000003</v>
      </c>
      <c r="BT844" s="20">
        <v>10.14</v>
      </c>
      <c r="BU844" s="20">
        <v>5</v>
      </c>
      <c r="BV844" s="132">
        <f>IF(BR844="-","-",_xlfn.XLOOKUP(BR844,ABNT5101!$B$4:$B$9,ABNT5101!$C$4:$C$9))</f>
        <v>3</v>
      </c>
      <c r="BW844" s="132">
        <f>IF(BR844="-","-",_xlfn.XLOOKUP(BR844,ABNT5101!$B$4:$B$9,ABNT5101!$D$4:$D$9))</f>
        <v>0.6</v>
      </c>
      <c r="BX844" s="18" t="str">
        <f t="shared" si="459"/>
        <v>ATENDE</v>
      </c>
      <c r="BY844" s="18" t="str">
        <f t="shared" si="460"/>
        <v>ATENDE</v>
      </c>
      <c r="BZ844" s="18" t="str">
        <f t="shared" si="461"/>
        <v>ATENDE</v>
      </c>
      <c r="CA844" s="22" t="str">
        <f t="shared" si="467"/>
        <v>P6</v>
      </c>
      <c r="CB844" s="23">
        <f t="shared" si="462"/>
        <v>0.14666666666666672</v>
      </c>
      <c r="CC844" s="22">
        <v>3.44</v>
      </c>
      <c r="CD844" s="22">
        <v>1.63</v>
      </c>
      <c r="CE844" s="130">
        <f>IF(CA844="-","-",_xlfn.XLOOKUP(CA844,ABNT5101!$B$4:$B$9,ABNT5101!$C$4:$C$9))</f>
        <v>3</v>
      </c>
      <c r="CF844" s="130">
        <f>IF(CA844="-","-",_xlfn.XLOOKUP(CA844,ABNT5101!$B$4:$B$9,ABNT5101!$D$4:$D$9))</f>
        <v>0.6</v>
      </c>
      <c r="CG844" s="18" t="str">
        <f t="shared" si="463"/>
        <v>ATENDE</v>
      </c>
      <c r="CH844" s="18" t="str">
        <f t="shared" si="464"/>
        <v>ATENDE</v>
      </c>
      <c r="CI844" s="18" t="str">
        <f t="shared" si="465"/>
        <v>ATENDE</v>
      </c>
      <c r="CJ844" s="133" t="str">
        <f>_xlfn.XLOOKUP(CK844,'Banco de dados'!$B:$B,'Banco de dados'!$D:$D)</f>
        <v>TECNOWATT</v>
      </c>
      <c r="CK844" s="25" t="s">
        <v>826</v>
      </c>
      <c r="CL844" s="24" t="str">
        <f>_xlfn.XLOOKUP(CK844,'Banco de dados'!$B:$B,'Banco de dados'!$E:$E)</f>
        <v>SIGSAGPTLRRSSNDL_40W_50IBBRS
1-10C1MUN6.5</v>
      </c>
      <c r="CM844" s="24"/>
      <c r="CN844" s="24" t="e">
        <f>IF(CM844="-","-",_xlfn.XLOOKUP(CM844,'Banco de dados'!$B:$B,'Banco de dados'!$E:$E))</f>
        <v>#N/A</v>
      </c>
      <c r="CO844" s="26">
        <f t="shared" ref="CO844:CO875" si="469">AG844</f>
        <v>1</v>
      </c>
      <c r="CP844" s="24">
        <f>_xlfn.XLOOKUP(CK844,'Banco de dados'!$B:$B,'Banco de dados'!$H:$H)</f>
        <v>40</v>
      </c>
      <c r="CQ844" s="24">
        <f>_xlfn.XLOOKUP(CM844,'Banco de dados'!$B:$B,'Banco de dados'!$H:$H)</f>
        <v>0</v>
      </c>
      <c r="CR844" s="24">
        <f>_xlfn.XLOOKUP(CK844,'Banco de dados'!$B:$B,'Banco de dados'!$F:$F)</f>
        <v>6641</v>
      </c>
      <c r="CS844" s="24">
        <f>_xlfn.XLOOKUP(CM844,'Banco de dados'!$B:$B,'Banco de dados'!$F:$F)</f>
        <v>0</v>
      </c>
      <c r="CT844" s="25">
        <v>0</v>
      </c>
      <c r="CU844" s="25"/>
      <c r="CV844" s="24" t="str">
        <f>IF(AI844&lt;=0.5,"Curto I",IF(AND(AI844&gt;='Braços de IP'!$B$9,AI844&lt;='Braços de IP'!$D$9),'Braços de IP'!$E$9,IF(AND(AI844&gt;='Braços de IP'!$B$10,AI844&lt;='Braços de IP'!$D$10),'Braços de IP'!$E$10,IF(AND(AI844&gt;='Braços de IP'!$B$11,AI844&lt;='Braços de IP'!$D$11),'Braços de IP'!$E$11,IF(AND(AI844&gt;='Braços de IP'!$B$12,AI844&lt;='Braços de IP'!$D$12),'Braços de IP'!$E$12,IF(AND(AI844&gt;='Braços de IP'!$B$13,AI844&lt;='Braços de IP'!$D$13),'Braços de IP'!$E$13,IF(AND(AI844&gt;='Braços de IP'!$B$14,AI844&lt;='Braços de IP'!$D$14),'Braços de IP'!$E$14,"ERRO")))))))</f>
        <v>Curto II</v>
      </c>
      <c r="CW844" s="25"/>
      <c r="CX844" s="24" t="str">
        <f>IF($CW844="","",VLOOKUP($CW844,'Braços de IP'!$E$9:$I$15,2,0))</f>
        <v/>
      </c>
      <c r="CY844" s="27" t="str">
        <f>IF($CW844="","",VLOOKUP($CW844,'Braços de IP'!$E$9:$I$15,5,0))</f>
        <v/>
      </c>
      <c r="CZ844" s="24"/>
      <c r="DA844" s="24"/>
      <c r="DB844" s="24"/>
      <c r="DC844" s="24"/>
      <c r="DD844" s="24"/>
      <c r="DE844" s="24"/>
      <c r="DF844" s="28">
        <f t="shared" ref="DF844:DF875" si="470">CP844</f>
        <v>40</v>
      </c>
      <c r="DG844" s="29">
        <f t="shared" ref="DG844:DG875" si="471">M844</f>
        <v>150</v>
      </c>
      <c r="DH844" s="28">
        <f t="shared" ref="DH844:DH875" si="472">SUM(DF844:DG844)*CO844</f>
        <v>190</v>
      </c>
      <c r="DI844" s="30">
        <f t="shared" ref="DI844:DI875" si="473">1-DF844/DG844</f>
        <v>0.73333333333333339</v>
      </c>
      <c r="DJ844" s="31"/>
      <c r="DK844" s="32"/>
      <c r="DL844" s="15" t="s">
        <v>141</v>
      </c>
      <c r="DM844" s="15"/>
      <c r="DO844" s="33">
        <f t="shared" ref="DO844:DO875" si="474">((M844+N844)-CP844)/(M844+N844)</f>
        <v>0.76744186046511631</v>
      </c>
    </row>
    <row r="845" spans="1:119" ht="15.75" hidden="1" customHeight="1" x14ac:dyDescent="0.3">
      <c r="C845" t="s">
        <v>1006</v>
      </c>
      <c r="D845" s="15">
        <v>282</v>
      </c>
      <c r="E845" s="15" t="s">
        <v>132</v>
      </c>
      <c r="F845" s="15" t="s">
        <v>455</v>
      </c>
      <c r="G845" s="15">
        <v>-29.990345420000001</v>
      </c>
      <c r="H845" s="15">
        <v>-50.13449224</v>
      </c>
      <c r="I845" s="15" t="s">
        <v>193</v>
      </c>
      <c r="J845" s="15" t="s">
        <v>135</v>
      </c>
      <c r="K845" s="15" t="s">
        <v>136</v>
      </c>
      <c r="L845" s="15" t="s">
        <v>148</v>
      </c>
      <c r="M845" s="15">
        <v>100</v>
      </c>
      <c r="N845" s="15">
        <v>17</v>
      </c>
      <c r="O845" s="15">
        <v>0</v>
      </c>
      <c r="P845" s="15">
        <f t="shared" si="468"/>
        <v>200</v>
      </c>
      <c r="Q845" s="20">
        <v>2</v>
      </c>
      <c r="R845" s="16">
        <v>4</v>
      </c>
      <c r="S845" s="16">
        <v>7</v>
      </c>
      <c r="T845" s="15"/>
      <c r="U845" s="15"/>
      <c r="V845" s="15">
        <v>0</v>
      </c>
      <c r="W845" s="15">
        <v>4</v>
      </c>
      <c r="X845" s="15">
        <v>0</v>
      </c>
      <c r="Y845" s="15">
        <v>0</v>
      </c>
      <c r="Z845" s="15">
        <v>0</v>
      </c>
      <c r="AA845" s="15">
        <v>0</v>
      </c>
      <c r="AB845" s="15">
        <v>0</v>
      </c>
      <c r="AC845" s="15" t="s">
        <v>138</v>
      </c>
      <c r="AD845" s="15" t="s">
        <v>139</v>
      </c>
      <c r="AE845" s="15">
        <v>32.200000000000003</v>
      </c>
      <c r="AF845" s="15">
        <v>6.8</v>
      </c>
      <c r="AG845" s="15">
        <v>1</v>
      </c>
      <c r="AH845" s="15">
        <v>0.3</v>
      </c>
      <c r="AI845" s="15">
        <v>1.3</v>
      </c>
      <c r="AJ845" s="16">
        <f t="shared" si="446"/>
        <v>1</v>
      </c>
      <c r="AK845" s="16" t="s">
        <v>135</v>
      </c>
      <c r="AL845" s="16" t="s">
        <v>135</v>
      </c>
      <c r="AM845" s="15" t="s">
        <v>140</v>
      </c>
      <c r="AN845" s="16">
        <f t="shared" si="447"/>
        <v>2</v>
      </c>
      <c r="AO845" s="16">
        <v>0</v>
      </c>
      <c r="AP845" s="16">
        <v>0</v>
      </c>
      <c r="AQ845" s="16">
        <v>0</v>
      </c>
      <c r="AR845" s="16">
        <v>0</v>
      </c>
      <c r="AS845" s="16">
        <v>0</v>
      </c>
      <c r="AT845" s="16" t="s">
        <v>135</v>
      </c>
      <c r="AU845" s="17">
        <f t="shared" si="448"/>
        <v>0</v>
      </c>
      <c r="AV845" s="17"/>
      <c r="AW845" s="17">
        <f>VLOOKUP(I845,ABNT5101!$I$3:$J$9,2)</f>
        <v>15</v>
      </c>
      <c r="AX845" s="17">
        <f>VLOOKUP(I845,ABNT5101!$I$3:$M$9,5)</f>
        <v>0.18</v>
      </c>
      <c r="AY845" s="131" t="str">
        <f>_xlfn.XLOOKUP(I845,ABNT5101!$I:$I,ABNT5101!$L:$L)</f>
        <v>-</v>
      </c>
      <c r="AZ845" s="131">
        <f>_xlfn.XLOOKUP(I845,ABNT5101!$I:$I,ABNT5101!M:M)</f>
        <v>0.18</v>
      </c>
      <c r="BA845" s="131" t="str">
        <f>_xlfn.XLOOKUP(I845,ABNT5101!$I:$I,ABNT5101!N:N)</f>
        <v>-</v>
      </c>
      <c r="BB845" s="131">
        <f>_xlfn.XLOOKUP(I845,ABNT5101!$I:$I,ABNT5101!O:O)</f>
        <v>15</v>
      </c>
      <c r="BC845" s="18" t="str">
        <f t="shared" si="449"/>
        <v>ATENDE</v>
      </c>
      <c r="BD845" s="19">
        <f t="shared" si="450"/>
        <v>0.21666666666666656</v>
      </c>
      <c r="BE845" s="19">
        <f t="shared" si="451"/>
        <v>0.88888888888888906</v>
      </c>
      <c r="BF845" s="19" t="str">
        <f t="shared" si="452"/>
        <v>-</v>
      </c>
      <c r="BG845" s="35">
        <v>18.25</v>
      </c>
      <c r="BH845" s="35">
        <v>0.34</v>
      </c>
      <c r="BI845" s="20"/>
      <c r="BJ845" s="20"/>
      <c r="BK845" s="21"/>
      <c r="BL845" s="20"/>
      <c r="BM845" s="18" t="str">
        <f t="shared" si="453"/>
        <v>ATENDE</v>
      </c>
      <c r="BN845" s="18" t="str">
        <f t="shared" si="454"/>
        <v>ATENDE</v>
      </c>
      <c r="BO845" s="18" t="str">
        <f t="shared" si="455"/>
        <v>ATENDE</v>
      </c>
      <c r="BP845" s="18" t="str">
        <f t="shared" si="456"/>
        <v>ATENDE</v>
      </c>
      <c r="BQ845" s="22" t="str">
        <f t="shared" si="457"/>
        <v>C3</v>
      </c>
      <c r="BR845" s="22" t="str">
        <f t="shared" si="466"/>
        <v>P6</v>
      </c>
      <c r="BS845" s="23">
        <f t="shared" si="458"/>
        <v>3.0700000000000003</v>
      </c>
      <c r="BT845" s="20">
        <v>12.21</v>
      </c>
      <c r="BU845" s="20">
        <v>5.71</v>
      </c>
      <c r="BV845" s="132">
        <f>IF(BR845="-","-",_xlfn.XLOOKUP(BR845,ABNT5101!$B$4:$B$9,ABNT5101!$C$4:$C$9))</f>
        <v>3</v>
      </c>
      <c r="BW845" s="132">
        <f>IF(BR845="-","-",_xlfn.XLOOKUP(BR845,ABNT5101!$B$4:$B$9,ABNT5101!$D$4:$D$9))</f>
        <v>0.6</v>
      </c>
      <c r="BX845" s="18" t="str">
        <f t="shared" si="459"/>
        <v>ATENDE</v>
      </c>
      <c r="BY845" s="18" t="str">
        <f t="shared" si="460"/>
        <v>ATENDE</v>
      </c>
      <c r="BZ845" s="18" t="str">
        <f t="shared" si="461"/>
        <v>ATENDE</v>
      </c>
      <c r="CA845" s="22" t="str">
        <f t="shared" si="467"/>
        <v>P6</v>
      </c>
      <c r="CB845" s="23">
        <f t="shared" si="462"/>
        <v>1.7833333333333332</v>
      </c>
      <c r="CC845" s="22">
        <v>8.35</v>
      </c>
      <c r="CD845" s="22">
        <v>2.4300000000000002</v>
      </c>
      <c r="CE845" s="130">
        <f>IF(CA845="-","-",_xlfn.XLOOKUP(CA845,ABNT5101!$B$4:$B$9,ABNT5101!$C$4:$C$9))</f>
        <v>3</v>
      </c>
      <c r="CF845" s="130">
        <f>IF(CA845="-","-",_xlfn.XLOOKUP(CA845,ABNT5101!$B$4:$B$9,ABNT5101!$D$4:$D$9))</f>
        <v>0.6</v>
      </c>
      <c r="CG845" s="18" t="str">
        <f t="shared" si="463"/>
        <v>ATENDE</v>
      </c>
      <c r="CH845" s="18" t="str">
        <f t="shared" si="464"/>
        <v>ATENDE</v>
      </c>
      <c r="CI845" s="18" t="str">
        <f t="shared" si="465"/>
        <v>ATENDE</v>
      </c>
      <c r="CJ845" s="133" t="str">
        <f>_xlfn.XLOOKUP(CK845,'Banco de dados'!$B:$B,'Banco de dados'!$D:$D)</f>
        <v>LEDSTAR</v>
      </c>
      <c r="CK845" s="36" t="s">
        <v>715</v>
      </c>
      <c r="CL845" s="24" t="str">
        <f>_xlfn.XLOOKUP(CK845,'Banco de dados'!$B:$B,'Banco de dados'!$E:$E)</f>
        <v>LUM LED SL VT 9.1 65W</v>
      </c>
      <c r="CM845" s="24"/>
      <c r="CN845" s="24" t="e">
        <f>IF(CM845="-","-",_xlfn.XLOOKUP(CM845,'Banco de dados'!$B:$B,'Banco de dados'!$E:$E))</f>
        <v>#N/A</v>
      </c>
      <c r="CO845" s="26">
        <f t="shared" si="469"/>
        <v>1</v>
      </c>
      <c r="CP845" s="24">
        <f>_xlfn.XLOOKUP(CK845,'Banco de dados'!$B:$B,'Banco de dados'!$H:$H)</f>
        <v>65</v>
      </c>
      <c r="CQ845" s="24">
        <f>_xlfn.XLOOKUP(CM845,'Banco de dados'!$B:$B,'Banco de dados'!$H:$H)</f>
        <v>0</v>
      </c>
      <c r="CR845" s="24">
        <f>_xlfn.XLOOKUP(CK845,'Banco de dados'!$B:$B,'Banco de dados'!$F:$F)</f>
        <v>10496</v>
      </c>
      <c r="CS845" s="24">
        <f>_xlfn.XLOOKUP(CM845,'Banco de dados'!$B:$B,'Banco de dados'!$F:$F)</f>
        <v>0</v>
      </c>
      <c r="CT845" s="25">
        <v>0</v>
      </c>
      <c r="CU845" s="25"/>
      <c r="CV845" s="24" t="str">
        <f>IF(AI845&lt;=0.5,"Curto I",IF(AND(AI845&gt;='Braços de IP'!$B$9,AI845&lt;='Braços de IP'!$D$9),'Braços de IP'!$E$9,IF(AND(AI845&gt;='Braços de IP'!$B$10,AI845&lt;='Braços de IP'!$D$10),'Braços de IP'!$E$10,IF(AND(AI845&gt;='Braços de IP'!$B$11,AI845&lt;='Braços de IP'!$D$11),'Braços de IP'!$E$11,IF(AND(AI845&gt;='Braços de IP'!$B$12,AI845&lt;='Braços de IP'!$D$12),'Braços de IP'!$E$12,IF(AND(AI845&gt;='Braços de IP'!$B$13,AI845&lt;='Braços de IP'!$D$13),'Braços de IP'!$E$13,IF(AND(AI845&gt;='Braços de IP'!$B$14,AI845&lt;='Braços de IP'!$D$14),'Braços de IP'!$E$14,"ERRO")))))))</f>
        <v>Curto II</v>
      </c>
      <c r="CW845" s="25"/>
      <c r="CX845" s="24" t="str">
        <f>IF($CW845="","",VLOOKUP($CW845,'Braços de IP'!$E$9:$I$15,2,0))</f>
        <v/>
      </c>
      <c r="CY845" s="27" t="str">
        <f>IF($CW845="","",VLOOKUP($CW845,'Braços de IP'!$E$9:$I$15,5,0))</f>
        <v/>
      </c>
      <c r="CZ845" s="24"/>
      <c r="DA845" s="24"/>
      <c r="DB845" s="24"/>
      <c r="DC845" s="24"/>
      <c r="DD845" s="24"/>
      <c r="DE845" s="24"/>
      <c r="DF845" s="28">
        <f t="shared" si="470"/>
        <v>65</v>
      </c>
      <c r="DG845" s="29">
        <f t="shared" si="471"/>
        <v>100</v>
      </c>
      <c r="DH845" s="28">
        <f t="shared" si="472"/>
        <v>165</v>
      </c>
      <c r="DI845" s="30">
        <f t="shared" si="473"/>
        <v>0.35</v>
      </c>
      <c r="DJ845" s="31"/>
      <c r="DK845" s="32"/>
      <c r="DL845" s="15" t="s">
        <v>141</v>
      </c>
      <c r="DM845" s="15"/>
      <c r="DO845" s="33">
        <f t="shared" si="474"/>
        <v>0.44444444444444442</v>
      </c>
    </row>
    <row r="846" spans="1:119" ht="15.75" hidden="1" customHeight="1" x14ac:dyDescent="0.3">
      <c r="C846" t="s">
        <v>1006</v>
      </c>
      <c r="D846" s="15">
        <v>282</v>
      </c>
      <c r="E846" s="15" t="s">
        <v>132</v>
      </c>
      <c r="F846" s="15" t="s">
        <v>455</v>
      </c>
      <c r="G846" s="15">
        <v>-29.990345420000001</v>
      </c>
      <c r="H846" s="15">
        <v>-50.13449224</v>
      </c>
      <c r="I846" s="15" t="s">
        <v>193</v>
      </c>
      <c r="J846" s="15" t="s">
        <v>135</v>
      </c>
      <c r="K846" s="15" t="s">
        <v>136</v>
      </c>
      <c r="L846" s="15" t="s">
        <v>148</v>
      </c>
      <c r="M846" s="15">
        <v>100</v>
      </c>
      <c r="N846" s="15">
        <v>17</v>
      </c>
      <c r="O846" s="15">
        <v>0</v>
      </c>
      <c r="P846" s="15">
        <f t="shared" si="468"/>
        <v>200</v>
      </c>
      <c r="Q846" s="20">
        <v>2</v>
      </c>
      <c r="R846" s="16">
        <v>4</v>
      </c>
      <c r="S846" s="16">
        <v>7</v>
      </c>
      <c r="T846" s="15"/>
      <c r="U846" s="15"/>
      <c r="V846" s="15">
        <v>0</v>
      </c>
      <c r="W846" s="15">
        <v>4</v>
      </c>
      <c r="X846" s="15">
        <v>0</v>
      </c>
      <c r="Y846" s="15">
        <v>0</v>
      </c>
      <c r="Z846" s="15">
        <v>0</v>
      </c>
      <c r="AA846" s="15">
        <v>0</v>
      </c>
      <c r="AB846" s="15">
        <v>0</v>
      </c>
      <c r="AC846" s="15" t="s">
        <v>138</v>
      </c>
      <c r="AD846" s="15" t="s">
        <v>139</v>
      </c>
      <c r="AE846" s="15">
        <v>32.200000000000003</v>
      </c>
      <c r="AF846" s="15">
        <v>6.8</v>
      </c>
      <c r="AG846" s="15">
        <v>1</v>
      </c>
      <c r="AH846" s="15">
        <v>0.3</v>
      </c>
      <c r="AI846" s="15">
        <v>1.3</v>
      </c>
      <c r="AJ846" s="16">
        <f t="shared" si="446"/>
        <v>1</v>
      </c>
      <c r="AK846" s="16" t="s">
        <v>135</v>
      </c>
      <c r="AL846" s="16" t="s">
        <v>135</v>
      </c>
      <c r="AM846" s="15" t="s">
        <v>140</v>
      </c>
      <c r="AN846" s="16">
        <f t="shared" si="447"/>
        <v>2</v>
      </c>
      <c r="AO846" s="16">
        <v>0</v>
      </c>
      <c r="AP846" s="16">
        <v>0</v>
      </c>
      <c r="AQ846" s="16">
        <v>0</v>
      </c>
      <c r="AR846" s="16">
        <v>0</v>
      </c>
      <c r="AS846" s="16">
        <v>0</v>
      </c>
      <c r="AT846" s="16" t="s">
        <v>135</v>
      </c>
      <c r="AU846" s="17">
        <f t="shared" si="448"/>
        <v>0</v>
      </c>
      <c r="AV846" s="17"/>
      <c r="AW846" s="17">
        <f>VLOOKUP(I846,ABNT5101!$I$3:$J$9,2)</f>
        <v>15</v>
      </c>
      <c r="AX846" s="17">
        <f>VLOOKUP(I846,ABNT5101!$I$3:$M$9,5)</f>
        <v>0.18</v>
      </c>
      <c r="AY846" s="131" t="str">
        <f>_xlfn.XLOOKUP(I846,ABNT5101!$I:$I,ABNT5101!$L:$L)</f>
        <v>-</v>
      </c>
      <c r="AZ846" s="131">
        <f>_xlfn.XLOOKUP(I846,ABNT5101!$I:$I,ABNT5101!M:M)</f>
        <v>0.18</v>
      </c>
      <c r="BA846" s="131" t="str">
        <f>_xlfn.XLOOKUP(I846,ABNT5101!$I:$I,ABNT5101!N:N)</f>
        <v>-</v>
      </c>
      <c r="BB846" s="131">
        <f>_xlfn.XLOOKUP(I846,ABNT5101!$I:$I,ABNT5101!O:O)</f>
        <v>15</v>
      </c>
      <c r="BC846" s="18" t="str">
        <f t="shared" si="449"/>
        <v>ATENDE</v>
      </c>
      <c r="BD846" s="19">
        <f t="shared" si="450"/>
        <v>9.6666666666666679E-2</v>
      </c>
      <c r="BE846" s="19">
        <f t="shared" si="451"/>
        <v>1.6666666666666665</v>
      </c>
      <c r="BF846" s="19" t="str">
        <f t="shared" si="452"/>
        <v>-</v>
      </c>
      <c r="BG846" s="35">
        <v>16.45</v>
      </c>
      <c r="BH846" s="35">
        <v>0.48</v>
      </c>
      <c r="BI846" s="20"/>
      <c r="BJ846" s="20"/>
      <c r="BK846" s="21"/>
      <c r="BL846" s="20"/>
      <c r="BM846" s="18" t="str">
        <f t="shared" si="453"/>
        <v>ATENDE</v>
      </c>
      <c r="BN846" s="18" t="str">
        <f t="shared" si="454"/>
        <v>ATENDE</v>
      </c>
      <c r="BO846" s="18" t="str">
        <f t="shared" si="455"/>
        <v>ATENDE</v>
      </c>
      <c r="BP846" s="18" t="str">
        <f t="shared" si="456"/>
        <v>ATENDE</v>
      </c>
      <c r="BQ846" s="22" t="str">
        <f t="shared" si="457"/>
        <v>C3</v>
      </c>
      <c r="BR846" s="22" t="str">
        <f t="shared" si="466"/>
        <v>P6</v>
      </c>
      <c r="BS846" s="23">
        <f t="shared" si="458"/>
        <v>2.44</v>
      </c>
      <c r="BT846" s="20">
        <v>10.32</v>
      </c>
      <c r="BU846" s="20">
        <v>2.39</v>
      </c>
      <c r="BV846" s="132">
        <f>IF(BR846="-","-",_xlfn.XLOOKUP(BR846,ABNT5101!$B$4:$B$9,ABNT5101!$C$4:$C$9))</f>
        <v>3</v>
      </c>
      <c r="BW846" s="132">
        <f>IF(BR846="-","-",_xlfn.XLOOKUP(BR846,ABNT5101!$B$4:$B$9,ABNT5101!$D$4:$D$9))</f>
        <v>0.6</v>
      </c>
      <c r="BX846" s="18" t="str">
        <f t="shared" si="459"/>
        <v>ATENDE</v>
      </c>
      <c r="BY846" s="18" t="str">
        <f t="shared" si="460"/>
        <v>ATENDE</v>
      </c>
      <c r="BZ846" s="18" t="str">
        <f t="shared" si="461"/>
        <v>ATENDE</v>
      </c>
      <c r="CA846" s="22" t="str">
        <f t="shared" si="467"/>
        <v>P6</v>
      </c>
      <c r="CB846" s="23">
        <f t="shared" si="462"/>
        <v>1.4366666666666665</v>
      </c>
      <c r="CC846" s="22">
        <v>7.31</v>
      </c>
      <c r="CD846" s="22">
        <v>3.47</v>
      </c>
      <c r="CE846" s="130">
        <f>IF(CA846="-","-",_xlfn.XLOOKUP(CA846,ABNT5101!$B$4:$B$9,ABNT5101!$C$4:$C$9))</f>
        <v>3</v>
      </c>
      <c r="CF846" s="130">
        <f>IF(CA846="-","-",_xlfn.XLOOKUP(CA846,ABNT5101!$B$4:$B$9,ABNT5101!$D$4:$D$9))</f>
        <v>0.6</v>
      </c>
      <c r="CG846" s="18" t="str">
        <f t="shared" si="463"/>
        <v>ATENDE</v>
      </c>
      <c r="CH846" s="18" t="str">
        <f t="shared" si="464"/>
        <v>ATENDE</v>
      </c>
      <c r="CI846" s="18" t="str">
        <f t="shared" si="465"/>
        <v>ATENDE</v>
      </c>
      <c r="CJ846" s="133" t="str">
        <f>_xlfn.XLOOKUP(CK846,'Banco de dados'!$B:$B,'Banco de dados'!$D:$D)</f>
        <v>SX LIGHTING</v>
      </c>
      <c r="CK846" s="36" t="s">
        <v>805</v>
      </c>
      <c r="CL846" s="24" t="str">
        <f>_xlfn.XLOOKUP(CK846,'Banco de dados'!$B:$B,'Banco de dados'!$E:$E)</f>
        <v>SXINEVO050K40L12CZF7PHF</v>
      </c>
      <c r="CM846" s="24"/>
      <c r="CN846" s="24" t="e">
        <f>IF(CM846="-","-",_xlfn.XLOOKUP(CM846,'Banco de dados'!$B:$B,'Banco de dados'!$E:$E))</f>
        <v>#N/A</v>
      </c>
      <c r="CO846" s="26">
        <f t="shared" si="469"/>
        <v>1</v>
      </c>
      <c r="CP846" s="24">
        <f>_xlfn.XLOOKUP(CK846,'Banco de dados'!$B:$B,'Banco de dados'!$H:$H)</f>
        <v>50</v>
      </c>
      <c r="CQ846" s="24" t="e">
        <f>_xlfn.XLOOKUP(CM846,'Banco de dados'!$B:$B,'Banco de dados'!$H:$H)</f>
        <v>#N/A</v>
      </c>
      <c r="CR846" s="24">
        <f>_xlfn.XLOOKUP(CK846,'Banco de dados'!$B:$B,'Banco de dados'!$F:$F)</f>
        <v>8650</v>
      </c>
      <c r="CS846" s="24">
        <f>_xlfn.XLOOKUP(CM846,'Banco de dados'!$B:$B,'Banco de dados'!$F:$F)</f>
        <v>0</v>
      </c>
      <c r="CT846" s="25">
        <v>0</v>
      </c>
      <c r="CU846" s="25"/>
      <c r="CV846" s="24" t="str">
        <f>IF(AI846&lt;=0.5,"Curto I",IF(AND(AI846&gt;='Braços de IP'!$B$9,AI846&lt;='Braços de IP'!$D$9),'Braços de IP'!$E$9,IF(AND(AI846&gt;='Braços de IP'!$B$10,AI846&lt;='Braços de IP'!$D$10),'Braços de IP'!$E$10,IF(AND(AI846&gt;='Braços de IP'!$B$11,AI846&lt;='Braços de IP'!$D$11),'Braços de IP'!$E$11,IF(AND(AI846&gt;='Braços de IP'!$B$12,AI846&lt;='Braços de IP'!$D$12),'Braços de IP'!$E$12,IF(AND(AI846&gt;='Braços de IP'!$B$13,AI846&lt;='Braços de IP'!$D$13),'Braços de IP'!$E$13,IF(AND(AI846&gt;='Braços de IP'!$B$14,AI846&lt;='Braços de IP'!$D$14),'Braços de IP'!$E$14,"ERRO")))))))</f>
        <v>Curto II</v>
      </c>
      <c r="CW846" s="25"/>
      <c r="CX846" s="24" t="str">
        <f>IF($CW846="","",VLOOKUP($CW846,'Braços de IP'!$E$9:$I$15,2,0))</f>
        <v/>
      </c>
      <c r="CY846" s="27" t="str">
        <f>IF($CW846="","",VLOOKUP($CW846,'Braços de IP'!$E$9:$I$15,5,0))</f>
        <v/>
      </c>
      <c r="CZ846" s="24"/>
      <c r="DA846" s="24"/>
      <c r="DB846" s="24"/>
      <c r="DC846" s="24"/>
      <c r="DD846" s="24"/>
      <c r="DE846" s="24"/>
      <c r="DF846" s="28">
        <f t="shared" si="470"/>
        <v>50</v>
      </c>
      <c r="DG846" s="29">
        <f t="shared" si="471"/>
        <v>100</v>
      </c>
      <c r="DH846" s="28">
        <f t="shared" si="472"/>
        <v>150</v>
      </c>
      <c r="DI846" s="30">
        <f t="shared" si="473"/>
        <v>0.5</v>
      </c>
      <c r="DJ846" s="31"/>
      <c r="DK846" s="32"/>
      <c r="DL846" s="15" t="s">
        <v>141</v>
      </c>
      <c r="DM846" s="15"/>
      <c r="DO846" s="33">
        <f t="shared" si="474"/>
        <v>0.57264957264957261</v>
      </c>
    </row>
    <row r="847" spans="1:119" ht="15.75" hidden="1" customHeight="1" x14ac:dyDescent="0.3">
      <c r="C847" t="s">
        <v>1006</v>
      </c>
      <c r="D847" s="15">
        <v>282</v>
      </c>
      <c r="E847" s="15" t="s">
        <v>132</v>
      </c>
      <c r="F847" s="15" t="s">
        <v>455</v>
      </c>
      <c r="G847" s="15">
        <v>-29.990345420000001</v>
      </c>
      <c r="H847" s="15">
        <v>-50.13449224</v>
      </c>
      <c r="I847" s="15" t="s">
        <v>193</v>
      </c>
      <c r="J847" s="15" t="s">
        <v>135</v>
      </c>
      <c r="K847" s="15" t="s">
        <v>136</v>
      </c>
      <c r="L847" s="15" t="s">
        <v>148</v>
      </c>
      <c r="M847" s="15">
        <v>100</v>
      </c>
      <c r="N847" s="15">
        <v>17</v>
      </c>
      <c r="O847" s="15">
        <v>0</v>
      </c>
      <c r="P847" s="15">
        <f t="shared" si="468"/>
        <v>200</v>
      </c>
      <c r="Q847" s="20">
        <v>2</v>
      </c>
      <c r="R847" s="16">
        <v>4</v>
      </c>
      <c r="S847" s="16">
        <v>7</v>
      </c>
      <c r="T847" s="15"/>
      <c r="U847" s="15"/>
      <c r="V847" s="15">
        <v>0</v>
      </c>
      <c r="W847" s="15">
        <v>4</v>
      </c>
      <c r="X847" s="15">
        <v>0</v>
      </c>
      <c r="Y847" s="15">
        <v>0</v>
      </c>
      <c r="Z847" s="15">
        <v>0</v>
      </c>
      <c r="AA847" s="15">
        <v>0</v>
      </c>
      <c r="AB847" s="15">
        <v>0</v>
      </c>
      <c r="AC847" s="15" t="s">
        <v>138</v>
      </c>
      <c r="AD847" s="15" t="s">
        <v>139</v>
      </c>
      <c r="AE847" s="15">
        <v>32.200000000000003</v>
      </c>
      <c r="AF847" s="15">
        <v>6.8</v>
      </c>
      <c r="AG847" s="15">
        <v>1</v>
      </c>
      <c r="AH847" s="15">
        <v>0.3</v>
      </c>
      <c r="AI847" s="15">
        <v>1.3</v>
      </c>
      <c r="AJ847" s="16">
        <f t="shared" si="446"/>
        <v>1</v>
      </c>
      <c r="AK847" s="16" t="s">
        <v>135</v>
      </c>
      <c r="AL847" s="16" t="s">
        <v>135</v>
      </c>
      <c r="AM847" s="15" t="s">
        <v>140</v>
      </c>
      <c r="AN847" s="16">
        <f t="shared" si="447"/>
        <v>2</v>
      </c>
      <c r="AO847" s="16">
        <v>0</v>
      </c>
      <c r="AP847" s="16">
        <v>0</v>
      </c>
      <c r="AQ847" s="16">
        <v>0</v>
      </c>
      <c r="AR847" s="16">
        <v>0</v>
      </c>
      <c r="AS847" s="16">
        <v>0</v>
      </c>
      <c r="AT847" s="16" t="s">
        <v>135</v>
      </c>
      <c r="AU847" s="17">
        <f t="shared" si="448"/>
        <v>0</v>
      </c>
      <c r="AV847" s="17"/>
      <c r="AW847" s="17">
        <f>VLOOKUP(I847,ABNT5101!$I$3:$J$9,2)</f>
        <v>15</v>
      </c>
      <c r="AX847" s="17">
        <f>VLOOKUP(I847,ABNT5101!$I$3:$M$9,5)</f>
        <v>0.18</v>
      </c>
      <c r="AY847" s="131" t="str">
        <f>_xlfn.XLOOKUP(I847,ABNT5101!$I:$I,ABNT5101!$L:$L)</f>
        <v>-</v>
      </c>
      <c r="AZ847" s="131">
        <f>_xlfn.XLOOKUP(I847,ABNT5101!$I:$I,ABNT5101!M:M)</f>
        <v>0.18</v>
      </c>
      <c r="BA847" s="131" t="str">
        <f>_xlfn.XLOOKUP(I847,ABNT5101!$I:$I,ABNT5101!N:N)</f>
        <v>-</v>
      </c>
      <c r="BB847" s="131">
        <f>_xlfn.XLOOKUP(I847,ABNT5101!$I:$I,ABNT5101!O:O)</f>
        <v>15</v>
      </c>
      <c r="BC847" s="18" t="str">
        <f t="shared" si="449"/>
        <v>ATENDE</v>
      </c>
      <c r="BD847" s="19">
        <f t="shared" si="450"/>
        <v>0.21133333333333337</v>
      </c>
      <c r="BE847" s="19">
        <f t="shared" si="451"/>
        <v>1.5555555555555558</v>
      </c>
      <c r="BF847" s="19" t="str">
        <f t="shared" si="452"/>
        <v>-</v>
      </c>
      <c r="BG847" s="35">
        <v>18.170000000000002</v>
      </c>
      <c r="BH847" s="35">
        <v>0.46</v>
      </c>
      <c r="BI847" s="20"/>
      <c r="BJ847" s="20"/>
      <c r="BK847" s="21"/>
      <c r="BL847" s="20"/>
      <c r="BM847" s="18" t="str">
        <f t="shared" si="453"/>
        <v>ATENDE</v>
      </c>
      <c r="BN847" s="18" t="str">
        <f t="shared" si="454"/>
        <v>ATENDE</v>
      </c>
      <c r="BO847" s="18" t="str">
        <f t="shared" si="455"/>
        <v>ATENDE</v>
      </c>
      <c r="BP847" s="18" t="str">
        <f t="shared" si="456"/>
        <v>ATENDE</v>
      </c>
      <c r="BQ847" s="22" t="str">
        <f t="shared" si="457"/>
        <v>C3</v>
      </c>
      <c r="BR847" s="22" t="str">
        <f t="shared" si="466"/>
        <v>P6</v>
      </c>
      <c r="BS847" s="23">
        <f t="shared" si="458"/>
        <v>2.8633333333333333</v>
      </c>
      <c r="BT847" s="20">
        <v>11.59</v>
      </c>
      <c r="BU847" s="20">
        <v>4</v>
      </c>
      <c r="BV847" s="132">
        <f>IF(BR847="-","-",_xlfn.XLOOKUP(BR847,ABNT5101!$B$4:$B$9,ABNT5101!$C$4:$C$9))</f>
        <v>3</v>
      </c>
      <c r="BW847" s="132">
        <f>IF(BR847="-","-",_xlfn.XLOOKUP(BR847,ABNT5101!$B$4:$B$9,ABNT5101!$D$4:$D$9))</f>
        <v>0.6</v>
      </c>
      <c r="BX847" s="18" t="str">
        <f t="shared" si="459"/>
        <v>ATENDE</v>
      </c>
      <c r="BY847" s="18" t="str">
        <f t="shared" si="460"/>
        <v>ATENDE</v>
      </c>
      <c r="BZ847" s="18" t="str">
        <f t="shared" si="461"/>
        <v>ATENDE</v>
      </c>
      <c r="CA847" s="22" t="str">
        <f t="shared" si="467"/>
        <v>P6</v>
      </c>
      <c r="CB847" s="23">
        <f t="shared" si="462"/>
        <v>0.87000000000000011</v>
      </c>
      <c r="CC847" s="22">
        <v>5.61</v>
      </c>
      <c r="CD847" s="22">
        <v>1.87</v>
      </c>
      <c r="CE847" s="130">
        <f>IF(CA847="-","-",_xlfn.XLOOKUP(CA847,ABNT5101!$B$4:$B$9,ABNT5101!$C$4:$C$9))</f>
        <v>3</v>
      </c>
      <c r="CF847" s="130">
        <f>IF(CA847="-","-",_xlfn.XLOOKUP(CA847,ABNT5101!$B$4:$B$9,ABNT5101!$D$4:$D$9))</f>
        <v>0.6</v>
      </c>
      <c r="CG847" s="18" t="str">
        <f t="shared" si="463"/>
        <v>ATENDE</v>
      </c>
      <c r="CH847" s="18" t="str">
        <f t="shared" si="464"/>
        <v>ATENDE</v>
      </c>
      <c r="CI847" s="18" t="str">
        <f t="shared" si="465"/>
        <v>ATENDE</v>
      </c>
      <c r="CJ847" s="133" t="str">
        <f>_xlfn.XLOOKUP(CK847,'Banco de dados'!$B:$B,'Banco de dados'!$D:$D)</f>
        <v>TECNOWATT</v>
      </c>
      <c r="CK847" s="36" t="s">
        <v>830</v>
      </c>
      <c r="CL847" s="24" t="str">
        <f>_xlfn.XLOOKUP(CK847,'Banco de dados'!$B:$B,'Banco de dados'!$E:$E)</f>
        <v>SIGSAGPTLRRSSNDL_60W_73IBBRS
1-10C1MUN6.5</v>
      </c>
      <c r="CM847" s="24"/>
      <c r="CN847" s="24">
        <f>IF(CM847="-","-",_xlfn.XLOOKUP(CM847,'Banco de dados'!$B:$B,'Banco de dados'!$E:$E))</f>
        <v>0</v>
      </c>
      <c r="CO847" s="26">
        <f t="shared" si="469"/>
        <v>1</v>
      </c>
      <c r="CP847" s="24">
        <f>_xlfn.XLOOKUP(CK847,'Banco de dados'!$B:$B,'Banco de dados'!$H:$H)</f>
        <v>60</v>
      </c>
      <c r="CQ847" s="24" t="e">
        <f>_xlfn.XLOOKUP(CM847,'Banco de dados'!$B:$B,'Banco de dados'!$H:$H)</f>
        <v>#N/A</v>
      </c>
      <c r="CR847" s="24">
        <f>_xlfn.XLOOKUP(CK847,'Banco de dados'!$B:$B,'Banco de dados'!$F:$F)</f>
        <v>9453</v>
      </c>
      <c r="CS847" s="24">
        <f>_xlfn.XLOOKUP(CM847,'Banco de dados'!$B:$B,'Banco de dados'!$F:$F)</f>
        <v>0</v>
      </c>
      <c r="CT847" s="25">
        <v>0</v>
      </c>
      <c r="CU847" s="25"/>
      <c r="CV847" s="24" t="str">
        <f>IF(AI847&lt;=0.5,"Curto I",IF(AND(AI847&gt;='Braços de IP'!$B$9,AI847&lt;='Braços de IP'!$D$9),'Braços de IP'!$E$9,IF(AND(AI847&gt;='Braços de IP'!$B$10,AI847&lt;='Braços de IP'!$D$10),'Braços de IP'!$E$10,IF(AND(AI847&gt;='Braços de IP'!$B$11,AI847&lt;='Braços de IP'!$D$11),'Braços de IP'!$E$11,IF(AND(AI847&gt;='Braços de IP'!$B$12,AI847&lt;='Braços de IP'!$D$12),'Braços de IP'!$E$12,IF(AND(AI847&gt;='Braços de IP'!$B$13,AI847&lt;='Braços de IP'!$D$13),'Braços de IP'!$E$13,IF(AND(AI847&gt;='Braços de IP'!$B$14,AI847&lt;='Braços de IP'!$D$14),'Braços de IP'!$E$14,"ERRO")))))))</f>
        <v>Curto II</v>
      </c>
      <c r="CW847" s="25"/>
      <c r="CX847" s="24" t="str">
        <f>IF($CW847="","",VLOOKUP($CW847,'Braços de IP'!$E$9:$I$15,2,0))</f>
        <v/>
      </c>
      <c r="CY847" s="27" t="str">
        <f>IF($CW847="","",VLOOKUP($CW847,'Braços de IP'!$E$9:$I$15,5,0))</f>
        <v/>
      </c>
      <c r="CZ847" s="24"/>
      <c r="DA847" s="24"/>
      <c r="DB847" s="24"/>
      <c r="DC847" s="24"/>
      <c r="DD847" s="24"/>
      <c r="DE847" s="24"/>
      <c r="DF847" s="28">
        <f t="shared" si="470"/>
        <v>60</v>
      </c>
      <c r="DG847" s="29">
        <f t="shared" si="471"/>
        <v>100</v>
      </c>
      <c r="DH847" s="28">
        <f t="shared" si="472"/>
        <v>160</v>
      </c>
      <c r="DI847" s="30">
        <f t="shared" si="473"/>
        <v>0.4</v>
      </c>
      <c r="DJ847" s="31"/>
      <c r="DK847" s="32"/>
      <c r="DL847" s="15" t="s">
        <v>141</v>
      </c>
      <c r="DM847" s="15"/>
      <c r="DO847" s="33">
        <f t="shared" si="474"/>
        <v>0.48717948717948717</v>
      </c>
    </row>
    <row r="848" spans="1:119" ht="15.75" hidden="1" customHeight="1" x14ac:dyDescent="0.3">
      <c r="C848" t="s">
        <v>1006</v>
      </c>
      <c r="D848" s="15">
        <v>283</v>
      </c>
      <c r="E848" s="15" t="s">
        <v>132</v>
      </c>
      <c r="F848" s="15" t="s">
        <v>456</v>
      </c>
      <c r="G848" s="15">
        <v>-29.999972039999999</v>
      </c>
      <c r="H848" s="15">
        <v>-50.141374489999997</v>
      </c>
      <c r="I848" s="15" t="s">
        <v>154</v>
      </c>
      <c r="J848" s="15" t="s">
        <v>135</v>
      </c>
      <c r="K848" s="15" t="s">
        <v>136</v>
      </c>
      <c r="L848" s="15" t="s">
        <v>148</v>
      </c>
      <c r="M848" s="15">
        <v>100</v>
      </c>
      <c r="N848" s="15">
        <v>17</v>
      </c>
      <c r="O848" s="15">
        <v>0</v>
      </c>
      <c r="P848" s="15">
        <f t="shared" si="468"/>
        <v>200</v>
      </c>
      <c r="Q848" s="20">
        <v>2</v>
      </c>
      <c r="R848" s="16">
        <v>2.5</v>
      </c>
      <c r="S848" s="16">
        <v>7.5</v>
      </c>
      <c r="T848" s="15"/>
      <c r="U848" s="15"/>
      <c r="V848" s="15">
        <v>0</v>
      </c>
      <c r="W848" s="15">
        <v>2.5</v>
      </c>
      <c r="X848" s="15">
        <v>0</v>
      </c>
      <c r="Y848" s="15">
        <v>0</v>
      </c>
      <c r="Z848" s="15">
        <v>0</v>
      </c>
      <c r="AA848" s="15">
        <v>0</v>
      </c>
      <c r="AB848" s="15">
        <v>0</v>
      </c>
      <c r="AC848" s="15" t="s">
        <v>138</v>
      </c>
      <c r="AD848" s="15" t="s">
        <v>139</v>
      </c>
      <c r="AE848" s="15">
        <v>35.4</v>
      </c>
      <c r="AF848" s="15">
        <v>5.9</v>
      </c>
      <c r="AG848" s="15">
        <v>1</v>
      </c>
      <c r="AH848" s="15">
        <v>0.3</v>
      </c>
      <c r="AI848" s="15">
        <v>1.3</v>
      </c>
      <c r="AJ848" s="16">
        <f t="shared" si="446"/>
        <v>1</v>
      </c>
      <c r="AK848" s="16" t="s">
        <v>135</v>
      </c>
      <c r="AL848" s="16" t="s">
        <v>135</v>
      </c>
      <c r="AM848" s="15" t="s">
        <v>140</v>
      </c>
      <c r="AN848" s="16">
        <f t="shared" si="447"/>
        <v>2</v>
      </c>
      <c r="AO848" s="16">
        <v>0</v>
      </c>
      <c r="AP848" s="16">
        <v>0</v>
      </c>
      <c r="AQ848" s="16">
        <v>0</v>
      </c>
      <c r="AR848" s="16">
        <v>0</v>
      </c>
      <c r="AS848" s="16">
        <v>0</v>
      </c>
      <c r="AT848" s="16" t="s">
        <v>135</v>
      </c>
      <c r="AU848" s="17">
        <f t="shared" si="448"/>
        <v>0</v>
      </c>
      <c r="AV848" s="17"/>
      <c r="AW848" s="17">
        <f>VLOOKUP(I848,ABNT5101!$I$3:$J$9,2)</f>
        <v>10</v>
      </c>
      <c r="AX848" s="17">
        <f>VLOOKUP(I848,ABNT5101!$I$3:$M$9,5)</f>
        <v>0.18</v>
      </c>
      <c r="AY848" s="131" t="str">
        <f>_xlfn.XLOOKUP(I848,ABNT5101!$I:$I,ABNT5101!$L:$L)</f>
        <v>-</v>
      </c>
      <c r="AZ848" s="131">
        <f>_xlfn.XLOOKUP(I848,ABNT5101!$I:$I,ABNT5101!M:M)</f>
        <v>0.18</v>
      </c>
      <c r="BA848" s="131" t="str">
        <f>_xlfn.XLOOKUP(I848,ABNT5101!$I:$I,ABNT5101!N:N)</f>
        <v>-</v>
      </c>
      <c r="BB848" s="131">
        <f>_xlfn.XLOOKUP(I848,ABNT5101!$I:$I,ABNT5101!O:O)</f>
        <v>16</v>
      </c>
      <c r="BC848" s="18" t="str">
        <f t="shared" si="449"/>
        <v>ATENDE</v>
      </c>
      <c r="BD848" s="19">
        <f t="shared" si="450"/>
        <v>0.16400000000000015</v>
      </c>
      <c r="BE848" s="19">
        <f t="shared" si="451"/>
        <v>0.44444444444444464</v>
      </c>
      <c r="BF848" s="19" t="str">
        <f t="shared" si="452"/>
        <v>-</v>
      </c>
      <c r="BG848" s="35">
        <v>11.64</v>
      </c>
      <c r="BH848" s="35">
        <v>0.26</v>
      </c>
      <c r="BI848" s="20"/>
      <c r="BJ848" s="20"/>
      <c r="BK848" s="21"/>
      <c r="BL848" s="20"/>
      <c r="BM848" s="18" t="str">
        <f t="shared" si="453"/>
        <v>ATENDE</v>
      </c>
      <c r="BN848" s="18" t="str">
        <f t="shared" si="454"/>
        <v>ATENDE</v>
      </c>
      <c r="BO848" s="18" t="str">
        <f t="shared" si="455"/>
        <v>ATENDE</v>
      </c>
      <c r="BP848" s="18" t="str">
        <f t="shared" si="456"/>
        <v>ATENDE</v>
      </c>
      <c r="BQ848" s="22" t="str">
        <f t="shared" si="457"/>
        <v>C4</v>
      </c>
      <c r="BR848" s="22" t="str">
        <f t="shared" si="466"/>
        <v>P6</v>
      </c>
      <c r="BS848" s="23">
        <f t="shared" si="458"/>
        <v>2.1333333333333333</v>
      </c>
      <c r="BT848" s="20">
        <v>9.4</v>
      </c>
      <c r="BU848" s="20">
        <v>2.2000000000000002</v>
      </c>
      <c r="BV848" s="132">
        <f>IF(BR848="-","-",_xlfn.XLOOKUP(BR848,ABNT5101!$B$4:$B$9,ABNT5101!$C$4:$C$9))</f>
        <v>3</v>
      </c>
      <c r="BW848" s="132">
        <f>IF(BR848="-","-",_xlfn.XLOOKUP(BR848,ABNT5101!$B$4:$B$9,ABNT5101!$D$4:$D$9))</f>
        <v>0.6</v>
      </c>
      <c r="BX848" s="18" t="str">
        <f t="shared" si="459"/>
        <v>ATENDE</v>
      </c>
      <c r="BY848" s="18" t="str">
        <f t="shared" si="460"/>
        <v>ATENDE</v>
      </c>
      <c r="BZ848" s="18" t="str">
        <f t="shared" si="461"/>
        <v>ATENDE</v>
      </c>
      <c r="CA848" s="22" t="str">
        <f t="shared" si="467"/>
        <v>P6</v>
      </c>
      <c r="CB848" s="23">
        <f t="shared" si="462"/>
        <v>0.58000000000000007</v>
      </c>
      <c r="CC848" s="22">
        <v>4.74</v>
      </c>
      <c r="CD848" s="22">
        <v>1.83</v>
      </c>
      <c r="CE848" s="130">
        <f>IF(CA848="-","-",_xlfn.XLOOKUP(CA848,ABNT5101!$B$4:$B$9,ABNT5101!$C$4:$C$9))</f>
        <v>3</v>
      </c>
      <c r="CF848" s="130">
        <f>IF(CA848="-","-",_xlfn.XLOOKUP(CA848,ABNT5101!$B$4:$B$9,ABNT5101!$D$4:$D$9))</f>
        <v>0.6</v>
      </c>
      <c r="CG848" s="18" t="str">
        <f t="shared" si="463"/>
        <v>ATENDE</v>
      </c>
      <c r="CH848" s="18" t="str">
        <f t="shared" si="464"/>
        <v>ATENDE</v>
      </c>
      <c r="CI848" s="18" t="str">
        <f t="shared" si="465"/>
        <v>ATENDE</v>
      </c>
      <c r="CJ848" s="133" t="str">
        <f>_xlfn.XLOOKUP(CK848,'Banco de dados'!$B:$B,'Banco de dados'!$D:$D)</f>
        <v>LEDSTAR</v>
      </c>
      <c r="CK848" s="36" t="s">
        <v>711</v>
      </c>
      <c r="CL848" s="24" t="str">
        <f>_xlfn.XLOOKUP(CK848,'Banco de dados'!$B:$B,'Banco de dados'!$E:$E)</f>
        <v>LUM LED SL VT 9.1 44W</v>
      </c>
      <c r="CM848" s="24"/>
      <c r="CN848" s="24">
        <f>IF(CM848="-","-",_xlfn.XLOOKUP(CM848,'Banco de dados'!$B:$B,'Banco de dados'!$E:$E))</f>
        <v>0</v>
      </c>
      <c r="CO848" s="26">
        <f t="shared" si="469"/>
        <v>1</v>
      </c>
      <c r="CP848" s="24">
        <f>_xlfn.XLOOKUP(CK848,'Banco de dados'!$B:$B,'Banco de dados'!$H:$H)</f>
        <v>44</v>
      </c>
      <c r="CQ848" s="24">
        <f>_xlfn.XLOOKUP(CM848,'Banco de dados'!$B:$B,'Banco de dados'!$H:$H)</f>
        <v>0</v>
      </c>
      <c r="CR848" s="24">
        <f>_xlfn.XLOOKUP(CK848,'Banco de dados'!$B:$B,'Banco de dados'!$F:$F)</f>
        <v>7657.99</v>
      </c>
      <c r="CS848" s="24">
        <f>_xlfn.XLOOKUP(CM848,'Banco de dados'!$B:$B,'Banco de dados'!$F:$F)</f>
        <v>0</v>
      </c>
      <c r="CT848" s="25">
        <v>0</v>
      </c>
      <c r="CU848" s="25"/>
      <c r="CV848" s="24" t="str">
        <f>IF(AI848&lt;=0.5,"Curto I",IF(AND(AI848&gt;='Braços de IP'!$B$9,AI848&lt;='Braços de IP'!$D$9),'Braços de IP'!$E$9,IF(AND(AI848&gt;='Braços de IP'!$B$10,AI848&lt;='Braços de IP'!$D$10),'Braços de IP'!$E$10,IF(AND(AI848&gt;='Braços de IP'!$B$11,AI848&lt;='Braços de IP'!$D$11),'Braços de IP'!$E$11,IF(AND(AI848&gt;='Braços de IP'!$B$12,AI848&lt;='Braços de IP'!$D$12),'Braços de IP'!$E$12,IF(AND(AI848&gt;='Braços de IP'!$B$13,AI848&lt;='Braços de IP'!$D$13),'Braços de IP'!$E$13,IF(AND(AI848&gt;='Braços de IP'!$B$14,AI848&lt;='Braços de IP'!$D$14),'Braços de IP'!$E$14,"ERRO")))))))</f>
        <v>Curto II</v>
      </c>
      <c r="CW848" s="25"/>
      <c r="CX848" s="24" t="str">
        <f>IF($CW848="","",VLOOKUP($CW848,'Braços de IP'!$E$9:$I$15,2,0))</f>
        <v/>
      </c>
      <c r="CY848" s="27" t="str">
        <f>IF($CW848="","",VLOOKUP($CW848,'Braços de IP'!$E$9:$I$15,5,0))</f>
        <v/>
      </c>
      <c r="CZ848" s="24"/>
      <c r="DA848" s="24"/>
      <c r="DB848" s="24"/>
      <c r="DC848" s="24"/>
      <c r="DD848" s="24"/>
      <c r="DE848" s="24"/>
      <c r="DF848" s="28">
        <f t="shared" si="470"/>
        <v>44</v>
      </c>
      <c r="DG848" s="29">
        <f t="shared" si="471"/>
        <v>100</v>
      </c>
      <c r="DH848" s="28">
        <f t="shared" si="472"/>
        <v>144</v>
      </c>
      <c r="DI848" s="30">
        <f t="shared" si="473"/>
        <v>0.56000000000000005</v>
      </c>
      <c r="DJ848" s="31"/>
      <c r="DK848" s="32"/>
      <c r="DL848" s="15" t="s">
        <v>141</v>
      </c>
      <c r="DM848" s="15"/>
      <c r="DO848" s="33">
        <f t="shared" si="474"/>
        <v>0.62393162393162394</v>
      </c>
    </row>
    <row r="849" spans="1:125" ht="15.75" hidden="1" customHeight="1" x14ac:dyDescent="0.3">
      <c r="C849" t="s">
        <v>1006</v>
      </c>
      <c r="D849" s="15">
        <v>283</v>
      </c>
      <c r="E849" s="15" t="s">
        <v>132</v>
      </c>
      <c r="F849" s="15" t="s">
        <v>456</v>
      </c>
      <c r="G849" s="15">
        <v>-29.999972039999999</v>
      </c>
      <c r="H849" s="15">
        <v>-50.141374489999997</v>
      </c>
      <c r="I849" s="15" t="s">
        <v>154</v>
      </c>
      <c r="J849" s="15" t="s">
        <v>135</v>
      </c>
      <c r="K849" s="15" t="s">
        <v>136</v>
      </c>
      <c r="L849" s="15" t="s">
        <v>148</v>
      </c>
      <c r="M849" s="15">
        <v>100</v>
      </c>
      <c r="N849" s="15">
        <v>17</v>
      </c>
      <c r="O849" s="15">
        <v>0</v>
      </c>
      <c r="P849" s="15">
        <f t="shared" si="468"/>
        <v>200</v>
      </c>
      <c r="Q849" s="20">
        <v>2</v>
      </c>
      <c r="R849" s="16">
        <v>2.5</v>
      </c>
      <c r="S849" s="16">
        <v>7.5</v>
      </c>
      <c r="T849" s="15"/>
      <c r="U849" s="15"/>
      <c r="V849" s="15">
        <v>0</v>
      </c>
      <c r="W849" s="15">
        <v>2.5</v>
      </c>
      <c r="X849" s="15">
        <v>0</v>
      </c>
      <c r="Y849" s="15">
        <v>0</v>
      </c>
      <c r="Z849" s="15">
        <v>0</v>
      </c>
      <c r="AA849" s="15">
        <v>0</v>
      </c>
      <c r="AB849" s="15">
        <v>0</v>
      </c>
      <c r="AC849" s="15" t="s">
        <v>138</v>
      </c>
      <c r="AD849" s="15" t="s">
        <v>139</v>
      </c>
      <c r="AE849" s="15">
        <v>35.4</v>
      </c>
      <c r="AF849" s="15">
        <v>5.9</v>
      </c>
      <c r="AG849" s="15">
        <v>1</v>
      </c>
      <c r="AH849" s="15">
        <v>0.3</v>
      </c>
      <c r="AI849" s="15">
        <v>1.3</v>
      </c>
      <c r="AJ849" s="16">
        <f t="shared" si="446"/>
        <v>1</v>
      </c>
      <c r="AK849" s="16" t="s">
        <v>135</v>
      </c>
      <c r="AL849" s="16" t="s">
        <v>135</v>
      </c>
      <c r="AM849" s="15" t="s">
        <v>140</v>
      </c>
      <c r="AN849" s="16">
        <f t="shared" si="447"/>
        <v>2</v>
      </c>
      <c r="AO849" s="16">
        <v>0</v>
      </c>
      <c r="AP849" s="16">
        <v>0</v>
      </c>
      <c r="AQ849" s="16">
        <v>0</v>
      </c>
      <c r="AR849" s="16">
        <v>0</v>
      </c>
      <c r="AS849" s="16">
        <v>0</v>
      </c>
      <c r="AT849" s="16" t="s">
        <v>135</v>
      </c>
      <c r="AU849" s="17">
        <f t="shared" si="448"/>
        <v>0</v>
      </c>
      <c r="AV849" s="17"/>
      <c r="AW849" s="17">
        <f>VLOOKUP(I849,ABNT5101!$I$3:$J$9,2)</f>
        <v>10</v>
      </c>
      <c r="AX849" s="17">
        <f>VLOOKUP(I849,ABNT5101!$I$3:$M$9,5)</f>
        <v>0.18</v>
      </c>
      <c r="AY849" s="131" t="str">
        <f>_xlfn.XLOOKUP(I849,ABNT5101!$I:$I,ABNT5101!$L:$L)</f>
        <v>-</v>
      </c>
      <c r="AZ849" s="131">
        <f>_xlfn.XLOOKUP(I849,ABNT5101!$I:$I,ABNT5101!M:M)</f>
        <v>0.18</v>
      </c>
      <c r="BA849" s="131" t="str">
        <f>_xlfn.XLOOKUP(I849,ABNT5101!$I:$I,ABNT5101!N:N)</f>
        <v>-</v>
      </c>
      <c r="BB849" s="131">
        <f>_xlfn.XLOOKUP(I849,ABNT5101!$I:$I,ABNT5101!O:O)</f>
        <v>16</v>
      </c>
      <c r="BC849" s="18" t="str">
        <f t="shared" si="449"/>
        <v>ATENDE</v>
      </c>
      <c r="BD849" s="19">
        <f t="shared" si="450"/>
        <v>9.6999999999999975E-2</v>
      </c>
      <c r="BE849" s="19">
        <f t="shared" si="451"/>
        <v>0.44444444444444464</v>
      </c>
      <c r="BF849" s="19" t="str">
        <f t="shared" si="452"/>
        <v>-</v>
      </c>
      <c r="BG849" s="35">
        <v>10.97</v>
      </c>
      <c r="BH849" s="35">
        <v>0.26</v>
      </c>
      <c r="BI849" s="20"/>
      <c r="BJ849" s="20"/>
      <c r="BK849" s="21"/>
      <c r="BL849" s="20"/>
      <c r="BM849" s="18" t="str">
        <f t="shared" si="453"/>
        <v>ATENDE</v>
      </c>
      <c r="BN849" s="18" t="str">
        <f t="shared" si="454"/>
        <v>ATENDE</v>
      </c>
      <c r="BO849" s="18" t="str">
        <f t="shared" si="455"/>
        <v>ATENDE</v>
      </c>
      <c r="BP849" s="18" t="str">
        <f t="shared" si="456"/>
        <v>ATENDE</v>
      </c>
      <c r="BQ849" s="22" t="str">
        <f t="shared" si="457"/>
        <v>C4</v>
      </c>
      <c r="BR849" s="22" t="str">
        <f t="shared" si="466"/>
        <v>P6</v>
      </c>
      <c r="BS849" s="23">
        <f t="shared" si="458"/>
        <v>1.9299999999999997</v>
      </c>
      <c r="BT849" s="20">
        <v>8.7899999999999991</v>
      </c>
      <c r="BU849" s="20">
        <v>1.22</v>
      </c>
      <c r="BV849" s="132">
        <f>IF(BR849="-","-",_xlfn.XLOOKUP(BR849,ABNT5101!$B$4:$B$9,ABNT5101!$C$4:$C$9))</f>
        <v>3</v>
      </c>
      <c r="BW849" s="132">
        <f>IF(BR849="-","-",_xlfn.XLOOKUP(BR849,ABNT5101!$B$4:$B$9,ABNT5101!$D$4:$D$9))</f>
        <v>0.6</v>
      </c>
      <c r="BX849" s="18" t="str">
        <f t="shared" si="459"/>
        <v>ATENDE</v>
      </c>
      <c r="BY849" s="18" t="str">
        <f t="shared" si="460"/>
        <v>ATENDE</v>
      </c>
      <c r="BZ849" s="18" t="str">
        <f t="shared" si="461"/>
        <v>ATENDE</v>
      </c>
      <c r="CA849" s="22" t="str">
        <f t="shared" si="467"/>
        <v>P6</v>
      </c>
      <c r="CB849" s="23">
        <f t="shared" si="462"/>
        <v>3.3333333333331883E-3</v>
      </c>
      <c r="CC849" s="22">
        <v>3.01</v>
      </c>
      <c r="CD849" s="22">
        <v>1.06</v>
      </c>
      <c r="CE849" s="130">
        <f>IF(CA849="-","-",_xlfn.XLOOKUP(CA849,ABNT5101!$B$4:$B$9,ABNT5101!$C$4:$C$9))</f>
        <v>3</v>
      </c>
      <c r="CF849" s="130">
        <f>IF(CA849="-","-",_xlfn.XLOOKUP(CA849,ABNT5101!$B$4:$B$9,ABNT5101!$D$4:$D$9))</f>
        <v>0.6</v>
      </c>
      <c r="CG849" s="18" t="str">
        <f t="shared" si="463"/>
        <v>ATENDE</v>
      </c>
      <c r="CH849" s="18" t="str">
        <f t="shared" si="464"/>
        <v>ATENDE</v>
      </c>
      <c r="CI849" s="18" t="str">
        <f t="shared" si="465"/>
        <v>ATENDE</v>
      </c>
      <c r="CJ849" s="133" t="str">
        <f>_xlfn.XLOOKUP(CK849,'Banco de dados'!$B:$B,'Banco de dados'!$D:$D)</f>
        <v>SX LIGHTING</v>
      </c>
      <c r="CK849" s="36" t="s">
        <v>803</v>
      </c>
      <c r="CL849" s="24" t="str">
        <f>_xlfn.XLOOKUP(CK849,'Banco de dados'!$B:$B,'Banco de dados'!$E:$E)</f>
        <v>SXINEVO040K40L12CZF7PHF</v>
      </c>
      <c r="CM849" s="24"/>
      <c r="CN849" s="24" t="e">
        <f>IF(CM849="-","-",_xlfn.XLOOKUP(CM849,'Banco de dados'!$B:$B,'Banco de dados'!$E:$E))</f>
        <v>#N/A</v>
      </c>
      <c r="CO849" s="26">
        <f t="shared" si="469"/>
        <v>1</v>
      </c>
      <c r="CP849" s="24">
        <f>_xlfn.XLOOKUP(CK849,'Banco de dados'!$B:$B,'Banco de dados'!$H:$H)</f>
        <v>39</v>
      </c>
      <c r="CQ849" s="24" t="e">
        <f>_xlfn.XLOOKUP(CM849,'Banco de dados'!$B:$B,'Banco de dados'!$H:$H)</f>
        <v>#N/A</v>
      </c>
      <c r="CR849" s="24">
        <f>_xlfn.XLOOKUP(CK849,'Banco de dados'!$B:$B,'Banco de dados'!$F:$F)</f>
        <v>6552</v>
      </c>
      <c r="CS849" s="24" t="e">
        <f>_xlfn.XLOOKUP(CM849,'Banco de dados'!$B:$B,'Banco de dados'!$F:$F)</f>
        <v>#N/A</v>
      </c>
      <c r="CT849" s="25">
        <v>0</v>
      </c>
      <c r="CU849" s="25"/>
      <c r="CV849" s="24" t="str">
        <f>IF(AI849&lt;=0.5,"Curto I",IF(AND(AI849&gt;='Braços de IP'!$B$9,AI849&lt;='Braços de IP'!$D$9),'Braços de IP'!$E$9,IF(AND(AI849&gt;='Braços de IP'!$B$10,AI849&lt;='Braços de IP'!$D$10),'Braços de IP'!$E$10,IF(AND(AI849&gt;='Braços de IP'!$B$11,AI849&lt;='Braços de IP'!$D$11),'Braços de IP'!$E$11,IF(AND(AI849&gt;='Braços de IP'!$B$12,AI849&lt;='Braços de IP'!$D$12),'Braços de IP'!$E$12,IF(AND(AI849&gt;='Braços de IP'!$B$13,AI849&lt;='Braços de IP'!$D$13),'Braços de IP'!$E$13,IF(AND(AI849&gt;='Braços de IP'!$B$14,AI849&lt;='Braços de IP'!$D$14),'Braços de IP'!$E$14,"ERRO")))))))</f>
        <v>Curto II</v>
      </c>
      <c r="CW849" s="25"/>
      <c r="CX849" s="24" t="str">
        <f>IF($CW849="","",VLOOKUP($CW849,'Braços de IP'!$E$9:$I$15,2,0))</f>
        <v/>
      </c>
      <c r="CY849" s="27" t="str">
        <f>IF($CW849="","",VLOOKUP($CW849,'Braços de IP'!$E$9:$I$15,5,0))</f>
        <v/>
      </c>
      <c r="CZ849" s="24"/>
      <c r="DA849" s="24"/>
      <c r="DB849" s="24"/>
      <c r="DC849" s="24"/>
      <c r="DD849" s="24"/>
      <c r="DE849" s="24"/>
      <c r="DF849" s="28">
        <f t="shared" si="470"/>
        <v>39</v>
      </c>
      <c r="DG849" s="29">
        <f t="shared" si="471"/>
        <v>100</v>
      </c>
      <c r="DH849" s="28">
        <f t="shared" si="472"/>
        <v>139</v>
      </c>
      <c r="DI849" s="30">
        <f t="shared" si="473"/>
        <v>0.61</v>
      </c>
      <c r="DJ849" s="31"/>
      <c r="DK849" s="32"/>
      <c r="DL849" s="15" t="s">
        <v>141</v>
      </c>
      <c r="DM849" s="15"/>
      <c r="DO849" s="33">
        <f t="shared" si="474"/>
        <v>0.66666666666666663</v>
      </c>
    </row>
    <row r="850" spans="1:125" ht="15.75" customHeight="1" x14ac:dyDescent="0.3">
      <c r="C850" t="s">
        <v>1006</v>
      </c>
      <c r="D850" s="15">
        <v>283</v>
      </c>
      <c r="E850" s="15" t="s">
        <v>132</v>
      </c>
      <c r="F850" s="15" t="s">
        <v>456</v>
      </c>
      <c r="G850" s="15">
        <v>-29.999972039999999</v>
      </c>
      <c r="H850" s="15">
        <v>-50.141374489999997</v>
      </c>
      <c r="I850" s="15" t="s">
        <v>154</v>
      </c>
      <c r="J850" s="15" t="s">
        <v>135</v>
      </c>
      <c r="K850" s="15" t="s">
        <v>136</v>
      </c>
      <c r="L850" s="15" t="s">
        <v>148</v>
      </c>
      <c r="M850" s="15">
        <v>100</v>
      </c>
      <c r="N850" s="15">
        <v>17</v>
      </c>
      <c r="O850" s="15">
        <v>0</v>
      </c>
      <c r="P850" s="15">
        <f t="shared" si="468"/>
        <v>200</v>
      </c>
      <c r="Q850" s="20">
        <v>2</v>
      </c>
      <c r="R850" s="16">
        <v>2.5</v>
      </c>
      <c r="S850" s="16">
        <v>7.5</v>
      </c>
      <c r="T850" s="15"/>
      <c r="U850" s="15"/>
      <c r="V850" s="15">
        <v>0</v>
      </c>
      <c r="W850" s="15">
        <v>2.5</v>
      </c>
      <c r="X850" s="15">
        <v>0</v>
      </c>
      <c r="Y850" s="15">
        <v>0</v>
      </c>
      <c r="Z850" s="15">
        <v>0</v>
      </c>
      <c r="AA850" s="15">
        <v>0</v>
      </c>
      <c r="AB850" s="15">
        <v>0</v>
      </c>
      <c r="AC850" s="15" t="s">
        <v>138</v>
      </c>
      <c r="AD850" s="15" t="s">
        <v>139</v>
      </c>
      <c r="AE850" s="15">
        <v>35.4</v>
      </c>
      <c r="AF850" s="15">
        <v>5.9</v>
      </c>
      <c r="AG850" s="15">
        <v>1</v>
      </c>
      <c r="AH850" s="15">
        <v>0.3</v>
      </c>
      <c r="AI850" s="15">
        <v>1.3</v>
      </c>
      <c r="AJ850" s="16">
        <f t="shared" si="446"/>
        <v>1</v>
      </c>
      <c r="AK850" s="16" t="s">
        <v>135</v>
      </c>
      <c r="AL850" s="16" t="s">
        <v>135</v>
      </c>
      <c r="AM850" s="15" t="s">
        <v>140</v>
      </c>
      <c r="AN850" s="16">
        <f t="shared" si="447"/>
        <v>2</v>
      </c>
      <c r="AO850" s="16">
        <v>0</v>
      </c>
      <c r="AP850" s="16">
        <v>0</v>
      </c>
      <c r="AQ850" s="16">
        <v>0</v>
      </c>
      <c r="AR850" s="16">
        <v>0</v>
      </c>
      <c r="AS850" s="16">
        <v>0</v>
      </c>
      <c r="AT850" s="16" t="s">
        <v>135</v>
      </c>
      <c r="AU850" s="17">
        <f t="shared" si="448"/>
        <v>0</v>
      </c>
      <c r="AV850" s="17"/>
      <c r="AW850" s="17">
        <f>VLOOKUP(I850,ABNT5101!$I$3:$J$9,2)</f>
        <v>10</v>
      </c>
      <c r="AX850" s="17">
        <f>VLOOKUP(I850,ABNT5101!$I$3:$M$9,5)</f>
        <v>0.18</v>
      </c>
      <c r="AY850" s="131" t="str">
        <f>_xlfn.XLOOKUP(I850,ABNT5101!$I:$I,ABNT5101!$L:$L)</f>
        <v>-</v>
      </c>
      <c r="AZ850" s="131">
        <f>_xlfn.XLOOKUP(I850,ABNT5101!$I:$I,ABNT5101!M:M)</f>
        <v>0.18</v>
      </c>
      <c r="BA850" s="131" t="str">
        <f>_xlfn.XLOOKUP(I850,ABNT5101!$I:$I,ABNT5101!N:N)</f>
        <v>-</v>
      </c>
      <c r="BB850" s="131">
        <f>_xlfn.XLOOKUP(I850,ABNT5101!$I:$I,ABNT5101!O:O)</f>
        <v>16</v>
      </c>
      <c r="BC850" s="18" t="str">
        <f t="shared" si="449"/>
        <v>ATENDE</v>
      </c>
      <c r="BD850" s="19">
        <f t="shared" si="450"/>
        <v>0.14900000000000002</v>
      </c>
      <c r="BE850" s="19">
        <f t="shared" si="451"/>
        <v>0.33333333333333326</v>
      </c>
      <c r="BF850" s="19" t="str">
        <f t="shared" si="452"/>
        <v>-</v>
      </c>
      <c r="BG850" s="35">
        <v>11.49</v>
      </c>
      <c r="BH850" s="35">
        <v>0.24</v>
      </c>
      <c r="BI850" s="20"/>
      <c r="BJ850" s="20"/>
      <c r="BK850" s="21"/>
      <c r="BL850" s="20"/>
      <c r="BM850" s="18" t="str">
        <f t="shared" si="453"/>
        <v>ATENDE</v>
      </c>
      <c r="BN850" s="18" t="str">
        <f t="shared" si="454"/>
        <v>ATENDE</v>
      </c>
      <c r="BO850" s="18" t="str">
        <f t="shared" si="455"/>
        <v>ATENDE</v>
      </c>
      <c r="BP850" s="18" t="str">
        <f t="shared" si="456"/>
        <v>ATENDE</v>
      </c>
      <c r="BQ850" s="22" t="str">
        <f t="shared" si="457"/>
        <v>C4</v>
      </c>
      <c r="BR850" s="22" t="str">
        <f t="shared" si="466"/>
        <v>P6</v>
      </c>
      <c r="BS850" s="23">
        <f t="shared" si="458"/>
        <v>1.8866666666666667</v>
      </c>
      <c r="BT850" s="20">
        <v>8.66</v>
      </c>
      <c r="BU850" s="20">
        <v>1.98</v>
      </c>
      <c r="BV850" s="132">
        <f>IF(BR850="-","-",_xlfn.XLOOKUP(BR850,ABNT5101!$B$4:$B$9,ABNT5101!$C$4:$C$9))</f>
        <v>3</v>
      </c>
      <c r="BW850" s="132">
        <f>IF(BR850="-","-",_xlfn.XLOOKUP(BR850,ABNT5101!$B$4:$B$9,ABNT5101!$D$4:$D$9))</f>
        <v>0.6</v>
      </c>
      <c r="BX850" s="18" t="str">
        <f t="shared" si="459"/>
        <v>ATENDE</v>
      </c>
      <c r="BY850" s="18" t="str">
        <f t="shared" si="460"/>
        <v>ATENDE</v>
      </c>
      <c r="BZ850" s="18" t="str">
        <f t="shared" si="461"/>
        <v>ATENDE</v>
      </c>
      <c r="CA850" s="22" t="str">
        <f t="shared" si="467"/>
        <v>P6</v>
      </c>
      <c r="CB850" s="23">
        <f t="shared" si="462"/>
        <v>0.12333333333333329</v>
      </c>
      <c r="CC850" s="22">
        <v>3.37</v>
      </c>
      <c r="CD850" s="22">
        <v>1.1000000000000001</v>
      </c>
      <c r="CE850" s="130">
        <f>IF(CA850="-","-",_xlfn.XLOOKUP(CA850,ABNT5101!$B$4:$B$9,ABNT5101!$C$4:$C$9))</f>
        <v>3</v>
      </c>
      <c r="CF850" s="130">
        <f>IF(CA850="-","-",_xlfn.XLOOKUP(CA850,ABNT5101!$B$4:$B$9,ABNT5101!$D$4:$D$9))</f>
        <v>0.6</v>
      </c>
      <c r="CG850" s="18" t="str">
        <f t="shared" si="463"/>
        <v>ATENDE</v>
      </c>
      <c r="CH850" s="18" t="str">
        <f t="shared" si="464"/>
        <v>ATENDE</v>
      </c>
      <c r="CI850" s="18" t="str">
        <f t="shared" si="465"/>
        <v>ATENDE</v>
      </c>
      <c r="CJ850" s="133" t="str">
        <f>_xlfn.XLOOKUP(CK850,'Banco de dados'!$B:$B,'Banco de dados'!$D:$D)</f>
        <v>TECNOWATT</v>
      </c>
      <c r="CK850" s="36" t="s">
        <v>826</v>
      </c>
      <c r="CL850" s="24" t="str">
        <f>_xlfn.XLOOKUP(CK850,'Banco de dados'!$B:$B,'Banco de dados'!$E:$E)</f>
        <v>SIGSAGPTLRRSSNDL_40W_50IBBRS
1-10C1MUN6.5</v>
      </c>
      <c r="CM850" s="24"/>
      <c r="CN850" s="24" t="e">
        <f>IF(CM850="-","-",_xlfn.XLOOKUP(CM850,'Banco de dados'!$B:$B,'Banco de dados'!$E:$E))</f>
        <v>#N/A</v>
      </c>
      <c r="CO850" s="26">
        <f t="shared" si="469"/>
        <v>1</v>
      </c>
      <c r="CP850" s="24">
        <f>_xlfn.XLOOKUP(CK850,'Banco de dados'!$B:$B,'Banco de dados'!$H:$H)</f>
        <v>40</v>
      </c>
      <c r="CQ850" s="24" t="e">
        <f>_xlfn.XLOOKUP(CM850,'Banco de dados'!$B:$B,'Banco de dados'!$H:$H)</f>
        <v>#N/A</v>
      </c>
      <c r="CR850" s="24">
        <f>_xlfn.XLOOKUP(CK850,'Banco de dados'!$B:$B,'Banco de dados'!$F:$F)</f>
        <v>6641</v>
      </c>
      <c r="CS850" s="24">
        <f>_xlfn.XLOOKUP(CM850,'Banco de dados'!$B:$B,'Banco de dados'!$F:$F)</f>
        <v>0</v>
      </c>
      <c r="CT850" s="25">
        <v>0</v>
      </c>
      <c r="CU850" s="25"/>
      <c r="CV850" s="24" t="str">
        <f>IF(AI850&lt;=0.5,"Curto I",IF(AND(AI850&gt;='Braços de IP'!$B$9,AI850&lt;='Braços de IP'!$D$9),'Braços de IP'!$E$9,IF(AND(AI850&gt;='Braços de IP'!$B$10,AI850&lt;='Braços de IP'!$D$10),'Braços de IP'!$E$10,IF(AND(AI850&gt;='Braços de IP'!$B$11,AI850&lt;='Braços de IP'!$D$11),'Braços de IP'!$E$11,IF(AND(AI850&gt;='Braços de IP'!$B$12,AI850&lt;='Braços de IP'!$D$12),'Braços de IP'!$E$12,IF(AND(AI850&gt;='Braços de IP'!$B$13,AI850&lt;='Braços de IP'!$D$13),'Braços de IP'!$E$13,IF(AND(AI850&gt;='Braços de IP'!$B$14,AI850&lt;='Braços de IP'!$D$14),'Braços de IP'!$E$14,"ERRO")))))))</f>
        <v>Curto II</v>
      </c>
      <c r="CW850" s="25" t="s">
        <v>180</v>
      </c>
      <c r="CX850" s="24">
        <f>IF($CW850="","",VLOOKUP($CW850,'Braços de IP'!$E$9:$I$15,2,0))</f>
        <v>1.4</v>
      </c>
      <c r="CY850" s="27">
        <f>IF($CW850="","",VLOOKUP($CW850,'Braços de IP'!$E$9:$I$15,5,0))</f>
        <v>6.5</v>
      </c>
      <c r="CZ850" s="24"/>
      <c r="DA850" s="24"/>
      <c r="DB850" s="24"/>
      <c r="DC850" s="24"/>
      <c r="DD850" s="24"/>
      <c r="DE850" s="24"/>
      <c r="DF850" s="28">
        <f t="shared" si="470"/>
        <v>40</v>
      </c>
      <c r="DG850" s="29">
        <f t="shared" si="471"/>
        <v>100</v>
      </c>
      <c r="DH850" s="28">
        <f t="shared" si="472"/>
        <v>140</v>
      </c>
      <c r="DI850" s="30">
        <f t="shared" si="473"/>
        <v>0.6</v>
      </c>
      <c r="DJ850" s="31"/>
      <c r="DK850" s="32"/>
      <c r="DL850" s="15" t="s">
        <v>141</v>
      </c>
      <c r="DM850" s="15"/>
      <c r="DO850" s="33">
        <f t="shared" si="474"/>
        <v>0.65811965811965811</v>
      </c>
    </row>
    <row r="851" spans="1:125" ht="15.75" customHeight="1" x14ac:dyDescent="0.3">
      <c r="A851" s="156" t="s">
        <v>1015</v>
      </c>
      <c r="B851" s="156" t="s">
        <v>1034</v>
      </c>
      <c r="C851" t="s">
        <v>1006</v>
      </c>
      <c r="D851" s="159">
        <v>284</v>
      </c>
      <c r="E851" s="159" t="s">
        <v>146</v>
      </c>
      <c r="F851" s="15" t="s">
        <v>457</v>
      </c>
      <c r="G851" s="15">
        <v>-30.00140897</v>
      </c>
      <c r="H851" s="15">
        <v>-50.140292100000003</v>
      </c>
      <c r="I851" s="15" t="s">
        <v>199</v>
      </c>
      <c r="J851" s="15" t="s">
        <v>135</v>
      </c>
      <c r="K851" s="15" t="s">
        <v>167</v>
      </c>
      <c r="L851" s="15" t="s">
        <v>137</v>
      </c>
      <c r="M851" s="15">
        <v>50</v>
      </c>
      <c r="N851" s="15">
        <v>0</v>
      </c>
      <c r="O851" s="15">
        <v>0</v>
      </c>
      <c r="P851" s="15">
        <f t="shared" si="468"/>
        <v>200</v>
      </c>
      <c r="Q851" s="20">
        <v>2</v>
      </c>
      <c r="R851" s="16">
        <v>0</v>
      </c>
      <c r="S851" s="16">
        <v>7</v>
      </c>
      <c r="T851" s="15"/>
      <c r="U851" s="15"/>
      <c r="V851" s="15">
        <v>0</v>
      </c>
      <c r="W851" s="15">
        <v>2.5</v>
      </c>
      <c r="X851" s="15">
        <v>15</v>
      </c>
      <c r="Y851" s="15">
        <v>0</v>
      </c>
      <c r="Z851" s="15">
        <v>0</v>
      </c>
      <c r="AA851" s="15">
        <v>0</v>
      </c>
      <c r="AB851" s="15">
        <v>0</v>
      </c>
      <c r="AC851" s="15" t="s">
        <v>149</v>
      </c>
      <c r="AD851" s="15" t="s">
        <v>139</v>
      </c>
      <c r="AE851" s="15">
        <v>31.5</v>
      </c>
      <c r="AF851" s="15">
        <v>6.3</v>
      </c>
      <c r="AG851" s="15">
        <v>2</v>
      </c>
      <c r="AH851" s="15">
        <v>7.5</v>
      </c>
      <c r="AI851" s="15">
        <v>2.5</v>
      </c>
      <c r="AJ851" s="16">
        <f t="shared" si="446"/>
        <v>-5</v>
      </c>
      <c r="AK851" s="16" t="s">
        <v>135</v>
      </c>
      <c r="AL851" s="16" t="s">
        <v>135</v>
      </c>
      <c r="AM851" s="15" t="s">
        <v>140</v>
      </c>
      <c r="AN851" s="16">
        <f t="shared" si="447"/>
        <v>4</v>
      </c>
      <c r="AO851" s="16">
        <v>0</v>
      </c>
      <c r="AP851" s="16">
        <v>0</v>
      </c>
      <c r="AQ851" s="16">
        <v>0</v>
      </c>
      <c r="AR851" s="16">
        <v>0</v>
      </c>
      <c r="AS851" s="16">
        <v>0</v>
      </c>
      <c r="AT851" s="16" t="s">
        <v>135</v>
      </c>
      <c r="AU851" s="17">
        <f t="shared" si="448"/>
        <v>0</v>
      </c>
      <c r="AV851" s="17"/>
      <c r="AW851" s="17">
        <f>VLOOKUP(I851,ABNT5101!$I$3:$J$9,2)</f>
        <v>30</v>
      </c>
      <c r="AX851" s="17">
        <f>VLOOKUP(I851,ABNT5101!$I$3:$M$9,5)</f>
        <v>0.38</v>
      </c>
      <c r="AY851" s="131" t="str">
        <f>_xlfn.XLOOKUP(I851,ABNT5101!$I:$I,ABNT5101!$L:$L)</f>
        <v>-</v>
      </c>
      <c r="AZ851" s="131">
        <f>_xlfn.XLOOKUP(I851,ABNT5101!$I:$I,ABNT5101!M:M)</f>
        <v>0.38</v>
      </c>
      <c r="BA851" s="131" t="str">
        <f>_xlfn.XLOOKUP(I851,ABNT5101!$I:$I,ABNT5101!N:N)</f>
        <v>-</v>
      </c>
      <c r="BB851" s="131">
        <f>_xlfn.XLOOKUP(I851,ABNT5101!$I:$I,ABNT5101!O:O)</f>
        <v>14</v>
      </c>
      <c r="BC851" s="18" t="str">
        <f t="shared" si="449"/>
        <v>ATENDE</v>
      </c>
      <c r="BD851" s="19">
        <f t="shared" si="450"/>
        <v>4.0999999999999925E-2</v>
      </c>
      <c r="BE851" s="19">
        <f t="shared" si="451"/>
        <v>0.36842105263157898</v>
      </c>
      <c r="BF851" s="19" t="str">
        <f t="shared" si="452"/>
        <v>-</v>
      </c>
      <c r="BG851" s="20">
        <v>31.23</v>
      </c>
      <c r="BH851" s="20">
        <v>0.52</v>
      </c>
      <c r="BI851" s="20"/>
      <c r="BJ851" s="20"/>
      <c r="BK851" s="21"/>
      <c r="BL851" s="20"/>
      <c r="BM851" s="18" t="str">
        <f t="shared" si="453"/>
        <v>ATENDE</v>
      </c>
      <c r="BN851" s="18" t="str">
        <f t="shared" si="454"/>
        <v>ATENDE</v>
      </c>
      <c r="BO851" s="18" t="str">
        <f t="shared" si="455"/>
        <v>ATENDE</v>
      </c>
      <c r="BP851" s="18" t="str">
        <f t="shared" si="456"/>
        <v>ATENDE</v>
      </c>
      <c r="BQ851" s="22" t="str">
        <f t="shared" si="457"/>
        <v>C1</v>
      </c>
      <c r="BR851" s="22" t="s">
        <v>135</v>
      </c>
      <c r="BS851" s="23" t="e">
        <f t="shared" si="458"/>
        <v>#VALUE!</v>
      </c>
      <c r="BT851" s="20" t="s">
        <v>994</v>
      </c>
      <c r="BU851" s="20" t="s">
        <v>994</v>
      </c>
      <c r="BV851" s="132" t="str">
        <f>IF(BR851="-","-",_xlfn.XLOOKUP(BR851,ABNT5101!$B$4:$B$9,ABNT5101!$C$4:$C$9))</f>
        <v>-</v>
      </c>
      <c r="BW851" s="132" t="str">
        <f>IF(BR851="-","-",_xlfn.XLOOKUP(BR851,ABNT5101!$B$4:$B$9,ABNT5101!$D$4:$D$9))</f>
        <v>-</v>
      </c>
      <c r="BX851" s="18" t="str">
        <f t="shared" si="459"/>
        <v>-</v>
      </c>
      <c r="BY851" s="18" t="str">
        <f t="shared" si="460"/>
        <v>-</v>
      </c>
      <c r="BZ851" s="18" t="str">
        <f t="shared" si="461"/>
        <v>-</v>
      </c>
      <c r="CA851" s="22" t="s">
        <v>167</v>
      </c>
      <c r="CB851" s="23">
        <f t="shared" si="462"/>
        <v>2.0659999999999998</v>
      </c>
      <c r="CC851" s="130">
        <v>15.33</v>
      </c>
      <c r="CD851" s="130">
        <v>10.77</v>
      </c>
      <c r="CE851" s="130">
        <f>IF(CA851="-","-",_xlfn.XLOOKUP(CA851,ABNT5101!$B$4:$B$9,ABNT5101!$C$4:$C$9))</f>
        <v>5</v>
      </c>
      <c r="CF851" s="130">
        <f>IF(CA851="-","-",_xlfn.XLOOKUP(CA851,ABNT5101!$B$4:$B$9,ABNT5101!$D$4:$D$9))</f>
        <v>1</v>
      </c>
      <c r="CG851" s="18" t="str">
        <f t="shared" si="463"/>
        <v>ATENDE</v>
      </c>
      <c r="CH851" s="18" t="str">
        <f t="shared" si="464"/>
        <v>ATENDE</v>
      </c>
      <c r="CI851" s="18" t="str">
        <f t="shared" si="465"/>
        <v>ATENDE</v>
      </c>
      <c r="CJ851" s="133" t="str">
        <f>_xlfn.XLOOKUP(CK851,'Banco de dados'!$B:$B,'Banco de dados'!$D:$D)</f>
        <v>LEDSTAR</v>
      </c>
      <c r="CK851" s="25" t="str">
        <f>'Banco de dados'!B45</f>
        <v xml:space="preserve"> SL VT 9.6 190W</v>
      </c>
      <c r="CL851" s="24" t="str">
        <f>_xlfn.XLOOKUP(CK851,'Banco de dados'!$B:$B,'Banco de dados'!$E:$E)</f>
        <v>LUM LED SL VT 9.6 190W</v>
      </c>
      <c r="CM851" s="24"/>
      <c r="CN851" s="24" t="e">
        <f>IF(CM851="-","-",_xlfn.XLOOKUP(CM851,'Banco de dados'!$B:$B,'Banco de dados'!$E:$E))</f>
        <v>#N/A</v>
      </c>
      <c r="CO851" s="26">
        <f t="shared" si="469"/>
        <v>2</v>
      </c>
      <c r="CP851" s="24">
        <f>_xlfn.XLOOKUP(CK851,'Banco de dados'!$B:$B,'Banco de dados'!$H:$H)</f>
        <v>190</v>
      </c>
      <c r="CQ851" s="24">
        <f>_xlfn.XLOOKUP(CM851,'Banco de dados'!$B:$B,'Banco de dados'!$H:$H)</f>
        <v>0</v>
      </c>
      <c r="CR851" s="24">
        <f>_xlfn.XLOOKUP(CK851,'Banco de dados'!$B:$B,'Banco de dados'!$F:$F)</f>
        <v>28644.799999999999</v>
      </c>
      <c r="CS851" s="24">
        <f>_xlfn.XLOOKUP(CM851,'Banco de dados'!$B:$B,'Banco de dados'!$F:$F)</f>
        <v>0</v>
      </c>
      <c r="CT851" s="25">
        <v>0</v>
      </c>
      <c r="CU851" s="25">
        <v>10</v>
      </c>
      <c r="CV851" s="24" t="str">
        <f>IF(AI851&lt;=0.5,"Curto I",IF(AND(AI851&gt;='Braços de IP'!$B$9,AI851&lt;='Braços de IP'!$D$9),'Braços de IP'!$E$9,IF(AND(AI851&gt;='Braços de IP'!$B$10,AI851&lt;='Braços de IP'!$D$10),'Braços de IP'!$E$10,IF(AND(AI851&gt;='Braços de IP'!$B$11,AI851&lt;='Braços de IP'!$D$11),'Braços de IP'!$E$11,IF(AND(AI851&gt;='Braços de IP'!$B$12,AI851&lt;='Braços de IP'!$D$12),'Braços de IP'!$E$12,IF(AND(AI851&gt;='Braços de IP'!$B$13,AI851&lt;='Braços de IP'!$D$13),'Braços de IP'!$E$13,IF(AND(AI851&gt;='Braços de IP'!$B$14,AI851&lt;='Braços de IP'!$D$14),'Braços de IP'!$E$14,"ERRO")))))))</f>
        <v>Médio II</v>
      </c>
      <c r="CW851" s="25" t="s">
        <v>171</v>
      </c>
      <c r="CX851" s="24"/>
      <c r="CY851" s="27"/>
      <c r="CZ851" s="24"/>
      <c r="DA851" s="24"/>
      <c r="DB851" s="24"/>
      <c r="DC851" s="24"/>
      <c r="DD851" s="24"/>
      <c r="DE851" s="24"/>
      <c r="DF851" s="28">
        <f t="shared" si="470"/>
        <v>190</v>
      </c>
      <c r="DG851" s="29">
        <f t="shared" si="471"/>
        <v>50</v>
      </c>
      <c r="DH851" s="28">
        <f t="shared" si="472"/>
        <v>480</v>
      </c>
      <c r="DI851" s="30">
        <f t="shared" si="473"/>
        <v>-2.8</v>
      </c>
      <c r="DJ851" s="31"/>
      <c r="DK851" s="32"/>
      <c r="DL851" s="15" t="s">
        <v>141</v>
      </c>
      <c r="DM851" s="15"/>
      <c r="DO851" s="33">
        <f t="shared" si="474"/>
        <v>-2.8</v>
      </c>
    </row>
    <row r="852" spans="1:125" ht="15.75" hidden="1" customHeight="1" x14ac:dyDescent="0.3">
      <c r="A852" s="156" t="s">
        <v>1015</v>
      </c>
      <c r="B852" s="156" t="s">
        <v>1036</v>
      </c>
      <c r="C852" t="s">
        <v>1006</v>
      </c>
      <c r="D852" s="159">
        <v>284</v>
      </c>
      <c r="E852" s="159" t="s">
        <v>146</v>
      </c>
      <c r="F852" s="15" t="s">
        <v>457</v>
      </c>
      <c r="G852" s="15">
        <v>-30.00140897</v>
      </c>
      <c r="H852" s="15">
        <v>-50.140292100000003</v>
      </c>
      <c r="I852" s="15" t="s">
        <v>199</v>
      </c>
      <c r="J852" s="15" t="s">
        <v>135</v>
      </c>
      <c r="K852" s="15" t="s">
        <v>167</v>
      </c>
      <c r="L852" s="15" t="s">
        <v>137</v>
      </c>
      <c r="M852" s="15">
        <v>50</v>
      </c>
      <c r="N852" s="15">
        <v>0</v>
      </c>
      <c r="O852" s="15">
        <v>0</v>
      </c>
      <c r="P852" s="15">
        <f t="shared" si="468"/>
        <v>200</v>
      </c>
      <c r="Q852" s="20">
        <v>2</v>
      </c>
      <c r="R852" s="16">
        <v>0</v>
      </c>
      <c r="S852" s="16">
        <v>7</v>
      </c>
      <c r="T852" s="15"/>
      <c r="U852" s="15"/>
      <c r="V852" s="15">
        <v>0</v>
      </c>
      <c r="W852" s="15">
        <v>2.5</v>
      </c>
      <c r="X852" s="15">
        <v>15</v>
      </c>
      <c r="Y852" s="15">
        <v>0</v>
      </c>
      <c r="Z852" s="15">
        <v>0</v>
      </c>
      <c r="AA852" s="15">
        <v>0</v>
      </c>
      <c r="AB852" s="15">
        <v>0</v>
      </c>
      <c r="AC852" s="15" t="s">
        <v>149</v>
      </c>
      <c r="AD852" s="15" t="s">
        <v>139</v>
      </c>
      <c r="AE852" s="15">
        <v>31.5</v>
      </c>
      <c r="AF852" s="15">
        <v>6.3</v>
      </c>
      <c r="AG852" s="15">
        <v>2</v>
      </c>
      <c r="AH852" s="15">
        <v>7.5</v>
      </c>
      <c r="AI852" s="15">
        <v>2.5</v>
      </c>
      <c r="AJ852" s="16">
        <f t="shared" si="446"/>
        <v>-5</v>
      </c>
      <c r="AK852" s="16" t="s">
        <v>135</v>
      </c>
      <c r="AL852" s="16" t="s">
        <v>135</v>
      </c>
      <c r="AM852" s="15" t="s">
        <v>140</v>
      </c>
      <c r="AN852" s="16">
        <f t="shared" si="447"/>
        <v>4</v>
      </c>
      <c r="AO852" s="16">
        <v>0</v>
      </c>
      <c r="AP852" s="16">
        <v>0</v>
      </c>
      <c r="AQ852" s="16">
        <v>0</v>
      </c>
      <c r="AR852" s="16">
        <v>0</v>
      </c>
      <c r="AS852" s="16">
        <v>0</v>
      </c>
      <c r="AT852" s="16" t="s">
        <v>135</v>
      </c>
      <c r="AU852" s="17">
        <f t="shared" si="448"/>
        <v>0</v>
      </c>
      <c r="AV852" s="17"/>
      <c r="AW852" s="17">
        <f>VLOOKUP(I852,ABNT5101!$I$3:$J$9,2)</f>
        <v>30</v>
      </c>
      <c r="AX852" s="17">
        <f>VLOOKUP(I852,ABNT5101!$I$3:$M$9,5)</f>
        <v>0.38</v>
      </c>
      <c r="AY852" s="131" t="str">
        <f>_xlfn.XLOOKUP(I852,ABNT5101!$I:$I,ABNT5101!$L:$L)</f>
        <v>-</v>
      </c>
      <c r="AZ852" s="131">
        <f>_xlfn.XLOOKUP(I852,ABNT5101!$I:$I,ABNT5101!M:M)</f>
        <v>0.38</v>
      </c>
      <c r="BA852" s="131" t="str">
        <f>_xlfn.XLOOKUP(I852,ABNT5101!$I:$I,ABNT5101!N:N)</f>
        <v>-</v>
      </c>
      <c r="BB852" s="131">
        <f>_xlfn.XLOOKUP(I852,ABNT5101!$I:$I,ABNT5101!O:O)</f>
        <v>14</v>
      </c>
      <c r="BC852" s="18" t="str">
        <f t="shared" si="449"/>
        <v>ATENDE</v>
      </c>
      <c r="BD852" s="19">
        <f t="shared" si="450"/>
        <v>7.4666666666666659E-2</v>
      </c>
      <c r="BE852" s="19">
        <f t="shared" si="451"/>
        <v>0.63157894736842102</v>
      </c>
      <c r="BF852" s="19" t="str">
        <f t="shared" si="452"/>
        <v>-</v>
      </c>
      <c r="BG852" s="20">
        <v>32.24</v>
      </c>
      <c r="BH852" s="20">
        <v>0.62</v>
      </c>
      <c r="BI852" s="20"/>
      <c r="BJ852" s="20"/>
      <c r="BK852" s="21"/>
      <c r="BL852" s="20"/>
      <c r="BM852" s="18" t="str">
        <f t="shared" si="453"/>
        <v>ATENDE</v>
      </c>
      <c r="BN852" s="18" t="str">
        <f t="shared" si="454"/>
        <v>ATENDE</v>
      </c>
      <c r="BO852" s="18" t="str">
        <f t="shared" si="455"/>
        <v>ATENDE</v>
      </c>
      <c r="BP852" s="18" t="str">
        <f t="shared" si="456"/>
        <v>ATENDE</v>
      </c>
      <c r="BQ852" s="22" t="str">
        <f t="shared" si="457"/>
        <v>C1</v>
      </c>
      <c r="BR852" s="22" t="s">
        <v>135</v>
      </c>
      <c r="BS852" s="23" t="e">
        <f t="shared" si="458"/>
        <v>#VALUE!</v>
      </c>
      <c r="BT852" s="20" t="s">
        <v>994</v>
      </c>
      <c r="BU852" s="20" t="s">
        <v>994</v>
      </c>
      <c r="BV852" s="132" t="str">
        <f>IF(BR852="-","-",_xlfn.XLOOKUP(BR852,ABNT5101!$B$4:$B$9,ABNT5101!$C$4:$C$9))</f>
        <v>-</v>
      </c>
      <c r="BW852" s="132" t="str">
        <f>IF(BR852="-","-",_xlfn.XLOOKUP(BR852,ABNT5101!$B$4:$B$9,ABNT5101!$D$4:$D$9))</f>
        <v>-</v>
      </c>
      <c r="BX852" s="18" t="str">
        <f t="shared" si="459"/>
        <v>-</v>
      </c>
      <c r="BY852" s="18" t="str">
        <f t="shared" si="460"/>
        <v>-</v>
      </c>
      <c r="BZ852" s="18" t="str">
        <f t="shared" si="461"/>
        <v>-</v>
      </c>
      <c r="CA852" s="22" t="s">
        <v>167</v>
      </c>
      <c r="CB852" s="23">
        <f t="shared" si="462"/>
        <v>1.7320000000000002</v>
      </c>
      <c r="CC852" s="130">
        <v>13.66</v>
      </c>
      <c r="CD852" s="130">
        <v>10.8</v>
      </c>
      <c r="CE852" s="130">
        <f>IF(CA852="-","-",_xlfn.XLOOKUP(CA852,ABNT5101!$B$4:$B$9,ABNT5101!$C$4:$C$9))</f>
        <v>5</v>
      </c>
      <c r="CF852" s="130">
        <f>IF(CA852="-","-",_xlfn.XLOOKUP(CA852,ABNT5101!$B$4:$B$9,ABNT5101!$D$4:$D$9))</f>
        <v>1</v>
      </c>
      <c r="CG852" s="18" t="str">
        <f t="shared" si="463"/>
        <v>ATENDE</v>
      </c>
      <c r="CH852" s="18" t="str">
        <f t="shared" si="464"/>
        <v>ATENDE</v>
      </c>
      <c r="CI852" s="18" t="str">
        <f t="shared" si="465"/>
        <v>ATENDE</v>
      </c>
      <c r="CJ852" s="133" t="str">
        <f>_xlfn.XLOOKUP(CK852,'Banco de dados'!$B:$B,'Banco de dados'!$D:$D)</f>
        <v>SX LIGHTING</v>
      </c>
      <c r="CK852" s="25" t="str">
        <f>'Banco de dados'!B62</f>
        <v>SX-INLPP090HF</v>
      </c>
      <c r="CL852" s="24" t="str">
        <f>_xlfn.XLOOKUP(CK852,'Banco de dados'!$B:$B,'Banco de dados'!$E:$E)</f>
        <v>SXINLPP090K40L12CZF7PHF</v>
      </c>
      <c r="CM852" s="24"/>
      <c r="CN852" s="24">
        <f>IF(CM852="-","-",_xlfn.XLOOKUP(CM852,'Banco de dados'!$B:$B,'Banco de dados'!$E:$E))</f>
        <v>0</v>
      </c>
      <c r="CO852" s="26">
        <f t="shared" si="469"/>
        <v>2</v>
      </c>
      <c r="CP852" s="24">
        <f>_xlfn.XLOOKUP(CK852,'Banco de dados'!$B:$B,'Banco de dados'!$H:$H)</f>
        <v>90</v>
      </c>
      <c r="CQ852" s="24">
        <f>_xlfn.XLOOKUP(CM852,'Banco de dados'!$B:$B,'Banco de dados'!$H:$H)</f>
        <v>0</v>
      </c>
      <c r="CR852" s="24">
        <f>_xlfn.XLOOKUP(CK852,'Banco de dados'!$B:$B,'Banco de dados'!$F:$F)</f>
        <v>15476</v>
      </c>
      <c r="CS852" s="24">
        <f>_xlfn.XLOOKUP(CM852,'Banco de dados'!$B:$B,'Banco de dados'!$F:$F)</f>
        <v>0</v>
      </c>
      <c r="CT852" s="25">
        <v>0</v>
      </c>
      <c r="CU852" s="25">
        <v>10</v>
      </c>
      <c r="CV852" s="24" t="str">
        <f>IF(AI852&lt;=0.5,"Curto I",IF(AND(AI852&gt;='Braços de IP'!$B$9,AI852&lt;='Braços de IP'!$D$9),'Braços de IP'!$E$9,IF(AND(AI852&gt;='Braços de IP'!$B$10,AI852&lt;='Braços de IP'!$D$10),'Braços de IP'!$E$10,IF(AND(AI852&gt;='Braços de IP'!$B$11,AI852&lt;='Braços de IP'!$D$11),'Braços de IP'!$E$11,IF(AND(AI852&gt;='Braços de IP'!$B$12,AI852&lt;='Braços de IP'!$D$12),'Braços de IP'!$E$12,IF(AND(AI852&gt;='Braços de IP'!$B$13,AI852&lt;='Braços de IP'!$D$13),'Braços de IP'!$E$13,IF(AND(AI852&gt;='Braços de IP'!$B$14,AI852&lt;='Braços de IP'!$D$14),'Braços de IP'!$E$14,"ERRO")))))))</f>
        <v>Médio II</v>
      </c>
      <c r="CW852" s="25"/>
      <c r="CX852" s="24"/>
      <c r="CY852" s="27"/>
      <c r="CZ852" s="24" t="s">
        <v>650</v>
      </c>
      <c r="DA852" s="24">
        <v>1</v>
      </c>
      <c r="DB852" s="24"/>
      <c r="DC852" s="24" t="s">
        <v>1025</v>
      </c>
      <c r="DD852" s="24"/>
      <c r="DE852" s="24"/>
      <c r="DF852" s="28">
        <f t="shared" si="470"/>
        <v>90</v>
      </c>
      <c r="DG852" s="29">
        <f t="shared" si="471"/>
        <v>50</v>
      </c>
      <c r="DH852" s="28">
        <f t="shared" si="472"/>
        <v>280</v>
      </c>
      <c r="DI852" s="30">
        <f t="shared" si="473"/>
        <v>-0.8</v>
      </c>
      <c r="DJ852" s="31"/>
      <c r="DK852" s="32"/>
      <c r="DL852" s="15" t="s">
        <v>141</v>
      </c>
      <c r="DM852" s="15"/>
      <c r="DO852" s="33">
        <f t="shared" si="474"/>
        <v>-0.8</v>
      </c>
      <c r="DU852" t="s">
        <v>141</v>
      </c>
    </row>
    <row r="853" spans="1:125" ht="15.75" hidden="1" customHeight="1" x14ac:dyDescent="0.3">
      <c r="A853" s="156" t="s">
        <v>1015</v>
      </c>
      <c r="B853" s="156" t="s">
        <v>1036</v>
      </c>
      <c r="C853" t="s">
        <v>1006</v>
      </c>
      <c r="D853" s="159">
        <v>284</v>
      </c>
      <c r="E853" s="159" t="s">
        <v>146</v>
      </c>
      <c r="F853" s="15" t="s">
        <v>457</v>
      </c>
      <c r="G853" s="15">
        <v>-30.00140897</v>
      </c>
      <c r="H853" s="15">
        <v>-50.140292100000003</v>
      </c>
      <c r="I853" s="15" t="s">
        <v>199</v>
      </c>
      <c r="J853" s="15" t="s">
        <v>135</v>
      </c>
      <c r="K853" s="15" t="s">
        <v>167</v>
      </c>
      <c r="L853" s="15" t="s">
        <v>137</v>
      </c>
      <c r="M853" s="15">
        <v>50</v>
      </c>
      <c r="N853" s="15">
        <v>0</v>
      </c>
      <c r="O853" s="15">
        <v>0</v>
      </c>
      <c r="P853" s="15">
        <f t="shared" si="468"/>
        <v>200</v>
      </c>
      <c r="Q853" s="20">
        <v>2</v>
      </c>
      <c r="R853" s="16">
        <v>0</v>
      </c>
      <c r="S853" s="16">
        <v>7</v>
      </c>
      <c r="T853" s="15"/>
      <c r="U853" s="15"/>
      <c r="V853" s="15">
        <v>0</v>
      </c>
      <c r="W853" s="15">
        <v>2.5</v>
      </c>
      <c r="X853" s="15">
        <v>15</v>
      </c>
      <c r="Y853" s="15">
        <v>0</v>
      </c>
      <c r="Z853" s="15">
        <v>0</v>
      </c>
      <c r="AA853" s="15">
        <v>0</v>
      </c>
      <c r="AB853" s="15">
        <v>0</v>
      </c>
      <c r="AC853" s="15" t="s">
        <v>149</v>
      </c>
      <c r="AD853" s="15" t="s">
        <v>139</v>
      </c>
      <c r="AE853" s="15">
        <v>31.5</v>
      </c>
      <c r="AF853" s="15">
        <v>6.3</v>
      </c>
      <c r="AG853" s="15">
        <v>2</v>
      </c>
      <c r="AH853" s="15">
        <v>7.5</v>
      </c>
      <c r="AI853" s="15">
        <v>2.5</v>
      </c>
      <c r="AJ853" s="16">
        <f t="shared" si="446"/>
        <v>-5</v>
      </c>
      <c r="AK853" s="16" t="s">
        <v>135</v>
      </c>
      <c r="AL853" s="16" t="s">
        <v>135</v>
      </c>
      <c r="AM853" s="15" t="s">
        <v>140</v>
      </c>
      <c r="AN853" s="16">
        <f t="shared" si="447"/>
        <v>4</v>
      </c>
      <c r="AO853" s="16">
        <v>0</v>
      </c>
      <c r="AP853" s="16">
        <v>0</v>
      </c>
      <c r="AQ853" s="16">
        <v>0</v>
      </c>
      <c r="AR853" s="16">
        <v>0</v>
      </c>
      <c r="AS853" s="16">
        <v>0</v>
      </c>
      <c r="AT853" s="16" t="s">
        <v>135</v>
      </c>
      <c r="AU853" s="17">
        <f t="shared" si="448"/>
        <v>0</v>
      </c>
      <c r="AV853" s="17"/>
      <c r="AW853" s="17">
        <f>VLOOKUP(I853,ABNT5101!$I$3:$J$9,2)</f>
        <v>30</v>
      </c>
      <c r="AX853" s="17">
        <f>VLOOKUP(I853,ABNT5101!$I$3:$M$9,5)</f>
        <v>0.38</v>
      </c>
      <c r="AY853" s="131" t="str">
        <f>_xlfn.XLOOKUP(I853,ABNT5101!$I:$I,ABNT5101!$L:$L)</f>
        <v>-</v>
      </c>
      <c r="AZ853" s="131">
        <f>_xlfn.XLOOKUP(I853,ABNT5101!$I:$I,ABNT5101!M:M)</f>
        <v>0.38</v>
      </c>
      <c r="BA853" s="131" t="str">
        <f>_xlfn.XLOOKUP(I853,ABNT5101!$I:$I,ABNT5101!N:N)</f>
        <v>-</v>
      </c>
      <c r="BB853" s="131">
        <f>_xlfn.XLOOKUP(I853,ABNT5101!$I:$I,ABNT5101!O:O)</f>
        <v>14</v>
      </c>
      <c r="BC853" s="18" t="str">
        <f t="shared" si="449"/>
        <v>ATENDE</v>
      </c>
      <c r="BD853" s="19">
        <f t="shared" si="450"/>
        <v>0.18599999999999994</v>
      </c>
      <c r="BE853" s="19">
        <f t="shared" si="451"/>
        <v>0.26315789473684204</v>
      </c>
      <c r="BF853" s="19" t="str">
        <f t="shared" si="452"/>
        <v>-</v>
      </c>
      <c r="BG853" s="20">
        <v>35.58</v>
      </c>
      <c r="BH853" s="20">
        <v>0.48</v>
      </c>
      <c r="BI853" s="20"/>
      <c r="BJ853" s="20"/>
      <c r="BK853" s="21"/>
      <c r="BL853" s="20"/>
      <c r="BM853" s="18" t="str">
        <f t="shared" si="453"/>
        <v>ATENDE</v>
      </c>
      <c r="BN853" s="18" t="str">
        <f t="shared" si="454"/>
        <v>ATENDE</v>
      </c>
      <c r="BO853" s="18" t="str">
        <f t="shared" si="455"/>
        <v>ATENDE</v>
      </c>
      <c r="BP853" s="18" t="str">
        <f t="shared" si="456"/>
        <v>ATENDE</v>
      </c>
      <c r="BQ853" s="22" t="str">
        <f t="shared" si="457"/>
        <v>C1</v>
      </c>
      <c r="BR853" s="22" t="s">
        <v>135</v>
      </c>
      <c r="BS853" s="23" t="e">
        <f t="shared" si="458"/>
        <v>#VALUE!</v>
      </c>
      <c r="BT853" s="20" t="s">
        <v>994</v>
      </c>
      <c r="BU853" s="20" t="s">
        <v>994</v>
      </c>
      <c r="BV853" s="132" t="str">
        <f>IF(BR853="-","-",_xlfn.XLOOKUP(BR853,ABNT5101!$B$4:$B$9,ABNT5101!$C$4:$C$9))</f>
        <v>-</v>
      </c>
      <c r="BW853" s="132" t="str">
        <f>IF(BR853="-","-",_xlfn.XLOOKUP(BR853,ABNT5101!$B$4:$B$9,ABNT5101!$D$4:$D$9))</f>
        <v>-</v>
      </c>
      <c r="BX853" s="18" t="str">
        <f t="shared" si="459"/>
        <v>-</v>
      </c>
      <c r="BY853" s="18" t="str">
        <f t="shared" si="460"/>
        <v>-</v>
      </c>
      <c r="BZ853" s="18" t="str">
        <f t="shared" si="461"/>
        <v>-</v>
      </c>
      <c r="CA853" s="22" t="s">
        <v>167</v>
      </c>
      <c r="CB853" s="23">
        <f t="shared" si="462"/>
        <v>1.3359999999999999</v>
      </c>
      <c r="CC853" s="130">
        <v>11.68</v>
      </c>
      <c r="CD853" s="130">
        <v>8.76</v>
      </c>
      <c r="CE853" s="130">
        <f>IF(CA853="-","-",_xlfn.XLOOKUP(CA853,ABNT5101!$B$4:$B$9,ABNT5101!$C$4:$C$9))</f>
        <v>5</v>
      </c>
      <c r="CF853" s="130">
        <f>IF(CA853="-","-",_xlfn.XLOOKUP(CA853,ABNT5101!$B$4:$B$9,ABNT5101!$D$4:$D$9))</f>
        <v>1</v>
      </c>
      <c r="CG853" s="18" t="str">
        <f t="shared" si="463"/>
        <v>ATENDE</v>
      </c>
      <c r="CH853" s="18" t="str">
        <f t="shared" si="464"/>
        <v>ATENDE</v>
      </c>
      <c r="CI853" s="18" t="str">
        <f t="shared" si="465"/>
        <v>ATENDE</v>
      </c>
      <c r="CJ853" s="133" t="str">
        <f>_xlfn.XLOOKUP(CK853,'Banco de dados'!$B:$B,'Banco de dados'!$D:$D)</f>
        <v>TECNOWATT</v>
      </c>
      <c r="CK853" s="25" t="str">
        <f>'Banco de dados'!B78</f>
        <v>TAUMAGPTLRRTMNDL183W_95IBB</v>
      </c>
      <c r="CL853" s="24" t="str">
        <f>_xlfn.XLOOKUP(CK853,'Banco de dados'!$B:$B,'Banco de dados'!$E:$E)</f>
        <v>TAUMAGPTLRRTMNDL183W_95IBB
RS1-10C1MUN6.5</v>
      </c>
      <c r="CM853" s="24"/>
      <c r="CN853" s="24" t="e">
        <f>IF(CM853="-","-",_xlfn.XLOOKUP(CM853,'Banco de dados'!$B:$B,'Banco de dados'!$E:$E))</f>
        <v>#N/A</v>
      </c>
      <c r="CO853" s="26">
        <f t="shared" si="469"/>
        <v>2</v>
      </c>
      <c r="CP853" s="24">
        <f>_xlfn.XLOOKUP(CK853,'Banco de dados'!$B:$B,'Banco de dados'!$H:$H)</f>
        <v>183</v>
      </c>
      <c r="CQ853" s="24" t="e">
        <f>_xlfn.XLOOKUP(CM853,'Banco de dados'!$B:$B,'Banco de dados'!$H:$H)</f>
        <v>#N/A</v>
      </c>
      <c r="CR853" s="24">
        <f>_xlfn.XLOOKUP(CK853,'Banco de dados'!$B:$B,'Banco de dados'!$F:$F)</f>
        <v>30866</v>
      </c>
      <c r="CS853" s="24">
        <f>_xlfn.XLOOKUP(CM853,'Banco de dados'!$B:$B,'Banco de dados'!$F:$F)</f>
        <v>0</v>
      </c>
      <c r="CT853" s="25">
        <v>0</v>
      </c>
      <c r="CU853" s="25">
        <v>10</v>
      </c>
      <c r="CV853" s="24" t="str">
        <f>IF(AI853&lt;=0.5,"Curto I",IF(AND(AI853&gt;='Braços de IP'!$B$9,AI853&lt;='Braços de IP'!$D$9),'Braços de IP'!$E$9,IF(AND(AI853&gt;='Braços de IP'!$B$10,AI853&lt;='Braços de IP'!$D$10),'Braços de IP'!$E$10,IF(AND(AI853&gt;='Braços de IP'!$B$11,AI853&lt;='Braços de IP'!$D$11),'Braços de IP'!$E$11,IF(AND(AI853&gt;='Braços de IP'!$B$12,AI853&lt;='Braços de IP'!$D$12),'Braços de IP'!$E$12,IF(AND(AI853&gt;='Braços de IP'!$B$13,AI853&lt;='Braços de IP'!$D$13),'Braços de IP'!$E$13,IF(AND(AI853&gt;='Braços de IP'!$B$14,AI853&lt;='Braços de IP'!$D$14),'Braços de IP'!$E$14,"ERRO")))))))</f>
        <v>Médio II</v>
      </c>
      <c r="CW853" s="25"/>
      <c r="CX853" s="24"/>
      <c r="CY853" s="27"/>
      <c r="CZ853" s="24"/>
      <c r="DA853" s="24"/>
      <c r="DB853" s="24"/>
      <c r="DC853" s="24"/>
      <c r="DD853" s="24"/>
      <c r="DE853" s="24"/>
      <c r="DF853" s="28">
        <f t="shared" si="470"/>
        <v>183</v>
      </c>
      <c r="DG853" s="29">
        <f t="shared" si="471"/>
        <v>50</v>
      </c>
      <c r="DH853" s="28">
        <f t="shared" si="472"/>
        <v>466</v>
      </c>
      <c r="DI853" s="30">
        <f t="shared" si="473"/>
        <v>-2.66</v>
      </c>
      <c r="DJ853" s="31"/>
      <c r="DK853" s="32"/>
      <c r="DL853" s="15" t="s">
        <v>141</v>
      </c>
      <c r="DM853" s="15"/>
      <c r="DO853" s="33">
        <f t="shared" si="474"/>
        <v>-2.66</v>
      </c>
    </row>
    <row r="854" spans="1:125" ht="15.75" hidden="1" customHeight="1" x14ac:dyDescent="0.3">
      <c r="A854" s="156" t="s">
        <v>1018</v>
      </c>
      <c r="B854" t="s">
        <v>1034</v>
      </c>
      <c r="C854" t="s">
        <v>1006</v>
      </c>
      <c r="D854" s="159">
        <v>285</v>
      </c>
      <c r="E854" s="159" t="s">
        <v>146</v>
      </c>
      <c r="F854" s="15" t="s">
        <v>458</v>
      </c>
      <c r="G854" s="15">
        <v>-30.005063490000001</v>
      </c>
      <c r="H854" s="15">
        <v>-50.137536220000001</v>
      </c>
      <c r="I854" s="15" t="s">
        <v>319</v>
      </c>
      <c r="J854" s="15" t="s">
        <v>135</v>
      </c>
      <c r="K854" s="15" t="s">
        <v>136</v>
      </c>
      <c r="L854" s="15" t="s">
        <v>148</v>
      </c>
      <c r="M854" s="15">
        <v>250</v>
      </c>
      <c r="N854" s="15">
        <v>30</v>
      </c>
      <c r="O854" s="15">
        <v>0</v>
      </c>
      <c r="P854" s="15">
        <f t="shared" si="468"/>
        <v>500</v>
      </c>
      <c r="Q854" s="20">
        <v>2</v>
      </c>
      <c r="R854" s="16">
        <v>0</v>
      </c>
      <c r="S854" s="16">
        <v>7</v>
      </c>
      <c r="T854" s="15"/>
      <c r="U854" s="15"/>
      <c r="V854" s="15">
        <v>0</v>
      </c>
      <c r="W854" s="15">
        <v>2.5</v>
      </c>
      <c r="X854" s="15">
        <v>10.5</v>
      </c>
      <c r="Y854" s="15">
        <v>0</v>
      </c>
      <c r="Z854" s="15">
        <v>0</v>
      </c>
      <c r="AA854" s="15">
        <v>0</v>
      </c>
      <c r="AB854" s="15">
        <v>0</v>
      </c>
      <c r="AC854" s="15" t="s">
        <v>149</v>
      </c>
      <c r="AD854" s="15" t="s">
        <v>139</v>
      </c>
      <c r="AE854" s="15">
        <v>38.200000000000003</v>
      </c>
      <c r="AF854" s="15">
        <v>7</v>
      </c>
      <c r="AG854" s="15">
        <v>1</v>
      </c>
      <c r="AH854" s="15">
        <v>5.25</v>
      </c>
      <c r="AI854" s="15">
        <v>1.3</v>
      </c>
      <c r="AJ854" s="16">
        <f t="shared" si="446"/>
        <v>-3.95</v>
      </c>
      <c r="AK854" s="16" t="s">
        <v>135</v>
      </c>
      <c r="AL854" s="16" t="s">
        <v>135</v>
      </c>
      <c r="AM854" s="15" t="s">
        <v>140</v>
      </c>
      <c r="AN854" s="16">
        <f t="shared" si="447"/>
        <v>2</v>
      </c>
      <c r="AO854" s="16">
        <v>0</v>
      </c>
      <c r="AP854" s="16">
        <v>0</v>
      </c>
      <c r="AQ854" s="16">
        <v>0</v>
      </c>
      <c r="AR854" s="16">
        <v>0</v>
      </c>
      <c r="AS854" s="16">
        <v>0</v>
      </c>
      <c r="AT854" s="16" t="s">
        <v>135</v>
      </c>
      <c r="AU854" s="17">
        <f t="shared" si="448"/>
        <v>0</v>
      </c>
      <c r="AV854" s="17"/>
      <c r="AW854" s="17">
        <f>VLOOKUP(I854,ABNT5101!$I$3:$J$9,2)</f>
        <v>20</v>
      </c>
      <c r="AX854" s="17">
        <f>VLOOKUP(I854,ABNT5101!$I$3:$M$9,5)</f>
        <v>0.28000000000000003</v>
      </c>
      <c r="AY854" s="131" t="str">
        <f>_xlfn.XLOOKUP(I854,ABNT5101!$I:$I,ABNT5101!$L:$L)</f>
        <v>-</v>
      </c>
      <c r="AZ854" s="131">
        <f>_xlfn.XLOOKUP(I854,ABNT5101!$I:$I,ABNT5101!M:M)</f>
        <v>0.28000000000000003</v>
      </c>
      <c r="BA854" s="131" t="str">
        <f>_xlfn.XLOOKUP(I854,ABNT5101!$I:$I,ABNT5101!N:N)</f>
        <v>-</v>
      </c>
      <c r="BB854" s="131">
        <f>_xlfn.XLOOKUP(I854,ABNT5101!$I:$I,ABNT5101!O:O)</f>
        <v>14</v>
      </c>
      <c r="BC854" s="18" t="str">
        <f t="shared" si="449"/>
        <v>ATENDE</v>
      </c>
      <c r="BD854" s="19">
        <f t="shared" si="450"/>
        <v>0.11649999999999983</v>
      </c>
      <c r="BE854" s="19">
        <f t="shared" si="451"/>
        <v>0.4285714285714286</v>
      </c>
      <c r="BF854" s="19" t="str">
        <f t="shared" si="452"/>
        <v>-</v>
      </c>
      <c r="BG854" s="35">
        <v>22.33</v>
      </c>
      <c r="BH854" s="35">
        <v>0.4</v>
      </c>
      <c r="BI854" s="20"/>
      <c r="BJ854" s="20"/>
      <c r="BK854" s="21"/>
      <c r="BL854" s="20"/>
      <c r="BM854" s="18" t="str">
        <f t="shared" si="453"/>
        <v>ATENDE</v>
      </c>
      <c r="BN854" s="18" t="str">
        <f t="shared" si="454"/>
        <v>ATENDE</v>
      </c>
      <c r="BO854" s="18" t="str">
        <f t="shared" si="455"/>
        <v>ATENDE</v>
      </c>
      <c r="BP854" s="18" t="str">
        <f t="shared" si="456"/>
        <v>ATENDE</v>
      </c>
      <c r="BQ854" s="22" t="str">
        <f t="shared" si="457"/>
        <v>C2</v>
      </c>
      <c r="BR854" s="22" t="s">
        <v>135</v>
      </c>
      <c r="BS854" s="23" t="e">
        <f t="shared" si="458"/>
        <v>#VALUE!</v>
      </c>
      <c r="BT854" s="20"/>
      <c r="BU854" s="20"/>
      <c r="BV854" s="132" t="str">
        <f>IF(BR854="-","-",_xlfn.XLOOKUP(BR854,ABNT5101!$B$4:$B$9,ABNT5101!$C$4:$C$9))</f>
        <v>-</v>
      </c>
      <c r="BW854" s="132" t="str">
        <f>IF(BR854="-","-",_xlfn.XLOOKUP(BR854,ABNT5101!$B$4:$B$9,ABNT5101!$D$4:$D$9))</f>
        <v>-</v>
      </c>
      <c r="BX854" s="18" t="str">
        <f t="shared" si="459"/>
        <v>-</v>
      </c>
      <c r="BY854" s="18" t="str">
        <f t="shared" si="460"/>
        <v>-</v>
      </c>
      <c r="BZ854" s="18" t="str">
        <f t="shared" si="461"/>
        <v>-</v>
      </c>
      <c r="CA854" s="22" t="s">
        <v>136</v>
      </c>
      <c r="CB854" s="23">
        <f t="shared" si="462"/>
        <v>1.9499999999999997</v>
      </c>
      <c r="CC854" s="167">
        <v>8.85</v>
      </c>
      <c r="CD854" s="167">
        <v>5.49</v>
      </c>
      <c r="CE854" s="130">
        <f>IF(CA854="-","-",_xlfn.XLOOKUP(CA854,ABNT5101!$B$4:$B$9,ABNT5101!$C$4:$C$9))</f>
        <v>3</v>
      </c>
      <c r="CF854" s="130">
        <f>IF(CA854="-","-",_xlfn.XLOOKUP(CA854,ABNT5101!$B$4:$B$9,ABNT5101!$D$4:$D$9))</f>
        <v>0.6</v>
      </c>
      <c r="CG854" s="18" t="str">
        <f t="shared" si="463"/>
        <v>ATENDE</v>
      </c>
      <c r="CH854" s="18" t="str">
        <f t="shared" si="464"/>
        <v>ATENDE</v>
      </c>
      <c r="CI854" s="18" t="str">
        <f t="shared" si="465"/>
        <v>ATENDE</v>
      </c>
      <c r="CJ854" s="133" t="str">
        <f>_xlfn.XLOOKUP(CK854,'Banco de dados'!$B:$B,'Banco de dados'!$D:$D)</f>
        <v>LEDSTAR</v>
      </c>
      <c r="CK854" s="36" t="str">
        <f>'Banco de dados'!B35</f>
        <v xml:space="preserve"> SL VT 9.1 140W</v>
      </c>
      <c r="CL854" s="24" t="str">
        <f>_xlfn.XLOOKUP(CK854,'Banco de dados'!$B:$B,'Banco de dados'!$E:$E)</f>
        <v>LUM LED SL VT 9.1 140W</v>
      </c>
      <c r="CM854" s="24"/>
      <c r="CN854" s="24">
        <f>IF(CM854="-","-",_xlfn.XLOOKUP(CM854,'Banco de dados'!$B:$B,'Banco de dados'!$E:$E))</f>
        <v>0</v>
      </c>
      <c r="CO854" s="26">
        <f t="shared" si="469"/>
        <v>1</v>
      </c>
      <c r="CP854" s="24">
        <f>_xlfn.XLOOKUP(CK854,'Banco de dados'!$B:$B,'Banco de dados'!$H:$H)</f>
        <v>140</v>
      </c>
      <c r="CQ854" s="24">
        <f>_xlfn.XLOOKUP(CM854,'Banco de dados'!$B:$B,'Banco de dados'!$H:$H)</f>
        <v>0</v>
      </c>
      <c r="CR854" s="24">
        <f>_xlfn.XLOOKUP(CK854,'Banco de dados'!$B:$B,'Banco de dados'!$F:$F)</f>
        <v>22440</v>
      </c>
      <c r="CS854" s="24">
        <f>_xlfn.XLOOKUP(CM854,'Banco de dados'!$B:$B,'Banco de dados'!$F:$F)</f>
        <v>0</v>
      </c>
      <c r="CT854" s="25">
        <v>0</v>
      </c>
      <c r="CU854" s="163">
        <v>10</v>
      </c>
      <c r="CV854" s="24" t="str">
        <f>IF(AI854&lt;=0.5,"Curto I",IF(AND(AI854&gt;='Braços de IP'!$B$9,AI854&lt;='Braços de IP'!$D$9),'Braços de IP'!$E$9,IF(AND(AI854&gt;='Braços de IP'!$B$10,AI854&lt;='Braços de IP'!$D$10),'Braços de IP'!$E$10,IF(AND(AI854&gt;='Braços de IP'!$B$11,AI854&lt;='Braços de IP'!$D$11),'Braços de IP'!$E$11,IF(AND(AI854&gt;='Braços de IP'!$B$12,AI854&lt;='Braços de IP'!$D$12),'Braços de IP'!$E$12,IF(AND(AI854&gt;='Braços de IP'!$B$13,AI854&lt;='Braços de IP'!$D$13),'Braços de IP'!$E$13,IF(AND(AI854&gt;='Braços de IP'!$B$14,AI854&lt;='Braços de IP'!$D$14),'Braços de IP'!$E$14,"ERRO")))))))</f>
        <v>Curto II</v>
      </c>
      <c r="CW854" s="25"/>
      <c r="CX854" s="24" t="str">
        <f>IF($CW854="","",VLOOKUP($CW854,'Braços de IP'!$E$9:$I$15,2,0))</f>
        <v/>
      </c>
      <c r="CY854" s="27" t="str">
        <f>IF($CW854="","",VLOOKUP($CW854,'Braços de IP'!$E$9:$I$15,5,0))</f>
        <v/>
      </c>
      <c r="CZ854" s="24"/>
      <c r="DA854" s="24"/>
      <c r="DB854" s="24"/>
      <c r="DC854" s="24"/>
      <c r="DD854" s="24"/>
      <c r="DE854" s="24"/>
      <c r="DF854" s="28">
        <f t="shared" si="470"/>
        <v>140</v>
      </c>
      <c r="DG854" s="29">
        <f t="shared" si="471"/>
        <v>250</v>
      </c>
      <c r="DH854" s="28">
        <f t="shared" si="472"/>
        <v>390</v>
      </c>
      <c r="DI854" s="30">
        <f t="shared" si="473"/>
        <v>0.43999999999999995</v>
      </c>
      <c r="DJ854" s="31"/>
      <c r="DK854" s="32"/>
      <c r="DL854" s="15" t="s">
        <v>141</v>
      </c>
      <c r="DM854" s="15"/>
      <c r="DO854" s="33">
        <f t="shared" si="474"/>
        <v>0.5</v>
      </c>
    </row>
    <row r="855" spans="1:125" ht="15.75" hidden="1" customHeight="1" x14ac:dyDescent="0.3">
      <c r="A855" s="156" t="s">
        <v>1018</v>
      </c>
      <c r="B855" t="s">
        <v>1034</v>
      </c>
      <c r="C855" t="s">
        <v>1006</v>
      </c>
      <c r="D855" s="159">
        <v>285</v>
      </c>
      <c r="E855" s="159" t="s">
        <v>146</v>
      </c>
      <c r="F855" s="15" t="s">
        <v>458</v>
      </c>
      <c r="G855" s="15">
        <v>-30.005063490000001</v>
      </c>
      <c r="H855" s="15">
        <v>-50.137536220000001</v>
      </c>
      <c r="I855" s="15" t="s">
        <v>319</v>
      </c>
      <c r="J855" s="15" t="s">
        <v>135</v>
      </c>
      <c r="K855" s="15" t="s">
        <v>136</v>
      </c>
      <c r="L855" s="15" t="s">
        <v>148</v>
      </c>
      <c r="M855" s="15">
        <v>250</v>
      </c>
      <c r="N855" s="15">
        <v>30</v>
      </c>
      <c r="O855" s="15">
        <v>0</v>
      </c>
      <c r="P855" s="15">
        <f t="shared" si="468"/>
        <v>500</v>
      </c>
      <c r="Q855" s="20">
        <v>2</v>
      </c>
      <c r="R855" s="16">
        <v>0</v>
      </c>
      <c r="S855" s="16">
        <v>7</v>
      </c>
      <c r="T855" s="15"/>
      <c r="U855" s="15"/>
      <c r="V855" s="15">
        <v>0</v>
      </c>
      <c r="W855" s="15">
        <v>2.5</v>
      </c>
      <c r="X855" s="15">
        <v>10.5</v>
      </c>
      <c r="Y855" s="15">
        <v>0</v>
      </c>
      <c r="Z855" s="15">
        <v>0</v>
      </c>
      <c r="AA855" s="15">
        <v>0</v>
      </c>
      <c r="AB855" s="15">
        <v>0</v>
      </c>
      <c r="AC855" s="15" t="s">
        <v>149</v>
      </c>
      <c r="AD855" s="15" t="s">
        <v>139</v>
      </c>
      <c r="AE855" s="15">
        <v>38.200000000000003</v>
      </c>
      <c r="AF855" s="15">
        <v>7</v>
      </c>
      <c r="AG855" s="15">
        <v>1</v>
      </c>
      <c r="AH855" s="15">
        <v>5.25</v>
      </c>
      <c r="AI855" s="15">
        <v>1.3</v>
      </c>
      <c r="AJ855" s="16">
        <f t="shared" si="446"/>
        <v>-3.95</v>
      </c>
      <c r="AK855" s="16" t="s">
        <v>135</v>
      </c>
      <c r="AL855" s="16" t="s">
        <v>135</v>
      </c>
      <c r="AM855" s="15" t="s">
        <v>140</v>
      </c>
      <c r="AN855" s="16">
        <f t="shared" si="447"/>
        <v>2</v>
      </c>
      <c r="AO855" s="16">
        <v>0</v>
      </c>
      <c r="AP855" s="16">
        <v>0</v>
      </c>
      <c r="AQ855" s="16">
        <v>0</v>
      </c>
      <c r="AR855" s="16">
        <v>0</v>
      </c>
      <c r="AS855" s="16">
        <v>0</v>
      </c>
      <c r="AT855" s="16" t="s">
        <v>135</v>
      </c>
      <c r="AU855" s="17">
        <f t="shared" si="448"/>
        <v>0</v>
      </c>
      <c r="AV855" s="17"/>
      <c r="AW855" s="17">
        <f>VLOOKUP(I855,ABNT5101!$I$3:$J$9,2)</f>
        <v>20</v>
      </c>
      <c r="AX855" s="17">
        <f>VLOOKUP(I855,ABNT5101!$I$3:$M$9,5)</f>
        <v>0.28000000000000003</v>
      </c>
      <c r="AY855" s="131" t="str">
        <f>_xlfn.XLOOKUP(I855,ABNT5101!$I:$I,ABNT5101!$L:$L)</f>
        <v>-</v>
      </c>
      <c r="AZ855" s="131">
        <f>_xlfn.XLOOKUP(I855,ABNT5101!$I:$I,ABNT5101!M:M)</f>
        <v>0.28000000000000003</v>
      </c>
      <c r="BA855" s="131" t="str">
        <f>_xlfn.XLOOKUP(I855,ABNT5101!$I:$I,ABNT5101!N:N)</f>
        <v>-</v>
      </c>
      <c r="BB855" s="131">
        <f>_xlfn.XLOOKUP(I855,ABNT5101!$I:$I,ABNT5101!O:O)</f>
        <v>14</v>
      </c>
      <c r="BC855" s="18" t="str">
        <f t="shared" si="449"/>
        <v>ATENDE</v>
      </c>
      <c r="BD855" s="19">
        <f t="shared" si="450"/>
        <v>8.4999999999999964E-2</v>
      </c>
      <c r="BE855" s="19">
        <f t="shared" si="451"/>
        <v>0.21428571428571419</v>
      </c>
      <c r="BF855" s="19" t="str">
        <f t="shared" si="452"/>
        <v>-</v>
      </c>
      <c r="BG855" s="35">
        <v>21.7</v>
      </c>
      <c r="BH855" s="35">
        <v>0.34</v>
      </c>
      <c r="BI855" s="20"/>
      <c r="BJ855" s="20"/>
      <c r="BK855" s="21"/>
      <c r="BL855" s="20"/>
      <c r="BM855" s="18" t="str">
        <f t="shared" si="453"/>
        <v>ATENDE</v>
      </c>
      <c r="BN855" s="18" t="str">
        <f t="shared" si="454"/>
        <v>ATENDE</v>
      </c>
      <c r="BO855" s="18" t="str">
        <f t="shared" si="455"/>
        <v>ATENDE</v>
      </c>
      <c r="BP855" s="18" t="str">
        <f t="shared" si="456"/>
        <v>ATENDE</v>
      </c>
      <c r="BQ855" s="22" t="str">
        <f t="shared" si="457"/>
        <v>C2</v>
      </c>
      <c r="BR855" s="22" t="s">
        <v>135</v>
      </c>
      <c r="BS855" s="23" t="e">
        <f t="shared" si="458"/>
        <v>#VALUE!</v>
      </c>
      <c r="BT855" s="20"/>
      <c r="BU855" s="20"/>
      <c r="BV855" s="132" t="str">
        <f>IF(BR855="-","-",_xlfn.XLOOKUP(BR855,ABNT5101!$B$4:$B$9,ABNT5101!$C$4:$C$9))</f>
        <v>-</v>
      </c>
      <c r="BW855" s="132" t="str">
        <f>IF(BR855="-","-",_xlfn.XLOOKUP(BR855,ABNT5101!$B$4:$B$9,ABNT5101!$D$4:$D$9))</f>
        <v>-</v>
      </c>
      <c r="BX855" s="18" t="str">
        <f t="shared" si="459"/>
        <v>-</v>
      </c>
      <c r="BY855" s="18" t="str">
        <f t="shared" si="460"/>
        <v>-</v>
      </c>
      <c r="BZ855" s="18" t="str">
        <f t="shared" si="461"/>
        <v>-</v>
      </c>
      <c r="CA855" s="22" t="s">
        <v>136</v>
      </c>
      <c r="CB855" s="23">
        <f t="shared" si="462"/>
        <v>1.3900000000000001</v>
      </c>
      <c r="CC855" s="167">
        <v>7.17</v>
      </c>
      <c r="CD855" s="167">
        <v>4.2699999999999996</v>
      </c>
      <c r="CE855" s="130">
        <f>IF(CA855="-","-",_xlfn.XLOOKUP(CA855,ABNT5101!$B$4:$B$9,ABNT5101!$C$4:$C$9))</f>
        <v>3</v>
      </c>
      <c r="CF855" s="130">
        <f>IF(CA855="-","-",_xlfn.XLOOKUP(CA855,ABNT5101!$B$4:$B$9,ABNT5101!$D$4:$D$9))</f>
        <v>0.6</v>
      </c>
      <c r="CG855" s="18" t="str">
        <f t="shared" si="463"/>
        <v>ATENDE</v>
      </c>
      <c r="CH855" s="18" t="str">
        <f t="shared" si="464"/>
        <v>ATENDE</v>
      </c>
      <c r="CI855" s="18" t="str">
        <f t="shared" si="465"/>
        <v>ATENDE</v>
      </c>
      <c r="CJ855" s="133" t="str">
        <f>_xlfn.XLOOKUP(CK855,'Banco de dados'!$B:$B,'Banco de dados'!$D:$D)</f>
        <v>SX LIGHTING</v>
      </c>
      <c r="CK855" s="36" t="s">
        <v>817</v>
      </c>
      <c r="CL855" s="24" t="str">
        <f>_xlfn.XLOOKUP(CK855,'Banco de dados'!$B:$B,'Banco de dados'!$E:$E)</f>
        <v>SXINLPP150K40L12CZF7PHF</v>
      </c>
      <c r="CM855" s="24"/>
      <c r="CN855" s="24">
        <f>IF(CM855="-","-",_xlfn.XLOOKUP(CM855,'Banco de dados'!$B:$B,'Banco de dados'!$E:$E))</f>
        <v>0</v>
      </c>
      <c r="CO855" s="26">
        <f t="shared" si="469"/>
        <v>1</v>
      </c>
      <c r="CP855" s="24">
        <f>_xlfn.XLOOKUP(CK855,'Banco de dados'!$B:$B,'Banco de dados'!$H:$H)</f>
        <v>137</v>
      </c>
      <c r="CQ855" s="24">
        <f>_xlfn.XLOOKUP(CM855,'Banco de dados'!$B:$B,'Banco de dados'!$H:$H)</f>
        <v>0</v>
      </c>
      <c r="CR855" s="24">
        <f>_xlfn.XLOOKUP(CK855,'Banco de dados'!$B:$B,'Banco de dados'!$F:$F)</f>
        <v>23817</v>
      </c>
      <c r="CS855" s="24">
        <f>_xlfn.XLOOKUP(CM855,'Banco de dados'!$B:$B,'Banco de dados'!$F:$F)</f>
        <v>0</v>
      </c>
      <c r="CT855" s="25">
        <v>0</v>
      </c>
      <c r="CU855" s="163">
        <v>10</v>
      </c>
      <c r="CV855" s="24" t="str">
        <f>IF(AI855&lt;=0.5,"Curto I",IF(AND(AI855&gt;='Braços de IP'!$B$9,AI855&lt;='Braços de IP'!$D$9),'Braços de IP'!$E$9,IF(AND(AI855&gt;='Braços de IP'!$B$10,AI855&lt;='Braços de IP'!$D$10),'Braços de IP'!$E$10,IF(AND(AI855&gt;='Braços de IP'!$B$11,AI855&lt;='Braços de IP'!$D$11),'Braços de IP'!$E$11,IF(AND(AI855&gt;='Braços de IP'!$B$12,AI855&lt;='Braços de IP'!$D$12),'Braços de IP'!$E$12,IF(AND(AI855&gt;='Braços de IP'!$B$13,AI855&lt;='Braços de IP'!$D$13),'Braços de IP'!$E$13,IF(AND(AI855&gt;='Braços de IP'!$B$14,AI855&lt;='Braços de IP'!$D$14),'Braços de IP'!$E$14,"ERRO")))))))</f>
        <v>Curto II</v>
      </c>
      <c r="CW855" s="25"/>
      <c r="CX855" s="24" t="str">
        <f>IF($CW855="","",VLOOKUP($CW855,'Braços de IP'!$E$9:$I$15,2,0))</f>
        <v/>
      </c>
      <c r="CY855" s="27" t="str">
        <f>IF($CW855="","",VLOOKUP($CW855,'Braços de IP'!$E$9:$I$15,5,0))</f>
        <v/>
      </c>
      <c r="CZ855" s="24"/>
      <c r="DA855" s="24"/>
      <c r="DB855" s="24"/>
      <c r="DC855" s="24"/>
      <c r="DD855" s="24"/>
      <c r="DE855" s="24"/>
      <c r="DF855" s="28">
        <f t="shared" si="470"/>
        <v>137</v>
      </c>
      <c r="DG855" s="29">
        <f t="shared" si="471"/>
        <v>250</v>
      </c>
      <c r="DH855" s="28">
        <f t="shared" si="472"/>
        <v>387</v>
      </c>
      <c r="DI855" s="30">
        <f t="shared" si="473"/>
        <v>0.45199999999999996</v>
      </c>
      <c r="DJ855" s="31"/>
      <c r="DK855" s="32"/>
      <c r="DL855" s="15" t="s">
        <v>141</v>
      </c>
      <c r="DM855" s="15"/>
      <c r="DO855" s="33">
        <f t="shared" si="474"/>
        <v>0.51071428571428568</v>
      </c>
    </row>
    <row r="856" spans="1:125" ht="15.75" hidden="1" customHeight="1" x14ac:dyDescent="0.3">
      <c r="A856" s="156" t="s">
        <v>1018</v>
      </c>
      <c r="B856" t="s">
        <v>1034</v>
      </c>
      <c r="C856" t="s">
        <v>1006</v>
      </c>
      <c r="D856" s="159">
        <v>285</v>
      </c>
      <c r="E856" s="159" t="s">
        <v>146</v>
      </c>
      <c r="F856" s="15" t="s">
        <v>458</v>
      </c>
      <c r="G856" s="15">
        <v>-30.005063490000001</v>
      </c>
      <c r="H856" s="15">
        <v>-50.137536220000001</v>
      </c>
      <c r="I856" s="15" t="s">
        <v>319</v>
      </c>
      <c r="J856" s="15" t="s">
        <v>135</v>
      </c>
      <c r="K856" s="15" t="s">
        <v>136</v>
      </c>
      <c r="L856" s="15" t="s">
        <v>148</v>
      </c>
      <c r="M856" s="15">
        <v>250</v>
      </c>
      <c r="N856" s="15">
        <v>30</v>
      </c>
      <c r="O856" s="15">
        <v>0</v>
      </c>
      <c r="P856" s="15">
        <f t="shared" si="468"/>
        <v>500</v>
      </c>
      <c r="Q856" s="20">
        <v>2</v>
      </c>
      <c r="R856" s="16">
        <v>0</v>
      </c>
      <c r="S856" s="16">
        <v>7</v>
      </c>
      <c r="T856" s="15"/>
      <c r="U856" s="15"/>
      <c r="V856" s="15">
        <v>0</v>
      </c>
      <c r="W856" s="15">
        <v>2.5</v>
      </c>
      <c r="X856" s="15">
        <v>10.5</v>
      </c>
      <c r="Y856" s="15">
        <v>0</v>
      </c>
      <c r="Z856" s="15">
        <v>0</v>
      </c>
      <c r="AA856" s="15">
        <v>0</v>
      </c>
      <c r="AB856" s="15">
        <v>0</v>
      </c>
      <c r="AC856" s="15" t="s">
        <v>149</v>
      </c>
      <c r="AD856" s="15" t="s">
        <v>139</v>
      </c>
      <c r="AE856" s="15">
        <v>38.200000000000003</v>
      </c>
      <c r="AF856" s="15">
        <v>7</v>
      </c>
      <c r="AG856" s="15">
        <v>1</v>
      </c>
      <c r="AH856" s="15">
        <v>5.25</v>
      </c>
      <c r="AI856" s="15">
        <v>1.3</v>
      </c>
      <c r="AJ856" s="16">
        <f t="shared" si="446"/>
        <v>-3.95</v>
      </c>
      <c r="AK856" s="16" t="s">
        <v>135</v>
      </c>
      <c r="AL856" s="16" t="s">
        <v>135</v>
      </c>
      <c r="AM856" s="15" t="s">
        <v>140</v>
      </c>
      <c r="AN856" s="16">
        <f t="shared" si="447"/>
        <v>2</v>
      </c>
      <c r="AO856" s="16">
        <v>0</v>
      </c>
      <c r="AP856" s="16">
        <v>0</v>
      </c>
      <c r="AQ856" s="16">
        <v>0</v>
      </c>
      <c r="AR856" s="16">
        <v>0</v>
      </c>
      <c r="AS856" s="16">
        <v>0</v>
      </c>
      <c r="AT856" s="16" t="s">
        <v>135</v>
      </c>
      <c r="AU856" s="17">
        <f t="shared" si="448"/>
        <v>0</v>
      </c>
      <c r="AV856" s="17"/>
      <c r="AW856" s="17">
        <f>VLOOKUP(I856,ABNT5101!$I$3:$J$9,2)</f>
        <v>20</v>
      </c>
      <c r="AX856" s="17">
        <f>VLOOKUP(I856,ABNT5101!$I$3:$M$9,5)</f>
        <v>0.28000000000000003</v>
      </c>
      <c r="AY856" s="131" t="str">
        <f>_xlfn.XLOOKUP(I856,ABNT5101!$I:$I,ABNT5101!$L:$L)</f>
        <v>-</v>
      </c>
      <c r="AZ856" s="131">
        <f>_xlfn.XLOOKUP(I856,ABNT5101!$I:$I,ABNT5101!M:M)</f>
        <v>0.28000000000000003</v>
      </c>
      <c r="BA856" s="131" t="str">
        <f>_xlfn.XLOOKUP(I856,ABNT5101!$I:$I,ABNT5101!N:N)</f>
        <v>-</v>
      </c>
      <c r="BB856" s="131">
        <f>_xlfn.XLOOKUP(I856,ABNT5101!$I:$I,ABNT5101!O:O)</f>
        <v>14</v>
      </c>
      <c r="BC856" s="18" t="str">
        <f t="shared" si="449"/>
        <v>ATENDE</v>
      </c>
      <c r="BD856" s="19">
        <f t="shared" si="450"/>
        <v>5.600000000000005E-2</v>
      </c>
      <c r="BE856" s="19">
        <f t="shared" si="451"/>
        <v>0.4285714285714286</v>
      </c>
      <c r="BF856" s="19" t="str">
        <f t="shared" si="452"/>
        <v>-</v>
      </c>
      <c r="BG856" s="35">
        <v>21.12</v>
      </c>
      <c r="BH856" s="35">
        <v>0.4</v>
      </c>
      <c r="BI856" s="20"/>
      <c r="BJ856" s="20"/>
      <c r="BK856" s="21"/>
      <c r="BL856" s="20"/>
      <c r="BM856" s="18" t="str">
        <f t="shared" si="453"/>
        <v>ATENDE</v>
      </c>
      <c r="BN856" s="18" t="str">
        <f t="shared" si="454"/>
        <v>ATENDE</v>
      </c>
      <c r="BO856" s="18" t="str">
        <f t="shared" si="455"/>
        <v>ATENDE</v>
      </c>
      <c r="BP856" s="18" t="str">
        <f t="shared" si="456"/>
        <v>ATENDE</v>
      </c>
      <c r="BQ856" s="22" t="str">
        <f t="shared" si="457"/>
        <v>C2</v>
      </c>
      <c r="BR856" s="22" t="s">
        <v>135</v>
      </c>
      <c r="BS856" s="23" t="e">
        <f t="shared" si="458"/>
        <v>#VALUE!</v>
      </c>
      <c r="BT856" s="20"/>
      <c r="BU856" s="20"/>
      <c r="BV856" s="132" t="str">
        <f>IF(BR856="-","-",_xlfn.XLOOKUP(BR856,ABNT5101!$B$4:$B$9,ABNT5101!$C$4:$C$9))</f>
        <v>-</v>
      </c>
      <c r="BW856" s="132" t="str">
        <f>IF(BR856="-","-",_xlfn.XLOOKUP(BR856,ABNT5101!$B$4:$B$9,ABNT5101!$D$4:$D$9))</f>
        <v>-</v>
      </c>
      <c r="BX856" s="18" t="str">
        <f t="shared" si="459"/>
        <v>-</v>
      </c>
      <c r="BY856" s="18" t="str">
        <f t="shared" si="460"/>
        <v>-</v>
      </c>
      <c r="BZ856" s="18" t="str">
        <f t="shared" si="461"/>
        <v>-</v>
      </c>
      <c r="CA856" s="22" t="s">
        <v>136</v>
      </c>
      <c r="CB856" s="23">
        <f t="shared" si="462"/>
        <v>0.73333333333333339</v>
      </c>
      <c r="CC856" s="167">
        <v>5.2</v>
      </c>
      <c r="CD856" s="167">
        <v>3.34</v>
      </c>
      <c r="CE856" s="130">
        <f>IF(CA856="-","-",_xlfn.XLOOKUP(CA856,ABNT5101!$B$4:$B$9,ABNT5101!$C$4:$C$9))</f>
        <v>3</v>
      </c>
      <c r="CF856" s="130">
        <f>IF(CA856="-","-",_xlfn.XLOOKUP(CA856,ABNT5101!$B$4:$B$9,ABNT5101!$D$4:$D$9))</f>
        <v>0.6</v>
      </c>
      <c r="CG856" s="18" t="str">
        <f t="shared" si="463"/>
        <v>ATENDE</v>
      </c>
      <c r="CH856" s="18" t="str">
        <f t="shared" si="464"/>
        <v>ATENDE</v>
      </c>
      <c r="CI856" s="18" t="str">
        <f t="shared" si="465"/>
        <v>ATENDE</v>
      </c>
      <c r="CJ856" s="133" t="str">
        <f>_xlfn.XLOOKUP(CK856,'Banco de dados'!$B:$B,'Banco de dados'!$D:$D)</f>
        <v>TECNOWATT</v>
      </c>
      <c r="CK856" s="36" t="str">
        <f>'Banco de dados'!B77</f>
        <v xml:space="preserve">SIGMAGPTLRRSMNDL150W102IBBR
</v>
      </c>
      <c r="CL856" s="24" t="str">
        <f>_xlfn.XLOOKUP(CK856,'Banco de dados'!$B:$B,'Banco de dados'!$E:$E)</f>
        <v>SIGMAGPTLRRSMNDL150W102IBBR
S1-10C1MUN6.5</v>
      </c>
      <c r="CM856" s="24"/>
      <c r="CN856" s="24">
        <f>IF(CM856="-","-",_xlfn.XLOOKUP(CM856,'Banco de dados'!$B:$B,'Banco de dados'!$E:$E))</f>
        <v>0</v>
      </c>
      <c r="CO856" s="26">
        <f t="shared" si="469"/>
        <v>1</v>
      </c>
      <c r="CP856" s="24">
        <f>_xlfn.XLOOKUP(CK856,'Banco de dados'!$B:$B,'Banco de dados'!$H:$H)</f>
        <v>150</v>
      </c>
      <c r="CQ856" s="24" t="e">
        <f>_xlfn.XLOOKUP(CM856,'Banco de dados'!$B:$B,'Banco de dados'!$H:$H)</f>
        <v>#N/A</v>
      </c>
      <c r="CR856" s="24">
        <f>_xlfn.XLOOKUP(CK856,'Banco de dados'!$B:$B,'Banco de dados'!$F:$F)</f>
        <v>23000</v>
      </c>
      <c r="CS856" s="24">
        <f>_xlfn.XLOOKUP(CM856,'Banco de dados'!$B:$B,'Banco de dados'!$F:$F)</f>
        <v>0</v>
      </c>
      <c r="CT856" s="25">
        <v>0</v>
      </c>
      <c r="CU856" s="25"/>
      <c r="CV856" s="24" t="str">
        <f>IF(AI856&lt;=0.5,"Curto I",IF(AND(AI856&gt;='Braços de IP'!$B$9,AI856&lt;='Braços de IP'!$D$9),'Braços de IP'!$E$9,IF(AND(AI856&gt;='Braços de IP'!$B$10,AI856&lt;='Braços de IP'!$D$10),'Braços de IP'!$E$10,IF(AND(AI856&gt;='Braços de IP'!$B$11,AI856&lt;='Braços de IP'!$D$11),'Braços de IP'!$E$11,IF(AND(AI856&gt;='Braços de IP'!$B$12,AI856&lt;='Braços de IP'!$D$12),'Braços de IP'!$E$12,IF(AND(AI856&gt;='Braços de IP'!$B$13,AI856&lt;='Braços de IP'!$D$13),'Braços de IP'!$E$13,IF(AND(AI856&gt;='Braços de IP'!$B$14,AI856&lt;='Braços de IP'!$D$14),'Braços de IP'!$E$14,"ERRO")))))))</f>
        <v>Curto II</v>
      </c>
      <c r="CW856" s="25"/>
      <c r="CX856" s="24" t="str">
        <f>IF($CW856="","",VLOOKUP($CW856,'Braços de IP'!$E$9:$I$15,2,0))</f>
        <v/>
      </c>
      <c r="CY856" s="27" t="str">
        <f>IF($CW856="","",VLOOKUP($CW856,'Braços de IP'!$E$9:$I$15,5,0))</f>
        <v/>
      </c>
      <c r="CZ856" s="24"/>
      <c r="DA856" s="24"/>
      <c r="DB856" s="24"/>
      <c r="DC856" s="24"/>
      <c r="DD856" s="24"/>
      <c r="DE856" s="24"/>
      <c r="DF856" s="28">
        <f t="shared" si="470"/>
        <v>150</v>
      </c>
      <c r="DG856" s="29">
        <f t="shared" si="471"/>
        <v>250</v>
      </c>
      <c r="DH856" s="28">
        <f t="shared" si="472"/>
        <v>400</v>
      </c>
      <c r="DI856" s="30">
        <f t="shared" si="473"/>
        <v>0.4</v>
      </c>
      <c r="DJ856" s="31"/>
      <c r="DK856" s="32"/>
      <c r="DL856" s="15" t="s">
        <v>141</v>
      </c>
      <c r="DM856" s="15"/>
      <c r="DO856" s="33">
        <f t="shared" si="474"/>
        <v>0.4642857142857143</v>
      </c>
    </row>
    <row r="857" spans="1:125" ht="15.75" hidden="1" customHeight="1" x14ac:dyDescent="0.3">
      <c r="C857" t="s">
        <v>1006</v>
      </c>
      <c r="D857" s="15">
        <v>286</v>
      </c>
      <c r="E857" s="15" t="s">
        <v>132</v>
      </c>
      <c r="F857" s="15" t="s">
        <v>459</v>
      </c>
      <c r="G857" s="15">
        <v>-30.002843160000001</v>
      </c>
      <c r="H857" s="15">
        <v>-50.134493929999998</v>
      </c>
      <c r="I857" s="15" t="s">
        <v>154</v>
      </c>
      <c r="J857" s="15" t="s">
        <v>135</v>
      </c>
      <c r="K857" s="15" t="s">
        <v>136</v>
      </c>
      <c r="L857" s="15" t="s">
        <v>148</v>
      </c>
      <c r="M857" s="15">
        <v>100</v>
      </c>
      <c r="N857" s="15">
        <v>17</v>
      </c>
      <c r="O857" s="15">
        <v>0</v>
      </c>
      <c r="P857" s="15">
        <f t="shared" si="468"/>
        <v>200</v>
      </c>
      <c r="Q857" s="20">
        <v>2</v>
      </c>
      <c r="R857" s="16">
        <v>2.5</v>
      </c>
      <c r="S857" s="16">
        <v>7</v>
      </c>
      <c r="T857" s="15"/>
      <c r="U857" s="15"/>
      <c r="V857" s="15">
        <v>0</v>
      </c>
      <c r="W857" s="15">
        <v>2.5</v>
      </c>
      <c r="X857" s="15">
        <v>0</v>
      </c>
      <c r="Y857" s="15">
        <v>0</v>
      </c>
      <c r="Z857" s="15">
        <v>0</v>
      </c>
      <c r="AA857" s="15">
        <v>0</v>
      </c>
      <c r="AB857" s="15">
        <v>0</v>
      </c>
      <c r="AC857" s="15" t="s">
        <v>138</v>
      </c>
      <c r="AD857" s="15" t="s">
        <v>139</v>
      </c>
      <c r="AE857" s="15">
        <v>39.6</v>
      </c>
      <c r="AF857" s="15">
        <v>7</v>
      </c>
      <c r="AG857" s="15">
        <v>1</v>
      </c>
      <c r="AH857" s="15">
        <v>0.3</v>
      </c>
      <c r="AI857" s="15">
        <v>1.3</v>
      </c>
      <c r="AJ857" s="16">
        <f t="shared" si="446"/>
        <v>1</v>
      </c>
      <c r="AK857" s="16" t="s">
        <v>135</v>
      </c>
      <c r="AL857" s="16" t="s">
        <v>135</v>
      </c>
      <c r="AM857" s="15" t="s">
        <v>140</v>
      </c>
      <c r="AN857" s="16">
        <f t="shared" si="447"/>
        <v>2</v>
      </c>
      <c r="AO857" s="16">
        <v>0</v>
      </c>
      <c r="AP857" s="16">
        <v>0</v>
      </c>
      <c r="AQ857" s="16">
        <v>0</v>
      </c>
      <c r="AR857" s="16">
        <v>0</v>
      </c>
      <c r="AS857" s="16">
        <v>0</v>
      </c>
      <c r="AT857" s="16" t="s">
        <v>135</v>
      </c>
      <c r="AU857" s="17">
        <f t="shared" si="448"/>
        <v>0</v>
      </c>
      <c r="AV857" s="17"/>
      <c r="AW857" s="17">
        <f>VLOOKUP(I857,ABNT5101!$I$3:$J$9,2)</f>
        <v>10</v>
      </c>
      <c r="AX857" s="17">
        <f>VLOOKUP(I857,ABNT5101!$I$3:$M$9,5)</f>
        <v>0.18</v>
      </c>
      <c r="AY857" s="131" t="str">
        <f>_xlfn.XLOOKUP(I857,ABNT5101!$I:$I,ABNT5101!$L:$L)</f>
        <v>-</v>
      </c>
      <c r="AZ857" s="131">
        <f>_xlfn.XLOOKUP(I857,ABNT5101!$I:$I,ABNT5101!M:M)</f>
        <v>0.18</v>
      </c>
      <c r="BA857" s="131" t="str">
        <f>_xlfn.XLOOKUP(I857,ABNT5101!$I:$I,ABNT5101!N:N)</f>
        <v>-</v>
      </c>
      <c r="BB857" s="131">
        <f>_xlfn.XLOOKUP(I857,ABNT5101!$I:$I,ABNT5101!O:O)</f>
        <v>16</v>
      </c>
      <c r="BC857" s="18" t="str">
        <f t="shared" si="449"/>
        <v>ATENDE</v>
      </c>
      <c r="BD857" s="19">
        <f t="shared" si="450"/>
        <v>0.10299999999999998</v>
      </c>
      <c r="BE857" s="19">
        <f t="shared" si="451"/>
        <v>0.5555555555555558</v>
      </c>
      <c r="BF857" s="19" t="str">
        <f t="shared" si="452"/>
        <v>-</v>
      </c>
      <c r="BG857" s="20">
        <v>11.03</v>
      </c>
      <c r="BH857" s="20">
        <v>0.28000000000000003</v>
      </c>
      <c r="BI857" s="20"/>
      <c r="BJ857" s="20"/>
      <c r="BK857" s="21"/>
      <c r="BL857" s="20"/>
      <c r="BM857" s="18" t="str">
        <f t="shared" si="453"/>
        <v>ATENDE</v>
      </c>
      <c r="BN857" s="18" t="str">
        <f t="shared" si="454"/>
        <v>ATENDE</v>
      </c>
      <c r="BO857" s="18" t="str">
        <f t="shared" si="455"/>
        <v>ATENDE</v>
      </c>
      <c r="BP857" s="18" t="str">
        <f t="shared" si="456"/>
        <v>ATENDE</v>
      </c>
      <c r="BQ857" s="22" t="str">
        <f t="shared" si="457"/>
        <v>C4</v>
      </c>
      <c r="BR857" s="22" t="str">
        <f t="shared" ref="BR857:BR862" si="475">K857</f>
        <v>P6</v>
      </c>
      <c r="BS857" s="23">
        <f t="shared" si="458"/>
        <v>2.0066666666666664</v>
      </c>
      <c r="BT857" s="20">
        <v>9.02</v>
      </c>
      <c r="BU857" s="20">
        <v>2.3199999999999998</v>
      </c>
      <c r="BV857" s="132">
        <f>IF(BR857="-","-",_xlfn.XLOOKUP(BR857,ABNT5101!$B$4:$B$9,ABNT5101!$C$4:$C$9))</f>
        <v>3</v>
      </c>
      <c r="BW857" s="132">
        <f>IF(BR857="-","-",_xlfn.XLOOKUP(BR857,ABNT5101!$B$4:$B$9,ABNT5101!$D$4:$D$9))</f>
        <v>0.6</v>
      </c>
      <c r="BX857" s="18" t="str">
        <f t="shared" si="459"/>
        <v>ATENDE</v>
      </c>
      <c r="BY857" s="18" t="str">
        <f t="shared" si="460"/>
        <v>ATENDE</v>
      </c>
      <c r="BZ857" s="18" t="str">
        <f t="shared" si="461"/>
        <v>ATENDE</v>
      </c>
      <c r="CA857" s="22" t="str">
        <f t="shared" ref="CA857:CA868" si="476">BR857</f>
        <v>P6</v>
      </c>
      <c r="CB857" s="23">
        <f t="shared" si="462"/>
        <v>1.1966666666666668</v>
      </c>
      <c r="CC857" s="22">
        <v>6.59</v>
      </c>
      <c r="CD857" s="22">
        <v>2.46</v>
      </c>
      <c r="CE857" s="130">
        <f>IF(CA857="-","-",_xlfn.XLOOKUP(CA857,ABNT5101!$B$4:$B$9,ABNT5101!$C$4:$C$9))</f>
        <v>3</v>
      </c>
      <c r="CF857" s="130">
        <f>IF(CA857="-","-",_xlfn.XLOOKUP(CA857,ABNT5101!$B$4:$B$9,ABNT5101!$D$4:$D$9))</f>
        <v>0.6</v>
      </c>
      <c r="CG857" s="18" t="str">
        <f t="shared" si="463"/>
        <v>ATENDE</v>
      </c>
      <c r="CH857" s="18" t="str">
        <f t="shared" si="464"/>
        <v>ATENDE</v>
      </c>
      <c r="CI857" s="18" t="str">
        <f t="shared" si="465"/>
        <v>ATENDE</v>
      </c>
      <c r="CJ857" s="133" t="str">
        <f>_xlfn.XLOOKUP(CK857,'Banco de dados'!$B:$B,'Banco de dados'!$D:$D)</f>
        <v>LEDSTAR</v>
      </c>
      <c r="CK857" s="25" t="s">
        <v>713</v>
      </c>
      <c r="CL857" s="24" t="str">
        <f>_xlfn.XLOOKUP(CK857,'Banco de dados'!$B:$B,'Banco de dados'!$E:$E)</f>
        <v>LUM LED SL VT 9.1 52W</v>
      </c>
      <c r="CM857" s="24"/>
      <c r="CN857" s="24" t="e">
        <f>IF(CM857="-","-",_xlfn.XLOOKUP(CM857,'Banco de dados'!$B:$B,'Banco de dados'!$E:$E))</f>
        <v>#N/A</v>
      </c>
      <c r="CO857" s="26">
        <f t="shared" si="469"/>
        <v>1</v>
      </c>
      <c r="CP857" s="24">
        <f>_xlfn.XLOOKUP(CK857,'Banco de dados'!$B:$B,'Banco de dados'!$H:$H)</f>
        <v>52</v>
      </c>
      <c r="CQ857" s="24" t="e">
        <f>_xlfn.XLOOKUP(CM857,'Banco de dados'!$B:$B,'Banco de dados'!$H:$H)</f>
        <v>#N/A</v>
      </c>
      <c r="CR857" s="24">
        <f>_xlfn.XLOOKUP(CK857,'Banco de dados'!$B:$B,'Banco de dados'!$F:$F)</f>
        <v>8960.18</v>
      </c>
      <c r="CS857" s="24">
        <f>_xlfn.XLOOKUP(CM857,'Banco de dados'!$B:$B,'Banco de dados'!$F:$F)</f>
        <v>0</v>
      </c>
      <c r="CT857" s="25">
        <v>0</v>
      </c>
      <c r="CU857" s="25"/>
      <c r="CV857" s="24" t="str">
        <f>IF(AI857&lt;=0.5,"Curto I",IF(AND(AI857&gt;='Braços de IP'!$B$9,AI857&lt;='Braços de IP'!$D$9),'Braços de IP'!$E$9,IF(AND(AI857&gt;='Braços de IP'!$B$10,AI857&lt;='Braços de IP'!$D$10),'Braços de IP'!$E$10,IF(AND(AI857&gt;='Braços de IP'!$B$11,AI857&lt;='Braços de IP'!$D$11),'Braços de IP'!$E$11,IF(AND(AI857&gt;='Braços de IP'!$B$12,AI857&lt;='Braços de IP'!$D$12),'Braços de IP'!$E$12,IF(AND(AI857&gt;='Braços de IP'!$B$13,AI857&lt;='Braços de IP'!$D$13),'Braços de IP'!$E$13,IF(AND(AI857&gt;='Braços de IP'!$B$14,AI857&lt;='Braços de IP'!$D$14),'Braços de IP'!$E$14,"ERRO")))))))</f>
        <v>Curto II</v>
      </c>
      <c r="CW857" s="25"/>
      <c r="CX857" s="24" t="str">
        <f>IF($CW857="","",VLOOKUP($CW857,'Braços de IP'!$E$9:$I$15,2,0))</f>
        <v/>
      </c>
      <c r="CY857" s="27" t="str">
        <f>IF($CW857="","",VLOOKUP($CW857,'Braços de IP'!$E$9:$I$15,5,0))</f>
        <v/>
      </c>
      <c r="CZ857" s="24"/>
      <c r="DA857" s="24"/>
      <c r="DB857" s="24"/>
      <c r="DC857" s="24"/>
      <c r="DD857" s="24"/>
      <c r="DE857" s="24"/>
      <c r="DF857" s="28">
        <f t="shared" si="470"/>
        <v>52</v>
      </c>
      <c r="DG857" s="29">
        <f t="shared" si="471"/>
        <v>100</v>
      </c>
      <c r="DH857" s="28">
        <f t="shared" si="472"/>
        <v>152</v>
      </c>
      <c r="DI857" s="30">
        <f t="shared" si="473"/>
        <v>0.48</v>
      </c>
      <c r="DJ857" s="31"/>
      <c r="DK857" s="32"/>
      <c r="DL857" s="15" t="s">
        <v>141</v>
      </c>
      <c r="DM857" s="15"/>
      <c r="DO857" s="33">
        <f t="shared" si="474"/>
        <v>0.55555555555555558</v>
      </c>
    </row>
    <row r="858" spans="1:125" ht="15.75" hidden="1" customHeight="1" x14ac:dyDescent="0.3">
      <c r="C858" t="s">
        <v>1006</v>
      </c>
      <c r="D858" s="15">
        <v>286</v>
      </c>
      <c r="E858" s="15" t="s">
        <v>132</v>
      </c>
      <c r="F858" s="15" t="s">
        <v>459</v>
      </c>
      <c r="G858" s="15">
        <v>-30.002843160000001</v>
      </c>
      <c r="H858" s="15">
        <v>-50.134493929999998</v>
      </c>
      <c r="I858" s="15" t="s">
        <v>154</v>
      </c>
      <c r="J858" s="15" t="s">
        <v>135</v>
      </c>
      <c r="K858" s="15" t="s">
        <v>136</v>
      </c>
      <c r="L858" s="15" t="s">
        <v>148</v>
      </c>
      <c r="M858" s="15">
        <v>100</v>
      </c>
      <c r="N858" s="15">
        <v>17</v>
      </c>
      <c r="O858" s="15">
        <v>0</v>
      </c>
      <c r="P858" s="15">
        <f t="shared" si="468"/>
        <v>200</v>
      </c>
      <c r="Q858" s="20">
        <v>2</v>
      </c>
      <c r="R858" s="16">
        <v>2.5</v>
      </c>
      <c r="S858" s="16">
        <v>7</v>
      </c>
      <c r="T858" s="15"/>
      <c r="U858" s="15"/>
      <c r="V858" s="15">
        <v>0</v>
      </c>
      <c r="W858" s="15">
        <v>2.5</v>
      </c>
      <c r="X858" s="15">
        <v>0</v>
      </c>
      <c r="Y858" s="15">
        <v>0</v>
      </c>
      <c r="Z858" s="15">
        <v>0</v>
      </c>
      <c r="AA858" s="15">
        <v>0</v>
      </c>
      <c r="AB858" s="15">
        <v>0</v>
      </c>
      <c r="AC858" s="15" t="s">
        <v>138</v>
      </c>
      <c r="AD858" s="15" t="s">
        <v>139</v>
      </c>
      <c r="AE858" s="15">
        <v>39.6</v>
      </c>
      <c r="AF858" s="15">
        <v>7</v>
      </c>
      <c r="AG858" s="15">
        <v>1</v>
      </c>
      <c r="AH858" s="15">
        <v>0.3</v>
      </c>
      <c r="AI858" s="15">
        <v>1.3</v>
      </c>
      <c r="AJ858" s="16">
        <f t="shared" si="446"/>
        <v>1</v>
      </c>
      <c r="AK858" s="16" t="s">
        <v>135</v>
      </c>
      <c r="AL858" s="16" t="s">
        <v>135</v>
      </c>
      <c r="AM858" s="15" t="s">
        <v>140</v>
      </c>
      <c r="AN858" s="16">
        <f t="shared" si="447"/>
        <v>2</v>
      </c>
      <c r="AO858" s="16">
        <v>0</v>
      </c>
      <c r="AP858" s="16">
        <v>0</v>
      </c>
      <c r="AQ858" s="16">
        <v>0</v>
      </c>
      <c r="AR858" s="16">
        <v>0</v>
      </c>
      <c r="AS858" s="16">
        <v>0</v>
      </c>
      <c r="AT858" s="16" t="s">
        <v>135</v>
      </c>
      <c r="AU858" s="17">
        <f t="shared" si="448"/>
        <v>0</v>
      </c>
      <c r="AV858" s="17"/>
      <c r="AW858" s="17">
        <f>VLOOKUP(I858,ABNT5101!$I$3:$J$9,2)</f>
        <v>10</v>
      </c>
      <c r="AX858" s="17">
        <f>VLOOKUP(I858,ABNT5101!$I$3:$M$9,5)</f>
        <v>0.18</v>
      </c>
      <c r="AY858" s="131" t="str">
        <f>_xlfn.XLOOKUP(I858,ABNT5101!$I:$I,ABNT5101!$L:$L)</f>
        <v>-</v>
      </c>
      <c r="AZ858" s="131">
        <f>_xlfn.XLOOKUP(I858,ABNT5101!$I:$I,ABNT5101!M:M)</f>
        <v>0.18</v>
      </c>
      <c r="BA858" s="131" t="str">
        <f>_xlfn.XLOOKUP(I858,ABNT5101!$I:$I,ABNT5101!N:N)</f>
        <v>-</v>
      </c>
      <c r="BB858" s="131">
        <f>_xlfn.XLOOKUP(I858,ABNT5101!$I:$I,ABNT5101!O:O)</f>
        <v>16</v>
      </c>
      <c r="BC858" s="18" t="str">
        <f t="shared" si="449"/>
        <v>ATENDE</v>
      </c>
      <c r="BD858" s="19">
        <f t="shared" si="450"/>
        <v>0.30699999999999994</v>
      </c>
      <c r="BE858" s="19">
        <f t="shared" si="451"/>
        <v>0.50000000000000022</v>
      </c>
      <c r="BF858" s="19" t="str">
        <f t="shared" si="452"/>
        <v>-</v>
      </c>
      <c r="BG858" s="20">
        <v>13.07</v>
      </c>
      <c r="BH858" s="20">
        <v>0.27</v>
      </c>
      <c r="BI858" s="20"/>
      <c r="BJ858" s="20"/>
      <c r="BK858" s="21"/>
      <c r="BL858" s="20"/>
      <c r="BM858" s="18" t="str">
        <f t="shared" si="453"/>
        <v>ATENDE</v>
      </c>
      <c r="BN858" s="18" t="str">
        <f t="shared" si="454"/>
        <v>ATENDE</v>
      </c>
      <c r="BO858" s="18" t="str">
        <f t="shared" si="455"/>
        <v>ATENDE</v>
      </c>
      <c r="BP858" s="18" t="str">
        <f t="shared" si="456"/>
        <v>ATENDE</v>
      </c>
      <c r="BQ858" s="22" t="str">
        <f t="shared" si="457"/>
        <v>C4</v>
      </c>
      <c r="BR858" s="22" t="str">
        <f t="shared" si="475"/>
        <v>P6</v>
      </c>
      <c r="BS858" s="23">
        <f t="shared" si="458"/>
        <v>2.36</v>
      </c>
      <c r="BT858" s="20">
        <v>10.08</v>
      </c>
      <c r="BU858" s="20">
        <v>1.49</v>
      </c>
      <c r="BV858" s="132">
        <f>IF(BR858="-","-",_xlfn.XLOOKUP(BR858,ABNT5101!$B$4:$B$9,ABNT5101!$C$4:$C$9))</f>
        <v>3</v>
      </c>
      <c r="BW858" s="132">
        <f>IF(BR858="-","-",_xlfn.XLOOKUP(BR858,ABNT5101!$B$4:$B$9,ABNT5101!$D$4:$D$9))</f>
        <v>0.6</v>
      </c>
      <c r="BX858" s="18" t="str">
        <f t="shared" si="459"/>
        <v>ATENDE</v>
      </c>
      <c r="BY858" s="18" t="str">
        <f t="shared" si="460"/>
        <v>ATENDE</v>
      </c>
      <c r="BZ858" s="18" t="str">
        <f t="shared" si="461"/>
        <v>ATENDE</v>
      </c>
      <c r="CA858" s="22" t="str">
        <f t="shared" si="476"/>
        <v>P6</v>
      </c>
      <c r="CB858" s="23">
        <f t="shared" si="462"/>
        <v>1.5100000000000002</v>
      </c>
      <c r="CC858" s="22">
        <v>7.53</v>
      </c>
      <c r="CD858" s="22">
        <v>3.84</v>
      </c>
      <c r="CE858" s="130">
        <f>IF(CA858="-","-",_xlfn.XLOOKUP(CA858,ABNT5101!$B$4:$B$9,ABNT5101!$C$4:$C$9))</f>
        <v>3</v>
      </c>
      <c r="CF858" s="130">
        <f>IF(CA858="-","-",_xlfn.XLOOKUP(CA858,ABNT5101!$B$4:$B$9,ABNT5101!$D$4:$D$9))</f>
        <v>0.6</v>
      </c>
      <c r="CG858" s="18" t="str">
        <f t="shared" si="463"/>
        <v>ATENDE</v>
      </c>
      <c r="CH858" s="18" t="str">
        <f t="shared" si="464"/>
        <v>ATENDE</v>
      </c>
      <c r="CI858" s="18" t="str">
        <f t="shared" si="465"/>
        <v>ATENDE</v>
      </c>
      <c r="CJ858" s="133" t="str">
        <f>_xlfn.XLOOKUP(CK858,'Banco de dados'!$B:$B,'Banco de dados'!$D:$D)</f>
        <v>SX LIGHTING</v>
      </c>
      <c r="CK858" s="25" t="s">
        <v>805</v>
      </c>
      <c r="CL858" s="24" t="str">
        <f>_xlfn.XLOOKUP(CK858,'Banco de dados'!$B:$B,'Banco de dados'!$E:$E)</f>
        <v>SXINEVO050K40L12CZF7PHF</v>
      </c>
      <c r="CM858" s="24"/>
      <c r="CN858" s="24" t="e">
        <f>IF(CM858="-","-",_xlfn.XLOOKUP(CM858,'Banco de dados'!$B:$B,'Banco de dados'!$E:$E))</f>
        <v>#N/A</v>
      </c>
      <c r="CO858" s="26">
        <f t="shared" si="469"/>
        <v>1</v>
      </c>
      <c r="CP858" s="24">
        <f>_xlfn.XLOOKUP(CK858,'Banco de dados'!$B:$B,'Banco de dados'!$H:$H)</f>
        <v>50</v>
      </c>
      <c r="CQ858" s="24" t="e">
        <f>_xlfn.XLOOKUP(CM858,'Banco de dados'!$B:$B,'Banco de dados'!$H:$H)</f>
        <v>#N/A</v>
      </c>
      <c r="CR858" s="24">
        <f>_xlfn.XLOOKUP(CK858,'Banco de dados'!$B:$B,'Banco de dados'!$F:$F)</f>
        <v>8650</v>
      </c>
      <c r="CS858" s="24">
        <f>_xlfn.XLOOKUP(CM858,'Banco de dados'!$B:$B,'Banco de dados'!$F:$F)</f>
        <v>0</v>
      </c>
      <c r="CT858" s="25">
        <v>0</v>
      </c>
      <c r="CU858" s="25"/>
      <c r="CV858" s="24" t="str">
        <f>IF(AI858&lt;=0.5,"Curto I",IF(AND(AI858&gt;='Braços de IP'!$B$9,AI858&lt;='Braços de IP'!$D$9),'Braços de IP'!$E$9,IF(AND(AI858&gt;='Braços de IP'!$B$10,AI858&lt;='Braços de IP'!$D$10),'Braços de IP'!$E$10,IF(AND(AI858&gt;='Braços de IP'!$B$11,AI858&lt;='Braços de IP'!$D$11),'Braços de IP'!$E$11,IF(AND(AI858&gt;='Braços de IP'!$B$12,AI858&lt;='Braços de IP'!$D$12),'Braços de IP'!$E$12,IF(AND(AI858&gt;='Braços de IP'!$B$13,AI858&lt;='Braços de IP'!$D$13),'Braços de IP'!$E$13,IF(AND(AI858&gt;='Braços de IP'!$B$14,AI858&lt;='Braços de IP'!$D$14),'Braços de IP'!$E$14,"ERRO")))))))</f>
        <v>Curto II</v>
      </c>
      <c r="CW858" s="25"/>
      <c r="CX858" s="24" t="str">
        <f>IF($CW858="","",VLOOKUP($CW858,'Braços de IP'!$E$9:$I$15,2,0))</f>
        <v/>
      </c>
      <c r="CY858" s="27" t="str">
        <f>IF($CW858="","",VLOOKUP($CW858,'Braços de IP'!$E$9:$I$15,5,0))</f>
        <v/>
      </c>
      <c r="CZ858" s="24"/>
      <c r="DA858" s="24"/>
      <c r="DB858" s="24"/>
      <c r="DC858" s="24"/>
      <c r="DD858" s="24"/>
      <c r="DE858" s="24"/>
      <c r="DF858" s="28">
        <f t="shared" si="470"/>
        <v>50</v>
      </c>
      <c r="DG858" s="29">
        <f t="shared" si="471"/>
        <v>100</v>
      </c>
      <c r="DH858" s="28">
        <f t="shared" si="472"/>
        <v>150</v>
      </c>
      <c r="DI858" s="30">
        <f t="shared" si="473"/>
        <v>0.5</v>
      </c>
      <c r="DJ858" s="31"/>
      <c r="DK858" s="32"/>
      <c r="DL858" s="15" t="s">
        <v>141</v>
      </c>
      <c r="DM858" s="15"/>
      <c r="DO858" s="33">
        <f t="shared" si="474"/>
        <v>0.57264957264957261</v>
      </c>
    </row>
    <row r="859" spans="1:125" ht="15.75" hidden="1" customHeight="1" x14ac:dyDescent="0.3">
      <c r="C859" t="s">
        <v>1006</v>
      </c>
      <c r="D859" s="15">
        <v>286</v>
      </c>
      <c r="E859" s="15" t="s">
        <v>132</v>
      </c>
      <c r="F859" s="15" t="s">
        <v>459</v>
      </c>
      <c r="G859" s="15">
        <v>-30.002843160000001</v>
      </c>
      <c r="H859" s="15">
        <v>-50.134493929999998</v>
      </c>
      <c r="I859" s="15" t="s">
        <v>154</v>
      </c>
      <c r="J859" s="15" t="s">
        <v>135</v>
      </c>
      <c r="K859" s="15" t="s">
        <v>136</v>
      </c>
      <c r="L859" s="15" t="s">
        <v>148</v>
      </c>
      <c r="M859" s="15">
        <v>100</v>
      </c>
      <c r="N859" s="15">
        <v>17</v>
      </c>
      <c r="O859" s="15">
        <v>0</v>
      </c>
      <c r="P859" s="15">
        <f t="shared" si="468"/>
        <v>200</v>
      </c>
      <c r="Q859" s="20">
        <v>2</v>
      </c>
      <c r="R859" s="16">
        <v>2.5</v>
      </c>
      <c r="S859" s="16">
        <v>7</v>
      </c>
      <c r="T859" s="15"/>
      <c r="U859" s="15"/>
      <c r="V859" s="15">
        <v>0</v>
      </c>
      <c r="W859" s="15">
        <v>2.5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 t="s">
        <v>138</v>
      </c>
      <c r="AD859" s="15" t="s">
        <v>139</v>
      </c>
      <c r="AE859" s="15">
        <v>39.6</v>
      </c>
      <c r="AF859" s="15">
        <v>7</v>
      </c>
      <c r="AG859" s="15">
        <v>1</v>
      </c>
      <c r="AH859" s="15">
        <v>0.3</v>
      </c>
      <c r="AI859" s="15">
        <v>1.3</v>
      </c>
      <c r="AJ859" s="16">
        <f t="shared" si="446"/>
        <v>1</v>
      </c>
      <c r="AK859" s="16" t="s">
        <v>135</v>
      </c>
      <c r="AL859" s="16" t="s">
        <v>135</v>
      </c>
      <c r="AM859" s="15" t="s">
        <v>140</v>
      </c>
      <c r="AN859" s="16">
        <f t="shared" si="447"/>
        <v>2</v>
      </c>
      <c r="AO859" s="16">
        <v>0</v>
      </c>
      <c r="AP859" s="16">
        <v>0</v>
      </c>
      <c r="AQ859" s="16">
        <v>0</v>
      </c>
      <c r="AR859" s="16">
        <v>0</v>
      </c>
      <c r="AS859" s="16">
        <v>0</v>
      </c>
      <c r="AT859" s="16" t="s">
        <v>135</v>
      </c>
      <c r="AU859" s="17">
        <f t="shared" si="448"/>
        <v>0</v>
      </c>
      <c r="AV859" s="17"/>
      <c r="AW859" s="17">
        <f>VLOOKUP(I859,ABNT5101!$I$3:$J$9,2)</f>
        <v>10</v>
      </c>
      <c r="AX859" s="17">
        <f>VLOOKUP(I859,ABNT5101!$I$3:$M$9,5)</f>
        <v>0.18</v>
      </c>
      <c r="AY859" s="131" t="str">
        <f>_xlfn.XLOOKUP(I859,ABNT5101!$I:$I,ABNT5101!$L:$L)</f>
        <v>-</v>
      </c>
      <c r="AZ859" s="131">
        <f>_xlfn.XLOOKUP(I859,ABNT5101!$I:$I,ABNT5101!M:M)</f>
        <v>0.18</v>
      </c>
      <c r="BA859" s="131" t="str">
        <f>_xlfn.XLOOKUP(I859,ABNT5101!$I:$I,ABNT5101!N:N)</f>
        <v>-</v>
      </c>
      <c r="BB859" s="131">
        <f>_xlfn.XLOOKUP(I859,ABNT5101!$I:$I,ABNT5101!O:O)</f>
        <v>16</v>
      </c>
      <c r="BC859" s="18" t="str">
        <f t="shared" si="449"/>
        <v>ATENDE</v>
      </c>
      <c r="BD859" s="19">
        <f t="shared" si="450"/>
        <v>8.0000000000000071E-3</v>
      </c>
      <c r="BE859" s="19">
        <f t="shared" si="451"/>
        <v>0.11111111111111116</v>
      </c>
      <c r="BF859" s="19" t="str">
        <f t="shared" si="452"/>
        <v>-</v>
      </c>
      <c r="BG859" s="20">
        <v>10.08</v>
      </c>
      <c r="BH859" s="20">
        <v>0.2</v>
      </c>
      <c r="BI859" s="20"/>
      <c r="BJ859" s="20"/>
      <c r="BK859" s="21"/>
      <c r="BL859" s="20"/>
      <c r="BM859" s="18" t="str">
        <f t="shared" si="453"/>
        <v>ATENDE</v>
      </c>
      <c r="BN859" s="18" t="str">
        <f t="shared" si="454"/>
        <v>ATENDE</v>
      </c>
      <c r="BO859" s="18" t="str">
        <f t="shared" si="455"/>
        <v>ATENDE</v>
      </c>
      <c r="BP859" s="18" t="str">
        <f t="shared" si="456"/>
        <v>ATENDE</v>
      </c>
      <c r="BQ859" s="22" t="str">
        <f t="shared" si="457"/>
        <v>C4</v>
      </c>
      <c r="BR859" s="22" t="str">
        <f t="shared" si="475"/>
        <v>P6</v>
      </c>
      <c r="BS859" s="23">
        <f t="shared" si="458"/>
        <v>1.56</v>
      </c>
      <c r="BT859" s="20">
        <v>7.68</v>
      </c>
      <c r="BU859" s="20">
        <v>1.4</v>
      </c>
      <c r="BV859" s="132">
        <f>IF(BR859="-","-",_xlfn.XLOOKUP(BR859,ABNT5101!$B$4:$B$9,ABNT5101!$C$4:$C$9))</f>
        <v>3</v>
      </c>
      <c r="BW859" s="132">
        <f>IF(BR859="-","-",_xlfn.XLOOKUP(BR859,ABNT5101!$B$4:$B$9,ABNT5101!$D$4:$D$9))</f>
        <v>0.6</v>
      </c>
      <c r="BX859" s="18" t="str">
        <f t="shared" si="459"/>
        <v>ATENDE</v>
      </c>
      <c r="BY859" s="18" t="str">
        <f t="shared" si="460"/>
        <v>ATENDE</v>
      </c>
      <c r="BZ859" s="18" t="str">
        <f t="shared" si="461"/>
        <v>ATENDE</v>
      </c>
      <c r="CA859" s="22" t="str">
        <f t="shared" si="476"/>
        <v>P6</v>
      </c>
      <c r="CB859" s="23">
        <f t="shared" si="462"/>
        <v>0.34333333333333349</v>
      </c>
      <c r="CC859" s="22">
        <v>4.03</v>
      </c>
      <c r="CD859" s="22">
        <v>1.1100000000000001</v>
      </c>
      <c r="CE859" s="130">
        <f>IF(CA859="-","-",_xlfn.XLOOKUP(CA859,ABNT5101!$B$4:$B$9,ABNT5101!$C$4:$C$9))</f>
        <v>3</v>
      </c>
      <c r="CF859" s="130">
        <f>IF(CA859="-","-",_xlfn.XLOOKUP(CA859,ABNT5101!$B$4:$B$9,ABNT5101!$D$4:$D$9))</f>
        <v>0.6</v>
      </c>
      <c r="CG859" s="18" t="str">
        <f t="shared" si="463"/>
        <v>ATENDE</v>
      </c>
      <c r="CH859" s="18" t="str">
        <f t="shared" si="464"/>
        <v>ATENDE</v>
      </c>
      <c r="CI859" s="18" t="str">
        <f t="shared" si="465"/>
        <v>ATENDE</v>
      </c>
      <c r="CJ859" s="133" t="str">
        <f>_xlfn.XLOOKUP(CK859,'Banco de dados'!$B:$B,'Banco de dados'!$D:$D)</f>
        <v>TECNOWATT</v>
      </c>
      <c r="CK859" s="25" t="s">
        <v>826</v>
      </c>
      <c r="CL859" s="24" t="str">
        <f>_xlfn.XLOOKUP(CK859,'Banco de dados'!$B:$B,'Banco de dados'!$E:$E)</f>
        <v>SIGSAGPTLRRSSNDL_40W_50IBBRS
1-10C1MUN6.5</v>
      </c>
      <c r="CM859" s="24"/>
      <c r="CN859" s="24" t="e">
        <f>IF(CM859="-","-",_xlfn.XLOOKUP(CM859,'Banco de dados'!$B:$B,'Banco de dados'!$E:$E))</f>
        <v>#N/A</v>
      </c>
      <c r="CO859" s="26">
        <f t="shared" si="469"/>
        <v>1</v>
      </c>
      <c r="CP859" s="24">
        <f>_xlfn.XLOOKUP(CK859,'Banco de dados'!$B:$B,'Banco de dados'!$H:$H)</f>
        <v>40</v>
      </c>
      <c r="CQ859" s="24">
        <f>_xlfn.XLOOKUP(CM859,'Banco de dados'!$B:$B,'Banco de dados'!$H:$H)</f>
        <v>0</v>
      </c>
      <c r="CR859" s="24">
        <f>_xlfn.XLOOKUP(CK859,'Banco de dados'!$B:$B,'Banco de dados'!$F:$F)</f>
        <v>6641</v>
      </c>
      <c r="CS859" s="24">
        <f>_xlfn.XLOOKUP(CM859,'Banco de dados'!$B:$B,'Banco de dados'!$F:$F)</f>
        <v>0</v>
      </c>
      <c r="CT859" s="25">
        <v>0</v>
      </c>
      <c r="CU859" s="25"/>
      <c r="CV859" s="24" t="str">
        <f>IF(AI859&lt;=0.5,"Curto I",IF(AND(AI859&gt;='Braços de IP'!$B$9,AI859&lt;='Braços de IP'!$D$9),'Braços de IP'!$E$9,IF(AND(AI859&gt;='Braços de IP'!$B$10,AI859&lt;='Braços de IP'!$D$10),'Braços de IP'!$E$10,IF(AND(AI859&gt;='Braços de IP'!$B$11,AI859&lt;='Braços de IP'!$D$11),'Braços de IP'!$E$11,IF(AND(AI859&gt;='Braços de IP'!$B$12,AI859&lt;='Braços de IP'!$D$12),'Braços de IP'!$E$12,IF(AND(AI859&gt;='Braços de IP'!$B$13,AI859&lt;='Braços de IP'!$D$13),'Braços de IP'!$E$13,IF(AND(AI859&gt;='Braços de IP'!$B$14,AI859&lt;='Braços de IP'!$D$14),'Braços de IP'!$E$14,"ERRO")))))))</f>
        <v>Curto II</v>
      </c>
      <c r="CW859" s="25"/>
      <c r="CX859" s="24" t="str">
        <f>IF($CW859="","",VLOOKUP($CW859,'Braços de IP'!$E$9:$I$15,2,0))</f>
        <v/>
      </c>
      <c r="CY859" s="27" t="str">
        <f>IF($CW859="","",VLOOKUP($CW859,'Braços de IP'!$E$9:$I$15,5,0))</f>
        <v/>
      </c>
      <c r="CZ859" s="24"/>
      <c r="DA859" s="24"/>
      <c r="DB859" s="24"/>
      <c r="DC859" s="24"/>
      <c r="DD859" s="24"/>
      <c r="DE859" s="24"/>
      <c r="DF859" s="28">
        <f t="shared" si="470"/>
        <v>40</v>
      </c>
      <c r="DG859" s="29">
        <f t="shared" si="471"/>
        <v>100</v>
      </c>
      <c r="DH859" s="28">
        <f t="shared" si="472"/>
        <v>140</v>
      </c>
      <c r="DI859" s="30">
        <f t="shared" si="473"/>
        <v>0.6</v>
      </c>
      <c r="DJ859" s="31"/>
      <c r="DK859" s="32"/>
      <c r="DL859" s="15" t="s">
        <v>141</v>
      </c>
      <c r="DM859" s="15"/>
      <c r="DO859" s="33">
        <f t="shared" si="474"/>
        <v>0.65811965811965811</v>
      </c>
    </row>
    <row r="860" spans="1:125" ht="15.75" hidden="1" customHeight="1" x14ac:dyDescent="0.3">
      <c r="C860" t="s">
        <v>1006</v>
      </c>
      <c r="D860" s="15">
        <v>287</v>
      </c>
      <c r="E860" s="15" t="s">
        <v>132</v>
      </c>
      <c r="F860" s="15" t="s">
        <v>460</v>
      </c>
      <c r="G860" s="15">
        <v>-30.00260437</v>
      </c>
      <c r="H860" s="15">
        <v>-50.132951660000003</v>
      </c>
      <c r="I860" s="15" t="s">
        <v>134</v>
      </c>
      <c r="J860" s="15" t="s">
        <v>135</v>
      </c>
      <c r="K860" s="15" t="s">
        <v>136</v>
      </c>
      <c r="L860" s="15" t="s">
        <v>148</v>
      </c>
      <c r="M860" s="15">
        <v>100</v>
      </c>
      <c r="N860" s="15">
        <v>17</v>
      </c>
      <c r="O860" s="15">
        <v>0</v>
      </c>
      <c r="P860" s="15">
        <f t="shared" si="468"/>
        <v>200</v>
      </c>
      <c r="Q860" s="20">
        <v>2</v>
      </c>
      <c r="R860" s="16">
        <v>2.5</v>
      </c>
      <c r="S860" s="16">
        <v>7</v>
      </c>
      <c r="T860" s="15"/>
      <c r="U860" s="15"/>
      <c r="V860" s="15">
        <v>0</v>
      </c>
      <c r="W860" s="15">
        <v>2.5</v>
      </c>
      <c r="X860" s="15">
        <v>0</v>
      </c>
      <c r="Y860" s="15">
        <v>0</v>
      </c>
      <c r="Z860" s="15">
        <v>0</v>
      </c>
      <c r="AA860" s="15">
        <v>0</v>
      </c>
      <c r="AB860" s="15">
        <v>0</v>
      </c>
      <c r="AC860" s="15" t="s">
        <v>138</v>
      </c>
      <c r="AD860" s="15" t="s">
        <v>139</v>
      </c>
      <c r="AE860" s="15">
        <v>34.6</v>
      </c>
      <c r="AF860" s="15">
        <v>7</v>
      </c>
      <c r="AG860" s="15">
        <v>1</v>
      </c>
      <c r="AH860" s="15">
        <v>0.3</v>
      </c>
      <c r="AI860" s="15">
        <v>1.3</v>
      </c>
      <c r="AJ860" s="16">
        <f t="shared" si="446"/>
        <v>1</v>
      </c>
      <c r="AK860" s="16" t="s">
        <v>135</v>
      </c>
      <c r="AL860" s="16" t="s">
        <v>135</v>
      </c>
      <c r="AM860" s="15" t="s">
        <v>140</v>
      </c>
      <c r="AN860" s="16">
        <f t="shared" si="447"/>
        <v>2</v>
      </c>
      <c r="AO860" s="16">
        <v>0</v>
      </c>
      <c r="AP860" s="16">
        <v>0</v>
      </c>
      <c r="AQ860" s="16">
        <v>0</v>
      </c>
      <c r="AR860" s="16">
        <v>0</v>
      </c>
      <c r="AS860" s="16">
        <v>0</v>
      </c>
      <c r="AT860" s="16" t="s">
        <v>135</v>
      </c>
      <c r="AU860" s="17">
        <f t="shared" si="448"/>
        <v>0</v>
      </c>
      <c r="AV860" s="17"/>
      <c r="AW860" s="17">
        <f>VLOOKUP(I860,ABNT5101!$I$3:$J$9,2)</f>
        <v>7.5</v>
      </c>
      <c r="AX860" s="17">
        <f>VLOOKUP(I860,ABNT5101!$I$3:$M$9,5)</f>
        <v>0.18</v>
      </c>
      <c r="AY860" s="131" t="str">
        <f>_xlfn.XLOOKUP(I860,ABNT5101!$I:$I,ABNT5101!$L:$L)</f>
        <v>-</v>
      </c>
      <c r="AZ860" s="131">
        <f>_xlfn.XLOOKUP(I860,ABNT5101!$I:$I,ABNT5101!M:M)</f>
        <v>0.18</v>
      </c>
      <c r="BA860" s="131" t="str">
        <f>_xlfn.XLOOKUP(I860,ABNT5101!$I:$I,ABNT5101!N:N)</f>
        <v>-</v>
      </c>
      <c r="BB860" s="131">
        <f>_xlfn.XLOOKUP(I860,ABNT5101!$I:$I,ABNT5101!O:O)</f>
        <v>16</v>
      </c>
      <c r="BC860" s="18" t="str">
        <f t="shared" si="449"/>
        <v>ATENDE</v>
      </c>
      <c r="BD860" s="19">
        <f t="shared" si="450"/>
        <v>0.20666666666666678</v>
      </c>
      <c r="BE860" s="19">
        <f t="shared" si="451"/>
        <v>1.1111111111111112</v>
      </c>
      <c r="BF860" s="19" t="str">
        <f t="shared" si="452"/>
        <v>-</v>
      </c>
      <c r="BG860" s="20">
        <v>9.0500000000000007</v>
      </c>
      <c r="BH860" s="20">
        <v>0.38</v>
      </c>
      <c r="BI860" s="20"/>
      <c r="BJ860" s="20"/>
      <c r="BK860" s="21"/>
      <c r="BL860" s="20"/>
      <c r="BM860" s="18" t="str">
        <f t="shared" si="453"/>
        <v>ATENDE</v>
      </c>
      <c r="BN860" s="18" t="str">
        <f t="shared" si="454"/>
        <v>ATENDE</v>
      </c>
      <c r="BO860" s="18" t="str">
        <f t="shared" si="455"/>
        <v>ATENDE</v>
      </c>
      <c r="BP860" s="18" t="str">
        <f t="shared" si="456"/>
        <v>ATENDE</v>
      </c>
      <c r="BQ860" s="22" t="str">
        <f t="shared" si="457"/>
        <v>C5</v>
      </c>
      <c r="BR860" s="22" t="str">
        <f t="shared" si="475"/>
        <v>P6</v>
      </c>
      <c r="BS860" s="23">
        <f t="shared" si="458"/>
        <v>1.4</v>
      </c>
      <c r="BT860" s="20">
        <v>7.2</v>
      </c>
      <c r="BU860" s="20">
        <v>2.38</v>
      </c>
      <c r="BV860" s="132">
        <f>IF(BR860="-","-",_xlfn.XLOOKUP(BR860,ABNT5101!$B$4:$B$9,ABNT5101!$C$4:$C$9))</f>
        <v>3</v>
      </c>
      <c r="BW860" s="132">
        <f>IF(BR860="-","-",_xlfn.XLOOKUP(BR860,ABNT5101!$B$4:$B$9,ABNT5101!$D$4:$D$9))</f>
        <v>0.6</v>
      </c>
      <c r="BX860" s="18" t="str">
        <f t="shared" si="459"/>
        <v>ATENDE</v>
      </c>
      <c r="BY860" s="18" t="str">
        <f t="shared" si="460"/>
        <v>ATENDE</v>
      </c>
      <c r="BZ860" s="18" t="str">
        <f t="shared" si="461"/>
        <v>ATENDE</v>
      </c>
      <c r="CA860" s="22" t="str">
        <f t="shared" si="476"/>
        <v>P6</v>
      </c>
      <c r="CB860" s="23">
        <f t="shared" si="462"/>
        <v>0.7433333333333334</v>
      </c>
      <c r="CC860" s="22">
        <v>5.23</v>
      </c>
      <c r="CD860" s="22">
        <v>2.29</v>
      </c>
      <c r="CE860" s="130">
        <f>IF(CA860="-","-",_xlfn.XLOOKUP(CA860,ABNT5101!$B$4:$B$9,ABNT5101!$C$4:$C$9))</f>
        <v>3</v>
      </c>
      <c r="CF860" s="130">
        <f>IF(CA860="-","-",_xlfn.XLOOKUP(CA860,ABNT5101!$B$4:$B$9,ABNT5101!$D$4:$D$9))</f>
        <v>0.6</v>
      </c>
      <c r="CG860" s="18" t="str">
        <f t="shared" si="463"/>
        <v>ATENDE</v>
      </c>
      <c r="CH860" s="18" t="str">
        <f t="shared" si="464"/>
        <v>ATENDE</v>
      </c>
      <c r="CI860" s="18" t="str">
        <f t="shared" si="465"/>
        <v>ATENDE</v>
      </c>
      <c r="CJ860" s="133" t="str">
        <f>_xlfn.XLOOKUP(CK860,'Banco de dados'!$B:$B,'Banco de dados'!$D:$D)</f>
        <v>LEDSTAR</v>
      </c>
      <c r="CK860" s="25" t="s">
        <v>709</v>
      </c>
      <c r="CL860" s="24" t="str">
        <f>_xlfn.XLOOKUP(CK860,'Banco de dados'!$B:$B,'Banco de dados'!$E:$E)</f>
        <v>LUM LED SL VT 9.1 35W</v>
      </c>
      <c r="CM860" s="24"/>
      <c r="CN860" s="24" t="e">
        <f>IF(CM860="-","-",_xlfn.XLOOKUP(CM860,'Banco de dados'!$B:$B,'Banco de dados'!$E:$E))</f>
        <v>#N/A</v>
      </c>
      <c r="CO860" s="26">
        <f t="shared" si="469"/>
        <v>1</v>
      </c>
      <c r="CP860" s="24">
        <f>_xlfn.XLOOKUP(CK860,'Banco de dados'!$B:$B,'Banco de dados'!$H:$H)</f>
        <v>35</v>
      </c>
      <c r="CQ860" s="24">
        <f>_xlfn.XLOOKUP(CM860,'Banco de dados'!$B:$B,'Banco de dados'!$H:$H)</f>
        <v>0</v>
      </c>
      <c r="CR860" s="24">
        <f>_xlfn.XLOOKUP(CK860,'Banco de dados'!$B:$B,'Banco de dados'!$F:$F)</f>
        <v>5955.62</v>
      </c>
      <c r="CS860" s="24">
        <f>_xlfn.XLOOKUP(CM860,'Banco de dados'!$B:$B,'Banco de dados'!$F:$F)</f>
        <v>0</v>
      </c>
      <c r="CT860" s="25">
        <v>0</v>
      </c>
      <c r="CU860" s="25"/>
      <c r="CV860" s="24" t="str">
        <f>IF(AI860&lt;=0.5,"Curto I",IF(AND(AI860&gt;='Braços de IP'!$B$9,AI860&lt;='Braços de IP'!$D$9),'Braços de IP'!$E$9,IF(AND(AI860&gt;='Braços de IP'!$B$10,AI860&lt;='Braços de IP'!$D$10),'Braços de IP'!$E$10,IF(AND(AI860&gt;='Braços de IP'!$B$11,AI860&lt;='Braços de IP'!$D$11),'Braços de IP'!$E$11,IF(AND(AI860&gt;='Braços de IP'!$B$12,AI860&lt;='Braços de IP'!$D$12),'Braços de IP'!$E$12,IF(AND(AI860&gt;='Braços de IP'!$B$13,AI860&lt;='Braços de IP'!$D$13),'Braços de IP'!$E$13,IF(AND(AI860&gt;='Braços de IP'!$B$14,AI860&lt;='Braços de IP'!$D$14),'Braços de IP'!$E$14,"ERRO")))))))</f>
        <v>Curto II</v>
      </c>
      <c r="CW860" s="25"/>
      <c r="CX860" s="24" t="str">
        <f>IF($CW860="","",VLOOKUP($CW860,'Braços de IP'!$E$9:$I$15,2,0))</f>
        <v/>
      </c>
      <c r="CY860" s="27" t="str">
        <f>IF($CW860="","",VLOOKUP($CW860,'Braços de IP'!$E$9:$I$15,5,0))</f>
        <v/>
      </c>
      <c r="CZ860" s="24"/>
      <c r="DA860" s="24"/>
      <c r="DB860" s="24"/>
      <c r="DC860" s="24"/>
      <c r="DD860" s="24"/>
      <c r="DE860" s="24"/>
      <c r="DF860" s="28">
        <f t="shared" si="470"/>
        <v>35</v>
      </c>
      <c r="DG860" s="29">
        <f t="shared" si="471"/>
        <v>100</v>
      </c>
      <c r="DH860" s="28">
        <f t="shared" si="472"/>
        <v>135</v>
      </c>
      <c r="DI860" s="30">
        <f t="shared" si="473"/>
        <v>0.65</v>
      </c>
      <c r="DJ860" s="31"/>
      <c r="DK860" s="32"/>
      <c r="DL860" s="15" t="s">
        <v>141</v>
      </c>
      <c r="DM860" s="15"/>
      <c r="DO860" s="33">
        <f t="shared" si="474"/>
        <v>0.70085470085470081</v>
      </c>
    </row>
    <row r="861" spans="1:125" ht="15.75" hidden="1" customHeight="1" x14ac:dyDescent="0.3">
      <c r="C861" t="s">
        <v>1006</v>
      </c>
      <c r="D861" s="15">
        <v>287</v>
      </c>
      <c r="E861" s="15" t="s">
        <v>132</v>
      </c>
      <c r="F861" s="15" t="s">
        <v>460</v>
      </c>
      <c r="G861" s="15">
        <v>-30.00260437</v>
      </c>
      <c r="H861" s="15">
        <v>-50.132951660000003</v>
      </c>
      <c r="I861" s="15" t="s">
        <v>134</v>
      </c>
      <c r="J861" s="15" t="s">
        <v>135</v>
      </c>
      <c r="K861" s="15" t="s">
        <v>136</v>
      </c>
      <c r="L861" s="15" t="s">
        <v>148</v>
      </c>
      <c r="M861" s="15">
        <v>100</v>
      </c>
      <c r="N861" s="15">
        <v>17</v>
      </c>
      <c r="O861" s="15">
        <v>0</v>
      </c>
      <c r="P861" s="15">
        <f t="shared" si="468"/>
        <v>200</v>
      </c>
      <c r="Q861" s="20">
        <v>2</v>
      </c>
      <c r="R861" s="16">
        <v>2.5</v>
      </c>
      <c r="S861" s="16">
        <v>7</v>
      </c>
      <c r="T861" s="15"/>
      <c r="U861" s="15"/>
      <c r="V861" s="15">
        <v>0</v>
      </c>
      <c r="W861" s="15">
        <v>2.5</v>
      </c>
      <c r="X861" s="15">
        <v>0</v>
      </c>
      <c r="Y861" s="15">
        <v>0</v>
      </c>
      <c r="Z861" s="15">
        <v>0</v>
      </c>
      <c r="AA861" s="15">
        <v>0</v>
      </c>
      <c r="AB861" s="15">
        <v>0</v>
      </c>
      <c r="AC861" s="15" t="s">
        <v>138</v>
      </c>
      <c r="AD861" s="15" t="s">
        <v>139</v>
      </c>
      <c r="AE861" s="15">
        <v>34.6</v>
      </c>
      <c r="AF861" s="15">
        <v>7</v>
      </c>
      <c r="AG861" s="15">
        <v>1</v>
      </c>
      <c r="AH861" s="15">
        <v>0.3</v>
      </c>
      <c r="AI861" s="15">
        <v>1.3</v>
      </c>
      <c r="AJ861" s="16">
        <f t="shared" si="446"/>
        <v>1</v>
      </c>
      <c r="AK861" s="16" t="s">
        <v>135</v>
      </c>
      <c r="AL861" s="16" t="s">
        <v>135</v>
      </c>
      <c r="AM861" s="15" t="s">
        <v>140</v>
      </c>
      <c r="AN861" s="16">
        <f t="shared" si="447"/>
        <v>2</v>
      </c>
      <c r="AO861" s="16">
        <v>0</v>
      </c>
      <c r="AP861" s="16">
        <v>0</v>
      </c>
      <c r="AQ861" s="16">
        <v>0</v>
      </c>
      <c r="AR861" s="16">
        <v>0</v>
      </c>
      <c r="AS861" s="16">
        <v>0</v>
      </c>
      <c r="AT861" s="16" t="s">
        <v>135</v>
      </c>
      <c r="AU861" s="17">
        <f t="shared" si="448"/>
        <v>0</v>
      </c>
      <c r="AV861" s="17"/>
      <c r="AW861" s="17">
        <f>VLOOKUP(I861,ABNT5101!$I$3:$J$9,2)</f>
        <v>7.5</v>
      </c>
      <c r="AX861" s="17">
        <f>VLOOKUP(I861,ABNT5101!$I$3:$M$9,5)</f>
        <v>0.18</v>
      </c>
      <c r="AY861" s="131" t="str">
        <f>_xlfn.XLOOKUP(I861,ABNT5101!$I:$I,ABNT5101!$L:$L)</f>
        <v>-</v>
      </c>
      <c r="AZ861" s="131">
        <f>_xlfn.XLOOKUP(I861,ABNT5101!$I:$I,ABNT5101!M:M)</f>
        <v>0.18</v>
      </c>
      <c r="BA861" s="131" t="str">
        <f>_xlfn.XLOOKUP(I861,ABNT5101!$I:$I,ABNT5101!N:N)</f>
        <v>-</v>
      </c>
      <c r="BB861" s="131">
        <f>_xlfn.XLOOKUP(I861,ABNT5101!$I:$I,ABNT5101!O:O)</f>
        <v>16</v>
      </c>
      <c r="BC861" s="18" t="str">
        <f t="shared" si="449"/>
        <v>ATENDE</v>
      </c>
      <c r="BD861" s="19">
        <f t="shared" si="450"/>
        <v>0.16400000000000015</v>
      </c>
      <c r="BE861" s="19">
        <f t="shared" si="451"/>
        <v>1.166666666666667</v>
      </c>
      <c r="BF861" s="19" t="str">
        <f t="shared" si="452"/>
        <v>-</v>
      </c>
      <c r="BG861" s="20">
        <v>8.73</v>
      </c>
      <c r="BH861" s="20">
        <v>0.39</v>
      </c>
      <c r="BI861" s="20"/>
      <c r="BJ861" s="20"/>
      <c r="BK861" s="21"/>
      <c r="BL861" s="20"/>
      <c r="BM861" s="18" t="str">
        <f t="shared" si="453"/>
        <v>ATENDE</v>
      </c>
      <c r="BN861" s="18" t="str">
        <f t="shared" si="454"/>
        <v>ATENDE</v>
      </c>
      <c r="BO861" s="18" t="str">
        <f t="shared" si="455"/>
        <v>ATENDE</v>
      </c>
      <c r="BP861" s="18" t="str">
        <f t="shared" si="456"/>
        <v>ATENDE</v>
      </c>
      <c r="BQ861" s="22" t="str">
        <f t="shared" si="457"/>
        <v>C5</v>
      </c>
      <c r="BR861" s="22" t="str">
        <f t="shared" si="475"/>
        <v>P6</v>
      </c>
      <c r="BS861" s="23">
        <f t="shared" si="458"/>
        <v>1.1966666666666668</v>
      </c>
      <c r="BT861" s="20">
        <v>6.59</v>
      </c>
      <c r="BU861" s="20">
        <v>1.45</v>
      </c>
      <c r="BV861" s="132">
        <f>IF(BR861="-","-",_xlfn.XLOOKUP(BR861,ABNT5101!$B$4:$B$9,ABNT5101!$C$4:$C$9))</f>
        <v>3</v>
      </c>
      <c r="BW861" s="132">
        <f>IF(BR861="-","-",_xlfn.XLOOKUP(BR861,ABNT5101!$B$4:$B$9,ABNT5101!$D$4:$D$9))</f>
        <v>0.6</v>
      </c>
      <c r="BX861" s="18" t="str">
        <f t="shared" si="459"/>
        <v>ATENDE</v>
      </c>
      <c r="BY861" s="18" t="str">
        <f t="shared" si="460"/>
        <v>ATENDE</v>
      </c>
      <c r="BZ861" s="18" t="str">
        <f t="shared" si="461"/>
        <v>ATENDE</v>
      </c>
      <c r="CA861" s="22" t="str">
        <f t="shared" si="476"/>
        <v>P6</v>
      </c>
      <c r="CB861" s="23">
        <f t="shared" si="462"/>
        <v>0.44000000000000017</v>
      </c>
      <c r="CC861" s="22">
        <v>4.32</v>
      </c>
      <c r="CD861" s="22">
        <v>2.06</v>
      </c>
      <c r="CE861" s="130">
        <f>IF(CA861="-","-",_xlfn.XLOOKUP(CA861,ABNT5101!$B$4:$B$9,ABNT5101!$C$4:$C$9))</f>
        <v>3</v>
      </c>
      <c r="CF861" s="130">
        <f>IF(CA861="-","-",_xlfn.XLOOKUP(CA861,ABNT5101!$B$4:$B$9,ABNT5101!$D$4:$D$9))</f>
        <v>0.6</v>
      </c>
      <c r="CG861" s="18" t="str">
        <f t="shared" si="463"/>
        <v>ATENDE</v>
      </c>
      <c r="CH861" s="18" t="str">
        <f t="shared" si="464"/>
        <v>ATENDE</v>
      </c>
      <c r="CI861" s="18" t="str">
        <f t="shared" si="465"/>
        <v>ATENDE</v>
      </c>
      <c r="CJ861" s="133" t="str">
        <f>_xlfn.XLOOKUP(CK861,'Banco de dados'!$B:$B,'Banco de dados'!$D:$D)</f>
        <v>SX LIGHTING</v>
      </c>
      <c r="CK861" s="25" t="s">
        <v>801</v>
      </c>
      <c r="CL861" s="24" t="str">
        <f>_xlfn.XLOOKUP(CK861,'Banco de dados'!$B:$B,'Banco de dados'!$E:$E)</f>
        <v>SXINEVO030K40L12CZF7PHF</v>
      </c>
      <c r="CM861" s="24"/>
      <c r="CN861" s="24" t="e">
        <f>IF(CM861="-","-",_xlfn.XLOOKUP(CM861,'Banco de dados'!$B:$B,'Banco de dados'!$E:$E))</f>
        <v>#N/A</v>
      </c>
      <c r="CO861" s="26">
        <f t="shared" si="469"/>
        <v>1</v>
      </c>
      <c r="CP861" s="24">
        <f>_xlfn.XLOOKUP(CK861,'Banco de dados'!$B:$B,'Banco de dados'!$H:$H)</f>
        <v>31</v>
      </c>
      <c r="CQ861" s="24" t="e">
        <f>_xlfn.XLOOKUP(CM861,'Banco de dados'!$B:$B,'Banco de dados'!$H:$H)</f>
        <v>#N/A</v>
      </c>
      <c r="CR861" s="24">
        <f>_xlfn.XLOOKUP(CK861,'Banco de dados'!$B:$B,'Banco de dados'!$F:$F)</f>
        <v>5270</v>
      </c>
      <c r="CS861" s="24" t="e">
        <f>_xlfn.XLOOKUP(CM861,'Banco de dados'!$B:$B,'Banco de dados'!$F:$F)</f>
        <v>#N/A</v>
      </c>
      <c r="CT861" s="25">
        <v>0</v>
      </c>
      <c r="CU861" s="25"/>
      <c r="CV861" s="24" t="str">
        <f>IF(AI861&lt;=0.5,"Curto I",IF(AND(AI861&gt;='Braços de IP'!$B$9,AI861&lt;='Braços de IP'!$D$9),'Braços de IP'!$E$9,IF(AND(AI861&gt;='Braços de IP'!$B$10,AI861&lt;='Braços de IP'!$D$10),'Braços de IP'!$E$10,IF(AND(AI861&gt;='Braços de IP'!$B$11,AI861&lt;='Braços de IP'!$D$11),'Braços de IP'!$E$11,IF(AND(AI861&gt;='Braços de IP'!$B$12,AI861&lt;='Braços de IP'!$D$12),'Braços de IP'!$E$12,IF(AND(AI861&gt;='Braços de IP'!$B$13,AI861&lt;='Braços de IP'!$D$13),'Braços de IP'!$E$13,IF(AND(AI861&gt;='Braços de IP'!$B$14,AI861&lt;='Braços de IP'!$D$14),'Braços de IP'!$E$14,"ERRO")))))))</f>
        <v>Curto II</v>
      </c>
      <c r="CW861" s="25"/>
      <c r="CX861" s="24" t="str">
        <f>IF($CW861="","",VLOOKUP($CW861,'Braços de IP'!$E$9:$I$15,2,0))</f>
        <v/>
      </c>
      <c r="CY861" s="27" t="str">
        <f>IF($CW861="","",VLOOKUP($CW861,'Braços de IP'!$E$9:$I$15,5,0))</f>
        <v/>
      </c>
      <c r="CZ861" s="24"/>
      <c r="DA861" s="24"/>
      <c r="DB861" s="24"/>
      <c r="DC861" s="24"/>
      <c r="DD861" s="24"/>
      <c r="DE861" s="24"/>
      <c r="DF861" s="28">
        <f t="shared" si="470"/>
        <v>31</v>
      </c>
      <c r="DG861" s="29">
        <f t="shared" si="471"/>
        <v>100</v>
      </c>
      <c r="DH861" s="28">
        <f t="shared" si="472"/>
        <v>131</v>
      </c>
      <c r="DI861" s="30">
        <f t="shared" si="473"/>
        <v>0.69</v>
      </c>
      <c r="DJ861" s="31"/>
      <c r="DK861" s="32"/>
      <c r="DL861" s="15" t="s">
        <v>141</v>
      </c>
      <c r="DM861" s="15"/>
      <c r="DO861" s="33">
        <f t="shared" si="474"/>
        <v>0.7350427350427351</v>
      </c>
    </row>
    <row r="862" spans="1:125" ht="15.75" hidden="1" customHeight="1" x14ac:dyDescent="0.3">
      <c r="C862" t="s">
        <v>1006</v>
      </c>
      <c r="D862" s="15">
        <v>287</v>
      </c>
      <c r="E862" s="15" t="s">
        <v>132</v>
      </c>
      <c r="F862" s="15" t="s">
        <v>460</v>
      </c>
      <c r="G862" s="15">
        <v>-30.00260437</v>
      </c>
      <c r="H862" s="15">
        <v>-50.132951660000003</v>
      </c>
      <c r="I862" s="15" t="s">
        <v>134</v>
      </c>
      <c r="J862" s="15" t="s">
        <v>135</v>
      </c>
      <c r="K862" s="15" t="s">
        <v>136</v>
      </c>
      <c r="L862" s="15" t="s">
        <v>148</v>
      </c>
      <c r="M862" s="15">
        <v>100</v>
      </c>
      <c r="N862" s="15">
        <v>17</v>
      </c>
      <c r="O862" s="15">
        <v>0</v>
      </c>
      <c r="P862" s="15">
        <f t="shared" si="468"/>
        <v>200</v>
      </c>
      <c r="Q862" s="20">
        <v>2</v>
      </c>
      <c r="R862" s="16">
        <v>2.5</v>
      </c>
      <c r="S862" s="16">
        <v>7</v>
      </c>
      <c r="T862" s="15"/>
      <c r="U862" s="15"/>
      <c r="V862" s="15">
        <v>0</v>
      </c>
      <c r="W862" s="15">
        <v>2.5</v>
      </c>
      <c r="X862" s="15">
        <v>0</v>
      </c>
      <c r="Y862" s="15">
        <v>0</v>
      </c>
      <c r="Z862" s="15">
        <v>0</v>
      </c>
      <c r="AA862" s="15">
        <v>0</v>
      </c>
      <c r="AB862" s="15">
        <v>0</v>
      </c>
      <c r="AC862" s="15" t="s">
        <v>138</v>
      </c>
      <c r="AD862" s="15" t="s">
        <v>139</v>
      </c>
      <c r="AE862" s="15">
        <v>34.6</v>
      </c>
      <c r="AF862" s="15">
        <v>7</v>
      </c>
      <c r="AG862" s="15">
        <v>1</v>
      </c>
      <c r="AH862" s="15">
        <v>0.3</v>
      </c>
      <c r="AI862" s="15">
        <v>1.3</v>
      </c>
      <c r="AJ862" s="16">
        <f t="shared" si="446"/>
        <v>1</v>
      </c>
      <c r="AK862" s="16" t="s">
        <v>135</v>
      </c>
      <c r="AL862" s="16" t="s">
        <v>135</v>
      </c>
      <c r="AM862" s="15" t="s">
        <v>140</v>
      </c>
      <c r="AN862" s="16">
        <f t="shared" si="447"/>
        <v>2</v>
      </c>
      <c r="AO862" s="16">
        <v>0</v>
      </c>
      <c r="AP862" s="16">
        <v>0</v>
      </c>
      <c r="AQ862" s="16">
        <v>0</v>
      </c>
      <c r="AR862" s="16">
        <v>0</v>
      </c>
      <c r="AS862" s="16">
        <v>0</v>
      </c>
      <c r="AT862" s="16" t="s">
        <v>135</v>
      </c>
      <c r="AU862" s="17">
        <f t="shared" si="448"/>
        <v>0</v>
      </c>
      <c r="AV862" s="17"/>
      <c r="AW862" s="17">
        <f>VLOOKUP(I862,ABNT5101!$I$3:$J$9,2)</f>
        <v>7.5</v>
      </c>
      <c r="AX862" s="17">
        <f>VLOOKUP(I862,ABNT5101!$I$3:$M$9,5)</f>
        <v>0.18</v>
      </c>
      <c r="AY862" s="131" t="str">
        <f>_xlfn.XLOOKUP(I862,ABNT5101!$I:$I,ABNT5101!$L:$L)</f>
        <v>-</v>
      </c>
      <c r="AZ862" s="131">
        <f>_xlfn.XLOOKUP(I862,ABNT5101!$I:$I,ABNT5101!M:M)</f>
        <v>0.18</v>
      </c>
      <c r="BA862" s="131" t="str">
        <f>_xlfn.XLOOKUP(I862,ABNT5101!$I:$I,ABNT5101!N:N)</f>
        <v>-</v>
      </c>
      <c r="BB862" s="131">
        <f>_xlfn.XLOOKUP(I862,ABNT5101!$I:$I,ABNT5101!O:O)</f>
        <v>16</v>
      </c>
      <c r="BC862" s="18" t="str">
        <f t="shared" si="449"/>
        <v>ATENDE</v>
      </c>
      <c r="BD862" s="19">
        <f t="shared" si="450"/>
        <v>0.14666666666666672</v>
      </c>
      <c r="BE862" s="19">
        <f t="shared" si="451"/>
        <v>1.6666666666666665</v>
      </c>
      <c r="BF862" s="19" t="str">
        <f t="shared" si="452"/>
        <v>-</v>
      </c>
      <c r="BG862" s="20">
        <v>8.6</v>
      </c>
      <c r="BH862" s="20">
        <v>0.48</v>
      </c>
      <c r="BI862" s="20"/>
      <c r="BJ862" s="20"/>
      <c r="BK862" s="21"/>
      <c r="BL862" s="20"/>
      <c r="BM862" s="18" t="str">
        <f t="shared" si="453"/>
        <v>ATENDE</v>
      </c>
      <c r="BN862" s="18" t="str">
        <f t="shared" si="454"/>
        <v>ATENDE</v>
      </c>
      <c r="BO862" s="18" t="str">
        <f t="shared" si="455"/>
        <v>ATENDE</v>
      </c>
      <c r="BP862" s="18" t="str">
        <f t="shared" si="456"/>
        <v>ATENDE</v>
      </c>
      <c r="BQ862" s="22" t="str">
        <f t="shared" si="457"/>
        <v>C5</v>
      </c>
      <c r="BR862" s="22" t="str">
        <f t="shared" si="475"/>
        <v>P6</v>
      </c>
      <c r="BS862" s="23">
        <f t="shared" si="458"/>
        <v>1.2133333333333334</v>
      </c>
      <c r="BT862" s="20">
        <v>6.64</v>
      </c>
      <c r="BU862" s="20">
        <v>2.75</v>
      </c>
      <c r="BV862" s="132">
        <f>IF(BR862="-","-",_xlfn.XLOOKUP(BR862,ABNT5101!$B$4:$B$9,ABNT5101!$C$4:$C$9))</f>
        <v>3</v>
      </c>
      <c r="BW862" s="132">
        <f>IF(BR862="-","-",_xlfn.XLOOKUP(BR862,ABNT5101!$B$4:$B$9,ABNT5101!$D$4:$D$9))</f>
        <v>0.6</v>
      </c>
      <c r="BX862" s="18" t="str">
        <f t="shared" si="459"/>
        <v>ATENDE</v>
      </c>
      <c r="BY862" s="18" t="str">
        <f t="shared" si="460"/>
        <v>ATENDE</v>
      </c>
      <c r="BZ862" s="18" t="str">
        <f t="shared" si="461"/>
        <v>ATENDE</v>
      </c>
      <c r="CA862" s="22" t="str">
        <f t="shared" si="476"/>
        <v>P6</v>
      </c>
      <c r="CB862" s="23">
        <f t="shared" si="462"/>
        <v>0.33999999999999986</v>
      </c>
      <c r="CC862" s="22">
        <v>4.0199999999999996</v>
      </c>
      <c r="CD862" s="22">
        <v>2.62</v>
      </c>
      <c r="CE862" s="130">
        <f>IF(CA862="-","-",_xlfn.XLOOKUP(CA862,ABNT5101!$B$4:$B$9,ABNT5101!$C$4:$C$9))</f>
        <v>3</v>
      </c>
      <c r="CF862" s="130">
        <f>IF(CA862="-","-",_xlfn.XLOOKUP(CA862,ABNT5101!$B$4:$B$9,ABNT5101!$D$4:$D$9))</f>
        <v>0.6</v>
      </c>
      <c r="CG862" s="18" t="str">
        <f t="shared" si="463"/>
        <v>ATENDE</v>
      </c>
      <c r="CH862" s="18" t="str">
        <f t="shared" si="464"/>
        <v>ATENDE</v>
      </c>
      <c r="CI862" s="18" t="str">
        <f t="shared" si="465"/>
        <v>ATENDE</v>
      </c>
      <c r="CJ862" s="133" t="str">
        <f>_xlfn.XLOOKUP(CK862,'Banco de dados'!$B:$B,'Banco de dados'!$D:$D)</f>
        <v>TECNOWATT</v>
      </c>
      <c r="CK862" s="25" t="s">
        <v>824</v>
      </c>
      <c r="CL862" s="24" t="str">
        <f>_xlfn.XLOOKUP(CK862,'Banco de dados'!$B:$B,'Banco de dados'!$E:$E)</f>
        <v>SIGSAGPTLRRSSNDL_30W_38IBBRS
1-10C1MUN6.5</v>
      </c>
      <c r="CM862" s="24"/>
      <c r="CN862" s="24">
        <f>IF(CM862="-","-",_xlfn.XLOOKUP(CM862,'Banco de dados'!$B:$B,'Banco de dados'!$E:$E))</f>
        <v>0</v>
      </c>
      <c r="CO862" s="26">
        <f t="shared" si="469"/>
        <v>1</v>
      </c>
      <c r="CP862" s="24">
        <f>_xlfn.XLOOKUP(CK862,'Banco de dados'!$B:$B,'Banco de dados'!$H:$H)</f>
        <v>30</v>
      </c>
      <c r="CQ862" s="24" t="e">
        <f>_xlfn.XLOOKUP(CM862,'Banco de dados'!$B:$B,'Banco de dados'!$H:$H)</f>
        <v>#N/A</v>
      </c>
      <c r="CR862" s="24">
        <f>_xlfn.XLOOKUP(CK862,'Banco de dados'!$B:$B,'Banco de dados'!$F:$F)</f>
        <v>5266</v>
      </c>
      <c r="CS862" s="24" t="e">
        <f>_xlfn.XLOOKUP(CM862,'Banco de dados'!$B:$B,'Banco de dados'!$F:$F)</f>
        <v>#N/A</v>
      </c>
      <c r="CT862" s="25">
        <v>0</v>
      </c>
      <c r="CU862" s="25"/>
      <c r="CV862" s="24" t="str">
        <f>IF(AI862&lt;=0.5,"Curto I",IF(AND(AI862&gt;='Braços de IP'!$B$9,AI862&lt;='Braços de IP'!$D$9),'Braços de IP'!$E$9,IF(AND(AI862&gt;='Braços de IP'!$B$10,AI862&lt;='Braços de IP'!$D$10),'Braços de IP'!$E$10,IF(AND(AI862&gt;='Braços de IP'!$B$11,AI862&lt;='Braços de IP'!$D$11),'Braços de IP'!$E$11,IF(AND(AI862&gt;='Braços de IP'!$B$12,AI862&lt;='Braços de IP'!$D$12),'Braços de IP'!$E$12,IF(AND(AI862&gt;='Braços de IP'!$B$13,AI862&lt;='Braços de IP'!$D$13),'Braços de IP'!$E$13,IF(AND(AI862&gt;='Braços de IP'!$B$14,AI862&lt;='Braços de IP'!$D$14),'Braços de IP'!$E$14,"ERRO")))))))</f>
        <v>Curto II</v>
      </c>
      <c r="CW862" s="25"/>
      <c r="CX862" s="24" t="str">
        <f>IF($CW862="","",VLOOKUP($CW862,'Braços de IP'!$E$9:$I$15,2,0))</f>
        <v/>
      </c>
      <c r="CY862" s="27" t="str">
        <f>IF($CW862="","",VLOOKUP($CW862,'Braços de IP'!$E$9:$I$15,5,0))</f>
        <v/>
      </c>
      <c r="CZ862" s="24"/>
      <c r="DA862" s="24"/>
      <c r="DB862" s="24"/>
      <c r="DC862" s="24"/>
      <c r="DD862" s="24"/>
      <c r="DE862" s="24"/>
      <c r="DF862" s="28">
        <f t="shared" si="470"/>
        <v>30</v>
      </c>
      <c r="DG862" s="29">
        <f t="shared" si="471"/>
        <v>100</v>
      </c>
      <c r="DH862" s="28">
        <f t="shared" si="472"/>
        <v>130</v>
      </c>
      <c r="DI862" s="30">
        <f t="shared" si="473"/>
        <v>0.7</v>
      </c>
      <c r="DJ862" s="31"/>
      <c r="DK862" s="32"/>
      <c r="DL862" s="15" t="s">
        <v>141</v>
      </c>
      <c r="DM862" s="15"/>
      <c r="DO862" s="33">
        <f t="shared" si="474"/>
        <v>0.74358974358974361</v>
      </c>
    </row>
    <row r="863" spans="1:125" ht="15.75" hidden="1" customHeight="1" x14ac:dyDescent="0.3">
      <c r="C863" t="s">
        <v>1006</v>
      </c>
      <c r="D863" s="15">
        <v>288</v>
      </c>
      <c r="E863" s="15" t="s">
        <v>164</v>
      </c>
      <c r="F863" s="15" t="s">
        <v>461</v>
      </c>
      <c r="G863" s="15">
        <v>-30.008303389999998</v>
      </c>
      <c r="H863" s="15">
        <v>-50.134921669999997</v>
      </c>
      <c r="I863" s="15" t="s">
        <v>134</v>
      </c>
      <c r="J863" s="15" t="s">
        <v>135</v>
      </c>
      <c r="K863" s="15">
        <v>0</v>
      </c>
      <c r="L863" s="15" t="s">
        <v>148</v>
      </c>
      <c r="M863" s="15">
        <v>100</v>
      </c>
      <c r="N863" s="15">
        <v>17</v>
      </c>
      <c r="O863" s="15">
        <v>0</v>
      </c>
      <c r="P863" s="15">
        <f t="shared" si="468"/>
        <v>200</v>
      </c>
      <c r="Q863" s="20">
        <v>2</v>
      </c>
      <c r="R863" s="16">
        <v>0</v>
      </c>
      <c r="S863" s="16">
        <v>7</v>
      </c>
      <c r="T863" s="15"/>
      <c r="U863" s="15"/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>
        <v>0</v>
      </c>
      <c r="AB863" s="15">
        <v>0</v>
      </c>
      <c r="AC863" s="15" t="s">
        <v>138</v>
      </c>
      <c r="AD863" s="15" t="s">
        <v>139</v>
      </c>
      <c r="AE863" s="15">
        <v>38.700000000000003</v>
      </c>
      <c r="AF863" s="15">
        <v>7</v>
      </c>
      <c r="AG863" s="15">
        <v>1</v>
      </c>
      <c r="AH863" s="15">
        <v>0.3</v>
      </c>
      <c r="AI863" s="15">
        <v>1.3</v>
      </c>
      <c r="AJ863" s="16">
        <f t="shared" si="446"/>
        <v>1</v>
      </c>
      <c r="AK863" s="16" t="s">
        <v>135</v>
      </c>
      <c r="AL863" s="16" t="s">
        <v>135</v>
      </c>
      <c r="AM863" s="15" t="s">
        <v>140</v>
      </c>
      <c r="AN863" s="16">
        <f t="shared" si="447"/>
        <v>2</v>
      </c>
      <c r="AO863" s="16">
        <v>0</v>
      </c>
      <c r="AP863" s="16">
        <v>0</v>
      </c>
      <c r="AQ863" s="16">
        <v>0</v>
      </c>
      <c r="AR863" s="16">
        <v>0</v>
      </c>
      <c r="AS863" s="16">
        <v>0</v>
      </c>
      <c r="AT863" s="16" t="s">
        <v>135</v>
      </c>
      <c r="AU863" s="17">
        <f t="shared" si="448"/>
        <v>0</v>
      </c>
      <c r="AV863" s="17"/>
      <c r="AW863" s="17">
        <f>VLOOKUP(I863,ABNT5101!$I$3:$J$9,2)</f>
        <v>7.5</v>
      </c>
      <c r="AX863" s="17">
        <f>VLOOKUP(I863,ABNT5101!$I$3:$M$9,5)</f>
        <v>0.18</v>
      </c>
      <c r="AY863" s="131" t="str">
        <f>_xlfn.XLOOKUP(I863,ABNT5101!$I:$I,ABNT5101!$L:$L)</f>
        <v>-</v>
      </c>
      <c r="AZ863" s="131">
        <f>_xlfn.XLOOKUP(I863,ABNT5101!$I:$I,ABNT5101!M:M)</f>
        <v>0.18</v>
      </c>
      <c r="BA863" s="131" t="str">
        <f>_xlfn.XLOOKUP(I863,ABNT5101!$I:$I,ABNT5101!N:N)</f>
        <v>-</v>
      </c>
      <c r="BB863" s="131">
        <f>_xlfn.XLOOKUP(I863,ABNT5101!$I:$I,ABNT5101!O:O)</f>
        <v>16</v>
      </c>
      <c r="BC863" s="18" t="str">
        <f t="shared" si="449"/>
        <v>ATENDE</v>
      </c>
      <c r="BD863" s="19">
        <f t="shared" si="450"/>
        <v>7.8666666666666663E-2</v>
      </c>
      <c r="BE863" s="19">
        <f t="shared" si="451"/>
        <v>0.5555555555555558</v>
      </c>
      <c r="BF863" s="19" t="str">
        <f t="shared" si="452"/>
        <v>-</v>
      </c>
      <c r="BG863" s="20">
        <v>8.09</v>
      </c>
      <c r="BH863" s="20">
        <v>0.28000000000000003</v>
      </c>
      <c r="BI863" s="20"/>
      <c r="BJ863" s="20"/>
      <c r="BK863" s="21"/>
      <c r="BL863" s="20"/>
      <c r="BM863" s="18" t="str">
        <f t="shared" si="453"/>
        <v>ATENDE</v>
      </c>
      <c r="BN863" s="18" t="str">
        <f t="shared" si="454"/>
        <v>ATENDE</v>
      </c>
      <c r="BO863" s="18" t="str">
        <f t="shared" si="455"/>
        <v>ATENDE</v>
      </c>
      <c r="BP863" s="18" t="str">
        <f t="shared" si="456"/>
        <v>ATENDE</v>
      </c>
      <c r="BQ863" s="22" t="str">
        <f t="shared" si="457"/>
        <v>C5</v>
      </c>
      <c r="BR863" s="22" t="s">
        <v>135</v>
      </c>
      <c r="BS863" s="23" t="e">
        <f t="shared" si="458"/>
        <v>#VALUE!</v>
      </c>
      <c r="BT863" s="20"/>
      <c r="BU863" s="20"/>
      <c r="BV863" s="132" t="str">
        <f>IF(BR863="-","-",_xlfn.XLOOKUP(BR863,ABNT5101!$B$4:$B$9,ABNT5101!$C$4:$C$9))</f>
        <v>-</v>
      </c>
      <c r="BW863" s="132" t="str">
        <f>IF(BR863="-","-",_xlfn.XLOOKUP(BR863,ABNT5101!$B$4:$B$9,ABNT5101!$D$4:$D$9))</f>
        <v>-</v>
      </c>
      <c r="BX863" s="18" t="str">
        <f t="shared" si="459"/>
        <v>-</v>
      </c>
      <c r="BY863" s="18" t="str">
        <f t="shared" si="460"/>
        <v>-</v>
      </c>
      <c r="BZ863" s="18" t="str">
        <f t="shared" si="461"/>
        <v>-</v>
      </c>
      <c r="CA863" s="22" t="str">
        <f t="shared" si="476"/>
        <v>-</v>
      </c>
      <c r="CB863" s="23" t="e">
        <f t="shared" si="462"/>
        <v>#VALUE!</v>
      </c>
      <c r="CC863" s="22"/>
      <c r="CD863" s="22"/>
      <c r="CE863" s="130" t="str">
        <f>IF(CA863="-","-",_xlfn.XLOOKUP(CA863,ABNT5101!$B$4:$B$9,ABNT5101!$C$4:$C$9))</f>
        <v>-</v>
      </c>
      <c r="CF863" s="130" t="str">
        <f>IF(CA863="-","-",_xlfn.XLOOKUP(CA863,ABNT5101!$B$4:$B$9,ABNT5101!$D$4:$D$9))</f>
        <v>-</v>
      </c>
      <c r="CG863" s="18" t="str">
        <f t="shared" si="463"/>
        <v>-</v>
      </c>
      <c r="CH863" s="18" t="str">
        <f t="shared" si="464"/>
        <v>-</v>
      </c>
      <c r="CI863" s="18" t="str">
        <f t="shared" si="465"/>
        <v>-</v>
      </c>
      <c r="CJ863" s="133" t="str">
        <f>_xlfn.XLOOKUP(CK863,'Banco de dados'!$B:$B,'Banco de dados'!$D:$D)</f>
        <v>LEDSTAR</v>
      </c>
      <c r="CK863" s="25" t="s">
        <v>709</v>
      </c>
      <c r="CL863" s="24" t="str">
        <f>_xlfn.XLOOKUP(CK863,'Banco de dados'!$B:$B,'Banco de dados'!$E:$E)</f>
        <v>LUM LED SL VT 9.1 35W</v>
      </c>
      <c r="CM863" s="24"/>
      <c r="CN863" s="24">
        <f>IF(CM863="-","-",_xlfn.XLOOKUP(CM863,'Banco de dados'!$B:$B,'Banco de dados'!$E:$E))</f>
        <v>0</v>
      </c>
      <c r="CO863" s="26">
        <f t="shared" si="469"/>
        <v>1</v>
      </c>
      <c r="CP863" s="24">
        <f>_xlfn.XLOOKUP(CK863,'Banco de dados'!$B:$B,'Banco de dados'!$H:$H)</f>
        <v>35</v>
      </c>
      <c r="CQ863" s="24">
        <f>_xlfn.XLOOKUP(CM863,'Banco de dados'!$B:$B,'Banco de dados'!$H:$H)</f>
        <v>0</v>
      </c>
      <c r="CR863" s="24">
        <f>_xlfn.XLOOKUP(CK863,'Banco de dados'!$B:$B,'Banco de dados'!$F:$F)</f>
        <v>5955.62</v>
      </c>
      <c r="CS863" s="24">
        <f>_xlfn.XLOOKUP(CM863,'Banco de dados'!$B:$B,'Banco de dados'!$F:$F)</f>
        <v>0</v>
      </c>
      <c r="CT863" s="25">
        <v>0</v>
      </c>
      <c r="CU863" s="25"/>
      <c r="CV863" s="24" t="str">
        <f>IF(AI863&lt;=0.5,"Curto I",IF(AND(AI863&gt;='Braços de IP'!$B$9,AI863&lt;='Braços de IP'!$D$9),'Braços de IP'!$E$9,IF(AND(AI863&gt;='Braços de IP'!$B$10,AI863&lt;='Braços de IP'!$D$10),'Braços de IP'!$E$10,IF(AND(AI863&gt;='Braços de IP'!$B$11,AI863&lt;='Braços de IP'!$D$11),'Braços de IP'!$E$11,IF(AND(AI863&gt;='Braços de IP'!$B$12,AI863&lt;='Braços de IP'!$D$12),'Braços de IP'!$E$12,IF(AND(AI863&gt;='Braços de IP'!$B$13,AI863&lt;='Braços de IP'!$D$13),'Braços de IP'!$E$13,IF(AND(AI863&gt;='Braços de IP'!$B$14,AI863&lt;='Braços de IP'!$D$14),'Braços de IP'!$E$14,"ERRO")))))))</f>
        <v>Curto II</v>
      </c>
      <c r="CW863" s="25"/>
      <c r="CX863" s="24" t="str">
        <f>IF($CW863="","",VLOOKUP($CW863,'Braços de IP'!$E$9:$I$15,2,0))</f>
        <v/>
      </c>
      <c r="CY863" s="27" t="str">
        <f>IF($CW863="","",VLOOKUP($CW863,'Braços de IP'!$E$9:$I$15,5,0))</f>
        <v/>
      </c>
      <c r="CZ863" s="24"/>
      <c r="DA863" s="24"/>
      <c r="DB863" s="24"/>
      <c r="DC863" s="24"/>
      <c r="DD863" s="24"/>
      <c r="DE863" s="24"/>
      <c r="DF863" s="28">
        <f t="shared" si="470"/>
        <v>35</v>
      </c>
      <c r="DG863" s="29">
        <f t="shared" si="471"/>
        <v>100</v>
      </c>
      <c r="DH863" s="28">
        <f t="shared" si="472"/>
        <v>135</v>
      </c>
      <c r="DI863" s="30">
        <f t="shared" si="473"/>
        <v>0.65</v>
      </c>
      <c r="DJ863" s="31"/>
      <c r="DK863" s="32"/>
      <c r="DL863" s="15" t="s">
        <v>141</v>
      </c>
      <c r="DM863" s="15"/>
      <c r="DO863" s="33">
        <f t="shared" si="474"/>
        <v>0.70085470085470081</v>
      </c>
    </row>
    <row r="864" spans="1:125" ht="15.75" hidden="1" customHeight="1" x14ac:dyDescent="0.3">
      <c r="C864" t="s">
        <v>1006</v>
      </c>
      <c r="D864" s="15">
        <v>288</v>
      </c>
      <c r="E864" s="15" t="s">
        <v>164</v>
      </c>
      <c r="F864" s="15" t="s">
        <v>461</v>
      </c>
      <c r="G864" s="15">
        <v>-30.008303389999998</v>
      </c>
      <c r="H864" s="15">
        <v>-50.134921669999997</v>
      </c>
      <c r="I864" s="15" t="s">
        <v>134</v>
      </c>
      <c r="J864" s="15" t="s">
        <v>135</v>
      </c>
      <c r="K864" s="15">
        <v>0</v>
      </c>
      <c r="L864" s="15" t="s">
        <v>148</v>
      </c>
      <c r="M864" s="15">
        <v>100</v>
      </c>
      <c r="N864" s="15">
        <v>17</v>
      </c>
      <c r="O864" s="15">
        <v>0</v>
      </c>
      <c r="P864" s="15">
        <f t="shared" si="468"/>
        <v>200</v>
      </c>
      <c r="Q864" s="20">
        <v>2</v>
      </c>
      <c r="R864" s="16">
        <v>0</v>
      </c>
      <c r="S864" s="16">
        <v>7</v>
      </c>
      <c r="T864" s="15"/>
      <c r="U864" s="15"/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>
        <v>0</v>
      </c>
      <c r="AB864" s="15">
        <v>0</v>
      </c>
      <c r="AC864" s="15" t="s">
        <v>138</v>
      </c>
      <c r="AD864" s="15" t="s">
        <v>139</v>
      </c>
      <c r="AE864" s="15">
        <v>38.700000000000003</v>
      </c>
      <c r="AF864" s="15">
        <v>7</v>
      </c>
      <c r="AG864" s="15">
        <v>1</v>
      </c>
      <c r="AH864" s="15">
        <v>0.3</v>
      </c>
      <c r="AI864" s="15">
        <v>1.3</v>
      </c>
      <c r="AJ864" s="16">
        <f t="shared" si="446"/>
        <v>1</v>
      </c>
      <c r="AK864" s="16" t="s">
        <v>135</v>
      </c>
      <c r="AL864" s="16" t="s">
        <v>135</v>
      </c>
      <c r="AM864" s="15" t="s">
        <v>140</v>
      </c>
      <c r="AN864" s="16">
        <f t="shared" si="447"/>
        <v>2</v>
      </c>
      <c r="AO864" s="16">
        <v>0</v>
      </c>
      <c r="AP864" s="16">
        <v>0</v>
      </c>
      <c r="AQ864" s="16">
        <v>0</v>
      </c>
      <c r="AR864" s="16">
        <v>0</v>
      </c>
      <c r="AS864" s="16">
        <v>0</v>
      </c>
      <c r="AT864" s="16" t="s">
        <v>135</v>
      </c>
      <c r="AU864" s="17">
        <f t="shared" si="448"/>
        <v>0</v>
      </c>
      <c r="AV864" s="17"/>
      <c r="AW864" s="17">
        <f>VLOOKUP(I864,ABNT5101!$I$3:$J$9,2)</f>
        <v>7.5</v>
      </c>
      <c r="AX864" s="17">
        <f>VLOOKUP(I864,ABNT5101!$I$3:$M$9,5)</f>
        <v>0.18</v>
      </c>
      <c r="AY864" s="131" t="str">
        <f>_xlfn.XLOOKUP(I864,ABNT5101!$I:$I,ABNT5101!$L:$L)</f>
        <v>-</v>
      </c>
      <c r="AZ864" s="131">
        <f>_xlfn.XLOOKUP(I864,ABNT5101!$I:$I,ABNT5101!M:M)</f>
        <v>0.18</v>
      </c>
      <c r="BA864" s="131" t="str">
        <f>_xlfn.XLOOKUP(I864,ABNT5101!$I:$I,ABNT5101!N:N)</f>
        <v>-</v>
      </c>
      <c r="BB864" s="131">
        <f>_xlfn.XLOOKUP(I864,ABNT5101!$I:$I,ABNT5101!O:O)</f>
        <v>16</v>
      </c>
      <c r="BC864" s="18" t="str">
        <f t="shared" si="449"/>
        <v>ATENDE</v>
      </c>
      <c r="BD864" s="19">
        <f t="shared" si="450"/>
        <v>4.1333333333333222E-2</v>
      </c>
      <c r="BE864" s="19">
        <f t="shared" si="451"/>
        <v>0.16666666666666674</v>
      </c>
      <c r="BF864" s="19" t="str">
        <f t="shared" si="452"/>
        <v>-</v>
      </c>
      <c r="BG864" s="20">
        <v>7.81</v>
      </c>
      <c r="BH864" s="20">
        <v>0.21</v>
      </c>
      <c r="BI864" s="20"/>
      <c r="BJ864" s="20"/>
      <c r="BK864" s="21"/>
      <c r="BL864" s="20"/>
      <c r="BM864" s="18" t="str">
        <f t="shared" si="453"/>
        <v>ATENDE</v>
      </c>
      <c r="BN864" s="18" t="str">
        <f t="shared" si="454"/>
        <v>ATENDE</v>
      </c>
      <c r="BO864" s="18" t="str">
        <f t="shared" si="455"/>
        <v>ATENDE</v>
      </c>
      <c r="BP864" s="18" t="str">
        <f t="shared" si="456"/>
        <v>ATENDE</v>
      </c>
      <c r="BQ864" s="22" t="str">
        <f t="shared" si="457"/>
        <v>C5</v>
      </c>
      <c r="BR864" s="22" t="s">
        <v>135</v>
      </c>
      <c r="BS864" s="23" t="e">
        <f t="shared" si="458"/>
        <v>#VALUE!</v>
      </c>
      <c r="BT864" s="20"/>
      <c r="BU864" s="20"/>
      <c r="BV864" s="132" t="str">
        <f>IF(BR864="-","-",_xlfn.XLOOKUP(BR864,ABNT5101!$B$4:$B$9,ABNT5101!$C$4:$C$9))</f>
        <v>-</v>
      </c>
      <c r="BW864" s="132" t="str">
        <f>IF(BR864="-","-",_xlfn.XLOOKUP(BR864,ABNT5101!$B$4:$B$9,ABNT5101!$D$4:$D$9))</f>
        <v>-</v>
      </c>
      <c r="BX864" s="18" t="str">
        <f t="shared" si="459"/>
        <v>-</v>
      </c>
      <c r="BY864" s="18" t="str">
        <f t="shared" si="460"/>
        <v>-</v>
      </c>
      <c r="BZ864" s="18" t="str">
        <f t="shared" si="461"/>
        <v>-</v>
      </c>
      <c r="CA864" s="22" t="str">
        <f t="shared" si="476"/>
        <v>-</v>
      </c>
      <c r="CB864" s="23" t="e">
        <f t="shared" si="462"/>
        <v>#VALUE!</v>
      </c>
      <c r="CC864" s="22"/>
      <c r="CD864" s="22"/>
      <c r="CE864" s="130" t="str">
        <f>IF(CA864="-","-",_xlfn.XLOOKUP(CA864,ABNT5101!$B$4:$B$9,ABNT5101!$C$4:$C$9))</f>
        <v>-</v>
      </c>
      <c r="CF864" s="130" t="str">
        <f>IF(CA864="-","-",_xlfn.XLOOKUP(CA864,ABNT5101!$B$4:$B$9,ABNT5101!$D$4:$D$9))</f>
        <v>-</v>
      </c>
      <c r="CG864" s="18" t="str">
        <f t="shared" si="463"/>
        <v>-</v>
      </c>
      <c r="CH864" s="18" t="str">
        <f t="shared" si="464"/>
        <v>-</v>
      </c>
      <c r="CI864" s="18" t="str">
        <f t="shared" si="465"/>
        <v>-</v>
      </c>
      <c r="CJ864" s="133" t="str">
        <f>_xlfn.XLOOKUP(CK864,'Banco de dados'!$B:$B,'Banco de dados'!$D:$D)</f>
        <v>SX LIGHTING</v>
      </c>
      <c r="CK864" s="25" t="s">
        <v>801</v>
      </c>
      <c r="CL864" s="24" t="str">
        <f>_xlfn.XLOOKUP(CK864,'Banco de dados'!$B:$B,'Banco de dados'!$E:$E)</f>
        <v>SXINEVO030K40L12CZF7PHF</v>
      </c>
      <c r="CM864" s="24"/>
      <c r="CN864" s="24" t="e">
        <f>IF(CM864="-","-",_xlfn.XLOOKUP(CM864,'Banco de dados'!$B:$B,'Banco de dados'!$E:$E))</f>
        <v>#N/A</v>
      </c>
      <c r="CO864" s="26">
        <f t="shared" si="469"/>
        <v>1</v>
      </c>
      <c r="CP864" s="24">
        <f>_xlfn.XLOOKUP(CK864,'Banco de dados'!$B:$B,'Banco de dados'!$H:$H)</f>
        <v>31</v>
      </c>
      <c r="CQ864" s="24">
        <f>_xlfn.XLOOKUP(CM864,'Banco de dados'!$B:$B,'Banco de dados'!$H:$H)</f>
        <v>0</v>
      </c>
      <c r="CR864" s="24">
        <f>_xlfn.XLOOKUP(CK864,'Banco de dados'!$B:$B,'Banco de dados'!$F:$F)</f>
        <v>5270</v>
      </c>
      <c r="CS864" s="24">
        <f>_xlfn.XLOOKUP(CM864,'Banco de dados'!$B:$B,'Banco de dados'!$F:$F)</f>
        <v>0</v>
      </c>
      <c r="CT864" s="25">
        <v>0</v>
      </c>
      <c r="CU864" s="25"/>
      <c r="CV864" s="24" t="str">
        <f>IF(AI864&lt;=0.5,"Curto I",IF(AND(AI864&gt;='Braços de IP'!$B$9,AI864&lt;='Braços de IP'!$D$9),'Braços de IP'!$E$9,IF(AND(AI864&gt;='Braços de IP'!$B$10,AI864&lt;='Braços de IP'!$D$10),'Braços de IP'!$E$10,IF(AND(AI864&gt;='Braços de IP'!$B$11,AI864&lt;='Braços de IP'!$D$11),'Braços de IP'!$E$11,IF(AND(AI864&gt;='Braços de IP'!$B$12,AI864&lt;='Braços de IP'!$D$12),'Braços de IP'!$E$12,IF(AND(AI864&gt;='Braços de IP'!$B$13,AI864&lt;='Braços de IP'!$D$13),'Braços de IP'!$E$13,IF(AND(AI864&gt;='Braços de IP'!$B$14,AI864&lt;='Braços de IP'!$D$14),'Braços de IP'!$E$14,"ERRO")))))))</f>
        <v>Curto II</v>
      </c>
      <c r="CW864" s="25"/>
      <c r="CX864" s="24" t="str">
        <f>IF($CW864="","",VLOOKUP($CW864,'Braços de IP'!$E$9:$I$15,2,0))</f>
        <v/>
      </c>
      <c r="CY864" s="27" t="str">
        <f>IF($CW864="","",VLOOKUP($CW864,'Braços de IP'!$E$9:$I$15,5,0))</f>
        <v/>
      </c>
      <c r="CZ864" s="24"/>
      <c r="DA864" s="24"/>
      <c r="DB864" s="24"/>
      <c r="DC864" s="24"/>
      <c r="DD864" s="24"/>
      <c r="DE864" s="24"/>
      <c r="DF864" s="28">
        <f t="shared" si="470"/>
        <v>31</v>
      </c>
      <c r="DG864" s="29">
        <f t="shared" si="471"/>
        <v>100</v>
      </c>
      <c r="DH864" s="28">
        <f t="shared" si="472"/>
        <v>131</v>
      </c>
      <c r="DI864" s="30">
        <f t="shared" si="473"/>
        <v>0.69</v>
      </c>
      <c r="DJ864" s="31"/>
      <c r="DK864" s="32"/>
      <c r="DL864" s="15" t="s">
        <v>141</v>
      </c>
      <c r="DM864" s="15"/>
      <c r="DO864" s="33">
        <f t="shared" si="474"/>
        <v>0.7350427350427351</v>
      </c>
    </row>
    <row r="865" spans="1:119" ht="15.75" hidden="1" customHeight="1" x14ac:dyDescent="0.3">
      <c r="C865" t="s">
        <v>1006</v>
      </c>
      <c r="D865" s="15">
        <v>288</v>
      </c>
      <c r="E865" s="15" t="s">
        <v>164</v>
      </c>
      <c r="F865" s="15" t="s">
        <v>461</v>
      </c>
      <c r="G865" s="15">
        <v>-30.008303389999998</v>
      </c>
      <c r="H865" s="15">
        <v>-50.134921669999997</v>
      </c>
      <c r="I865" s="15" t="s">
        <v>134</v>
      </c>
      <c r="J865" s="15" t="s">
        <v>135</v>
      </c>
      <c r="K865" s="15">
        <v>0</v>
      </c>
      <c r="L865" s="15" t="s">
        <v>148</v>
      </c>
      <c r="M865" s="15">
        <v>100</v>
      </c>
      <c r="N865" s="15">
        <v>17</v>
      </c>
      <c r="O865" s="15">
        <v>0</v>
      </c>
      <c r="P865" s="15">
        <f t="shared" si="468"/>
        <v>200</v>
      </c>
      <c r="Q865" s="20">
        <v>2</v>
      </c>
      <c r="R865" s="16">
        <v>0</v>
      </c>
      <c r="S865" s="16">
        <v>7</v>
      </c>
      <c r="T865" s="15"/>
      <c r="U865" s="15"/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>
        <v>0</v>
      </c>
      <c r="AB865" s="15">
        <v>0</v>
      </c>
      <c r="AC865" s="15" t="s">
        <v>138</v>
      </c>
      <c r="AD865" s="15" t="s">
        <v>139</v>
      </c>
      <c r="AE865" s="15">
        <v>38.700000000000003</v>
      </c>
      <c r="AF865" s="15">
        <v>7</v>
      </c>
      <c r="AG865" s="15">
        <v>1</v>
      </c>
      <c r="AH865" s="15">
        <v>0.3</v>
      </c>
      <c r="AI865" s="15">
        <v>1.3</v>
      </c>
      <c r="AJ865" s="16">
        <f t="shared" si="446"/>
        <v>1</v>
      </c>
      <c r="AK865" s="16" t="s">
        <v>135</v>
      </c>
      <c r="AL865" s="16" t="s">
        <v>135</v>
      </c>
      <c r="AM865" s="15" t="s">
        <v>140</v>
      </c>
      <c r="AN865" s="16">
        <f t="shared" si="447"/>
        <v>2</v>
      </c>
      <c r="AO865" s="16">
        <v>0</v>
      </c>
      <c r="AP865" s="16">
        <v>0</v>
      </c>
      <c r="AQ865" s="16">
        <v>0</v>
      </c>
      <c r="AR865" s="16">
        <v>0</v>
      </c>
      <c r="AS865" s="16">
        <v>0</v>
      </c>
      <c r="AT865" s="16" t="s">
        <v>135</v>
      </c>
      <c r="AU865" s="17">
        <f t="shared" si="448"/>
        <v>0</v>
      </c>
      <c r="AV865" s="17"/>
      <c r="AW865" s="17">
        <f>VLOOKUP(I865,ABNT5101!$I$3:$J$9,2)</f>
        <v>7.5</v>
      </c>
      <c r="AX865" s="17">
        <f>VLOOKUP(I865,ABNT5101!$I$3:$M$9,5)</f>
        <v>0.18</v>
      </c>
      <c r="AY865" s="131" t="str">
        <f>_xlfn.XLOOKUP(I865,ABNT5101!$I:$I,ABNT5101!$L:$L)</f>
        <v>-</v>
      </c>
      <c r="AZ865" s="131">
        <f>_xlfn.XLOOKUP(I865,ABNT5101!$I:$I,ABNT5101!M:M)</f>
        <v>0.18</v>
      </c>
      <c r="BA865" s="131" t="str">
        <f>_xlfn.XLOOKUP(I865,ABNT5101!$I:$I,ABNT5101!N:N)</f>
        <v>-</v>
      </c>
      <c r="BB865" s="131">
        <f>_xlfn.XLOOKUP(I865,ABNT5101!$I:$I,ABNT5101!O:O)</f>
        <v>16</v>
      </c>
      <c r="BC865" s="18" t="str">
        <f t="shared" si="449"/>
        <v>ATENDE</v>
      </c>
      <c r="BD865" s="19">
        <f t="shared" si="450"/>
        <v>2.533333333333343E-2</v>
      </c>
      <c r="BE865" s="19">
        <f t="shared" si="451"/>
        <v>0.72222222222222232</v>
      </c>
      <c r="BF865" s="19" t="str">
        <f t="shared" si="452"/>
        <v>-</v>
      </c>
      <c r="BG865" s="20">
        <v>7.69</v>
      </c>
      <c r="BH865" s="20">
        <v>0.31</v>
      </c>
      <c r="BI865" s="20"/>
      <c r="BJ865" s="20"/>
      <c r="BK865" s="21"/>
      <c r="BL865" s="20"/>
      <c r="BM865" s="18" t="str">
        <f t="shared" si="453"/>
        <v>ATENDE</v>
      </c>
      <c r="BN865" s="18" t="str">
        <f t="shared" si="454"/>
        <v>ATENDE</v>
      </c>
      <c r="BO865" s="18" t="str">
        <f t="shared" si="455"/>
        <v>ATENDE</v>
      </c>
      <c r="BP865" s="18" t="str">
        <f t="shared" si="456"/>
        <v>ATENDE</v>
      </c>
      <c r="BQ865" s="22" t="str">
        <f t="shared" si="457"/>
        <v>C5</v>
      </c>
      <c r="BR865" s="22" t="s">
        <v>135</v>
      </c>
      <c r="BS865" s="23" t="e">
        <f t="shared" si="458"/>
        <v>#VALUE!</v>
      </c>
      <c r="BT865" s="20"/>
      <c r="BU865" s="20"/>
      <c r="BV865" s="132" t="str">
        <f>IF(BR865="-","-",_xlfn.XLOOKUP(BR865,ABNT5101!$B$4:$B$9,ABNT5101!$C$4:$C$9))</f>
        <v>-</v>
      </c>
      <c r="BW865" s="132" t="str">
        <f>IF(BR865="-","-",_xlfn.XLOOKUP(BR865,ABNT5101!$B$4:$B$9,ABNT5101!$D$4:$D$9))</f>
        <v>-</v>
      </c>
      <c r="BX865" s="18" t="str">
        <f t="shared" si="459"/>
        <v>-</v>
      </c>
      <c r="BY865" s="18" t="str">
        <f t="shared" si="460"/>
        <v>-</v>
      </c>
      <c r="BZ865" s="18" t="str">
        <f t="shared" si="461"/>
        <v>-</v>
      </c>
      <c r="CA865" s="22" t="str">
        <f t="shared" si="476"/>
        <v>-</v>
      </c>
      <c r="CB865" s="23" t="e">
        <f t="shared" si="462"/>
        <v>#VALUE!</v>
      </c>
      <c r="CC865" s="22"/>
      <c r="CD865" s="22"/>
      <c r="CE865" s="130" t="str">
        <f>IF(CA865="-","-",_xlfn.XLOOKUP(CA865,ABNT5101!$B$4:$B$9,ABNT5101!$C$4:$C$9))</f>
        <v>-</v>
      </c>
      <c r="CF865" s="130" t="str">
        <f>IF(CA865="-","-",_xlfn.XLOOKUP(CA865,ABNT5101!$B$4:$B$9,ABNT5101!$D$4:$D$9))</f>
        <v>-</v>
      </c>
      <c r="CG865" s="18" t="str">
        <f t="shared" si="463"/>
        <v>-</v>
      </c>
      <c r="CH865" s="18" t="str">
        <f t="shared" si="464"/>
        <v>-</v>
      </c>
      <c r="CI865" s="18" t="str">
        <f t="shared" si="465"/>
        <v>-</v>
      </c>
      <c r="CJ865" s="133" t="str">
        <f>_xlfn.XLOOKUP(CK865,'Banco de dados'!$B:$B,'Banco de dados'!$D:$D)</f>
        <v>TECNOWATT</v>
      </c>
      <c r="CK865" s="25" t="s">
        <v>824</v>
      </c>
      <c r="CL865" s="24" t="str">
        <f>_xlfn.XLOOKUP(CK865,'Banco de dados'!$B:$B,'Banco de dados'!$E:$E)</f>
        <v>SIGSAGPTLRRSSNDL_30W_38IBBRS
1-10C1MUN6.5</v>
      </c>
      <c r="CM865" s="24"/>
      <c r="CN865" s="24" t="e">
        <f>IF(CM865="-","-",_xlfn.XLOOKUP(CM865,'Banco de dados'!$B:$B,'Banco de dados'!$E:$E))</f>
        <v>#N/A</v>
      </c>
      <c r="CO865" s="26">
        <f t="shared" si="469"/>
        <v>1</v>
      </c>
      <c r="CP865" s="24">
        <f>_xlfn.XLOOKUP(CK865,'Banco de dados'!$B:$B,'Banco de dados'!$H:$H)</f>
        <v>30</v>
      </c>
      <c r="CQ865" s="24">
        <f>_xlfn.XLOOKUP(CM865,'Banco de dados'!$B:$B,'Banco de dados'!$H:$H)</f>
        <v>0</v>
      </c>
      <c r="CR865" s="24">
        <f>_xlfn.XLOOKUP(CK865,'Banco de dados'!$B:$B,'Banco de dados'!$F:$F)</f>
        <v>5266</v>
      </c>
      <c r="CS865" s="24">
        <f>_xlfn.XLOOKUP(CM865,'Banco de dados'!$B:$B,'Banco de dados'!$F:$F)</f>
        <v>0</v>
      </c>
      <c r="CT865" s="25">
        <v>0</v>
      </c>
      <c r="CU865" s="25"/>
      <c r="CV865" s="24" t="str">
        <f>IF(AI865&lt;=0.5,"Curto I",IF(AND(AI865&gt;='Braços de IP'!$B$9,AI865&lt;='Braços de IP'!$D$9),'Braços de IP'!$E$9,IF(AND(AI865&gt;='Braços de IP'!$B$10,AI865&lt;='Braços de IP'!$D$10),'Braços de IP'!$E$10,IF(AND(AI865&gt;='Braços de IP'!$B$11,AI865&lt;='Braços de IP'!$D$11),'Braços de IP'!$E$11,IF(AND(AI865&gt;='Braços de IP'!$B$12,AI865&lt;='Braços de IP'!$D$12),'Braços de IP'!$E$12,IF(AND(AI865&gt;='Braços de IP'!$B$13,AI865&lt;='Braços de IP'!$D$13),'Braços de IP'!$E$13,IF(AND(AI865&gt;='Braços de IP'!$B$14,AI865&lt;='Braços de IP'!$D$14),'Braços de IP'!$E$14,"ERRO")))))))</f>
        <v>Curto II</v>
      </c>
      <c r="CW865" s="25"/>
      <c r="CX865" s="24" t="str">
        <f>IF($CW865="","",VLOOKUP($CW865,'Braços de IP'!$E$9:$I$15,2,0))</f>
        <v/>
      </c>
      <c r="CY865" s="27" t="str">
        <f>IF($CW865="","",VLOOKUP($CW865,'Braços de IP'!$E$9:$I$15,5,0))</f>
        <v/>
      </c>
      <c r="CZ865" s="24"/>
      <c r="DA865" s="24"/>
      <c r="DB865" s="24"/>
      <c r="DC865" s="24"/>
      <c r="DD865" s="24"/>
      <c r="DE865" s="24"/>
      <c r="DF865" s="28">
        <f t="shared" si="470"/>
        <v>30</v>
      </c>
      <c r="DG865" s="29">
        <f t="shared" si="471"/>
        <v>100</v>
      </c>
      <c r="DH865" s="28">
        <f t="shared" si="472"/>
        <v>130</v>
      </c>
      <c r="DI865" s="30">
        <f t="shared" si="473"/>
        <v>0.7</v>
      </c>
      <c r="DJ865" s="31"/>
      <c r="DK865" s="32"/>
      <c r="DL865" s="15" t="s">
        <v>141</v>
      </c>
      <c r="DM865" s="15"/>
      <c r="DO865" s="33">
        <f t="shared" si="474"/>
        <v>0.74358974358974361</v>
      </c>
    </row>
    <row r="866" spans="1:119" ht="15.75" hidden="1" customHeight="1" x14ac:dyDescent="0.3">
      <c r="C866" t="s">
        <v>1006</v>
      </c>
      <c r="D866" s="15">
        <v>289</v>
      </c>
      <c r="E866" s="15" t="s">
        <v>132</v>
      </c>
      <c r="F866" s="15" t="s">
        <v>462</v>
      </c>
      <c r="G866" s="15">
        <v>-30.00782757</v>
      </c>
      <c r="H866" s="15">
        <v>-50.135441810000003</v>
      </c>
      <c r="I866" s="15" t="s">
        <v>154</v>
      </c>
      <c r="J866" s="15" t="s">
        <v>135</v>
      </c>
      <c r="K866" s="15" t="s">
        <v>136</v>
      </c>
      <c r="L866" s="15" t="s">
        <v>148</v>
      </c>
      <c r="M866" s="15">
        <v>100</v>
      </c>
      <c r="N866" s="15">
        <v>17</v>
      </c>
      <c r="O866" s="15">
        <v>0</v>
      </c>
      <c r="P866" s="15">
        <f t="shared" si="468"/>
        <v>200</v>
      </c>
      <c r="Q866" s="20">
        <v>2</v>
      </c>
      <c r="R866" s="16">
        <v>2.5</v>
      </c>
      <c r="S866" s="16">
        <v>7</v>
      </c>
      <c r="T866" s="15"/>
      <c r="U866" s="15"/>
      <c r="V866" s="15">
        <v>0</v>
      </c>
      <c r="W866" s="15">
        <v>2.5</v>
      </c>
      <c r="X866" s="15">
        <v>0</v>
      </c>
      <c r="Y866" s="15">
        <v>0</v>
      </c>
      <c r="Z866" s="15">
        <v>0</v>
      </c>
      <c r="AA866" s="15">
        <v>0</v>
      </c>
      <c r="AB866" s="15">
        <v>0</v>
      </c>
      <c r="AC866" s="15" t="s">
        <v>138</v>
      </c>
      <c r="AD866" s="15" t="s">
        <v>139</v>
      </c>
      <c r="AE866" s="15">
        <v>36.6</v>
      </c>
      <c r="AF866" s="15">
        <v>7</v>
      </c>
      <c r="AG866" s="15">
        <v>1</v>
      </c>
      <c r="AH866" s="15">
        <v>0.5</v>
      </c>
      <c r="AI866" s="15">
        <v>1.3</v>
      </c>
      <c r="AJ866" s="16">
        <f t="shared" si="446"/>
        <v>0.8</v>
      </c>
      <c r="AK866" s="16" t="s">
        <v>135</v>
      </c>
      <c r="AL866" s="16" t="s">
        <v>135</v>
      </c>
      <c r="AM866" s="15" t="s">
        <v>140</v>
      </c>
      <c r="AN866" s="16">
        <f t="shared" si="447"/>
        <v>2</v>
      </c>
      <c r="AO866" s="16">
        <v>0</v>
      </c>
      <c r="AP866" s="16">
        <v>0</v>
      </c>
      <c r="AQ866" s="16">
        <v>0</v>
      </c>
      <c r="AR866" s="16">
        <v>0</v>
      </c>
      <c r="AS866" s="16">
        <v>0</v>
      </c>
      <c r="AT866" s="16" t="s">
        <v>135</v>
      </c>
      <c r="AU866" s="17">
        <f t="shared" si="448"/>
        <v>0</v>
      </c>
      <c r="AV866" s="17"/>
      <c r="AW866" s="17">
        <f>VLOOKUP(I866,ABNT5101!$I$3:$J$9,2)</f>
        <v>10</v>
      </c>
      <c r="AX866" s="17">
        <f>VLOOKUP(I866,ABNT5101!$I$3:$M$9,5)</f>
        <v>0.18</v>
      </c>
      <c r="AY866" s="131" t="str">
        <f>_xlfn.XLOOKUP(I866,ABNT5101!$I:$I,ABNT5101!$L:$L)</f>
        <v>-</v>
      </c>
      <c r="AZ866" s="131">
        <f>_xlfn.XLOOKUP(I866,ABNT5101!$I:$I,ABNT5101!M:M)</f>
        <v>0.18</v>
      </c>
      <c r="BA866" s="131" t="str">
        <f>_xlfn.XLOOKUP(I866,ABNT5101!$I:$I,ABNT5101!N:N)</f>
        <v>-</v>
      </c>
      <c r="BB866" s="131">
        <f>_xlfn.XLOOKUP(I866,ABNT5101!$I:$I,ABNT5101!O:O)</f>
        <v>16</v>
      </c>
      <c r="BC866" s="18" t="str">
        <f t="shared" si="449"/>
        <v>ATENDE</v>
      </c>
      <c r="BD866" s="19">
        <f t="shared" si="450"/>
        <v>8.999999999999897E-3</v>
      </c>
      <c r="BE866" s="19">
        <f t="shared" si="451"/>
        <v>0.88888888888888906</v>
      </c>
      <c r="BF866" s="19" t="str">
        <f t="shared" si="452"/>
        <v>-</v>
      </c>
      <c r="BG866" s="35">
        <v>10.09</v>
      </c>
      <c r="BH866" s="35">
        <v>0.34</v>
      </c>
      <c r="BI866" s="20"/>
      <c r="BJ866" s="20"/>
      <c r="BK866" s="21"/>
      <c r="BL866" s="20"/>
      <c r="BM866" s="18" t="str">
        <f t="shared" si="453"/>
        <v>ATENDE</v>
      </c>
      <c r="BN866" s="18" t="str">
        <f t="shared" si="454"/>
        <v>ATENDE</v>
      </c>
      <c r="BO866" s="18" t="str">
        <f t="shared" si="455"/>
        <v>ATENDE</v>
      </c>
      <c r="BP866" s="18" t="str">
        <f t="shared" si="456"/>
        <v>ATENDE</v>
      </c>
      <c r="BQ866" s="22" t="str">
        <f t="shared" si="457"/>
        <v>C4</v>
      </c>
      <c r="BR866" s="22" t="str">
        <f t="shared" ref="BR866:BR874" si="477">K866</f>
        <v>P6</v>
      </c>
      <c r="BS866" s="23">
        <f t="shared" si="458"/>
        <v>1.8766666666666669</v>
      </c>
      <c r="BT866" s="20">
        <v>8.6300000000000008</v>
      </c>
      <c r="BU866" s="20">
        <v>2.63</v>
      </c>
      <c r="BV866" s="132">
        <f>IF(BR866="-","-",_xlfn.XLOOKUP(BR866,ABNT5101!$B$4:$B$9,ABNT5101!$C$4:$C$9))</f>
        <v>3</v>
      </c>
      <c r="BW866" s="132">
        <f>IF(BR866="-","-",_xlfn.XLOOKUP(BR866,ABNT5101!$B$4:$B$9,ABNT5101!$D$4:$D$9))</f>
        <v>0.6</v>
      </c>
      <c r="BX866" s="18" t="str">
        <f t="shared" si="459"/>
        <v>ATENDE</v>
      </c>
      <c r="BY866" s="18" t="str">
        <f t="shared" si="460"/>
        <v>ATENDE</v>
      </c>
      <c r="BZ866" s="18" t="str">
        <f t="shared" si="461"/>
        <v>ATENDE</v>
      </c>
      <c r="CA866" s="22" t="str">
        <f t="shared" si="476"/>
        <v>P6</v>
      </c>
      <c r="CB866" s="23">
        <f t="shared" si="462"/>
        <v>0.95333333333333337</v>
      </c>
      <c r="CC866" s="22">
        <v>5.86</v>
      </c>
      <c r="CD866" s="22">
        <v>2.58</v>
      </c>
      <c r="CE866" s="130">
        <f>IF(CA866="-","-",_xlfn.XLOOKUP(CA866,ABNT5101!$B$4:$B$9,ABNT5101!$C$4:$C$9))</f>
        <v>3</v>
      </c>
      <c r="CF866" s="130">
        <f>IF(CA866="-","-",_xlfn.XLOOKUP(CA866,ABNT5101!$B$4:$B$9,ABNT5101!$D$4:$D$9))</f>
        <v>0.6</v>
      </c>
      <c r="CG866" s="18" t="str">
        <f t="shared" si="463"/>
        <v>ATENDE</v>
      </c>
      <c r="CH866" s="18" t="str">
        <f t="shared" si="464"/>
        <v>ATENDE</v>
      </c>
      <c r="CI866" s="18" t="str">
        <f t="shared" si="465"/>
        <v>ATENDE</v>
      </c>
      <c r="CJ866" s="133" t="str">
        <f>_xlfn.XLOOKUP(CK866,'Banco de dados'!$B:$B,'Banco de dados'!$D:$D)</f>
        <v>LEDSTAR</v>
      </c>
      <c r="CK866" s="36" t="s">
        <v>711</v>
      </c>
      <c r="CL866" s="24" t="str">
        <f>_xlfn.XLOOKUP(CK866,'Banco de dados'!$B:$B,'Banco de dados'!$E:$E)</f>
        <v>LUM LED SL VT 9.1 44W</v>
      </c>
      <c r="CM866" s="24"/>
      <c r="CN866" s="24" t="e">
        <f>IF(CM866="-","-",_xlfn.XLOOKUP(CM866,'Banco de dados'!$B:$B,'Banco de dados'!$E:$E))</f>
        <v>#N/A</v>
      </c>
      <c r="CO866" s="26">
        <f t="shared" si="469"/>
        <v>1</v>
      </c>
      <c r="CP866" s="24">
        <f>_xlfn.XLOOKUP(CK866,'Banco de dados'!$B:$B,'Banco de dados'!$H:$H)</f>
        <v>44</v>
      </c>
      <c r="CQ866" s="24">
        <f>_xlfn.XLOOKUP(CM866,'Banco de dados'!$B:$B,'Banco de dados'!$H:$H)</f>
        <v>0</v>
      </c>
      <c r="CR866" s="24">
        <f>_xlfn.XLOOKUP(CK866,'Banco de dados'!$B:$B,'Banco de dados'!$F:$F)</f>
        <v>7657.99</v>
      </c>
      <c r="CS866" s="24">
        <f>_xlfn.XLOOKUP(CM866,'Banco de dados'!$B:$B,'Banco de dados'!$F:$F)</f>
        <v>0</v>
      </c>
      <c r="CT866" s="25">
        <v>0</v>
      </c>
      <c r="CU866" s="25"/>
      <c r="CV866" s="24" t="str">
        <f>IF(AI866&lt;=0.5,"Curto I",IF(AND(AI866&gt;='Braços de IP'!$B$9,AI866&lt;='Braços de IP'!$D$9),'Braços de IP'!$E$9,IF(AND(AI866&gt;='Braços de IP'!$B$10,AI866&lt;='Braços de IP'!$D$10),'Braços de IP'!$E$10,IF(AND(AI866&gt;='Braços de IP'!$B$11,AI866&lt;='Braços de IP'!$D$11),'Braços de IP'!$E$11,IF(AND(AI866&gt;='Braços de IP'!$B$12,AI866&lt;='Braços de IP'!$D$12),'Braços de IP'!$E$12,IF(AND(AI866&gt;='Braços de IP'!$B$13,AI866&lt;='Braços de IP'!$D$13),'Braços de IP'!$E$13,IF(AND(AI866&gt;='Braços de IP'!$B$14,AI866&lt;='Braços de IP'!$D$14),'Braços de IP'!$E$14,"ERRO")))))))</f>
        <v>Curto II</v>
      </c>
      <c r="CW866" s="25"/>
      <c r="CX866" s="24" t="str">
        <f>IF($CW866="","",VLOOKUP($CW866,'Braços de IP'!$E$9:$I$15,2,0))</f>
        <v/>
      </c>
      <c r="CY866" s="27" t="str">
        <f>IF($CW866="","",VLOOKUP($CW866,'Braços de IP'!$E$9:$I$15,5,0))</f>
        <v/>
      </c>
      <c r="CZ866" s="24"/>
      <c r="DA866" s="24"/>
      <c r="DB866" s="24"/>
      <c r="DC866" s="24"/>
      <c r="DD866" s="24"/>
      <c r="DE866" s="24"/>
      <c r="DF866" s="28">
        <f t="shared" si="470"/>
        <v>44</v>
      </c>
      <c r="DG866" s="29">
        <f t="shared" si="471"/>
        <v>100</v>
      </c>
      <c r="DH866" s="28">
        <f t="shared" si="472"/>
        <v>144</v>
      </c>
      <c r="DI866" s="30">
        <f t="shared" si="473"/>
        <v>0.56000000000000005</v>
      </c>
      <c r="DJ866" s="31"/>
      <c r="DK866" s="32"/>
      <c r="DL866" s="15" t="s">
        <v>141</v>
      </c>
      <c r="DM866" s="15"/>
      <c r="DO866" s="33">
        <f t="shared" si="474"/>
        <v>0.62393162393162394</v>
      </c>
    </row>
    <row r="867" spans="1:119" ht="15.75" hidden="1" customHeight="1" x14ac:dyDescent="0.3">
      <c r="C867" t="s">
        <v>1006</v>
      </c>
      <c r="D867" s="15">
        <v>289</v>
      </c>
      <c r="E867" s="15" t="s">
        <v>132</v>
      </c>
      <c r="F867" s="15" t="s">
        <v>462</v>
      </c>
      <c r="G867" s="15">
        <v>-30.00782757</v>
      </c>
      <c r="H867" s="15">
        <v>-50.135441810000003</v>
      </c>
      <c r="I867" s="15" t="s">
        <v>154</v>
      </c>
      <c r="J867" s="15" t="s">
        <v>135</v>
      </c>
      <c r="K867" s="15" t="s">
        <v>136</v>
      </c>
      <c r="L867" s="15" t="s">
        <v>148</v>
      </c>
      <c r="M867" s="15">
        <v>100</v>
      </c>
      <c r="N867" s="15">
        <v>17</v>
      </c>
      <c r="O867" s="15">
        <v>0</v>
      </c>
      <c r="P867" s="15">
        <f t="shared" si="468"/>
        <v>200</v>
      </c>
      <c r="Q867" s="20">
        <v>2</v>
      </c>
      <c r="R867" s="16">
        <v>2.5</v>
      </c>
      <c r="S867" s="16">
        <v>7</v>
      </c>
      <c r="T867" s="15"/>
      <c r="U867" s="15"/>
      <c r="V867" s="15">
        <v>0</v>
      </c>
      <c r="W867" s="15">
        <v>2.5</v>
      </c>
      <c r="X867" s="15">
        <v>0</v>
      </c>
      <c r="Y867" s="15">
        <v>0</v>
      </c>
      <c r="Z867" s="15">
        <v>0</v>
      </c>
      <c r="AA867" s="15">
        <v>0</v>
      </c>
      <c r="AB867" s="15">
        <v>0</v>
      </c>
      <c r="AC867" s="15" t="s">
        <v>138</v>
      </c>
      <c r="AD867" s="15" t="s">
        <v>139</v>
      </c>
      <c r="AE867" s="15">
        <v>36.6</v>
      </c>
      <c r="AF867" s="15">
        <v>7</v>
      </c>
      <c r="AG867" s="15">
        <v>1</v>
      </c>
      <c r="AH867" s="15">
        <v>0.5</v>
      </c>
      <c r="AI867" s="15">
        <v>1.3</v>
      </c>
      <c r="AJ867" s="16">
        <f t="shared" si="446"/>
        <v>0.8</v>
      </c>
      <c r="AK867" s="16" t="s">
        <v>135</v>
      </c>
      <c r="AL867" s="16" t="s">
        <v>135</v>
      </c>
      <c r="AM867" s="15" t="s">
        <v>140</v>
      </c>
      <c r="AN867" s="16">
        <f t="shared" si="447"/>
        <v>2</v>
      </c>
      <c r="AO867" s="16">
        <v>0</v>
      </c>
      <c r="AP867" s="16">
        <v>0</v>
      </c>
      <c r="AQ867" s="16">
        <v>0</v>
      </c>
      <c r="AR867" s="16">
        <v>0</v>
      </c>
      <c r="AS867" s="16">
        <v>0</v>
      </c>
      <c r="AT867" s="16" t="s">
        <v>135</v>
      </c>
      <c r="AU867" s="17">
        <f t="shared" si="448"/>
        <v>0</v>
      </c>
      <c r="AV867" s="17"/>
      <c r="AW867" s="17">
        <f>VLOOKUP(I867,ABNT5101!$I$3:$J$9,2)</f>
        <v>10</v>
      </c>
      <c r="AX867" s="17">
        <f>VLOOKUP(I867,ABNT5101!$I$3:$M$9,5)</f>
        <v>0.18</v>
      </c>
      <c r="AY867" s="131" t="str">
        <f>_xlfn.XLOOKUP(I867,ABNT5101!$I:$I,ABNT5101!$L:$L)</f>
        <v>-</v>
      </c>
      <c r="AZ867" s="131">
        <f>_xlfn.XLOOKUP(I867,ABNT5101!$I:$I,ABNT5101!M:M)</f>
        <v>0.18</v>
      </c>
      <c r="BA867" s="131" t="str">
        <f>_xlfn.XLOOKUP(I867,ABNT5101!$I:$I,ABNT5101!N:N)</f>
        <v>-</v>
      </c>
      <c r="BB867" s="131">
        <f>_xlfn.XLOOKUP(I867,ABNT5101!$I:$I,ABNT5101!O:O)</f>
        <v>16</v>
      </c>
      <c r="BC867" s="18" t="str">
        <f t="shared" si="449"/>
        <v>ATENDE</v>
      </c>
      <c r="BD867" s="19">
        <f t="shared" si="450"/>
        <v>0.40500000000000003</v>
      </c>
      <c r="BE867" s="19">
        <f t="shared" si="451"/>
        <v>1.0555555555555558</v>
      </c>
      <c r="BF867" s="19" t="str">
        <f t="shared" si="452"/>
        <v>-</v>
      </c>
      <c r="BG867" s="35">
        <v>14.05</v>
      </c>
      <c r="BH867" s="35">
        <v>0.37</v>
      </c>
      <c r="BI867" s="20"/>
      <c r="BJ867" s="20"/>
      <c r="BK867" s="21"/>
      <c r="BL867" s="20"/>
      <c r="BM867" s="18" t="str">
        <f t="shared" si="453"/>
        <v>ATENDE</v>
      </c>
      <c r="BN867" s="18" t="str">
        <f t="shared" si="454"/>
        <v>ATENDE</v>
      </c>
      <c r="BO867" s="18" t="str">
        <f t="shared" si="455"/>
        <v>ATENDE</v>
      </c>
      <c r="BP867" s="18" t="str">
        <f t="shared" si="456"/>
        <v>ATENDE</v>
      </c>
      <c r="BQ867" s="22" t="str">
        <f t="shared" si="457"/>
        <v>C4</v>
      </c>
      <c r="BR867" s="22" t="str">
        <f t="shared" si="477"/>
        <v>P6</v>
      </c>
      <c r="BS867" s="23">
        <f t="shared" si="458"/>
        <v>2.8033333333333332</v>
      </c>
      <c r="BT867" s="20">
        <v>11.41</v>
      </c>
      <c r="BU867" s="20">
        <v>2.4700000000000002</v>
      </c>
      <c r="BV867" s="132">
        <f>IF(BR867="-","-",_xlfn.XLOOKUP(BR867,ABNT5101!$B$4:$B$9,ABNT5101!$C$4:$C$9))</f>
        <v>3</v>
      </c>
      <c r="BW867" s="132">
        <f>IF(BR867="-","-",_xlfn.XLOOKUP(BR867,ABNT5101!$B$4:$B$9,ABNT5101!$D$4:$D$9))</f>
        <v>0.6</v>
      </c>
      <c r="BX867" s="18" t="str">
        <f t="shared" si="459"/>
        <v>ATENDE</v>
      </c>
      <c r="BY867" s="18" t="str">
        <f t="shared" si="460"/>
        <v>ATENDE</v>
      </c>
      <c r="BZ867" s="18" t="str">
        <f t="shared" si="461"/>
        <v>ATENDE</v>
      </c>
      <c r="CA867" s="22" t="str">
        <f t="shared" si="476"/>
        <v>P6</v>
      </c>
      <c r="CB867" s="23">
        <f t="shared" si="462"/>
        <v>1.58</v>
      </c>
      <c r="CC867" s="22">
        <v>7.74</v>
      </c>
      <c r="CD867" s="22">
        <v>4.84</v>
      </c>
      <c r="CE867" s="130">
        <f>IF(CA867="-","-",_xlfn.XLOOKUP(CA867,ABNT5101!$B$4:$B$9,ABNT5101!$C$4:$C$9))</f>
        <v>3</v>
      </c>
      <c r="CF867" s="130">
        <f>IF(CA867="-","-",_xlfn.XLOOKUP(CA867,ABNT5101!$B$4:$B$9,ABNT5101!$D$4:$D$9))</f>
        <v>0.6</v>
      </c>
      <c r="CG867" s="18" t="str">
        <f t="shared" si="463"/>
        <v>ATENDE</v>
      </c>
      <c r="CH867" s="18" t="str">
        <f t="shared" si="464"/>
        <v>ATENDE</v>
      </c>
      <c r="CI867" s="18" t="str">
        <f t="shared" si="465"/>
        <v>ATENDE</v>
      </c>
      <c r="CJ867" s="133" t="str">
        <f>_xlfn.XLOOKUP(CK867,'Banco de dados'!$B:$B,'Banco de dados'!$D:$D)</f>
        <v>SX LIGHTING</v>
      </c>
      <c r="CK867" s="36" t="s">
        <v>805</v>
      </c>
      <c r="CL867" s="24" t="str">
        <f>_xlfn.XLOOKUP(CK867,'Banco de dados'!$B:$B,'Banco de dados'!$E:$E)</f>
        <v>SXINEVO050K40L12CZF7PHF</v>
      </c>
      <c r="CM867" s="24"/>
      <c r="CN867" s="24" t="e">
        <f>IF(CM867="-","-",_xlfn.XLOOKUP(CM867,'Banco de dados'!$B:$B,'Banco de dados'!$E:$E))</f>
        <v>#N/A</v>
      </c>
      <c r="CO867" s="26">
        <f t="shared" si="469"/>
        <v>1</v>
      </c>
      <c r="CP867" s="24">
        <f>_xlfn.XLOOKUP(CK867,'Banco de dados'!$B:$B,'Banco de dados'!$H:$H)</f>
        <v>50</v>
      </c>
      <c r="CQ867" s="24">
        <f>_xlfn.XLOOKUP(CM867,'Banco de dados'!$B:$B,'Banco de dados'!$H:$H)</f>
        <v>0</v>
      </c>
      <c r="CR867" s="24">
        <f>_xlfn.XLOOKUP(CK867,'Banco de dados'!$B:$B,'Banco de dados'!$F:$F)</f>
        <v>8650</v>
      </c>
      <c r="CS867" s="24">
        <f>_xlfn.XLOOKUP(CM867,'Banco de dados'!$B:$B,'Banco de dados'!$F:$F)</f>
        <v>0</v>
      </c>
      <c r="CT867" s="25">
        <v>0</v>
      </c>
      <c r="CU867" s="25"/>
      <c r="CV867" s="24" t="str">
        <f>IF(AI867&lt;=0.5,"Curto I",IF(AND(AI867&gt;='Braços de IP'!$B$9,AI867&lt;='Braços de IP'!$D$9),'Braços de IP'!$E$9,IF(AND(AI867&gt;='Braços de IP'!$B$10,AI867&lt;='Braços de IP'!$D$10),'Braços de IP'!$E$10,IF(AND(AI867&gt;='Braços de IP'!$B$11,AI867&lt;='Braços de IP'!$D$11),'Braços de IP'!$E$11,IF(AND(AI867&gt;='Braços de IP'!$B$12,AI867&lt;='Braços de IP'!$D$12),'Braços de IP'!$E$12,IF(AND(AI867&gt;='Braços de IP'!$B$13,AI867&lt;='Braços de IP'!$D$13),'Braços de IP'!$E$13,IF(AND(AI867&gt;='Braços de IP'!$B$14,AI867&lt;='Braços de IP'!$D$14),'Braços de IP'!$E$14,"ERRO")))))))</f>
        <v>Curto II</v>
      </c>
      <c r="CW867" s="25"/>
      <c r="CX867" s="24" t="str">
        <f>IF($CW867="","",VLOOKUP($CW867,'Braços de IP'!$E$9:$I$15,2,0))</f>
        <v/>
      </c>
      <c r="CY867" s="27" t="str">
        <f>IF($CW867="","",VLOOKUP($CW867,'Braços de IP'!$E$9:$I$15,5,0))</f>
        <v/>
      </c>
      <c r="CZ867" s="24"/>
      <c r="DA867" s="24"/>
      <c r="DB867" s="24"/>
      <c r="DC867" s="24"/>
      <c r="DD867" s="24"/>
      <c r="DE867" s="24"/>
      <c r="DF867" s="28">
        <f t="shared" si="470"/>
        <v>50</v>
      </c>
      <c r="DG867" s="29">
        <f t="shared" si="471"/>
        <v>100</v>
      </c>
      <c r="DH867" s="28">
        <f t="shared" si="472"/>
        <v>150</v>
      </c>
      <c r="DI867" s="30">
        <f t="shared" si="473"/>
        <v>0.5</v>
      </c>
      <c r="DJ867" s="31"/>
      <c r="DK867" s="32"/>
      <c r="DL867" s="15" t="s">
        <v>141</v>
      </c>
      <c r="DM867" s="15"/>
      <c r="DO867" s="33">
        <f t="shared" si="474"/>
        <v>0.57264957264957261</v>
      </c>
    </row>
    <row r="868" spans="1:119" ht="15.75" hidden="1" customHeight="1" x14ac:dyDescent="0.3">
      <c r="C868" t="s">
        <v>1006</v>
      </c>
      <c r="D868" s="15">
        <v>289</v>
      </c>
      <c r="E868" s="15" t="s">
        <v>132</v>
      </c>
      <c r="F868" s="15" t="s">
        <v>462</v>
      </c>
      <c r="G868" s="15">
        <v>-30.00782757</v>
      </c>
      <c r="H868" s="15">
        <v>-50.135441810000003</v>
      </c>
      <c r="I868" s="15" t="s">
        <v>154</v>
      </c>
      <c r="J868" s="15" t="s">
        <v>135</v>
      </c>
      <c r="K868" s="15" t="s">
        <v>136</v>
      </c>
      <c r="L868" s="15" t="s">
        <v>148</v>
      </c>
      <c r="M868" s="15">
        <v>100</v>
      </c>
      <c r="N868" s="15">
        <v>17</v>
      </c>
      <c r="O868" s="15">
        <v>0</v>
      </c>
      <c r="P868" s="15">
        <f t="shared" si="468"/>
        <v>200</v>
      </c>
      <c r="Q868" s="20">
        <v>2</v>
      </c>
      <c r="R868" s="16">
        <v>2.5</v>
      </c>
      <c r="S868" s="16">
        <v>7</v>
      </c>
      <c r="T868" s="15"/>
      <c r="U868" s="15"/>
      <c r="V868" s="15">
        <v>0</v>
      </c>
      <c r="W868" s="15">
        <v>2.5</v>
      </c>
      <c r="X868" s="15">
        <v>0</v>
      </c>
      <c r="Y868" s="15">
        <v>0</v>
      </c>
      <c r="Z868" s="15">
        <v>0</v>
      </c>
      <c r="AA868" s="15">
        <v>0</v>
      </c>
      <c r="AB868" s="15">
        <v>0</v>
      </c>
      <c r="AC868" s="15" t="s">
        <v>138</v>
      </c>
      <c r="AD868" s="15" t="s">
        <v>139</v>
      </c>
      <c r="AE868" s="15">
        <v>36.6</v>
      </c>
      <c r="AF868" s="15">
        <v>7</v>
      </c>
      <c r="AG868" s="15">
        <v>1</v>
      </c>
      <c r="AH868" s="15">
        <v>0.5</v>
      </c>
      <c r="AI868" s="15">
        <v>1.3</v>
      </c>
      <c r="AJ868" s="16">
        <f t="shared" si="446"/>
        <v>0.8</v>
      </c>
      <c r="AK868" s="16" t="s">
        <v>135</v>
      </c>
      <c r="AL868" s="16" t="s">
        <v>135</v>
      </c>
      <c r="AM868" s="15" t="s">
        <v>140</v>
      </c>
      <c r="AN868" s="16">
        <f t="shared" si="447"/>
        <v>2</v>
      </c>
      <c r="AO868" s="16">
        <v>0</v>
      </c>
      <c r="AP868" s="16">
        <v>0</v>
      </c>
      <c r="AQ868" s="16">
        <v>0</v>
      </c>
      <c r="AR868" s="16">
        <v>0</v>
      </c>
      <c r="AS868" s="16">
        <v>0</v>
      </c>
      <c r="AT868" s="16" t="s">
        <v>135</v>
      </c>
      <c r="AU868" s="17">
        <f t="shared" si="448"/>
        <v>0</v>
      </c>
      <c r="AV868" s="17"/>
      <c r="AW868" s="17">
        <f>VLOOKUP(I868,ABNT5101!$I$3:$J$9,2)</f>
        <v>10</v>
      </c>
      <c r="AX868" s="17">
        <f>VLOOKUP(I868,ABNT5101!$I$3:$M$9,5)</f>
        <v>0.18</v>
      </c>
      <c r="AY868" s="131" t="str">
        <f>_xlfn.XLOOKUP(I868,ABNT5101!$I:$I,ABNT5101!$L:$L)</f>
        <v>-</v>
      </c>
      <c r="AZ868" s="131">
        <f>_xlfn.XLOOKUP(I868,ABNT5101!$I:$I,ABNT5101!M:M)</f>
        <v>0.18</v>
      </c>
      <c r="BA868" s="131" t="str">
        <f>_xlfn.XLOOKUP(I868,ABNT5101!$I:$I,ABNT5101!N:N)</f>
        <v>-</v>
      </c>
      <c r="BB868" s="131">
        <f>_xlfn.XLOOKUP(I868,ABNT5101!$I:$I,ABNT5101!O:O)</f>
        <v>16</v>
      </c>
      <c r="BC868" s="18" t="str">
        <f t="shared" si="449"/>
        <v>ATENDE</v>
      </c>
      <c r="BD868" s="19">
        <f t="shared" si="450"/>
        <v>7.7999999999999847E-2</v>
      </c>
      <c r="BE868" s="19">
        <f t="shared" si="451"/>
        <v>0.5555555555555558</v>
      </c>
      <c r="BF868" s="19" t="str">
        <f t="shared" si="452"/>
        <v>-</v>
      </c>
      <c r="BG868" s="35">
        <v>10.78</v>
      </c>
      <c r="BH868" s="35">
        <v>0.28000000000000003</v>
      </c>
      <c r="BI868" s="20"/>
      <c r="BJ868" s="20"/>
      <c r="BK868" s="21"/>
      <c r="BL868" s="20"/>
      <c r="BM868" s="18" t="str">
        <f t="shared" si="453"/>
        <v>ATENDE</v>
      </c>
      <c r="BN868" s="18" t="str">
        <f t="shared" si="454"/>
        <v>ATENDE</v>
      </c>
      <c r="BO868" s="18" t="str">
        <f t="shared" si="455"/>
        <v>ATENDE</v>
      </c>
      <c r="BP868" s="18" t="str">
        <f t="shared" si="456"/>
        <v>ATENDE</v>
      </c>
      <c r="BQ868" s="22" t="str">
        <f t="shared" si="457"/>
        <v>C4</v>
      </c>
      <c r="BR868" s="22" t="str">
        <f t="shared" si="477"/>
        <v>P6</v>
      </c>
      <c r="BS868" s="23">
        <f t="shared" si="458"/>
        <v>1.9</v>
      </c>
      <c r="BT868" s="20">
        <v>8.6999999999999993</v>
      </c>
      <c r="BU868" s="20">
        <v>2.27</v>
      </c>
      <c r="BV868" s="132">
        <f>IF(BR868="-","-",_xlfn.XLOOKUP(BR868,ABNT5101!$B$4:$B$9,ABNT5101!$C$4:$C$9))</f>
        <v>3</v>
      </c>
      <c r="BW868" s="132">
        <f>IF(BR868="-","-",_xlfn.XLOOKUP(BR868,ABNT5101!$B$4:$B$9,ABNT5101!$D$4:$D$9))</f>
        <v>0.6</v>
      </c>
      <c r="BX868" s="18" t="str">
        <f t="shared" si="459"/>
        <v>ATENDE</v>
      </c>
      <c r="BY868" s="18" t="str">
        <f t="shared" si="460"/>
        <v>ATENDE</v>
      </c>
      <c r="BZ868" s="18" t="str">
        <f t="shared" si="461"/>
        <v>ATENDE</v>
      </c>
      <c r="CA868" s="22" t="str">
        <f t="shared" si="476"/>
        <v>P6</v>
      </c>
      <c r="CB868" s="23">
        <f t="shared" si="462"/>
        <v>0.35333333333333328</v>
      </c>
      <c r="CC868" s="22">
        <v>4.0599999999999996</v>
      </c>
      <c r="CD868" s="22">
        <v>1.56</v>
      </c>
      <c r="CE868" s="130">
        <f>IF(CA868="-","-",_xlfn.XLOOKUP(CA868,ABNT5101!$B$4:$B$9,ABNT5101!$C$4:$C$9))</f>
        <v>3</v>
      </c>
      <c r="CF868" s="130">
        <f>IF(CA868="-","-",_xlfn.XLOOKUP(CA868,ABNT5101!$B$4:$B$9,ABNT5101!$D$4:$D$9))</f>
        <v>0.6</v>
      </c>
      <c r="CG868" s="18" t="str">
        <f t="shared" si="463"/>
        <v>ATENDE</v>
      </c>
      <c r="CH868" s="18" t="str">
        <f t="shared" si="464"/>
        <v>ATENDE</v>
      </c>
      <c r="CI868" s="18" t="str">
        <f t="shared" si="465"/>
        <v>ATENDE</v>
      </c>
      <c r="CJ868" s="133" t="str">
        <f>_xlfn.XLOOKUP(CK868,'Banco de dados'!$B:$B,'Banco de dados'!$D:$D)</f>
        <v>TECNOWATT</v>
      </c>
      <c r="CK868" s="36" t="s">
        <v>826</v>
      </c>
      <c r="CL868" s="24" t="str">
        <f>_xlfn.XLOOKUP(CK868,'Banco de dados'!$B:$B,'Banco de dados'!$E:$E)</f>
        <v>SIGSAGPTLRRSSNDL_40W_50IBBRS
1-10C1MUN6.5</v>
      </c>
      <c r="CM868" s="24"/>
      <c r="CN868" s="24" t="e">
        <f>IF(CM868="-","-",_xlfn.XLOOKUP(CM868,'Banco de dados'!$B:$B,'Banco de dados'!$E:$E))</f>
        <v>#N/A</v>
      </c>
      <c r="CO868" s="26">
        <f t="shared" si="469"/>
        <v>1</v>
      </c>
      <c r="CP868" s="24">
        <f>_xlfn.XLOOKUP(CK868,'Banco de dados'!$B:$B,'Banco de dados'!$H:$H)</f>
        <v>40</v>
      </c>
      <c r="CQ868" s="24">
        <f>_xlfn.XLOOKUP(CM868,'Banco de dados'!$B:$B,'Banco de dados'!$H:$H)</f>
        <v>0</v>
      </c>
      <c r="CR868" s="24">
        <f>_xlfn.XLOOKUP(CK868,'Banco de dados'!$B:$B,'Banco de dados'!$F:$F)</f>
        <v>6641</v>
      </c>
      <c r="CS868" s="24">
        <f>_xlfn.XLOOKUP(CM868,'Banco de dados'!$B:$B,'Banco de dados'!$F:$F)</f>
        <v>0</v>
      </c>
      <c r="CT868" s="25">
        <v>0</v>
      </c>
      <c r="CU868" s="25"/>
      <c r="CV868" s="24" t="str">
        <f>IF(AI868&lt;=0.5,"Curto I",IF(AND(AI868&gt;='Braços de IP'!$B$9,AI868&lt;='Braços de IP'!$D$9),'Braços de IP'!$E$9,IF(AND(AI868&gt;='Braços de IP'!$B$10,AI868&lt;='Braços de IP'!$D$10),'Braços de IP'!$E$10,IF(AND(AI868&gt;='Braços de IP'!$B$11,AI868&lt;='Braços de IP'!$D$11),'Braços de IP'!$E$11,IF(AND(AI868&gt;='Braços de IP'!$B$12,AI868&lt;='Braços de IP'!$D$12),'Braços de IP'!$E$12,IF(AND(AI868&gt;='Braços de IP'!$B$13,AI868&lt;='Braços de IP'!$D$13),'Braços de IP'!$E$13,IF(AND(AI868&gt;='Braços de IP'!$B$14,AI868&lt;='Braços de IP'!$D$14),'Braços de IP'!$E$14,"ERRO")))))))</f>
        <v>Curto II</v>
      </c>
      <c r="CW868" s="25"/>
      <c r="CX868" s="24" t="str">
        <f>IF($CW868="","",VLOOKUP($CW868,'Braços de IP'!$E$9:$I$15,2,0))</f>
        <v/>
      </c>
      <c r="CY868" s="27" t="str">
        <f>IF($CW868="","",VLOOKUP($CW868,'Braços de IP'!$E$9:$I$15,5,0))</f>
        <v/>
      </c>
      <c r="CZ868" s="24"/>
      <c r="DA868" s="24"/>
      <c r="DB868" s="24"/>
      <c r="DC868" s="24"/>
      <c r="DD868" s="24"/>
      <c r="DE868" s="24"/>
      <c r="DF868" s="28">
        <f t="shared" si="470"/>
        <v>40</v>
      </c>
      <c r="DG868" s="29">
        <f t="shared" si="471"/>
        <v>100</v>
      </c>
      <c r="DH868" s="28">
        <f t="shared" si="472"/>
        <v>140</v>
      </c>
      <c r="DI868" s="30">
        <f t="shared" si="473"/>
        <v>0.6</v>
      </c>
      <c r="DJ868" s="31"/>
      <c r="DK868" s="32"/>
      <c r="DL868" s="15" t="s">
        <v>141</v>
      </c>
      <c r="DM868" s="15"/>
      <c r="DO868" s="33">
        <f t="shared" si="474"/>
        <v>0.65811965811965811</v>
      </c>
    </row>
    <row r="869" spans="1:119" ht="15.75" hidden="1" customHeight="1" x14ac:dyDescent="0.3">
      <c r="C869" t="s">
        <v>1006</v>
      </c>
      <c r="D869" s="15">
        <v>290</v>
      </c>
      <c r="E869" s="15" t="s">
        <v>153</v>
      </c>
      <c r="F869" s="15" t="s">
        <v>463</v>
      </c>
      <c r="G869" s="15">
        <v>-30.008699880000002</v>
      </c>
      <c r="H869" s="15">
        <v>-50.136656449999997</v>
      </c>
      <c r="I869" s="15" t="s">
        <v>154</v>
      </c>
      <c r="J869" s="15" t="s">
        <v>135</v>
      </c>
      <c r="K869" s="15" t="s">
        <v>136</v>
      </c>
      <c r="L869" s="15" t="s">
        <v>148</v>
      </c>
      <c r="M869" s="15">
        <v>100</v>
      </c>
      <c r="N869" s="15">
        <v>17</v>
      </c>
      <c r="O869" s="15">
        <v>0</v>
      </c>
      <c r="P869" s="15">
        <f t="shared" si="468"/>
        <v>200</v>
      </c>
      <c r="Q869" s="20">
        <v>2</v>
      </c>
      <c r="R869" s="16">
        <v>2.5</v>
      </c>
      <c r="S869" s="16">
        <v>7</v>
      </c>
      <c r="T869" s="15"/>
      <c r="U869" s="15"/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 t="s">
        <v>138</v>
      </c>
      <c r="AD869" s="15" t="s">
        <v>139</v>
      </c>
      <c r="AE869" s="15">
        <v>32.6</v>
      </c>
      <c r="AF869" s="15">
        <v>7</v>
      </c>
      <c r="AG869" s="15">
        <v>1</v>
      </c>
      <c r="AH869" s="15">
        <v>0.3</v>
      </c>
      <c r="AI869" s="15">
        <v>1.3</v>
      </c>
      <c r="AJ869" s="16">
        <f t="shared" si="446"/>
        <v>1</v>
      </c>
      <c r="AK869" s="16" t="s">
        <v>135</v>
      </c>
      <c r="AL869" s="16" t="s">
        <v>135</v>
      </c>
      <c r="AM869" s="15" t="s">
        <v>140</v>
      </c>
      <c r="AN869" s="16">
        <f t="shared" si="447"/>
        <v>2</v>
      </c>
      <c r="AO869" s="16">
        <v>0</v>
      </c>
      <c r="AP869" s="16">
        <v>0</v>
      </c>
      <c r="AQ869" s="16">
        <v>0</v>
      </c>
      <c r="AR869" s="16">
        <v>0</v>
      </c>
      <c r="AS869" s="16">
        <v>0</v>
      </c>
      <c r="AT869" s="16" t="s">
        <v>135</v>
      </c>
      <c r="AU869" s="17">
        <f t="shared" si="448"/>
        <v>0</v>
      </c>
      <c r="AV869" s="17"/>
      <c r="AW869" s="17">
        <f>VLOOKUP(I869,ABNT5101!$I$3:$J$9,2)</f>
        <v>10</v>
      </c>
      <c r="AX869" s="17">
        <f>VLOOKUP(I869,ABNT5101!$I$3:$M$9,5)</f>
        <v>0.18</v>
      </c>
      <c r="AY869" s="131" t="str">
        <f>_xlfn.XLOOKUP(I869,ABNT5101!$I:$I,ABNT5101!$L:$L)</f>
        <v>-</v>
      </c>
      <c r="AZ869" s="131">
        <f>_xlfn.XLOOKUP(I869,ABNT5101!$I:$I,ABNT5101!M:M)</f>
        <v>0.18</v>
      </c>
      <c r="BA869" s="131" t="str">
        <f>_xlfn.XLOOKUP(I869,ABNT5101!$I:$I,ABNT5101!N:N)</f>
        <v>-</v>
      </c>
      <c r="BB869" s="131">
        <f>_xlfn.XLOOKUP(I869,ABNT5101!$I:$I,ABNT5101!O:O)</f>
        <v>16</v>
      </c>
      <c r="BC869" s="18" t="str">
        <f t="shared" si="449"/>
        <v>ATENDE</v>
      </c>
      <c r="BD869" s="19">
        <f t="shared" si="450"/>
        <v>0.1419999999999999</v>
      </c>
      <c r="BE869" s="19">
        <f t="shared" si="451"/>
        <v>1.2777777777777777</v>
      </c>
      <c r="BF869" s="19" t="str">
        <f t="shared" si="452"/>
        <v>-</v>
      </c>
      <c r="BG869" s="35">
        <v>11.42</v>
      </c>
      <c r="BH869" s="35">
        <v>0.41</v>
      </c>
      <c r="BI869" s="20"/>
      <c r="BJ869" s="20"/>
      <c r="BK869" s="21"/>
      <c r="BL869" s="20"/>
      <c r="BM869" s="18" t="str">
        <f t="shared" si="453"/>
        <v>ATENDE</v>
      </c>
      <c r="BN869" s="18" t="str">
        <f t="shared" si="454"/>
        <v>ATENDE</v>
      </c>
      <c r="BO869" s="18" t="str">
        <f t="shared" si="455"/>
        <v>ATENDE</v>
      </c>
      <c r="BP869" s="18" t="str">
        <f t="shared" si="456"/>
        <v>ATENDE</v>
      </c>
      <c r="BQ869" s="22" t="str">
        <f t="shared" si="457"/>
        <v>C4</v>
      </c>
      <c r="BR869" s="22" t="str">
        <f t="shared" si="477"/>
        <v>P6</v>
      </c>
      <c r="BS869" s="23">
        <f t="shared" si="458"/>
        <v>2.1166666666666667</v>
      </c>
      <c r="BT869" s="20">
        <v>9.35</v>
      </c>
      <c r="BU869" s="20">
        <v>3.56</v>
      </c>
      <c r="BV869" s="132">
        <f>IF(BR869="-","-",_xlfn.XLOOKUP(BR869,ABNT5101!$B$4:$B$9,ABNT5101!$C$4:$C$9))</f>
        <v>3</v>
      </c>
      <c r="BW869" s="132">
        <f>IF(BR869="-","-",_xlfn.XLOOKUP(BR869,ABNT5101!$B$4:$B$9,ABNT5101!$D$4:$D$9))</f>
        <v>0.6</v>
      </c>
      <c r="BX869" s="18" t="str">
        <f t="shared" si="459"/>
        <v>ATENDE</v>
      </c>
      <c r="BY869" s="18" t="str">
        <f t="shared" si="460"/>
        <v>ATENDE</v>
      </c>
      <c r="BZ869" s="18" t="str">
        <f t="shared" si="461"/>
        <v>ATENDE</v>
      </c>
      <c r="CA869" s="22" t="s">
        <v>135</v>
      </c>
      <c r="CB869" s="23" t="e">
        <f t="shared" si="462"/>
        <v>#VALUE!</v>
      </c>
      <c r="CC869" s="22"/>
      <c r="CD869" s="22"/>
      <c r="CE869" s="130" t="str">
        <f>IF(CA869="-","-",_xlfn.XLOOKUP(CA869,ABNT5101!$B$4:$B$9,ABNT5101!$C$4:$C$9))</f>
        <v>-</v>
      </c>
      <c r="CF869" s="130" t="str">
        <f>IF(CA869="-","-",_xlfn.XLOOKUP(CA869,ABNT5101!$B$4:$B$9,ABNT5101!$D$4:$D$9))</f>
        <v>-</v>
      </c>
      <c r="CG869" s="18" t="str">
        <f t="shared" si="463"/>
        <v>-</v>
      </c>
      <c r="CH869" s="18" t="str">
        <f t="shared" si="464"/>
        <v>-</v>
      </c>
      <c r="CI869" s="18" t="str">
        <f t="shared" si="465"/>
        <v>-</v>
      </c>
      <c r="CJ869" s="133" t="str">
        <f>_xlfn.XLOOKUP(CK869,'Banco de dados'!$B:$B,'Banco de dados'!$D:$D)</f>
        <v>LEDSTAR</v>
      </c>
      <c r="CK869" s="36" t="s">
        <v>711</v>
      </c>
      <c r="CL869" s="24" t="str">
        <f>_xlfn.XLOOKUP(CK869,'Banco de dados'!$B:$B,'Banco de dados'!$E:$E)</f>
        <v>LUM LED SL VT 9.1 44W</v>
      </c>
      <c r="CM869" s="24"/>
      <c r="CN869" s="24" t="e">
        <f>IF(CM869="-","-",_xlfn.XLOOKUP(CM869,'Banco de dados'!$B:$B,'Banco de dados'!$E:$E))</f>
        <v>#N/A</v>
      </c>
      <c r="CO869" s="26">
        <f t="shared" si="469"/>
        <v>1</v>
      </c>
      <c r="CP869" s="24">
        <f>_xlfn.XLOOKUP(CK869,'Banco de dados'!$B:$B,'Banco de dados'!$H:$H)</f>
        <v>44</v>
      </c>
      <c r="CQ869" s="24">
        <f>_xlfn.XLOOKUP(CM869,'Banco de dados'!$B:$B,'Banco de dados'!$H:$H)</f>
        <v>0</v>
      </c>
      <c r="CR869" s="24">
        <f>_xlfn.XLOOKUP(CK869,'Banco de dados'!$B:$B,'Banco de dados'!$F:$F)</f>
        <v>7657.99</v>
      </c>
      <c r="CS869" s="24">
        <f>_xlfn.XLOOKUP(CM869,'Banco de dados'!$B:$B,'Banco de dados'!$F:$F)</f>
        <v>0</v>
      </c>
      <c r="CT869" s="25">
        <v>0</v>
      </c>
      <c r="CU869" s="25"/>
      <c r="CV869" s="24" t="str">
        <f>IF(AI869&lt;=0.5,"Curto I",IF(AND(AI869&gt;='Braços de IP'!$B$9,AI869&lt;='Braços de IP'!$D$9),'Braços de IP'!$E$9,IF(AND(AI869&gt;='Braços de IP'!$B$10,AI869&lt;='Braços de IP'!$D$10),'Braços de IP'!$E$10,IF(AND(AI869&gt;='Braços de IP'!$B$11,AI869&lt;='Braços de IP'!$D$11),'Braços de IP'!$E$11,IF(AND(AI869&gt;='Braços de IP'!$B$12,AI869&lt;='Braços de IP'!$D$12),'Braços de IP'!$E$12,IF(AND(AI869&gt;='Braços de IP'!$B$13,AI869&lt;='Braços de IP'!$D$13),'Braços de IP'!$E$13,IF(AND(AI869&gt;='Braços de IP'!$B$14,AI869&lt;='Braços de IP'!$D$14),'Braços de IP'!$E$14,"ERRO")))))))</f>
        <v>Curto II</v>
      </c>
      <c r="CW869" s="25"/>
      <c r="CX869" s="24" t="str">
        <f>IF($CW869="","",VLOOKUP($CW869,'Braços de IP'!$E$9:$I$15,2,0))</f>
        <v/>
      </c>
      <c r="CY869" s="27" t="str">
        <f>IF($CW869="","",VLOOKUP($CW869,'Braços de IP'!$E$9:$I$15,5,0))</f>
        <v/>
      </c>
      <c r="CZ869" s="24"/>
      <c r="DA869" s="24"/>
      <c r="DB869" s="24"/>
      <c r="DC869" s="24"/>
      <c r="DD869" s="24"/>
      <c r="DE869" s="24"/>
      <c r="DF869" s="28">
        <f t="shared" si="470"/>
        <v>44</v>
      </c>
      <c r="DG869" s="29">
        <f t="shared" si="471"/>
        <v>100</v>
      </c>
      <c r="DH869" s="28">
        <f t="shared" si="472"/>
        <v>144</v>
      </c>
      <c r="DI869" s="30">
        <f t="shared" si="473"/>
        <v>0.56000000000000005</v>
      </c>
      <c r="DJ869" s="31"/>
      <c r="DK869" s="32"/>
      <c r="DL869" s="15" t="s">
        <v>141</v>
      </c>
      <c r="DM869" s="15"/>
      <c r="DO869" s="33">
        <f t="shared" si="474"/>
        <v>0.62393162393162394</v>
      </c>
    </row>
    <row r="870" spans="1:119" ht="15.75" hidden="1" customHeight="1" x14ac:dyDescent="0.3">
      <c r="C870" t="s">
        <v>1006</v>
      </c>
      <c r="D870" s="15">
        <v>290</v>
      </c>
      <c r="E870" s="15" t="s">
        <v>153</v>
      </c>
      <c r="F870" s="15" t="s">
        <v>463</v>
      </c>
      <c r="G870" s="15">
        <v>-30.008699880000002</v>
      </c>
      <c r="H870" s="15">
        <v>-50.136656449999997</v>
      </c>
      <c r="I870" s="15" t="s">
        <v>154</v>
      </c>
      <c r="J870" s="15" t="s">
        <v>135</v>
      </c>
      <c r="K870" s="15" t="s">
        <v>136</v>
      </c>
      <c r="L870" s="15" t="s">
        <v>148</v>
      </c>
      <c r="M870" s="15">
        <v>100</v>
      </c>
      <c r="N870" s="15">
        <v>17</v>
      </c>
      <c r="O870" s="15">
        <v>0</v>
      </c>
      <c r="P870" s="15">
        <f t="shared" si="468"/>
        <v>200</v>
      </c>
      <c r="Q870" s="20">
        <v>2</v>
      </c>
      <c r="R870" s="16">
        <v>2.5</v>
      </c>
      <c r="S870" s="16">
        <v>7</v>
      </c>
      <c r="T870" s="15"/>
      <c r="U870" s="15"/>
      <c r="V870" s="15">
        <v>0</v>
      </c>
      <c r="W870" s="15">
        <v>0</v>
      </c>
      <c r="X870" s="15">
        <v>0</v>
      </c>
      <c r="Y870" s="15">
        <v>0</v>
      </c>
      <c r="Z870" s="15">
        <v>0</v>
      </c>
      <c r="AA870" s="15">
        <v>0</v>
      </c>
      <c r="AB870" s="15">
        <v>0</v>
      </c>
      <c r="AC870" s="15" t="s">
        <v>138</v>
      </c>
      <c r="AD870" s="15" t="s">
        <v>139</v>
      </c>
      <c r="AE870" s="15">
        <v>32.6</v>
      </c>
      <c r="AF870" s="15">
        <v>7</v>
      </c>
      <c r="AG870" s="15">
        <v>1</v>
      </c>
      <c r="AH870" s="15">
        <v>0.3</v>
      </c>
      <c r="AI870" s="15">
        <v>1.3</v>
      </c>
      <c r="AJ870" s="16">
        <f t="shared" si="446"/>
        <v>1</v>
      </c>
      <c r="AK870" s="16" t="s">
        <v>135</v>
      </c>
      <c r="AL870" s="16" t="s">
        <v>135</v>
      </c>
      <c r="AM870" s="15" t="s">
        <v>140</v>
      </c>
      <c r="AN870" s="16">
        <f t="shared" si="447"/>
        <v>2</v>
      </c>
      <c r="AO870" s="16">
        <v>0</v>
      </c>
      <c r="AP870" s="16">
        <v>0</v>
      </c>
      <c r="AQ870" s="16">
        <v>0</v>
      </c>
      <c r="AR870" s="16">
        <v>0</v>
      </c>
      <c r="AS870" s="16">
        <v>0</v>
      </c>
      <c r="AT870" s="16" t="s">
        <v>135</v>
      </c>
      <c r="AU870" s="17">
        <f t="shared" si="448"/>
        <v>0</v>
      </c>
      <c r="AV870" s="17"/>
      <c r="AW870" s="17">
        <f>VLOOKUP(I870,ABNT5101!$I$3:$J$9,2)</f>
        <v>10</v>
      </c>
      <c r="AX870" s="17">
        <f>VLOOKUP(I870,ABNT5101!$I$3:$M$9,5)</f>
        <v>0.18</v>
      </c>
      <c r="AY870" s="131" t="str">
        <f>_xlfn.XLOOKUP(I870,ABNT5101!$I:$I,ABNT5101!$L:$L)</f>
        <v>-</v>
      </c>
      <c r="AZ870" s="131">
        <f>_xlfn.XLOOKUP(I870,ABNT5101!$I:$I,ABNT5101!M:M)</f>
        <v>0.18</v>
      </c>
      <c r="BA870" s="131" t="str">
        <f>_xlfn.XLOOKUP(I870,ABNT5101!$I:$I,ABNT5101!N:N)</f>
        <v>-</v>
      </c>
      <c r="BB870" s="131">
        <f>_xlfn.XLOOKUP(I870,ABNT5101!$I:$I,ABNT5101!O:O)</f>
        <v>16</v>
      </c>
      <c r="BC870" s="18" t="str">
        <f t="shared" si="449"/>
        <v>ATENDE</v>
      </c>
      <c r="BD870" s="19">
        <f t="shared" si="450"/>
        <v>8.5999999999999854E-2</v>
      </c>
      <c r="BE870" s="19">
        <f t="shared" si="451"/>
        <v>2.0000000000000004</v>
      </c>
      <c r="BF870" s="19" t="str">
        <f t="shared" si="452"/>
        <v>-</v>
      </c>
      <c r="BG870" s="35">
        <v>10.86</v>
      </c>
      <c r="BH870" s="35">
        <v>0.54</v>
      </c>
      <c r="BI870" s="20"/>
      <c r="BJ870" s="20"/>
      <c r="BK870" s="21"/>
      <c r="BL870" s="20"/>
      <c r="BM870" s="18" t="str">
        <f t="shared" si="453"/>
        <v>ATENDE</v>
      </c>
      <c r="BN870" s="18" t="str">
        <f t="shared" si="454"/>
        <v>ATENDE</v>
      </c>
      <c r="BO870" s="18" t="str">
        <f t="shared" si="455"/>
        <v>ATENDE</v>
      </c>
      <c r="BP870" s="18" t="str">
        <f t="shared" si="456"/>
        <v>ATENDE</v>
      </c>
      <c r="BQ870" s="22" t="str">
        <f t="shared" si="457"/>
        <v>C4</v>
      </c>
      <c r="BR870" s="22" t="str">
        <f t="shared" si="477"/>
        <v>P6</v>
      </c>
      <c r="BS870" s="23">
        <f t="shared" si="458"/>
        <v>1.9466666666666668</v>
      </c>
      <c r="BT870" s="20">
        <v>8.84</v>
      </c>
      <c r="BU870" s="20">
        <v>3.6</v>
      </c>
      <c r="BV870" s="132">
        <f>IF(BR870="-","-",_xlfn.XLOOKUP(BR870,ABNT5101!$B$4:$B$9,ABNT5101!$C$4:$C$9))</f>
        <v>3</v>
      </c>
      <c r="BW870" s="132">
        <f>IF(BR870="-","-",_xlfn.XLOOKUP(BR870,ABNT5101!$B$4:$B$9,ABNT5101!$D$4:$D$9))</f>
        <v>0.6</v>
      </c>
      <c r="BX870" s="18" t="str">
        <f t="shared" si="459"/>
        <v>ATENDE</v>
      </c>
      <c r="BY870" s="18" t="str">
        <f t="shared" si="460"/>
        <v>ATENDE</v>
      </c>
      <c r="BZ870" s="18" t="str">
        <f t="shared" si="461"/>
        <v>ATENDE</v>
      </c>
      <c r="CA870" s="22" t="s">
        <v>135</v>
      </c>
      <c r="CB870" s="23" t="e">
        <f t="shared" si="462"/>
        <v>#VALUE!</v>
      </c>
      <c r="CC870" s="22"/>
      <c r="CD870" s="22"/>
      <c r="CE870" s="130" t="str">
        <f>IF(CA870="-","-",_xlfn.XLOOKUP(CA870,ABNT5101!$B$4:$B$9,ABNT5101!$C$4:$C$9))</f>
        <v>-</v>
      </c>
      <c r="CF870" s="130" t="str">
        <f>IF(CA870="-","-",_xlfn.XLOOKUP(CA870,ABNT5101!$B$4:$B$9,ABNT5101!$D$4:$D$9))</f>
        <v>-</v>
      </c>
      <c r="CG870" s="18" t="str">
        <f t="shared" si="463"/>
        <v>-</v>
      </c>
      <c r="CH870" s="18" t="str">
        <f t="shared" si="464"/>
        <v>-</v>
      </c>
      <c r="CI870" s="18" t="str">
        <f t="shared" si="465"/>
        <v>-</v>
      </c>
      <c r="CJ870" s="133" t="str">
        <f>_xlfn.XLOOKUP(CK870,'Banco de dados'!$B:$B,'Banco de dados'!$D:$D)</f>
        <v>SX LIGHTING</v>
      </c>
      <c r="CK870" s="36" t="s">
        <v>803</v>
      </c>
      <c r="CL870" s="24" t="str">
        <f>_xlfn.XLOOKUP(CK870,'Banco de dados'!$B:$B,'Banco de dados'!$E:$E)</f>
        <v>SXINEVO040K40L12CZF7PHF</v>
      </c>
      <c r="CM870" s="24"/>
      <c r="CN870" s="24" t="e">
        <f>IF(CM870="-","-",_xlfn.XLOOKUP(CM870,'Banco de dados'!$B:$B,'Banco de dados'!$E:$E))</f>
        <v>#N/A</v>
      </c>
      <c r="CO870" s="26">
        <f t="shared" si="469"/>
        <v>1</v>
      </c>
      <c r="CP870" s="24">
        <f>_xlfn.XLOOKUP(CK870,'Banco de dados'!$B:$B,'Banco de dados'!$H:$H)</f>
        <v>39</v>
      </c>
      <c r="CQ870" s="24">
        <f>_xlfn.XLOOKUP(CM870,'Banco de dados'!$B:$B,'Banco de dados'!$H:$H)</f>
        <v>0</v>
      </c>
      <c r="CR870" s="24">
        <f>_xlfn.XLOOKUP(CK870,'Banco de dados'!$B:$B,'Banco de dados'!$F:$F)</f>
        <v>6552</v>
      </c>
      <c r="CS870" s="24">
        <f>_xlfn.XLOOKUP(CM870,'Banco de dados'!$B:$B,'Banco de dados'!$F:$F)</f>
        <v>0</v>
      </c>
      <c r="CT870" s="25">
        <v>0</v>
      </c>
      <c r="CU870" s="25"/>
      <c r="CV870" s="24" t="str">
        <f>IF(AI870&lt;=0.5,"Curto I",IF(AND(AI870&gt;='Braços de IP'!$B$9,AI870&lt;='Braços de IP'!$D$9),'Braços de IP'!$E$9,IF(AND(AI870&gt;='Braços de IP'!$B$10,AI870&lt;='Braços de IP'!$D$10),'Braços de IP'!$E$10,IF(AND(AI870&gt;='Braços de IP'!$B$11,AI870&lt;='Braços de IP'!$D$11),'Braços de IP'!$E$11,IF(AND(AI870&gt;='Braços de IP'!$B$12,AI870&lt;='Braços de IP'!$D$12),'Braços de IP'!$E$12,IF(AND(AI870&gt;='Braços de IP'!$B$13,AI870&lt;='Braços de IP'!$D$13),'Braços de IP'!$E$13,IF(AND(AI870&gt;='Braços de IP'!$B$14,AI870&lt;='Braços de IP'!$D$14),'Braços de IP'!$E$14,"ERRO")))))))</f>
        <v>Curto II</v>
      </c>
      <c r="CW870" s="25"/>
      <c r="CX870" s="24" t="str">
        <f>IF($CW870="","",VLOOKUP($CW870,'Braços de IP'!$E$9:$I$15,2,0))</f>
        <v/>
      </c>
      <c r="CY870" s="27" t="str">
        <f>IF($CW870="","",VLOOKUP($CW870,'Braços de IP'!$E$9:$I$15,5,0))</f>
        <v/>
      </c>
      <c r="CZ870" s="24"/>
      <c r="DA870" s="24"/>
      <c r="DB870" s="24"/>
      <c r="DC870" s="24"/>
      <c r="DD870" s="24"/>
      <c r="DE870" s="24"/>
      <c r="DF870" s="28">
        <f t="shared" si="470"/>
        <v>39</v>
      </c>
      <c r="DG870" s="29">
        <f t="shared" si="471"/>
        <v>100</v>
      </c>
      <c r="DH870" s="28">
        <f t="shared" si="472"/>
        <v>139</v>
      </c>
      <c r="DI870" s="30">
        <f t="shared" si="473"/>
        <v>0.61</v>
      </c>
      <c r="DJ870" s="31"/>
      <c r="DK870" s="32"/>
      <c r="DL870" s="15" t="s">
        <v>141</v>
      </c>
      <c r="DM870" s="15"/>
      <c r="DO870" s="33">
        <f t="shared" si="474"/>
        <v>0.66666666666666663</v>
      </c>
    </row>
    <row r="871" spans="1:119" ht="15.75" hidden="1" customHeight="1" x14ac:dyDescent="0.3">
      <c r="C871" t="s">
        <v>1006</v>
      </c>
      <c r="D871" s="15">
        <v>290</v>
      </c>
      <c r="E871" s="15" t="s">
        <v>153</v>
      </c>
      <c r="F871" s="15" t="s">
        <v>463</v>
      </c>
      <c r="G871" s="15">
        <v>-30.008699880000002</v>
      </c>
      <c r="H871" s="15">
        <v>-50.136656449999997</v>
      </c>
      <c r="I871" s="15" t="s">
        <v>154</v>
      </c>
      <c r="J871" s="15" t="s">
        <v>135</v>
      </c>
      <c r="K871" s="15" t="s">
        <v>136</v>
      </c>
      <c r="L871" s="15" t="s">
        <v>148</v>
      </c>
      <c r="M871" s="15">
        <v>100</v>
      </c>
      <c r="N871" s="15">
        <v>17</v>
      </c>
      <c r="O871" s="15">
        <v>0</v>
      </c>
      <c r="P871" s="15">
        <f t="shared" si="468"/>
        <v>200</v>
      </c>
      <c r="Q871" s="20">
        <v>2</v>
      </c>
      <c r="R871" s="16">
        <v>2.5</v>
      </c>
      <c r="S871" s="16">
        <v>7</v>
      </c>
      <c r="T871" s="15"/>
      <c r="U871" s="15"/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 t="s">
        <v>138</v>
      </c>
      <c r="AD871" s="15" t="s">
        <v>139</v>
      </c>
      <c r="AE871" s="15">
        <v>32.6</v>
      </c>
      <c r="AF871" s="15">
        <v>7</v>
      </c>
      <c r="AG871" s="15">
        <v>1</v>
      </c>
      <c r="AH871" s="15">
        <v>0.3</v>
      </c>
      <c r="AI871" s="15">
        <v>1.3</v>
      </c>
      <c r="AJ871" s="16">
        <f t="shared" si="446"/>
        <v>1</v>
      </c>
      <c r="AK871" s="16" t="s">
        <v>135</v>
      </c>
      <c r="AL871" s="16" t="s">
        <v>135</v>
      </c>
      <c r="AM871" s="15" t="s">
        <v>140</v>
      </c>
      <c r="AN871" s="16">
        <f t="shared" si="447"/>
        <v>2</v>
      </c>
      <c r="AO871" s="16">
        <v>0</v>
      </c>
      <c r="AP871" s="16">
        <v>0</v>
      </c>
      <c r="AQ871" s="16">
        <v>0</v>
      </c>
      <c r="AR871" s="16">
        <v>0</v>
      </c>
      <c r="AS871" s="16">
        <v>0</v>
      </c>
      <c r="AT871" s="16" t="s">
        <v>135</v>
      </c>
      <c r="AU871" s="17">
        <f t="shared" si="448"/>
        <v>0</v>
      </c>
      <c r="AV871" s="17"/>
      <c r="AW871" s="17">
        <f>VLOOKUP(I871,ABNT5101!$I$3:$J$9,2)</f>
        <v>10</v>
      </c>
      <c r="AX871" s="17">
        <f>VLOOKUP(I871,ABNT5101!$I$3:$M$9,5)</f>
        <v>0.18</v>
      </c>
      <c r="AY871" s="131" t="str">
        <f>_xlfn.XLOOKUP(I871,ABNT5101!$I:$I,ABNT5101!$L:$L)</f>
        <v>-</v>
      </c>
      <c r="AZ871" s="131">
        <f>_xlfn.XLOOKUP(I871,ABNT5101!$I:$I,ABNT5101!M:M)</f>
        <v>0.18</v>
      </c>
      <c r="BA871" s="131" t="str">
        <f>_xlfn.XLOOKUP(I871,ABNT5101!$I:$I,ABNT5101!N:N)</f>
        <v>-</v>
      </c>
      <c r="BB871" s="131">
        <f>_xlfn.XLOOKUP(I871,ABNT5101!$I:$I,ABNT5101!O:O)</f>
        <v>16</v>
      </c>
      <c r="BC871" s="18" t="str">
        <f t="shared" si="449"/>
        <v>ATENDE</v>
      </c>
      <c r="BD871" s="19">
        <f t="shared" si="450"/>
        <v>0.22500000000000009</v>
      </c>
      <c r="BE871" s="19">
        <f t="shared" si="451"/>
        <v>1.5</v>
      </c>
      <c r="BF871" s="19" t="str">
        <f t="shared" si="452"/>
        <v>-</v>
      </c>
      <c r="BG871" s="35">
        <v>12.25</v>
      </c>
      <c r="BH871" s="35">
        <v>0.45</v>
      </c>
      <c r="BI871" s="20"/>
      <c r="BJ871" s="20"/>
      <c r="BK871" s="21"/>
      <c r="BL871" s="20"/>
      <c r="BM871" s="18" t="str">
        <f t="shared" si="453"/>
        <v>ATENDE</v>
      </c>
      <c r="BN871" s="18" t="str">
        <f t="shared" si="454"/>
        <v>ATENDE</v>
      </c>
      <c r="BO871" s="18" t="str">
        <f t="shared" si="455"/>
        <v>ATENDE</v>
      </c>
      <c r="BP871" s="18" t="str">
        <f t="shared" si="456"/>
        <v>ATENDE</v>
      </c>
      <c r="BQ871" s="22" t="str">
        <f t="shared" si="457"/>
        <v>C4</v>
      </c>
      <c r="BR871" s="22" t="str">
        <f t="shared" si="477"/>
        <v>P6</v>
      </c>
      <c r="BS871" s="23">
        <f t="shared" si="458"/>
        <v>2.1133333333333333</v>
      </c>
      <c r="BT871" s="20">
        <v>9.34</v>
      </c>
      <c r="BU871" s="20">
        <v>3.89</v>
      </c>
      <c r="BV871" s="132">
        <f>IF(BR871="-","-",_xlfn.XLOOKUP(BR871,ABNT5101!$B$4:$B$9,ABNT5101!$C$4:$C$9))</f>
        <v>3</v>
      </c>
      <c r="BW871" s="132">
        <f>IF(BR871="-","-",_xlfn.XLOOKUP(BR871,ABNT5101!$B$4:$B$9,ABNT5101!$D$4:$D$9))</f>
        <v>0.6</v>
      </c>
      <c r="BX871" s="18" t="str">
        <f t="shared" si="459"/>
        <v>ATENDE</v>
      </c>
      <c r="BY871" s="18" t="str">
        <f t="shared" si="460"/>
        <v>ATENDE</v>
      </c>
      <c r="BZ871" s="18" t="str">
        <f t="shared" si="461"/>
        <v>ATENDE</v>
      </c>
      <c r="CA871" s="22" t="s">
        <v>135</v>
      </c>
      <c r="CB871" s="23" t="e">
        <f t="shared" si="462"/>
        <v>#VALUE!</v>
      </c>
      <c r="CC871" s="22"/>
      <c r="CD871" s="22"/>
      <c r="CE871" s="130" t="str">
        <f>IF(CA871="-","-",_xlfn.XLOOKUP(CA871,ABNT5101!$B$4:$B$9,ABNT5101!$C$4:$C$9))</f>
        <v>-</v>
      </c>
      <c r="CF871" s="130" t="str">
        <f>IF(CA871="-","-",_xlfn.XLOOKUP(CA871,ABNT5101!$B$4:$B$9,ABNT5101!$D$4:$D$9))</f>
        <v>-</v>
      </c>
      <c r="CG871" s="18" t="str">
        <f t="shared" si="463"/>
        <v>-</v>
      </c>
      <c r="CH871" s="18" t="str">
        <f t="shared" si="464"/>
        <v>-</v>
      </c>
      <c r="CI871" s="18" t="str">
        <f t="shared" si="465"/>
        <v>-</v>
      </c>
      <c r="CJ871" s="133" t="str">
        <f>_xlfn.XLOOKUP(CK871,'Banco de dados'!$B:$B,'Banco de dados'!$D:$D)</f>
        <v>TECNOWATT</v>
      </c>
      <c r="CK871" s="36" t="s">
        <v>826</v>
      </c>
      <c r="CL871" s="24" t="str">
        <f>_xlfn.XLOOKUP(CK871,'Banco de dados'!$B:$B,'Banco de dados'!$E:$E)</f>
        <v>SIGSAGPTLRRSSNDL_40W_50IBBRS
1-10C1MUN6.5</v>
      </c>
      <c r="CM871" s="24"/>
      <c r="CN871" s="24" t="e">
        <f>IF(CM871="-","-",_xlfn.XLOOKUP(CM871,'Banco de dados'!$B:$B,'Banco de dados'!$E:$E))</f>
        <v>#N/A</v>
      </c>
      <c r="CO871" s="26">
        <f t="shared" si="469"/>
        <v>1</v>
      </c>
      <c r="CP871" s="24">
        <f>_xlfn.XLOOKUP(CK871,'Banco de dados'!$B:$B,'Banco de dados'!$H:$H)</f>
        <v>40</v>
      </c>
      <c r="CQ871" s="24" t="e">
        <f>_xlfn.XLOOKUP(CM871,'Banco de dados'!$B:$B,'Banco de dados'!$H:$H)</f>
        <v>#N/A</v>
      </c>
      <c r="CR871" s="24">
        <f>_xlfn.XLOOKUP(CK871,'Banco de dados'!$B:$B,'Banco de dados'!$F:$F)</f>
        <v>6641</v>
      </c>
      <c r="CS871" s="24">
        <f>_xlfn.XLOOKUP(CM871,'Banco de dados'!$B:$B,'Banco de dados'!$F:$F)</f>
        <v>0</v>
      </c>
      <c r="CT871" s="25">
        <v>0</v>
      </c>
      <c r="CU871" s="25"/>
      <c r="CV871" s="24" t="str">
        <f>IF(AI871&lt;=0.5,"Curto I",IF(AND(AI871&gt;='Braços de IP'!$B$9,AI871&lt;='Braços de IP'!$D$9),'Braços de IP'!$E$9,IF(AND(AI871&gt;='Braços de IP'!$B$10,AI871&lt;='Braços de IP'!$D$10),'Braços de IP'!$E$10,IF(AND(AI871&gt;='Braços de IP'!$B$11,AI871&lt;='Braços de IP'!$D$11),'Braços de IP'!$E$11,IF(AND(AI871&gt;='Braços de IP'!$B$12,AI871&lt;='Braços de IP'!$D$12),'Braços de IP'!$E$12,IF(AND(AI871&gt;='Braços de IP'!$B$13,AI871&lt;='Braços de IP'!$D$13),'Braços de IP'!$E$13,IF(AND(AI871&gt;='Braços de IP'!$B$14,AI871&lt;='Braços de IP'!$D$14),'Braços de IP'!$E$14,"ERRO")))))))</f>
        <v>Curto II</v>
      </c>
      <c r="CW871" s="25"/>
      <c r="CX871" s="24" t="str">
        <f>IF($CW871="","",VLOOKUP($CW871,'Braços de IP'!$E$9:$I$15,2,0))</f>
        <v/>
      </c>
      <c r="CY871" s="27" t="str">
        <f>IF($CW871="","",VLOOKUP($CW871,'Braços de IP'!$E$9:$I$15,5,0))</f>
        <v/>
      </c>
      <c r="CZ871" s="24"/>
      <c r="DA871" s="24"/>
      <c r="DB871" s="24"/>
      <c r="DC871" s="24"/>
      <c r="DD871" s="24"/>
      <c r="DE871" s="24"/>
      <c r="DF871" s="28">
        <f t="shared" si="470"/>
        <v>40</v>
      </c>
      <c r="DG871" s="29">
        <f t="shared" si="471"/>
        <v>100</v>
      </c>
      <c r="DH871" s="28">
        <f t="shared" si="472"/>
        <v>140</v>
      </c>
      <c r="DI871" s="30">
        <f t="shared" si="473"/>
        <v>0.6</v>
      </c>
      <c r="DJ871" s="31"/>
      <c r="DK871" s="32"/>
      <c r="DL871" s="15" t="s">
        <v>141</v>
      </c>
      <c r="DM871" s="15"/>
      <c r="DO871" s="33">
        <f t="shared" si="474"/>
        <v>0.65811965811965811</v>
      </c>
    </row>
    <row r="872" spans="1:119" ht="15.75" hidden="1" customHeight="1" x14ac:dyDescent="0.3">
      <c r="C872" t="s">
        <v>1006</v>
      </c>
      <c r="D872" s="15">
        <v>291</v>
      </c>
      <c r="E872" s="15" t="s">
        <v>132</v>
      </c>
      <c r="F872" s="15" t="s">
        <v>464</v>
      </c>
      <c r="G872" s="15">
        <v>-30.008224479999999</v>
      </c>
      <c r="H872" s="15">
        <v>-50.137980349999999</v>
      </c>
      <c r="I872" s="15" t="s">
        <v>154</v>
      </c>
      <c r="J872" s="15" t="s">
        <v>135</v>
      </c>
      <c r="K872" s="15" t="s">
        <v>136</v>
      </c>
      <c r="L872" s="15" t="s">
        <v>148</v>
      </c>
      <c r="M872" s="15">
        <v>250</v>
      </c>
      <c r="N872" s="15">
        <v>30</v>
      </c>
      <c r="O872" s="15">
        <v>0</v>
      </c>
      <c r="P872" s="15">
        <f t="shared" si="468"/>
        <v>500</v>
      </c>
      <c r="Q872" s="20">
        <v>2</v>
      </c>
      <c r="R872" s="16">
        <v>2.5</v>
      </c>
      <c r="S872" s="16">
        <v>7</v>
      </c>
      <c r="T872" s="15"/>
      <c r="U872" s="15"/>
      <c r="V872" s="15">
        <v>0</v>
      </c>
      <c r="W872" s="15">
        <v>2.5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 t="s">
        <v>138</v>
      </c>
      <c r="AD872" s="15" t="s">
        <v>139</v>
      </c>
      <c r="AE872" s="15">
        <v>22.1</v>
      </c>
      <c r="AF872" s="15">
        <v>7</v>
      </c>
      <c r="AG872" s="15">
        <v>1</v>
      </c>
      <c r="AH872" s="15">
        <v>0.3</v>
      </c>
      <c r="AI872" s="15">
        <v>2.5</v>
      </c>
      <c r="AJ872" s="16">
        <f t="shared" si="446"/>
        <v>2.2000000000000002</v>
      </c>
      <c r="AK872" s="16" t="s">
        <v>135</v>
      </c>
      <c r="AL872" s="16" t="s">
        <v>135</v>
      </c>
      <c r="AM872" s="15" t="s">
        <v>140</v>
      </c>
      <c r="AN872" s="16">
        <f t="shared" si="447"/>
        <v>2</v>
      </c>
      <c r="AO872" s="16">
        <v>0</v>
      </c>
      <c r="AP872" s="16">
        <v>0</v>
      </c>
      <c r="AQ872" s="16">
        <v>0</v>
      </c>
      <c r="AR872" s="16">
        <v>0</v>
      </c>
      <c r="AS872" s="16">
        <v>0</v>
      </c>
      <c r="AT872" s="16" t="s">
        <v>135</v>
      </c>
      <c r="AU872" s="17">
        <f t="shared" si="448"/>
        <v>0</v>
      </c>
      <c r="AV872" s="17"/>
      <c r="AW872" s="17">
        <f>VLOOKUP(I872,ABNT5101!$I$3:$J$9,2)</f>
        <v>10</v>
      </c>
      <c r="AX872" s="17">
        <f>VLOOKUP(I872,ABNT5101!$I$3:$M$9,5)</f>
        <v>0.18</v>
      </c>
      <c r="AY872" s="131" t="str">
        <f>_xlfn.XLOOKUP(I872,ABNT5101!$I:$I,ABNT5101!$L:$L)</f>
        <v>-</v>
      </c>
      <c r="AZ872" s="131">
        <f>_xlfn.XLOOKUP(I872,ABNT5101!$I:$I,ABNT5101!M:M)</f>
        <v>0.18</v>
      </c>
      <c r="BA872" s="131" t="str">
        <f>_xlfn.XLOOKUP(I872,ABNT5101!$I:$I,ABNT5101!N:N)</f>
        <v>-</v>
      </c>
      <c r="BB872" s="131">
        <f>_xlfn.XLOOKUP(I872,ABNT5101!$I:$I,ABNT5101!O:O)</f>
        <v>16</v>
      </c>
      <c r="BC872" s="18" t="str">
        <f t="shared" si="449"/>
        <v>ATENDE</v>
      </c>
      <c r="BD872" s="19">
        <f t="shared" si="450"/>
        <v>0.11499999999999999</v>
      </c>
      <c r="BE872" s="19">
        <f t="shared" si="451"/>
        <v>2.3333333333333335</v>
      </c>
      <c r="BF872" s="19" t="str">
        <f t="shared" si="452"/>
        <v>-</v>
      </c>
      <c r="BG872" s="20">
        <v>11.15</v>
      </c>
      <c r="BH872" s="20">
        <v>0.6</v>
      </c>
      <c r="BI872" s="20"/>
      <c r="BJ872" s="20"/>
      <c r="BK872" s="21"/>
      <c r="BL872" s="20"/>
      <c r="BM872" s="18" t="str">
        <f t="shared" si="453"/>
        <v>ATENDE</v>
      </c>
      <c r="BN872" s="18" t="str">
        <f t="shared" si="454"/>
        <v>ATENDE</v>
      </c>
      <c r="BO872" s="18" t="str">
        <f t="shared" si="455"/>
        <v>ATENDE</v>
      </c>
      <c r="BP872" s="18" t="str">
        <f t="shared" si="456"/>
        <v>ATENDE</v>
      </c>
      <c r="BQ872" s="22" t="str">
        <f t="shared" si="457"/>
        <v>C4</v>
      </c>
      <c r="BR872" s="22" t="str">
        <f t="shared" si="477"/>
        <v>P6</v>
      </c>
      <c r="BS872" s="23">
        <f t="shared" si="458"/>
        <v>1.2833333333333332</v>
      </c>
      <c r="BT872" s="20">
        <v>6.85</v>
      </c>
      <c r="BU872" s="20">
        <v>4.55</v>
      </c>
      <c r="BV872" s="132">
        <f>IF(BR872="-","-",_xlfn.XLOOKUP(BR872,ABNT5101!$B$4:$B$9,ABNT5101!$C$4:$C$9))</f>
        <v>3</v>
      </c>
      <c r="BW872" s="132">
        <f>IF(BR872="-","-",_xlfn.XLOOKUP(BR872,ABNT5101!$B$4:$B$9,ABNT5101!$D$4:$D$9))</f>
        <v>0.6</v>
      </c>
      <c r="BX872" s="18" t="str">
        <f t="shared" si="459"/>
        <v>ATENDE</v>
      </c>
      <c r="BY872" s="18" t="str">
        <f t="shared" si="460"/>
        <v>ATENDE</v>
      </c>
      <c r="BZ872" s="18" t="str">
        <f t="shared" si="461"/>
        <v>ATENDE</v>
      </c>
      <c r="CA872" s="22" t="s">
        <v>135</v>
      </c>
      <c r="CB872" s="23" t="e">
        <f t="shared" si="462"/>
        <v>#VALUE!</v>
      </c>
      <c r="CC872" s="22">
        <v>8.07</v>
      </c>
      <c r="CD872" s="22">
        <v>5.41</v>
      </c>
      <c r="CE872" s="130" t="str">
        <f>IF(CA872="-","-",_xlfn.XLOOKUP(CA872,ABNT5101!$B$4:$B$9,ABNT5101!$C$4:$C$9))</f>
        <v>-</v>
      </c>
      <c r="CF872" s="130" t="str">
        <f>IF(CA872="-","-",_xlfn.XLOOKUP(CA872,ABNT5101!$B$4:$B$9,ABNT5101!$D$4:$D$9))</f>
        <v>-</v>
      </c>
      <c r="CG872" s="18" t="str">
        <f t="shared" si="463"/>
        <v>-</v>
      </c>
      <c r="CH872" s="18" t="str">
        <f t="shared" si="464"/>
        <v>-</v>
      </c>
      <c r="CI872" s="18" t="str">
        <f t="shared" si="465"/>
        <v>-</v>
      </c>
      <c r="CJ872" s="133" t="str">
        <f>_xlfn.XLOOKUP(CK872,'Banco de dados'!$B:$B,'Banco de dados'!$D:$D)</f>
        <v>LEDSTAR</v>
      </c>
      <c r="CK872" s="25" t="s">
        <v>707</v>
      </c>
      <c r="CL872" s="24" t="str">
        <f>_xlfn.XLOOKUP(CK872,'Banco de dados'!$B:$B,'Banco de dados'!$E:$E)</f>
        <v>LUM LED SL VT 9.1 28W</v>
      </c>
      <c r="CM872" s="24"/>
      <c r="CN872" s="24" t="e">
        <f>IF(CM872="-","-",_xlfn.XLOOKUP(CM872,'Banco de dados'!$B:$B,'Banco de dados'!$E:$E))</f>
        <v>#N/A</v>
      </c>
      <c r="CO872" s="26">
        <f t="shared" si="469"/>
        <v>1</v>
      </c>
      <c r="CP872" s="24">
        <f>_xlfn.XLOOKUP(CK872,'Banco de dados'!$B:$B,'Banco de dados'!$H:$H)</f>
        <v>28</v>
      </c>
      <c r="CQ872" s="24">
        <f>_xlfn.XLOOKUP(CM872,'Banco de dados'!$B:$B,'Banco de dados'!$H:$H)</f>
        <v>0</v>
      </c>
      <c r="CR872" s="24">
        <f>_xlfn.XLOOKUP(CK872,'Banco de dados'!$B:$B,'Banco de dados'!$F:$F)</f>
        <v>4927.3500000000004</v>
      </c>
      <c r="CS872" s="24">
        <f>_xlfn.XLOOKUP(CM872,'Banco de dados'!$B:$B,'Banco de dados'!$F:$F)</f>
        <v>0</v>
      </c>
      <c r="CT872" s="25">
        <v>0</v>
      </c>
      <c r="CU872" s="25"/>
      <c r="CV872" s="24" t="str">
        <f>IF(AI872&lt;=0.5,"Curto I",IF(AND(AI872&gt;='Braços de IP'!$B$9,AI872&lt;='Braços de IP'!$D$9),'Braços de IP'!$E$9,IF(AND(AI872&gt;='Braços de IP'!$B$10,AI872&lt;='Braços de IP'!$D$10),'Braços de IP'!$E$10,IF(AND(AI872&gt;='Braços de IP'!$B$11,AI872&lt;='Braços de IP'!$D$11),'Braços de IP'!$E$11,IF(AND(AI872&gt;='Braços de IP'!$B$12,AI872&lt;='Braços de IP'!$D$12),'Braços de IP'!$E$12,IF(AND(AI872&gt;='Braços de IP'!$B$13,AI872&lt;='Braços de IP'!$D$13),'Braços de IP'!$E$13,IF(AND(AI872&gt;='Braços de IP'!$B$14,AI872&lt;='Braços de IP'!$D$14),'Braços de IP'!$E$14,"ERRO")))))))</f>
        <v>Médio II</v>
      </c>
      <c r="CW872" s="25"/>
      <c r="CX872" s="24" t="str">
        <f>IF($CW872="","",VLOOKUP($CW872,'Braços de IP'!$E$9:$I$15,2,0))</f>
        <v/>
      </c>
      <c r="CY872" s="27" t="str">
        <f>IF($CW872="","",VLOOKUP($CW872,'Braços de IP'!$E$9:$I$15,5,0))</f>
        <v/>
      </c>
      <c r="CZ872" s="24"/>
      <c r="DA872" s="24"/>
      <c r="DB872" s="24"/>
      <c r="DC872" s="24"/>
      <c r="DD872" s="24"/>
      <c r="DE872" s="24"/>
      <c r="DF872" s="28">
        <f t="shared" si="470"/>
        <v>28</v>
      </c>
      <c r="DG872" s="29">
        <f t="shared" si="471"/>
        <v>250</v>
      </c>
      <c r="DH872" s="28">
        <f t="shared" si="472"/>
        <v>278</v>
      </c>
      <c r="DI872" s="30">
        <f t="shared" si="473"/>
        <v>0.88800000000000001</v>
      </c>
      <c r="DJ872" s="31"/>
      <c r="DK872" s="32"/>
      <c r="DL872" s="15" t="s">
        <v>141</v>
      </c>
      <c r="DM872" s="15"/>
      <c r="DO872" s="33">
        <f t="shared" si="474"/>
        <v>0.9</v>
      </c>
    </row>
    <row r="873" spans="1:119" ht="15.75" hidden="1" customHeight="1" x14ac:dyDescent="0.3">
      <c r="C873" t="s">
        <v>1006</v>
      </c>
      <c r="D873" s="15">
        <v>291</v>
      </c>
      <c r="E873" s="15" t="s">
        <v>132</v>
      </c>
      <c r="F873" s="15" t="s">
        <v>464</v>
      </c>
      <c r="G873" s="15">
        <v>-30.008224479999999</v>
      </c>
      <c r="H873" s="15">
        <v>-50.137980349999999</v>
      </c>
      <c r="I873" s="15" t="s">
        <v>154</v>
      </c>
      <c r="J873" s="15" t="s">
        <v>135</v>
      </c>
      <c r="K873" s="15" t="s">
        <v>136</v>
      </c>
      <c r="L873" s="15" t="s">
        <v>148</v>
      </c>
      <c r="M873" s="15">
        <v>250</v>
      </c>
      <c r="N873" s="15">
        <v>30</v>
      </c>
      <c r="O873" s="15">
        <v>0</v>
      </c>
      <c r="P873" s="15">
        <f t="shared" si="468"/>
        <v>500</v>
      </c>
      <c r="Q873" s="20">
        <v>2</v>
      </c>
      <c r="R873" s="16">
        <v>2.5</v>
      </c>
      <c r="S873" s="16">
        <v>7</v>
      </c>
      <c r="T873" s="15"/>
      <c r="U873" s="15"/>
      <c r="V873" s="15">
        <v>0</v>
      </c>
      <c r="W873" s="15">
        <v>2.5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 t="s">
        <v>138</v>
      </c>
      <c r="AD873" s="15" t="s">
        <v>139</v>
      </c>
      <c r="AE873" s="15">
        <v>22.1</v>
      </c>
      <c r="AF873" s="15">
        <v>7</v>
      </c>
      <c r="AG873" s="15">
        <v>1</v>
      </c>
      <c r="AH873" s="15">
        <v>0.3</v>
      </c>
      <c r="AI873" s="15">
        <v>2.5</v>
      </c>
      <c r="AJ873" s="16">
        <f t="shared" si="446"/>
        <v>2.2000000000000002</v>
      </c>
      <c r="AK873" s="16" t="s">
        <v>135</v>
      </c>
      <c r="AL873" s="16" t="s">
        <v>135</v>
      </c>
      <c r="AM873" s="15" t="s">
        <v>140</v>
      </c>
      <c r="AN873" s="16">
        <f t="shared" si="447"/>
        <v>2</v>
      </c>
      <c r="AO873" s="16">
        <v>0</v>
      </c>
      <c r="AP873" s="16">
        <v>0</v>
      </c>
      <c r="AQ873" s="16">
        <v>0</v>
      </c>
      <c r="AR873" s="16">
        <v>0</v>
      </c>
      <c r="AS873" s="16">
        <v>0</v>
      </c>
      <c r="AT873" s="16" t="s">
        <v>135</v>
      </c>
      <c r="AU873" s="17">
        <f t="shared" si="448"/>
        <v>0</v>
      </c>
      <c r="AV873" s="17"/>
      <c r="AW873" s="17">
        <f>VLOOKUP(I873,ABNT5101!$I$3:$J$9,2)</f>
        <v>10</v>
      </c>
      <c r="AX873" s="17">
        <f>VLOOKUP(I873,ABNT5101!$I$3:$M$9,5)</f>
        <v>0.18</v>
      </c>
      <c r="AY873" s="131" t="str">
        <f>_xlfn.XLOOKUP(I873,ABNT5101!$I:$I,ABNT5101!$L:$L)</f>
        <v>-</v>
      </c>
      <c r="AZ873" s="131">
        <f>_xlfn.XLOOKUP(I873,ABNT5101!$I:$I,ABNT5101!M:M)</f>
        <v>0.18</v>
      </c>
      <c r="BA873" s="131" t="str">
        <f>_xlfn.XLOOKUP(I873,ABNT5101!$I:$I,ABNT5101!N:N)</f>
        <v>-</v>
      </c>
      <c r="BB873" s="131">
        <f>_xlfn.XLOOKUP(I873,ABNT5101!$I:$I,ABNT5101!O:O)</f>
        <v>16</v>
      </c>
      <c r="BC873" s="18" t="str">
        <f t="shared" si="449"/>
        <v>ATENDE</v>
      </c>
      <c r="BD873" s="19">
        <f t="shared" si="450"/>
        <v>0.38200000000000012</v>
      </c>
      <c r="BE873" s="19">
        <f t="shared" si="451"/>
        <v>3</v>
      </c>
      <c r="BF873" s="19" t="str">
        <f t="shared" si="452"/>
        <v>-</v>
      </c>
      <c r="BG873" s="20">
        <v>13.82</v>
      </c>
      <c r="BH873" s="20">
        <v>0.72</v>
      </c>
      <c r="BI873" s="20"/>
      <c r="BJ873" s="20"/>
      <c r="BK873" s="21"/>
      <c r="BL873" s="20"/>
      <c r="BM873" s="18" t="str">
        <f t="shared" si="453"/>
        <v>ATENDE</v>
      </c>
      <c r="BN873" s="18" t="str">
        <f t="shared" si="454"/>
        <v>ATENDE</v>
      </c>
      <c r="BO873" s="18" t="str">
        <f t="shared" si="455"/>
        <v>ATENDE</v>
      </c>
      <c r="BP873" s="18" t="str">
        <f t="shared" si="456"/>
        <v>ATENDE</v>
      </c>
      <c r="BQ873" s="22" t="str">
        <f t="shared" si="457"/>
        <v>C4</v>
      </c>
      <c r="BR873" s="22" t="str">
        <f t="shared" si="477"/>
        <v>P6</v>
      </c>
      <c r="BS873" s="23">
        <f t="shared" si="458"/>
        <v>1.4166666666666665</v>
      </c>
      <c r="BT873" s="20">
        <v>7.25</v>
      </c>
      <c r="BU873" s="20">
        <v>4.63</v>
      </c>
      <c r="BV873" s="132">
        <f>IF(BR873="-","-",_xlfn.XLOOKUP(BR873,ABNT5101!$B$4:$B$9,ABNT5101!$C$4:$C$9))</f>
        <v>3</v>
      </c>
      <c r="BW873" s="132">
        <f>IF(BR873="-","-",_xlfn.XLOOKUP(BR873,ABNT5101!$B$4:$B$9,ABNT5101!$D$4:$D$9))</f>
        <v>0.6</v>
      </c>
      <c r="BX873" s="18" t="str">
        <f t="shared" si="459"/>
        <v>ATENDE</v>
      </c>
      <c r="BY873" s="18" t="str">
        <f t="shared" si="460"/>
        <v>ATENDE</v>
      </c>
      <c r="BZ873" s="18" t="str">
        <f t="shared" si="461"/>
        <v>ATENDE</v>
      </c>
      <c r="CA873" s="22" t="s">
        <v>135</v>
      </c>
      <c r="CB873" s="23" t="e">
        <f t="shared" si="462"/>
        <v>#VALUE!</v>
      </c>
      <c r="CC873" s="22">
        <v>9.4600000000000009</v>
      </c>
      <c r="CD873" s="22">
        <v>6.59</v>
      </c>
      <c r="CE873" s="130" t="str">
        <f>IF(CA873="-","-",_xlfn.XLOOKUP(CA873,ABNT5101!$B$4:$B$9,ABNT5101!$C$4:$C$9))</f>
        <v>-</v>
      </c>
      <c r="CF873" s="130" t="str">
        <f>IF(CA873="-","-",_xlfn.XLOOKUP(CA873,ABNT5101!$B$4:$B$9,ABNT5101!$D$4:$D$9))</f>
        <v>-</v>
      </c>
      <c r="CG873" s="18" t="str">
        <f t="shared" si="463"/>
        <v>-</v>
      </c>
      <c r="CH873" s="18" t="str">
        <f t="shared" si="464"/>
        <v>-</v>
      </c>
      <c r="CI873" s="18" t="str">
        <f t="shared" si="465"/>
        <v>-</v>
      </c>
      <c r="CJ873" s="133" t="str">
        <f>_xlfn.XLOOKUP(CK873,'Banco de dados'!$B:$B,'Banco de dados'!$D:$D)</f>
        <v>SX LIGHTING</v>
      </c>
      <c r="CK873" s="25" t="s">
        <v>801</v>
      </c>
      <c r="CL873" s="24" t="str">
        <f>_xlfn.XLOOKUP(CK873,'Banco de dados'!$B:$B,'Banco de dados'!$E:$E)</f>
        <v>SXINEVO030K40L12CZF7PHF</v>
      </c>
      <c r="CM873" s="24"/>
      <c r="CN873" s="24" t="e">
        <f>IF(CM873="-","-",_xlfn.XLOOKUP(CM873,'Banco de dados'!$B:$B,'Banco de dados'!$E:$E))</f>
        <v>#N/A</v>
      </c>
      <c r="CO873" s="26">
        <f t="shared" si="469"/>
        <v>1</v>
      </c>
      <c r="CP873" s="24">
        <f>_xlfn.XLOOKUP(CK873,'Banco de dados'!$B:$B,'Banco de dados'!$H:$H)</f>
        <v>31</v>
      </c>
      <c r="CQ873" s="24" t="e">
        <f>_xlfn.XLOOKUP(CM873,'Banco de dados'!$B:$B,'Banco de dados'!$H:$H)</f>
        <v>#N/A</v>
      </c>
      <c r="CR873" s="24">
        <f>_xlfn.XLOOKUP(CK873,'Banco de dados'!$B:$B,'Banco de dados'!$F:$F)</f>
        <v>5270</v>
      </c>
      <c r="CS873" s="24" t="e">
        <f>_xlfn.XLOOKUP(CM873,'Banco de dados'!$B:$B,'Banco de dados'!$F:$F)</f>
        <v>#N/A</v>
      </c>
      <c r="CT873" s="25">
        <v>0</v>
      </c>
      <c r="CU873" s="25"/>
      <c r="CV873" s="24" t="str">
        <f>IF(AI873&lt;=0.5,"Curto I",IF(AND(AI873&gt;='Braços de IP'!$B$9,AI873&lt;='Braços de IP'!$D$9),'Braços de IP'!$E$9,IF(AND(AI873&gt;='Braços de IP'!$B$10,AI873&lt;='Braços de IP'!$D$10),'Braços de IP'!$E$10,IF(AND(AI873&gt;='Braços de IP'!$B$11,AI873&lt;='Braços de IP'!$D$11),'Braços de IP'!$E$11,IF(AND(AI873&gt;='Braços de IP'!$B$12,AI873&lt;='Braços de IP'!$D$12),'Braços de IP'!$E$12,IF(AND(AI873&gt;='Braços de IP'!$B$13,AI873&lt;='Braços de IP'!$D$13),'Braços de IP'!$E$13,IF(AND(AI873&gt;='Braços de IP'!$B$14,AI873&lt;='Braços de IP'!$D$14),'Braços de IP'!$E$14,"ERRO")))))))</f>
        <v>Médio II</v>
      </c>
      <c r="CW873" s="25"/>
      <c r="CX873" s="24" t="str">
        <f>IF($CW873="","",VLOOKUP($CW873,'Braços de IP'!$E$9:$I$15,2,0))</f>
        <v/>
      </c>
      <c r="CY873" s="27" t="str">
        <f>IF($CW873="","",VLOOKUP($CW873,'Braços de IP'!$E$9:$I$15,5,0))</f>
        <v/>
      </c>
      <c r="CZ873" s="24"/>
      <c r="DA873" s="24"/>
      <c r="DB873" s="24"/>
      <c r="DC873" s="24"/>
      <c r="DD873" s="24"/>
      <c r="DE873" s="24"/>
      <c r="DF873" s="28">
        <f t="shared" si="470"/>
        <v>31</v>
      </c>
      <c r="DG873" s="29">
        <f t="shared" si="471"/>
        <v>250</v>
      </c>
      <c r="DH873" s="28">
        <f t="shared" si="472"/>
        <v>281</v>
      </c>
      <c r="DI873" s="30">
        <f t="shared" si="473"/>
        <v>0.876</v>
      </c>
      <c r="DJ873" s="31"/>
      <c r="DK873" s="32"/>
      <c r="DL873" s="15" t="s">
        <v>141</v>
      </c>
      <c r="DM873" s="15"/>
      <c r="DO873" s="33">
        <f t="shared" si="474"/>
        <v>0.88928571428571423</v>
      </c>
    </row>
    <row r="874" spans="1:119" ht="15.75" hidden="1" customHeight="1" x14ac:dyDescent="0.3">
      <c r="C874" t="s">
        <v>1006</v>
      </c>
      <c r="D874" s="15">
        <v>291</v>
      </c>
      <c r="E874" s="15" t="s">
        <v>132</v>
      </c>
      <c r="F874" s="15" t="s">
        <v>464</v>
      </c>
      <c r="G874" s="15">
        <v>-30.008224479999999</v>
      </c>
      <c r="H874" s="15">
        <v>-50.137980349999999</v>
      </c>
      <c r="I874" s="15" t="s">
        <v>154</v>
      </c>
      <c r="J874" s="15" t="s">
        <v>135</v>
      </c>
      <c r="K874" s="15" t="s">
        <v>136</v>
      </c>
      <c r="L874" s="15" t="s">
        <v>148</v>
      </c>
      <c r="M874" s="15">
        <v>250</v>
      </c>
      <c r="N874" s="15">
        <v>30</v>
      </c>
      <c r="O874" s="15">
        <v>0</v>
      </c>
      <c r="P874" s="15">
        <f t="shared" si="468"/>
        <v>500</v>
      </c>
      <c r="Q874" s="20">
        <v>2</v>
      </c>
      <c r="R874" s="16">
        <v>2.5</v>
      </c>
      <c r="S874" s="16">
        <v>7</v>
      </c>
      <c r="T874" s="15"/>
      <c r="U874" s="15"/>
      <c r="V874" s="15">
        <v>0</v>
      </c>
      <c r="W874" s="15">
        <v>2.5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 t="s">
        <v>138</v>
      </c>
      <c r="AD874" s="15" t="s">
        <v>139</v>
      </c>
      <c r="AE874" s="15">
        <v>22.1</v>
      </c>
      <c r="AF874" s="15">
        <v>7</v>
      </c>
      <c r="AG874" s="15">
        <v>1</v>
      </c>
      <c r="AH874" s="15">
        <v>0.3</v>
      </c>
      <c r="AI874" s="15">
        <v>2.5</v>
      </c>
      <c r="AJ874" s="16">
        <f t="shared" si="446"/>
        <v>2.2000000000000002</v>
      </c>
      <c r="AK874" s="16" t="s">
        <v>135</v>
      </c>
      <c r="AL874" s="16" t="s">
        <v>135</v>
      </c>
      <c r="AM874" s="15" t="s">
        <v>140</v>
      </c>
      <c r="AN874" s="16">
        <f t="shared" si="447"/>
        <v>2</v>
      </c>
      <c r="AO874" s="16">
        <v>0</v>
      </c>
      <c r="AP874" s="16">
        <v>0</v>
      </c>
      <c r="AQ874" s="16">
        <v>0</v>
      </c>
      <c r="AR874" s="16">
        <v>0</v>
      </c>
      <c r="AS874" s="16">
        <v>0</v>
      </c>
      <c r="AT874" s="16" t="s">
        <v>135</v>
      </c>
      <c r="AU874" s="17">
        <f t="shared" si="448"/>
        <v>0</v>
      </c>
      <c r="AV874" s="17"/>
      <c r="AW874" s="17">
        <f>VLOOKUP(I874,ABNT5101!$I$3:$J$9,2)</f>
        <v>10</v>
      </c>
      <c r="AX874" s="17">
        <f>VLOOKUP(I874,ABNT5101!$I$3:$M$9,5)</f>
        <v>0.18</v>
      </c>
      <c r="AY874" s="131" t="str">
        <f>_xlfn.XLOOKUP(I874,ABNT5101!$I:$I,ABNT5101!$L:$L)</f>
        <v>-</v>
      </c>
      <c r="AZ874" s="131">
        <f>_xlfn.XLOOKUP(I874,ABNT5101!$I:$I,ABNT5101!M:M)</f>
        <v>0.18</v>
      </c>
      <c r="BA874" s="131" t="str">
        <f>_xlfn.XLOOKUP(I874,ABNT5101!$I:$I,ABNT5101!N:N)</f>
        <v>-</v>
      </c>
      <c r="BB874" s="131">
        <f>_xlfn.XLOOKUP(I874,ABNT5101!$I:$I,ABNT5101!O:O)</f>
        <v>16</v>
      </c>
      <c r="BC874" s="18" t="str">
        <f t="shared" si="449"/>
        <v>ATENDE</v>
      </c>
      <c r="BD874" s="19">
        <f t="shared" si="450"/>
        <v>0.38100000000000001</v>
      </c>
      <c r="BE874" s="19">
        <f t="shared" si="451"/>
        <v>2.833333333333333</v>
      </c>
      <c r="BF874" s="19" t="str">
        <f t="shared" si="452"/>
        <v>-</v>
      </c>
      <c r="BG874" s="20">
        <v>13.81</v>
      </c>
      <c r="BH874" s="20">
        <v>0.69</v>
      </c>
      <c r="BI874" s="20"/>
      <c r="BJ874" s="20"/>
      <c r="BK874" s="21"/>
      <c r="BL874" s="20"/>
      <c r="BM874" s="18" t="str">
        <f t="shared" si="453"/>
        <v>ATENDE</v>
      </c>
      <c r="BN874" s="18" t="str">
        <f t="shared" si="454"/>
        <v>ATENDE</v>
      </c>
      <c r="BO874" s="18" t="str">
        <f t="shared" si="455"/>
        <v>ATENDE</v>
      </c>
      <c r="BP874" s="18" t="str">
        <f t="shared" si="456"/>
        <v>ATENDE</v>
      </c>
      <c r="BQ874" s="22" t="str">
        <f t="shared" si="457"/>
        <v>C4</v>
      </c>
      <c r="BR874" s="22" t="str">
        <f t="shared" si="477"/>
        <v>P6</v>
      </c>
      <c r="BS874" s="23">
        <f t="shared" si="458"/>
        <v>1.58</v>
      </c>
      <c r="BT874" s="20">
        <v>7.74</v>
      </c>
      <c r="BU874" s="20">
        <v>5.51</v>
      </c>
      <c r="BV874" s="132">
        <f>IF(BR874="-","-",_xlfn.XLOOKUP(BR874,ABNT5101!$B$4:$B$9,ABNT5101!$C$4:$C$9))</f>
        <v>3</v>
      </c>
      <c r="BW874" s="132">
        <f>IF(BR874="-","-",_xlfn.XLOOKUP(BR874,ABNT5101!$B$4:$B$9,ABNT5101!$D$4:$D$9))</f>
        <v>0.6</v>
      </c>
      <c r="BX874" s="18" t="str">
        <f t="shared" si="459"/>
        <v>ATENDE</v>
      </c>
      <c r="BY874" s="18" t="str">
        <f t="shared" si="460"/>
        <v>ATENDE</v>
      </c>
      <c r="BZ874" s="18" t="str">
        <f t="shared" si="461"/>
        <v>ATENDE</v>
      </c>
      <c r="CA874" s="22" t="s">
        <v>135</v>
      </c>
      <c r="CB874" s="23" t="e">
        <f t="shared" si="462"/>
        <v>#VALUE!</v>
      </c>
      <c r="CC874" s="22">
        <v>8.5500000000000007</v>
      </c>
      <c r="CD874" s="22">
        <v>6.2</v>
      </c>
      <c r="CE874" s="130" t="str">
        <f>IF(CA874="-","-",_xlfn.XLOOKUP(CA874,ABNT5101!$B$4:$B$9,ABNT5101!$C$4:$C$9))</f>
        <v>-</v>
      </c>
      <c r="CF874" s="130" t="str">
        <f>IF(CA874="-","-",_xlfn.XLOOKUP(CA874,ABNT5101!$B$4:$B$9,ABNT5101!$D$4:$D$9))</f>
        <v>-</v>
      </c>
      <c r="CG874" s="18" t="str">
        <f t="shared" si="463"/>
        <v>-</v>
      </c>
      <c r="CH874" s="18" t="str">
        <f t="shared" si="464"/>
        <v>-</v>
      </c>
      <c r="CI874" s="18" t="str">
        <f t="shared" si="465"/>
        <v>-</v>
      </c>
      <c r="CJ874" s="133" t="str">
        <f>_xlfn.XLOOKUP(CK874,'Banco de dados'!$B:$B,'Banco de dados'!$D:$D)</f>
        <v>TECNOWATT</v>
      </c>
      <c r="CK874" s="25" t="s">
        <v>824</v>
      </c>
      <c r="CL874" s="24" t="str">
        <f>_xlfn.XLOOKUP(CK874,'Banco de dados'!$B:$B,'Banco de dados'!$E:$E)</f>
        <v>SIGSAGPTLRRSSNDL_30W_38IBBRS
1-10C1MUN6.5</v>
      </c>
      <c r="CM874" s="24"/>
      <c r="CN874" s="24">
        <f>IF(CM874="-","-",_xlfn.XLOOKUP(CM874,'Banco de dados'!$B:$B,'Banco de dados'!$E:$E))</f>
        <v>0</v>
      </c>
      <c r="CO874" s="26">
        <f t="shared" si="469"/>
        <v>1</v>
      </c>
      <c r="CP874" s="24">
        <f>_xlfn.XLOOKUP(CK874,'Banco de dados'!$B:$B,'Banco de dados'!$H:$H)</f>
        <v>30</v>
      </c>
      <c r="CQ874" s="24" t="e">
        <f>_xlfn.XLOOKUP(CM874,'Banco de dados'!$B:$B,'Banco de dados'!$H:$H)</f>
        <v>#N/A</v>
      </c>
      <c r="CR874" s="24">
        <f>_xlfn.XLOOKUP(CK874,'Banco de dados'!$B:$B,'Banco de dados'!$F:$F)</f>
        <v>5266</v>
      </c>
      <c r="CS874" s="24">
        <f>_xlfn.XLOOKUP(CM874,'Banco de dados'!$B:$B,'Banco de dados'!$F:$F)</f>
        <v>0</v>
      </c>
      <c r="CT874" s="25">
        <v>0</v>
      </c>
      <c r="CU874" s="25"/>
      <c r="CV874" s="24" t="str">
        <f>IF(AI874&lt;=0.5,"Curto I",IF(AND(AI874&gt;='Braços de IP'!$B$9,AI874&lt;='Braços de IP'!$D$9),'Braços de IP'!$E$9,IF(AND(AI874&gt;='Braços de IP'!$B$10,AI874&lt;='Braços de IP'!$D$10),'Braços de IP'!$E$10,IF(AND(AI874&gt;='Braços de IP'!$B$11,AI874&lt;='Braços de IP'!$D$11),'Braços de IP'!$E$11,IF(AND(AI874&gt;='Braços de IP'!$B$12,AI874&lt;='Braços de IP'!$D$12),'Braços de IP'!$E$12,IF(AND(AI874&gt;='Braços de IP'!$B$13,AI874&lt;='Braços de IP'!$D$13),'Braços de IP'!$E$13,IF(AND(AI874&gt;='Braços de IP'!$B$14,AI874&lt;='Braços de IP'!$D$14),'Braços de IP'!$E$14,"ERRO")))))))</f>
        <v>Médio II</v>
      </c>
      <c r="CW874" s="25"/>
      <c r="CX874" s="24" t="str">
        <f>IF($CW874="","",VLOOKUP($CW874,'Braços de IP'!$E$9:$I$15,2,0))</f>
        <v/>
      </c>
      <c r="CY874" s="27" t="str">
        <f>IF($CW874="","",VLOOKUP($CW874,'Braços de IP'!$E$9:$I$15,5,0))</f>
        <v/>
      </c>
      <c r="CZ874" s="24"/>
      <c r="DA874" s="24"/>
      <c r="DB874" s="24"/>
      <c r="DC874" s="24"/>
      <c r="DD874" s="24"/>
      <c r="DE874" s="24"/>
      <c r="DF874" s="28">
        <f t="shared" si="470"/>
        <v>30</v>
      </c>
      <c r="DG874" s="29">
        <f t="shared" si="471"/>
        <v>250</v>
      </c>
      <c r="DH874" s="28">
        <f t="shared" si="472"/>
        <v>280</v>
      </c>
      <c r="DI874" s="30">
        <f t="shared" si="473"/>
        <v>0.88</v>
      </c>
      <c r="DJ874" s="31"/>
      <c r="DK874" s="32"/>
      <c r="DL874" s="15" t="s">
        <v>141</v>
      </c>
      <c r="DM874" s="15"/>
      <c r="DO874" s="33">
        <f t="shared" si="474"/>
        <v>0.8928571428571429</v>
      </c>
    </row>
    <row r="875" spans="1:119" ht="15.75" hidden="1" customHeight="1" x14ac:dyDescent="0.3">
      <c r="A875" s="156" t="s">
        <v>1016</v>
      </c>
      <c r="B875" s="156" t="s">
        <v>1034</v>
      </c>
      <c r="C875" t="s">
        <v>1006</v>
      </c>
      <c r="D875" s="159">
        <v>292</v>
      </c>
      <c r="E875" s="159" t="s">
        <v>146</v>
      </c>
      <c r="F875" s="15" t="s">
        <v>465</v>
      </c>
      <c r="G875" s="15">
        <v>-30.005087509999999</v>
      </c>
      <c r="H875" s="15">
        <v>-50.142101680000003</v>
      </c>
      <c r="I875" s="15" t="s">
        <v>199</v>
      </c>
      <c r="J875" s="15" t="s">
        <v>135</v>
      </c>
      <c r="K875" s="15" t="s">
        <v>136</v>
      </c>
      <c r="L875" s="15" t="s">
        <v>137</v>
      </c>
      <c r="M875" s="15">
        <v>50</v>
      </c>
      <c r="N875" s="15">
        <v>0</v>
      </c>
      <c r="O875" s="15">
        <v>0</v>
      </c>
      <c r="P875" s="15">
        <f t="shared" si="468"/>
        <v>200</v>
      </c>
      <c r="Q875" s="20">
        <v>2</v>
      </c>
      <c r="R875" s="16">
        <v>0</v>
      </c>
      <c r="S875" s="16">
        <v>7</v>
      </c>
      <c r="T875" s="15"/>
      <c r="U875" s="15"/>
      <c r="V875" s="15">
        <v>0</v>
      </c>
      <c r="W875" s="15">
        <v>5</v>
      </c>
      <c r="X875" s="15">
        <v>10</v>
      </c>
      <c r="Y875" s="15">
        <v>0</v>
      </c>
      <c r="Z875" s="15">
        <v>0</v>
      </c>
      <c r="AA875" s="15">
        <v>0</v>
      </c>
      <c r="AB875" s="15">
        <v>0</v>
      </c>
      <c r="AC875" s="15" t="s">
        <v>149</v>
      </c>
      <c r="AD875" s="15" t="s">
        <v>139</v>
      </c>
      <c r="AE875" s="15">
        <v>30.8</v>
      </c>
      <c r="AF875" s="15">
        <v>6.5</v>
      </c>
      <c r="AG875" s="15">
        <v>2</v>
      </c>
      <c r="AH875" s="15">
        <v>5</v>
      </c>
      <c r="AI875" s="15">
        <v>2.5</v>
      </c>
      <c r="AJ875" s="16">
        <f t="shared" si="446"/>
        <v>-2.5</v>
      </c>
      <c r="AK875" s="16" t="s">
        <v>135</v>
      </c>
      <c r="AL875" s="16" t="s">
        <v>135</v>
      </c>
      <c r="AM875" s="15" t="s">
        <v>140</v>
      </c>
      <c r="AN875" s="16">
        <f t="shared" si="447"/>
        <v>4</v>
      </c>
      <c r="AO875" s="16">
        <v>0</v>
      </c>
      <c r="AP875" s="16">
        <v>0</v>
      </c>
      <c r="AQ875" s="16">
        <v>0</v>
      </c>
      <c r="AR875" s="16">
        <v>0</v>
      </c>
      <c r="AS875" s="16">
        <v>0</v>
      </c>
      <c r="AT875" s="16" t="s">
        <v>135</v>
      </c>
      <c r="AU875" s="17">
        <f t="shared" si="448"/>
        <v>0</v>
      </c>
      <c r="AV875" s="17"/>
      <c r="AW875" s="17">
        <f>VLOOKUP(I875,ABNT5101!$I$3:$J$9,2)</f>
        <v>30</v>
      </c>
      <c r="AX875" s="17">
        <f>VLOOKUP(I875,ABNT5101!$I$3:$M$9,5)</f>
        <v>0.38</v>
      </c>
      <c r="AY875" s="131" t="str">
        <f>_xlfn.XLOOKUP(I875,ABNT5101!$I:$I,ABNT5101!$L:$L)</f>
        <v>-</v>
      </c>
      <c r="AZ875" s="131">
        <f>_xlfn.XLOOKUP(I875,ABNT5101!$I:$I,ABNT5101!M:M)</f>
        <v>0.38</v>
      </c>
      <c r="BA875" s="131" t="str">
        <f>_xlfn.XLOOKUP(I875,ABNT5101!$I:$I,ABNT5101!N:N)</f>
        <v>-</v>
      </c>
      <c r="BB875" s="131">
        <f>_xlfn.XLOOKUP(I875,ABNT5101!$I:$I,ABNT5101!O:O)</f>
        <v>14</v>
      </c>
      <c r="BC875" s="18" t="str">
        <f t="shared" si="449"/>
        <v>ATENDE</v>
      </c>
      <c r="BD875" s="19">
        <f t="shared" si="450"/>
        <v>7.9333333333333478E-2</v>
      </c>
      <c r="BE875" s="19">
        <f t="shared" si="451"/>
        <v>0.18421052631578938</v>
      </c>
      <c r="BF875" s="19" t="str">
        <f t="shared" si="452"/>
        <v>-</v>
      </c>
      <c r="BG875" s="35">
        <v>32.380000000000003</v>
      </c>
      <c r="BH875" s="35">
        <v>0.45</v>
      </c>
      <c r="BI875" s="20"/>
      <c r="BJ875" s="20"/>
      <c r="BK875" s="21"/>
      <c r="BL875" s="20"/>
      <c r="BM875" s="18" t="str">
        <f t="shared" si="453"/>
        <v>ATENDE</v>
      </c>
      <c r="BN875" s="18" t="str">
        <f t="shared" si="454"/>
        <v>ATENDE</v>
      </c>
      <c r="BO875" s="18" t="str">
        <f t="shared" si="455"/>
        <v>ATENDE</v>
      </c>
      <c r="BP875" s="18" t="str">
        <f t="shared" si="456"/>
        <v>ATENDE</v>
      </c>
      <c r="BQ875" s="22" t="str">
        <f t="shared" si="457"/>
        <v>C1</v>
      </c>
      <c r="BR875" s="22" t="s">
        <v>135</v>
      </c>
      <c r="BS875" s="23" t="e">
        <f t="shared" si="458"/>
        <v>#VALUE!</v>
      </c>
      <c r="BT875" s="20"/>
      <c r="BU875" s="20"/>
      <c r="BV875" s="132" t="str">
        <f>IF(BR875="-","-",_xlfn.XLOOKUP(BR875,ABNT5101!$B$4:$B$9,ABNT5101!$C$4:$C$9))</f>
        <v>-</v>
      </c>
      <c r="BW875" s="132" t="str">
        <f>IF(BR875="-","-",_xlfn.XLOOKUP(BR875,ABNT5101!$B$4:$B$9,ABNT5101!$D$4:$D$9))</f>
        <v>-</v>
      </c>
      <c r="BX875" s="18" t="str">
        <f t="shared" si="459"/>
        <v>-</v>
      </c>
      <c r="BY875" s="18" t="str">
        <f t="shared" si="460"/>
        <v>-</v>
      </c>
      <c r="BZ875" s="18" t="str">
        <f t="shared" si="461"/>
        <v>-</v>
      </c>
      <c r="CA875" s="22" t="s">
        <v>136</v>
      </c>
      <c r="CB875" s="23">
        <f t="shared" si="462"/>
        <v>2.3533333333333335</v>
      </c>
      <c r="CC875" s="22">
        <v>10.06</v>
      </c>
      <c r="CD875" s="22">
        <v>4.41</v>
      </c>
      <c r="CE875" s="130">
        <f>IF(CA875="-","-",_xlfn.XLOOKUP(CA875,ABNT5101!$B$4:$B$9,ABNT5101!$C$4:$C$9))</f>
        <v>3</v>
      </c>
      <c r="CF875" s="130">
        <f>IF(CA875="-","-",_xlfn.XLOOKUP(CA875,ABNT5101!$B$4:$B$9,ABNT5101!$D$4:$D$9))</f>
        <v>0.6</v>
      </c>
      <c r="CG875" s="18" t="str">
        <f t="shared" si="463"/>
        <v>ATENDE</v>
      </c>
      <c r="CH875" s="18" t="str">
        <f t="shared" si="464"/>
        <v>ATENDE</v>
      </c>
      <c r="CI875" s="18" t="str">
        <f t="shared" si="465"/>
        <v>ATENDE</v>
      </c>
      <c r="CJ875" s="133" t="str">
        <f>_xlfn.XLOOKUP(CK875,'Banco de dados'!$B:$B,'Banco de dados'!$D:$D)</f>
        <v>LEDSTAR</v>
      </c>
      <c r="CK875" s="36" t="str">
        <f>'Banco de dados'!B35</f>
        <v xml:space="preserve"> SL VT 9.1 140W</v>
      </c>
      <c r="CL875" s="24" t="str">
        <f>_xlfn.XLOOKUP(CK875,'Banco de dados'!$B:$B,'Banco de dados'!$E:$E)</f>
        <v>LUM LED SL VT 9.1 140W</v>
      </c>
      <c r="CM875" s="24"/>
      <c r="CN875" s="24">
        <f>IF(CM875="-","-",_xlfn.XLOOKUP(CM875,'Banco de dados'!$B:$B,'Banco de dados'!$E:$E))</f>
        <v>0</v>
      </c>
      <c r="CO875" s="26">
        <f t="shared" si="469"/>
        <v>2</v>
      </c>
      <c r="CP875" s="24">
        <f>_xlfn.XLOOKUP(CK875,'Banco de dados'!$B:$B,'Banco de dados'!$H:$H)</f>
        <v>140</v>
      </c>
      <c r="CQ875" s="24">
        <f>_xlfn.XLOOKUP(CM875,'Banco de dados'!$B:$B,'Banco de dados'!$H:$H)</f>
        <v>0</v>
      </c>
      <c r="CR875" s="24">
        <f>_xlfn.XLOOKUP(CK875,'Banco de dados'!$B:$B,'Banco de dados'!$F:$F)</f>
        <v>22440</v>
      </c>
      <c r="CS875" s="24" t="e">
        <f>_xlfn.XLOOKUP(CM875,'Banco de dados'!$B:$B,'Banco de dados'!$F:$F)</f>
        <v>#N/A</v>
      </c>
      <c r="CT875" s="25">
        <v>0</v>
      </c>
      <c r="CU875" s="25">
        <v>10</v>
      </c>
      <c r="CV875" s="24" t="str">
        <f>IF(AI875&lt;=0.5,"Curto I",IF(AND(AI875&gt;='Braços de IP'!$B$9,AI875&lt;='Braços de IP'!$D$9),'Braços de IP'!$E$9,IF(AND(AI875&gt;='Braços de IP'!$B$10,AI875&lt;='Braços de IP'!$D$10),'Braços de IP'!$E$10,IF(AND(AI875&gt;='Braços de IP'!$B$11,AI875&lt;='Braços de IP'!$D$11),'Braços de IP'!$E$11,IF(AND(AI875&gt;='Braços de IP'!$B$12,AI875&lt;='Braços de IP'!$D$12),'Braços de IP'!$E$12,IF(AND(AI875&gt;='Braços de IP'!$B$13,AI875&lt;='Braços de IP'!$D$13),'Braços de IP'!$E$13,IF(AND(AI875&gt;='Braços de IP'!$B$14,AI875&lt;='Braços de IP'!$D$14),'Braços de IP'!$E$14,"ERRO")))))))</f>
        <v>Médio II</v>
      </c>
      <c r="CW875" s="25"/>
      <c r="CX875" s="24" t="str">
        <f>IF($CW875="","",VLOOKUP($CW875,'Braços de IP'!$E$9:$I$15,2,0))</f>
        <v/>
      </c>
      <c r="CY875" s="27" t="str">
        <f>IF($CW875="","",VLOOKUP($CW875,'Braços de IP'!$E$9:$I$15,5,0))</f>
        <v/>
      </c>
      <c r="CZ875" s="24"/>
      <c r="DA875" s="24"/>
      <c r="DB875" s="24"/>
      <c r="DC875" s="24"/>
      <c r="DD875" s="24"/>
      <c r="DE875" s="24"/>
      <c r="DF875" s="28">
        <f t="shared" si="470"/>
        <v>140</v>
      </c>
      <c r="DG875" s="29">
        <f t="shared" si="471"/>
        <v>50</v>
      </c>
      <c r="DH875" s="28">
        <f t="shared" si="472"/>
        <v>380</v>
      </c>
      <c r="DI875" s="30">
        <f t="shared" si="473"/>
        <v>-1.7999999999999998</v>
      </c>
      <c r="DJ875" s="31"/>
      <c r="DK875" s="32"/>
      <c r="DL875" s="15" t="s">
        <v>141</v>
      </c>
      <c r="DM875" s="15"/>
      <c r="DO875" s="33">
        <f t="shared" si="474"/>
        <v>-1.8</v>
      </c>
    </row>
    <row r="876" spans="1:119" ht="15.75" hidden="1" customHeight="1" x14ac:dyDescent="0.3">
      <c r="A876" s="156" t="s">
        <v>1016</v>
      </c>
      <c r="B876" s="156" t="s">
        <v>1034</v>
      </c>
      <c r="C876" t="s">
        <v>1006</v>
      </c>
      <c r="D876" s="159">
        <v>292</v>
      </c>
      <c r="E876" s="159" t="s">
        <v>146</v>
      </c>
      <c r="F876" s="15" t="s">
        <v>465</v>
      </c>
      <c r="G876" s="15">
        <v>-30.005087509999999</v>
      </c>
      <c r="H876" s="15">
        <v>-50.142101680000003</v>
      </c>
      <c r="I876" s="15" t="s">
        <v>199</v>
      </c>
      <c r="J876" s="15" t="s">
        <v>135</v>
      </c>
      <c r="K876" s="15" t="s">
        <v>136</v>
      </c>
      <c r="L876" s="15" t="s">
        <v>137</v>
      </c>
      <c r="M876" s="15">
        <v>50</v>
      </c>
      <c r="N876" s="15">
        <v>0</v>
      </c>
      <c r="O876" s="15">
        <v>0</v>
      </c>
      <c r="P876" s="15">
        <f t="shared" ref="P876:P907" si="478">M876*AG876*2</f>
        <v>200</v>
      </c>
      <c r="Q876" s="20">
        <v>2</v>
      </c>
      <c r="R876" s="16">
        <v>0</v>
      </c>
      <c r="S876" s="16">
        <v>7</v>
      </c>
      <c r="T876" s="15"/>
      <c r="U876" s="15"/>
      <c r="V876" s="15">
        <v>0</v>
      </c>
      <c r="W876" s="15">
        <v>5</v>
      </c>
      <c r="X876" s="15">
        <v>10</v>
      </c>
      <c r="Y876" s="15">
        <v>0</v>
      </c>
      <c r="Z876" s="15">
        <v>0</v>
      </c>
      <c r="AA876" s="15">
        <v>0</v>
      </c>
      <c r="AB876" s="15">
        <v>0</v>
      </c>
      <c r="AC876" s="15" t="s">
        <v>149</v>
      </c>
      <c r="AD876" s="15" t="s">
        <v>139</v>
      </c>
      <c r="AE876" s="15">
        <v>30.8</v>
      </c>
      <c r="AF876" s="15">
        <v>6.5</v>
      </c>
      <c r="AG876" s="15">
        <v>2</v>
      </c>
      <c r="AH876" s="15">
        <v>5</v>
      </c>
      <c r="AI876" s="15">
        <v>2.5</v>
      </c>
      <c r="AJ876" s="16">
        <f t="shared" si="446"/>
        <v>-2.5</v>
      </c>
      <c r="AK876" s="16" t="s">
        <v>135</v>
      </c>
      <c r="AL876" s="16" t="s">
        <v>135</v>
      </c>
      <c r="AM876" s="15" t="s">
        <v>140</v>
      </c>
      <c r="AN876" s="16">
        <f t="shared" si="447"/>
        <v>4</v>
      </c>
      <c r="AO876" s="16">
        <v>0</v>
      </c>
      <c r="AP876" s="16">
        <v>0</v>
      </c>
      <c r="AQ876" s="16">
        <v>0</v>
      </c>
      <c r="AR876" s="16">
        <v>0</v>
      </c>
      <c r="AS876" s="16">
        <v>0</v>
      </c>
      <c r="AT876" s="16" t="s">
        <v>135</v>
      </c>
      <c r="AU876" s="17">
        <f t="shared" si="448"/>
        <v>0</v>
      </c>
      <c r="AV876" s="17"/>
      <c r="AW876" s="17">
        <f>VLOOKUP(I876,ABNT5101!$I$3:$J$9,2)</f>
        <v>30</v>
      </c>
      <c r="AX876" s="17">
        <f>VLOOKUP(I876,ABNT5101!$I$3:$M$9,5)</f>
        <v>0.38</v>
      </c>
      <c r="AY876" s="131" t="str">
        <f>_xlfn.XLOOKUP(I876,ABNT5101!$I:$I,ABNT5101!$L:$L)</f>
        <v>-</v>
      </c>
      <c r="AZ876" s="131">
        <f>_xlfn.XLOOKUP(I876,ABNT5101!$I:$I,ABNT5101!M:M)</f>
        <v>0.38</v>
      </c>
      <c r="BA876" s="131" t="str">
        <f>_xlfn.XLOOKUP(I876,ABNT5101!$I:$I,ABNT5101!N:N)</f>
        <v>-</v>
      </c>
      <c r="BB876" s="131">
        <f>_xlfn.XLOOKUP(I876,ABNT5101!$I:$I,ABNT5101!O:O)</f>
        <v>14</v>
      </c>
      <c r="BC876" s="18" t="str">
        <f t="shared" si="449"/>
        <v>ATENDE</v>
      </c>
      <c r="BD876" s="19">
        <f t="shared" si="450"/>
        <v>4.8999999999999932E-2</v>
      </c>
      <c r="BE876" s="19">
        <f t="shared" si="451"/>
        <v>0</v>
      </c>
      <c r="BF876" s="19" t="str">
        <f t="shared" si="452"/>
        <v>-</v>
      </c>
      <c r="BG876" s="35">
        <v>31.47</v>
      </c>
      <c r="BH876" s="35">
        <v>0.38</v>
      </c>
      <c r="BI876" s="20"/>
      <c r="BJ876" s="20"/>
      <c r="BK876" s="21"/>
      <c r="BL876" s="20"/>
      <c r="BM876" s="18" t="str">
        <f t="shared" si="453"/>
        <v>ATENDE</v>
      </c>
      <c r="BN876" s="18" t="str">
        <f t="shared" si="454"/>
        <v>ATENDE</v>
      </c>
      <c r="BO876" s="18" t="str">
        <f t="shared" si="455"/>
        <v>ATENDE</v>
      </c>
      <c r="BP876" s="18" t="str">
        <f t="shared" si="456"/>
        <v>ATENDE</v>
      </c>
      <c r="BQ876" s="22" t="str">
        <f t="shared" si="457"/>
        <v>C1</v>
      </c>
      <c r="BR876" s="22" t="s">
        <v>135</v>
      </c>
      <c r="BS876" s="23" t="e">
        <f t="shared" si="458"/>
        <v>#VALUE!</v>
      </c>
      <c r="BT876" s="20"/>
      <c r="BU876" s="20"/>
      <c r="BV876" s="132" t="str">
        <f>IF(BR876="-","-",_xlfn.XLOOKUP(BR876,ABNT5101!$B$4:$B$9,ABNT5101!$C$4:$C$9))</f>
        <v>-</v>
      </c>
      <c r="BW876" s="132" t="str">
        <f>IF(BR876="-","-",_xlfn.XLOOKUP(BR876,ABNT5101!$B$4:$B$9,ABNT5101!$D$4:$D$9))</f>
        <v>-</v>
      </c>
      <c r="BX876" s="18" t="str">
        <f t="shared" si="459"/>
        <v>-</v>
      </c>
      <c r="BY876" s="18" t="str">
        <f t="shared" si="460"/>
        <v>-</v>
      </c>
      <c r="BZ876" s="18" t="str">
        <f t="shared" si="461"/>
        <v>-</v>
      </c>
      <c r="CA876" s="22" t="s">
        <v>136</v>
      </c>
      <c r="CB876" s="23">
        <f t="shared" si="462"/>
        <v>1.7466666666666666</v>
      </c>
      <c r="CC876" s="22">
        <v>8.24</v>
      </c>
      <c r="CD876" s="22">
        <v>3.9</v>
      </c>
      <c r="CE876" s="130">
        <f>IF(CA876="-","-",_xlfn.XLOOKUP(CA876,ABNT5101!$B$4:$B$9,ABNT5101!$C$4:$C$9))</f>
        <v>3</v>
      </c>
      <c r="CF876" s="130">
        <f>IF(CA876="-","-",_xlfn.XLOOKUP(CA876,ABNT5101!$B$4:$B$9,ABNT5101!$D$4:$D$9))</f>
        <v>0.6</v>
      </c>
      <c r="CG876" s="18" t="str">
        <f t="shared" si="463"/>
        <v>ATENDE</v>
      </c>
      <c r="CH876" s="18" t="str">
        <f t="shared" si="464"/>
        <v>ATENDE</v>
      </c>
      <c r="CI876" s="18" t="str">
        <f t="shared" si="465"/>
        <v>ATENDE</v>
      </c>
      <c r="CJ876" s="133" t="str">
        <f>_xlfn.XLOOKUP(CK876,'Banco de dados'!$B:$B,'Banco de dados'!$D:$D)</f>
        <v>SX LIGHTING</v>
      </c>
      <c r="CK876" s="36" t="str">
        <f>'Banco de dados'!B65</f>
        <v>SX-INLPP150HF</v>
      </c>
      <c r="CL876" s="24" t="str">
        <f>_xlfn.XLOOKUP(CK876,'Banco de dados'!$B:$B,'Banco de dados'!$E:$E)</f>
        <v>SXINLPP150K40L12CZF7PHF</v>
      </c>
      <c r="CM876" s="24"/>
      <c r="CN876" s="24" t="e">
        <f>IF(CM876="-","-",_xlfn.XLOOKUP(CM876,'Banco de dados'!$B:$B,'Banco de dados'!$E:$E))</f>
        <v>#N/A</v>
      </c>
      <c r="CO876" s="26">
        <f t="shared" ref="CO876:CO907" si="479">AG876</f>
        <v>2</v>
      </c>
      <c r="CP876" s="24">
        <f>_xlfn.XLOOKUP(CK876,'Banco de dados'!$B:$B,'Banco de dados'!$H:$H)</f>
        <v>137</v>
      </c>
      <c r="CQ876" s="24">
        <f>_xlfn.XLOOKUP(CM876,'Banco de dados'!$B:$B,'Banco de dados'!$H:$H)</f>
        <v>0</v>
      </c>
      <c r="CR876" s="24">
        <f>_xlfn.XLOOKUP(CK876,'Banco de dados'!$B:$B,'Banco de dados'!$F:$F)</f>
        <v>23817</v>
      </c>
      <c r="CS876" s="24">
        <f>_xlfn.XLOOKUP(CM876,'Banco de dados'!$B:$B,'Banco de dados'!$F:$F)</f>
        <v>0</v>
      </c>
      <c r="CT876" s="25">
        <v>0</v>
      </c>
      <c r="CU876" s="25">
        <v>10</v>
      </c>
      <c r="CV876" s="24" t="str">
        <f>IF(AI876&lt;=0.5,"Curto I",IF(AND(AI876&gt;='Braços de IP'!$B$9,AI876&lt;='Braços de IP'!$D$9),'Braços de IP'!$E$9,IF(AND(AI876&gt;='Braços de IP'!$B$10,AI876&lt;='Braços de IP'!$D$10),'Braços de IP'!$E$10,IF(AND(AI876&gt;='Braços de IP'!$B$11,AI876&lt;='Braços de IP'!$D$11),'Braços de IP'!$E$11,IF(AND(AI876&gt;='Braços de IP'!$B$12,AI876&lt;='Braços de IP'!$D$12),'Braços de IP'!$E$12,IF(AND(AI876&gt;='Braços de IP'!$B$13,AI876&lt;='Braços de IP'!$D$13),'Braços de IP'!$E$13,IF(AND(AI876&gt;='Braços de IP'!$B$14,AI876&lt;='Braços de IP'!$D$14),'Braços de IP'!$E$14,"ERRO")))))))</f>
        <v>Médio II</v>
      </c>
      <c r="CW876" s="25"/>
      <c r="CX876" s="24" t="str">
        <f>IF($CW876="","",VLOOKUP($CW876,'Braços de IP'!$E$9:$I$15,2,0))</f>
        <v/>
      </c>
      <c r="CY876" s="27" t="str">
        <f>IF($CW876="","",VLOOKUP($CW876,'Braços de IP'!$E$9:$I$15,5,0))</f>
        <v/>
      </c>
      <c r="CZ876" s="24"/>
      <c r="DA876" s="24"/>
      <c r="DB876" s="24"/>
      <c r="DC876" s="24"/>
      <c r="DD876" s="24"/>
      <c r="DE876" s="24"/>
      <c r="DF876" s="28">
        <f t="shared" ref="DF876:DF907" si="480">CP876</f>
        <v>137</v>
      </c>
      <c r="DG876" s="29">
        <f t="shared" ref="DG876:DG907" si="481">M876</f>
        <v>50</v>
      </c>
      <c r="DH876" s="28">
        <f t="shared" ref="DH876:DH907" si="482">SUM(DF876:DG876)*CO876</f>
        <v>374</v>
      </c>
      <c r="DI876" s="30">
        <f t="shared" ref="DI876:DI907" si="483">1-DF876/DG876</f>
        <v>-1.7400000000000002</v>
      </c>
      <c r="DJ876" s="31"/>
      <c r="DK876" s="32"/>
      <c r="DL876" s="15" t="s">
        <v>141</v>
      </c>
      <c r="DM876" s="15"/>
      <c r="DO876" s="33">
        <f t="shared" ref="DO876:DO907" si="484">((M876+N876)-CP876)/(M876+N876)</f>
        <v>-1.74</v>
      </c>
    </row>
    <row r="877" spans="1:119" ht="15.75" hidden="1" customHeight="1" x14ac:dyDescent="0.3">
      <c r="A877" s="156" t="s">
        <v>1016</v>
      </c>
      <c r="B877" s="156" t="s">
        <v>1034</v>
      </c>
      <c r="C877" t="s">
        <v>1006</v>
      </c>
      <c r="D877" s="159">
        <v>292</v>
      </c>
      <c r="E877" s="159" t="s">
        <v>146</v>
      </c>
      <c r="F877" s="15" t="s">
        <v>465</v>
      </c>
      <c r="G877" s="15">
        <v>-30.005087509999999</v>
      </c>
      <c r="H877" s="15">
        <v>-50.142101680000003</v>
      </c>
      <c r="I877" s="15" t="s">
        <v>199</v>
      </c>
      <c r="J877" s="15" t="s">
        <v>135</v>
      </c>
      <c r="K877" s="15" t="s">
        <v>136</v>
      </c>
      <c r="L877" s="15" t="s">
        <v>137</v>
      </c>
      <c r="M877" s="15">
        <v>50</v>
      </c>
      <c r="N877" s="15">
        <v>0</v>
      </c>
      <c r="O877" s="15">
        <v>0</v>
      </c>
      <c r="P877" s="15">
        <f t="shared" si="478"/>
        <v>200</v>
      </c>
      <c r="Q877" s="20">
        <v>2</v>
      </c>
      <c r="R877" s="16">
        <v>0</v>
      </c>
      <c r="S877" s="16">
        <v>7</v>
      </c>
      <c r="T877" s="15"/>
      <c r="U877" s="15"/>
      <c r="V877" s="15">
        <v>0</v>
      </c>
      <c r="W877" s="15">
        <v>5</v>
      </c>
      <c r="X877" s="15">
        <v>10</v>
      </c>
      <c r="Y877" s="15">
        <v>0</v>
      </c>
      <c r="Z877" s="15">
        <v>0</v>
      </c>
      <c r="AA877" s="15">
        <v>0</v>
      </c>
      <c r="AB877" s="15">
        <v>0</v>
      </c>
      <c r="AC877" s="15" t="s">
        <v>149</v>
      </c>
      <c r="AD877" s="15" t="s">
        <v>139</v>
      </c>
      <c r="AE877" s="15">
        <v>30.8</v>
      </c>
      <c r="AF877" s="15">
        <v>6.5</v>
      </c>
      <c r="AG877" s="15">
        <v>2</v>
      </c>
      <c r="AH877" s="15">
        <v>5</v>
      </c>
      <c r="AI877" s="15">
        <v>2.5</v>
      </c>
      <c r="AJ877" s="16">
        <f t="shared" si="446"/>
        <v>-2.5</v>
      </c>
      <c r="AK877" s="16" t="s">
        <v>135</v>
      </c>
      <c r="AL877" s="16" t="s">
        <v>135</v>
      </c>
      <c r="AM877" s="15" t="s">
        <v>140</v>
      </c>
      <c r="AN877" s="16">
        <f t="shared" si="447"/>
        <v>4</v>
      </c>
      <c r="AO877" s="16">
        <v>0</v>
      </c>
      <c r="AP877" s="16">
        <v>0</v>
      </c>
      <c r="AQ877" s="16">
        <v>0</v>
      </c>
      <c r="AR877" s="16">
        <v>0</v>
      </c>
      <c r="AS877" s="16">
        <v>0</v>
      </c>
      <c r="AT877" s="16" t="s">
        <v>135</v>
      </c>
      <c r="AU877" s="17">
        <f t="shared" si="448"/>
        <v>0</v>
      </c>
      <c r="AV877" s="17"/>
      <c r="AW877" s="17">
        <f>VLOOKUP(I877,ABNT5101!$I$3:$J$9,2)</f>
        <v>30</v>
      </c>
      <c r="AX877" s="17">
        <f>VLOOKUP(I877,ABNT5101!$I$3:$M$9,5)</f>
        <v>0.38</v>
      </c>
      <c r="AY877" s="131" t="str">
        <f>_xlfn.XLOOKUP(I877,ABNT5101!$I:$I,ABNT5101!$L:$L)</f>
        <v>-</v>
      </c>
      <c r="AZ877" s="131">
        <f>_xlfn.XLOOKUP(I877,ABNT5101!$I:$I,ABNT5101!M:M)</f>
        <v>0.38</v>
      </c>
      <c r="BA877" s="131" t="str">
        <f>_xlfn.XLOOKUP(I877,ABNT5101!$I:$I,ABNT5101!N:N)</f>
        <v>-</v>
      </c>
      <c r="BB877" s="131">
        <f>_xlfn.XLOOKUP(I877,ABNT5101!$I:$I,ABNT5101!O:O)</f>
        <v>14</v>
      </c>
      <c r="BC877" s="18" t="str">
        <f t="shared" si="449"/>
        <v>ATENDE</v>
      </c>
      <c r="BD877" s="19">
        <f t="shared" si="450"/>
        <v>4.3333333333333446E-2</v>
      </c>
      <c r="BE877" s="19">
        <f t="shared" si="451"/>
        <v>0.34210526315789469</v>
      </c>
      <c r="BF877" s="19" t="str">
        <f t="shared" si="452"/>
        <v>-</v>
      </c>
      <c r="BG877" s="35">
        <v>31.3</v>
      </c>
      <c r="BH877" s="35">
        <v>0.51</v>
      </c>
      <c r="BI877" s="20"/>
      <c r="BJ877" s="20"/>
      <c r="BK877" s="21"/>
      <c r="BL877" s="20"/>
      <c r="BM877" s="18" t="str">
        <f t="shared" si="453"/>
        <v>ATENDE</v>
      </c>
      <c r="BN877" s="18" t="str">
        <f t="shared" si="454"/>
        <v>ATENDE</v>
      </c>
      <c r="BO877" s="18" t="str">
        <f t="shared" si="455"/>
        <v>ATENDE</v>
      </c>
      <c r="BP877" s="18" t="str">
        <f t="shared" si="456"/>
        <v>ATENDE</v>
      </c>
      <c r="BQ877" s="22" t="str">
        <f t="shared" si="457"/>
        <v>C1</v>
      </c>
      <c r="BR877" s="22" t="s">
        <v>135</v>
      </c>
      <c r="BS877" s="23" t="e">
        <f t="shared" si="458"/>
        <v>#VALUE!</v>
      </c>
      <c r="BT877" s="20"/>
      <c r="BU877" s="20"/>
      <c r="BV877" s="132" t="str">
        <f>IF(BR877="-","-",_xlfn.XLOOKUP(BR877,ABNT5101!$B$4:$B$9,ABNT5101!$C$4:$C$9))</f>
        <v>-</v>
      </c>
      <c r="BW877" s="132" t="str">
        <f>IF(BR877="-","-",_xlfn.XLOOKUP(BR877,ABNT5101!$B$4:$B$9,ABNT5101!$D$4:$D$9))</f>
        <v>-</v>
      </c>
      <c r="BX877" s="18" t="str">
        <f t="shared" si="459"/>
        <v>-</v>
      </c>
      <c r="BY877" s="18" t="str">
        <f t="shared" si="460"/>
        <v>-</v>
      </c>
      <c r="BZ877" s="18" t="str">
        <f t="shared" si="461"/>
        <v>-</v>
      </c>
      <c r="CA877" s="22" t="s">
        <v>136</v>
      </c>
      <c r="CB877" s="23">
        <f t="shared" si="462"/>
        <v>1.7566666666666664</v>
      </c>
      <c r="CC877" s="22">
        <v>8.27</v>
      </c>
      <c r="CD877" s="22">
        <v>4.1500000000000004</v>
      </c>
      <c r="CE877" s="130">
        <f>IF(CA877="-","-",_xlfn.XLOOKUP(CA877,ABNT5101!$B$4:$B$9,ABNT5101!$C$4:$C$9))</f>
        <v>3</v>
      </c>
      <c r="CF877" s="130">
        <f>IF(CA877="-","-",_xlfn.XLOOKUP(CA877,ABNT5101!$B$4:$B$9,ABNT5101!$D$4:$D$9))</f>
        <v>0.6</v>
      </c>
      <c r="CG877" s="18" t="str">
        <f t="shared" si="463"/>
        <v>ATENDE</v>
      </c>
      <c r="CH877" s="18" t="str">
        <f t="shared" si="464"/>
        <v>ATENDE</v>
      </c>
      <c r="CI877" s="18" t="str">
        <f t="shared" si="465"/>
        <v>ATENDE</v>
      </c>
      <c r="CJ877" s="133" t="str">
        <f>_xlfn.XLOOKUP(CK877,'Banco de dados'!$B:$B,'Banco de dados'!$D:$D)</f>
        <v>TECNOWATT</v>
      </c>
      <c r="CK877" s="25" t="str">
        <f>'Banco de dados'!B77</f>
        <v xml:space="preserve">SIGMAGPTLRRSMNDL150W102IBBR
</v>
      </c>
      <c r="CL877" s="24" t="str">
        <f>_xlfn.XLOOKUP(CK877,'Banco de dados'!$B:$B,'Banco de dados'!$E:$E)</f>
        <v>SIGMAGPTLRRSMNDL150W102IBBR
S1-10C1MUN6.5</v>
      </c>
      <c r="CM877" s="24"/>
      <c r="CN877" s="24" t="e">
        <f>IF(CM877="-","-",_xlfn.XLOOKUP(CM877,'Banco de dados'!$B:$B,'Banco de dados'!$E:$E))</f>
        <v>#N/A</v>
      </c>
      <c r="CO877" s="26">
        <f t="shared" si="479"/>
        <v>2</v>
      </c>
      <c r="CP877" s="24">
        <f>_xlfn.XLOOKUP(CK877,'Banco de dados'!$B:$B,'Banco de dados'!$H:$H)</f>
        <v>150</v>
      </c>
      <c r="CQ877" s="24" t="e">
        <f>_xlfn.XLOOKUP(CM877,'Banco de dados'!$B:$B,'Banco de dados'!$H:$H)</f>
        <v>#N/A</v>
      </c>
      <c r="CR877" s="24">
        <f>_xlfn.XLOOKUP(CK877,'Banco de dados'!$B:$B,'Banco de dados'!$F:$F)</f>
        <v>23000</v>
      </c>
      <c r="CS877" s="24">
        <f>_xlfn.XLOOKUP(CM877,'Banco de dados'!$B:$B,'Banco de dados'!$F:$F)</f>
        <v>0</v>
      </c>
      <c r="CT877" s="25">
        <v>0</v>
      </c>
      <c r="CU877" s="25">
        <v>10</v>
      </c>
      <c r="CV877" s="24" t="str">
        <f>IF(AI877&lt;=0.5,"Curto I",IF(AND(AI877&gt;='Braços de IP'!$B$9,AI877&lt;='Braços de IP'!$D$9),'Braços de IP'!$E$9,IF(AND(AI877&gt;='Braços de IP'!$B$10,AI877&lt;='Braços de IP'!$D$10),'Braços de IP'!$E$10,IF(AND(AI877&gt;='Braços de IP'!$B$11,AI877&lt;='Braços de IP'!$D$11),'Braços de IP'!$E$11,IF(AND(AI877&gt;='Braços de IP'!$B$12,AI877&lt;='Braços de IP'!$D$12),'Braços de IP'!$E$12,IF(AND(AI877&gt;='Braços de IP'!$B$13,AI877&lt;='Braços de IP'!$D$13),'Braços de IP'!$E$13,IF(AND(AI877&gt;='Braços de IP'!$B$14,AI877&lt;='Braços de IP'!$D$14),'Braços de IP'!$E$14,"ERRO")))))))</f>
        <v>Médio II</v>
      </c>
      <c r="CW877" s="25"/>
      <c r="CX877" s="24" t="str">
        <f>IF($CW877="","",VLOOKUP($CW877,'Braços de IP'!$E$9:$I$15,2,0))</f>
        <v/>
      </c>
      <c r="CY877" s="27" t="str">
        <f>IF($CW877="","",VLOOKUP($CW877,'Braços de IP'!$E$9:$I$15,5,0))</f>
        <v/>
      </c>
      <c r="CZ877" s="24"/>
      <c r="DA877" s="24"/>
      <c r="DB877" s="24"/>
      <c r="DC877" s="24"/>
      <c r="DD877" s="24"/>
      <c r="DE877" s="24"/>
      <c r="DF877" s="28">
        <f t="shared" si="480"/>
        <v>150</v>
      </c>
      <c r="DG877" s="29">
        <f t="shared" si="481"/>
        <v>50</v>
      </c>
      <c r="DH877" s="28">
        <f t="shared" si="482"/>
        <v>400</v>
      </c>
      <c r="DI877" s="30">
        <f t="shared" si="483"/>
        <v>-2</v>
      </c>
      <c r="DJ877" s="31"/>
      <c r="DK877" s="32"/>
      <c r="DL877" s="15" t="s">
        <v>141</v>
      </c>
      <c r="DM877" s="15"/>
      <c r="DO877" s="33">
        <f t="shared" si="484"/>
        <v>-2</v>
      </c>
    </row>
    <row r="878" spans="1:119" ht="15.75" hidden="1" customHeight="1" x14ac:dyDescent="0.3">
      <c r="C878" t="s">
        <v>1006</v>
      </c>
      <c r="D878" s="15">
        <v>293</v>
      </c>
      <c r="E878" s="15" t="s">
        <v>132</v>
      </c>
      <c r="F878" s="15" t="s">
        <v>466</v>
      </c>
      <c r="G878" s="15">
        <v>-30.007552409999999</v>
      </c>
      <c r="H878" s="15">
        <v>-50.145821249999997</v>
      </c>
      <c r="I878" s="15" t="s">
        <v>154</v>
      </c>
      <c r="J878" s="15" t="s">
        <v>135</v>
      </c>
      <c r="K878" s="15" t="s">
        <v>136</v>
      </c>
      <c r="L878" s="15" t="s">
        <v>148</v>
      </c>
      <c r="M878" s="15">
        <v>100</v>
      </c>
      <c r="N878" s="15">
        <v>17</v>
      </c>
      <c r="O878" s="15">
        <v>0</v>
      </c>
      <c r="P878" s="15">
        <f t="shared" si="478"/>
        <v>200</v>
      </c>
      <c r="Q878" s="20">
        <v>2</v>
      </c>
      <c r="R878" s="16">
        <v>2.5</v>
      </c>
      <c r="S878" s="16">
        <v>7</v>
      </c>
      <c r="T878" s="15"/>
      <c r="U878" s="15"/>
      <c r="V878" s="15">
        <v>0</v>
      </c>
      <c r="W878" s="15">
        <v>2.5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 t="s">
        <v>138</v>
      </c>
      <c r="AD878" s="15" t="s">
        <v>139</v>
      </c>
      <c r="AE878" s="15">
        <v>30.3</v>
      </c>
      <c r="AF878" s="15">
        <v>7</v>
      </c>
      <c r="AG878" s="15">
        <v>1</v>
      </c>
      <c r="AH878" s="15">
        <v>0.3</v>
      </c>
      <c r="AI878" s="15">
        <v>1.3</v>
      </c>
      <c r="AJ878" s="16">
        <f t="shared" si="446"/>
        <v>1</v>
      </c>
      <c r="AK878" s="16" t="s">
        <v>135</v>
      </c>
      <c r="AL878" s="16" t="s">
        <v>135</v>
      </c>
      <c r="AM878" s="15" t="s">
        <v>140</v>
      </c>
      <c r="AN878" s="16">
        <f t="shared" si="447"/>
        <v>2</v>
      </c>
      <c r="AO878" s="16">
        <v>0</v>
      </c>
      <c r="AP878" s="16">
        <v>0</v>
      </c>
      <c r="AQ878" s="16">
        <v>0</v>
      </c>
      <c r="AR878" s="16">
        <v>0</v>
      </c>
      <c r="AS878" s="16">
        <v>0</v>
      </c>
      <c r="AT878" s="16" t="s">
        <v>135</v>
      </c>
      <c r="AU878" s="17">
        <f t="shared" si="448"/>
        <v>0</v>
      </c>
      <c r="AV878" s="17"/>
      <c r="AW878" s="17">
        <f>VLOOKUP(I878,ABNT5101!$I$3:$J$9,2)</f>
        <v>10</v>
      </c>
      <c r="AX878" s="17">
        <f>VLOOKUP(I878,ABNT5101!$I$3:$M$9,5)</f>
        <v>0.18</v>
      </c>
      <c r="AY878" s="131" t="str">
        <f>_xlfn.XLOOKUP(I878,ABNT5101!$I:$I,ABNT5101!$L:$L)</f>
        <v>-</v>
      </c>
      <c r="AZ878" s="131">
        <f>_xlfn.XLOOKUP(I878,ABNT5101!$I:$I,ABNT5101!M:M)</f>
        <v>0.18</v>
      </c>
      <c r="BA878" s="131" t="str">
        <f>_xlfn.XLOOKUP(I878,ABNT5101!$I:$I,ABNT5101!N:N)</f>
        <v>-</v>
      </c>
      <c r="BB878" s="131">
        <f>_xlfn.XLOOKUP(I878,ABNT5101!$I:$I,ABNT5101!O:O)</f>
        <v>16</v>
      </c>
      <c r="BC878" s="18" t="str">
        <f t="shared" si="449"/>
        <v>ATENDE</v>
      </c>
      <c r="BD878" s="19">
        <f t="shared" si="450"/>
        <v>3.2999999999999918E-2</v>
      </c>
      <c r="BE878" s="19">
        <f t="shared" si="451"/>
        <v>1.6666666666666665</v>
      </c>
      <c r="BF878" s="19" t="str">
        <f t="shared" si="452"/>
        <v>-</v>
      </c>
      <c r="BG878" s="20">
        <v>10.33</v>
      </c>
      <c r="BH878" s="20">
        <v>0.48</v>
      </c>
      <c r="BI878" s="20"/>
      <c r="BJ878" s="20"/>
      <c r="BK878" s="21"/>
      <c r="BL878" s="20"/>
      <c r="BM878" s="18" t="str">
        <f t="shared" si="453"/>
        <v>ATENDE</v>
      </c>
      <c r="BN878" s="18" t="str">
        <f t="shared" si="454"/>
        <v>ATENDE</v>
      </c>
      <c r="BO878" s="18" t="str">
        <f t="shared" si="455"/>
        <v>ATENDE</v>
      </c>
      <c r="BP878" s="18" t="str">
        <f t="shared" si="456"/>
        <v>ATENDE</v>
      </c>
      <c r="BQ878" s="22" t="str">
        <f t="shared" si="457"/>
        <v>C4</v>
      </c>
      <c r="BR878" s="22" t="s">
        <v>135</v>
      </c>
      <c r="BS878" s="23" t="e">
        <f t="shared" si="458"/>
        <v>#VALUE!</v>
      </c>
      <c r="BT878" s="20">
        <v>8.2200000000000006</v>
      </c>
      <c r="BU878" s="20">
        <v>3.52</v>
      </c>
      <c r="BV878" s="132" t="str">
        <f>IF(BR878="-","-",_xlfn.XLOOKUP(BR878,ABNT5101!$B$4:$B$9,ABNT5101!$C$4:$C$9))</f>
        <v>-</v>
      </c>
      <c r="BW878" s="132" t="str">
        <f>IF(BR878="-","-",_xlfn.XLOOKUP(BR878,ABNT5101!$B$4:$B$9,ABNT5101!$D$4:$D$9))</f>
        <v>-</v>
      </c>
      <c r="BX878" s="18" t="str">
        <f t="shared" si="459"/>
        <v>-</v>
      </c>
      <c r="BY878" s="18" t="str">
        <f t="shared" si="460"/>
        <v>-</v>
      </c>
      <c r="BZ878" s="18" t="str">
        <f t="shared" si="461"/>
        <v>-</v>
      </c>
      <c r="CA878" s="22" t="str">
        <f>K878</f>
        <v>P6</v>
      </c>
      <c r="CB878" s="23">
        <f t="shared" si="462"/>
        <v>0.99</v>
      </c>
      <c r="CC878" s="22">
        <v>5.97</v>
      </c>
      <c r="CD878" s="22">
        <v>3.19</v>
      </c>
      <c r="CE878" s="130">
        <f>IF(CA878="-","-",_xlfn.XLOOKUP(CA878,ABNT5101!$B$4:$B$9,ABNT5101!$C$4:$C$9))</f>
        <v>3</v>
      </c>
      <c r="CF878" s="130">
        <f>IF(CA878="-","-",_xlfn.XLOOKUP(CA878,ABNT5101!$B$4:$B$9,ABNT5101!$D$4:$D$9))</f>
        <v>0.6</v>
      </c>
      <c r="CG878" s="18" t="str">
        <f t="shared" si="463"/>
        <v>ATENDE</v>
      </c>
      <c r="CH878" s="18" t="str">
        <f t="shared" si="464"/>
        <v>ATENDE</v>
      </c>
      <c r="CI878" s="18" t="str">
        <f t="shared" si="465"/>
        <v>ATENDE</v>
      </c>
      <c r="CJ878" s="133" t="str">
        <f>_xlfn.XLOOKUP(CK878,'Banco de dados'!$B:$B,'Banco de dados'!$D:$D)</f>
        <v>LEDSTAR</v>
      </c>
      <c r="CK878" s="25" t="s">
        <v>709</v>
      </c>
      <c r="CL878" s="24" t="str">
        <f>_xlfn.XLOOKUP(CK878,'Banco de dados'!$B:$B,'Banco de dados'!$E:$E)</f>
        <v>LUM LED SL VT 9.1 35W</v>
      </c>
      <c r="CM878" s="24"/>
      <c r="CN878" s="24" t="e">
        <f>IF(CM878="-","-",_xlfn.XLOOKUP(CM878,'Banco de dados'!$B:$B,'Banco de dados'!$E:$E))</f>
        <v>#N/A</v>
      </c>
      <c r="CO878" s="26">
        <f t="shared" si="479"/>
        <v>1</v>
      </c>
      <c r="CP878" s="24">
        <f>_xlfn.XLOOKUP(CK878,'Banco de dados'!$B:$B,'Banco de dados'!$H:$H)</f>
        <v>35</v>
      </c>
      <c r="CQ878" s="24">
        <f>_xlfn.XLOOKUP(CM878,'Banco de dados'!$B:$B,'Banco de dados'!$H:$H)</f>
        <v>0</v>
      </c>
      <c r="CR878" s="24">
        <f>_xlfn.XLOOKUP(CK878,'Banco de dados'!$B:$B,'Banco de dados'!$F:$F)</f>
        <v>5955.62</v>
      </c>
      <c r="CS878" s="24">
        <f>_xlfn.XLOOKUP(CM878,'Banco de dados'!$B:$B,'Banco de dados'!$F:$F)</f>
        <v>0</v>
      </c>
      <c r="CT878" s="25">
        <v>0</v>
      </c>
      <c r="CU878" s="25"/>
      <c r="CV878" s="24" t="str">
        <f>IF(AI878&lt;=0.5,"Curto I",IF(AND(AI878&gt;='Braços de IP'!$B$9,AI878&lt;='Braços de IP'!$D$9),'Braços de IP'!$E$9,IF(AND(AI878&gt;='Braços de IP'!$B$10,AI878&lt;='Braços de IP'!$D$10),'Braços de IP'!$E$10,IF(AND(AI878&gt;='Braços de IP'!$B$11,AI878&lt;='Braços de IP'!$D$11),'Braços de IP'!$E$11,IF(AND(AI878&gt;='Braços de IP'!$B$12,AI878&lt;='Braços de IP'!$D$12),'Braços de IP'!$E$12,IF(AND(AI878&gt;='Braços de IP'!$B$13,AI878&lt;='Braços de IP'!$D$13),'Braços de IP'!$E$13,IF(AND(AI878&gt;='Braços de IP'!$B$14,AI878&lt;='Braços de IP'!$D$14),'Braços de IP'!$E$14,"ERRO")))))))</f>
        <v>Curto II</v>
      </c>
      <c r="CW878" s="25"/>
      <c r="CX878" s="24" t="str">
        <f>IF($CW878="","",VLOOKUP($CW878,'Braços de IP'!$E$9:$I$15,2,0))</f>
        <v/>
      </c>
      <c r="CY878" s="27" t="str">
        <f>IF($CW878="","",VLOOKUP($CW878,'Braços de IP'!$E$9:$I$15,5,0))</f>
        <v/>
      </c>
      <c r="CZ878" s="24"/>
      <c r="DA878" s="24"/>
      <c r="DB878" s="24"/>
      <c r="DC878" s="24"/>
      <c r="DD878" s="24"/>
      <c r="DE878" s="24"/>
      <c r="DF878" s="28">
        <f t="shared" si="480"/>
        <v>35</v>
      </c>
      <c r="DG878" s="29">
        <f t="shared" si="481"/>
        <v>100</v>
      </c>
      <c r="DH878" s="28">
        <f t="shared" si="482"/>
        <v>135</v>
      </c>
      <c r="DI878" s="30">
        <f t="shared" si="483"/>
        <v>0.65</v>
      </c>
      <c r="DJ878" s="31"/>
      <c r="DK878" s="32"/>
      <c r="DL878" s="15" t="s">
        <v>141</v>
      </c>
      <c r="DM878" s="15"/>
      <c r="DO878" s="33">
        <f t="shared" si="484"/>
        <v>0.70085470085470081</v>
      </c>
    </row>
    <row r="879" spans="1:119" ht="15.75" hidden="1" customHeight="1" x14ac:dyDescent="0.3">
      <c r="C879" t="s">
        <v>1006</v>
      </c>
      <c r="D879" s="15">
        <v>293</v>
      </c>
      <c r="E879" s="15" t="s">
        <v>132</v>
      </c>
      <c r="F879" s="15" t="s">
        <v>466</v>
      </c>
      <c r="G879" s="15">
        <v>-30.007552409999999</v>
      </c>
      <c r="H879" s="15">
        <v>-50.145821249999997</v>
      </c>
      <c r="I879" s="15" t="s">
        <v>154</v>
      </c>
      <c r="J879" s="15" t="s">
        <v>135</v>
      </c>
      <c r="K879" s="15" t="s">
        <v>136</v>
      </c>
      <c r="L879" s="15" t="s">
        <v>148</v>
      </c>
      <c r="M879" s="15">
        <v>100</v>
      </c>
      <c r="N879" s="15">
        <v>17</v>
      </c>
      <c r="O879" s="15">
        <v>0</v>
      </c>
      <c r="P879" s="15">
        <f t="shared" si="478"/>
        <v>200</v>
      </c>
      <c r="Q879" s="20">
        <v>2</v>
      </c>
      <c r="R879" s="16">
        <v>2.5</v>
      </c>
      <c r="S879" s="16">
        <v>7</v>
      </c>
      <c r="T879" s="15"/>
      <c r="U879" s="15"/>
      <c r="V879" s="15">
        <v>0</v>
      </c>
      <c r="W879" s="15">
        <v>2.5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 t="s">
        <v>138</v>
      </c>
      <c r="AD879" s="15" t="s">
        <v>139</v>
      </c>
      <c r="AE879" s="15">
        <v>30.3</v>
      </c>
      <c r="AF879" s="15">
        <v>7</v>
      </c>
      <c r="AG879" s="15">
        <v>1</v>
      </c>
      <c r="AH879" s="15">
        <v>0.3</v>
      </c>
      <c r="AI879" s="15">
        <v>1.3</v>
      </c>
      <c r="AJ879" s="16">
        <f t="shared" si="446"/>
        <v>1</v>
      </c>
      <c r="AK879" s="16" t="s">
        <v>135</v>
      </c>
      <c r="AL879" s="16" t="s">
        <v>135</v>
      </c>
      <c r="AM879" s="15" t="s">
        <v>140</v>
      </c>
      <c r="AN879" s="16">
        <f t="shared" si="447"/>
        <v>2</v>
      </c>
      <c r="AO879" s="16">
        <v>0</v>
      </c>
      <c r="AP879" s="16">
        <v>0</v>
      </c>
      <c r="AQ879" s="16">
        <v>0</v>
      </c>
      <c r="AR879" s="16">
        <v>0</v>
      </c>
      <c r="AS879" s="16">
        <v>0</v>
      </c>
      <c r="AT879" s="16" t="s">
        <v>135</v>
      </c>
      <c r="AU879" s="17">
        <f t="shared" si="448"/>
        <v>0</v>
      </c>
      <c r="AV879" s="17"/>
      <c r="AW879" s="17">
        <f>VLOOKUP(I879,ABNT5101!$I$3:$J$9,2)</f>
        <v>10</v>
      </c>
      <c r="AX879" s="17">
        <f>VLOOKUP(I879,ABNT5101!$I$3:$M$9,5)</f>
        <v>0.18</v>
      </c>
      <c r="AY879" s="131" t="str">
        <f>_xlfn.XLOOKUP(I879,ABNT5101!$I:$I,ABNT5101!$L:$L)</f>
        <v>-</v>
      </c>
      <c r="AZ879" s="131">
        <f>_xlfn.XLOOKUP(I879,ABNT5101!$I:$I,ABNT5101!M:M)</f>
        <v>0.18</v>
      </c>
      <c r="BA879" s="131" t="str">
        <f>_xlfn.XLOOKUP(I879,ABNT5101!$I:$I,ABNT5101!N:N)</f>
        <v>-</v>
      </c>
      <c r="BB879" s="131">
        <f>_xlfn.XLOOKUP(I879,ABNT5101!$I:$I,ABNT5101!O:O)</f>
        <v>16</v>
      </c>
      <c r="BC879" s="18" t="str">
        <f t="shared" si="449"/>
        <v>ATENDE</v>
      </c>
      <c r="BD879" s="19">
        <f t="shared" si="450"/>
        <v>0.16900000000000004</v>
      </c>
      <c r="BE879" s="19">
        <f t="shared" si="451"/>
        <v>2.4444444444444446</v>
      </c>
      <c r="BF879" s="19" t="str">
        <f t="shared" si="452"/>
        <v>-</v>
      </c>
      <c r="BG879" s="20">
        <v>11.69</v>
      </c>
      <c r="BH879" s="20">
        <v>0.62</v>
      </c>
      <c r="BI879" s="20"/>
      <c r="BJ879" s="20"/>
      <c r="BK879" s="21"/>
      <c r="BL879" s="20"/>
      <c r="BM879" s="18" t="str">
        <f t="shared" si="453"/>
        <v>ATENDE</v>
      </c>
      <c r="BN879" s="18" t="str">
        <f t="shared" si="454"/>
        <v>ATENDE</v>
      </c>
      <c r="BO879" s="18" t="str">
        <f t="shared" si="455"/>
        <v>ATENDE</v>
      </c>
      <c r="BP879" s="18" t="str">
        <f t="shared" si="456"/>
        <v>ATENDE</v>
      </c>
      <c r="BQ879" s="22" t="str">
        <f t="shared" si="457"/>
        <v>C4</v>
      </c>
      <c r="BR879" s="22" t="s">
        <v>135</v>
      </c>
      <c r="BS879" s="23" t="e">
        <f t="shared" si="458"/>
        <v>#VALUE!</v>
      </c>
      <c r="BT879" s="20">
        <v>9.52</v>
      </c>
      <c r="BU879" s="20">
        <v>4.7300000000000004</v>
      </c>
      <c r="BV879" s="132" t="str">
        <f>IF(BR879="-","-",_xlfn.XLOOKUP(BR879,ABNT5101!$B$4:$B$9,ABNT5101!$C$4:$C$9))</f>
        <v>-</v>
      </c>
      <c r="BW879" s="132" t="str">
        <f>IF(BR879="-","-",_xlfn.XLOOKUP(BR879,ABNT5101!$B$4:$B$9,ABNT5101!$D$4:$D$9))</f>
        <v>-</v>
      </c>
      <c r="BX879" s="18" t="str">
        <f t="shared" si="459"/>
        <v>-</v>
      </c>
      <c r="BY879" s="18" t="str">
        <f t="shared" si="460"/>
        <v>-</v>
      </c>
      <c r="BZ879" s="18" t="str">
        <f t="shared" si="461"/>
        <v>-</v>
      </c>
      <c r="CA879" s="22" t="str">
        <f>K879</f>
        <v>P6</v>
      </c>
      <c r="CB879" s="23">
        <f t="shared" si="462"/>
        <v>1.0733333333333333</v>
      </c>
      <c r="CC879" s="22">
        <v>6.22</v>
      </c>
      <c r="CD879" s="22">
        <v>3.97</v>
      </c>
      <c r="CE879" s="130">
        <f>IF(CA879="-","-",_xlfn.XLOOKUP(CA879,ABNT5101!$B$4:$B$9,ABNT5101!$C$4:$C$9))</f>
        <v>3</v>
      </c>
      <c r="CF879" s="130">
        <f>IF(CA879="-","-",_xlfn.XLOOKUP(CA879,ABNT5101!$B$4:$B$9,ABNT5101!$D$4:$D$9))</f>
        <v>0.6</v>
      </c>
      <c r="CG879" s="18" t="str">
        <f t="shared" si="463"/>
        <v>ATENDE</v>
      </c>
      <c r="CH879" s="18" t="str">
        <f t="shared" si="464"/>
        <v>ATENDE</v>
      </c>
      <c r="CI879" s="18" t="str">
        <f t="shared" si="465"/>
        <v>ATENDE</v>
      </c>
      <c r="CJ879" s="133" t="str">
        <f>_xlfn.XLOOKUP(CK879,'Banco de dados'!$B:$B,'Banco de dados'!$D:$D)</f>
        <v>SX LIGHTING</v>
      </c>
      <c r="CK879" s="25" t="s">
        <v>803</v>
      </c>
      <c r="CL879" s="24" t="str">
        <f>_xlfn.XLOOKUP(CK879,'Banco de dados'!$B:$B,'Banco de dados'!$E:$E)</f>
        <v>SXINEVO040K40L12CZF7PHF</v>
      </c>
      <c r="CM879" s="24"/>
      <c r="CN879" s="24" t="e">
        <f>IF(CM879="-","-",_xlfn.XLOOKUP(CM879,'Banco de dados'!$B:$B,'Banco de dados'!$E:$E))</f>
        <v>#N/A</v>
      </c>
      <c r="CO879" s="26">
        <f t="shared" si="479"/>
        <v>1</v>
      </c>
      <c r="CP879" s="24">
        <f>_xlfn.XLOOKUP(CK879,'Banco de dados'!$B:$B,'Banco de dados'!$H:$H)</f>
        <v>39</v>
      </c>
      <c r="CQ879" s="24">
        <f>_xlfn.XLOOKUP(CM879,'Banco de dados'!$B:$B,'Banco de dados'!$H:$H)</f>
        <v>0</v>
      </c>
      <c r="CR879" s="24">
        <f>_xlfn.XLOOKUP(CK879,'Banco de dados'!$B:$B,'Banco de dados'!$F:$F)</f>
        <v>6552</v>
      </c>
      <c r="CS879" s="24">
        <f>_xlfn.XLOOKUP(CM879,'Banco de dados'!$B:$B,'Banco de dados'!$F:$F)</f>
        <v>0</v>
      </c>
      <c r="CT879" s="25">
        <v>0</v>
      </c>
      <c r="CU879" s="25"/>
      <c r="CV879" s="24" t="str">
        <f>IF(AI879&lt;=0.5,"Curto I",IF(AND(AI879&gt;='Braços de IP'!$B$9,AI879&lt;='Braços de IP'!$D$9),'Braços de IP'!$E$9,IF(AND(AI879&gt;='Braços de IP'!$B$10,AI879&lt;='Braços de IP'!$D$10),'Braços de IP'!$E$10,IF(AND(AI879&gt;='Braços de IP'!$B$11,AI879&lt;='Braços de IP'!$D$11),'Braços de IP'!$E$11,IF(AND(AI879&gt;='Braços de IP'!$B$12,AI879&lt;='Braços de IP'!$D$12),'Braços de IP'!$E$12,IF(AND(AI879&gt;='Braços de IP'!$B$13,AI879&lt;='Braços de IP'!$D$13),'Braços de IP'!$E$13,IF(AND(AI879&gt;='Braços de IP'!$B$14,AI879&lt;='Braços de IP'!$D$14),'Braços de IP'!$E$14,"ERRO")))))))</f>
        <v>Curto II</v>
      </c>
      <c r="CW879" s="25"/>
      <c r="CX879" s="24" t="str">
        <f>IF($CW879="","",VLOOKUP($CW879,'Braços de IP'!$E$9:$I$15,2,0))</f>
        <v/>
      </c>
      <c r="CY879" s="27" t="str">
        <f>IF($CW879="","",VLOOKUP($CW879,'Braços de IP'!$E$9:$I$15,5,0))</f>
        <v/>
      </c>
      <c r="CZ879" s="24"/>
      <c r="DA879" s="24"/>
      <c r="DB879" s="24"/>
      <c r="DC879" s="24"/>
      <c r="DD879" s="24"/>
      <c r="DE879" s="24"/>
      <c r="DF879" s="28">
        <f t="shared" si="480"/>
        <v>39</v>
      </c>
      <c r="DG879" s="29">
        <f t="shared" si="481"/>
        <v>100</v>
      </c>
      <c r="DH879" s="28">
        <f t="shared" si="482"/>
        <v>139</v>
      </c>
      <c r="DI879" s="30">
        <f t="shared" si="483"/>
        <v>0.61</v>
      </c>
      <c r="DJ879" s="31"/>
      <c r="DK879" s="32"/>
      <c r="DL879" s="15" t="s">
        <v>141</v>
      </c>
      <c r="DM879" s="15"/>
      <c r="DO879" s="33">
        <f t="shared" si="484"/>
        <v>0.66666666666666663</v>
      </c>
    </row>
    <row r="880" spans="1:119" ht="15.75" hidden="1" customHeight="1" x14ac:dyDescent="0.3">
      <c r="C880" t="s">
        <v>1006</v>
      </c>
      <c r="D880" s="15">
        <v>293</v>
      </c>
      <c r="E880" s="15" t="s">
        <v>132</v>
      </c>
      <c r="F880" s="15" t="s">
        <v>466</v>
      </c>
      <c r="G880" s="15">
        <v>-30.007552409999999</v>
      </c>
      <c r="H880" s="15">
        <v>-50.145821249999997</v>
      </c>
      <c r="I880" s="15" t="s">
        <v>154</v>
      </c>
      <c r="J880" s="15" t="s">
        <v>135</v>
      </c>
      <c r="K880" s="15" t="s">
        <v>136</v>
      </c>
      <c r="L880" s="15" t="s">
        <v>148</v>
      </c>
      <c r="M880" s="15">
        <v>100</v>
      </c>
      <c r="N880" s="15">
        <v>17</v>
      </c>
      <c r="O880" s="15">
        <v>0</v>
      </c>
      <c r="P880" s="15">
        <f t="shared" si="478"/>
        <v>200</v>
      </c>
      <c r="Q880" s="20">
        <v>2</v>
      </c>
      <c r="R880" s="16">
        <v>2.5</v>
      </c>
      <c r="S880" s="16">
        <v>7</v>
      </c>
      <c r="T880" s="15"/>
      <c r="U880" s="15"/>
      <c r="V880" s="15">
        <v>0</v>
      </c>
      <c r="W880" s="15">
        <v>2.5</v>
      </c>
      <c r="X880" s="15">
        <v>0</v>
      </c>
      <c r="Y880" s="15">
        <v>0</v>
      </c>
      <c r="Z880" s="15">
        <v>0</v>
      </c>
      <c r="AA880" s="15">
        <v>0</v>
      </c>
      <c r="AB880" s="15">
        <v>0</v>
      </c>
      <c r="AC880" s="15" t="s">
        <v>138</v>
      </c>
      <c r="AD880" s="15" t="s">
        <v>139</v>
      </c>
      <c r="AE880" s="15">
        <v>30.3</v>
      </c>
      <c r="AF880" s="15">
        <v>7</v>
      </c>
      <c r="AG880" s="15">
        <v>1</v>
      </c>
      <c r="AH880" s="15">
        <v>0.3</v>
      </c>
      <c r="AI880" s="15">
        <v>1.3</v>
      </c>
      <c r="AJ880" s="16">
        <f t="shared" si="446"/>
        <v>1</v>
      </c>
      <c r="AK880" s="16" t="s">
        <v>135</v>
      </c>
      <c r="AL880" s="16" t="s">
        <v>135</v>
      </c>
      <c r="AM880" s="15" t="s">
        <v>140</v>
      </c>
      <c r="AN880" s="16">
        <f t="shared" si="447"/>
        <v>2</v>
      </c>
      <c r="AO880" s="16">
        <v>0</v>
      </c>
      <c r="AP880" s="16">
        <v>0</v>
      </c>
      <c r="AQ880" s="16">
        <v>0</v>
      </c>
      <c r="AR880" s="16">
        <v>0</v>
      </c>
      <c r="AS880" s="16">
        <v>0</v>
      </c>
      <c r="AT880" s="16" t="s">
        <v>135</v>
      </c>
      <c r="AU880" s="17">
        <f t="shared" si="448"/>
        <v>0</v>
      </c>
      <c r="AV880" s="17"/>
      <c r="AW880" s="17">
        <f>VLOOKUP(I880,ABNT5101!$I$3:$J$9,2)</f>
        <v>10</v>
      </c>
      <c r="AX880" s="17">
        <f>VLOOKUP(I880,ABNT5101!$I$3:$M$9,5)</f>
        <v>0.18</v>
      </c>
      <c r="AY880" s="131" t="str">
        <f>_xlfn.XLOOKUP(I880,ABNT5101!$I:$I,ABNT5101!$L:$L)</f>
        <v>-</v>
      </c>
      <c r="AZ880" s="131">
        <f>_xlfn.XLOOKUP(I880,ABNT5101!$I:$I,ABNT5101!M:M)</f>
        <v>0.18</v>
      </c>
      <c r="BA880" s="131" t="str">
        <f>_xlfn.XLOOKUP(I880,ABNT5101!$I:$I,ABNT5101!N:N)</f>
        <v>-</v>
      </c>
      <c r="BB880" s="131">
        <f>_xlfn.XLOOKUP(I880,ABNT5101!$I:$I,ABNT5101!O:O)</f>
        <v>16</v>
      </c>
      <c r="BC880" s="18" t="str">
        <f t="shared" si="449"/>
        <v>ATENDE</v>
      </c>
      <c r="BD880" s="19">
        <f t="shared" si="450"/>
        <v>0.31800000000000006</v>
      </c>
      <c r="BE880" s="19">
        <f t="shared" si="451"/>
        <v>1.9444444444444446</v>
      </c>
      <c r="BF880" s="19" t="str">
        <f t="shared" si="452"/>
        <v>-</v>
      </c>
      <c r="BG880" s="20">
        <v>13.18</v>
      </c>
      <c r="BH880" s="20">
        <v>0.53</v>
      </c>
      <c r="BI880" s="20"/>
      <c r="BJ880" s="20"/>
      <c r="BK880" s="21"/>
      <c r="BL880" s="20"/>
      <c r="BM880" s="18" t="str">
        <f t="shared" si="453"/>
        <v>ATENDE</v>
      </c>
      <c r="BN880" s="18" t="str">
        <f t="shared" si="454"/>
        <v>ATENDE</v>
      </c>
      <c r="BO880" s="18" t="str">
        <f t="shared" si="455"/>
        <v>ATENDE</v>
      </c>
      <c r="BP880" s="18" t="str">
        <f t="shared" si="456"/>
        <v>ATENDE</v>
      </c>
      <c r="BQ880" s="22" t="str">
        <f t="shared" si="457"/>
        <v>C4</v>
      </c>
      <c r="BR880" s="22" t="s">
        <v>135</v>
      </c>
      <c r="BS880" s="23" t="e">
        <f t="shared" si="458"/>
        <v>#VALUE!</v>
      </c>
      <c r="BT880" s="20">
        <v>10.039999999999999</v>
      </c>
      <c r="BU880" s="20">
        <v>5.12</v>
      </c>
      <c r="BV880" s="132" t="str">
        <f>IF(BR880="-","-",_xlfn.XLOOKUP(BR880,ABNT5101!$B$4:$B$9,ABNT5101!$C$4:$C$9))</f>
        <v>-</v>
      </c>
      <c r="BW880" s="132" t="str">
        <f>IF(BR880="-","-",_xlfn.XLOOKUP(BR880,ABNT5101!$B$4:$B$9,ABNT5101!$D$4:$D$9))</f>
        <v>-</v>
      </c>
      <c r="BX880" s="18" t="str">
        <f t="shared" si="459"/>
        <v>-</v>
      </c>
      <c r="BY880" s="18" t="str">
        <f t="shared" si="460"/>
        <v>-</v>
      </c>
      <c r="BZ880" s="18" t="str">
        <f t="shared" si="461"/>
        <v>-</v>
      </c>
      <c r="CA880" s="22" t="str">
        <f>K880</f>
        <v>P6</v>
      </c>
      <c r="CB880" s="23">
        <f t="shared" si="462"/>
        <v>0.75333333333333319</v>
      </c>
      <c r="CC880" s="22">
        <v>5.26</v>
      </c>
      <c r="CD880" s="22">
        <v>3.03</v>
      </c>
      <c r="CE880" s="130">
        <f>IF(CA880="-","-",_xlfn.XLOOKUP(CA880,ABNT5101!$B$4:$B$9,ABNT5101!$C$4:$C$9))</f>
        <v>3</v>
      </c>
      <c r="CF880" s="130">
        <f>IF(CA880="-","-",_xlfn.XLOOKUP(CA880,ABNT5101!$B$4:$B$9,ABNT5101!$D$4:$D$9))</f>
        <v>0.6</v>
      </c>
      <c r="CG880" s="18" t="str">
        <f t="shared" si="463"/>
        <v>ATENDE</v>
      </c>
      <c r="CH880" s="18" t="str">
        <f t="shared" si="464"/>
        <v>ATENDE</v>
      </c>
      <c r="CI880" s="18" t="str">
        <f t="shared" si="465"/>
        <v>ATENDE</v>
      </c>
      <c r="CJ880" s="133" t="str">
        <f>_xlfn.XLOOKUP(CK880,'Banco de dados'!$B:$B,'Banco de dados'!$D:$D)</f>
        <v>TECNOWATT</v>
      </c>
      <c r="CK880" s="25" t="s">
        <v>826</v>
      </c>
      <c r="CL880" s="24" t="str">
        <f>_xlfn.XLOOKUP(CK880,'Banco de dados'!$B:$B,'Banco de dados'!$E:$E)</f>
        <v>SIGSAGPTLRRSSNDL_40W_50IBBRS
1-10C1MUN6.5</v>
      </c>
      <c r="CM880" s="24"/>
      <c r="CN880" s="24" t="e">
        <f>IF(CM880="-","-",_xlfn.XLOOKUP(CM880,'Banco de dados'!$B:$B,'Banco de dados'!$E:$E))</f>
        <v>#N/A</v>
      </c>
      <c r="CO880" s="26">
        <f t="shared" si="479"/>
        <v>1</v>
      </c>
      <c r="CP880" s="24">
        <f>_xlfn.XLOOKUP(CK880,'Banco de dados'!$B:$B,'Banco de dados'!$H:$H)</f>
        <v>40</v>
      </c>
      <c r="CQ880" s="24">
        <f>_xlfn.XLOOKUP(CM880,'Banco de dados'!$B:$B,'Banco de dados'!$H:$H)</f>
        <v>0</v>
      </c>
      <c r="CR880" s="24">
        <f>_xlfn.XLOOKUP(CK880,'Banco de dados'!$B:$B,'Banco de dados'!$F:$F)</f>
        <v>6641</v>
      </c>
      <c r="CS880" s="24">
        <f>_xlfn.XLOOKUP(CM880,'Banco de dados'!$B:$B,'Banco de dados'!$F:$F)</f>
        <v>0</v>
      </c>
      <c r="CT880" s="25">
        <v>0</v>
      </c>
      <c r="CU880" s="25"/>
      <c r="CV880" s="24" t="str">
        <f>IF(AI880&lt;=0.5,"Curto I",IF(AND(AI880&gt;='Braços de IP'!$B$9,AI880&lt;='Braços de IP'!$D$9),'Braços de IP'!$E$9,IF(AND(AI880&gt;='Braços de IP'!$B$10,AI880&lt;='Braços de IP'!$D$10),'Braços de IP'!$E$10,IF(AND(AI880&gt;='Braços de IP'!$B$11,AI880&lt;='Braços de IP'!$D$11),'Braços de IP'!$E$11,IF(AND(AI880&gt;='Braços de IP'!$B$12,AI880&lt;='Braços de IP'!$D$12),'Braços de IP'!$E$12,IF(AND(AI880&gt;='Braços de IP'!$B$13,AI880&lt;='Braços de IP'!$D$13),'Braços de IP'!$E$13,IF(AND(AI880&gt;='Braços de IP'!$B$14,AI880&lt;='Braços de IP'!$D$14),'Braços de IP'!$E$14,"ERRO")))))))</f>
        <v>Curto II</v>
      </c>
      <c r="CW880" s="25"/>
      <c r="CX880" s="24" t="str">
        <f>IF($CW880="","",VLOOKUP($CW880,'Braços de IP'!$E$9:$I$15,2,0))</f>
        <v/>
      </c>
      <c r="CY880" s="27" t="str">
        <f>IF($CW880="","",VLOOKUP($CW880,'Braços de IP'!$E$9:$I$15,5,0))</f>
        <v/>
      </c>
      <c r="CZ880" s="24"/>
      <c r="DA880" s="24"/>
      <c r="DB880" s="24"/>
      <c r="DC880" s="24"/>
      <c r="DD880" s="24"/>
      <c r="DE880" s="24"/>
      <c r="DF880" s="28">
        <f t="shared" si="480"/>
        <v>40</v>
      </c>
      <c r="DG880" s="29">
        <f t="shared" si="481"/>
        <v>100</v>
      </c>
      <c r="DH880" s="28">
        <f t="shared" si="482"/>
        <v>140</v>
      </c>
      <c r="DI880" s="30">
        <f t="shared" si="483"/>
        <v>0.6</v>
      </c>
      <c r="DJ880" s="31"/>
      <c r="DK880" s="32"/>
      <c r="DL880" s="15" t="s">
        <v>141</v>
      </c>
      <c r="DM880" s="15"/>
      <c r="DO880" s="33">
        <f t="shared" si="484"/>
        <v>0.65811965811965811</v>
      </c>
    </row>
    <row r="881" spans="3:119" ht="15.75" hidden="1" customHeight="1" x14ac:dyDescent="0.3">
      <c r="C881" t="s">
        <v>1006</v>
      </c>
      <c r="D881" s="15">
        <v>294</v>
      </c>
      <c r="E881" s="15" t="s">
        <v>132</v>
      </c>
      <c r="F881" s="15" t="s">
        <v>467</v>
      </c>
      <c r="G881" s="15">
        <v>-30.007494260000001</v>
      </c>
      <c r="H881" s="15">
        <v>-50.151652349999999</v>
      </c>
      <c r="I881" s="15" t="s">
        <v>154</v>
      </c>
      <c r="J881" s="15" t="s">
        <v>135</v>
      </c>
      <c r="K881" s="15" t="s">
        <v>136</v>
      </c>
      <c r="L881" s="15" t="s">
        <v>148</v>
      </c>
      <c r="M881" s="15">
        <v>100</v>
      </c>
      <c r="N881" s="15">
        <v>17</v>
      </c>
      <c r="O881" s="15">
        <v>0</v>
      </c>
      <c r="P881" s="15">
        <f t="shared" si="478"/>
        <v>200</v>
      </c>
      <c r="Q881" s="20">
        <v>2</v>
      </c>
      <c r="R881" s="16">
        <v>2.5</v>
      </c>
      <c r="S881" s="16">
        <v>7</v>
      </c>
      <c r="T881" s="15"/>
      <c r="U881" s="15"/>
      <c r="V881" s="15">
        <v>0</v>
      </c>
      <c r="W881" s="15">
        <v>2.5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 t="s">
        <v>138</v>
      </c>
      <c r="AD881" s="15" t="s">
        <v>139</v>
      </c>
      <c r="AE881" s="15">
        <v>30.6</v>
      </c>
      <c r="AF881" s="15">
        <v>7</v>
      </c>
      <c r="AG881" s="15">
        <v>1</v>
      </c>
      <c r="AH881" s="15">
        <v>2.5</v>
      </c>
      <c r="AI881" s="15">
        <v>1.3</v>
      </c>
      <c r="AJ881" s="16">
        <f t="shared" si="446"/>
        <v>-1.2</v>
      </c>
      <c r="AK881" s="16" t="s">
        <v>135</v>
      </c>
      <c r="AL881" s="16" t="s">
        <v>135</v>
      </c>
      <c r="AM881" s="15" t="s">
        <v>140</v>
      </c>
      <c r="AN881" s="16">
        <f t="shared" si="447"/>
        <v>2</v>
      </c>
      <c r="AO881" s="16">
        <v>0</v>
      </c>
      <c r="AP881" s="16">
        <v>0</v>
      </c>
      <c r="AQ881" s="16">
        <v>0</v>
      </c>
      <c r="AR881" s="16">
        <v>0</v>
      </c>
      <c r="AS881" s="16">
        <v>0</v>
      </c>
      <c r="AT881" s="16" t="s">
        <v>135</v>
      </c>
      <c r="AU881" s="17">
        <f t="shared" si="448"/>
        <v>0</v>
      </c>
      <c r="AV881" s="17"/>
      <c r="AW881" s="17">
        <f>VLOOKUP(I881,ABNT5101!$I$3:$J$9,2)</f>
        <v>10</v>
      </c>
      <c r="AX881" s="17">
        <f>VLOOKUP(I881,ABNT5101!$I$3:$M$9,5)</f>
        <v>0.18</v>
      </c>
      <c r="AY881" s="131" t="str">
        <f>_xlfn.XLOOKUP(I881,ABNT5101!$I:$I,ABNT5101!$L:$L)</f>
        <v>-</v>
      </c>
      <c r="AZ881" s="131">
        <f>_xlfn.XLOOKUP(I881,ABNT5101!$I:$I,ABNT5101!M:M)</f>
        <v>0.18</v>
      </c>
      <c r="BA881" s="131" t="str">
        <f>_xlfn.XLOOKUP(I881,ABNT5101!$I:$I,ABNT5101!N:N)</f>
        <v>-</v>
      </c>
      <c r="BB881" s="131">
        <f>_xlfn.XLOOKUP(I881,ABNT5101!$I:$I,ABNT5101!O:O)</f>
        <v>16</v>
      </c>
      <c r="BC881" s="18" t="str">
        <f t="shared" si="449"/>
        <v>ATENDE</v>
      </c>
      <c r="BD881" s="19">
        <f t="shared" si="450"/>
        <v>4.4000000000000039E-2</v>
      </c>
      <c r="BE881" s="19">
        <f t="shared" si="451"/>
        <v>1.2777777777777777</v>
      </c>
      <c r="BF881" s="19" t="str">
        <f t="shared" si="452"/>
        <v>-</v>
      </c>
      <c r="BG881" s="20">
        <v>10.44</v>
      </c>
      <c r="BH881" s="20">
        <v>0.41</v>
      </c>
      <c r="BI881" s="20"/>
      <c r="BJ881" s="20"/>
      <c r="BK881" s="21"/>
      <c r="BL881" s="20"/>
      <c r="BM881" s="18" t="str">
        <f t="shared" si="453"/>
        <v>ATENDE</v>
      </c>
      <c r="BN881" s="18" t="str">
        <f t="shared" si="454"/>
        <v>ATENDE</v>
      </c>
      <c r="BO881" s="18" t="str">
        <f t="shared" si="455"/>
        <v>ATENDE</v>
      </c>
      <c r="BP881" s="18" t="str">
        <f t="shared" si="456"/>
        <v>ATENDE</v>
      </c>
      <c r="BQ881" s="22" t="str">
        <f t="shared" si="457"/>
        <v>C4</v>
      </c>
      <c r="BR881" s="22" t="s">
        <v>135</v>
      </c>
      <c r="BS881" s="23" t="e">
        <f t="shared" si="458"/>
        <v>#VALUE!</v>
      </c>
      <c r="BT881" s="20">
        <v>13.02</v>
      </c>
      <c r="BU881" s="20">
        <v>5.22</v>
      </c>
      <c r="BV881" s="132" t="str">
        <f>IF(BR881="-","-",_xlfn.XLOOKUP(BR881,ABNT5101!$B$4:$B$9,ABNT5101!$C$4:$C$9))</f>
        <v>-</v>
      </c>
      <c r="BW881" s="132" t="str">
        <f>IF(BR881="-","-",_xlfn.XLOOKUP(BR881,ABNT5101!$B$4:$B$9,ABNT5101!$D$4:$D$9))</f>
        <v>-</v>
      </c>
      <c r="BX881" s="18" t="str">
        <f t="shared" si="459"/>
        <v>-</v>
      </c>
      <c r="BY881" s="18" t="str">
        <f t="shared" si="460"/>
        <v>-</v>
      </c>
      <c r="BZ881" s="18" t="str">
        <f t="shared" si="461"/>
        <v>-</v>
      </c>
      <c r="CA881" s="22" t="str">
        <f t="shared" ref="CA881:CA904" si="485">BR881</f>
        <v>-</v>
      </c>
      <c r="CB881" s="23" t="e">
        <f t="shared" si="462"/>
        <v>#VALUE!</v>
      </c>
      <c r="CC881" s="22">
        <v>4.3099999999999996</v>
      </c>
      <c r="CD881" s="22">
        <v>2.61</v>
      </c>
      <c r="CE881" s="130" t="str">
        <f>IF(CA881="-","-",_xlfn.XLOOKUP(CA881,ABNT5101!$B$4:$B$9,ABNT5101!$C$4:$C$9))</f>
        <v>-</v>
      </c>
      <c r="CF881" s="130" t="str">
        <f>IF(CA881="-","-",_xlfn.XLOOKUP(CA881,ABNT5101!$B$4:$B$9,ABNT5101!$D$4:$D$9))</f>
        <v>-</v>
      </c>
      <c r="CG881" s="18" t="str">
        <f t="shared" si="463"/>
        <v>-</v>
      </c>
      <c r="CH881" s="18" t="str">
        <f t="shared" si="464"/>
        <v>-</v>
      </c>
      <c r="CI881" s="18" t="str">
        <f t="shared" si="465"/>
        <v>-</v>
      </c>
      <c r="CJ881" s="133" t="str">
        <f>_xlfn.XLOOKUP(CK881,'Banco de dados'!$B:$B,'Banco de dados'!$D:$D)</f>
        <v>LEDSTAR</v>
      </c>
      <c r="CK881" s="25" t="s">
        <v>711</v>
      </c>
      <c r="CL881" s="24" t="str">
        <f>_xlfn.XLOOKUP(CK881,'Banco de dados'!$B:$B,'Banco de dados'!$E:$E)</f>
        <v>LUM LED SL VT 9.1 44W</v>
      </c>
      <c r="CM881" s="24"/>
      <c r="CN881" s="24" t="e">
        <f>IF(CM881="-","-",_xlfn.XLOOKUP(CM881,'Banco de dados'!$B:$B,'Banco de dados'!$E:$E))</f>
        <v>#N/A</v>
      </c>
      <c r="CO881" s="26">
        <f t="shared" si="479"/>
        <v>1</v>
      </c>
      <c r="CP881" s="24">
        <f>_xlfn.XLOOKUP(CK881,'Banco de dados'!$B:$B,'Banco de dados'!$H:$H)</f>
        <v>44</v>
      </c>
      <c r="CQ881" s="24">
        <f>_xlfn.XLOOKUP(CM881,'Banco de dados'!$B:$B,'Banco de dados'!$H:$H)</f>
        <v>0</v>
      </c>
      <c r="CR881" s="24">
        <f>_xlfn.XLOOKUP(CK881,'Banco de dados'!$B:$B,'Banco de dados'!$F:$F)</f>
        <v>7657.99</v>
      </c>
      <c r="CS881" s="24">
        <f>_xlfn.XLOOKUP(CM881,'Banco de dados'!$B:$B,'Banco de dados'!$F:$F)</f>
        <v>0</v>
      </c>
      <c r="CT881" s="25">
        <v>0</v>
      </c>
      <c r="CU881" s="25"/>
      <c r="CV881" s="24" t="str">
        <f>IF(AI881&lt;=0.5,"Curto I",IF(AND(AI881&gt;='Braços de IP'!$B$9,AI881&lt;='Braços de IP'!$D$9),'Braços de IP'!$E$9,IF(AND(AI881&gt;='Braços de IP'!$B$10,AI881&lt;='Braços de IP'!$D$10),'Braços de IP'!$E$10,IF(AND(AI881&gt;='Braços de IP'!$B$11,AI881&lt;='Braços de IP'!$D$11),'Braços de IP'!$E$11,IF(AND(AI881&gt;='Braços de IP'!$B$12,AI881&lt;='Braços de IP'!$D$12),'Braços de IP'!$E$12,IF(AND(AI881&gt;='Braços de IP'!$B$13,AI881&lt;='Braços de IP'!$D$13),'Braços de IP'!$E$13,IF(AND(AI881&gt;='Braços de IP'!$B$14,AI881&lt;='Braços de IP'!$D$14),'Braços de IP'!$E$14,"ERRO")))))))</f>
        <v>Curto II</v>
      </c>
      <c r="CW881" s="25"/>
      <c r="CX881" s="24" t="str">
        <f>IF($CW881="","",VLOOKUP($CW881,'Braços de IP'!$E$9:$I$15,2,0))</f>
        <v/>
      </c>
      <c r="CY881" s="27" t="str">
        <f>IF($CW881="","",VLOOKUP($CW881,'Braços de IP'!$E$9:$I$15,5,0))</f>
        <v/>
      </c>
      <c r="CZ881" s="24"/>
      <c r="DA881" s="24"/>
      <c r="DB881" s="24"/>
      <c r="DC881" s="24"/>
      <c r="DD881" s="24"/>
      <c r="DE881" s="24"/>
      <c r="DF881" s="28">
        <f t="shared" si="480"/>
        <v>44</v>
      </c>
      <c r="DG881" s="29">
        <f t="shared" si="481"/>
        <v>100</v>
      </c>
      <c r="DH881" s="28">
        <f t="shared" si="482"/>
        <v>144</v>
      </c>
      <c r="DI881" s="30">
        <f t="shared" si="483"/>
        <v>0.56000000000000005</v>
      </c>
      <c r="DJ881" s="31"/>
      <c r="DK881" s="32"/>
      <c r="DL881" s="15" t="s">
        <v>141</v>
      </c>
      <c r="DM881" s="15"/>
      <c r="DO881" s="33">
        <f t="shared" si="484"/>
        <v>0.62393162393162394</v>
      </c>
    </row>
    <row r="882" spans="3:119" ht="15.75" hidden="1" customHeight="1" x14ac:dyDescent="0.3">
      <c r="C882" t="s">
        <v>1006</v>
      </c>
      <c r="D882" s="15">
        <v>294</v>
      </c>
      <c r="E882" s="15" t="s">
        <v>132</v>
      </c>
      <c r="F882" s="15" t="s">
        <v>467</v>
      </c>
      <c r="G882" s="15">
        <v>-30.007494260000001</v>
      </c>
      <c r="H882" s="15">
        <v>-50.151652349999999</v>
      </c>
      <c r="I882" s="15" t="s">
        <v>154</v>
      </c>
      <c r="J882" s="15" t="s">
        <v>135</v>
      </c>
      <c r="K882" s="15" t="s">
        <v>136</v>
      </c>
      <c r="L882" s="15" t="s">
        <v>148</v>
      </c>
      <c r="M882" s="15">
        <v>100</v>
      </c>
      <c r="N882" s="15">
        <v>17</v>
      </c>
      <c r="O882" s="15">
        <v>0</v>
      </c>
      <c r="P882" s="15">
        <f t="shared" si="478"/>
        <v>200</v>
      </c>
      <c r="Q882" s="20">
        <v>2</v>
      </c>
      <c r="R882" s="16">
        <v>2.5</v>
      </c>
      <c r="S882" s="16">
        <v>7</v>
      </c>
      <c r="T882" s="15"/>
      <c r="U882" s="15"/>
      <c r="V882" s="15">
        <v>0</v>
      </c>
      <c r="W882" s="15">
        <v>2.5</v>
      </c>
      <c r="X882" s="15">
        <v>0</v>
      </c>
      <c r="Y882" s="15">
        <v>0</v>
      </c>
      <c r="Z882" s="15">
        <v>0</v>
      </c>
      <c r="AA882" s="15">
        <v>0</v>
      </c>
      <c r="AB882" s="15">
        <v>0</v>
      </c>
      <c r="AC882" s="15" t="s">
        <v>138</v>
      </c>
      <c r="AD882" s="15" t="s">
        <v>139</v>
      </c>
      <c r="AE882" s="15">
        <v>30.6</v>
      </c>
      <c r="AF882" s="15">
        <v>7</v>
      </c>
      <c r="AG882" s="15">
        <v>1</v>
      </c>
      <c r="AH882" s="15">
        <v>2.5</v>
      </c>
      <c r="AI882" s="15">
        <v>1.3</v>
      </c>
      <c r="AJ882" s="16">
        <f t="shared" si="446"/>
        <v>-1.2</v>
      </c>
      <c r="AK882" s="16" t="s">
        <v>135</v>
      </c>
      <c r="AL882" s="16" t="s">
        <v>135</v>
      </c>
      <c r="AM882" s="15" t="s">
        <v>140</v>
      </c>
      <c r="AN882" s="16">
        <f t="shared" si="447"/>
        <v>2</v>
      </c>
      <c r="AO882" s="16">
        <v>0</v>
      </c>
      <c r="AP882" s="16">
        <v>0</v>
      </c>
      <c r="AQ882" s="16">
        <v>0</v>
      </c>
      <c r="AR882" s="16">
        <v>0</v>
      </c>
      <c r="AS882" s="16">
        <v>0</v>
      </c>
      <c r="AT882" s="16" t="s">
        <v>135</v>
      </c>
      <c r="AU882" s="17">
        <f t="shared" si="448"/>
        <v>0</v>
      </c>
      <c r="AV882" s="17"/>
      <c r="AW882" s="17">
        <f>VLOOKUP(I882,ABNT5101!$I$3:$J$9,2)</f>
        <v>10</v>
      </c>
      <c r="AX882" s="17">
        <f>VLOOKUP(I882,ABNT5101!$I$3:$M$9,5)</f>
        <v>0.18</v>
      </c>
      <c r="AY882" s="131" t="str">
        <f>_xlfn.XLOOKUP(I882,ABNT5101!$I:$I,ABNT5101!$L:$L)</f>
        <v>-</v>
      </c>
      <c r="AZ882" s="131">
        <f>_xlfn.XLOOKUP(I882,ABNT5101!$I:$I,ABNT5101!M:M)</f>
        <v>0.18</v>
      </c>
      <c r="BA882" s="131" t="str">
        <f>_xlfn.XLOOKUP(I882,ABNT5101!$I:$I,ABNT5101!N:N)</f>
        <v>-</v>
      </c>
      <c r="BB882" s="131">
        <f>_xlfn.XLOOKUP(I882,ABNT5101!$I:$I,ABNT5101!O:O)</f>
        <v>16</v>
      </c>
      <c r="BC882" s="18" t="str">
        <f t="shared" si="449"/>
        <v>ATENDE</v>
      </c>
      <c r="BD882" s="19">
        <f t="shared" si="450"/>
        <v>0.44999999999999996</v>
      </c>
      <c r="BE882" s="19">
        <f t="shared" si="451"/>
        <v>2.1111111111111116</v>
      </c>
      <c r="BF882" s="19" t="str">
        <f t="shared" si="452"/>
        <v>-</v>
      </c>
      <c r="BG882" s="20">
        <v>14.5</v>
      </c>
      <c r="BH882" s="20">
        <v>0.56000000000000005</v>
      </c>
      <c r="BI882" s="20"/>
      <c r="BJ882" s="20"/>
      <c r="BK882" s="21"/>
      <c r="BL882" s="20"/>
      <c r="BM882" s="18" t="str">
        <f t="shared" si="453"/>
        <v>ATENDE</v>
      </c>
      <c r="BN882" s="18" t="str">
        <f t="shared" si="454"/>
        <v>ATENDE</v>
      </c>
      <c r="BO882" s="18" t="str">
        <f t="shared" si="455"/>
        <v>ATENDE</v>
      </c>
      <c r="BP882" s="18" t="str">
        <f t="shared" si="456"/>
        <v>ATENDE</v>
      </c>
      <c r="BQ882" s="22" t="str">
        <f t="shared" si="457"/>
        <v>C4</v>
      </c>
      <c r="BR882" s="22" t="s">
        <v>135</v>
      </c>
      <c r="BS882" s="23" t="e">
        <f t="shared" si="458"/>
        <v>#VALUE!</v>
      </c>
      <c r="BT882" s="20">
        <v>17.920000000000002</v>
      </c>
      <c r="BU882" s="20">
        <v>9.0500000000000007</v>
      </c>
      <c r="BV882" s="132" t="str">
        <f>IF(BR882="-","-",_xlfn.XLOOKUP(BR882,ABNT5101!$B$4:$B$9,ABNT5101!$C$4:$C$9))</f>
        <v>-</v>
      </c>
      <c r="BW882" s="132" t="str">
        <f>IF(BR882="-","-",_xlfn.XLOOKUP(BR882,ABNT5101!$B$4:$B$9,ABNT5101!$D$4:$D$9))</f>
        <v>-</v>
      </c>
      <c r="BX882" s="18" t="str">
        <f t="shared" si="459"/>
        <v>-</v>
      </c>
      <c r="BY882" s="18" t="str">
        <f t="shared" si="460"/>
        <v>-</v>
      </c>
      <c r="BZ882" s="18" t="str">
        <f t="shared" si="461"/>
        <v>-</v>
      </c>
      <c r="CA882" s="22" t="str">
        <f t="shared" si="485"/>
        <v>-</v>
      </c>
      <c r="CB882" s="23" t="e">
        <f t="shared" si="462"/>
        <v>#VALUE!</v>
      </c>
      <c r="CC882" s="22">
        <v>4.82</v>
      </c>
      <c r="CD882" s="22">
        <v>2.44</v>
      </c>
      <c r="CE882" s="130" t="str">
        <f>IF(CA882="-","-",_xlfn.XLOOKUP(CA882,ABNT5101!$B$4:$B$9,ABNT5101!$C$4:$C$9))</f>
        <v>-</v>
      </c>
      <c r="CF882" s="130" t="str">
        <f>IF(CA882="-","-",_xlfn.XLOOKUP(CA882,ABNT5101!$B$4:$B$9,ABNT5101!$D$4:$D$9))</f>
        <v>-</v>
      </c>
      <c r="CG882" s="18" t="str">
        <f t="shared" si="463"/>
        <v>-</v>
      </c>
      <c r="CH882" s="18" t="str">
        <f t="shared" si="464"/>
        <v>-</v>
      </c>
      <c r="CI882" s="18" t="str">
        <f t="shared" si="465"/>
        <v>-</v>
      </c>
      <c r="CJ882" s="133" t="str">
        <f>_xlfn.XLOOKUP(CK882,'Banco de dados'!$B:$B,'Banco de dados'!$D:$D)</f>
        <v>SX LIGHTING</v>
      </c>
      <c r="CK882" s="25" t="s">
        <v>805</v>
      </c>
      <c r="CL882" s="24" t="str">
        <f>_xlfn.XLOOKUP(CK882,'Banco de dados'!$B:$B,'Banco de dados'!$E:$E)</f>
        <v>SXINEVO050K40L12CZF7PHF</v>
      </c>
      <c r="CM882" s="24"/>
      <c r="CN882" s="24" t="e">
        <f>IF(CM882="-","-",_xlfn.XLOOKUP(CM882,'Banco de dados'!$B:$B,'Banco de dados'!$E:$E))</f>
        <v>#N/A</v>
      </c>
      <c r="CO882" s="26">
        <f t="shared" si="479"/>
        <v>1</v>
      </c>
      <c r="CP882" s="24">
        <f>_xlfn.XLOOKUP(CK882,'Banco de dados'!$B:$B,'Banco de dados'!$H:$H)</f>
        <v>50</v>
      </c>
      <c r="CQ882" s="24" t="e">
        <f>_xlfn.XLOOKUP(CM882,'Banco de dados'!$B:$B,'Banco de dados'!$H:$H)</f>
        <v>#N/A</v>
      </c>
      <c r="CR882" s="24">
        <f>_xlfn.XLOOKUP(CK882,'Banco de dados'!$B:$B,'Banco de dados'!$F:$F)</f>
        <v>8650</v>
      </c>
      <c r="CS882" s="24">
        <f>_xlfn.XLOOKUP(CM882,'Banco de dados'!$B:$B,'Banco de dados'!$F:$F)</f>
        <v>0</v>
      </c>
      <c r="CT882" s="25">
        <v>0</v>
      </c>
      <c r="CU882" s="25"/>
      <c r="CV882" s="24" t="str">
        <f>IF(AI882&lt;=0.5,"Curto I",IF(AND(AI882&gt;='Braços de IP'!$B$9,AI882&lt;='Braços de IP'!$D$9),'Braços de IP'!$E$9,IF(AND(AI882&gt;='Braços de IP'!$B$10,AI882&lt;='Braços de IP'!$D$10),'Braços de IP'!$E$10,IF(AND(AI882&gt;='Braços de IP'!$B$11,AI882&lt;='Braços de IP'!$D$11),'Braços de IP'!$E$11,IF(AND(AI882&gt;='Braços de IP'!$B$12,AI882&lt;='Braços de IP'!$D$12),'Braços de IP'!$E$12,IF(AND(AI882&gt;='Braços de IP'!$B$13,AI882&lt;='Braços de IP'!$D$13),'Braços de IP'!$E$13,IF(AND(AI882&gt;='Braços de IP'!$B$14,AI882&lt;='Braços de IP'!$D$14),'Braços de IP'!$E$14,"ERRO")))))))</f>
        <v>Curto II</v>
      </c>
      <c r="CW882" s="25"/>
      <c r="CX882" s="24" t="str">
        <f>IF($CW882="","",VLOOKUP($CW882,'Braços de IP'!$E$9:$I$15,2,0))</f>
        <v/>
      </c>
      <c r="CY882" s="27" t="str">
        <f>IF($CW882="","",VLOOKUP($CW882,'Braços de IP'!$E$9:$I$15,5,0))</f>
        <v/>
      </c>
      <c r="CZ882" s="24"/>
      <c r="DA882" s="24"/>
      <c r="DB882" s="24"/>
      <c r="DC882" s="24"/>
      <c r="DD882" s="24"/>
      <c r="DE882" s="24"/>
      <c r="DF882" s="28">
        <f t="shared" si="480"/>
        <v>50</v>
      </c>
      <c r="DG882" s="29">
        <f t="shared" si="481"/>
        <v>100</v>
      </c>
      <c r="DH882" s="28">
        <f t="shared" si="482"/>
        <v>150</v>
      </c>
      <c r="DI882" s="30">
        <f t="shared" si="483"/>
        <v>0.5</v>
      </c>
      <c r="DJ882" s="31"/>
      <c r="DK882" s="32"/>
      <c r="DL882" s="15" t="s">
        <v>141</v>
      </c>
      <c r="DM882" s="15"/>
      <c r="DO882" s="33">
        <f t="shared" si="484"/>
        <v>0.57264957264957261</v>
      </c>
    </row>
    <row r="883" spans="3:119" ht="15.75" hidden="1" customHeight="1" x14ac:dyDescent="0.3">
      <c r="C883" t="s">
        <v>1006</v>
      </c>
      <c r="D883" s="15">
        <v>294</v>
      </c>
      <c r="E883" s="15" t="s">
        <v>132</v>
      </c>
      <c r="F883" s="15" t="s">
        <v>467</v>
      </c>
      <c r="G883" s="15">
        <v>-30.007494260000001</v>
      </c>
      <c r="H883" s="15">
        <v>-50.151652349999999</v>
      </c>
      <c r="I883" s="15" t="s">
        <v>154</v>
      </c>
      <c r="J883" s="15" t="s">
        <v>135</v>
      </c>
      <c r="K883" s="15" t="s">
        <v>136</v>
      </c>
      <c r="L883" s="15" t="s">
        <v>148</v>
      </c>
      <c r="M883" s="15">
        <v>100</v>
      </c>
      <c r="N883" s="15">
        <v>17</v>
      </c>
      <c r="O883" s="15">
        <v>0</v>
      </c>
      <c r="P883" s="15">
        <f t="shared" si="478"/>
        <v>200</v>
      </c>
      <c r="Q883" s="20">
        <v>2</v>
      </c>
      <c r="R883" s="16">
        <v>2.5</v>
      </c>
      <c r="S883" s="16">
        <v>7</v>
      </c>
      <c r="T883" s="15"/>
      <c r="U883" s="15"/>
      <c r="V883" s="15">
        <v>0</v>
      </c>
      <c r="W883" s="15">
        <v>2.5</v>
      </c>
      <c r="X883" s="15">
        <v>0</v>
      </c>
      <c r="Y883" s="15">
        <v>0</v>
      </c>
      <c r="Z883" s="15">
        <v>0</v>
      </c>
      <c r="AA883" s="15">
        <v>0</v>
      </c>
      <c r="AB883" s="15">
        <v>0</v>
      </c>
      <c r="AC883" s="15" t="s">
        <v>138</v>
      </c>
      <c r="AD883" s="15" t="s">
        <v>139</v>
      </c>
      <c r="AE883" s="15">
        <v>30.6</v>
      </c>
      <c r="AF883" s="15">
        <v>7</v>
      </c>
      <c r="AG883" s="15">
        <v>1</v>
      </c>
      <c r="AH883" s="15">
        <v>2.5</v>
      </c>
      <c r="AI883" s="15">
        <v>1.3</v>
      </c>
      <c r="AJ883" s="16">
        <f t="shared" si="446"/>
        <v>-1.2</v>
      </c>
      <c r="AK883" s="16" t="s">
        <v>135</v>
      </c>
      <c r="AL883" s="16" t="s">
        <v>135</v>
      </c>
      <c r="AM883" s="15" t="s">
        <v>140</v>
      </c>
      <c r="AN883" s="16">
        <f t="shared" si="447"/>
        <v>2</v>
      </c>
      <c r="AO883" s="16">
        <v>0</v>
      </c>
      <c r="AP883" s="16">
        <v>0</v>
      </c>
      <c r="AQ883" s="16">
        <v>0</v>
      </c>
      <c r="AR883" s="16">
        <v>0</v>
      </c>
      <c r="AS883" s="16">
        <v>0</v>
      </c>
      <c r="AT883" s="16" t="s">
        <v>135</v>
      </c>
      <c r="AU883" s="17">
        <f t="shared" si="448"/>
        <v>0</v>
      </c>
      <c r="AV883" s="17"/>
      <c r="AW883" s="17">
        <f>VLOOKUP(I883,ABNT5101!$I$3:$J$9,2)</f>
        <v>10</v>
      </c>
      <c r="AX883" s="17">
        <f>VLOOKUP(I883,ABNT5101!$I$3:$M$9,5)</f>
        <v>0.18</v>
      </c>
      <c r="AY883" s="131" t="str">
        <f>_xlfn.XLOOKUP(I883,ABNT5101!$I:$I,ABNT5101!$L:$L)</f>
        <v>-</v>
      </c>
      <c r="AZ883" s="131">
        <f>_xlfn.XLOOKUP(I883,ABNT5101!$I:$I,ABNT5101!M:M)</f>
        <v>0.18</v>
      </c>
      <c r="BA883" s="131" t="str">
        <f>_xlfn.XLOOKUP(I883,ABNT5101!$I:$I,ABNT5101!N:N)</f>
        <v>-</v>
      </c>
      <c r="BB883" s="131">
        <f>_xlfn.XLOOKUP(I883,ABNT5101!$I:$I,ABNT5101!O:O)</f>
        <v>16</v>
      </c>
      <c r="BC883" s="18" t="str">
        <f t="shared" si="449"/>
        <v>ATENDE</v>
      </c>
      <c r="BD883" s="19">
        <f t="shared" si="450"/>
        <v>7.2999999999999954E-2</v>
      </c>
      <c r="BE883" s="19">
        <f t="shared" si="451"/>
        <v>1.6111111111111112</v>
      </c>
      <c r="BF883" s="19" t="str">
        <f t="shared" si="452"/>
        <v>-</v>
      </c>
      <c r="BG883" s="20">
        <v>10.73</v>
      </c>
      <c r="BH883" s="20">
        <v>0.47</v>
      </c>
      <c r="BI883" s="20"/>
      <c r="BJ883" s="20"/>
      <c r="BK883" s="21"/>
      <c r="BL883" s="20"/>
      <c r="BM883" s="18" t="str">
        <f t="shared" si="453"/>
        <v>ATENDE</v>
      </c>
      <c r="BN883" s="18" t="str">
        <f t="shared" si="454"/>
        <v>ATENDE</v>
      </c>
      <c r="BO883" s="18" t="str">
        <f t="shared" si="455"/>
        <v>ATENDE</v>
      </c>
      <c r="BP883" s="18" t="str">
        <f t="shared" si="456"/>
        <v>ATENDE</v>
      </c>
      <c r="BQ883" s="22" t="str">
        <f t="shared" si="457"/>
        <v>C4</v>
      </c>
      <c r="BR883" s="22" t="s">
        <v>135</v>
      </c>
      <c r="BS883" s="23" t="e">
        <f t="shared" si="458"/>
        <v>#VALUE!</v>
      </c>
      <c r="BT883" s="20">
        <v>13.45</v>
      </c>
      <c r="BU883" s="20">
        <v>6.59</v>
      </c>
      <c r="BV883" s="132" t="str">
        <f>IF(BR883="-","-",_xlfn.XLOOKUP(BR883,ABNT5101!$B$4:$B$9,ABNT5101!$C$4:$C$9))</f>
        <v>-</v>
      </c>
      <c r="BW883" s="132" t="str">
        <f>IF(BR883="-","-",_xlfn.XLOOKUP(BR883,ABNT5101!$B$4:$B$9,ABNT5101!$D$4:$D$9))</f>
        <v>-</v>
      </c>
      <c r="BX883" s="18" t="str">
        <f t="shared" si="459"/>
        <v>-</v>
      </c>
      <c r="BY883" s="18" t="str">
        <f t="shared" si="460"/>
        <v>-</v>
      </c>
      <c r="BZ883" s="18" t="str">
        <f t="shared" si="461"/>
        <v>-</v>
      </c>
      <c r="CA883" s="22" t="str">
        <f t="shared" si="485"/>
        <v>-</v>
      </c>
      <c r="CB883" s="23" t="e">
        <f t="shared" si="462"/>
        <v>#VALUE!</v>
      </c>
      <c r="CC883" s="22">
        <v>3.3</v>
      </c>
      <c r="CD883" s="22">
        <v>2.1</v>
      </c>
      <c r="CE883" s="130" t="str">
        <f>IF(CA883="-","-",_xlfn.XLOOKUP(CA883,ABNT5101!$B$4:$B$9,ABNT5101!$C$4:$C$9))</f>
        <v>-</v>
      </c>
      <c r="CF883" s="130" t="str">
        <f>IF(CA883="-","-",_xlfn.XLOOKUP(CA883,ABNT5101!$B$4:$B$9,ABNT5101!$D$4:$D$9))</f>
        <v>-</v>
      </c>
      <c r="CG883" s="18" t="str">
        <f t="shared" si="463"/>
        <v>-</v>
      </c>
      <c r="CH883" s="18" t="str">
        <f t="shared" si="464"/>
        <v>-</v>
      </c>
      <c r="CI883" s="18" t="str">
        <f t="shared" si="465"/>
        <v>-</v>
      </c>
      <c r="CJ883" s="133" t="str">
        <f>_xlfn.XLOOKUP(CK883,'Banco de dados'!$B:$B,'Banco de dados'!$D:$D)</f>
        <v>TECNOWATT</v>
      </c>
      <c r="CK883" s="25" t="s">
        <v>826</v>
      </c>
      <c r="CL883" s="24" t="str">
        <f>_xlfn.XLOOKUP(CK883,'Banco de dados'!$B:$B,'Banco de dados'!$E:$E)</f>
        <v>SIGSAGPTLRRSSNDL_40W_50IBBRS
1-10C1MUN6.5</v>
      </c>
      <c r="CM883" s="24"/>
      <c r="CN883" s="24" t="e">
        <f>IF(CM883="-","-",_xlfn.XLOOKUP(CM883,'Banco de dados'!$B:$B,'Banco de dados'!$E:$E))</f>
        <v>#N/A</v>
      </c>
      <c r="CO883" s="26">
        <f t="shared" si="479"/>
        <v>1</v>
      </c>
      <c r="CP883" s="24">
        <f>_xlfn.XLOOKUP(CK883,'Banco de dados'!$B:$B,'Banco de dados'!$H:$H)</f>
        <v>40</v>
      </c>
      <c r="CQ883" s="24">
        <f>_xlfn.XLOOKUP(CM883,'Banco de dados'!$B:$B,'Banco de dados'!$H:$H)</f>
        <v>0</v>
      </c>
      <c r="CR883" s="24">
        <f>_xlfn.XLOOKUP(CK883,'Banco de dados'!$B:$B,'Banco de dados'!$F:$F)</f>
        <v>6641</v>
      </c>
      <c r="CS883" s="24">
        <f>_xlfn.XLOOKUP(CM883,'Banco de dados'!$B:$B,'Banco de dados'!$F:$F)</f>
        <v>0</v>
      </c>
      <c r="CT883" s="25">
        <v>0</v>
      </c>
      <c r="CU883" s="25">
        <v>5</v>
      </c>
      <c r="CV883" s="24" t="str">
        <f>IF(AI883&lt;=0.5,"Curto I",IF(AND(AI883&gt;='Braços de IP'!$B$9,AI883&lt;='Braços de IP'!$D$9),'Braços de IP'!$E$9,IF(AND(AI883&gt;='Braços de IP'!$B$10,AI883&lt;='Braços de IP'!$D$10),'Braços de IP'!$E$10,IF(AND(AI883&gt;='Braços de IP'!$B$11,AI883&lt;='Braços de IP'!$D$11),'Braços de IP'!$E$11,IF(AND(AI883&gt;='Braços de IP'!$B$12,AI883&lt;='Braços de IP'!$D$12),'Braços de IP'!$E$12,IF(AND(AI883&gt;='Braços de IP'!$B$13,AI883&lt;='Braços de IP'!$D$13),'Braços de IP'!$E$13,IF(AND(AI883&gt;='Braços de IP'!$B$14,AI883&lt;='Braços de IP'!$D$14),'Braços de IP'!$E$14,"ERRO")))))))</f>
        <v>Curto II</v>
      </c>
      <c r="CW883" s="25"/>
      <c r="CX883" s="24" t="str">
        <f>IF($CW883="","",VLOOKUP($CW883,'Braços de IP'!$E$9:$I$15,2,0))</f>
        <v/>
      </c>
      <c r="CY883" s="27" t="str">
        <f>IF($CW883="","",VLOOKUP($CW883,'Braços de IP'!$E$9:$I$15,5,0))</f>
        <v/>
      </c>
      <c r="CZ883" s="24"/>
      <c r="DA883" s="24"/>
      <c r="DB883" s="24"/>
      <c r="DC883" s="24"/>
      <c r="DD883" s="24"/>
      <c r="DE883" s="24"/>
      <c r="DF883" s="28">
        <f t="shared" si="480"/>
        <v>40</v>
      </c>
      <c r="DG883" s="29">
        <f t="shared" si="481"/>
        <v>100</v>
      </c>
      <c r="DH883" s="28">
        <f t="shared" si="482"/>
        <v>140</v>
      </c>
      <c r="DI883" s="30">
        <f t="shared" si="483"/>
        <v>0.6</v>
      </c>
      <c r="DJ883" s="31"/>
      <c r="DK883" s="32"/>
      <c r="DL883" s="15" t="s">
        <v>141</v>
      </c>
      <c r="DM883" s="15"/>
      <c r="DO883" s="33">
        <f t="shared" si="484"/>
        <v>0.65811965811965811</v>
      </c>
    </row>
    <row r="884" spans="3:119" ht="15.75" hidden="1" customHeight="1" x14ac:dyDescent="0.3">
      <c r="C884" t="s">
        <v>1006</v>
      </c>
      <c r="D884" s="15">
        <v>295</v>
      </c>
      <c r="E884" s="15" t="s">
        <v>132</v>
      </c>
      <c r="F884" s="15" t="s">
        <v>468</v>
      </c>
      <c r="G884" s="15">
        <v>-30.005127040000001</v>
      </c>
      <c r="H884" s="15">
        <v>-50.150485959999997</v>
      </c>
      <c r="I884" s="15" t="s">
        <v>154</v>
      </c>
      <c r="J884" s="15" t="s">
        <v>135</v>
      </c>
      <c r="K884" s="15" t="s">
        <v>136</v>
      </c>
      <c r="L884" s="15" t="s">
        <v>273</v>
      </c>
      <c r="M884" s="15">
        <v>100</v>
      </c>
      <c r="N884" s="15">
        <v>17</v>
      </c>
      <c r="O884" s="15">
        <v>0</v>
      </c>
      <c r="P884" s="15">
        <f t="shared" si="478"/>
        <v>200</v>
      </c>
      <c r="Q884" s="20">
        <v>2</v>
      </c>
      <c r="R884" s="16">
        <v>2.5</v>
      </c>
      <c r="S884" s="16">
        <v>8</v>
      </c>
      <c r="T884" s="15"/>
      <c r="U884" s="15"/>
      <c r="V884" s="15">
        <v>0</v>
      </c>
      <c r="W884" s="15">
        <v>2.5</v>
      </c>
      <c r="X884" s="15">
        <v>0</v>
      </c>
      <c r="Y884" s="15">
        <v>0</v>
      </c>
      <c r="Z884" s="15">
        <v>0</v>
      </c>
      <c r="AA884" s="15">
        <v>0</v>
      </c>
      <c r="AB884" s="15">
        <v>0</v>
      </c>
      <c r="AC884" s="15" t="s">
        <v>138</v>
      </c>
      <c r="AD884" s="15" t="s">
        <v>139</v>
      </c>
      <c r="AE884" s="15">
        <v>35.700000000000003</v>
      </c>
      <c r="AF884" s="15">
        <v>7</v>
      </c>
      <c r="AG884" s="15">
        <v>1</v>
      </c>
      <c r="AH884" s="15">
        <v>0.3</v>
      </c>
      <c r="AI884" s="15">
        <v>1.3</v>
      </c>
      <c r="AJ884" s="16">
        <f t="shared" si="446"/>
        <v>1</v>
      </c>
      <c r="AK884" s="16" t="s">
        <v>135</v>
      </c>
      <c r="AL884" s="16" t="s">
        <v>135</v>
      </c>
      <c r="AM884" s="15" t="s">
        <v>140</v>
      </c>
      <c r="AN884" s="16">
        <f t="shared" si="447"/>
        <v>2</v>
      </c>
      <c r="AO884" s="16">
        <v>0</v>
      </c>
      <c r="AP884" s="16">
        <v>0</v>
      </c>
      <c r="AQ884" s="16">
        <v>0</v>
      </c>
      <c r="AR884" s="16">
        <v>0</v>
      </c>
      <c r="AS884" s="16">
        <v>0</v>
      </c>
      <c r="AT884" s="16" t="s">
        <v>135</v>
      </c>
      <c r="AU884" s="17">
        <f t="shared" si="448"/>
        <v>0</v>
      </c>
      <c r="AV884" s="17"/>
      <c r="AW884" s="17">
        <f>VLOOKUP(I884,ABNT5101!$I$3:$J$9,2)</f>
        <v>10</v>
      </c>
      <c r="AX884" s="17">
        <f>VLOOKUP(I884,ABNT5101!$I$3:$M$9,5)</f>
        <v>0.18</v>
      </c>
      <c r="AY884" s="131" t="str">
        <f>_xlfn.XLOOKUP(I884,ABNT5101!$I:$I,ABNT5101!$L:$L)</f>
        <v>-</v>
      </c>
      <c r="AZ884" s="131">
        <f>_xlfn.XLOOKUP(I884,ABNT5101!$I:$I,ABNT5101!M:M)</f>
        <v>0.18</v>
      </c>
      <c r="BA884" s="131" t="str">
        <f>_xlfn.XLOOKUP(I884,ABNT5101!$I:$I,ABNT5101!N:N)</f>
        <v>-</v>
      </c>
      <c r="BB884" s="131">
        <f>_xlfn.XLOOKUP(I884,ABNT5101!$I:$I,ABNT5101!O:O)</f>
        <v>16</v>
      </c>
      <c r="BC884" s="18" t="str">
        <f t="shared" si="449"/>
        <v>ATENDE</v>
      </c>
      <c r="BD884" s="19">
        <f t="shared" si="450"/>
        <v>2.0000000000000018E-3</v>
      </c>
      <c r="BE884" s="19">
        <f t="shared" si="451"/>
        <v>1</v>
      </c>
      <c r="BF884" s="19" t="str">
        <f t="shared" si="452"/>
        <v>-</v>
      </c>
      <c r="BG884" s="20">
        <v>10.02</v>
      </c>
      <c r="BH884" s="20">
        <v>0.36</v>
      </c>
      <c r="BI884" s="20"/>
      <c r="BJ884" s="20"/>
      <c r="BK884" s="21"/>
      <c r="BL884" s="20"/>
      <c r="BM884" s="18" t="str">
        <f t="shared" si="453"/>
        <v>ATENDE</v>
      </c>
      <c r="BN884" s="18" t="str">
        <f t="shared" si="454"/>
        <v>ATENDE</v>
      </c>
      <c r="BO884" s="18" t="str">
        <f t="shared" si="455"/>
        <v>ATENDE</v>
      </c>
      <c r="BP884" s="18" t="str">
        <f t="shared" si="456"/>
        <v>ATENDE</v>
      </c>
      <c r="BQ884" s="22" t="str">
        <f t="shared" si="457"/>
        <v>C4</v>
      </c>
      <c r="BR884" s="22" t="str">
        <f t="shared" ref="BR884:BR925" si="486">K884</f>
        <v>P6</v>
      </c>
      <c r="BS884" s="23">
        <f t="shared" si="458"/>
        <v>1.8466666666666662</v>
      </c>
      <c r="BT884" s="20">
        <v>8.5399999999999991</v>
      </c>
      <c r="BU884" s="20">
        <v>2.83</v>
      </c>
      <c r="BV884" s="132">
        <f>IF(BR884="-","-",_xlfn.XLOOKUP(BR884,ABNT5101!$B$4:$B$9,ABNT5101!$C$4:$C$9))</f>
        <v>3</v>
      </c>
      <c r="BW884" s="132">
        <f>IF(BR884="-","-",_xlfn.XLOOKUP(BR884,ABNT5101!$B$4:$B$9,ABNT5101!$D$4:$D$9))</f>
        <v>0.6</v>
      </c>
      <c r="BX884" s="18" t="str">
        <f t="shared" si="459"/>
        <v>ATENDE</v>
      </c>
      <c r="BY884" s="18" t="str">
        <f t="shared" si="460"/>
        <v>ATENDE</v>
      </c>
      <c r="BZ884" s="18" t="str">
        <f t="shared" si="461"/>
        <v>ATENDE</v>
      </c>
      <c r="CA884" s="22" t="str">
        <f t="shared" si="485"/>
        <v>P6</v>
      </c>
      <c r="CB884" s="23">
        <f t="shared" si="462"/>
        <v>0.68333333333333335</v>
      </c>
      <c r="CC884" s="22">
        <v>5.05</v>
      </c>
      <c r="CD884" s="22">
        <v>2.4300000000000002</v>
      </c>
      <c r="CE884" s="130">
        <f>IF(CA884="-","-",_xlfn.XLOOKUP(CA884,ABNT5101!$B$4:$B$9,ABNT5101!$C$4:$C$9))</f>
        <v>3</v>
      </c>
      <c r="CF884" s="130">
        <f>IF(CA884="-","-",_xlfn.XLOOKUP(CA884,ABNT5101!$B$4:$B$9,ABNT5101!$D$4:$D$9))</f>
        <v>0.6</v>
      </c>
      <c r="CG884" s="18" t="str">
        <f t="shared" si="463"/>
        <v>ATENDE</v>
      </c>
      <c r="CH884" s="18" t="str">
        <f t="shared" si="464"/>
        <v>ATENDE</v>
      </c>
      <c r="CI884" s="18" t="str">
        <f t="shared" si="465"/>
        <v>ATENDE</v>
      </c>
      <c r="CJ884" s="133" t="str">
        <f>_xlfn.XLOOKUP(CK884,'Banco de dados'!$B:$B,'Banco de dados'!$D:$D)</f>
        <v>LEDSTAR</v>
      </c>
      <c r="CK884" s="25" t="s">
        <v>711</v>
      </c>
      <c r="CL884" s="24" t="str">
        <f>_xlfn.XLOOKUP(CK884,'Banco de dados'!$B:$B,'Banco de dados'!$E:$E)</f>
        <v>LUM LED SL VT 9.1 44W</v>
      </c>
      <c r="CM884" s="24"/>
      <c r="CN884" s="24" t="e">
        <f>IF(CM884="-","-",_xlfn.XLOOKUP(CM884,'Banco de dados'!$B:$B,'Banco de dados'!$E:$E))</f>
        <v>#N/A</v>
      </c>
      <c r="CO884" s="26">
        <f t="shared" si="479"/>
        <v>1</v>
      </c>
      <c r="CP884" s="24">
        <f>_xlfn.XLOOKUP(CK884,'Banco de dados'!$B:$B,'Banco de dados'!$H:$H)</f>
        <v>44</v>
      </c>
      <c r="CQ884" s="24">
        <f>_xlfn.XLOOKUP(CM884,'Banco de dados'!$B:$B,'Banco de dados'!$H:$H)</f>
        <v>0</v>
      </c>
      <c r="CR884" s="24">
        <f>_xlfn.XLOOKUP(CK884,'Banco de dados'!$B:$B,'Banco de dados'!$F:$F)</f>
        <v>7657.99</v>
      </c>
      <c r="CS884" s="24">
        <f>_xlfn.XLOOKUP(CM884,'Banco de dados'!$B:$B,'Banco de dados'!$F:$F)</f>
        <v>0</v>
      </c>
      <c r="CT884" s="25">
        <v>0</v>
      </c>
      <c r="CU884" s="25"/>
      <c r="CV884" s="24" t="str">
        <f>IF(AI884&lt;=0.5,"Curto I",IF(AND(AI884&gt;='Braços de IP'!$B$9,AI884&lt;='Braços de IP'!$D$9),'Braços de IP'!$E$9,IF(AND(AI884&gt;='Braços de IP'!$B$10,AI884&lt;='Braços de IP'!$D$10),'Braços de IP'!$E$10,IF(AND(AI884&gt;='Braços de IP'!$B$11,AI884&lt;='Braços de IP'!$D$11),'Braços de IP'!$E$11,IF(AND(AI884&gt;='Braços de IP'!$B$12,AI884&lt;='Braços de IP'!$D$12),'Braços de IP'!$E$12,IF(AND(AI884&gt;='Braços de IP'!$B$13,AI884&lt;='Braços de IP'!$D$13),'Braços de IP'!$E$13,IF(AND(AI884&gt;='Braços de IP'!$B$14,AI884&lt;='Braços de IP'!$D$14),'Braços de IP'!$E$14,"ERRO")))))))</f>
        <v>Curto II</v>
      </c>
      <c r="CW884" s="25"/>
      <c r="CX884" s="24" t="str">
        <f>IF($CW884="","",VLOOKUP($CW884,'Braços de IP'!$E$9:$I$15,2,0))</f>
        <v/>
      </c>
      <c r="CY884" s="27" t="str">
        <f>IF($CW884="","",VLOOKUP($CW884,'Braços de IP'!$E$9:$I$15,5,0))</f>
        <v/>
      </c>
      <c r="CZ884" s="24"/>
      <c r="DA884" s="24"/>
      <c r="DB884" s="24"/>
      <c r="DC884" s="24"/>
      <c r="DD884" s="24"/>
      <c r="DE884" s="24"/>
      <c r="DF884" s="28">
        <f t="shared" si="480"/>
        <v>44</v>
      </c>
      <c r="DG884" s="29">
        <f t="shared" si="481"/>
        <v>100</v>
      </c>
      <c r="DH884" s="28">
        <f t="shared" si="482"/>
        <v>144</v>
      </c>
      <c r="DI884" s="30">
        <f t="shared" si="483"/>
        <v>0.56000000000000005</v>
      </c>
      <c r="DJ884" s="31"/>
      <c r="DK884" s="32"/>
      <c r="DL884" s="15" t="s">
        <v>141</v>
      </c>
      <c r="DM884" s="15"/>
      <c r="DO884" s="33">
        <f t="shared" si="484"/>
        <v>0.62393162393162394</v>
      </c>
    </row>
    <row r="885" spans="3:119" ht="15.75" hidden="1" customHeight="1" x14ac:dyDescent="0.3">
      <c r="C885" t="s">
        <v>1006</v>
      </c>
      <c r="D885" s="15">
        <v>295</v>
      </c>
      <c r="E885" s="15" t="s">
        <v>132</v>
      </c>
      <c r="F885" s="15" t="s">
        <v>468</v>
      </c>
      <c r="G885" s="15">
        <v>-30.005127040000001</v>
      </c>
      <c r="H885" s="15">
        <v>-50.150485959999997</v>
      </c>
      <c r="I885" s="15" t="s">
        <v>154</v>
      </c>
      <c r="J885" s="15" t="s">
        <v>135</v>
      </c>
      <c r="K885" s="15" t="s">
        <v>136</v>
      </c>
      <c r="L885" s="15" t="s">
        <v>273</v>
      </c>
      <c r="M885" s="15">
        <v>100</v>
      </c>
      <c r="N885" s="15">
        <v>17</v>
      </c>
      <c r="O885" s="15">
        <v>0</v>
      </c>
      <c r="P885" s="15">
        <f t="shared" si="478"/>
        <v>200</v>
      </c>
      <c r="Q885" s="20">
        <v>2</v>
      </c>
      <c r="R885" s="16">
        <v>2.5</v>
      </c>
      <c r="S885" s="16">
        <v>8</v>
      </c>
      <c r="T885" s="15"/>
      <c r="U885" s="15"/>
      <c r="V885" s="15">
        <v>0</v>
      </c>
      <c r="W885" s="15">
        <v>2.5</v>
      </c>
      <c r="X885" s="15">
        <v>0</v>
      </c>
      <c r="Y885" s="15">
        <v>0</v>
      </c>
      <c r="Z885" s="15">
        <v>0</v>
      </c>
      <c r="AA885" s="15">
        <v>0</v>
      </c>
      <c r="AB885" s="15">
        <v>0</v>
      </c>
      <c r="AC885" s="15" t="s">
        <v>138</v>
      </c>
      <c r="AD885" s="15" t="s">
        <v>139</v>
      </c>
      <c r="AE885" s="15">
        <v>35.700000000000003</v>
      </c>
      <c r="AF885" s="15">
        <v>7</v>
      </c>
      <c r="AG885" s="15">
        <v>1</v>
      </c>
      <c r="AH885" s="15">
        <v>0.3</v>
      </c>
      <c r="AI885" s="15">
        <v>1.3</v>
      </c>
      <c r="AJ885" s="16">
        <f t="shared" si="446"/>
        <v>1</v>
      </c>
      <c r="AK885" s="16" t="s">
        <v>135</v>
      </c>
      <c r="AL885" s="16" t="s">
        <v>135</v>
      </c>
      <c r="AM885" s="15" t="s">
        <v>140</v>
      </c>
      <c r="AN885" s="16">
        <f t="shared" si="447"/>
        <v>2</v>
      </c>
      <c r="AO885" s="16">
        <v>0</v>
      </c>
      <c r="AP885" s="16">
        <v>0</v>
      </c>
      <c r="AQ885" s="16">
        <v>0</v>
      </c>
      <c r="AR885" s="16">
        <v>0</v>
      </c>
      <c r="AS885" s="16">
        <v>0</v>
      </c>
      <c r="AT885" s="16" t="s">
        <v>135</v>
      </c>
      <c r="AU885" s="17">
        <f t="shared" si="448"/>
        <v>0</v>
      </c>
      <c r="AV885" s="17"/>
      <c r="AW885" s="17">
        <f>VLOOKUP(I885,ABNT5101!$I$3:$J$9,2)</f>
        <v>10</v>
      </c>
      <c r="AX885" s="17">
        <f>VLOOKUP(I885,ABNT5101!$I$3:$M$9,5)</f>
        <v>0.18</v>
      </c>
      <c r="AY885" s="131" t="str">
        <f>_xlfn.XLOOKUP(I885,ABNT5101!$I:$I,ABNT5101!$L:$L)</f>
        <v>-</v>
      </c>
      <c r="AZ885" s="131">
        <f>_xlfn.XLOOKUP(I885,ABNT5101!$I:$I,ABNT5101!M:M)</f>
        <v>0.18</v>
      </c>
      <c r="BA885" s="131" t="str">
        <f>_xlfn.XLOOKUP(I885,ABNT5101!$I:$I,ABNT5101!N:N)</f>
        <v>-</v>
      </c>
      <c r="BB885" s="131">
        <f>_xlfn.XLOOKUP(I885,ABNT5101!$I:$I,ABNT5101!O:O)</f>
        <v>16</v>
      </c>
      <c r="BC885" s="18" t="str">
        <f t="shared" si="449"/>
        <v>ATENDE</v>
      </c>
      <c r="BD885" s="19">
        <f t="shared" si="450"/>
        <v>0.39500000000000002</v>
      </c>
      <c r="BE885" s="19">
        <f t="shared" si="451"/>
        <v>1.3333333333333335</v>
      </c>
      <c r="BF885" s="19" t="str">
        <f t="shared" si="452"/>
        <v>-</v>
      </c>
      <c r="BG885" s="20">
        <v>13.95</v>
      </c>
      <c r="BH885" s="20">
        <v>0.42</v>
      </c>
      <c r="BI885" s="20"/>
      <c r="BJ885" s="20"/>
      <c r="BK885" s="21"/>
      <c r="BL885" s="20"/>
      <c r="BM885" s="18" t="str">
        <f t="shared" si="453"/>
        <v>ATENDE</v>
      </c>
      <c r="BN885" s="18" t="str">
        <f t="shared" si="454"/>
        <v>ATENDE</v>
      </c>
      <c r="BO885" s="18" t="str">
        <f t="shared" si="455"/>
        <v>ATENDE</v>
      </c>
      <c r="BP885" s="18" t="str">
        <f t="shared" si="456"/>
        <v>ATENDE</v>
      </c>
      <c r="BQ885" s="22" t="str">
        <f t="shared" si="457"/>
        <v>C4</v>
      </c>
      <c r="BR885" s="22" t="str">
        <f t="shared" si="486"/>
        <v>P6</v>
      </c>
      <c r="BS885" s="23">
        <f t="shared" si="458"/>
        <v>2.7266666666666666</v>
      </c>
      <c r="BT885" s="20">
        <v>11.18</v>
      </c>
      <c r="BU885" s="20">
        <v>2.86</v>
      </c>
      <c r="BV885" s="132">
        <f>IF(BR885="-","-",_xlfn.XLOOKUP(BR885,ABNT5101!$B$4:$B$9,ABNT5101!$C$4:$C$9))</f>
        <v>3</v>
      </c>
      <c r="BW885" s="132">
        <f>IF(BR885="-","-",_xlfn.XLOOKUP(BR885,ABNT5101!$B$4:$B$9,ABNT5101!$D$4:$D$9))</f>
        <v>0.6</v>
      </c>
      <c r="BX885" s="18" t="str">
        <f t="shared" si="459"/>
        <v>ATENDE</v>
      </c>
      <c r="BY885" s="18" t="str">
        <f t="shared" si="460"/>
        <v>ATENDE</v>
      </c>
      <c r="BZ885" s="18" t="str">
        <f t="shared" si="461"/>
        <v>ATENDE</v>
      </c>
      <c r="CA885" s="22" t="str">
        <f t="shared" si="485"/>
        <v>P6</v>
      </c>
      <c r="CB885" s="23">
        <f t="shared" si="462"/>
        <v>1.1033333333333331</v>
      </c>
      <c r="CC885" s="22">
        <v>6.31</v>
      </c>
      <c r="CD885" s="22">
        <v>4.24</v>
      </c>
      <c r="CE885" s="130">
        <f>IF(CA885="-","-",_xlfn.XLOOKUP(CA885,ABNT5101!$B$4:$B$9,ABNT5101!$C$4:$C$9))</f>
        <v>3</v>
      </c>
      <c r="CF885" s="130">
        <f>IF(CA885="-","-",_xlfn.XLOOKUP(CA885,ABNT5101!$B$4:$B$9,ABNT5101!$D$4:$D$9))</f>
        <v>0.6</v>
      </c>
      <c r="CG885" s="18" t="str">
        <f t="shared" si="463"/>
        <v>ATENDE</v>
      </c>
      <c r="CH885" s="18" t="str">
        <f t="shared" si="464"/>
        <v>ATENDE</v>
      </c>
      <c r="CI885" s="18" t="str">
        <f t="shared" si="465"/>
        <v>ATENDE</v>
      </c>
      <c r="CJ885" s="133" t="str">
        <f>_xlfn.XLOOKUP(CK885,'Banco de dados'!$B:$B,'Banco de dados'!$D:$D)</f>
        <v>SX LIGHTING</v>
      </c>
      <c r="CK885" s="25" t="s">
        <v>805</v>
      </c>
      <c r="CL885" s="24" t="str">
        <f>_xlfn.XLOOKUP(CK885,'Banco de dados'!$B:$B,'Banco de dados'!$E:$E)</f>
        <v>SXINEVO050K40L12CZF7PHF</v>
      </c>
      <c r="CM885" s="24"/>
      <c r="CN885" s="24" t="e">
        <f>IF(CM885="-","-",_xlfn.XLOOKUP(CM885,'Banco de dados'!$B:$B,'Banco de dados'!$E:$E))</f>
        <v>#N/A</v>
      </c>
      <c r="CO885" s="26">
        <f t="shared" si="479"/>
        <v>1</v>
      </c>
      <c r="CP885" s="24">
        <f>_xlfn.XLOOKUP(CK885,'Banco de dados'!$B:$B,'Banco de dados'!$H:$H)</f>
        <v>50</v>
      </c>
      <c r="CQ885" s="24" t="e">
        <f>_xlfn.XLOOKUP(CM885,'Banco de dados'!$B:$B,'Banco de dados'!$H:$H)</f>
        <v>#N/A</v>
      </c>
      <c r="CR885" s="24">
        <f>_xlfn.XLOOKUP(CK885,'Banco de dados'!$B:$B,'Banco de dados'!$F:$F)</f>
        <v>8650</v>
      </c>
      <c r="CS885" s="24" t="e">
        <f>_xlfn.XLOOKUP(CM885,'Banco de dados'!$B:$B,'Banco de dados'!$F:$F)</f>
        <v>#N/A</v>
      </c>
      <c r="CT885" s="25">
        <v>0</v>
      </c>
      <c r="CU885" s="25"/>
      <c r="CV885" s="24" t="str">
        <f>IF(AI885&lt;=0.5,"Curto I",IF(AND(AI885&gt;='Braços de IP'!$B$9,AI885&lt;='Braços de IP'!$D$9),'Braços de IP'!$E$9,IF(AND(AI885&gt;='Braços de IP'!$B$10,AI885&lt;='Braços de IP'!$D$10),'Braços de IP'!$E$10,IF(AND(AI885&gt;='Braços de IP'!$B$11,AI885&lt;='Braços de IP'!$D$11),'Braços de IP'!$E$11,IF(AND(AI885&gt;='Braços de IP'!$B$12,AI885&lt;='Braços de IP'!$D$12),'Braços de IP'!$E$12,IF(AND(AI885&gt;='Braços de IP'!$B$13,AI885&lt;='Braços de IP'!$D$13),'Braços de IP'!$E$13,IF(AND(AI885&gt;='Braços de IP'!$B$14,AI885&lt;='Braços de IP'!$D$14),'Braços de IP'!$E$14,"ERRO")))))))</f>
        <v>Curto II</v>
      </c>
      <c r="CW885" s="25"/>
      <c r="CX885" s="24" t="str">
        <f>IF($CW885="","",VLOOKUP($CW885,'Braços de IP'!$E$9:$I$15,2,0))</f>
        <v/>
      </c>
      <c r="CY885" s="27" t="str">
        <f>IF($CW885="","",VLOOKUP($CW885,'Braços de IP'!$E$9:$I$15,5,0))</f>
        <v/>
      </c>
      <c r="CZ885" s="24"/>
      <c r="DA885" s="24"/>
      <c r="DB885" s="24"/>
      <c r="DC885" s="24"/>
      <c r="DD885" s="24"/>
      <c r="DE885" s="24"/>
      <c r="DF885" s="34">
        <f t="shared" si="480"/>
        <v>50</v>
      </c>
      <c r="DG885" s="29">
        <f t="shared" si="481"/>
        <v>100</v>
      </c>
      <c r="DH885" s="28">
        <f t="shared" si="482"/>
        <v>150</v>
      </c>
      <c r="DI885" s="30">
        <f t="shared" si="483"/>
        <v>0.5</v>
      </c>
      <c r="DJ885" s="31"/>
      <c r="DK885" s="32"/>
      <c r="DL885" s="15" t="s">
        <v>141</v>
      </c>
      <c r="DM885" s="15"/>
      <c r="DO885" s="33">
        <f t="shared" si="484"/>
        <v>0.57264957264957261</v>
      </c>
    </row>
    <row r="886" spans="3:119" ht="15.75" hidden="1" customHeight="1" x14ac:dyDescent="0.3">
      <c r="C886" t="s">
        <v>1006</v>
      </c>
      <c r="D886" s="15">
        <v>295</v>
      </c>
      <c r="E886" s="15" t="s">
        <v>132</v>
      </c>
      <c r="F886" s="15" t="s">
        <v>468</v>
      </c>
      <c r="G886" s="15">
        <v>-30.005127040000001</v>
      </c>
      <c r="H886" s="15">
        <v>-50.150485959999997</v>
      </c>
      <c r="I886" s="15" t="s">
        <v>154</v>
      </c>
      <c r="J886" s="15" t="s">
        <v>135</v>
      </c>
      <c r="K886" s="15" t="s">
        <v>136</v>
      </c>
      <c r="L886" s="15" t="s">
        <v>273</v>
      </c>
      <c r="M886" s="15">
        <v>100</v>
      </c>
      <c r="N886" s="15">
        <v>17</v>
      </c>
      <c r="O886" s="15">
        <v>0</v>
      </c>
      <c r="P886" s="15">
        <f t="shared" si="478"/>
        <v>200</v>
      </c>
      <c r="Q886" s="20">
        <v>2</v>
      </c>
      <c r="R886" s="16">
        <v>2.5</v>
      </c>
      <c r="S886" s="16">
        <v>8</v>
      </c>
      <c r="T886" s="15"/>
      <c r="U886" s="15"/>
      <c r="V886" s="15">
        <v>0</v>
      </c>
      <c r="W886" s="15">
        <v>2.5</v>
      </c>
      <c r="X886" s="15">
        <v>0</v>
      </c>
      <c r="Y886" s="15">
        <v>0</v>
      </c>
      <c r="Z886" s="15">
        <v>0</v>
      </c>
      <c r="AA886" s="15">
        <v>0</v>
      </c>
      <c r="AB886" s="15">
        <v>0</v>
      </c>
      <c r="AC886" s="15" t="s">
        <v>138</v>
      </c>
      <c r="AD886" s="15" t="s">
        <v>139</v>
      </c>
      <c r="AE886" s="15">
        <v>35.700000000000003</v>
      </c>
      <c r="AF886" s="15">
        <v>7</v>
      </c>
      <c r="AG886" s="15">
        <v>1</v>
      </c>
      <c r="AH886" s="15">
        <v>0.3</v>
      </c>
      <c r="AI886" s="15">
        <v>1.3</v>
      </c>
      <c r="AJ886" s="16">
        <f t="shared" si="446"/>
        <v>1</v>
      </c>
      <c r="AK886" s="16" t="s">
        <v>135</v>
      </c>
      <c r="AL886" s="16" t="s">
        <v>135</v>
      </c>
      <c r="AM886" s="15" t="s">
        <v>140</v>
      </c>
      <c r="AN886" s="16">
        <f t="shared" si="447"/>
        <v>2</v>
      </c>
      <c r="AO886" s="16">
        <v>0</v>
      </c>
      <c r="AP886" s="16">
        <v>0</v>
      </c>
      <c r="AQ886" s="16">
        <v>0</v>
      </c>
      <c r="AR886" s="16">
        <v>0</v>
      </c>
      <c r="AS886" s="16">
        <v>0</v>
      </c>
      <c r="AT886" s="16" t="s">
        <v>135</v>
      </c>
      <c r="AU886" s="17">
        <f t="shared" si="448"/>
        <v>0</v>
      </c>
      <c r="AV886" s="17"/>
      <c r="AW886" s="17">
        <f>VLOOKUP(I886,ABNT5101!$I$3:$J$9,2)</f>
        <v>10</v>
      </c>
      <c r="AX886" s="17">
        <f>VLOOKUP(I886,ABNT5101!$I$3:$M$9,5)</f>
        <v>0.18</v>
      </c>
      <c r="AY886" s="131" t="str">
        <f>_xlfn.XLOOKUP(I886,ABNT5101!$I:$I,ABNT5101!$L:$L)</f>
        <v>-</v>
      </c>
      <c r="AZ886" s="131">
        <f>_xlfn.XLOOKUP(I886,ABNT5101!$I:$I,ABNT5101!M:M)</f>
        <v>0.18</v>
      </c>
      <c r="BA886" s="131" t="str">
        <f>_xlfn.XLOOKUP(I886,ABNT5101!$I:$I,ABNT5101!N:N)</f>
        <v>-</v>
      </c>
      <c r="BB886" s="131">
        <f>_xlfn.XLOOKUP(I886,ABNT5101!$I:$I,ABNT5101!O:O)</f>
        <v>16</v>
      </c>
      <c r="BC886" s="18" t="str">
        <f t="shared" si="449"/>
        <v>ATENDE</v>
      </c>
      <c r="BD886" s="19">
        <f t="shared" si="450"/>
        <v>5.0999999999999934E-2</v>
      </c>
      <c r="BE886" s="19">
        <f t="shared" si="451"/>
        <v>0.72222222222222232</v>
      </c>
      <c r="BF886" s="19" t="str">
        <f t="shared" si="452"/>
        <v>-</v>
      </c>
      <c r="BG886" s="20">
        <v>10.51</v>
      </c>
      <c r="BH886" s="20">
        <v>0.31</v>
      </c>
      <c r="BI886" s="20"/>
      <c r="BJ886" s="20"/>
      <c r="BK886" s="21"/>
      <c r="BL886" s="20"/>
      <c r="BM886" s="18" t="str">
        <f t="shared" si="453"/>
        <v>ATENDE</v>
      </c>
      <c r="BN886" s="18" t="str">
        <f t="shared" si="454"/>
        <v>ATENDE</v>
      </c>
      <c r="BO886" s="18" t="str">
        <f t="shared" si="455"/>
        <v>ATENDE</v>
      </c>
      <c r="BP886" s="18" t="str">
        <f t="shared" si="456"/>
        <v>ATENDE</v>
      </c>
      <c r="BQ886" s="22" t="str">
        <f t="shared" si="457"/>
        <v>C4</v>
      </c>
      <c r="BR886" s="22" t="str">
        <f t="shared" si="486"/>
        <v>P6</v>
      </c>
      <c r="BS886" s="23">
        <f t="shared" si="458"/>
        <v>1.8399999999999999</v>
      </c>
      <c r="BT886" s="20">
        <v>8.52</v>
      </c>
      <c r="BU886" s="20">
        <v>2.66</v>
      </c>
      <c r="BV886" s="132">
        <f>IF(BR886="-","-",_xlfn.XLOOKUP(BR886,ABNT5101!$B$4:$B$9,ABNT5101!$C$4:$C$9))</f>
        <v>3</v>
      </c>
      <c r="BW886" s="132">
        <f>IF(BR886="-","-",_xlfn.XLOOKUP(BR886,ABNT5101!$B$4:$B$9,ABNT5101!$D$4:$D$9))</f>
        <v>0.6</v>
      </c>
      <c r="BX886" s="18" t="str">
        <f t="shared" si="459"/>
        <v>ATENDE</v>
      </c>
      <c r="BY886" s="18" t="str">
        <f t="shared" si="460"/>
        <v>ATENDE</v>
      </c>
      <c r="BZ886" s="18" t="str">
        <f t="shared" si="461"/>
        <v>ATENDE</v>
      </c>
      <c r="CA886" s="22" t="str">
        <f t="shared" si="485"/>
        <v>P6</v>
      </c>
      <c r="CB886" s="23">
        <f t="shared" si="462"/>
        <v>2.6666666666666616E-2</v>
      </c>
      <c r="CC886" s="22">
        <v>3.08</v>
      </c>
      <c r="CD886" s="22">
        <v>1.3</v>
      </c>
      <c r="CE886" s="130">
        <f>IF(CA886="-","-",_xlfn.XLOOKUP(CA886,ABNT5101!$B$4:$B$9,ABNT5101!$C$4:$C$9))</f>
        <v>3</v>
      </c>
      <c r="CF886" s="130">
        <f>IF(CA886="-","-",_xlfn.XLOOKUP(CA886,ABNT5101!$B$4:$B$9,ABNT5101!$D$4:$D$9))</f>
        <v>0.6</v>
      </c>
      <c r="CG886" s="18" t="str">
        <f t="shared" si="463"/>
        <v>ATENDE</v>
      </c>
      <c r="CH886" s="18" t="str">
        <f t="shared" si="464"/>
        <v>ATENDE</v>
      </c>
      <c r="CI886" s="18" t="str">
        <f t="shared" si="465"/>
        <v>ATENDE</v>
      </c>
      <c r="CJ886" s="133" t="str">
        <f>_xlfn.XLOOKUP(CK886,'Banco de dados'!$B:$B,'Banco de dados'!$D:$D)</f>
        <v>TECNOWATT</v>
      </c>
      <c r="CK886" s="25" t="s">
        <v>826</v>
      </c>
      <c r="CL886" s="24" t="str">
        <f>_xlfn.XLOOKUP(CK886,'Banco de dados'!$B:$B,'Banco de dados'!$E:$E)</f>
        <v>SIGSAGPTLRRSSNDL_40W_50IBBRS
1-10C1MUN6.5</v>
      </c>
      <c r="CM886" s="24"/>
      <c r="CN886" s="24">
        <f>IF(CM886="-","-",_xlfn.XLOOKUP(CM886,'Banco de dados'!$B:$B,'Banco de dados'!$E:$E))</f>
        <v>0</v>
      </c>
      <c r="CO886" s="26">
        <f t="shared" si="479"/>
        <v>1</v>
      </c>
      <c r="CP886" s="24">
        <f>_xlfn.XLOOKUP(CK886,'Banco de dados'!$B:$B,'Banco de dados'!$H:$H)</f>
        <v>40</v>
      </c>
      <c r="CQ886" s="24" t="e">
        <f>_xlfn.XLOOKUP(CM886,'Banco de dados'!$B:$B,'Banco de dados'!$H:$H)</f>
        <v>#N/A</v>
      </c>
      <c r="CR886" s="24">
        <f>_xlfn.XLOOKUP(CK886,'Banco de dados'!$B:$B,'Banco de dados'!$F:$F)</f>
        <v>6641</v>
      </c>
      <c r="CS886" s="24" t="e">
        <f>_xlfn.XLOOKUP(CM886,'Banco de dados'!$B:$B,'Banco de dados'!$F:$F)</f>
        <v>#N/A</v>
      </c>
      <c r="CT886" s="25">
        <v>0</v>
      </c>
      <c r="CU886" s="25"/>
      <c r="CV886" s="24" t="str">
        <f>IF(AI886&lt;=0.5,"Curto I",IF(AND(AI886&gt;='Braços de IP'!$B$9,AI886&lt;='Braços de IP'!$D$9),'Braços de IP'!$E$9,IF(AND(AI886&gt;='Braços de IP'!$B$10,AI886&lt;='Braços de IP'!$D$10),'Braços de IP'!$E$10,IF(AND(AI886&gt;='Braços de IP'!$B$11,AI886&lt;='Braços de IP'!$D$11),'Braços de IP'!$E$11,IF(AND(AI886&gt;='Braços de IP'!$B$12,AI886&lt;='Braços de IP'!$D$12),'Braços de IP'!$E$12,IF(AND(AI886&gt;='Braços de IP'!$B$13,AI886&lt;='Braços de IP'!$D$13),'Braços de IP'!$E$13,IF(AND(AI886&gt;='Braços de IP'!$B$14,AI886&lt;='Braços de IP'!$D$14),'Braços de IP'!$E$14,"ERRO")))))))</f>
        <v>Curto II</v>
      </c>
      <c r="CW886" s="25"/>
      <c r="CX886" s="24" t="str">
        <f>IF($CW886="","",VLOOKUP($CW886,'Braços de IP'!$E$9:$I$15,2,0))</f>
        <v/>
      </c>
      <c r="CY886" s="27" t="str">
        <f>IF($CW886="","",VLOOKUP($CW886,'Braços de IP'!$E$9:$I$15,5,0))</f>
        <v/>
      </c>
      <c r="CZ886" s="24"/>
      <c r="DA886" s="24"/>
      <c r="DB886" s="24"/>
      <c r="DC886" s="24"/>
      <c r="DD886" s="24"/>
      <c r="DE886" s="24"/>
      <c r="DF886" s="28">
        <f t="shared" si="480"/>
        <v>40</v>
      </c>
      <c r="DG886" s="29">
        <f t="shared" si="481"/>
        <v>100</v>
      </c>
      <c r="DH886" s="28">
        <f t="shared" si="482"/>
        <v>140</v>
      </c>
      <c r="DI886" s="30">
        <f t="shared" si="483"/>
        <v>0.6</v>
      </c>
      <c r="DJ886" s="31"/>
      <c r="DK886" s="32"/>
      <c r="DL886" s="15" t="s">
        <v>141</v>
      </c>
      <c r="DM886" s="15"/>
      <c r="DO886" s="33">
        <f t="shared" si="484"/>
        <v>0.65811965811965811</v>
      </c>
    </row>
    <row r="887" spans="3:119" ht="15.75" hidden="1" customHeight="1" x14ac:dyDescent="0.3">
      <c r="C887" t="s">
        <v>1006</v>
      </c>
      <c r="D887" s="15">
        <v>296</v>
      </c>
      <c r="E887" s="15" t="s">
        <v>132</v>
      </c>
      <c r="F887" s="15" t="s">
        <v>469</v>
      </c>
      <c r="G887" s="15">
        <v>-30.000870500000001</v>
      </c>
      <c r="H887" s="15">
        <v>-50.154624740000003</v>
      </c>
      <c r="I887" s="15" t="s">
        <v>154</v>
      </c>
      <c r="J887" s="15" t="s">
        <v>135</v>
      </c>
      <c r="K887" s="15" t="s">
        <v>136</v>
      </c>
      <c r="L887" s="15" t="s">
        <v>137</v>
      </c>
      <c r="M887" s="15">
        <v>50</v>
      </c>
      <c r="N887" s="15">
        <v>0</v>
      </c>
      <c r="O887" s="15">
        <v>0</v>
      </c>
      <c r="P887" s="15">
        <f t="shared" si="478"/>
        <v>100</v>
      </c>
      <c r="Q887" s="20">
        <v>2</v>
      </c>
      <c r="R887" s="16">
        <v>2</v>
      </c>
      <c r="S887" s="16">
        <v>7.5</v>
      </c>
      <c r="T887" s="15"/>
      <c r="U887" s="15"/>
      <c r="V887" s="15">
        <v>0</v>
      </c>
      <c r="W887" s="15">
        <v>2</v>
      </c>
      <c r="X887" s="15">
        <v>0</v>
      </c>
      <c r="Y887" s="15">
        <v>0</v>
      </c>
      <c r="Z887" s="15">
        <v>0</v>
      </c>
      <c r="AA887" s="15">
        <v>0</v>
      </c>
      <c r="AB887" s="15">
        <v>0</v>
      </c>
      <c r="AC887" s="15" t="s">
        <v>138</v>
      </c>
      <c r="AD887" s="15" t="s">
        <v>139</v>
      </c>
      <c r="AE887" s="15">
        <v>33.5</v>
      </c>
      <c r="AF887" s="15">
        <v>7</v>
      </c>
      <c r="AG887" s="15">
        <v>1</v>
      </c>
      <c r="AH887" s="15">
        <v>0.4</v>
      </c>
      <c r="AI887" s="15">
        <v>1.3</v>
      </c>
      <c r="AJ887" s="16">
        <f t="shared" si="446"/>
        <v>0.9</v>
      </c>
      <c r="AK887" s="16" t="s">
        <v>135</v>
      </c>
      <c r="AL887" s="16" t="s">
        <v>135</v>
      </c>
      <c r="AM887" s="15" t="s">
        <v>140</v>
      </c>
      <c r="AN887" s="16">
        <f t="shared" si="447"/>
        <v>2</v>
      </c>
      <c r="AO887" s="16">
        <v>0</v>
      </c>
      <c r="AP887" s="16">
        <v>0</v>
      </c>
      <c r="AQ887" s="16">
        <v>0</v>
      </c>
      <c r="AR887" s="16">
        <v>0</v>
      </c>
      <c r="AS887" s="16">
        <v>0</v>
      </c>
      <c r="AT887" s="16" t="s">
        <v>135</v>
      </c>
      <c r="AU887" s="17">
        <f t="shared" si="448"/>
        <v>0</v>
      </c>
      <c r="AV887" s="17"/>
      <c r="AW887" s="17">
        <f>VLOOKUP(I887,ABNT5101!$I$3:$J$9,2)</f>
        <v>10</v>
      </c>
      <c r="AX887" s="17">
        <f>VLOOKUP(I887,ABNT5101!$I$3:$M$9,5)</f>
        <v>0.18</v>
      </c>
      <c r="AY887" s="131" t="str">
        <f>_xlfn.XLOOKUP(I887,ABNT5101!$I:$I,ABNT5101!$L:$L)</f>
        <v>-</v>
      </c>
      <c r="AZ887" s="131">
        <f>_xlfn.XLOOKUP(I887,ABNT5101!$I:$I,ABNT5101!M:M)</f>
        <v>0.18</v>
      </c>
      <c r="BA887" s="131" t="str">
        <f>_xlfn.XLOOKUP(I887,ABNT5101!$I:$I,ABNT5101!N:N)</f>
        <v>-</v>
      </c>
      <c r="BB887" s="131">
        <f>_xlfn.XLOOKUP(I887,ABNT5101!$I:$I,ABNT5101!O:O)</f>
        <v>16</v>
      </c>
      <c r="BC887" s="18" t="str">
        <f t="shared" si="449"/>
        <v>ATENDE</v>
      </c>
      <c r="BD887" s="19">
        <f t="shared" si="450"/>
        <v>8.4999999999999964E-2</v>
      </c>
      <c r="BE887" s="19">
        <f t="shared" si="451"/>
        <v>1.2222222222222223</v>
      </c>
      <c r="BF887" s="19" t="str">
        <f t="shared" si="452"/>
        <v>-</v>
      </c>
      <c r="BG887" s="20">
        <v>10.85</v>
      </c>
      <c r="BH887" s="20">
        <v>0.4</v>
      </c>
      <c r="BI887" s="20"/>
      <c r="BJ887" s="20"/>
      <c r="BK887" s="21"/>
      <c r="BL887" s="20"/>
      <c r="BM887" s="18" t="str">
        <f t="shared" si="453"/>
        <v>ATENDE</v>
      </c>
      <c r="BN887" s="18" t="str">
        <f t="shared" si="454"/>
        <v>ATENDE</v>
      </c>
      <c r="BO887" s="18" t="str">
        <f t="shared" si="455"/>
        <v>ATENDE</v>
      </c>
      <c r="BP887" s="18" t="str">
        <f t="shared" si="456"/>
        <v>ATENDE</v>
      </c>
      <c r="BQ887" s="22" t="str">
        <f t="shared" si="457"/>
        <v>C4</v>
      </c>
      <c r="BR887" s="22" t="str">
        <f t="shared" si="486"/>
        <v>P6</v>
      </c>
      <c r="BS887" s="23">
        <f t="shared" si="458"/>
        <v>2.2333333333333329</v>
      </c>
      <c r="BT887" s="20">
        <v>9.6999999999999993</v>
      </c>
      <c r="BU887" s="20">
        <v>3.58</v>
      </c>
      <c r="BV887" s="132">
        <f>IF(BR887="-","-",_xlfn.XLOOKUP(BR887,ABNT5101!$B$4:$B$9,ABNT5101!$C$4:$C$9))</f>
        <v>3</v>
      </c>
      <c r="BW887" s="132">
        <f>IF(BR887="-","-",_xlfn.XLOOKUP(BR887,ABNT5101!$B$4:$B$9,ABNT5101!$D$4:$D$9))</f>
        <v>0.6</v>
      </c>
      <c r="BX887" s="18" t="str">
        <f t="shared" si="459"/>
        <v>ATENDE</v>
      </c>
      <c r="BY887" s="18" t="str">
        <f t="shared" si="460"/>
        <v>ATENDE</v>
      </c>
      <c r="BZ887" s="18" t="str">
        <f t="shared" si="461"/>
        <v>ATENDE</v>
      </c>
      <c r="CA887" s="22" t="str">
        <f t="shared" si="485"/>
        <v>P6</v>
      </c>
      <c r="CB887" s="23">
        <f t="shared" si="462"/>
        <v>1.0666666666666669</v>
      </c>
      <c r="CC887" s="22">
        <v>6.2</v>
      </c>
      <c r="CD887" s="22">
        <v>3.21</v>
      </c>
      <c r="CE887" s="130">
        <f>IF(CA887="-","-",_xlfn.XLOOKUP(CA887,ABNT5101!$B$4:$B$9,ABNT5101!$C$4:$C$9))</f>
        <v>3</v>
      </c>
      <c r="CF887" s="130">
        <f>IF(CA887="-","-",_xlfn.XLOOKUP(CA887,ABNT5101!$B$4:$B$9,ABNT5101!$D$4:$D$9))</f>
        <v>0.6</v>
      </c>
      <c r="CG887" s="18" t="str">
        <f t="shared" si="463"/>
        <v>ATENDE</v>
      </c>
      <c r="CH887" s="18" t="str">
        <f t="shared" si="464"/>
        <v>ATENDE</v>
      </c>
      <c r="CI887" s="18" t="str">
        <f t="shared" si="465"/>
        <v>ATENDE</v>
      </c>
      <c r="CJ887" s="133" t="str">
        <f>_xlfn.XLOOKUP(CK887,'Banco de dados'!$B:$B,'Banco de dados'!$D:$D)</f>
        <v>LEDSTAR</v>
      </c>
      <c r="CK887" s="25" t="s">
        <v>711</v>
      </c>
      <c r="CL887" s="24" t="str">
        <f>_xlfn.XLOOKUP(CK887,'Banco de dados'!$B:$B,'Banco de dados'!$E:$E)</f>
        <v>LUM LED SL VT 9.1 44W</v>
      </c>
      <c r="CM887" s="24"/>
      <c r="CN887" s="24">
        <f>IF(CM887="-","-",_xlfn.XLOOKUP(CM887,'Banco de dados'!$B:$B,'Banco de dados'!$E:$E))</f>
        <v>0</v>
      </c>
      <c r="CO887" s="26">
        <f t="shared" si="479"/>
        <v>1</v>
      </c>
      <c r="CP887" s="24">
        <f>_xlfn.XLOOKUP(CK887,'Banco de dados'!$B:$B,'Banco de dados'!$H:$H)</f>
        <v>44</v>
      </c>
      <c r="CQ887" s="24">
        <f>_xlfn.XLOOKUP(CM887,'Banco de dados'!$B:$B,'Banco de dados'!$H:$H)</f>
        <v>0</v>
      </c>
      <c r="CR887" s="24">
        <f>_xlfn.XLOOKUP(CK887,'Banco de dados'!$B:$B,'Banco de dados'!$F:$F)</f>
        <v>7657.99</v>
      </c>
      <c r="CS887" s="24">
        <f>_xlfn.XLOOKUP(CM887,'Banco de dados'!$B:$B,'Banco de dados'!$F:$F)</f>
        <v>0</v>
      </c>
      <c r="CT887" s="25">
        <v>0</v>
      </c>
      <c r="CU887" s="25"/>
      <c r="CV887" s="24" t="str">
        <f>IF(AI887&lt;=0.5,"Curto I",IF(AND(AI887&gt;='Braços de IP'!$B$9,AI887&lt;='Braços de IP'!$D$9),'Braços de IP'!$E$9,IF(AND(AI887&gt;='Braços de IP'!$B$10,AI887&lt;='Braços de IP'!$D$10),'Braços de IP'!$E$10,IF(AND(AI887&gt;='Braços de IP'!$B$11,AI887&lt;='Braços de IP'!$D$11),'Braços de IP'!$E$11,IF(AND(AI887&gt;='Braços de IP'!$B$12,AI887&lt;='Braços de IP'!$D$12),'Braços de IP'!$E$12,IF(AND(AI887&gt;='Braços de IP'!$B$13,AI887&lt;='Braços de IP'!$D$13),'Braços de IP'!$E$13,IF(AND(AI887&gt;='Braços de IP'!$B$14,AI887&lt;='Braços de IP'!$D$14),'Braços de IP'!$E$14,"ERRO")))))))</f>
        <v>Curto II</v>
      </c>
      <c r="CW887" s="25"/>
      <c r="CX887" s="24" t="str">
        <f>IF($CW887="","",VLOOKUP($CW887,'Braços de IP'!$E$9:$I$15,2,0))</f>
        <v/>
      </c>
      <c r="CY887" s="27" t="str">
        <f>IF($CW887="","",VLOOKUP($CW887,'Braços de IP'!$E$9:$I$15,5,0))</f>
        <v/>
      </c>
      <c r="CZ887" s="24"/>
      <c r="DA887" s="24"/>
      <c r="DB887" s="24"/>
      <c r="DC887" s="24"/>
      <c r="DD887" s="24"/>
      <c r="DE887" s="24"/>
      <c r="DF887" s="28">
        <f t="shared" si="480"/>
        <v>44</v>
      </c>
      <c r="DG887" s="29">
        <f t="shared" si="481"/>
        <v>50</v>
      </c>
      <c r="DH887" s="28">
        <f t="shared" si="482"/>
        <v>94</v>
      </c>
      <c r="DI887" s="30">
        <f t="shared" si="483"/>
        <v>0.12</v>
      </c>
      <c r="DJ887" s="31"/>
      <c r="DK887" s="32"/>
      <c r="DL887" s="15" t="s">
        <v>141</v>
      </c>
      <c r="DM887" s="15"/>
      <c r="DO887" s="33">
        <f t="shared" si="484"/>
        <v>0.12</v>
      </c>
    </row>
    <row r="888" spans="3:119" ht="15.75" hidden="1" customHeight="1" x14ac:dyDescent="0.3">
      <c r="C888" t="s">
        <v>1006</v>
      </c>
      <c r="D888" s="15">
        <v>296</v>
      </c>
      <c r="E888" s="15" t="s">
        <v>132</v>
      </c>
      <c r="F888" s="15" t="s">
        <v>469</v>
      </c>
      <c r="G888" s="15">
        <v>-30.000870500000001</v>
      </c>
      <c r="H888" s="15">
        <v>-50.154624740000003</v>
      </c>
      <c r="I888" s="15" t="s">
        <v>154</v>
      </c>
      <c r="J888" s="15" t="s">
        <v>135</v>
      </c>
      <c r="K888" s="15" t="s">
        <v>136</v>
      </c>
      <c r="L888" s="15" t="s">
        <v>137</v>
      </c>
      <c r="M888" s="15">
        <v>50</v>
      </c>
      <c r="N888" s="15">
        <v>0</v>
      </c>
      <c r="O888" s="15">
        <v>0</v>
      </c>
      <c r="P888" s="15">
        <f t="shared" si="478"/>
        <v>100</v>
      </c>
      <c r="Q888" s="20">
        <v>2</v>
      </c>
      <c r="R888" s="16">
        <v>2</v>
      </c>
      <c r="S888" s="16">
        <v>7.5</v>
      </c>
      <c r="T888" s="15"/>
      <c r="U888" s="15"/>
      <c r="V888" s="15">
        <v>0</v>
      </c>
      <c r="W888" s="15">
        <v>2</v>
      </c>
      <c r="X888" s="15">
        <v>0</v>
      </c>
      <c r="Y888" s="15">
        <v>0</v>
      </c>
      <c r="Z888" s="15">
        <v>0</v>
      </c>
      <c r="AA888" s="15">
        <v>0</v>
      </c>
      <c r="AB888" s="15">
        <v>0</v>
      </c>
      <c r="AC888" s="15" t="s">
        <v>138</v>
      </c>
      <c r="AD888" s="15" t="s">
        <v>139</v>
      </c>
      <c r="AE888" s="15">
        <v>33.5</v>
      </c>
      <c r="AF888" s="15">
        <v>7</v>
      </c>
      <c r="AG888" s="15">
        <v>1</v>
      </c>
      <c r="AH888" s="15">
        <v>0.4</v>
      </c>
      <c r="AI888" s="15">
        <v>1.3</v>
      </c>
      <c r="AJ888" s="16">
        <f t="shared" si="446"/>
        <v>0.9</v>
      </c>
      <c r="AK888" s="16" t="s">
        <v>135</v>
      </c>
      <c r="AL888" s="16" t="s">
        <v>135</v>
      </c>
      <c r="AM888" s="15" t="s">
        <v>140</v>
      </c>
      <c r="AN888" s="16">
        <f t="shared" si="447"/>
        <v>2</v>
      </c>
      <c r="AO888" s="16">
        <v>0</v>
      </c>
      <c r="AP888" s="16">
        <v>0</v>
      </c>
      <c r="AQ888" s="16">
        <v>0</v>
      </c>
      <c r="AR888" s="16">
        <v>0</v>
      </c>
      <c r="AS888" s="16">
        <v>0</v>
      </c>
      <c r="AT888" s="16" t="s">
        <v>135</v>
      </c>
      <c r="AU888" s="17">
        <f t="shared" si="448"/>
        <v>0</v>
      </c>
      <c r="AV888" s="17"/>
      <c r="AW888" s="17">
        <f>VLOOKUP(I888,ABNT5101!$I$3:$J$9,2)</f>
        <v>10</v>
      </c>
      <c r="AX888" s="17">
        <f>VLOOKUP(I888,ABNT5101!$I$3:$M$9,5)</f>
        <v>0.18</v>
      </c>
      <c r="AY888" s="131" t="str">
        <f>_xlfn.XLOOKUP(I888,ABNT5101!$I:$I,ABNT5101!$L:$L)</f>
        <v>-</v>
      </c>
      <c r="AZ888" s="131">
        <f>_xlfn.XLOOKUP(I888,ABNT5101!$I:$I,ABNT5101!M:M)</f>
        <v>0.18</v>
      </c>
      <c r="BA888" s="131" t="str">
        <f>_xlfn.XLOOKUP(I888,ABNT5101!$I:$I,ABNT5101!N:N)</f>
        <v>-</v>
      </c>
      <c r="BB888" s="131">
        <f>_xlfn.XLOOKUP(I888,ABNT5101!$I:$I,ABNT5101!O:O)</f>
        <v>16</v>
      </c>
      <c r="BC888" s="18" t="str">
        <f t="shared" si="449"/>
        <v>ATENDE</v>
      </c>
      <c r="BD888" s="19">
        <f t="shared" si="450"/>
        <v>3.1000000000000139E-2</v>
      </c>
      <c r="BE888" s="19">
        <f t="shared" si="451"/>
        <v>2.0000000000000004</v>
      </c>
      <c r="BF888" s="19" t="str">
        <f t="shared" si="452"/>
        <v>-</v>
      </c>
      <c r="BG888" s="20">
        <v>10.31</v>
      </c>
      <c r="BH888" s="20">
        <v>0.54</v>
      </c>
      <c r="BI888" s="20"/>
      <c r="BJ888" s="20"/>
      <c r="BK888" s="21"/>
      <c r="BL888" s="20"/>
      <c r="BM888" s="18" t="str">
        <f t="shared" si="453"/>
        <v>ATENDE</v>
      </c>
      <c r="BN888" s="18" t="str">
        <f t="shared" si="454"/>
        <v>ATENDE</v>
      </c>
      <c r="BO888" s="18" t="str">
        <f t="shared" si="455"/>
        <v>ATENDE</v>
      </c>
      <c r="BP888" s="18" t="str">
        <f t="shared" si="456"/>
        <v>ATENDE</v>
      </c>
      <c r="BQ888" s="22" t="str">
        <f t="shared" si="457"/>
        <v>C4</v>
      </c>
      <c r="BR888" s="22" t="str">
        <f t="shared" si="486"/>
        <v>P6</v>
      </c>
      <c r="BS888" s="23">
        <f t="shared" si="458"/>
        <v>2.0866666666666664</v>
      </c>
      <c r="BT888" s="20">
        <v>9.26</v>
      </c>
      <c r="BU888" s="20">
        <v>3.76</v>
      </c>
      <c r="BV888" s="132">
        <f>IF(BR888="-","-",_xlfn.XLOOKUP(BR888,ABNT5101!$B$4:$B$9,ABNT5101!$C$4:$C$9))</f>
        <v>3</v>
      </c>
      <c r="BW888" s="132">
        <f>IF(BR888="-","-",_xlfn.XLOOKUP(BR888,ABNT5101!$B$4:$B$9,ABNT5101!$D$4:$D$9))</f>
        <v>0.6</v>
      </c>
      <c r="BX888" s="18" t="str">
        <f t="shared" si="459"/>
        <v>ATENDE</v>
      </c>
      <c r="BY888" s="18" t="str">
        <f t="shared" si="460"/>
        <v>ATENDE</v>
      </c>
      <c r="BZ888" s="18" t="str">
        <f t="shared" si="461"/>
        <v>ATENDE</v>
      </c>
      <c r="CA888" s="22" t="str">
        <f t="shared" si="485"/>
        <v>P6</v>
      </c>
      <c r="CB888" s="23">
        <f t="shared" si="462"/>
        <v>0.67999999999999994</v>
      </c>
      <c r="CC888" s="22">
        <v>5.04</v>
      </c>
      <c r="CD888" s="22">
        <v>3.5</v>
      </c>
      <c r="CE888" s="130">
        <f>IF(CA888="-","-",_xlfn.XLOOKUP(CA888,ABNT5101!$B$4:$B$9,ABNT5101!$C$4:$C$9))</f>
        <v>3</v>
      </c>
      <c r="CF888" s="130">
        <f>IF(CA888="-","-",_xlfn.XLOOKUP(CA888,ABNT5101!$B$4:$B$9,ABNT5101!$D$4:$D$9))</f>
        <v>0.6</v>
      </c>
      <c r="CG888" s="18" t="str">
        <f t="shared" si="463"/>
        <v>ATENDE</v>
      </c>
      <c r="CH888" s="18" t="str">
        <f t="shared" si="464"/>
        <v>ATENDE</v>
      </c>
      <c r="CI888" s="18" t="str">
        <f t="shared" si="465"/>
        <v>ATENDE</v>
      </c>
      <c r="CJ888" s="133" t="str">
        <f>_xlfn.XLOOKUP(CK888,'Banco de dados'!$B:$B,'Banco de dados'!$D:$D)</f>
        <v>SX LIGHTING</v>
      </c>
      <c r="CK888" s="25" t="s">
        <v>803</v>
      </c>
      <c r="CL888" s="24" t="str">
        <f>_xlfn.XLOOKUP(CK888,'Banco de dados'!$B:$B,'Banco de dados'!$E:$E)</f>
        <v>SXINEVO040K40L12CZF7PHF</v>
      </c>
      <c r="CM888" s="24"/>
      <c r="CN888" s="24" t="e">
        <f>IF(CM888="-","-",_xlfn.XLOOKUP(CM888,'Banco de dados'!$B:$B,'Banco de dados'!$E:$E))</f>
        <v>#N/A</v>
      </c>
      <c r="CO888" s="26">
        <f t="shared" si="479"/>
        <v>1</v>
      </c>
      <c r="CP888" s="24">
        <f>_xlfn.XLOOKUP(CK888,'Banco de dados'!$B:$B,'Banco de dados'!$H:$H)</f>
        <v>39</v>
      </c>
      <c r="CQ888" s="24">
        <f>_xlfn.XLOOKUP(CM888,'Banco de dados'!$B:$B,'Banco de dados'!$H:$H)</f>
        <v>0</v>
      </c>
      <c r="CR888" s="24">
        <f>_xlfn.XLOOKUP(CK888,'Banco de dados'!$B:$B,'Banco de dados'!$F:$F)</f>
        <v>6552</v>
      </c>
      <c r="CS888" s="24">
        <f>_xlfn.XLOOKUP(CM888,'Banco de dados'!$B:$B,'Banco de dados'!$F:$F)</f>
        <v>0</v>
      </c>
      <c r="CT888" s="25">
        <v>0</v>
      </c>
      <c r="CU888" s="25"/>
      <c r="CV888" s="24" t="str">
        <f>IF(AI888&lt;=0.5,"Curto I",IF(AND(AI888&gt;='Braços de IP'!$B$9,AI888&lt;='Braços de IP'!$D$9),'Braços de IP'!$E$9,IF(AND(AI888&gt;='Braços de IP'!$B$10,AI888&lt;='Braços de IP'!$D$10),'Braços de IP'!$E$10,IF(AND(AI888&gt;='Braços de IP'!$B$11,AI888&lt;='Braços de IP'!$D$11),'Braços de IP'!$E$11,IF(AND(AI888&gt;='Braços de IP'!$B$12,AI888&lt;='Braços de IP'!$D$12),'Braços de IP'!$E$12,IF(AND(AI888&gt;='Braços de IP'!$B$13,AI888&lt;='Braços de IP'!$D$13),'Braços de IP'!$E$13,IF(AND(AI888&gt;='Braços de IP'!$B$14,AI888&lt;='Braços de IP'!$D$14),'Braços de IP'!$E$14,"ERRO")))))))</f>
        <v>Curto II</v>
      </c>
      <c r="CW888" s="25"/>
      <c r="CX888" s="24" t="str">
        <f>IF($CW888="","",VLOOKUP($CW888,'Braços de IP'!$E$9:$I$15,2,0))</f>
        <v/>
      </c>
      <c r="CY888" s="27" t="str">
        <f>IF($CW888="","",VLOOKUP($CW888,'Braços de IP'!$E$9:$I$15,5,0))</f>
        <v/>
      </c>
      <c r="CZ888" s="24"/>
      <c r="DA888" s="24"/>
      <c r="DB888" s="24"/>
      <c r="DC888" s="24"/>
      <c r="DD888" s="24"/>
      <c r="DE888" s="24"/>
      <c r="DF888" s="28">
        <f t="shared" si="480"/>
        <v>39</v>
      </c>
      <c r="DG888" s="29">
        <f t="shared" si="481"/>
        <v>50</v>
      </c>
      <c r="DH888" s="28">
        <f t="shared" si="482"/>
        <v>89</v>
      </c>
      <c r="DI888" s="30">
        <f t="shared" si="483"/>
        <v>0.21999999999999997</v>
      </c>
      <c r="DJ888" s="31"/>
      <c r="DK888" s="32"/>
      <c r="DL888" s="15" t="s">
        <v>141</v>
      </c>
      <c r="DM888" s="15"/>
      <c r="DO888" s="33">
        <f t="shared" si="484"/>
        <v>0.22</v>
      </c>
    </row>
    <row r="889" spans="3:119" ht="15.75" hidden="1" customHeight="1" x14ac:dyDescent="0.3">
      <c r="C889" t="s">
        <v>1006</v>
      </c>
      <c r="D889" s="15">
        <v>296</v>
      </c>
      <c r="E889" s="15" t="s">
        <v>132</v>
      </c>
      <c r="F889" s="15" t="s">
        <v>469</v>
      </c>
      <c r="G889" s="15">
        <v>-30.000870500000001</v>
      </c>
      <c r="H889" s="15">
        <v>-50.154624740000003</v>
      </c>
      <c r="I889" s="15" t="s">
        <v>154</v>
      </c>
      <c r="J889" s="15" t="s">
        <v>135</v>
      </c>
      <c r="K889" s="15" t="s">
        <v>136</v>
      </c>
      <c r="L889" s="15" t="s">
        <v>137</v>
      </c>
      <c r="M889" s="15">
        <v>50</v>
      </c>
      <c r="N889" s="15">
        <v>0</v>
      </c>
      <c r="O889" s="15">
        <v>0</v>
      </c>
      <c r="P889" s="15">
        <f t="shared" si="478"/>
        <v>100</v>
      </c>
      <c r="Q889" s="20">
        <v>2</v>
      </c>
      <c r="R889" s="16">
        <v>2</v>
      </c>
      <c r="S889" s="16">
        <v>7.5</v>
      </c>
      <c r="T889" s="15"/>
      <c r="U889" s="15"/>
      <c r="V889" s="15">
        <v>0</v>
      </c>
      <c r="W889" s="15">
        <v>2</v>
      </c>
      <c r="X889" s="15">
        <v>0</v>
      </c>
      <c r="Y889" s="15">
        <v>0</v>
      </c>
      <c r="Z889" s="15">
        <v>0</v>
      </c>
      <c r="AA889" s="15">
        <v>0</v>
      </c>
      <c r="AB889" s="15">
        <v>0</v>
      </c>
      <c r="AC889" s="15" t="s">
        <v>138</v>
      </c>
      <c r="AD889" s="15" t="s">
        <v>139</v>
      </c>
      <c r="AE889" s="15">
        <v>33.5</v>
      </c>
      <c r="AF889" s="15">
        <v>7</v>
      </c>
      <c r="AG889" s="15">
        <v>1</v>
      </c>
      <c r="AH889" s="15">
        <v>0.4</v>
      </c>
      <c r="AI889" s="15">
        <v>1.3</v>
      </c>
      <c r="AJ889" s="16">
        <f t="shared" si="446"/>
        <v>0.9</v>
      </c>
      <c r="AK889" s="16" t="s">
        <v>135</v>
      </c>
      <c r="AL889" s="16" t="s">
        <v>135</v>
      </c>
      <c r="AM889" s="15" t="s">
        <v>140</v>
      </c>
      <c r="AN889" s="16">
        <f t="shared" si="447"/>
        <v>2</v>
      </c>
      <c r="AO889" s="16">
        <v>0</v>
      </c>
      <c r="AP889" s="16">
        <v>0</v>
      </c>
      <c r="AQ889" s="16">
        <v>0</v>
      </c>
      <c r="AR889" s="16">
        <v>0</v>
      </c>
      <c r="AS889" s="16">
        <v>0</v>
      </c>
      <c r="AT889" s="16" t="s">
        <v>135</v>
      </c>
      <c r="AU889" s="17">
        <f t="shared" si="448"/>
        <v>0</v>
      </c>
      <c r="AV889" s="17"/>
      <c r="AW889" s="17">
        <f>VLOOKUP(I889,ABNT5101!$I$3:$J$9,2)</f>
        <v>10</v>
      </c>
      <c r="AX889" s="17">
        <f>VLOOKUP(I889,ABNT5101!$I$3:$M$9,5)</f>
        <v>0.18</v>
      </c>
      <c r="AY889" s="131" t="str">
        <f>_xlfn.XLOOKUP(I889,ABNT5101!$I:$I,ABNT5101!$L:$L)</f>
        <v>-</v>
      </c>
      <c r="AZ889" s="131">
        <f>_xlfn.XLOOKUP(I889,ABNT5101!$I:$I,ABNT5101!M:M)</f>
        <v>0.18</v>
      </c>
      <c r="BA889" s="131" t="str">
        <f>_xlfn.XLOOKUP(I889,ABNT5101!$I:$I,ABNT5101!N:N)</f>
        <v>-</v>
      </c>
      <c r="BB889" s="131">
        <f>_xlfn.XLOOKUP(I889,ABNT5101!$I:$I,ABNT5101!O:O)</f>
        <v>16</v>
      </c>
      <c r="BC889" s="18" t="str">
        <f t="shared" si="449"/>
        <v>ATENDE</v>
      </c>
      <c r="BD889" s="19">
        <f t="shared" si="450"/>
        <v>0.14900000000000002</v>
      </c>
      <c r="BE889" s="19">
        <f t="shared" si="451"/>
        <v>1.2222222222222223</v>
      </c>
      <c r="BF889" s="19" t="str">
        <f t="shared" si="452"/>
        <v>-</v>
      </c>
      <c r="BG889" s="20">
        <v>11.49</v>
      </c>
      <c r="BH889" s="20">
        <v>0.4</v>
      </c>
      <c r="BI889" s="20"/>
      <c r="BJ889" s="20"/>
      <c r="BK889" s="21"/>
      <c r="BL889" s="20"/>
      <c r="BM889" s="18" t="str">
        <f t="shared" si="453"/>
        <v>ATENDE</v>
      </c>
      <c r="BN889" s="18" t="str">
        <f t="shared" si="454"/>
        <v>ATENDE</v>
      </c>
      <c r="BO889" s="18" t="str">
        <f t="shared" si="455"/>
        <v>ATENDE</v>
      </c>
      <c r="BP889" s="18" t="str">
        <f t="shared" si="456"/>
        <v>ATENDE</v>
      </c>
      <c r="BQ889" s="22" t="str">
        <f t="shared" si="457"/>
        <v>C4</v>
      </c>
      <c r="BR889" s="22" t="str">
        <f t="shared" si="486"/>
        <v>P6</v>
      </c>
      <c r="BS889" s="23">
        <f t="shared" si="458"/>
        <v>2.2766666666666668</v>
      </c>
      <c r="BT889" s="20">
        <v>9.83</v>
      </c>
      <c r="BU889" s="20">
        <v>3.99</v>
      </c>
      <c r="BV889" s="132">
        <f>IF(BR889="-","-",_xlfn.XLOOKUP(BR889,ABNT5101!$B$4:$B$9,ABNT5101!$C$4:$C$9))</f>
        <v>3</v>
      </c>
      <c r="BW889" s="132">
        <f>IF(BR889="-","-",_xlfn.XLOOKUP(BR889,ABNT5101!$B$4:$B$9,ABNT5101!$D$4:$D$9))</f>
        <v>0.6</v>
      </c>
      <c r="BX889" s="18" t="str">
        <f t="shared" si="459"/>
        <v>ATENDE</v>
      </c>
      <c r="BY889" s="18" t="str">
        <f t="shared" si="460"/>
        <v>ATENDE</v>
      </c>
      <c r="BZ889" s="18" t="str">
        <f t="shared" si="461"/>
        <v>ATENDE</v>
      </c>
      <c r="CA889" s="22" t="str">
        <f t="shared" si="485"/>
        <v>P6</v>
      </c>
      <c r="CB889" s="23">
        <f t="shared" si="462"/>
        <v>0.3899999999999999</v>
      </c>
      <c r="CC889" s="22">
        <v>4.17</v>
      </c>
      <c r="CD889" s="22">
        <v>2.25</v>
      </c>
      <c r="CE889" s="130">
        <f>IF(CA889="-","-",_xlfn.XLOOKUP(CA889,ABNT5101!$B$4:$B$9,ABNT5101!$C$4:$C$9))</f>
        <v>3</v>
      </c>
      <c r="CF889" s="130">
        <f>IF(CA889="-","-",_xlfn.XLOOKUP(CA889,ABNT5101!$B$4:$B$9,ABNT5101!$D$4:$D$9))</f>
        <v>0.6</v>
      </c>
      <c r="CG889" s="18" t="str">
        <f t="shared" si="463"/>
        <v>ATENDE</v>
      </c>
      <c r="CH889" s="18" t="str">
        <f t="shared" si="464"/>
        <v>ATENDE</v>
      </c>
      <c r="CI889" s="18" t="str">
        <f t="shared" si="465"/>
        <v>ATENDE</v>
      </c>
      <c r="CJ889" s="133" t="str">
        <f>_xlfn.XLOOKUP(CK889,'Banco de dados'!$B:$B,'Banco de dados'!$D:$D)</f>
        <v>TECNOWATT</v>
      </c>
      <c r="CK889" s="25" t="s">
        <v>826</v>
      </c>
      <c r="CL889" s="24" t="str">
        <f>_xlfn.XLOOKUP(CK889,'Banco de dados'!$B:$B,'Banco de dados'!$E:$E)</f>
        <v>SIGSAGPTLRRSSNDL_40W_50IBBRS
1-10C1MUN6.5</v>
      </c>
      <c r="CM889" s="24"/>
      <c r="CN889" s="24" t="e">
        <f>IF(CM889="-","-",_xlfn.XLOOKUP(CM889,'Banco de dados'!$B:$B,'Banco de dados'!$E:$E))</f>
        <v>#N/A</v>
      </c>
      <c r="CO889" s="26">
        <f t="shared" si="479"/>
        <v>1</v>
      </c>
      <c r="CP889" s="24">
        <f>_xlfn.XLOOKUP(CK889,'Banco de dados'!$B:$B,'Banco de dados'!$H:$H)</f>
        <v>40</v>
      </c>
      <c r="CQ889" s="24">
        <f>_xlfn.XLOOKUP(CM889,'Banco de dados'!$B:$B,'Banco de dados'!$H:$H)</f>
        <v>0</v>
      </c>
      <c r="CR889" s="24">
        <f>_xlfn.XLOOKUP(CK889,'Banco de dados'!$B:$B,'Banco de dados'!$F:$F)</f>
        <v>6641</v>
      </c>
      <c r="CS889" s="24">
        <f>_xlfn.XLOOKUP(CM889,'Banco de dados'!$B:$B,'Banco de dados'!$F:$F)</f>
        <v>0</v>
      </c>
      <c r="CT889" s="25">
        <v>0</v>
      </c>
      <c r="CU889" s="25"/>
      <c r="CV889" s="24" t="str">
        <f>IF(AI889&lt;=0.5,"Curto I",IF(AND(AI889&gt;='Braços de IP'!$B$9,AI889&lt;='Braços de IP'!$D$9),'Braços de IP'!$E$9,IF(AND(AI889&gt;='Braços de IP'!$B$10,AI889&lt;='Braços de IP'!$D$10),'Braços de IP'!$E$10,IF(AND(AI889&gt;='Braços de IP'!$B$11,AI889&lt;='Braços de IP'!$D$11),'Braços de IP'!$E$11,IF(AND(AI889&gt;='Braços de IP'!$B$12,AI889&lt;='Braços de IP'!$D$12),'Braços de IP'!$E$12,IF(AND(AI889&gt;='Braços de IP'!$B$13,AI889&lt;='Braços de IP'!$D$13),'Braços de IP'!$E$13,IF(AND(AI889&gt;='Braços de IP'!$B$14,AI889&lt;='Braços de IP'!$D$14),'Braços de IP'!$E$14,"ERRO")))))))</f>
        <v>Curto II</v>
      </c>
      <c r="CW889" s="25"/>
      <c r="CX889" s="24" t="str">
        <f>IF($CW889="","",VLOOKUP($CW889,'Braços de IP'!$E$9:$I$15,2,0))</f>
        <v/>
      </c>
      <c r="CY889" s="27" t="str">
        <f>IF($CW889="","",VLOOKUP($CW889,'Braços de IP'!$E$9:$I$15,5,0))</f>
        <v/>
      </c>
      <c r="CZ889" s="24"/>
      <c r="DA889" s="24"/>
      <c r="DB889" s="24"/>
      <c r="DC889" s="24"/>
      <c r="DD889" s="24"/>
      <c r="DE889" s="24"/>
      <c r="DF889" s="28">
        <f t="shared" si="480"/>
        <v>40</v>
      </c>
      <c r="DG889" s="29">
        <f t="shared" si="481"/>
        <v>50</v>
      </c>
      <c r="DH889" s="28">
        <f t="shared" si="482"/>
        <v>90</v>
      </c>
      <c r="DI889" s="30">
        <f t="shared" si="483"/>
        <v>0.19999999999999996</v>
      </c>
      <c r="DJ889" s="31"/>
      <c r="DK889" s="32"/>
      <c r="DL889" s="15" t="s">
        <v>141</v>
      </c>
      <c r="DM889" s="15"/>
      <c r="DO889" s="33">
        <f t="shared" si="484"/>
        <v>0.2</v>
      </c>
    </row>
    <row r="890" spans="3:119" ht="15.75" hidden="1" customHeight="1" x14ac:dyDescent="0.3">
      <c r="C890" t="s">
        <v>1006</v>
      </c>
      <c r="D890" s="15">
        <v>297</v>
      </c>
      <c r="E890" s="15" t="s">
        <v>132</v>
      </c>
      <c r="F890" s="15" t="s">
        <v>470</v>
      </c>
      <c r="G890" s="15">
        <v>-30.00137295</v>
      </c>
      <c r="H890" s="15">
        <v>-50.157237510000002</v>
      </c>
      <c r="I890" s="15" t="s">
        <v>154</v>
      </c>
      <c r="J890" s="15" t="s">
        <v>135</v>
      </c>
      <c r="K890" s="15" t="s">
        <v>136</v>
      </c>
      <c r="L890" s="15" t="s">
        <v>148</v>
      </c>
      <c r="M890" s="15">
        <v>100</v>
      </c>
      <c r="N890" s="15">
        <v>17</v>
      </c>
      <c r="O890" s="15">
        <v>0</v>
      </c>
      <c r="P890" s="15">
        <f t="shared" si="478"/>
        <v>200</v>
      </c>
      <c r="Q890" s="20">
        <v>2</v>
      </c>
      <c r="R890" s="16">
        <v>2.5</v>
      </c>
      <c r="S890" s="16">
        <v>7</v>
      </c>
      <c r="T890" s="15"/>
      <c r="U890" s="15"/>
      <c r="V890" s="15">
        <v>0</v>
      </c>
      <c r="W890" s="15">
        <v>2.5</v>
      </c>
      <c r="X890" s="15">
        <v>0</v>
      </c>
      <c r="Y890" s="15">
        <v>0</v>
      </c>
      <c r="Z890" s="15">
        <v>0</v>
      </c>
      <c r="AA890" s="15">
        <v>0</v>
      </c>
      <c r="AB890" s="15">
        <v>0</v>
      </c>
      <c r="AC890" s="15" t="s">
        <v>138</v>
      </c>
      <c r="AD890" s="15" t="s">
        <v>139</v>
      </c>
      <c r="AE890" s="15">
        <v>37.6</v>
      </c>
      <c r="AF890" s="15">
        <v>6.8</v>
      </c>
      <c r="AG890" s="15">
        <v>1</v>
      </c>
      <c r="AH890" s="15">
        <v>0.3</v>
      </c>
      <c r="AI890" s="15">
        <v>1.3</v>
      </c>
      <c r="AJ890" s="16">
        <f t="shared" si="446"/>
        <v>1</v>
      </c>
      <c r="AK890" s="16" t="s">
        <v>135</v>
      </c>
      <c r="AL890" s="16" t="s">
        <v>135</v>
      </c>
      <c r="AM890" s="15" t="s">
        <v>140</v>
      </c>
      <c r="AN890" s="16">
        <f t="shared" si="447"/>
        <v>2</v>
      </c>
      <c r="AO890" s="16">
        <v>0</v>
      </c>
      <c r="AP890" s="16">
        <v>0</v>
      </c>
      <c r="AQ890" s="16">
        <v>0</v>
      </c>
      <c r="AR890" s="16">
        <v>0</v>
      </c>
      <c r="AS890" s="16">
        <v>0</v>
      </c>
      <c r="AT890" s="16" t="s">
        <v>135</v>
      </c>
      <c r="AU890" s="17">
        <f t="shared" si="448"/>
        <v>0</v>
      </c>
      <c r="AV890" s="17"/>
      <c r="AW890" s="17">
        <f>VLOOKUP(I890,ABNT5101!$I$3:$J$9,2)</f>
        <v>10</v>
      </c>
      <c r="AX890" s="17">
        <f>VLOOKUP(I890,ABNT5101!$I$3:$M$9,5)</f>
        <v>0.18</v>
      </c>
      <c r="AY890" s="131" t="str">
        <f>_xlfn.XLOOKUP(I890,ABNT5101!$I:$I,ABNT5101!$L:$L)</f>
        <v>-</v>
      </c>
      <c r="AZ890" s="131">
        <f>_xlfn.XLOOKUP(I890,ABNT5101!$I:$I,ABNT5101!M:M)</f>
        <v>0.18</v>
      </c>
      <c r="BA890" s="131" t="str">
        <f>_xlfn.XLOOKUP(I890,ABNT5101!$I:$I,ABNT5101!N:N)</f>
        <v>-</v>
      </c>
      <c r="BB890" s="131">
        <f>_xlfn.XLOOKUP(I890,ABNT5101!$I:$I,ABNT5101!O:O)</f>
        <v>16</v>
      </c>
      <c r="BC890" s="18" t="str">
        <f t="shared" si="449"/>
        <v>ATENDE</v>
      </c>
      <c r="BD890" s="19">
        <f t="shared" si="450"/>
        <v>1.2000000000000011E-2</v>
      </c>
      <c r="BE890" s="19">
        <f t="shared" si="451"/>
        <v>0.66666666666666674</v>
      </c>
      <c r="BF890" s="19" t="str">
        <f t="shared" si="452"/>
        <v>-</v>
      </c>
      <c r="BG890" s="35">
        <v>10.119999999999999</v>
      </c>
      <c r="BH890" s="35">
        <v>0.3</v>
      </c>
      <c r="BI890" s="20"/>
      <c r="BJ890" s="20"/>
      <c r="BK890" s="21"/>
      <c r="BL890" s="20"/>
      <c r="BM890" s="18" t="str">
        <f t="shared" si="453"/>
        <v>ATENDE</v>
      </c>
      <c r="BN890" s="18" t="str">
        <f t="shared" si="454"/>
        <v>ATENDE</v>
      </c>
      <c r="BO890" s="18" t="str">
        <f t="shared" si="455"/>
        <v>ATENDE</v>
      </c>
      <c r="BP890" s="18" t="str">
        <f t="shared" si="456"/>
        <v>ATENDE</v>
      </c>
      <c r="BQ890" s="22" t="str">
        <f t="shared" si="457"/>
        <v>C4</v>
      </c>
      <c r="BR890" s="22" t="str">
        <f t="shared" si="486"/>
        <v>P6</v>
      </c>
      <c r="BS890" s="23">
        <f t="shared" si="458"/>
        <v>1.75</v>
      </c>
      <c r="BT890" s="20">
        <v>8.25</v>
      </c>
      <c r="BU890" s="20">
        <v>2.27</v>
      </c>
      <c r="BV890" s="132">
        <f>IF(BR890="-","-",_xlfn.XLOOKUP(BR890,ABNT5101!$B$4:$B$9,ABNT5101!$C$4:$C$9))</f>
        <v>3</v>
      </c>
      <c r="BW890" s="132">
        <f>IF(BR890="-","-",_xlfn.XLOOKUP(BR890,ABNT5101!$B$4:$B$9,ABNT5101!$D$4:$D$9))</f>
        <v>0.6</v>
      </c>
      <c r="BX890" s="18" t="str">
        <f t="shared" si="459"/>
        <v>ATENDE</v>
      </c>
      <c r="BY890" s="18" t="str">
        <f t="shared" si="460"/>
        <v>ATENDE</v>
      </c>
      <c r="BZ890" s="18" t="str">
        <f t="shared" si="461"/>
        <v>ATENDE</v>
      </c>
      <c r="CA890" s="22" t="str">
        <f t="shared" si="485"/>
        <v>P6</v>
      </c>
      <c r="CB890" s="23">
        <f t="shared" si="462"/>
        <v>0.95</v>
      </c>
      <c r="CC890" s="22">
        <v>5.85</v>
      </c>
      <c r="CD890" s="22">
        <v>2.34</v>
      </c>
      <c r="CE890" s="130">
        <f>IF(CA890="-","-",_xlfn.XLOOKUP(CA890,ABNT5101!$B$4:$B$9,ABNT5101!$C$4:$C$9))</f>
        <v>3</v>
      </c>
      <c r="CF890" s="130">
        <f>IF(CA890="-","-",_xlfn.XLOOKUP(CA890,ABNT5101!$B$4:$B$9,ABNT5101!$D$4:$D$9))</f>
        <v>0.6</v>
      </c>
      <c r="CG890" s="18" t="str">
        <f t="shared" si="463"/>
        <v>ATENDE</v>
      </c>
      <c r="CH890" s="18" t="str">
        <f t="shared" si="464"/>
        <v>ATENDE</v>
      </c>
      <c r="CI890" s="18" t="str">
        <f t="shared" si="465"/>
        <v>ATENDE</v>
      </c>
      <c r="CJ890" s="133" t="str">
        <f>_xlfn.XLOOKUP(CK890,'Banco de dados'!$B:$B,'Banco de dados'!$D:$D)</f>
        <v>LEDSTAR</v>
      </c>
      <c r="CK890" s="36" t="s">
        <v>711</v>
      </c>
      <c r="CL890" s="24" t="str">
        <f>_xlfn.XLOOKUP(CK890,'Banco de dados'!$B:$B,'Banco de dados'!$E:$E)</f>
        <v>LUM LED SL VT 9.1 44W</v>
      </c>
      <c r="CM890" s="24"/>
      <c r="CN890" s="24" t="e">
        <f>IF(CM890="-","-",_xlfn.XLOOKUP(CM890,'Banco de dados'!$B:$B,'Banco de dados'!$E:$E))</f>
        <v>#N/A</v>
      </c>
      <c r="CO890" s="26">
        <f t="shared" si="479"/>
        <v>1</v>
      </c>
      <c r="CP890" s="24">
        <f>_xlfn.XLOOKUP(CK890,'Banco de dados'!$B:$B,'Banco de dados'!$H:$H)</f>
        <v>44</v>
      </c>
      <c r="CQ890" s="24">
        <f>_xlfn.XLOOKUP(CM890,'Banco de dados'!$B:$B,'Banco de dados'!$H:$H)</f>
        <v>0</v>
      </c>
      <c r="CR890" s="24">
        <f>_xlfn.XLOOKUP(CK890,'Banco de dados'!$B:$B,'Banco de dados'!$F:$F)</f>
        <v>7657.99</v>
      </c>
      <c r="CS890" s="24">
        <f>_xlfn.XLOOKUP(CM890,'Banco de dados'!$B:$B,'Banco de dados'!$F:$F)</f>
        <v>0</v>
      </c>
      <c r="CT890" s="25">
        <v>0</v>
      </c>
      <c r="CU890" s="25"/>
      <c r="CV890" s="24" t="str">
        <f>IF(AI890&lt;=0.5,"Curto I",IF(AND(AI890&gt;='Braços de IP'!$B$9,AI890&lt;='Braços de IP'!$D$9),'Braços de IP'!$E$9,IF(AND(AI890&gt;='Braços de IP'!$B$10,AI890&lt;='Braços de IP'!$D$10),'Braços de IP'!$E$10,IF(AND(AI890&gt;='Braços de IP'!$B$11,AI890&lt;='Braços de IP'!$D$11),'Braços de IP'!$E$11,IF(AND(AI890&gt;='Braços de IP'!$B$12,AI890&lt;='Braços de IP'!$D$12),'Braços de IP'!$E$12,IF(AND(AI890&gt;='Braços de IP'!$B$13,AI890&lt;='Braços de IP'!$D$13),'Braços de IP'!$E$13,IF(AND(AI890&gt;='Braços de IP'!$B$14,AI890&lt;='Braços de IP'!$D$14),'Braços de IP'!$E$14,"ERRO")))))))</f>
        <v>Curto II</v>
      </c>
      <c r="CW890" s="25"/>
      <c r="CX890" s="24" t="str">
        <f>IF($CW890="","",VLOOKUP($CW890,'Braços de IP'!$E$9:$I$15,2,0))</f>
        <v/>
      </c>
      <c r="CY890" s="27" t="str">
        <f>IF($CW890="","",VLOOKUP($CW890,'Braços de IP'!$E$9:$I$15,5,0))</f>
        <v/>
      </c>
      <c r="CZ890" s="24"/>
      <c r="DA890" s="24"/>
      <c r="DB890" s="24"/>
      <c r="DC890" s="24"/>
      <c r="DD890" s="24"/>
      <c r="DE890" s="24"/>
      <c r="DF890" s="28">
        <f t="shared" si="480"/>
        <v>44</v>
      </c>
      <c r="DG890" s="29">
        <f t="shared" si="481"/>
        <v>100</v>
      </c>
      <c r="DH890" s="28">
        <f t="shared" si="482"/>
        <v>144</v>
      </c>
      <c r="DI890" s="30">
        <f t="shared" si="483"/>
        <v>0.56000000000000005</v>
      </c>
      <c r="DJ890" s="31"/>
      <c r="DK890" s="32"/>
      <c r="DL890" s="15" t="s">
        <v>141</v>
      </c>
      <c r="DM890" s="15"/>
      <c r="DO890" s="33">
        <f t="shared" si="484"/>
        <v>0.62393162393162394</v>
      </c>
    </row>
    <row r="891" spans="3:119" ht="15.75" hidden="1" customHeight="1" x14ac:dyDescent="0.3">
      <c r="C891" t="s">
        <v>1006</v>
      </c>
      <c r="D891" s="15">
        <v>297</v>
      </c>
      <c r="E891" s="15" t="s">
        <v>132</v>
      </c>
      <c r="F891" s="15" t="s">
        <v>470</v>
      </c>
      <c r="G891" s="15">
        <v>-30.00137295</v>
      </c>
      <c r="H891" s="15">
        <v>-50.157237510000002</v>
      </c>
      <c r="I891" s="15" t="s">
        <v>154</v>
      </c>
      <c r="J891" s="15" t="s">
        <v>135</v>
      </c>
      <c r="K891" s="15" t="s">
        <v>136</v>
      </c>
      <c r="L891" s="15" t="s">
        <v>148</v>
      </c>
      <c r="M891" s="15">
        <v>100</v>
      </c>
      <c r="N891" s="15">
        <v>17</v>
      </c>
      <c r="O891" s="15">
        <v>0</v>
      </c>
      <c r="P891" s="15">
        <f t="shared" si="478"/>
        <v>200</v>
      </c>
      <c r="Q891" s="20">
        <v>2</v>
      </c>
      <c r="R891" s="16">
        <v>2.5</v>
      </c>
      <c r="S891" s="16">
        <v>7</v>
      </c>
      <c r="T891" s="15"/>
      <c r="U891" s="15"/>
      <c r="V891" s="15">
        <v>0</v>
      </c>
      <c r="W891" s="15">
        <v>2.5</v>
      </c>
      <c r="X891" s="15">
        <v>0</v>
      </c>
      <c r="Y891" s="15">
        <v>0</v>
      </c>
      <c r="Z891" s="15">
        <v>0</v>
      </c>
      <c r="AA891" s="15">
        <v>0</v>
      </c>
      <c r="AB891" s="15">
        <v>0</v>
      </c>
      <c r="AC891" s="15" t="s">
        <v>138</v>
      </c>
      <c r="AD891" s="15" t="s">
        <v>139</v>
      </c>
      <c r="AE891" s="15">
        <v>37.6</v>
      </c>
      <c r="AF891" s="15">
        <v>6.8</v>
      </c>
      <c r="AG891" s="15">
        <v>1</v>
      </c>
      <c r="AH891" s="15">
        <v>0.3</v>
      </c>
      <c r="AI891" s="15">
        <v>1.3</v>
      </c>
      <c r="AJ891" s="16">
        <f t="shared" si="446"/>
        <v>1</v>
      </c>
      <c r="AK891" s="16" t="s">
        <v>135</v>
      </c>
      <c r="AL891" s="16" t="s">
        <v>135</v>
      </c>
      <c r="AM891" s="15" t="s">
        <v>140</v>
      </c>
      <c r="AN891" s="16">
        <f t="shared" si="447"/>
        <v>2</v>
      </c>
      <c r="AO891" s="16">
        <v>0</v>
      </c>
      <c r="AP891" s="16">
        <v>0</v>
      </c>
      <c r="AQ891" s="16">
        <v>0</v>
      </c>
      <c r="AR891" s="16">
        <v>0</v>
      </c>
      <c r="AS891" s="16">
        <v>0</v>
      </c>
      <c r="AT891" s="16" t="s">
        <v>135</v>
      </c>
      <c r="AU891" s="17">
        <f t="shared" si="448"/>
        <v>0</v>
      </c>
      <c r="AV891" s="17"/>
      <c r="AW891" s="17">
        <f>VLOOKUP(I891,ABNT5101!$I$3:$J$9,2)</f>
        <v>10</v>
      </c>
      <c r="AX891" s="17">
        <f>VLOOKUP(I891,ABNT5101!$I$3:$M$9,5)</f>
        <v>0.18</v>
      </c>
      <c r="AY891" s="131" t="str">
        <f>_xlfn.XLOOKUP(I891,ABNT5101!$I:$I,ABNT5101!$L:$L)</f>
        <v>-</v>
      </c>
      <c r="AZ891" s="131">
        <f>_xlfn.XLOOKUP(I891,ABNT5101!$I:$I,ABNT5101!M:M)</f>
        <v>0.18</v>
      </c>
      <c r="BA891" s="131" t="str">
        <f>_xlfn.XLOOKUP(I891,ABNT5101!$I:$I,ABNT5101!N:N)</f>
        <v>-</v>
      </c>
      <c r="BB891" s="131">
        <f>_xlfn.XLOOKUP(I891,ABNT5101!$I:$I,ABNT5101!O:O)</f>
        <v>16</v>
      </c>
      <c r="BC891" s="18" t="str">
        <f t="shared" si="449"/>
        <v>ATENDE</v>
      </c>
      <c r="BD891" s="19">
        <f t="shared" si="450"/>
        <v>0.40900000000000003</v>
      </c>
      <c r="BE891" s="19">
        <f t="shared" si="451"/>
        <v>0.5555555555555558</v>
      </c>
      <c r="BF891" s="19" t="str">
        <f t="shared" si="452"/>
        <v>-</v>
      </c>
      <c r="BG891" s="35">
        <v>14.09</v>
      </c>
      <c r="BH891" s="35">
        <v>0.28000000000000003</v>
      </c>
      <c r="BI891" s="20"/>
      <c r="BJ891" s="20"/>
      <c r="BK891" s="21"/>
      <c r="BL891" s="20"/>
      <c r="BM891" s="18" t="str">
        <f t="shared" si="453"/>
        <v>ATENDE</v>
      </c>
      <c r="BN891" s="18" t="str">
        <f t="shared" si="454"/>
        <v>ATENDE</v>
      </c>
      <c r="BO891" s="18" t="str">
        <f t="shared" si="455"/>
        <v>ATENDE</v>
      </c>
      <c r="BP891" s="18" t="str">
        <f t="shared" si="456"/>
        <v>ATENDE</v>
      </c>
      <c r="BQ891" s="22" t="str">
        <f t="shared" si="457"/>
        <v>C4</v>
      </c>
      <c r="BR891" s="22" t="str">
        <f t="shared" si="486"/>
        <v>P6</v>
      </c>
      <c r="BS891" s="23">
        <f t="shared" si="458"/>
        <v>2.5866666666666664</v>
      </c>
      <c r="BT891" s="20">
        <v>10.76</v>
      </c>
      <c r="BU891" s="20">
        <v>1.66</v>
      </c>
      <c r="BV891" s="132">
        <f>IF(BR891="-","-",_xlfn.XLOOKUP(BR891,ABNT5101!$B$4:$B$9,ABNT5101!$C$4:$C$9))</f>
        <v>3</v>
      </c>
      <c r="BW891" s="132">
        <f>IF(BR891="-","-",_xlfn.XLOOKUP(BR891,ABNT5101!$B$4:$B$9,ABNT5101!$D$4:$D$9))</f>
        <v>0.6</v>
      </c>
      <c r="BX891" s="18" t="str">
        <f t="shared" si="459"/>
        <v>ATENDE</v>
      </c>
      <c r="BY891" s="18" t="str">
        <f t="shared" si="460"/>
        <v>ATENDE</v>
      </c>
      <c r="BZ891" s="18" t="str">
        <f t="shared" si="461"/>
        <v>ATENDE</v>
      </c>
      <c r="CA891" s="22" t="str">
        <f t="shared" si="485"/>
        <v>P6</v>
      </c>
      <c r="CB891" s="23">
        <f t="shared" si="462"/>
        <v>1.5766666666666667</v>
      </c>
      <c r="CC891" s="22">
        <v>7.73</v>
      </c>
      <c r="CD891" s="22">
        <v>4.1399999999999997</v>
      </c>
      <c r="CE891" s="130">
        <f>IF(CA891="-","-",_xlfn.XLOOKUP(CA891,ABNT5101!$B$4:$B$9,ABNT5101!$C$4:$C$9))</f>
        <v>3</v>
      </c>
      <c r="CF891" s="130">
        <f>IF(CA891="-","-",_xlfn.XLOOKUP(CA891,ABNT5101!$B$4:$B$9,ABNT5101!$D$4:$D$9))</f>
        <v>0.6</v>
      </c>
      <c r="CG891" s="18" t="str">
        <f t="shared" si="463"/>
        <v>ATENDE</v>
      </c>
      <c r="CH891" s="18" t="str">
        <f t="shared" si="464"/>
        <v>ATENDE</v>
      </c>
      <c r="CI891" s="18" t="str">
        <f t="shared" si="465"/>
        <v>ATENDE</v>
      </c>
      <c r="CJ891" s="133" t="str">
        <f>_xlfn.XLOOKUP(CK891,'Banco de dados'!$B:$B,'Banco de dados'!$D:$D)</f>
        <v>SX LIGHTING</v>
      </c>
      <c r="CK891" s="36" t="s">
        <v>805</v>
      </c>
      <c r="CL891" s="24" t="str">
        <f>_xlfn.XLOOKUP(CK891,'Banco de dados'!$B:$B,'Banco de dados'!$E:$E)</f>
        <v>SXINEVO050K40L12CZF7PHF</v>
      </c>
      <c r="CM891" s="24"/>
      <c r="CN891" s="24">
        <f>IF(CM891="-","-",_xlfn.XLOOKUP(CM891,'Banco de dados'!$B:$B,'Banco de dados'!$E:$E))</f>
        <v>0</v>
      </c>
      <c r="CO891" s="26">
        <f t="shared" si="479"/>
        <v>1</v>
      </c>
      <c r="CP891" s="24">
        <f>_xlfn.XLOOKUP(CK891,'Banco de dados'!$B:$B,'Banco de dados'!$H:$H)</f>
        <v>50</v>
      </c>
      <c r="CQ891" s="24">
        <f>_xlfn.XLOOKUP(CM891,'Banco de dados'!$B:$B,'Banco de dados'!$H:$H)</f>
        <v>0</v>
      </c>
      <c r="CR891" s="24">
        <f>_xlfn.XLOOKUP(CK891,'Banco de dados'!$B:$B,'Banco de dados'!$F:$F)</f>
        <v>8650</v>
      </c>
      <c r="CS891" s="24">
        <f>_xlfn.XLOOKUP(CM891,'Banco de dados'!$B:$B,'Banco de dados'!$F:$F)</f>
        <v>0</v>
      </c>
      <c r="CT891" s="25">
        <v>0</v>
      </c>
      <c r="CU891" s="25"/>
      <c r="CV891" s="24" t="str">
        <f>IF(AI891&lt;=0.5,"Curto I",IF(AND(AI891&gt;='Braços de IP'!$B$9,AI891&lt;='Braços de IP'!$D$9),'Braços de IP'!$E$9,IF(AND(AI891&gt;='Braços de IP'!$B$10,AI891&lt;='Braços de IP'!$D$10),'Braços de IP'!$E$10,IF(AND(AI891&gt;='Braços de IP'!$B$11,AI891&lt;='Braços de IP'!$D$11),'Braços de IP'!$E$11,IF(AND(AI891&gt;='Braços de IP'!$B$12,AI891&lt;='Braços de IP'!$D$12),'Braços de IP'!$E$12,IF(AND(AI891&gt;='Braços de IP'!$B$13,AI891&lt;='Braços de IP'!$D$13),'Braços de IP'!$E$13,IF(AND(AI891&gt;='Braços de IP'!$B$14,AI891&lt;='Braços de IP'!$D$14),'Braços de IP'!$E$14,"ERRO")))))))</f>
        <v>Curto II</v>
      </c>
      <c r="CW891" s="25"/>
      <c r="CX891" s="24" t="str">
        <f>IF($CW891="","",VLOOKUP($CW891,'Braços de IP'!$E$9:$I$15,2,0))</f>
        <v/>
      </c>
      <c r="CY891" s="27" t="str">
        <f>IF($CW891="","",VLOOKUP($CW891,'Braços de IP'!$E$9:$I$15,5,0))</f>
        <v/>
      </c>
      <c r="CZ891" s="24"/>
      <c r="DA891" s="24"/>
      <c r="DB891" s="24"/>
      <c r="DC891" s="24"/>
      <c r="DD891" s="24"/>
      <c r="DE891" s="24"/>
      <c r="DF891" s="28">
        <f t="shared" si="480"/>
        <v>50</v>
      </c>
      <c r="DG891" s="29">
        <f t="shared" si="481"/>
        <v>100</v>
      </c>
      <c r="DH891" s="28">
        <f t="shared" si="482"/>
        <v>150</v>
      </c>
      <c r="DI891" s="30">
        <f t="shared" si="483"/>
        <v>0.5</v>
      </c>
      <c r="DJ891" s="31"/>
      <c r="DK891" s="32"/>
      <c r="DL891" s="15" t="s">
        <v>141</v>
      </c>
      <c r="DM891" s="15"/>
      <c r="DO891" s="33">
        <f t="shared" si="484"/>
        <v>0.57264957264957261</v>
      </c>
    </row>
    <row r="892" spans="3:119" ht="15.75" hidden="1" customHeight="1" x14ac:dyDescent="0.3">
      <c r="C892" t="s">
        <v>1006</v>
      </c>
      <c r="D892" s="15">
        <v>297</v>
      </c>
      <c r="E892" s="15" t="s">
        <v>132</v>
      </c>
      <c r="F892" s="15" t="s">
        <v>470</v>
      </c>
      <c r="G892" s="15">
        <v>-30.00137295</v>
      </c>
      <c r="H892" s="15">
        <v>-50.157237510000002</v>
      </c>
      <c r="I892" s="15" t="s">
        <v>154</v>
      </c>
      <c r="J892" s="15" t="s">
        <v>135</v>
      </c>
      <c r="K892" s="15" t="s">
        <v>136</v>
      </c>
      <c r="L892" s="15" t="s">
        <v>148</v>
      </c>
      <c r="M892" s="15">
        <v>100</v>
      </c>
      <c r="N892" s="15">
        <v>17</v>
      </c>
      <c r="O892" s="15">
        <v>0</v>
      </c>
      <c r="P892" s="15">
        <f t="shared" si="478"/>
        <v>200</v>
      </c>
      <c r="Q892" s="20">
        <v>2</v>
      </c>
      <c r="R892" s="16">
        <v>2.5</v>
      </c>
      <c r="S892" s="16">
        <v>7</v>
      </c>
      <c r="T892" s="15"/>
      <c r="U892" s="15"/>
      <c r="V892" s="15">
        <v>0</v>
      </c>
      <c r="W892" s="15">
        <v>2.5</v>
      </c>
      <c r="X892" s="15">
        <v>0</v>
      </c>
      <c r="Y892" s="15">
        <v>0</v>
      </c>
      <c r="Z892" s="15">
        <v>0</v>
      </c>
      <c r="AA892" s="15">
        <v>0</v>
      </c>
      <c r="AB892" s="15">
        <v>0</v>
      </c>
      <c r="AC892" s="15" t="s">
        <v>138</v>
      </c>
      <c r="AD892" s="15" t="s">
        <v>139</v>
      </c>
      <c r="AE892" s="15">
        <v>37.6</v>
      </c>
      <c r="AF892" s="15">
        <v>6.8</v>
      </c>
      <c r="AG892" s="15">
        <v>1</v>
      </c>
      <c r="AH892" s="15">
        <v>0.3</v>
      </c>
      <c r="AI892" s="15">
        <v>1.3</v>
      </c>
      <c r="AJ892" s="16">
        <f t="shared" si="446"/>
        <v>1</v>
      </c>
      <c r="AK892" s="16" t="s">
        <v>135</v>
      </c>
      <c r="AL892" s="16" t="s">
        <v>135</v>
      </c>
      <c r="AM892" s="15" t="s">
        <v>140</v>
      </c>
      <c r="AN892" s="16">
        <f t="shared" si="447"/>
        <v>2</v>
      </c>
      <c r="AO892" s="16">
        <v>0</v>
      </c>
      <c r="AP892" s="16">
        <v>0</v>
      </c>
      <c r="AQ892" s="16">
        <v>0</v>
      </c>
      <c r="AR892" s="16">
        <v>0</v>
      </c>
      <c r="AS892" s="16">
        <v>0</v>
      </c>
      <c r="AT892" s="16" t="s">
        <v>135</v>
      </c>
      <c r="AU892" s="17">
        <f t="shared" si="448"/>
        <v>0</v>
      </c>
      <c r="AV892" s="17"/>
      <c r="AW892" s="17">
        <f>VLOOKUP(I892,ABNT5101!$I$3:$J$9,2)</f>
        <v>10</v>
      </c>
      <c r="AX892" s="17">
        <f>VLOOKUP(I892,ABNT5101!$I$3:$M$9,5)</f>
        <v>0.18</v>
      </c>
      <c r="AY892" s="131" t="str">
        <f>_xlfn.XLOOKUP(I892,ABNT5101!$I:$I,ABNT5101!$L:$L)</f>
        <v>-</v>
      </c>
      <c r="AZ892" s="131">
        <f>_xlfn.XLOOKUP(I892,ABNT5101!$I:$I,ABNT5101!M:M)</f>
        <v>0.18</v>
      </c>
      <c r="BA892" s="131" t="str">
        <f>_xlfn.XLOOKUP(I892,ABNT5101!$I:$I,ABNT5101!N:N)</f>
        <v>-</v>
      </c>
      <c r="BB892" s="131">
        <f>_xlfn.XLOOKUP(I892,ABNT5101!$I:$I,ABNT5101!O:O)</f>
        <v>16</v>
      </c>
      <c r="BC892" s="18" t="str">
        <f t="shared" si="449"/>
        <v>ATENDE</v>
      </c>
      <c r="BD892" s="19">
        <f t="shared" si="450"/>
        <v>8.2000000000000073E-2</v>
      </c>
      <c r="BE892" s="19">
        <f t="shared" si="451"/>
        <v>0.16666666666666674</v>
      </c>
      <c r="BF892" s="19" t="str">
        <f t="shared" si="452"/>
        <v>-</v>
      </c>
      <c r="BG892" s="35">
        <v>10.82</v>
      </c>
      <c r="BH892" s="35">
        <v>0.21</v>
      </c>
      <c r="BI892" s="20"/>
      <c r="BJ892" s="20"/>
      <c r="BK892" s="21"/>
      <c r="BL892" s="20"/>
      <c r="BM892" s="18" t="str">
        <f t="shared" si="453"/>
        <v>ATENDE</v>
      </c>
      <c r="BN892" s="18" t="str">
        <f t="shared" si="454"/>
        <v>ATENDE</v>
      </c>
      <c r="BO892" s="18" t="str">
        <f t="shared" si="455"/>
        <v>ATENDE</v>
      </c>
      <c r="BP892" s="18" t="str">
        <f t="shared" si="456"/>
        <v>ATENDE</v>
      </c>
      <c r="BQ892" s="22" t="str">
        <f t="shared" si="457"/>
        <v>C4</v>
      </c>
      <c r="BR892" s="22" t="str">
        <f t="shared" si="486"/>
        <v>P6</v>
      </c>
      <c r="BS892" s="23">
        <f t="shared" si="458"/>
        <v>1.7333333333333329</v>
      </c>
      <c r="BT892" s="20">
        <v>8.1999999999999993</v>
      </c>
      <c r="BU892" s="20">
        <v>1.59</v>
      </c>
      <c r="BV892" s="132">
        <f>IF(BR892="-","-",_xlfn.XLOOKUP(BR892,ABNT5101!$B$4:$B$9,ABNT5101!$C$4:$C$9))</f>
        <v>3</v>
      </c>
      <c r="BW892" s="132">
        <f>IF(BR892="-","-",_xlfn.XLOOKUP(BR892,ABNT5101!$B$4:$B$9,ABNT5101!$D$4:$D$9))</f>
        <v>0.6</v>
      </c>
      <c r="BX892" s="18" t="str">
        <f t="shared" si="459"/>
        <v>ATENDE</v>
      </c>
      <c r="BY892" s="18" t="str">
        <f t="shared" si="460"/>
        <v>ATENDE</v>
      </c>
      <c r="BZ892" s="18" t="str">
        <f t="shared" si="461"/>
        <v>ATENDE</v>
      </c>
      <c r="CA892" s="22" t="str">
        <f t="shared" si="485"/>
        <v>P6</v>
      </c>
      <c r="CB892" s="23">
        <f t="shared" si="462"/>
        <v>0.34999999999999987</v>
      </c>
      <c r="CC892" s="22">
        <v>4.05</v>
      </c>
      <c r="CD892" s="22">
        <v>1.17</v>
      </c>
      <c r="CE892" s="130">
        <f>IF(CA892="-","-",_xlfn.XLOOKUP(CA892,ABNT5101!$B$4:$B$9,ABNT5101!$C$4:$C$9))</f>
        <v>3</v>
      </c>
      <c r="CF892" s="130">
        <f>IF(CA892="-","-",_xlfn.XLOOKUP(CA892,ABNT5101!$B$4:$B$9,ABNT5101!$D$4:$D$9))</f>
        <v>0.6</v>
      </c>
      <c r="CG892" s="18" t="str">
        <f t="shared" si="463"/>
        <v>ATENDE</v>
      </c>
      <c r="CH892" s="18" t="str">
        <f t="shared" si="464"/>
        <v>ATENDE</v>
      </c>
      <c r="CI892" s="18" t="str">
        <f t="shared" si="465"/>
        <v>ATENDE</v>
      </c>
      <c r="CJ892" s="133" t="str">
        <f>_xlfn.XLOOKUP(CK892,'Banco de dados'!$B:$B,'Banco de dados'!$D:$D)</f>
        <v>TECNOWATT</v>
      </c>
      <c r="CK892" s="36" t="s">
        <v>826</v>
      </c>
      <c r="CL892" s="24" t="str">
        <f>_xlfn.XLOOKUP(CK892,'Banco de dados'!$B:$B,'Banco de dados'!$E:$E)</f>
        <v>SIGSAGPTLRRSSNDL_40W_50IBBRS
1-10C1MUN6.5</v>
      </c>
      <c r="CM892" s="24"/>
      <c r="CN892" s="24" t="e">
        <f>IF(CM892="-","-",_xlfn.XLOOKUP(CM892,'Banco de dados'!$B:$B,'Banco de dados'!$E:$E))</f>
        <v>#N/A</v>
      </c>
      <c r="CO892" s="26">
        <f t="shared" si="479"/>
        <v>1</v>
      </c>
      <c r="CP892" s="24">
        <f>_xlfn.XLOOKUP(CK892,'Banco de dados'!$B:$B,'Banco de dados'!$H:$H)</f>
        <v>40</v>
      </c>
      <c r="CQ892" s="24">
        <f>_xlfn.XLOOKUP(CM892,'Banco de dados'!$B:$B,'Banco de dados'!$H:$H)</f>
        <v>0</v>
      </c>
      <c r="CR892" s="24">
        <f>_xlfn.XLOOKUP(CK892,'Banco de dados'!$B:$B,'Banco de dados'!$F:$F)</f>
        <v>6641</v>
      </c>
      <c r="CS892" s="24">
        <f>_xlfn.XLOOKUP(CM892,'Banco de dados'!$B:$B,'Banco de dados'!$F:$F)</f>
        <v>0</v>
      </c>
      <c r="CT892" s="25">
        <v>0</v>
      </c>
      <c r="CU892" s="25"/>
      <c r="CV892" s="24" t="str">
        <f>IF(AI892&lt;=0.5,"Curto I",IF(AND(AI892&gt;='Braços de IP'!$B$9,AI892&lt;='Braços de IP'!$D$9),'Braços de IP'!$E$9,IF(AND(AI892&gt;='Braços de IP'!$B$10,AI892&lt;='Braços de IP'!$D$10),'Braços de IP'!$E$10,IF(AND(AI892&gt;='Braços de IP'!$B$11,AI892&lt;='Braços de IP'!$D$11),'Braços de IP'!$E$11,IF(AND(AI892&gt;='Braços de IP'!$B$12,AI892&lt;='Braços de IP'!$D$12),'Braços de IP'!$E$12,IF(AND(AI892&gt;='Braços de IP'!$B$13,AI892&lt;='Braços de IP'!$D$13),'Braços de IP'!$E$13,IF(AND(AI892&gt;='Braços de IP'!$B$14,AI892&lt;='Braços de IP'!$D$14),'Braços de IP'!$E$14,"ERRO")))))))</f>
        <v>Curto II</v>
      </c>
      <c r="CW892" s="25"/>
      <c r="CX892" s="24" t="str">
        <f>IF($CW892="","",VLOOKUP($CW892,'Braços de IP'!$E$9:$I$15,2,0))</f>
        <v/>
      </c>
      <c r="CY892" s="27" t="str">
        <f>IF($CW892="","",VLOOKUP($CW892,'Braços de IP'!$E$9:$I$15,5,0))</f>
        <v/>
      </c>
      <c r="CZ892" s="24"/>
      <c r="DA892" s="24"/>
      <c r="DB892" s="24"/>
      <c r="DC892" s="24"/>
      <c r="DD892" s="24"/>
      <c r="DE892" s="24"/>
      <c r="DF892" s="28">
        <f t="shared" si="480"/>
        <v>40</v>
      </c>
      <c r="DG892" s="29">
        <f t="shared" si="481"/>
        <v>100</v>
      </c>
      <c r="DH892" s="28">
        <f t="shared" si="482"/>
        <v>140</v>
      </c>
      <c r="DI892" s="30">
        <f t="shared" si="483"/>
        <v>0.6</v>
      </c>
      <c r="DJ892" s="31"/>
      <c r="DK892" s="32"/>
      <c r="DL892" s="15" t="s">
        <v>141</v>
      </c>
      <c r="DM892" s="15"/>
      <c r="DO892" s="33">
        <f t="shared" si="484"/>
        <v>0.65811965811965811</v>
      </c>
    </row>
    <row r="893" spans="3:119" ht="15.75" hidden="1" customHeight="1" x14ac:dyDescent="0.3">
      <c r="C893" t="s">
        <v>1006</v>
      </c>
      <c r="D893" s="15">
        <v>298</v>
      </c>
      <c r="E893" s="15" t="s">
        <v>132</v>
      </c>
      <c r="F893" s="15" t="s">
        <v>471</v>
      </c>
      <c r="G893" s="15">
        <v>-30.001259449999999</v>
      </c>
      <c r="H893" s="15">
        <v>-50.151004389999997</v>
      </c>
      <c r="I893" s="15" t="s">
        <v>134</v>
      </c>
      <c r="J893" s="15" t="s">
        <v>135</v>
      </c>
      <c r="K893" s="15" t="s">
        <v>136</v>
      </c>
      <c r="L893" s="15" t="s">
        <v>148</v>
      </c>
      <c r="M893" s="15">
        <v>150</v>
      </c>
      <c r="N893" s="15">
        <v>22</v>
      </c>
      <c r="O893" s="15">
        <v>0</v>
      </c>
      <c r="P893" s="15">
        <f t="shared" si="478"/>
        <v>300</v>
      </c>
      <c r="Q893" s="20">
        <v>2</v>
      </c>
      <c r="R893" s="16">
        <v>3</v>
      </c>
      <c r="S893" s="16">
        <v>8</v>
      </c>
      <c r="T893" s="15"/>
      <c r="U893" s="15"/>
      <c r="V893" s="15">
        <v>0</v>
      </c>
      <c r="W893" s="15">
        <v>3</v>
      </c>
      <c r="X893" s="15">
        <v>0</v>
      </c>
      <c r="Y893" s="15">
        <v>0</v>
      </c>
      <c r="Z893" s="15">
        <v>0</v>
      </c>
      <c r="AA893" s="15">
        <v>0</v>
      </c>
      <c r="AB893" s="15">
        <v>0</v>
      </c>
      <c r="AC893" s="15" t="s">
        <v>138</v>
      </c>
      <c r="AD893" s="15" t="s">
        <v>139</v>
      </c>
      <c r="AE893" s="15">
        <v>31.6</v>
      </c>
      <c r="AF893" s="15">
        <v>7</v>
      </c>
      <c r="AG893" s="15">
        <v>1</v>
      </c>
      <c r="AH893" s="15">
        <v>0.3</v>
      </c>
      <c r="AI893" s="15">
        <v>1.3</v>
      </c>
      <c r="AJ893" s="16">
        <f t="shared" si="446"/>
        <v>1</v>
      </c>
      <c r="AK893" s="16" t="s">
        <v>135</v>
      </c>
      <c r="AL893" s="16" t="s">
        <v>135</v>
      </c>
      <c r="AM893" s="15" t="s">
        <v>140</v>
      </c>
      <c r="AN893" s="16">
        <f t="shared" si="447"/>
        <v>2</v>
      </c>
      <c r="AO893" s="16">
        <v>0</v>
      </c>
      <c r="AP893" s="16">
        <v>0</v>
      </c>
      <c r="AQ893" s="16">
        <v>0</v>
      </c>
      <c r="AR893" s="16">
        <v>0</v>
      </c>
      <c r="AS893" s="16">
        <v>0</v>
      </c>
      <c r="AT893" s="16" t="s">
        <v>135</v>
      </c>
      <c r="AU893" s="17">
        <f t="shared" si="448"/>
        <v>0</v>
      </c>
      <c r="AV893" s="17"/>
      <c r="AW893" s="17">
        <f>VLOOKUP(I893,ABNT5101!$I$3:$J$9,2)</f>
        <v>7.5</v>
      </c>
      <c r="AX893" s="17">
        <f>VLOOKUP(I893,ABNT5101!$I$3:$M$9,5)</f>
        <v>0.18</v>
      </c>
      <c r="AY893" s="131" t="str">
        <f>_xlfn.XLOOKUP(I893,ABNT5101!$I:$I,ABNT5101!$L:$L)</f>
        <v>-</v>
      </c>
      <c r="AZ893" s="131">
        <f>_xlfn.XLOOKUP(I893,ABNT5101!$I:$I,ABNT5101!M:M)</f>
        <v>0.18</v>
      </c>
      <c r="BA893" s="131" t="str">
        <f>_xlfn.XLOOKUP(I893,ABNT5101!$I:$I,ABNT5101!N:N)</f>
        <v>-</v>
      </c>
      <c r="BB893" s="131">
        <f>_xlfn.XLOOKUP(I893,ABNT5101!$I:$I,ABNT5101!O:O)</f>
        <v>16</v>
      </c>
      <c r="BC893" s="18" t="str">
        <f t="shared" si="449"/>
        <v>ATENDE</v>
      </c>
      <c r="BD893" s="19">
        <f t="shared" si="450"/>
        <v>0.2693333333333332</v>
      </c>
      <c r="BE893" s="19">
        <f t="shared" si="451"/>
        <v>1.3333333333333335</v>
      </c>
      <c r="BF893" s="19" t="str">
        <f t="shared" si="452"/>
        <v>-</v>
      </c>
      <c r="BG893" s="20">
        <v>9.52</v>
      </c>
      <c r="BH893" s="20">
        <v>0.42</v>
      </c>
      <c r="BI893" s="20"/>
      <c r="BJ893" s="20"/>
      <c r="BK893" s="21"/>
      <c r="BL893" s="20"/>
      <c r="BM893" s="18" t="str">
        <f t="shared" si="453"/>
        <v>ATENDE</v>
      </c>
      <c r="BN893" s="18" t="str">
        <f t="shared" si="454"/>
        <v>ATENDE</v>
      </c>
      <c r="BO893" s="18" t="str">
        <f t="shared" si="455"/>
        <v>ATENDE</v>
      </c>
      <c r="BP893" s="18" t="str">
        <f t="shared" si="456"/>
        <v>ATENDE</v>
      </c>
      <c r="BQ893" s="22" t="str">
        <f t="shared" si="457"/>
        <v>C5</v>
      </c>
      <c r="BR893" s="22" t="str">
        <f t="shared" si="486"/>
        <v>P6</v>
      </c>
      <c r="BS893" s="23">
        <f t="shared" si="458"/>
        <v>1.4933333333333336</v>
      </c>
      <c r="BT893" s="20">
        <v>7.48</v>
      </c>
      <c r="BU893" s="20">
        <v>2.92</v>
      </c>
      <c r="BV893" s="132">
        <f>IF(BR893="-","-",_xlfn.XLOOKUP(BR893,ABNT5101!$B$4:$B$9,ABNT5101!$C$4:$C$9))</f>
        <v>3</v>
      </c>
      <c r="BW893" s="132">
        <f>IF(BR893="-","-",_xlfn.XLOOKUP(BR893,ABNT5101!$B$4:$B$9,ABNT5101!$D$4:$D$9))</f>
        <v>0.6</v>
      </c>
      <c r="BX893" s="18" t="str">
        <f t="shared" si="459"/>
        <v>ATENDE</v>
      </c>
      <c r="BY893" s="18" t="str">
        <f t="shared" si="460"/>
        <v>ATENDE</v>
      </c>
      <c r="BZ893" s="18" t="str">
        <f t="shared" si="461"/>
        <v>ATENDE</v>
      </c>
      <c r="CA893" s="22" t="str">
        <f t="shared" si="485"/>
        <v>P6</v>
      </c>
      <c r="CB893" s="23">
        <f t="shared" si="462"/>
        <v>0.3600000000000001</v>
      </c>
      <c r="CC893" s="22">
        <v>4.08</v>
      </c>
      <c r="CD893" s="22">
        <v>2.0699999999999998</v>
      </c>
      <c r="CE893" s="130">
        <f>IF(CA893="-","-",_xlfn.XLOOKUP(CA893,ABNT5101!$B$4:$B$9,ABNT5101!$C$4:$C$9))</f>
        <v>3</v>
      </c>
      <c r="CF893" s="130">
        <f>IF(CA893="-","-",_xlfn.XLOOKUP(CA893,ABNT5101!$B$4:$B$9,ABNT5101!$D$4:$D$9))</f>
        <v>0.6</v>
      </c>
      <c r="CG893" s="18" t="str">
        <f t="shared" si="463"/>
        <v>ATENDE</v>
      </c>
      <c r="CH893" s="18" t="str">
        <f t="shared" si="464"/>
        <v>ATENDE</v>
      </c>
      <c r="CI893" s="18" t="str">
        <f t="shared" si="465"/>
        <v>ATENDE</v>
      </c>
      <c r="CJ893" s="133" t="str">
        <f>_xlfn.XLOOKUP(CK893,'Banco de dados'!$B:$B,'Banco de dados'!$D:$D)</f>
        <v>LEDSTAR</v>
      </c>
      <c r="CK893" s="25" t="s">
        <v>709</v>
      </c>
      <c r="CL893" s="24" t="str">
        <f>_xlfn.XLOOKUP(CK893,'Banco de dados'!$B:$B,'Banco de dados'!$E:$E)</f>
        <v>LUM LED SL VT 9.1 35W</v>
      </c>
      <c r="CM893" s="24"/>
      <c r="CN893" s="24" t="e">
        <f>IF(CM893="-","-",_xlfn.XLOOKUP(CM893,'Banco de dados'!$B:$B,'Banco de dados'!$E:$E))</f>
        <v>#N/A</v>
      </c>
      <c r="CO893" s="26">
        <f t="shared" si="479"/>
        <v>1</v>
      </c>
      <c r="CP893" s="24">
        <f>_xlfn.XLOOKUP(CK893,'Banco de dados'!$B:$B,'Banco de dados'!$H:$H)</f>
        <v>35</v>
      </c>
      <c r="CQ893" s="24" t="e">
        <f>_xlfn.XLOOKUP(CM893,'Banco de dados'!$B:$B,'Banco de dados'!$H:$H)</f>
        <v>#N/A</v>
      </c>
      <c r="CR893" s="24">
        <f>_xlfn.XLOOKUP(CK893,'Banco de dados'!$B:$B,'Banco de dados'!$F:$F)</f>
        <v>5955.62</v>
      </c>
      <c r="CS893" s="24">
        <f>_xlfn.XLOOKUP(CM893,'Banco de dados'!$B:$B,'Banco de dados'!$F:$F)</f>
        <v>0</v>
      </c>
      <c r="CT893" s="25">
        <v>0</v>
      </c>
      <c r="CU893" s="25"/>
      <c r="CV893" s="24" t="str">
        <f>IF(AI893&lt;=0.5,"Curto I",IF(AND(AI893&gt;='Braços de IP'!$B$9,AI893&lt;='Braços de IP'!$D$9),'Braços de IP'!$E$9,IF(AND(AI893&gt;='Braços de IP'!$B$10,AI893&lt;='Braços de IP'!$D$10),'Braços de IP'!$E$10,IF(AND(AI893&gt;='Braços de IP'!$B$11,AI893&lt;='Braços de IP'!$D$11),'Braços de IP'!$E$11,IF(AND(AI893&gt;='Braços de IP'!$B$12,AI893&lt;='Braços de IP'!$D$12),'Braços de IP'!$E$12,IF(AND(AI893&gt;='Braços de IP'!$B$13,AI893&lt;='Braços de IP'!$D$13),'Braços de IP'!$E$13,IF(AND(AI893&gt;='Braços de IP'!$B$14,AI893&lt;='Braços de IP'!$D$14),'Braços de IP'!$E$14,"ERRO")))))))</f>
        <v>Curto II</v>
      </c>
      <c r="CW893" s="25"/>
      <c r="CX893" s="24" t="str">
        <f>IF($CW893="","",VLOOKUP($CW893,'Braços de IP'!$E$9:$I$15,2,0))</f>
        <v/>
      </c>
      <c r="CY893" s="27" t="str">
        <f>IF($CW893="","",VLOOKUP($CW893,'Braços de IP'!$E$9:$I$15,5,0))</f>
        <v/>
      </c>
      <c r="CZ893" s="24"/>
      <c r="DA893" s="24"/>
      <c r="DB893" s="24"/>
      <c r="DC893" s="24"/>
      <c r="DD893" s="24"/>
      <c r="DE893" s="24"/>
      <c r="DF893" s="28">
        <f t="shared" si="480"/>
        <v>35</v>
      </c>
      <c r="DG893" s="29">
        <f t="shared" si="481"/>
        <v>150</v>
      </c>
      <c r="DH893" s="28">
        <f t="shared" si="482"/>
        <v>185</v>
      </c>
      <c r="DI893" s="30">
        <f t="shared" si="483"/>
        <v>0.76666666666666661</v>
      </c>
      <c r="DJ893" s="31"/>
      <c r="DK893" s="32"/>
      <c r="DL893" s="15" t="s">
        <v>141</v>
      </c>
      <c r="DM893" s="15"/>
      <c r="DO893" s="33">
        <f t="shared" si="484"/>
        <v>0.79651162790697672</v>
      </c>
    </row>
    <row r="894" spans="3:119" ht="15.75" hidden="1" customHeight="1" x14ac:dyDescent="0.3">
      <c r="C894" t="s">
        <v>1006</v>
      </c>
      <c r="D894" s="15">
        <v>298</v>
      </c>
      <c r="E894" s="15" t="s">
        <v>132</v>
      </c>
      <c r="F894" s="15" t="s">
        <v>471</v>
      </c>
      <c r="G894" s="15">
        <v>-30.001259449999999</v>
      </c>
      <c r="H894" s="15">
        <v>-50.151004389999997</v>
      </c>
      <c r="I894" s="15" t="s">
        <v>134</v>
      </c>
      <c r="J894" s="15" t="s">
        <v>135</v>
      </c>
      <c r="K894" s="15" t="s">
        <v>136</v>
      </c>
      <c r="L894" s="15" t="s">
        <v>148</v>
      </c>
      <c r="M894" s="15">
        <v>150</v>
      </c>
      <c r="N894" s="15">
        <v>22</v>
      </c>
      <c r="O894" s="15">
        <v>0</v>
      </c>
      <c r="P894" s="15">
        <f t="shared" si="478"/>
        <v>300</v>
      </c>
      <c r="Q894" s="20">
        <v>2</v>
      </c>
      <c r="R894" s="16">
        <v>3</v>
      </c>
      <c r="S894" s="16">
        <v>8</v>
      </c>
      <c r="T894" s="15"/>
      <c r="U894" s="15"/>
      <c r="V894" s="15">
        <v>0</v>
      </c>
      <c r="W894" s="15">
        <v>3</v>
      </c>
      <c r="X894" s="15">
        <v>0</v>
      </c>
      <c r="Y894" s="15">
        <v>0</v>
      </c>
      <c r="Z894" s="15">
        <v>0</v>
      </c>
      <c r="AA894" s="15">
        <v>0</v>
      </c>
      <c r="AB894" s="15">
        <v>0</v>
      </c>
      <c r="AC894" s="15" t="s">
        <v>138</v>
      </c>
      <c r="AD894" s="15" t="s">
        <v>139</v>
      </c>
      <c r="AE894" s="15">
        <v>31.6</v>
      </c>
      <c r="AF894" s="15">
        <v>7</v>
      </c>
      <c r="AG894" s="15">
        <v>1</v>
      </c>
      <c r="AH894" s="15">
        <v>0.3</v>
      </c>
      <c r="AI894" s="15">
        <v>1.3</v>
      </c>
      <c r="AJ894" s="16">
        <f t="shared" si="446"/>
        <v>1</v>
      </c>
      <c r="AK894" s="16" t="s">
        <v>135</v>
      </c>
      <c r="AL894" s="16" t="s">
        <v>135</v>
      </c>
      <c r="AM894" s="15" t="s">
        <v>140</v>
      </c>
      <c r="AN894" s="16">
        <f t="shared" si="447"/>
        <v>2</v>
      </c>
      <c r="AO894" s="16">
        <v>0</v>
      </c>
      <c r="AP894" s="16">
        <v>0</v>
      </c>
      <c r="AQ894" s="16">
        <v>0</v>
      </c>
      <c r="AR894" s="16">
        <v>0</v>
      </c>
      <c r="AS894" s="16">
        <v>0</v>
      </c>
      <c r="AT894" s="16" t="s">
        <v>135</v>
      </c>
      <c r="AU894" s="17">
        <f t="shared" si="448"/>
        <v>0</v>
      </c>
      <c r="AV894" s="17"/>
      <c r="AW894" s="17">
        <f>VLOOKUP(I894,ABNT5101!$I$3:$J$9,2)</f>
        <v>7.5</v>
      </c>
      <c r="AX894" s="17">
        <f>VLOOKUP(I894,ABNT5101!$I$3:$M$9,5)</f>
        <v>0.18</v>
      </c>
      <c r="AY894" s="131" t="str">
        <f>_xlfn.XLOOKUP(I894,ABNT5101!$I:$I,ABNT5101!$L:$L)</f>
        <v>-</v>
      </c>
      <c r="AZ894" s="131">
        <f>_xlfn.XLOOKUP(I894,ABNT5101!$I:$I,ABNT5101!M:M)</f>
        <v>0.18</v>
      </c>
      <c r="BA894" s="131" t="str">
        <f>_xlfn.XLOOKUP(I894,ABNT5101!$I:$I,ABNT5101!N:N)</f>
        <v>-</v>
      </c>
      <c r="BB894" s="131">
        <f>_xlfn.XLOOKUP(I894,ABNT5101!$I:$I,ABNT5101!O:O)</f>
        <v>16</v>
      </c>
      <c r="BC894" s="18" t="str">
        <f t="shared" si="449"/>
        <v>ATENDE</v>
      </c>
      <c r="BD894" s="19">
        <f t="shared" si="450"/>
        <v>0.19199999999999995</v>
      </c>
      <c r="BE894" s="19">
        <f t="shared" si="451"/>
        <v>1.7222222222222223</v>
      </c>
      <c r="BF894" s="19" t="str">
        <f t="shared" si="452"/>
        <v>-</v>
      </c>
      <c r="BG894" s="20">
        <v>8.94</v>
      </c>
      <c r="BH894" s="20">
        <v>0.49</v>
      </c>
      <c r="BI894" s="20"/>
      <c r="BJ894" s="20"/>
      <c r="BK894" s="21"/>
      <c r="BL894" s="20"/>
      <c r="BM894" s="18" t="str">
        <f t="shared" si="453"/>
        <v>ATENDE</v>
      </c>
      <c r="BN894" s="18" t="str">
        <f t="shared" si="454"/>
        <v>ATENDE</v>
      </c>
      <c r="BO894" s="18" t="str">
        <f t="shared" si="455"/>
        <v>ATENDE</v>
      </c>
      <c r="BP894" s="18" t="str">
        <f t="shared" si="456"/>
        <v>ATENDE</v>
      </c>
      <c r="BQ894" s="22" t="str">
        <f t="shared" si="457"/>
        <v>C5</v>
      </c>
      <c r="BR894" s="22" t="str">
        <f t="shared" si="486"/>
        <v>P6</v>
      </c>
      <c r="BS894" s="23">
        <f t="shared" si="458"/>
        <v>0.96333333333333315</v>
      </c>
      <c r="BT894" s="20">
        <v>5.89</v>
      </c>
      <c r="BU894" s="20">
        <v>1.1399999999999999</v>
      </c>
      <c r="BV894" s="132">
        <f>IF(BR894="-","-",_xlfn.XLOOKUP(BR894,ABNT5101!$B$4:$B$9,ABNT5101!$C$4:$C$9))</f>
        <v>3</v>
      </c>
      <c r="BW894" s="132">
        <f>IF(BR894="-","-",_xlfn.XLOOKUP(BR894,ABNT5101!$B$4:$B$9,ABNT5101!$D$4:$D$9))</f>
        <v>0.6</v>
      </c>
      <c r="BX894" s="18" t="str">
        <f t="shared" si="459"/>
        <v>ATENDE</v>
      </c>
      <c r="BY894" s="18" t="str">
        <f t="shared" si="460"/>
        <v>ATENDE</v>
      </c>
      <c r="BZ894" s="18" t="str">
        <f t="shared" si="461"/>
        <v>ATENDE</v>
      </c>
      <c r="CA894" s="22" t="str">
        <f t="shared" si="485"/>
        <v>P6</v>
      </c>
      <c r="CB894" s="23">
        <f t="shared" si="462"/>
        <v>0.35333333333333328</v>
      </c>
      <c r="CC894" s="22">
        <v>4.0599999999999996</v>
      </c>
      <c r="CD894" s="22">
        <v>2.56</v>
      </c>
      <c r="CE894" s="130">
        <f>IF(CA894="-","-",_xlfn.XLOOKUP(CA894,ABNT5101!$B$4:$B$9,ABNT5101!$C$4:$C$9))</f>
        <v>3</v>
      </c>
      <c r="CF894" s="130">
        <f>IF(CA894="-","-",_xlfn.XLOOKUP(CA894,ABNT5101!$B$4:$B$9,ABNT5101!$D$4:$D$9))</f>
        <v>0.6</v>
      </c>
      <c r="CG894" s="18" t="str">
        <f t="shared" si="463"/>
        <v>ATENDE</v>
      </c>
      <c r="CH894" s="18" t="str">
        <f t="shared" si="464"/>
        <v>ATENDE</v>
      </c>
      <c r="CI894" s="18" t="str">
        <f t="shared" si="465"/>
        <v>ATENDE</v>
      </c>
      <c r="CJ894" s="133" t="str">
        <f>_xlfn.XLOOKUP(CK894,'Banco de dados'!$B:$B,'Banco de dados'!$D:$D)</f>
        <v>SX LIGHTING</v>
      </c>
      <c r="CK894" s="25" t="s">
        <v>801</v>
      </c>
      <c r="CL894" s="24" t="str">
        <f>_xlfn.XLOOKUP(CK894,'Banco de dados'!$B:$B,'Banco de dados'!$E:$E)</f>
        <v>SXINEVO030K40L12CZF7PHF</v>
      </c>
      <c r="CM894" s="24"/>
      <c r="CN894" s="24" t="e">
        <f>IF(CM894="-","-",_xlfn.XLOOKUP(CM894,'Banco de dados'!$B:$B,'Banco de dados'!$E:$E))</f>
        <v>#N/A</v>
      </c>
      <c r="CO894" s="26">
        <f t="shared" si="479"/>
        <v>1</v>
      </c>
      <c r="CP894" s="24">
        <f>_xlfn.XLOOKUP(CK894,'Banco de dados'!$B:$B,'Banco de dados'!$H:$H)</f>
        <v>31</v>
      </c>
      <c r="CQ894" s="24" t="e">
        <f>_xlfn.XLOOKUP(CM894,'Banco de dados'!$B:$B,'Banco de dados'!$H:$H)</f>
        <v>#N/A</v>
      </c>
      <c r="CR894" s="24">
        <f>_xlfn.XLOOKUP(CK894,'Banco de dados'!$B:$B,'Banco de dados'!$F:$F)</f>
        <v>5270</v>
      </c>
      <c r="CS894" s="24">
        <f>_xlfn.XLOOKUP(CM894,'Banco de dados'!$B:$B,'Banco de dados'!$F:$F)</f>
        <v>0</v>
      </c>
      <c r="CT894" s="25">
        <v>0</v>
      </c>
      <c r="CU894" s="25">
        <v>5</v>
      </c>
      <c r="CV894" s="24" t="str">
        <f>IF(AI894&lt;=0.5,"Curto I",IF(AND(AI894&gt;='Braços de IP'!$B$9,AI894&lt;='Braços de IP'!$D$9),'Braços de IP'!$E$9,IF(AND(AI894&gt;='Braços de IP'!$B$10,AI894&lt;='Braços de IP'!$D$10),'Braços de IP'!$E$10,IF(AND(AI894&gt;='Braços de IP'!$B$11,AI894&lt;='Braços de IP'!$D$11),'Braços de IP'!$E$11,IF(AND(AI894&gt;='Braços de IP'!$B$12,AI894&lt;='Braços de IP'!$D$12),'Braços de IP'!$E$12,IF(AND(AI894&gt;='Braços de IP'!$B$13,AI894&lt;='Braços de IP'!$D$13),'Braços de IP'!$E$13,IF(AND(AI894&gt;='Braços de IP'!$B$14,AI894&lt;='Braços de IP'!$D$14),'Braços de IP'!$E$14,"ERRO")))))))</f>
        <v>Curto II</v>
      </c>
      <c r="CW894" s="25"/>
      <c r="CX894" s="24" t="str">
        <f>IF($CW894="","",VLOOKUP($CW894,'Braços de IP'!$E$9:$I$15,2,0))</f>
        <v/>
      </c>
      <c r="CY894" s="27" t="str">
        <f>IF($CW894="","",VLOOKUP($CW894,'Braços de IP'!$E$9:$I$15,5,0))</f>
        <v/>
      </c>
      <c r="CZ894" s="24"/>
      <c r="DA894" s="24"/>
      <c r="DB894" s="24"/>
      <c r="DC894" s="24"/>
      <c r="DD894" s="24"/>
      <c r="DE894" s="24"/>
      <c r="DF894" s="28">
        <f t="shared" si="480"/>
        <v>31</v>
      </c>
      <c r="DG894" s="29">
        <f t="shared" si="481"/>
        <v>150</v>
      </c>
      <c r="DH894" s="28">
        <f t="shared" si="482"/>
        <v>181</v>
      </c>
      <c r="DI894" s="30">
        <f t="shared" si="483"/>
        <v>0.79333333333333333</v>
      </c>
      <c r="DJ894" s="31"/>
      <c r="DK894" s="32"/>
      <c r="DL894" s="15" t="s">
        <v>141</v>
      </c>
      <c r="DM894" s="15"/>
      <c r="DO894" s="33">
        <f t="shared" si="484"/>
        <v>0.81976744186046513</v>
      </c>
    </row>
    <row r="895" spans="3:119" ht="15.75" hidden="1" customHeight="1" x14ac:dyDescent="0.3">
      <c r="C895" t="s">
        <v>1006</v>
      </c>
      <c r="D895" s="15">
        <v>298</v>
      </c>
      <c r="E895" s="15" t="s">
        <v>132</v>
      </c>
      <c r="F895" s="15" t="s">
        <v>471</v>
      </c>
      <c r="G895" s="15">
        <v>-30.001259449999999</v>
      </c>
      <c r="H895" s="15">
        <v>-50.151004389999997</v>
      </c>
      <c r="I895" s="15" t="s">
        <v>134</v>
      </c>
      <c r="J895" s="15" t="s">
        <v>135</v>
      </c>
      <c r="K895" s="15" t="s">
        <v>136</v>
      </c>
      <c r="L895" s="15" t="s">
        <v>148</v>
      </c>
      <c r="M895" s="15">
        <v>150</v>
      </c>
      <c r="N895" s="15">
        <v>22</v>
      </c>
      <c r="O895" s="15">
        <v>0</v>
      </c>
      <c r="P895" s="15">
        <f t="shared" si="478"/>
        <v>300</v>
      </c>
      <c r="Q895" s="20">
        <v>2</v>
      </c>
      <c r="R895" s="16">
        <v>3</v>
      </c>
      <c r="S895" s="16">
        <v>8</v>
      </c>
      <c r="T895" s="15"/>
      <c r="U895" s="15"/>
      <c r="V895" s="15">
        <v>0</v>
      </c>
      <c r="W895" s="15">
        <v>3</v>
      </c>
      <c r="X895" s="15">
        <v>0</v>
      </c>
      <c r="Y895" s="15">
        <v>0</v>
      </c>
      <c r="Z895" s="15">
        <v>0</v>
      </c>
      <c r="AA895" s="15">
        <v>0</v>
      </c>
      <c r="AB895" s="15">
        <v>0</v>
      </c>
      <c r="AC895" s="15" t="s">
        <v>138</v>
      </c>
      <c r="AD895" s="15" t="s">
        <v>139</v>
      </c>
      <c r="AE895" s="15">
        <v>31.6</v>
      </c>
      <c r="AF895" s="15">
        <v>7</v>
      </c>
      <c r="AG895" s="15">
        <v>1</v>
      </c>
      <c r="AH895" s="15">
        <v>0.3</v>
      </c>
      <c r="AI895" s="15">
        <v>1.3</v>
      </c>
      <c r="AJ895" s="16">
        <f t="shared" si="446"/>
        <v>1</v>
      </c>
      <c r="AK895" s="16" t="s">
        <v>135</v>
      </c>
      <c r="AL895" s="16" t="s">
        <v>135</v>
      </c>
      <c r="AM895" s="15" t="s">
        <v>140</v>
      </c>
      <c r="AN895" s="16">
        <f t="shared" si="447"/>
        <v>2</v>
      </c>
      <c r="AO895" s="16">
        <v>0</v>
      </c>
      <c r="AP895" s="16">
        <v>0</v>
      </c>
      <c r="AQ895" s="16">
        <v>0</v>
      </c>
      <c r="AR895" s="16">
        <v>0</v>
      </c>
      <c r="AS895" s="16">
        <v>0</v>
      </c>
      <c r="AT895" s="16" t="s">
        <v>135</v>
      </c>
      <c r="AU895" s="17">
        <f t="shared" si="448"/>
        <v>0</v>
      </c>
      <c r="AV895" s="17"/>
      <c r="AW895" s="17">
        <f>VLOOKUP(I895,ABNT5101!$I$3:$J$9,2)</f>
        <v>7.5</v>
      </c>
      <c r="AX895" s="17">
        <f>VLOOKUP(I895,ABNT5101!$I$3:$M$9,5)</f>
        <v>0.18</v>
      </c>
      <c r="AY895" s="131" t="str">
        <f>_xlfn.XLOOKUP(I895,ABNT5101!$I:$I,ABNT5101!$L:$L)</f>
        <v>-</v>
      </c>
      <c r="AZ895" s="131">
        <f>_xlfn.XLOOKUP(I895,ABNT5101!$I:$I,ABNT5101!M:M)</f>
        <v>0.18</v>
      </c>
      <c r="BA895" s="131" t="str">
        <f>_xlfn.XLOOKUP(I895,ABNT5101!$I:$I,ABNT5101!N:N)</f>
        <v>-</v>
      </c>
      <c r="BB895" s="131">
        <f>_xlfn.XLOOKUP(I895,ABNT5101!$I:$I,ABNT5101!O:O)</f>
        <v>16</v>
      </c>
      <c r="BC895" s="18" t="str">
        <f t="shared" si="449"/>
        <v>ATENDE</v>
      </c>
      <c r="BD895" s="19">
        <f t="shared" si="450"/>
        <v>0.18933333333333335</v>
      </c>
      <c r="BE895" s="19">
        <f t="shared" si="451"/>
        <v>2.0000000000000004</v>
      </c>
      <c r="BF895" s="19" t="str">
        <f t="shared" si="452"/>
        <v>-</v>
      </c>
      <c r="BG895" s="20">
        <v>8.92</v>
      </c>
      <c r="BH895" s="20">
        <v>0.54</v>
      </c>
      <c r="BI895" s="20"/>
      <c r="BJ895" s="20"/>
      <c r="BK895" s="21"/>
      <c r="BL895" s="20"/>
      <c r="BM895" s="18" t="str">
        <f t="shared" si="453"/>
        <v>ATENDE</v>
      </c>
      <c r="BN895" s="18" t="str">
        <f t="shared" si="454"/>
        <v>ATENDE</v>
      </c>
      <c r="BO895" s="18" t="str">
        <f t="shared" si="455"/>
        <v>ATENDE</v>
      </c>
      <c r="BP895" s="18" t="str">
        <f t="shared" si="456"/>
        <v>ATENDE</v>
      </c>
      <c r="BQ895" s="22" t="str">
        <f t="shared" si="457"/>
        <v>C5</v>
      </c>
      <c r="BR895" s="22" t="str">
        <f t="shared" si="486"/>
        <v>P6</v>
      </c>
      <c r="BS895" s="23">
        <f t="shared" si="458"/>
        <v>1.29</v>
      </c>
      <c r="BT895" s="20">
        <v>6.87</v>
      </c>
      <c r="BU895" s="20">
        <v>3.37</v>
      </c>
      <c r="BV895" s="132">
        <f>IF(BR895="-","-",_xlfn.XLOOKUP(BR895,ABNT5101!$B$4:$B$9,ABNT5101!$C$4:$C$9))</f>
        <v>3</v>
      </c>
      <c r="BW895" s="132">
        <f>IF(BR895="-","-",_xlfn.XLOOKUP(BR895,ABNT5101!$B$4:$B$9,ABNT5101!$D$4:$D$9))</f>
        <v>0.6</v>
      </c>
      <c r="BX895" s="18" t="str">
        <f t="shared" si="459"/>
        <v>ATENDE</v>
      </c>
      <c r="BY895" s="18" t="str">
        <f t="shared" si="460"/>
        <v>ATENDE</v>
      </c>
      <c r="BZ895" s="18" t="str">
        <f t="shared" si="461"/>
        <v>ATENDE</v>
      </c>
      <c r="CA895" s="22" t="str">
        <f t="shared" si="485"/>
        <v>P6</v>
      </c>
      <c r="CB895" s="23">
        <f t="shared" si="462"/>
        <v>0</v>
      </c>
      <c r="CC895" s="22">
        <v>3</v>
      </c>
      <c r="CD895" s="22">
        <v>1.76</v>
      </c>
      <c r="CE895" s="130">
        <f>IF(CA895="-","-",_xlfn.XLOOKUP(CA895,ABNT5101!$B$4:$B$9,ABNT5101!$C$4:$C$9))</f>
        <v>3</v>
      </c>
      <c r="CF895" s="130">
        <f>IF(CA895="-","-",_xlfn.XLOOKUP(CA895,ABNT5101!$B$4:$B$9,ABNT5101!$D$4:$D$9))</f>
        <v>0.6</v>
      </c>
      <c r="CG895" s="18" t="str">
        <f t="shared" si="463"/>
        <v>ATENDE</v>
      </c>
      <c r="CH895" s="18" t="str">
        <f t="shared" si="464"/>
        <v>ATENDE</v>
      </c>
      <c r="CI895" s="18" t="str">
        <f t="shared" si="465"/>
        <v>ATENDE</v>
      </c>
      <c r="CJ895" s="133" t="str">
        <f>_xlfn.XLOOKUP(CK895,'Banco de dados'!$B:$B,'Banco de dados'!$D:$D)</f>
        <v>TECNOWATT</v>
      </c>
      <c r="CK895" s="25" t="s">
        <v>824</v>
      </c>
      <c r="CL895" s="24" t="str">
        <f>_xlfn.XLOOKUP(CK895,'Banco de dados'!$B:$B,'Banco de dados'!$E:$E)</f>
        <v>SIGSAGPTLRRSSNDL_30W_38IBBRS
1-10C1MUN6.5</v>
      </c>
      <c r="CM895" s="24"/>
      <c r="CN895" s="24" t="e">
        <f>IF(CM895="-","-",_xlfn.XLOOKUP(CM895,'Banco de dados'!$B:$B,'Banco de dados'!$E:$E))</f>
        <v>#N/A</v>
      </c>
      <c r="CO895" s="26">
        <f t="shared" si="479"/>
        <v>1</v>
      </c>
      <c r="CP895" s="24">
        <f>_xlfn.XLOOKUP(CK895,'Banco de dados'!$B:$B,'Banco de dados'!$H:$H)</f>
        <v>30</v>
      </c>
      <c r="CQ895" s="24" t="e">
        <f>_xlfn.XLOOKUP(CM895,'Banco de dados'!$B:$B,'Banco de dados'!$H:$H)</f>
        <v>#N/A</v>
      </c>
      <c r="CR895" s="24">
        <f>_xlfn.XLOOKUP(CK895,'Banco de dados'!$B:$B,'Banco de dados'!$F:$F)</f>
        <v>5266</v>
      </c>
      <c r="CS895" s="24">
        <f>_xlfn.XLOOKUP(CM895,'Banco de dados'!$B:$B,'Banco de dados'!$F:$F)</f>
        <v>0</v>
      </c>
      <c r="CT895" s="25">
        <v>0</v>
      </c>
      <c r="CU895" s="25"/>
      <c r="CV895" s="24" t="str">
        <f>IF(AI895&lt;=0.5,"Curto I",IF(AND(AI895&gt;='Braços de IP'!$B$9,AI895&lt;='Braços de IP'!$D$9),'Braços de IP'!$E$9,IF(AND(AI895&gt;='Braços de IP'!$B$10,AI895&lt;='Braços de IP'!$D$10),'Braços de IP'!$E$10,IF(AND(AI895&gt;='Braços de IP'!$B$11,AI895&lt;='Braços de IP'!$D$11),'Braços de IP'!$E$11,IF(AND(AI895&gt;='Braços de IP'!$B$12,AI895&lt;='Braços de IP'!$D$12),'Braços de IP'!$E$12,IF(AND(AI895&gt;='Braços de IP'!$B$13,AI895&lt;='Braços de IP'!$D$13),'Braços de IP'!$E$13,IF(AND(AI895&gt;='Braços de IP'!$B$14,AI895&lt;='Braços de IP'!$D$14),'Braços de IP'!$E$14,"ERRO")))))))</f>
        <v>Curto II</v>
      </c>
      <c r="CW895" s="25"/>
      <c r="CX895" s="24" t="str">
        <f>IF($CW895="","",VLOOKUP($CW895,'Braços de IP'!$E$9:$I$15,2,0))</f>
        <v/>
      </c>
      <c r="CY895" s="27" t="str">
        <f>IF($CW895="","",VLOOKUP($CW895,'Braços de IP'!$E$9:$I$15,5,0))</f>
        <v/>
      </c>
      <c r="CZ895" s="24"/>
      <c r="DA895" s="24"/>
      <c r="DB895" s="24"/>
      <c r="DC895" s="24"/>
      <c r="DD895" s="24"/>
      <c r="DE895" s="24"/>
      <c r="DF895" s="28">
        <f t="shared" si="480"/>
        <v>30</v>
      </c>
      <c r="DG895" s="29">
        <f t="shared" si="481"/>
        <v>150</v>
      </c>
      <c r="DH895" s="28">
        <f t="shared" si="482"/>
        <v>180</v>
      </c>
      <c r="DI895" s="30">
        <f t="shared" si="483"/>
        <v>0.8</v>
      </c>
      <c r="DJ895" s="31"/>
      <c r="DK895" s="32"/>
      <c r="DL895" s="15" t="s">
        <v>141</v>
      </c>
      <c r="DM895" s="15"/>
      <c r="DO895" s="33">
        <f t="shared" si="484"/>
        <v>0.82558139534883723</v>
      </c>
    </row>
    <row r="896" spans="3:119" ht="15.75" hidden="1" customHeight="1" x14ac:dyDescent="0.3">
      <c r="C896" t="s">
        <v>1006</v>
      </c>
      <c r="D896" s="15">
        <v>299</v>
      </c>
      <c r="E896" s="15" t="s">
        <v>132</v>
      </c>
      <c r="F896" s="15" t="s">
        <v>472</v>
      </c>
      <c r="G896" s="15">
        <v>-29.997439400000001</v>
      </c>
      <c r="H896" s="15">
        <v>-50.145535219999999</v>
      </c>
      <c r="I896" s="15" t="s">
        <v>154</v>
      </c>
      <c r="J896" s="15" t="s">
        <v>135</v>
      </c>
      <c r="K896" s="15" t="s">
        <v>136</v>
      </c>
      <c r="L896" s="15" t="s">
        <v>137</v>
      </c>
      <c r="M896" s="15">
        <v>50</v>
      </c>
      <c r="N896" s="15">
        <v>0</v>
      </c>
      <c r="O896" s="15">
        <v>0</v>
      </c>
      <c r="P896" s="15">
        <f t="shared" si="478"/>
        <v>100</v>
      </c>
      <c r="Q896" s="20">
        <v>2</v>
      </c>
      <c r="R896" s="16">
        <v>2.5</v>
      </c>
      <c r="S896" s="16">
        <v>8</v>
      </c>
      <c r="T896" s="15"/>
      <c r="U896" s="15"/>
      <c r="V896" s="15">
        <v>0</v>
      </c>
      <c r="W896" s="15">
        <v>2.5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 t="s">
        <v>138</v>
      </c>
      <c r="AD896" s="15" t="s">
        <v>139</v>
      </c>
      <c r="AE896" s="15">
        <v>34.6</v>
      </c>
      <c r="AF896" s="15">
        <v>6.8</v>
      </c>
      <c r="AG896" s="15">
        <v>1</v>
      </c>
      <c r="AH896" s="15">
        <v>0.3</v>
      </c>
      <c r="AI896" s="15">
        <v>1.3</v>
      </c>
      <c r="AJ896" s="16">
        <f t="shared" si="446"/>
        <v>1</v>
      </c>
      <c r="AK896" s="16" t="s">
        <v>135</v>
      </c>
      <c r="AL896" s="16" t="s">
        <v>135</v>
      </c>
      <c r="AM896" s="15" t="s">
        <v>140</v>
      </c>
      <c r="AN896" s="16">
        <f t="shared" si="447"/>
        <v>2</v>
      </c>
      <c r="AO896" s="16">
        <v>0</v>
      </c>
      <c r="AP896" s="16">
        <v>0</v>
      </c>
      <c r="AQ896" s="16">
        <v>0</v>
      </c>
      <c r="AR896" s="16">
        <v>0</v>
      </c>
      <c r="AS896" s="16">
        <v>0</v>
      </c>
      <c r="AT896" s="16" t="s">
        <v>135</v>
      </c>
      <c r="AU896" s="17">
        <f t="shared" si="448"/>
        <v>0</v>
      </c>
      <c r="AV896" s="17"/>
      <c r="AW896" s="17">
        <f>VLOOKUP(I896,ABNT5101!$I$3:$J$9,2)</f>
        <v>10</v>
      </c>
      <c r="AX896" s="17">
        <f>VLOOKUP(I896,ABNT5101!$I$3:$M$9,5)</f>
        <v>0.18</v>
      </c>
      <c r="AY896" s="131" t="str">
        <f>_xlfn.XLOOKUP(I896,ABNT5101!$I:$I,ABNT5101!$L:$L)</f>
        <v>-</v>
      </c>
      <c r="AZ896" s="131">
        <f>_xlfn.XLOOKUP(I896,ABNT5101!$I:$I,ABNT5101!M:M)</f>
        <v>0.18</v>
      </c>
      <c r="BA896" s="131" t="str">
        <f>_xlfn.XLOOKUP(I896,ABNT5101!$I:$I,ABNT5101!N:N)</f>
        <v>-</v>
      </c>
      <c r="BB896" s="131">
        <f>_xlfn.XLOOKUP(I896,ABNT5101!$I:$I,ABNT5101!O:O)</f>
        <v>16</v>
      </c>
      <c r="BC896" s="18" t="str">
        <f t="shared" si="449"/>
        <v>ATENDE</v>
      </c>
      <c r="BD896" s="19">
        <f t="shared" si="450"/>
        <v>5.500000000000016E-2</v>
      </c>
      <c r="BE896" s="19">
        <f t="shared" si="451"/>
        <v>0.94444444444444442</v>
      </c>
      <c r="BF896" s="19" t="str">
        <f t="shared" si="452"/>
        <v>-</v>
      </c>
      <c r="BG896" s="20">
        <v>10.55</v>
      </c>
      <c r="BH896" s="20">
        <v>0.35</v>
      </c>
      <c r="BI896" s="20"/>
      <c r="BJ896" s="20"/>
      <c r="BK896" s="21"/>
      <c r="BL896" s="20"/>
      <c r="BM896" s="18" t="str">
        <f t="shared" si="453"/>
        <v>ATENDE</v>
      </c>
      <c r="BN896" s="18" t="str">
        <f t="shared" si="454"/>
        <v>ATENDE</v>
      </c>
      <c r="BO896" s="18" t="str">
        <f t="shared" si="455"/>
        <v>ATENDE</v>
      </c>
      <c r="BP896" s="18" t="str">
        <f t="shared" si="456"/>
        <v>ATENDE</v>
      </c>
      <c r="BQ896" s="22" t="str">
        <f t="shared" si="457"/>
        <v>C4</v>
      </c>
      <c r="BR896" s="22" t="str">
        <f t="shared" si="486"/>
        <v>P6</v>
      </c>
      <c r="BS896" s="23">
        <f t="shared" si="458"/>
        <v>1.9866666666666668</v>
      </c>
      <c r="BT896" s="20">
        <v>8.9600000000000009</v>
      </c>
      <c r="BU896" s="20">
        <v>2.98</v>
      </c>
      <c r="BV896" s="132">
        <f>IF(BR896="-","-",_xlfn.XLOOKUP(BR896,ABNT5101!$B$4:$B$9,ABNT5101!$C$4:$C$9))</f>
        <v>3</v>
      </c>
      <c r="BW896" s="132">
        <f>IF(BR896="-","-",_xlfn.XLOOKUP(BR896,ABNT5101!$B$4:$B$9,ABNT5101!$D$4:$D$9))</f>
        <v>0.6</v>
      </c>
      <c r="BX896" s="18" t="str">
        <f t="shared" si="459"/>
        <v>ATENDE</v>
      </c>
      <c r="BY896" s="18" t="str">
        <f t="shared" si="460"/>
        <v>ATENDE</v>
      </c>
      <c r="BZ896" s="18" t="str">
        <f t="shared" si="461"/>
        <v>ATENDE</v>
      </c>
      <c r="CA896" s="22" t="str">
        <f t="shared" si="485"/>
        <v>P6</v>
      </c>
      <c r="CB896" s="23">
        <f t="shared" si="462"/>
        <v>0.68666666666666654</v>
      </c>
      <c r="CC896" s="22">
        <v>5.0599999999999996</v>
      </c>
      <c r="CD896" s="22">
        <v>2.4700000000000002</v>
      </c>
      <c r="CE896" s="130">
        <f>IF(CA896="-","-",_xlfn.XLOOKUP(CA896,ABNT5101!$B$4:$B$9,ABNT5101!$C$4:$C$9))</f>
        <v>3</v>
      </c>
      <c r="CF896" s="130">
        <f>IF(CA896="-","-",_xlfn.XLOOKUP(CA896,ABNT5101!$B$4:$B$9,ABNT5101!$D$4:$D$9))</f>
        <v>0.6</v>
      </c>
      <c r="CG896" s="18" t="str">
        <f t="shared" si="463"/>
        <v>ATENDE</v>
      </c>
      <c r="CH896" s="18" t="str">
        <f t="shared" si="464"/>
        <v>ATENDE</v>
      </c>
      <c r="CI896" s="18" t="str">
        <f t="shared" si="465"/>
        <v>ATENDE</v>
      </c>
      <c r="CJ896" s="133" t="str">
        <f>_xlfn.XLOOKUP(CK896,'Banco de dados'!$B:$B,'Banco de dados'!$D:$D)</f>
        <v>LEDSTAR</v>
      </c>
      <c r="CK896" s="25" t="s">
        <v>711</v>
      </c>
      <c r="CL896" s="24" t="str">
        <f>_xlfn.XLOOKUP(CK896,'Banco de dados'!$B:$B,'Banco de dados'!$E:$E)</f>
        <v>LUM LED SL VT 9.1 44W</v>
      </c>
      <c r="CM896" s="24"/>
      <c r="CN896" s="24" t="e">
        <f>IF(CM896="-","-",_xlfn.XLOOKUP(CM896,'Banco de dados'!$B:$B,'Banco de dados'!$E:$E))</f>
        <v>#N/A</v>
      </c>
      <c r="CO896" s="26">
        <f t="shared" si="479"/>
        <v>1</v>
      </c>
      <c r="CP896" s="24">
        <f>_xlfn.XLOOKUP(CK896,'Banco de dados'!$B:$B,'Banco de dados'!$H:$H)</f>
        <v>44</v>
      </c>
      <c r="CQ896" s="24">
        <f>_xlfn.XLOOKUP(CM896,'Banco de dados'!$B:$B,'Banco de dados'!$H:$H)</f>
        <v>0</v>
      </c>
      <c r="CR896" s="24">
        <f>_xlfn.XLOOKUP(CK896,'Banco de dados'!$B:$B,'Banco de dados'!$F:$F)</f>
        <v>7657.99</v>
      </c>
      <c r="CS896" s="24">
        <f>_xlfn.XLOOKUP(CM896,'Banco de dados'!$B:$B,'Banco de dados'!$F:$F)</f>
        <v>0</v>
      </c>
      <c r="CT896" s="25">
        <v>0</v>
      </c>
      <c r="CU896" s="25"/>
      <c r="CV896" s="24" t="str">
        <f>IF(AI896&lt;=0.5,"Curto I",IF(AND(AI896&gt;='Braços de IP'!$B$9,AI896&lt;='Braços de IP'!$D$9),'Braços de IP'!$E$9,IF(AND(AI896&gt;='Braços de IP'!$B$10,AI896&lt;='Braços de IP'!$D$10),'Braços de IP'!$E$10,IF(AND(AI896&gt;='Braços de IP'!$B$11,AI896&lt;='Braços de IP'!$D$11),'Braços de IP'!$E$11,IF(AND(AI896&gt;='Braços de IP'!$B$12,AI896&lt;='Braços de IP'!$D$12),'Braços de IP'!$E$12,IF(AND(AI896&gt;='Braços de IP'!$B$13,AI896&lt;='Braços de IP'!$D$13),'Braços de IP'!$E$13,IF(AND(AI896&gt;='Braços de IP'!$B$14,AI896&lt;='Braços de IP'!$D$14),'Braços de IP'!$E$14,"ERRO")))))))</f>
        <v>Curto II</v>
      </c>
      <c r="CW896" s="25"/>
      <c r="CX896" s="24" t="str">
        <f>IF($CW896="","",VLOOKUP($CW896,'Braços de IP'!$E$9:$I$15,2,0))</f>
        <v/>
      </c>
      <c r="CY896" s="27" t="str">
        <f>IF($CW896="","",VLOOKUP($CW896,'Braços de IP'!$E$9:$I$15,5,0))</f>
        <v/>
      </c>
      <c r="CZ896" s="24"/>
      <c r="DA896" s="24"/>
      <c r="DB896" s="24"/>
      <c r="DC896" s="24"/>
      <c r="DD896" s="24"/>
      <c r="DE896" s="24"/>
      <c r="DF896" s="28">
        <f t="shared" si="480"/>
        <v>44</v>
      </c>
      <c r="DG896" s="29">
        <f t="shared" si="481"/>
        <v>50</v>
      </c>
      <c r="DH896" s="28">
        <f t="shared" si="482"/>
        <v>94</v>
      </c>
      <c r="DI896" s="30">
        <f t="shared" si="483"/>
        <v>0.12</v>
      </c>
      <c r="DJ896" s="31"/>
      <c r="DK896" s="32"/>
      <c r="DL896" s="15" t="s">
        <v>141</v>
      </c>
      <c r="DM896" s="15"/>
      <c r="DO896" s="33">
        <f t="shared" si="484"/>
        <v>0.12</v>
      </c>
    </row>
    <row r="897" spans="3:119" ht="15.75" hidden="1" customHeight="1" x14ac:dyDescent="0.3">
      <c r="C897" t="s">
        <v>1006</v>
      </c>
      <c r="D897" s="15">
        <v>299</v>
      </c>
      <c r="E897" s="15" t="s">
        <v>132</v>
      </c>
      <c r="F897" s="15" t="s">
        <v>472</v>
      </c>
      <c r="G897" s="15">
        <v>-29.997439400000001</v>
      </c>
      <c r="H897" s="15">
        <v>-50.145535219999999</v>
      </c>
      <c r="I897" s="15" t="s">
        <v>154</v>
      </c>
      <c r="J897" s="15" t="s">
        <v>135</v>
      </c>
      <c r="K897" s="15" t="s">
        <v>136</v>
      </c>
      <c r="L897" s="15" t="s">
        <v>137</v>
      </c>
      <c r="M897" s="15">
        <v>50</v>
      </c>
      <c r="N897" s="15">
        <v>0</v>
      </c>
      <c r="O897" s="15">
        <v>0</v>
      </c>
      <c r="P897" s="15">
        <f t="shared" si="478"/>
        <v>100</v>
      </c>
      <c r="Q897" s="20">
        <v>2</v>
      </c>
      <c r="R897" s="16">
        <v>2.5</v>
      </c>
      <c r="S897" s="16">
        <v>8</v>
      </c>
      <c r="T897" s="15"/>
      <c r="U897" s="15"/>
      <c r="V897" s="15">
        <v>0</v>
      </c>
      <c r="W897" s="15">
        <v>2.5</v>
      </c>
      <c r="X897" s="15">
        <v>0</v>
      </c>
      <c r="Y897" s="15">
        <v>0</v>
      </c>
      <c r="Z897" s="15">
        <v>0</v>
      </c>
      <c r="AA897" s="15">
        <v>0</v>
      </c>
      <c r="AB897" s="15">
        <v>0</v>
      </c>
      <c r="AC897" s="15" t="s">
        <v>138</v>
      </c>
      <c r="AD897" s="15" t="s">
        <v>139</v>
      </c>
      <c r="AE897" s="15">
        <v>34.6</v>
      </c>
      <c r="AF897" s="15">
        <v>6.8</v>
      </c>
      <c r="AG897" s="15">
        <v>1</v>
      </c>
      <c r="AH897" s="15">
        <v>0.3</v>
      </c>
      <c r="AI897" s="15">
        <v>1.3</v>
      </c>
      <c r="AJ897" s="16">
        <f t="shared" si="446"/>
        <v>1</v>
      </c>
      <c r="AK897" s="16" t="s">
        <v>135</v>
      </c>
      <c r="AL897" s="16" t="s">
        <v>135</v>
      </c>
      <c r="AM897" s="15" t="s">
        <v>140</v>
      </c>
      <c r="AN897" s="16">
        <f t="shared" si="447"/>
        <v>2</v>
      </c>
      <c r="AO897" s="16">
        <v>0</v>
      </c>
      <c r="AP897" s="16">
        <v>0</v>
      </c>
      <c r="AQ897" s="16">
        <v>0</v>
      </c>
      <c r="AR897" s="16">
        <v>0</v>
      </c>
      <c r="AS897" s="16">
        <v>0</v>
      </c>
      <c r="AT897" s="16" t="s">
        <v>135</v>
      </c>
      <c r="AU897" s="17">
        <f t="shared" si="448"/>
        <v>0</v>
      </c>
      <c r="AV897" s="17"/>
      <c r="AW897" s="17">
        <f>VLOOKUP(I897,ABNT5101!$I$3:$J$9,2)</f>
        <v>10</v>
      </c>
      <c r="AX897" s="17">
        <f>VLOOKUP(I897,ABNT5101!$I$3:$M$9,5)</f>
        <v>0.18</v>
      </c>
      <c r="AY897" s="131" t="str">
        <f>_xlfn.XLOOKUP(I897,ABNT5101!$I:$I,ABNT5101!$L:$L)</f>
        <v>-</v>
      </c>
      <c r="AZ897" s="131">
        <f>_xlfn.XLOOKUP(I897,ABNT5101!$I:$I,ABNT5101!M:M)</f>
        <v>0.18</v>
      </c>
      <c r="BA897" s="131" t="str">
        <f>_xlfn.XLOOKUP(I897,ABNT5101!$I:$I,ABNT5101!N:N)</f>
        <v>-</v>
      </c>
      <c r="BB897" s="131">
        <f>_xlfn.XLOOKUP(I897,ABNT5101!$I:$I,ABNT5101!O:O)</f>
        <v>16</v>
      </c>
      <c r="BC897" s="18" t="str">
        <f t="shared" si="449"/>
        <v>ATENDE</v>
      </c>
      <c r="BD897" s="19">
        <f t="shared" si="450"/>
        <v>0</v>
      </c>
      <c r="BE897" s="19">
        <f t="shared" si="451"/>
        <v>1.6111111111111112</v>
      </c>
      <c r="BF897" s="19" t="str">
        <f t="shared" si="452"/>
        <v>-</v>
      </c>
      <c r="BG897" s="20">
        <v>10</v>
      </c>
      <c r="BH897" s="20">
        <v>0.47</v>
      </c>
      <c r="BI897" s="20"/>
      <c r="BJ897" s="20"/>
      <c r="BK897" s="21"/>
      <c r="BL897" s="20"/>
      <c r="BM897" s="18" t="str">
        <f t="shared" si="453"/>
        <v>ATENDE</v>
      </c>
      <c r="BN897" s="18" t="str">
        <f t="shared" si="454"/>
        <v>ATENDE</v>
      </c>
      <c r="BO897" s="18" t="str">
        <f t="shared" si="455"/>
        <v>ATENDE</v>
      </c>
      <c r="BP897" s="18" t="str">
        <f t="shared" si="456"/>
        <v>ATENDE</v>
      </c>
      <c r="BQ897" s="22" t="str">
        <f t="shared" si="457"/>
        <v>C4</v>
      </c>
      <c r="BR897" s="22" t="str">
        <f t="shared" si="486"/>
        <v>P6</v>
      </c>
      <c r="BS897" s="23">
        <f t="shared" si="458"/>
        <v>1.8166666666666664</v>
      </c>
      <c r="BT897" s="20">
        <v>8.4499999999999993</v>
      </c>
      <c r="BU897" s="20">
        <v>2.64</v>
      </c>
      <c r="BV897" s="132">
        <f>IF(BR897="-","-",_xlfn.XLOOKUP(BR897,ABNT5101!$B$4:$B$9,ABNT5101!$C$4:$C$9))</f>
        <v>3</v>
      </c>
      <c r="BW897" s="132">
        <f>IF(BR897="-","-",_xlfn.XLOOKUP(BR897,ABNT5101!$B$4:$B$9,ABNT5101!$D$4:$D$9))</f>
        <v>0.6</v>
      </c>
      <c r="BX897" s="18" t="str">
        <f t="shared" si="459"/>
        <v>ATENDE</v>
      </c>
      <c r="BY897" s="18" t="str">
        <f t="shared" si="460"/>
        <v>ATENDE</v>
      </c>
      <c r="BZ897" s="18" t="str">
        <f t="shared" si="461"/>
        <v>ATENDE</v>
      </c>
      <c r="CA897" s="22" t="str">
        <f t="shared" si="485"/>
        <v>P6</v>
      </c>
      <c r="CB897" s="23">
        <f t="shared" si="462"/>
        <v>0.20999999999999996</v>
      </c>
      <c r="CC897" s="22">
        <v>3.63</v>
      </c>
      <c r="CD897" s="22">
        <v>1.88</v>
      </c>
      <c r="CE897" s="130">
        <f>IF(CA897="-","-",_xlfn.XLOOKUP(CA897,ABNT5101!$B$4:$B$9,ABNT5101!$C$4:$C$9))</f>
        <v>3</v>
      </c>
      <c r="CF897" s="130">
        <f>IF(CA897="-","-",_xlfn.XLOOKUP(CA897,ABNT5101!$B$4:$B$9,ABNT5101!$D$4:$D$9))</f>
        <v>0.6</v>
      </c>
      <c r="CG897" s="18" t="str">
        <f t="shared" si="463"/>
        <v>ATENDE</v>
      </c>
      <c r="CH897" s="18" t="str">
        <f t="shared" si="464"/>
        <v>ATENDE</v>
      </c>
      <c r="CI897" s="18" t="str">
        <f t="shared" si="465"/>
        <v>ATENDE</v>
      </c>
      <c r="CJ897" s="133" t="str">
        <f>_xlfn.XLOOKUP(CK897,'Banco de dados'!$B:$B,'Banco de dados'!$D:$D)</f>
        <v>SX LIGHTING</v>
      </c>
      <c r="CK897" s="25" t="s">
        <v>803</v>
      </c>
      <c r="CL897" s="24" t="str">
        <f>_xlfn.XLOOKUP(CK897,'Banco de dados'!$B:$B,'Banco de dados'!$E:$E)</f>
        <v>SXINEVO040K40L12CZF7PHF</v>
      </c>
      <c r="CM897" s="24"/>
      <c r="CN897" s="24">
        <f>IF(CM897="-","-",_xlfn.XLOOKUP(CM897,'Banco de dados'!$B:$B,'Banco de dados'!$E:$E))</f>
        <v>0</v>
      </c>
      <c r="CO897" s="26">
        <f t="shared" si="479"/>
        <v>1</v>
      </c>
      <c r="CP897" s="24">
        <f>_xlfn.XLOOKUP(CK897,'Banco de dados'!$B:$B,'Banco de dados'!$H:$H)</f>
        <v>39</v>
      </c>
      <c r="CQ897" s="24" t="e">
        <f>_xlfn.XLOOKUP(CM897,'Banco de dados'!$B:$B,'Banco de dados'!$H:$H)</f>
        <v>#N/A</v>
      </c>
      <c r="CR897" s="24">
        <f>_xlfn.XLOOKUP(CK897,'Banco de dados'!$B:$B,'Banco de dados'!$F:$F)</f>
        <v>6552</v>
      </c>
      <c r="CS897" s="24" t="e">
        <f>_xlfn.XLOOKUP(CM897,'Banco de dados'!$B:$B,'Banco de dados'!$F:$F)</f>
        <v>#N/A</v>
      </c>
      <c r="CT897" s="25">
        <v>0</v>
      </c>
      <c r="CU897" s="25"/>
      <c r="CV897" s="24" t="str">
        <f>IF(AI897&lt;=0.5,"Curto I",IF(AND(AI897&gt;='Braços de IP'!$B$9,AI897&lt;='Braços de IP'!$D$9),'Braços de IP'!$E$9,IF(AND(AI897&gt;='Braços de IP'!$B$10,AI897&lt;='Braços de IP'!$D$10),'Braços de IP'!$E$10,IF(AND(AI897&gt;='Braços de IP'!$B$11,AI897&lt;='Braços de IP'!$D$11),'Braços de IP'!$E$11,IF(AND(AI897&gt;='Braços de IP'!$B$12,AI897&lt;='Braços de IP'!$D$12),'Braços de IP'!$E$12,IF(AND(AI897&gt;='Braços de IP'!$B$13,AI897&lt;='Braços de IP'!$D$13),'Braços de IP'!$E$13,IF(AND(AI897&gt;='Braços de IP'!$B$14,AI897&lt;='Braços de IP'!$D$14),'Braços de IP'!$E$14,"ERRO")))))))</f>
        <v>Curto II</v>
      </c>
      <c r="CW897" s="25"/>
      <c r="CX897" s="24" t="str">
        <f>IF($CW897="","",VLOOKUP($CW897,'Braços de IP'!$E$9:$I$15,2,0))</f>
        <v/>
      </c>
      <c r="CY897" s="27" t="str">
        <f>IF($CW897="","",VLOOKUP($CW897,'Braços de IP'!$E$9:$I$15,5,0))</f>
        <v/>
      </c>
      <c r="CZ897" s="24"/>
      <c r="DA897" s="24"/>
      <c r="DB897" s="24"/>
      <c r="DC897" s="24"/>
      <c r="DD897" s="24"/>
      <c r="DE897" s="24"/>
      <c r="DF897" s="28">
        <f t="shared" si="480"/>
        <v>39</v>
      </c>
      <c r="DG897" s="29">
        <f t="shared" si="481"/>
        <v>50</v>
      </c>
      <c r="DH897" s="28">
        <f t="shared" si="482"/>
        <v>89</v>
      </c>
      <c r="DI897" s="30">
        <f t="shared" si="483"/>
        <v>0.21999999999999997</v>
      </c>
      <c r="DJ897" s="31"/>
      <c r="DK897" s="32"/>
      <c r="DL897" s="15" t="s">
        <v>141</v>
      </c>
      <c r="DM897" s="15"/>
      <c r="DO897" s="33">
        <f t="shared" si="484"/>
        <v>0.22</v>
      </c>
    </row>
    <row r="898" spans="3:119" ht="15.75" hidden="1" customHeight="1" x14ac:dyDescent="0.3">
      <c r="C898" t="s">
        <v>1006</v>
      </c>
      <c r="D898" s="15">
        <v>299</v>
      </c>
      <c r="E898" s="15" t="s">
        <v>132</v>
      </c>
      <c r="F898" s="15" t="s">
        <v>472</v>
      </c>
      <c r="G898" s="15">
        <v>-29.997439400000001</v>
      </c>
      <c r="H898" s="15">
        <v>-50.145535219999999</v>
      </c>
      <c r="I898" s="15" t="s">
        <v>154</v>
      </c>
      <c r="J898" s="15" t="s">
        <v>135</v>
      </c>
      <c r="K898" s="15" t="s">
        <v>136</v>
      </c>
      <c r="L898" s="15" t="s">
        <v>137</v>
      </c>
      <c r="M898" s="15">
        <v>50</v>
      </c>
      <c r="N898" s="15">
        <v>0</v>
      </c>
      <c r="O898" s="15">
        <v>0</v>
      </c>
      <c r="P898" s="15">
        <f t="shared" si="478"/>
        <v>100</v>
      </c>
      <c r="Q898" s="20">
        <v>2</v>
      </c>
      <c r="R898" s="16">
        <v>2.5</v>
      </c>
      <c r="S898" s="16">
        <v>8</v>
      </c>
      <c r="T898" s="15"/>
      <c r="U898" s="15"/>
      <c r="V898" s="15">
        <v>0</v>
      </c>
      <c r="W898" s="15">
        <v>2.5</v>
      </c>
      <c r="X898" s="15">
        <v>0</v>
      </c>
      <c r="Y898" s="15">
        <v>0</v>
      </c>
      <c r="Z898" s="15">
        <v>0</v>
      </c>
      <c r="AA898" s="15">
        <v>0</v>
      </c>
      <c r="AB898" s="15">
        <v>0</v>
      </c>
      <c r="AC898" s="15" t="s">
        <v>138</v>
      </c>
      <c r="AD898" s="15" t="s">
        <v>139</v>
      </c>
      <c r="AE898" s="15">
        <v>34.6</v>
      </c>
      <c r="AF898" s="15">
        <v>6.8</v>
      </c>
      <c r="AG898" s="15">
        <v>1</v>
      </c>
      <c r="AH898" s="15">
        <v>0.3</v>
      </c>
      <c r="AI898" s="15">
        <v>1.3</v>
      </c>
      <c r="AJ898" s="16">
        <f t="shared" ref="AJ898:AJ961" si="487">AI898-AH898</f>
        <v>1</v>
      </c>
      <c r="AK898" s="16" t="s">
        <v>135</v>
      </c>
      <c r="AL898" s="16" t="s">
        <v>135</v>
      </c>
      <c r="AM898" s="15" t="s">
        <v>140</v>
      </c>
      <c r="AN898" s="16">
        <f t="shared" ref="AN898:AN961" si="488">IF(AC898="Unilateral",2*AG898,IF(AC898="Bilateral Alternada",3*AG898,IF(AC898="Bilateral Frontal",4*AG898,IF(AC898="Canteiro Central",2*AG898,"erro"))))</f>
        <v>2</v>
      </c>
      <c r="AO898" s="16">
        <v>0</v>
      </c>
      <c r="AP898" s="16">
        <v>0</v>
      </c>
      <c r="AQ898" s="16">
        <v>0</v>
      </c>
      <c r="AR898" s="16">
        <v>0</v>
      </c>
      <c r="AS898" s="16">
        <v>0</v>
      </c>
      <c r="AT898" s="16" t="s">
        <v>135</v>
      </c>
      <c r="AU898" s="17">
        <f t="shared" ref="AU898:AU961" si="489">IF(AO898=0,0,IF(AC898="Unilateral",2*AO898,IF(AC898="Bilateral Alternada",3*AO898,IF(AC898="Bilateral Frontal",4*AO898,IF(AC898="Canteiro Central",2*AO898,"erro")))))</f>
        <v>0</v>
      </c>
      <c r="AV898" s="17"/>
      <c r="AW898" s="17">
        <f>VLOOKUP(I898,ABNT5101!$I$3:$J$9,2)</f>
        <v>10</v>
      </c>
      <c r="AX898" s="17">
        <f>VLOOKUP(I898,ABNT5101!$I$3:$M$9,5)</f>
        <v>0.18</v>
      </c>
      <c r="AY898" s="131" t="str">
        <f>_xlfn.XLOOKUP(I898,ABNT5101!$I:$I,ABNT5101!$L:$L)</f>
        <v>-</v>
      </c>
      <c r="AZ898" s="131">
        <f>_xlfn.XLOOKUP(I898,ABNT5101!$I:$I,ABNT5101!M:M)</f>
        <v>0.18</v>
      </c>
      <c r="BA898" s="131" t="str">
        <f>_xlfn.XLOOKUP(I898,ABNT5101!$I:$I,ABNT5101!N:N)</f>
        <v>-</v>
      </c>
      <c r="BB898" s="131">
        <f>_xlfn.XLOOKUP(I898,ABNT5101!$I:$I,ABNT5101!O:O)</f>
        <v>16</v>
      </c>
      <c r="BC898" s="18" t="str">
        <f t="shared" ref="BC898:BC961" si="490">IF(BM898="NÃO ATENDE","NÃO ATENDE",IF(BX898="NÃO ATENDE","NÃO ATENDE",IF(CG898="NÃO ATENDE","NÃO ATENDE","ATENDE")))</f>
        <v>ATENDE</v>
      </c>
      <c r="BD898" s="19">
        <f t="shared" ref="BD898:BD961" si="491">BG898/AW898-1</f>
        <v>0.10199999999999987</v>
      </c>
      <c r="BE898" s="19">
        <f t="shared" ref="BE898:BE961" si="492">BH898/AX898-1</f>
        <v>1.0555555555555558</v>
      </c>
      <c r="BF898" s="19" t="str">
        <f t="shared" ref="BF898:BF961" si="493">IF($I898="M6",BI898/AY898-1,"-")</f>
        <v>-</v>
      </c>
      <c r="BG898" s="20">
        <v>11.02</v>
      </c>
      <c r="BH898" s="20">
        <v>0.37</v>
      </c>
      <c r="BI898" s="20"/>
      <c r="BJ898" s="20"/>
      <c r="BK898" s="21"/>
      <c r="BL898" s="20"/>
      <c r="BM898" s="18" t="str">
        <f t="shared" ref="BM898:BM961" si="494">IF(OR(BN898="NÃO ATENDE",BO898="NÃO ATENDE",BP898="NÃO ATENDE"),"NÃO ATENDE","ATENDE")</f>
        <v>ATENDE</v>
      </c>
      <c r="BN898" s="18" t="str">
        <f t="shared" ref="BN898:BN961" si="495">IF(BG898&gt;=AW898,"ATENDE",IF(BG898&gt;=0.99*AW898,"ATENDIMENTO LIMIAR","NÃO ATENDE"))</f>
        <v>ATENDE</v>
      </c>
      <c r="BO898" s="18" t="str">
        <f t="shared" ref="BO898:BO961" si="496">IF(BH898&gt;=AX898,"ATENDE",IF(BH898&gt;=(AX898-0.02),"ATENDIMENTO LIMIAR","NÃO ATENDE"))</f>
        <v>ATENDE</v>
      </c>
      <c r="BP898" s="18" t="str">
        <f t="shared" ref="BP898:BP961" si="497">IF(AY898="-","ATENDE",IF(BI898&gt;=AY898,"ATENDE",IF(BI898&gt;=(AY898-0.02),"ATENDIMENTO LIMIAR","NÃO ATENDE")))</f>
        <v>ATENDE</v>
      </c>
      <c r="BQ898" s="22" t="str">
        <f t="shared" ref="BQ898:BQ964" si="498">I898</f>
        <v>C4</v>
      </c>
      <c r="BR898" s="22" t="str">
        <f t="shared" si="486"/>
        <v>P6</v>
      </c>
      <c r="BS898" s="23">
        <f t="shared" ref="BS898:BS961" si="499">IF(BT898="-","-",BT898/BV898-1)</f>
        <v>1.6633333333333336</v>
      </c>
      <c r="BT898" s="20">
        <v>7.99</v>
      </c>
      <c r="BU898" s="20">
        <v>2.09</v>
      </c>
      <c r="BV898" s="132">
        <f>IF(BR898="-","-",_xlfn.XLOOKUP(BR898,ABNT5101!$B$4:$B$9,ABNT5101!$C$4:$C$9))</f>
        <v>3</v>
      </c>
      <c r="BW898" s="132">
        <f>IF(BR898="-","-",_xlfn.XLOOKUP(BR898,ABNT5101!$B$4:$B$9,ABNT5101!$D$4:$D$9))</f>
        <v>0.6</v>
      </c>
      <c r="BX898" s="18" t="str">
        <f t="shared" ref="BX898:BX961" si="500">IF(BY898="-","-",IF(BY898="NÃO ATENDE","NÃO ATENDE",IF(BZ898="NÃO ATENDE","NÃO ATENDE","ATENDE")))</f>
        <v>ATENDE</v>
      </c>
      <c r="BY898" s="18" t="str">
        <f t="shared" ref="BY898:BY961" si="501">IF(BR898="-","-",IF(BT898&gt;=BV898,"ATENDE",IF(BT898&gt;=(BV898*0.99),"ATENDIMENTO LIMIAR","NÃO ATENDE")))</f>
        <v>ATENDE</v>
      </c>
      <c r="BZ898" s="18" t="str">
        <f t="shared" ref="BZ898:BZ961" si="502">IF(BR898="-","-",IF(BU898&gt;=BW898,"ATENDE","NÃO ATENDE"))</f>
        <v>ATENDE</v>
      </c>
      <c r="CA898" s="22" t="str">
        <f t="shared" si="485"/>
        <v>P6</v>
      </c>
      <c r="CB898" s="23">
        <f t="shared" ref="CB898:CB961" si="503">IF(CC898="-","-",CC898/CE898-1)</f>
        <v>0.35666666666666669</v>
      </c>
      <c r="CC898" s="22">
        <v>4.07</v>
      </c>
      <c r="CD898" s="22">
        <v>2.31</v>
      </c>
      <c r="CE898" s="130">
        <f>IF(CA898="-","-",_xlfn.XLOOKUP(CA898,ABNT5101!$B$4:$B$9,ABNT5101!$C$4:$C$9))</f>
        <v>3</v>
      </c>
      <c r="CF898" s="130">
        <f>IF(CA898="-","-",_xlfn.XLOOKUP(CA898,ABNT5101!$B$4:$B$9,ABNT5101!$D$4:$D$9))</f>
        <v>0.6</v>
      </c>
      <c r="CG898" s="18" t="str">
        <f t="shared" ref="CG898:CG961" si="504">IF(CH898="-","-",IF(CH898="NÃO ATENDE","NÃO ATENDE",IF(CI898="NÃO ATENDE","NÃO ATENDE","ATENDE")))</f>
        <v>ATENDE</v>
      </c>
      <c r="CH898" s="18" t="str">
        <f t="shared" ref="CH898:CH961" si="505">IF(CA898="-","-",IF(CC898&gt;=(CE898),"ATENDE",IF(CC898&gt;=(0.99*CE898),"ATENDIMENTO LIMIAR","NÃO ATENDE")))</f>
        <v>ATENDE</v>
      </c>
      <c r="CI898" s="18" t="str">
        <f t="shared" ref="CI898:CI961" si="506">IF(CA898="-","-",IF(CD898&gt;=CF898,"ATENDE","NÃO ATENDE"))</f>
        <v>ATENDE</v>
      </c>
      <c r="CJ898" s="133" t="str">
        <f>_xlfn.XLOOKUP(CK898,'Banco de dados'!$B:$B,'Banco de dados'!$D:$D)</f>
        <v>TECNOWATT</v>
      </c>
      <c r="CK898" s="25" t="s">
        <v>826</v>
      </c>
      <c r="CL898" s="24" t="str">
        <f>_xlfn.XLOOKUP(CK898,'Banco de dados'!$B:$B,'Banco de dados'!$E:$E)</f>
        <v>SIGSAGPTLRRSSNDL_40W_50IBBRS
1-10C1MUN6.5</v>
      </c>
      <c r="CM898" s="24"/>
      <c r="CN898" s="24">
        <f>IF(CM898="-","-",_xlfn.XLOOKUP(CM898,'Banco de dados'!$B:$B,'Banco de dados'!$E:$E))</f>
        <v>0</v>
      </c>
      <c r="CO898" s="26">
        <f t="shared" si="479"/>
        <v>1</v>
      </c>
      <c r="CP898" s="24">
        <f>_xlfn.XLOOKUP(CK898,'Banco de dados'!$B:$B,'Banco de dados'!$H:$H)</f>
        <v>40</v>
      </c>
      <c r="CQ898" s="24" t="e">
        <f>_xlfn.XLOOKUP(CM898,'Banco de dados'!$B:$B,'Banco de dados'!$H:$H)</f>
        <v>#N/A</v>
      </c>
      <c r="CR898" s="24">
        <f>_xlfn.XLOOKUP(CK898,'Banco de dados'!$B:$B,'Banco de dados'!$F:$F)</f>
        <v>6641</v>
      </c>
      <c r="CS898" s="24">
        <f>_xlfn.XLOOKUP(CM898,'Banco de dados'!$B:$B,'Banco de dados'!$F:$F)</f>
        <v>0</v>
      </c>
      <c r="CT898" s="25">
        <v>0</v>
      </c>
      <c r="CU898" s="25">
        <v>5</v>
      </c>
      <c r="CV898" s="24" t="str">
        <f>IF(AI898&lt;=0.5,"Curto I",IF(AND(AI898&gt;='Braços de IP'!$B$9,AI898&lt;='Braços de IP'!$D$9),'Braços de IP'!$E$9,IF(AND(AI898&gt;='Braços de IP'!$B$10,AI898&lt;='Braços de IP'!$D$10),'Braços de IP'!$E$10,IF(AND(AI898&gt;='Braços de IP'!$B$11,AI898&lt;='Braços de IP'!$D$11),'Braços de IP'!$E$11,IF(AND(AI898&gt;='Braços de IP'!$B$12,AI898&lt;='Braços de IP'!$D$12),'Braços de IP'!$E$12,IF(AND(AI898&gt;='Braços de IP'!$B$13,AI898&lt;='Braços de IP'!$D$13),'Braços de IP'!$E$13,IF(AND(AI898&gt;='Braços de IP'!$B$14,AI898&lt;='Braços de IP'!$D$14),'Braços de IP'!$E$14,"ERRO")))))))</f>
        <v>Curto II</v>
      </c>
      <c r="CW898" s="25"/>
      <c r="CX898" s="24" t="str">
        <f>IF($CW898="","",VLOOKUP($CW898,'Braços de IP'!$E$9:$I$15,2,0))</f>
        <v/>
      </c>
      <c r="CY898" s="27" t="str">
        <f>IF($CW898="","",VLOOKUP($CW898,'Braços de IP'!$E$9:$I$15,5,0))</f>
        <v/>
      </c>
      <c r="CZ898" s="24"/>
      <c r="DA898" s="24"/>
      <c r="DB898" s="24"/>
      <c r="DC898" s="24"/>
      <c r="DD898" s="24"/>
      <c r="DE898" s="24"/>
      <c r="DF898" s="28">
        <f t="shared" si="480"/>
        <v>40</v>
      </c>
      <c r="DG898" s="29">
        <f t="shared" si="481"/>
        <v>50</v>
      </c>
      <c r="DH898" s="28">
        <f t="shared" si="482"/>
        <v>90</v>
      </c>
      <c r="DI898" s="30">
        <f t="shared" si="483"/>
        <v>0.19999999999999996</v>
      </c>
      <c r="DJ898" s="31"/>
      <c r="DK898" s="32"/>
      <c r="DL898" s="15" t="s">
        <v>141</v>
      </c>
      <c r="DM898" s="15"/>
      <c r="DO898" s="33">
        <f t="shared" si="484"/>
        <v>0.2</v>
      </c>
    </row>
    <row r="899" spans="3:119" ht="15.75" hidden="1" customHeight="1" x14ac:dyDescent="0.3">
      <c r="C899" t="s">
        <v>1006</v>
      </c>
      <c r="D899" s="15">
        <v>300</v>
      </c>
      <c r="E899" s="15" t="s">
        <v>132</v>
      </c>
      <c r="F899" s="15" t="s">
        <v>473</v>
      </c>
      <c r="G899" s="15">
        <v>-30.009370929999999</v>
      </c>
      <c r="H899" s="15">
        <v>-50.174031720000002</v>
      </c>
      <c r="I899" s="15" t="s">
        <v>154</v>
      </c>
      <c r="J899" s="15" t="s">
        <v>135</v>
      </c>
      <c r="K899" s="15" t="s">
        <v>136</v>
      </c>
      <c r="L899" s="15" t="s">
        <v>148</v>
      </c>
      <c r="M899" s="15">
        <v>100</v>
      </c>
      <c r="N899" s="15">
        <v>17</v>
      </c>
      <c r="O899" s="15">
        <v>0</v>
      </c>
      <c r="P899" s="15">
        <f t="shared" si="478"/>
        <v>200</v>
      </c>
      <c r="Q899" s="20">
        <v>2</v>
      </c>
      <c r="R899" s="16">
        <v>2.5</v>
      </c>
      <c r="S899" s="16">
        <v>7</v>
      </c>
      <c r="T899" s="15"/>
      <c r="U899" s="15"/>
      <c r="V899" s="15">
        <v>0</v>
      </c>
      <c r="W899" s="15">
        <v>3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 t="s">
        <v>138</v>
      </c>
      <c r="AD899" s="15" t="s">
        <v>139</v>
      </c>
      <c r="AE899" s="15">
        <v>45.6</v>
      </c>
      <c r="AF899" s="15">
        <v>6.8</v>
      </c>
      <c r="AG899" s="15">
        <v>1</v>
      </c>
      <c r="AH899" s="15">
        <v>0.6</v>
      </c>
      <c r="AI899" s="15">
        <v>0.6</v>
      </c>
      <c r="AJ899" s="16">
        <f t="shared" si="487"/>
        <v>0</v>
      </c>
      <c r="AK899" s="16" t="s">
        <v>135</v>
      </c>
      <c r="AL899" s="16" t="s">
        <v>135</v>
      </c>
      <c r="AM899" s="15" t="s">
        <v>140</v>
      </c>
      <c r="AN899" s="16">
        <f t="shared" si="488"/>
        <v>2</v>
      </c>
      <c r="AO899" s="16">
        <v>0</v>
      </c>
      <c r="AP899" s="16">
        <v>0</v>
      </c>
      <c r="AQ899" s="16">
        <v>0</v>
      </c>
      <c r="AR899" s="16">
        <v>0</v>
      </c>
      <c r="AS899" s="16">
        <v>0</v>
      </c>
      <c r="AT899" s="16" t="s">
        <v>135</v>
      </c>
      <c r="AU899" s="17">
        <f t="shared" si="489"/>
        <v>0</v>
      </c>
      <c r="AV899" s="17"/>
      <c r="AW899" s="17">
        <f>VLOOKUP(I899,ABNT5101!$I$3:$J$9,2)</f>
        <v>10</v>
      </c>
      <c r="AX899" s="17">
        <f>VLOOKUP(I899,ABNT5101!$I$3:$M$9,5)</f>
        <v>0.18</v>
      </c>
      <c r="AY899" s="131" t="str">
        <f>_xlfn.XLOOKUP(I899,ABNT5101!$I:$I,ABNT5101!$L:$L)</f>
        <v>-</v>
      </c>
      <c r="AZ899" s="131">
        <f>_xlfn.XLOOKUP(I899,ABNT5101!$I:$I,ABNT5101!M:M)</f>
        <v>0.18</v>
      </c>
      <c r="BA899" s="131" t="str">
        <f>_xlfn.XLOOKUP(I899,ABNT5101!$I:$I,ABNT5101!N:N)</f>
        <v>-</v>
      </c>
      <c r="BB899" s="131">
        <f>_xlfn.XLOOKUP(I899,ABNT5101!$I:$I,ABNT5101!O:O)</f>
        <v>16</v>
      </c>
      <c r="BC899" s="18" t="str">
        <f t="shared" si="490"/>
        <v>ATENDE</v>
      </c>
      <c r="BD899" s="19">
        <f t="shared" si="491"/>
        <v>0.19999999999999996</v>
      </c>
      <c r="BE899" s="19">
        <f t="shared" si="492"/>
        <v>0.16666666666666674</v>
      </c>
      <c r="BF899" s="19" t="str">
        <f t="shared" si="493"/>
        <v>-</v>
      </c>
      <c r="BG899" s="20">
        <v>12</v>
      </c>
      <c r="BH899" s="20">
        <v>0.21</v>
      </c>
      <c r="BI899" s="20"/>
      <c r="BJ899" s="20"/>
      <c r="BK899" s="21"/>
      <c r="BL899" s="20"/>
      <c r="BM899" s="18" t="str">
        <f t="shared" si="494"/>
        <v>ATENDE</v>
      </c>
      <c r="BN899" s="18" t="str">
        <f t="shared" si="495"/>
        <v>ATENDE</v>
      </c>
      <c r="BO899" s="18" t="str">
        <f t="shared" si="496"/>
        <v>ATENDE</v>
      </c>
      <c r="BP899" s="18" t="str">
        <f t="shared" si="497"/>
        <v>ATENDE</v>
      </c>
      <c r="BQ899" s="22" t="str">
        <f t="shared" si="498"/>
        <v>C4</v>
      </c>
      <c r="BR899" s="22" t="str">
        <f t="shared" si="486"/>
        <v>P6</v>
      </c>
      <c r="BS899" s="23">
        <f t="shared" si="499"/>
        <v>2.686666666666667</v>
      </c>
      <c r="BT899" s="20">
        <v>11.06</v>
      </c>
      <c r="BU899" s="20">
        <v>1.88</v>
      </c>
      <c r="BV899" s="132">
        <f>IF(BR899="-","-",_xlfn.XLOOKUP(BR899,ABNT5101!$B$4:$B$9,ABNT5101!$C$4:$C$9))</f>
        <v>3</v>
      </c>
      <c r="BW899" s="132">
        <f>IF(BR899="-","-",_xlfn.XLOOKUP(BR899,ABNT5101!$B$4:$B$9,ABNT5101!$D$4:$D$9))</f>
        <v>0.6</v>
      </c>
      <c r="BX899" s="18" t="str">
        <f t="shared" si="500"/>
        <v>ATENDE</v>
      </c>
      <c r="BY899" s="18" t="str">
        <f t="shared" si="501"/>
        <v>ATENDE</v>
      </c>
      <c r="BZ899" s="18" t="str">
        <f t="shared" si="502"/>
        <v>ATENDE</v>
      </c>
      <c r="CA899" s="22" t="str">
        <f t="shared" si="485"/>
        <v>P6</v>
      </c>
      <c r="CB899" s="23">
        <f t="shared" si="503"/>
        <v>0.9933333333333334</v>
      </c>
      <c r="CC899" s="22">
        <v>5.98</v>
      </c>
      <c r="CD899" s="22">
        <v>1.46</v>
      </c>
      <c r="CE899" s="130">
        <f>IF(CA899="-","-",_xlfn.XLOOKUP(CA899,ABNT5101!$B$4:$B$9,ABNT5101!$C$4:$C$9))</f>
        <v>3</v>
      </c>
      <c r="CF899" s="130">
        <f>IF(CA899="-","-",_xlfn.XLOOKUP(CA899,ABNT5101!$B$4:$B$9,ABNT5101!$D$4:$D$9))</f>
        <v>0.6</v>
      </c>
      <c r="CG899" s="18" t="str">
        <f t="shared" si="504"/>
        <v>ATENDE</v>
      </c>
      <c r="CH899" s="18" t="str">
        <f t="shared" si="505"/>
        <v>ATENDE</v>
      </c>
      <c r="CI899" s="18" t="str">
        <f t="shared" si="506"/>
        <v>ATENDE</v>
      </c>
      <c r="CJ899" s="133" t="str">
        <f>_xlfn.XLOOKUP(CK899,'Banco de dados'!$B:$B,'Banco de dados'!$D:$D)</f>
        <v>LEDSTAR</v>
      </c>
      <c r="CK899" s="25" t="s">
        <v>715</v>
      </c>
      <c r="CL899" s="24" t="str">
        <f>_xlfn.XLOOKUP(CK899,'Banco de dados'!$B:$B,'Banco de dados'!$E:$E)</f>
        <v>LUM LED SL VT 9.1 65W</v>
      </c>
      <c r="CM899" s="24"/>
      <c r="CN899" s="24">
        <f>IF(CM899="-","-",_xlfn.XLOOKUP(CM899,'Banco de dados'!$B:$B,'Banco de dados'!$E:$E))</f>
        <v>0</v>
      </c>
      <c r="CO899" s="26">
        <f t="shared" si="479"/>
        <v>1</v>
      </c>
      <c r="CP899" s="24">
        <f>_xlfn.XLOOKUP(CK899,'Banco de dados'!$B:$B,'Banco de dados'!$H:$H)</f>
        <v>65</v>
      </c>
      <c r="CQ899" s="24">
        <f>_xlfn.XLOOKUP(CM899,'Banco de dados'!$B:$B,'Banco de dados'!$H:$H)</f>
        <v>0</v>
      </c>
      <c r="CR899" s="24">
        <f>_xlfn.XLOOKUP(CK899,'Banco de dados'!$B:$B,'Banco de dados'!$F:$F)</f>
        <v>10496</v>
      </c>
      <c r="CS899" s="24">
        <f>_xlfn.XLOOKUP(CM899,'Banco de dados'!$B:$B,'Banco de dados'!$F:$F)</f>
        <v>0</v>
      </c>
      <c r="CT899" s="25">
        <v>0</v>
      </c>
      <c r="CU899" s="25">
        <v>5</v>
      </c>
      <c r="CV899" s="24" t="str">
        <f>IF(AI899&lt;=0.5,"Curto I",IF(AND(AI899&gt;='Braços de IP'!$B$9,AI899&lt;='Braços de IP'!$D$9),'Braços de IP'!$E$9,IF(AND(AI899&gt;='Braços de IP'!$B$10,AI899&lt;='Braços de IP'!$D$10),'Braços de IP'!$E$10,IF(AND(AI899&gt;='Braços de IP'!$B$11,AI899&lt;='Braços de IP'!$D$11),'Braços de IP'!$E$11,IF(AND(AI899&gt;='Braços de IP'!$B$12,AI899&lt;='Braços de IP'!$D$12),'Braços de IP'!$E$12,IF(AND(AI899&gt;='Braços de IP'!$B$13,AI899&lt;='Braços de IP'!$D$13),'Braços de IP'!$E$13,IF(AND(AI899&gt;='Braços de IP'!$B$14,AI899&lt;='Braços de IP'!$D$14),'Braços de IP'!$E$14,"ERRO")))))))</f>
        <v>Curto I</v>
      </c>
      <c r="CW899" s="25"/>
      <c r="CX899" s="24" t="str">
        <f>IF($CW899="","",VLOOKUP($CW899,'Braços de IP'!$E$9:$I$15,2,0))</f>
        <v/>
      </c>
      <c r="CY899" s="27" t="str">
        <f>IF($CW899="","",VLOOKUP($CW899,'Braços de IP'!$E$9:$I$15,5,0))</f>
        <v/>
      </c>
      <c r="CZ899" s="24"/>
      <c r="DA899" s="24"/>
      <c r="DB899" s="24"/>
      <c r="DC899" s="24"/>
      <c r="DD899" s="24"/>
      <c r="DE899" s="24"/>
      <c r="DF899" s="28">
        <f t="shared" si="480"/>
        <v>65</v>
      </c>
      <c r="DG899" s="29">
        <f t="shared" si="481"/>
        <v>100</v>
      </c>
      <c r="DH899" s="28">
        <f t="shared" si="482"/>
        <v>165</v>
      </c>
      <c r="DI899" s="30">
        <f t="shared" si="483"/>
        <v>0.35</v>
      </c>
      <c r="DJ899" s="31"/>
      <c r="DK899" s="32"/>
      <c r="DL899" s="15" t="s">
        <v>141</v>
      </c>
      <c r="DM899" s="15"/>
      <c r="DO899" s="33">
        <f t="shared" si="484"/>
        <v>0.44444444444444442</v>
      </c>
    </row>
    <row r="900" spans="3:119" ht="15.75" customHeight="1" x14ac:dyDescent="0.3">
      <c r="C900" t="s">
        <v>1006</v>
      </c>
      <c r="D900" s="15">
        <v>300</v>
      </c>
      <c r="E900" s="15" t="s">
        <v>132</v>
      </c>
      <c r="F900" s="15" t="s">
        <v>473</v>
      </c>
      <c r="G900" s="15">
        <v>-30.009370929999999</v>
      </c>
      <c r="H900" s="15">
        <v>-50.174031720000002</v>
      </c>
      <c r="I900" s="15" t="s">
        <v>154</v>
      </c>
      <c r="J900" s="15" t="s">
        <v>135</v>
      </c>
      <c r="K900" s="15" t="s">
        <v>136</v>
      </c>
      <c r="L900" s="15" t="s">
        <v>148</v>
      </c>
      <c r="M900" s="15">
        <v>100</v>
      </c>
      <c r="N900" s="15">
        <v>17</v>
      </c>
      <c r="O900" s="15">
        <v>0</v>
      </c>
      <c r="P900" s="15">
        <f t="shared" si="478"/>
        <v>200</v>
      </c>
      <c r="Q900" s="20">
        <v>2</v>
      </c>
      <c r="R900" s="16">
        <v>2.5</v>
      </c>
      <c r="S900" s="16">
        <v>7</v>
      </c>
      <c r="T900" s="15"/>
      <c r="U900" s="15"/>
      <c r="V900" s="15">
        <v>0</v>
      </c>
      <c r="W900" s="15">
        <v>3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 t="s">
        <v>138</v>
      </c>
      <c r="AD900" s="15" t="s">
        <v>139</v>
      </c>
      <c r="AE900" s="15">
        <v>45.6</v>
      </c>
      <c r="AF900" s="15">
        <v>6.8</v>
      </c>
      <c r="AG900" s="15">
        <v>1</v>
      </c>
      <c r="AH900" s="15">
        <v>0.6</v>
      </c>
      <c r="AI900" s="15">
        <v>0.6</v>
      </c>
      <c r="AJ900" s="16">
        <f t="shared" si="487"/>
        <v>0</v>
      </c>
      <c r="AK900" s="16" t="s">
        <v>135</v>
      </c>
      <c r="AL900" s="16" t="s">
        <v>135</v>
      </c>
      <c r="AM900" s="15" t="s">
        <v>140</v>
      </c>
      <c r="AN900" s="16">
        <f t="shared" si="488"/>
        <v>2</v>
      </c>
      <c r="AO900" s="16">
        <v>0</v>
      </c>
      <c r="AP900" s="16">
        <v>0</v>
      </c>
      <c r="AQ900" s="16">
        <v>0</v>
      </c>
      <c r="AR900" s="16">
        <v>0</v>
      </c>
      <c r="AS900" s="16">
        <v>0</v>
      </c>
      <c r="AT900" s="16" t="s">
        <v>135</v>
      </c>
      <c r="AU900" s="17">
        <f t="shared" si="489"/>
        <v>0</v>
      </c>
      <c r="AV900" s="17"/>
      <c r="AW900" s="17">
        <f>VLOOKUP(I900,ABNT5101!$I$3:$J$9,2)</f>
        <v>10</v>
      </c>
      <c r="AX900" s="17">
        <f>VLOOKUP(I900,ABNT5101!$I$3:$M$9,5)</f>
        <v>0.18</v>
      </c>
      <c r="AY900" s="131" t="str">
        <f>_xlfn.XLOOKUP(I900,ABNT5101!$I:$I,ABNT5101!$L:$L)</f>
        <v>-</v>
      </c>
      <c r="AZ900" s="131">
        <f>_xlfn.XLOOKUP(I900,ABNT5101!$I:$I,ABNT5101!M:M)</f>
        <v>0.18</v>
      </c>
      <c r="BA900" s="131" t="str">
        <f>_xlfn.XLOOKUP(I900,ABNT5101!$I:$I,ABNT5101!N:N)</f>
        <v>-</v>
      </c>
      <c r="BB900" s="131">
        <f>_xlfn.XLOOKUP(I900,ABNT5101!$I:$I,ABNT5101!O:O)</f>
        <v>16</v>
      </c>
      <c r="BC900" s="18" t="str">
        <f t="shared" si="490"/>
        <v>ATENDE</v>
      </c>
      <c r="BD900" s="19">
        <f t="shared" si="491"/>
        <v>2.0000000000000018E-2</v>
      </c>
      <c r="BE900" s="19">
        <f t="shared" si="492"/>
        <v>5.555555555555558E-2</v>
      </c>
      <c r="BF900" s="19" t="str">
        <f t="shared" si="493"/>
        <v>-</v>
      </c>
      <c r="BG900" s="20">
        <v>10.199999999999999</v>
      </c>
      <c r="BH900" s="20">
        <v>0.19</v>
      </c>
      <c r="BI900" s="20"/>
      <c r="BJ900" s="20"/>
      <c r="BK900" s="21"/>
      <c r="BL900" s="20"/>
      <c r="BM900" s="18" t="str">
        <f t="shared" si="494"/>
        <v>ATENDE</v>
      </c>
      <c r="BN900" s="18" t="str">
        <f t="shared" si="495"/>
        <v>ATENDE</v>
      </c>
      <c r="BO900" s="18" t="str">
        <f t="shared" si="496"/>
        <v>ATENDE</v>
      </c>
      <c r="BP900" s="18" t="str">
        <f t="shared" si="497"/>
        <v>ATENDE</v>
      </c>
      <c r="BQ900" s="22" t="str">
        <f t="shared" si="498"/>
        <v>C4</v>
      </c>
      <c r="BR900" s="22" t="str">
        <f t="shared" si="486"/>
        <v>P6</v>
      </c>
      <c r="BS900" s="23">
        <f t="shared" si="499"/>
        <v>1.0833333333333335</v>
      </c>
      <c r="BT900" s="20">
        <v>6.25</v>
      </c>
      <c r="BU900" s="20">
        <v>0.83</v>
      </c>
      <c r="BV900" s="132">
        <f>IF(BR900="-","-",_xlfn.XLOOKUP(BR900,ABNT5101!$B$4:$B$9,ABNT5101!$C$4:$C$9))</f>
        <v>3</v>
      </c>
      <c r="BW900" s="132">
        <f>IF(BR900="-","-",_xlfn.XLOOKUP(BR900,ABNT5101!$B$4:$B$9,ABNT5101!$D$4:$D$9))</f>
        <v>0.6</v>
      </c>
      <c r="BX900" s="18" t="str">
        <f t="shared" si="500"/>
        <v>ATENDE</v>
      </c>
      <c r="BY900" s="18" t="str">
        <f t="shared" si="501"/>
        <v>ATENDE</v>
      </c>
      <c r="BZ900" s="18" t="str">
        <f t="shared" si="502"/>
        <v>ATENDE</v>
      </c>
      <c r="CA900" s="22" t="str">
        <f t="shared" si="485"/>
        <v>P6</v>
      </c>
      <c r="CB900" s="23">
        <f t="shared" si="503"/>
        <v>1.6799999999999997</v>
      </c>
      <c r="CC900" s="22">
        <v>8.0399999999999991</v>
      </c>
      <c r="CD900" s="22">
        <v>3.61</v>
      </c>
      <c r="CE900" s="130">
        <f>IF(CA900="-","-",_xlfn.XLOOKUP(CA900,ABNT5101!$B$4:$B$9,ABNT5101!$C$4:$C$9))</f>
        <v>3</v>
      </c>
      <c r="CF900" s="130">
        <f>IF(CA900="-","-",_xlfn.XLOOKUP(CA900,ABNT5101!$B$4:$B$9,ABNT5101!$D$4:$D$9))</f>
        <v>0.6</v>
      </c>
      <c r="CG900" s="18" t="str">
        <f t="shared" si="504"/>
        <v>ATENDE</v>
      </c>
      <c r="CH900" s="18" t="str">
        <f t="shared" si="505"/>
        <v>ATENDE</v>
      </c>
      <c r="CI900" s="18" t="str">
        <f t="shared" si="506"/>
        <v>ATENDE</v>
      </c>
      <c r="CJ900" s="133" t="str">
        <f>_xlfn.XLOOKUP(CK900,'Banco de dados'!$B:$B,'Banco de dados'!$D:$D)</f>
        <v>SX LIGHTING</v>
      </c>
      <c r="CK900" s="25" t="s">
        <v>805</v>
      </c>
      <c r="CL900" s="24" t="str">
        <f>_xlfn.XLOOKUP(CK900,'Banco de dados'!$B:$B,'Banco de dados'!$E:$E)</f>
        <v>SXINEVO050K40L12CZF7PHF</v>
      </c>
      <c r="CM900" s="24"/>
      <c r="CN900" s="24" t="e">
        <f>IF(CM900="-","-",_xlfn.XLOOKUP(CM900,'Banco de dados'!$B:$B,'Banco de dados'!$E:$E))</f>
        <v>#N/A</v>
      </c>
      <c r="CO900" s="26">
        <f t="shared" si="479"/>
        <v>1</v>
      </c>
      <c r="CP900" s="24">
        <f>_xlfn.XLOOKUP(CK900,'Banco de dados'!$B:$B,'Banco de dados'!$H:$H)</f>
        <v>50</v>
      </c>
      <c r="CQ900" s="24">
        <f>_xlfn.XLOOKUP(CM900,'Banco de dados'!$B:$B,'Banco de dados'!$H:$H)</f>
        <v>0</v>
      </c>
      <c r="CR900" s="24">
        <f>_xlfn.XLOOKUP(CK900,'Banco de dados'!$B:$B,'Banco de dados'!$F:$F)</f>
        <v>8650</v>
      </c>
      <c r="CS900" s="24">
        <f>_xlfn.XLOOKUP(CM900,'Banco de dados'!$B:$B,'Banco de dados'!$F:$F)</f>
        <v>0</v>
      </c>
      <c r="CT900" s="25">
        <v>0</v>
      </c>
      <c r="CU900" s="25"/>
      <c r="CV900" s="24" t="str">
        <f>IF(AI900&lt;=0.5,"Curto I",IF(AND(AI900&gt;='Braços de IP'!$B$9,AI900&lt;='Braços de IP'!$D$9),'Braços de IP'!$E$9,IF(AND(AI900&gt;='Braços de IP'!$B$10,AI900&lt;='Braços de IP'!$D$10),'Braços de IP'!$E$10,IF(AND(AI900&gt;='Braços de IP'!$B$11,AI900&lt;='Braços de IP'!$D$11),'Braços de IP'!$E$11,IF(AND(AI900&gt;='Braços de IP'!$B$12,AI900&lt;='Braços de IP'!$D$12),'Braços de IP'!$E$12,IF(AND(AI900&gt;='Braços de IP'!$B$13,AI900&lt;='Braços de IP'!$D$13),'Braços de IP'!$E$13,IF(AND(AI900&gt;='Braços de IP'!$B$14,AI900&lt;='Braços de IP'!$D$14),'Braços de IP'!$E$14,"ERRO")))))))</f>
        <v>Curto I</v>
      </c>
      <c r="CW900" s="25" t="s">
        <v>290</v>
      </c>
      <c r="CX900" s="24">
        <f>IF($CW900="","",VLOOKUP($CW900,'Braços de IP'!$E$9:$I$15,2,0))</f>
        <v>2.8</v>
      </c>
      <c r="CY900" s="27">
        <f>IF($CW900="","",VLOOKUP($CW900,'Braços de IP'!$E$9:$I$15,5,0))</f>
        <v>8</v>
      </c>
      <c r="CZ900" s="24"/>
      <c r="DA900" s="24"/>
      <c r="DB900" s="24"/>
      <c r="DC900" s="24"/>
      <c r="DD900" s="24"/>
      <c r="DE900" s="24"/>
      <c r="DF900" s="28">
        <f t="shared" si="480"/>
        <v>50</v>
      </c>
      <c r="DG900" s="29">
        <f t="shared" si="481"/>
        <v>100</v>
      </c>
      <c r="DH900" s="28">
        <f t="shared" si="482"/>
        <v>150</v>
      </c>
      <c r="DI900" s="30">
        <f t="shared" si="483"/>
        <v>0.5</v>
      </c>
      <c r="DJ900" s="31"/>
      <c r="DK900" s="32"/>
      <c r="DL900" s="15" t="s">
        <v>141</v>
      </c>
      <c r="DM900" s="15"/>
      <c r="DO900" s="33">
        <f t="shared" si="484"/>
        <v>0.57264957264957261</v>
      </c>
    </row>
    <row r="901" spans="3:119" ht="15.75" customHeight="1" x14ac:dyDescent="0.3">
      <c r="C901" t="s">
        <v>1006</v>
      </c>
      <c r="D901" s="15">
        <v>300</v>
      </c>
      <c r="E901" s="15" t="s">
        <v>132</v>
      </c>
      <c r="F901" s="15" t="s">
        <v>473</v>
      </c>
      <c r="G901" s="15">
        <v>-30.009370929999999</v>
      </c>
      <c r="H901" s="15">
        <v>-50.174031720000002</v>
      </c>
      <c r="I901" s="15" t="s">
        <v>154</v>
      </c>
      <c r="J901" s="15" t="s">
        <v>135</v>
      </c>
      <c r="K901" s="15" t="s">
        <v>136</v>
      </c>
      <c r="L901" s="15" t="s">
        <v>148</v>
      </c>
      <c r="M901" s="15">
        <v>100</v>
      </c>
      <c r="N901" s="15">
        <v>17</v>
      </c>
      <c r="O901" s="15">
        <v>0</v>
      </c>
      <c r="P901" s="15">
        <f t="shared" si="478"/>
        <v>200</v>
      </c>
      <c r="Q901" s="20">
        <v>2</v>
      </c>
      <c r="R901" s="16">
        <v>2.5</v>
      </c>
      <c r="S901" s="16">
        <v>7</v>
      </c>
      <c r="T901" s="15"/>
      <c r="U901" s="15"/>
      <c r="V901" s="15">
        <v>0</v>
      </c>
      <c r="W901" s="15">
        <v>3</v>
      </c>
      <c r="X901" s="15">
        <v>0</v>
      </c>
      <c r="Y901" s="15">
        <v>0</v>
      </c>
      <c r="Z901" s="15">
        <v>0</v>
      </c>
      <c r="AA901" s="15">
        <v>0</v>
      </c>
      <c r="AB901" s="15">
        <v>0</v>
      </c>
      <c r="AC901" s="15" t="s">
        <v>138</v>
      </c>
      <c r="AD901" s="15" t="s">
        <v>139</v>
      </c>
      <c r="AE901" s="15">
        <v>45.6</v>
      </c>
      <c r="AF901" s="15">
        <v>6.8</v>
      </c>
      <c r="AG901" s="15">
        <v>1</v>
      </c>
      <c r="AH901" s="15">
        <v>0.6</v>
      </c>
      <c r="AI901" s="15">
        <v>0.6</v>
      </c>
      <c r="AJ901" s="16">
        <f t="shared" si="487"/>
        <v>0</v>
      </c>
      <c r="AK901" s="16" t="s">
        <v>135</v>
      </c>
      <c r="AL901" s="16" t="s">
        <v>135</v>
      </c>
      <c r="AM901" s="15" t="s">
        <v>140</v>
      </c>
      <c r="AN901" s="16">
        <f t="shared" si="488"/>
        <v>2</v>
      </c>
      <c r="AO901" s="16">
        <v>0</v>
      </c>
      <c r="AP901" s="16">
        <v>0</v>
      </c>
      <c r="AQ901" s="16">
        <v>0</v>
      </c>
      <c r="AR901" s="16">
        <v>0</v>
      </c>
      <c r="AS901" s="16">
        <v>0</v>
      </c>
      <c r="AT901" s="16" t="s">
        <v>135</v>
      </c>
      <c r="AU901" s="17">
        <f t="shared" si="489"/>
        <v>0</v>
      </c>
      <c r="AV901" s="17"/>
      <c r="AW901" s="17">
        <f>VLOOKUP(I901,ABNT5101!$I$3:$J$9,2)</f>
        <v>10</v>
      </c>
      <c r="AX901" s="17">
        <f>VLOOKUP(I901,ABNT5101!$I$3:$M$9,5)</f>
        <v>0.18</v>
      </c>
      <c r="AY901" s="131" t="str">
        <f>_xlfn.XLOOKUP(I901,ABNT5101!$I:$I,ABNT5101!$L:$L)</f>
        <v>-</v>
      </c>
      <c r="AZ901" s="131">
        <f>_xlfn.XLOOKUP(I901,ABNT5101!$I:$I,ABNT5101!M:M)</f>
        <v>0.18</v>
      </c>
      <c r="BA901" s="131" t="str">
        <f>_xlfn.XLOOKUP(I901,ABNT5101!$I:$I,ABNT5101!N:N)</f>
        <v>-</v>
      </c>
      <c r="BB901" s="131">
        <f>_xlfn.XLOOKUP(I901,ABNT5101!$I:$I,ABNT5101!O:O)</f>
        <v>16</v>
      </c>
      <c r="BC901" s="18" t="str">
        <f t="shared" si="490"/>
        <v>ATENDE</v>
      </c>
      <c r="BD901" s="19">
        <f t="shared" si="491"/>
        <v>0.16400000000000015</v>
      </c>
      <c r="BE901" s="19">
        <f t="shared" si="492"/>
        <v>0</v>
      </c>
      <c r="BF901" s="19" t="str">
        <f t="shared" si="493"/>
        <v>-</v>
      </c>
      <c r="BG901" s="20">
        <v>11.64</v>
      </c>
      <c r="BH901" s="20">
        <v>0.18</v>
      </c>
      <c r="BI901" s="20"/>
      <c r="BJ901" s="20"/>
      <c r="BK901" s="21"/>
      <c r="BL901" s="20"/>
      <c r="BM901" s="18" t="str">
        <f t="shared" si="494"/>
        <v>ATENDE</v>
      </c>
      <c r="BN901" s="18" t="str">
        <f t="shared" si="495"/>
        <v>ATENDE</v>
      </c>
      <c r="BO901" s="18" t="str">
        <f t="shared" si="496"/>
        <v>ATENDE</v>
      </c>
      <c r="BP901" s="18" t="str">
        <f t="shared" si="497"/>
        <v>ATENDE</v>
      </c>
      <c r="BQ901" s="22" t="str">
        <f t="shared" si="498"/>
        <v>C4</v>
      </c>
      <c r="BR901" s="22" t="str">
        <f t="shared" si="486"/>
        <v>P6</v>
      </c>
      <c r="BS901" s="23">
        <f t="shared" si="499"/>
        <v>1.3166666666666669</v>
      </c>
      <c r="BT901" s="20">
        <v>6.95</v>
      </c>
      <c r="BU901" s="20">
        <v>1.38</v>
      </c>
      <c r="BV901" s="132">
        <f>IF(BR901="-","-",_xlfn.XLOOKUP(BR901,ABNT5101!$B$4:$B$9,ABNT5101!$C$4:$C$9))</f>
        <v>3</v>
      </c>
      <c r="BW901" s="132">
        <f>IF(BR901="-","-",_xlfn.XLOOKUP(BR901,ABNT5101!$B$4:$B$9,ABNT5101!$D$4:$D$9))</f>
        <v>0.6</v>
      </c>
      <c r="BX901" s="18" t="str">
        <f t="shared" si="500"/>
        <v>ATENDE</v>
      </c>
      <c r="BY901" s="18" t="str">
        <f t="shared" si="501"/>
        <v>ATENDE</v>
      </c>
      <c r="BZ901" s="18" t="str">
        <f t="shared" si="502"/>
        <v>ATENDE</v>
      </c>
      <c r="CA901" s="22" t="str">
        <f t="shared" si="485"/>
        <v>P6</v>
      </c>
      <c r="CB901" s="23">
        <f t="shared" si="503"/>
        <v>1.5033333333333334</v>
      </c>
      <c r="CC901" s="22">
        <v>7.51</v>
      </c>
      <c r="CD901" s="22">
        <v>1.99</v>
      </c>
      <c r="CE901" s="130">
        <f>IF(CA901="-","-",_xlfn.XLOOKUP(CA901,ABNT5101!$B$4:$B$9,ABNT5101!$C$4:$C$9))</f>
        <v>3</v>
      </c>
      <c r="CF901" s="130">
        <f>IF(CA901="-","-",_xlfn.XLOOKUP(CA901,ABNT5101!$B$4:$B$9,ABNT5101!$D$4:$D$9))</f>
        <v>0.6</v>
      </c>
      <c r="CG901" s="18" t="str">
        <f t="shared" si="504"/>
        <v>ATENDE</v>
      </c>
      <c r="CH901" s="18" t="str">
        <f t="shared" si="505"/>
        <v>ATENDE</v>
      </c>
      <c r="CI901" s="18" t="str">
        <f t="shared" si="506"/>
        <v>ATENDE</v>
      </c>
      <c r="CJ901" s="133" t="str">
        <f>_xlfn.XLOOKUP(CK901,'Banco de dados'!$B:$B,'Banco de dados'!$D:$D)</f>
        <v>TECNOWATT</v>
      </c>
      <c r="CK901" s="25" t="s">
        <v>830</v>
      </c>
      <c r="CL901" s="24" t="str">
        <f>_xlfn.XLOOKUP(CK901,'Banco de dados'!$B:$B,'Banco de dados'!$E:$E)</f>
        <v>SIGSAGPTLRRSSNDL_60W_73IBBRS
1-10C1MUN6.5</v>
      </c>
      <c r="CM901" s="24"/>
      <c r="CN901" s="24" t="e">
        <f>IF(CM901="-","-",_xlfn.XLOOKUP(CM901,'Banco de dados'!$B:$B,'Banco de dados'!$E:$E))</f>
        <v>#N/A</v>
      </c>
      <c r="CO901" s="26">
        <f t="shared" si="479"/>
        <v>1</v>
      </c>
      <c r="CP901" s="24">
        <f>_xlfn.XLOOKUP(CK901,'Banco de dados'!$B:$B,'Banco de dados'!$H:$H)</f>
        <v>60</v>
      </c>
      <c r="CQ901" s="24">
        <f>_xlfn.XLOOKUP(CM901,'Banco de dados'!$B:$B,'Banco de dados'!$H:$H)</f>
        <v>0</v>
      </c>
      <c r="CR901" s="24">
        <f>_xlfn.XLOOKUP(CK901,'Banco de dados'!$B:$B,'Banco de dados'!$F:$F)</f>
        <v>9453</v>
      </c>
      <c r="CS901" s="24">
        <f>_xlfn.XLOOKUP(CM901,'Banco de dados'!$B:$B,'Banco de dados'!$F:$F)</f>
        <v>0</v>
      </c>
      <c r="CT901" s="25">
        <v>0</v>
      </c>
      <c r="CU901" s="25"/>
      <c r="CV901" s="24" t="str">
        <f>IF(AI901&lt;=0.5,"Curto I",IF(AND(AI901&gt;='Braços de IP'!$B$9,AI901&lt;='Braços de IP'!$D$9),'Braços de IP'!$E$9,IF(AND(AI901&gt;='Braços de IP'!$B$10,AI901&lt;='Braços de IP'!$D$10),'Braços de IP'!$E$10,IF(AND(AI901&gt;='Braços de IP'!$B$11,AI901&lt;='Braços de IP'!$D$11),'Braços de IP'!$E$11,IF(AND(AI901&gt;='Braços de IP'!$B$12,AI901&lt;='Braços de IP'!$D$12),'Braços de IP'!$E$12,IF(AND(AI901&gt;='Braços de IP'!$B$13,AI901&lt;='Braços de IP'!$D$13),'Braços de IP'!$E$13,IF(AND(AI901&gt;='Braços de IP'!$B$14,AI901&lt;='Braços de IP'!$D$14),'Braços de IP'!$E$14,"ERRO")))))))</f>
        <v>Curto I</v>
      </c>
      <c r="CW901" s="25" t="s">
        <v>290</v>
      </c>
      <c r="CX901" s="24">
        <f>IF($CW901="","",VLOOKUP($CW901,'Braços de IP'!$E$9:$I$15,2,0))</f>
        <v>2.8</v>
      </c>
      <c r="CY901" s="27">
        <f>IF($CW901="","",VLOOKUP($CW901,'Braços de IP'!$E$9:$I$15,5,0))</f>
        <v>8</v>
      </c>
      <c r="CZ901" s="24"/>
      <c r="DA901" s="24"/>
      <c r="DB901" s="24"/>
      <c r="DC901" s="24"/>
      <c r="DD901" s="24"/>
      <c r="DE901" s="24"/>
      <c r="DF901" s="28">
        <f t="shared" si="480"/>
        <v>60</v>
      </c>
      <c r="DG901" s="29">
        <f t="shared" si="481"/>
        <v>100</v>
      </c>
      <c r="DH901" s="28">
        <f t="shared" si="482"/>
        <v>160</v>
      </c>
      <c r="DI901" s="30">
        <f t="shared" si="483"/>
        <v>0.4</v>
      </c>
      <c r="DJ901" s="31"/>
      <c r="DK901" s="32"/>
      <c r="DL901" s="15" t="s">
        <v>141</v>
      </c>
      <c r="DM901" s="15"/>
      <c r="DO901" s="33">
        <f t="shared" si="484"/>
        <v>0.48717948717948717</v>
      </c>
    </row>
    <row r="902" spans="3:119" ht="15.75" hidden="1" customHeight="1" x14ac:dyDescent="0.3">
      <c r="C902" t="s">
        <v>1006</v>
      </c>
      <c r="D902" s="15">
        <v>301</v>
      </c>
      <c r="E902" s="15" t="s">
        <v>132</v>
      </c>
      <c r="F902" s="15" t="s">
        <v>474</v>
      </c>
      <c r="G902" s="15">
        <v>-29.99655332</v>
      </c>
      <c r="H902" s="15">
        <v>-50.184397930000003</v>
      </c>
      <c r="I902" s="15" t="s">
        <v>134</v>
      </c>
      <c r="J902" s="15" t="s">
        <v>135</v>
      </c>
      <c r="K902" s="15" t="s">
        <v>136</v>
      </c>
      <c r="L902" s="15" t="s">
        <v>148</v>
      </c>
      <c r="M902" s="15">
        <v>150</v>
      </c>
      <c r="N902" s="15">
        <v>22</v>
      </c>
      <c r="O902" s="15">
        <v>0</v>
      </c>
      <c r="P902" s="15">
        <f t="shared" si="478"/>
        <v>300</v>
      </c>
      <c r="Q902" s="20">
        <v>2</v>
      </c>
      <c r="R902" s="16">
        <v>1.5</v>
      </c>
      <c r="S902" s="16">
        <v>6</v>
      </c>
      <c r="T902" s="15"/>
      <c r="U902" s="15"/>
      <c r="V902" s="15">
        <v>0</v>
      </c>
      <c r="W902" s="15">
        <v>1.5</v>
      </c>
      <c r="X902" s="15">
        <v>0</v>
      </c>
      <c r="Y902" s="15">
        <v>0</v>
      </c>
      <c r="Z902" s="15">
        <v>0</v>
      </c>
      <c r="AA902" s="15">
        <v>0</v>
      </c>
      <c r="AB902" s="15">
        <v>0</v>
      </c>
      <c r="AC902" s="15" t="s">
        <v>138</v>
      </c>
      <c r="AD902" s="15" t="s">
        <v>139</v>
      </c>
      <c r="AE902" s="15">
        <v>33.4</v>
      </c>
      <c r="AF902" s="15">
        <v>6.7</v>
      </c>
      <c r="AG902" s="15">
        <v>1</v>
      </c>
      <c r="AH902" s="15">
        <v>0.3</v>
      </c>
      <c r="AI902" s="15">
        <v>1.5</v>
      </c>
      <c r="AJ902" s="16">
        <f t="shared" si="487"/>
        <v>1.2</v>
      </c>
      <c r="AK902" s="16" t="s">
        <v>135</v>
      </c>
      <c r="AL902" s="16" t="s">
        <v>135</v>
      </c>
      <c r="AM902" s="15" t="s">
        <v>140</v>
      </c>
      <c r="AN902" s="16">
        <f t="shared" si="488"/>
        <v>2</v>
      </c>
      <c r="AO902" s="16">
        <v>0</v>
      </c>
      <c r="AP902" s="16">
        <v>0</v>
      </c>
      <c r="AQ902" s="16">
        <v>0</v>
      </c>
      <c r="AR902" s="16">
        <v>0</v>
      </c>
      <c r="AS902" s="16">
        <v>0</v>
      </c>
      <c r="AT902" s="16" t="s">
        <v>135</v>
      </c>
      <c r="AU902" s="17">
        <f t="shared" si="489"/>
        <v>0</v>
      </c>
      <c r="AV902" s="17"/>
      <c r="AW902" s="17">
        <f>VLOOKUP(I902,ABNT5101!$I$3:$J$9,2)</f>
        <v>7.5</v>
      </c>
      <c r="AX902" s="17">
        <f>VLOOKUP(I902,ABNT5101!$I$3:$M$9,5)</f>
        <v>0.18</v>
      </c>
      <c r="AY902" s="131" t="str">
        <f>_xlfn.XLOOKUP(I902,ABNT5101!$I:$I,ABNT5101!$L:$L)</f>
        <v>-</v>
      </c>
      <c r="AZ902" s="131">
        <f>_xlfn.XLOOKUP(I902,ABNT5101!$I:$I,ABNT5101!M:M)</f>
        <v>0.18</v>
      </c>
      <c r="BA902" s="131" t="str">
        <f>_xlfn.XLOOKUP(I902,ABNT5101!$I:$I,ABNT5101!N:N)</f>
        <v>-</v>
      </c>
      <c r="BB902" s="131">
        <f>_xlfn.XLOOKUP(I902,ABNT5101!$I:$I,ABNT5101!O:O)</f>
        <v>16</v>
      </c>
      <c r="BC902" s="18" t="str">
        <f t="shared" si="490"/>
        <v>ATENDE</v>
      </c>
      <c r="BD902" s="19">
        <f t="shared" si="491"/>
        <v>4.2666666666666631E-2</v>
      </c>
      <c r="BE902" s="19">
        <f t="shared" si="492"/>
        <v>0.94444444444444442</v>
      </c>
      <c r="BF902" s="19" t="str">
        <f t="shared" si="493"/>
        <v>-</v>
      </c>
      <c r="BG902" s="20">
        <v>7.82</v>
      </c>
      <c r="BH902" s="20">
        <v>0.35</v>
      </c>
      <c r="BI902" s="20"/>
      <c r="BJ902" s="20"/>
      <c r="BK902" s="21"/>
      <c r="BL902" s="20"/>
      <c r="BM902" s="18" t="str">
        <f t="shared" si="494"/>
        <v>ATENDE</v>
      </c>
      <c r="BN902" s="18" t="str">
        <f t="shared" si="495"/>
        <v>ATENDE</v>
      </c>
      <c r="BO902" s="18" t="str">
        <f t="shared" si="496"/>
        <v>ATENDE</v>
      </c>
      <c r="BP902" s="18" t="str">
        <f t="shared" si="497"/>
        <v>ATENDE</v>
      </c>
      <c r="BQ902" s="22" t="str">
        <f t="shared" si="498"/>
        <v>C5</v>
      </c>
      <c r="BR902" s="22" t="str">
        <f t="shared" si="486"/>
        <v>P6</v>
      </c>
      <c r="BS902" s="23">
        <f t="shared" si="499"/>
        <v>1.1466666666666669</v>
      </c>
      <c r="BT902" s="20">
        <v>6.44</v>
      </c>
      <c r="BU902" s="20">
        <v>2.25</v>
      </c>
      <c r="BV902" s="132">
        <f>IF(BR902="-","-",_xlfn.XLOOKUP(BR902,ABNT5101!$B$4:$B$9,ABNT5101!$C$4:$C$9))</f>
        <v>3</v>
      </c>
      <c r="BW902" s="132">
        <f>IF(BR902="-","-",_xlfn.XLOOKUP(BR902,ABNT5101!$B$4:$B$9,ABNT5101!$D$4:$D$9))</f>
        <v>0.6</v>
      </c>
      <c r="BX902" s="18" t="str">
        <f t="shared" si="500"/>
        <v>ATENDE</v>
      </c>
      <c r="BY902" s="18" t="str">
        <f t="shared" si="501"/>
        <v>ATENDE</v>
      </c>
      <c r="BZ902" s="18" t="str">
        <f t="shared" si="502"/>
        <v>ATENDE</v>
      </c>
      <c r="CA902" s="22" t="str">
        <f t="shared" si="485"/>
        <v>P6</v>
      </c>
      <c r="CB902" s="23">
        <f t="shared" si="503"/>
        <v>0.93666666666666654</v>
      </c>
      <c r="CC902" s="22">
        <v>5.81</v>
      </c>
      <c r="CD902" s="22">
        <v>2.54</v>
      </c>
      <c r="CE902" s="130">
        <f>IF(CA902="-","-",_xlfn.XLOOKUP(CA902,ABNT5101!$B$4:$B$9,ABNT5101!$C$4:$C$9))</f>
        <v>3</v>
      </c>
      <c r="CF902" s="130">
        <f>IF(CA902="-","-",_xlfn.XLOOKUP(CA902,ABNT5101!$B$4:$B$9,ABNT5101!$D$4:$D$9))</f>
        <v>0.6</v>
      </c>
      <c r="CG902" s="18" t="str">
        <f t="shared" si="504"/>
        <v>ATENDE</v>
      </c>
      <c r="CH902" s="18" t="str">
        <f t="shared" si="505"/>
        <v>ATENDE</v>
      </c>
      <c r="CI902" s="18" t="str">
        <f t="shared" si="506"/>
        <v>ATENDE</v>
      </c>
      <c r="CJ902" s="133" t="str">
        <f>_xlfn.XLOOKUP(CK902,'Banco de dados'!$B:$B,'Banco de dados'!$D:$D)</f>
        <v>LEDSTAR</v>
      </c>
      <c r="CK902" s="25" t="s">
        <v>707</v>
      </c>
      <c r="CL902" s="24" t="str">
        <f>_xlfn.XLOOKUP(CK902,'Banco de dados'!$B:$B,'Banco de dados'!$E:$E)</f>
        <v>LUM LED SL VT 9.1 28W</v>
      </c>
      <c r="CM902" s="24"/>
      <c r="CN902" s="24" t="e">
        <f>IF(CM902="-","-",_xlfn.XLOOKUP(CM902,'Banco de dados'!$B:$B,'Banco de dados'!$E:$E))</f>
        <v>#N/A</v>
      </c>
      <c r="CO902" s="26">
        <f t="shared" si="479"/>
        <v>1</v>
      </c>
      <c r="CP902" s="24">
        <f>_xlfn.XLOOKUP(CK902,'Banco de dados'!$B:$B,'Banco de dados'!$H:$H)</f>
        <v>28</v>
      </c>
      <c r="CQ902" s="24">
        <f>_xlfn.XLOOKUP(CM902,'Banco de dados'!$B:$B,'Banco de dados'!$H:$H)</f>
        <v>0</v>
      </c>
      <c r="CR902" s="24">
        <f>_xlfn.XLOOKUP(CK902,'Banco de dados'!$B:$B,'Banco de dados'!$F:$F)</f>
        <v>4927.3500000000004</v>
      </c>
      <c r="CS902" s="24">
        <f>_xlfn.XLOOKUP(CM902,'Banco de dados'!$B:$B,'Banco de dados'!$F:$F)</f>
        <v>0</v>
      </c>
      <c r="CT902" s="25">
        <v>0</v>
      </c>
      <c r="CU902" s="25"/>
      <c r="CV902" s="24" t="str">
        <f>IF(AI902&lt;=0.5,"Curto I",IF(AND(AI902&gt;='Braços de IP'!$B$9,AI902&lt;='Braços de IP'!$D$9),'Braços de IP'!$E$9,IF(AND(AI902&gt;='Braços de IP'!$B$10,AI902&lt;='Braços de IP'!$D$10),'Braços de IP'!$E$10,IF(AND(AI902&gt;='Braços de IP'!$B$11,AI902&lt;='Braços de IP'!$D$11),'Braços de IP'!$E$11,IF(AND(AI902&gt;='Braços de IP'!$B$12,AI902&lt;='Braços de IP'!$D$12),'Braços de IP'!$E$12,IF(AND(AI902&gt;='Braços de IP'!$B$13,AI902&lt;='Braços de IP'!$D$13),'Braços de IP'!$E$13,IF(AND(AI902&gt;='Braços de IP'!$B$14,AI902&lt;='Braços de IP'!$D$14),'Braços de IP'!$E$14,"ERRO")))))))</f>
        <v>Curto II</v>
      </c>
      <c r="CW902" s="25"/>
      <c r="CX902" s="24" t="str">
        <f>IF($CW902="","",VLOOKUP($CW902,'Braços de IP'!$E$9:$I$15,2,0))</f>
        <v/>
      </c>
      <c r="CY902" s="27" t="str">
        <f>IF($CW902="","",VLOOKUP($CW902,'Braços de IP'!$E$9:$I$15,5,0))</f>
        <v/>
      </c>
      <c r="CZ902" s="24"/>
      <c r="DA902" s="24"/>
      <c r="DB902" s="24"/>
      <c r="DC902" s="24"/>
      <c r="DD902" s="24"/>
      <c r="DE902" s="24"/>
      <c r="DF902" s="28">
        <f t="shared" si="480"/>
        <v>28</v>
      </c>
      <c r="DG902" s="29">
        <f t="shared" si="481"/>
        <v>150</v>
      </c>
      <c r="DH902" s="28">
        <f t="shared" si="482"/>
        <v>178</v>
      </c>
      <c r="DI902" s="30">
        <f t="shared" si="483"/>
        <v>0.81333333333333335</v>
      </c>
      <c r="DJ902" s="31"/>
      <c r="DK902" s="32"/>
      <c r="DL902" s="15" t="s">
        <v>141</v>
      </c>
      <c r="DM902" s="15"/>
      <c r="DO902" s="33">
        <f t="shared" si="484"/>
        <v>0.83720930232558144</v>
      </c>
    </row>
    <row r="903" spans="3:119" ht="15.75" hidden="1" customHeight="1" x14ac:dyDescent="0.3">
      <c r="C903" t="s">
        <v>1006</v>
      </c>
      <c r="D903" s="15">
        <v>301</v>
      </c>
      <c r="E903" s="15" t="s">
        <v>132</v>
      </c>
      <c r="F903" s="15" t="s">
        <v>474</v>
      </c>
      <c r="G903" s="15">
        <v>-29.99655332</v>
      </c>
      <c r="H903" s="15">
        <v>-50.184397930000003</v>
      </c>
      <c r="I903" s="15" t="s">
        <v>134</v>
      </c>
      <c r="J903" s="15" t="s">
        <v>135</v>
      </c>
      <c r="K903" s="15" t="s">
        <v>136</v>
      </c>
      <c r="L903" s="15" t="s">
        <v>148</v>
      </c>
      <c r="M903" s="15">
        <v>150</v>
      </c>
      <c r="N903" s="15">
        <v>22</v>
      </c>
      <c r="O903" s="15">
        <v>0</v>
      </c>
      <c r="P903" s="15">
        <f t="shared" si="478"/>
        <v>300</v>
      </c>
      <c r="Q903" s="20">
        <v>2</v>
      </c>
      <c r="R903" s="16">
        <v>1.5</v>
      </c>
      <c r="S903" s="16">
        <v>6</v>
      </c>
      <c r="T903" s="15"/>
      <c r="U903" s="15"/>
      <c r="V903" s="15">
        <v>0</v>
      </c>
      <c r="W903" s="15">
        <v>1.5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 t="s">
        <v>138</v>
      </c>
      <c r="AD903" s="15" t="s">
        <v>139</v>
      </c>
      <c r="AE903" s="15">
        <v>33.4</v>
      </c>
      <c r="AF903" s="15">
        <v>6.7</v>
      </c>
      <c r="AG903" s="15">
        <v>1</v>
      </c>
      <c r="AH903" s="15">
        <v>0.3</v>
      </c>
      <c r="AI903" s="15">
        <v>1.5</v>
      </c>
      <c r="AJ903" s="16">
        <f t="shared" si="487"/>
        <v>1.2</v>
      </c>
      <c r="AK903" s="16" t="s">
        <v>135</v>
      </c>
      <c r="AL903" s="16" t="s">
        <v>135</v>
      </c>
      <c r="AM903" s="15" t="s">
        <v>140</v>
      </c>
      <c r="AN903" s="16">
        <f t="shared" si="488"/>
        <v>2</v>
      </c>
      <c r="AO903" s="16">
        <v>0</v>
      </c>
      <c r="AP903" s="16">
        <v>0</v>
      </c>
      <c r="AQ903" s="16">
        <v>0</v>
      </c>
      <c r="AR903" s="16">
        <v>0</v>
      </c>
      <c r="AS903" s="16">
        <v>0</v>
      </c>
      <c r="AT903" s="16" t="s">
        <v>135</v>
      </c>
      <c r="AU903" s="17">
        <f t="shared" si="489"/>
        <v>0</v>
      </c>
      <c r="AV903" s="17"/>
      <c r="AW903" s="17">
        <f>VLOOKUP(I903,ABNT5101!$I$3:$J$9,2)</f>
        <v>7.5</v>
      </c>
      <c r="AX903" s="17">
        <f>VLOOKUP(I903,ABNT5101!$I$3:$M$9,5)</f>
        <v>0.18</v>
      </c>
      <c r="AY903" s="131" t="str">
        <f>_xlfn.XLOOKUP(I903,ABNT5101!$I:$I,ABNT5101!$L:$L)</f>
        <v>-</v>
      </c>
      <c r="AZ903" s="131">
        <f>_xlfn.XLOOKUP(I903,ABNT5101!$I:$I,ABNT5101!M:M)</f>
        <v>0.18</v>
      </c>
      <c r="BA903" s="131" t="str">
        <f>_xlfn.XLOOKUP(I903,ABNT5101!$I:$I,ABNT5101!N:N)</f>
        <v>-</v>
      </c>
      <c r="BB903" s="131">
        <f>_xlfn.XLOOKUP(I903,ABNT5101!$I:$I,ABNT5101!O:O)</f>
        <v>16</v>
      </c>
      <c r="BC903" s="18" t="str">
        <f t="shared" si="490"/>
        <v>ATENDE</v>
      </c>
      <c r="BD903" s="19">
        <f t="shared" si="491"/>
        <v>0.30000000000000004</v>
      </c>
      <c r="BE903" s="19">
        <f t="shared" si="492"/>
        <v>0.88888888888888906</v>
      </c>
      <c r="BF903" s="19" t="str">
        <f t="shared" si="493"/>
        <v>-</v>
      </c>
      <c r="BG903" s="20">
        <v>9.75</v>
      </c>
      <c r="BH903" s="20">
        <v>0.34</v>
      </c>
      <c r="BI903" s="20"/>
      <c r="BJ903" s="20"/>
      <c r="BK903" s="21"/>
      <c r="BL903" s="20"/>
      <c r="BM903" s="18" t="str">
        <f t="shared" si="494"/>
        <v>ATENDE</v>
      </c>
      <c r="BN903" s="18" t="str">
        <f t="shared" si="495"/>
        <v>ATENDE</v>
      </c>
      <c r="BO903" s="18" t="str">
        <f t="shared" si="496"/>
        <v>ATENDE</v>
      </c>
      <c r="BP903" s="18" t="str">
        <f t="shared" si="497"/>
        <v>ATENDE</v>
      </c>
      <c r="BQ903" s="22" t="str">
        <f t="shared" si="498"/>
        <v>C5</v>
      </c>
      <c r="BR903" s="22" t="str">
        <f t="shared" si="486"/>
        <v>P6</v>
      </c>
      <c r="BS903" s="23">
        <f t="shared" si="499"/>
        <v>1.5166666666666666</v>
      </c>
      <c r="BT903" s="20">
        <v>7.55</v>
      </c>
      <c r="BU903" s="20">
        <v>1.83</v>
      </c>
      <c r="BV903" s="132">
        <f>IF(BR903="-","-",_xlfn.XLOOKUP(BR903,ABNT5101!$B$4:$B$9,ABNT5101!$C$4:$C$9))</f>
        <v>3</v>
      </c>
      <c r="BW903" s="132">
        <f>IF(BR903="-","-",_xlfn.XLOOKUP(BR903,ABNT5101!$B$4:$B$9,ABNT5101!$D$4:$D$9))</f>
        <v>0.6</v>
      </c>
      <c r="BX903" s="18" t="str">
        <f t="shared" si="500"/>
        <v>ATENDE</v>
      </c>
      <c r="BY903" s="18" t="str">
        <f t="shared" si="501"/>
        <v>ATENDE</v>
      </c>
      <c r="BZ903" s="18" t="str">
        <f t="shared" si="502"/>
        <v>ATENDE</v>
      </c>
      <c r="CA903" s="22" t="str">
        <f t="shared" si="485"/>
        <v>P6</v>
      </c>
      <c r="CB903" s="23">
        <f t="shared" si="503"/>
        <v>1.3166666666666669</v>
      </c>
      <c r="CC903" s="22">
        <v>6.95</v>
      </c>
      <c r="CD903" s="22">
        <v>3.56</v>
      </c>
      <c r="CE903" s="130">
        <f>IF(CA903="-","-",_xlfn.XLOOKUP(CA903,ABNT5101!$B$4:$B$9,ABNT5101!$C$4:$C$9))</f>
        <v>3</v>
      </c>
      <c r="CF903" s="130">
        <f>IF(CA903="-","-",_xlfn.XLOOKUP(CA903,ABNT5101!$B$4:$B$9,ABNT5101!$D$4:$D$9))</f>
        <v>0.6</v>
      </c>
      <c r="CG903" s="18" t="str">
        <f t="shared" si="504"/>
        <v>ATENDE</v>
      </c>
      <c r="CH903" s="18" t="str">
        <f t="shared" si="505"/>
        <v>ATENDE</v>
      </c>
      <c r="CI903" s="18" t="str">
        <f t="shared" si="506"/>
        <v>ATENDE</v>
      </c>
      <c r="CJ903" s="133" t="str">
        <f>_xlfn.XLOOKUP(CK903,'Banco de dados'!$B:$B,'Banco de dados'!$D:$D)</f>
        <v>SX LIGHTING</v>
      </c>
      <c r="CK903" s="25" t="s">
        <v>801</v>
      </c>
      <c r="CL903" s="24" t="str">
        <f>_xlfn.XLOOKUP(CK903,'Banco de dados'!$B:$B,'Banco de dados'!$E:$E)</f>
        <v>SXINEVO030K40L12CZF7PHF</v>
      </c>
      <c r="CM903" s="24"/>
      <c r="CN903" s="24" t="e">
        <f>IF(CM903="-","-",_xlfn.XLOOKUP(CM903,'Banco de dados'!$B:$B,'Banco de dados'!$E:$E))</f>
        <v>#N/A</v>
      </c>
      <c r="CO903" s="26">
        <f t="shared" si="479"/>
        <v>1</v>
      </c>
      <c r="CP903" s="24">
        <f>_xlfn.XLOOKUP(CK903,'Banco de dados'!$B:$B,'Banco de dados'!$H:$H)</f>
        <v>31</v>
      </c>
      <c r="CQ903" s="24">
        <f>_xlfn.XLOOKUP(CM903,'Banco de dados'!$B:$B,'Banco de dados'!$H:$H)</f>
        <v>0</v>
      </c>
      <c r="CR903" s="24">
        <f>_xlfn.XLOOKUP(CK903,'Banco de dados'!$B:$B,'Banco de dados'!$F:$F)</f>
        <v>5270</v>
      </c>
      <c r="CS903" s="24">
        <f>_xlfn.XLOOKUP(CM903,'Banco de dados'!$B:$B,'Banco de dados'!$F:$F)</f>
        <v>0</v>
      </c>
      <c r="CT903" s="25">
        <v>0</v>
      </c>
      <c r="CU903" s="25"/>
      <c r="CV903" s="24" t="str">
        <f>IF(AI903&lt;=0.5,"Curto I",IF(AND(AI903&gt;='Braços de IP'!$B$9,AI903&lt;='Braços de IP'!$D$9),'Braços de IP'!$E$9,IF(AND(AI903&gt;='Braços de IP'!$B$10,AI903&lt;='Braços de IP'!$D$10),'Braços de IP'!$E$10,IF(AND(AI903&gt;='Braços de IP'!$B$11,AI903&lt;='Braços de IP'!$D$11),'Braços de IP'!$E$11,IF(AND(AI903&gt;='Braços de IP'!$B$12,AI903&lt;='Braços de IP'!$D$12),'Braços de IP'!$E$12,IF(AND(AI903&gt;='Braços de IP'!$B$13,AI903&lt;='Braços de IP'!$D$13),'Braços de IP'!$E$13,IF(AND(AI903&gt;='Braços de IP'!$B$14,AI903&lt;='Braços de IP'!$D$14),'Braços de IP'!$E$14,"ERRO")))))))</f>
        <v>Curto II</v>
      </c>
      <c r="CW903" s="25"/>
      <c r="CX903" s="24" t="str">
        <f>IF($CW903="","",VLOOKUP($CW903,'Braços de IP'!$E$9:$I$15,2,0))</f>
        <v/>
      </c>
      <c r="CY903" s="27" t="str">
        <f>IF($CW903="","",VLOOKUP($CW903,'Braços de IP'!$E$9:$I$15,5,0))</f>
        <v/>
      </c>
      <c r="CZ903" s="24"/>
      <c r="DA903" s="24"/>
      <c r="DB903" s="24"/>
      <c r="DC903" s="24"/>
      <c r="DD903" s="24"/>
      <c r="DE903" s="24"/>
      <c r="DF903" s="28">
        <f t="shared" si="480"/>
        <v>31</v>
      </c>
      <c r="DG903" s="29">
        <f t="shared" si="481"/>
        <v>150</v>
      </c>
      <c r="DH903" s="28">
        <f t="shared" si="482"/>
        <v>181</v>
      </c>
      <c r="DI903" s="30">
        <f t="shared" si="483"/>
        <v>0.79333333333333333</v>
      </c>
      <c r="DJ903" s="31"/>
      <c r="DK903" s="32"/>
      <c r="DL903" s="15" t="s">
        <v>141</v>
      </c>
      <c r="DM903" s="15"/>
      <c r="DO903" s="33">
        <f t="shared" si="484"/>
        <v>0.81976744186046513</v>
      </c>
    </row>
    <row r="904" spans="3:119" ht="15.75" hidden="1" customHeight="1" x14ac:dyDescent="0.3">
      <c r="C904" t="s">
        <v>1006</v>
      </c>
      <c r="D904" s="15">
        <v>301</v>
      </c>
      <c r="E904" s="15" t="s">
        <v>132</v>
      </c>
      <c r="F904" s="15" t="s">
        <v>474</v>
      </c>
      <c r="G904" s="15">
        <v>-29.99655332</v>
      </c>
      <c r="H904" s="15">
        <v>-50.184397930000003</v>
      </c>
      <c r="I904" s="15" t="s">
        <v>134</v>
      </c>
      <c r="J904" s="15" t="s">
        <v>135</v>
      </c>
      <c r="K904" s="15" t="s">
        <v>136</v>
      </c>
      <c r="L904" s="15" t="s">
        <v>148</v>
      </c>
      <c r="M904" s="15">
        <v>150</v>
      </c>
      <c r="N904" s="15">
        <v>22</v>
      </c>
      <c r="O904" s="15">
        <v>0</v>
      </c>
      <c r="P904" s="15">
        <f t="shared" si="478"/>
        <v>300</v>
      </c>
      <c r="Q904" s="20">
        <v>2</v>
      </c>
      <c r="R904" s="16">
        <v>1.5</v>
      </c>
      <c r="S904" s="16">
        <v>6</v>
      </c>
      <c r="T904" s="15"/>
      <c r="U904" s="15"/>
      <c r="V904" s="15">
        <v>0</v>
      </c>
      <c r="W904" s="15">
        <v>1.5</v>
      </c>
      <c r="X904" s="15">
        <v>0</v>
      </c>
      <c r="Y904" s="15">
        <v>0</v>
      </c>
      <c r="Z904" s="15">
        <v>0</v>
      </c>
      <c r="AA904" s="15">
        <v>0</v>
      </c>
      <c r="AB904" s="15">
        <v>0</v>
      </c>
      <c r="AC904" s="15" t="s">
        <v>138</v>
      </c>
      <c r="AD904" s="15" t="s">
        <v>139</v>
      </c>
      <c r="AE904" s="15">
        <v>33.4</v>
      </c>
      <c r="AF904" s="15">
        <v>6.7</v>
      </c>
      <c r="AG904" s="15">
        <v>1</v>
      </c>
      <c r="AH904" s="15">
        <v>0.3</v>
      </c>
      <c r="AI904" s="15">
        <v>1.5</v>
      </c>
      <c r="AJ904" s="16">
        <f t="shared" si="487"/>
        <v>1.2</v>
      </c>
      <c r="AK904" s="16" t="s">
        <v>135</v>
      </c>
      <c r="AL904" s="16" t="s">
        <v>135</v>
      </c>
      <c r="AM904" s="15" t="s">
        <v>140</v>
      </c>
      <c r="AN904" s="16">
        <f t="shared" si="488"/>
        <v>2</v>
      </c>
      <c r="AO904" s="16">
        <v>0</v>
      </c>
      <c r="AP904" s="16">
        <v>0</v>
      </c>
      <c r="AQ904" s="16">
        <v>0</v>
      </c>
      <c r="AR904" s="16">
        <v>0</v>
      </c>
      <c r="AS904" s="16">
        <v>0</v>
      </c>
      <c r="AT904" s="16" t="s">
        <v>135</v>
      </c>
      <c r="AU904" s="17">
        <f t="shared" si="489"/>
        <v>0</v>
      </c>
      <c r="AV904" s="17"/>
      <c r="AW904" s="17">
        <f>VLOOKUP(I904,ABNT5101!$I$3:$J$9,2)</f>
        <v>7.5</v>
      </c>
      <c r="AX904" s="17">
        <f>VLOOKUP(I904,ABNT5101!$I$3:$M$9,5)</f>
        <v>0.18</v>
      </c>
      <c r="AY904" s="131" t="str">
        <f>_xlfn.XLOOKUP(I904,ABNT5101!$I:$I,ABNT5101!$L:$L)</f>
        <v>-</v>
      </c>
      <c r="AZ904" s="131">
        <f>_xlfn.XLOOKUP(I904,ABNT5101!$I:$I,ABNT5101!M:M)</f>
        <v>0.18</v>
      </c>
      <c r="BA904" s="131" t="str">
        <f>_xlfn.XLOOKUP(I904,ABNT5101!$I:$I,ABNT5101!N:N)</f>
        <v>-</v>
      </c>
      <c r="BB904" s="131">
        <f>_xlfn.XLOOKUP(I904,ABNT5101!$I:$I,ABNT5101!O:O)</f>
        <v>16</v>
      </c>
      <c r="BC904" s="18" t="str">
        <f t="shared" si="490"/>
        <v>ATENDE</v>
      </c>
      <c r="BD904" s="19">
        <f t="shared" si="491"/>
        <v>0.29466666666666685</v>
      </c>
      <c r="BE904" s="19">
        <f t="shared" si="492"/>
        <v>1.3888888888888888</v>
      </c>
      <c r="BF904" s="19" t="str">
        <f t="shared" si="493"/>
        <v>-</v>
      </c>
      <c r="BG904" s="20">
        <v>9.7100000000000009</v>
      </c>
      <c r="BH904" s="20">
        <v>0.43</v>
      </c>
      <c r="BI904" s="20"/>
      <c r="BJ904" s="20"/>
      <c r="BK904" s="21"/>
      <c r="BL904" s="20"/>
      <c r="BM904" s="18" t="str">
        <f t="shared" si="494"/>
        <v>ATENDE</v>
      </c>
      <c r="BN904" s="18" t="str">
        <f t="shared" si="495"/>
        <v>ATENDE</v>
      </c>
      <c r="BO904" s="18" t="str">
        <f t="shared" si="496"/>
        <v>ATENDE</v>
      </c>
      <c r="BP904" s="18" t="str">
        <f t="shared" si="497"/>
        <v>ATENDE</v>
      </c>
      <c r="BQ904" s="22" t="str">
        <f t="shared" si="498"/>
        <v>C5</v>
      </c>
      <c r="BR904" s="22" t="str">
        <f t="shared" si="486"/>
        <v>P6</v>
      </c>
      <c r="BS904" s="23">
        <f t="shared" si="499"/>
        <v>1.5100000000000002</v>
      </c>
      <c r="BT904" s="20">
        <v>7.53</v>
      </c>
      <c r="BU904" s="20">
        <v>3.2</v>
      </c>
      <c r="BV904" s="132">
        <f>IF(BR904="-","-",_xlfn.XLOOKUP(BR904,ABNT5101!$B$4:$B$9,ABNT5101!$C$4:$C$9))</f>
        <v>3</v>
      </c>
      <c r="BW904" s="132">
        <f>IF(BR904="-","-",_xlfn.XLOOKUP(BR904,ABNT5101!$B$4:$B$9,ABNT5101!$D$4:$D$9))</f>
        <v>0.6</v>
      </c>
      <c r="BX904" s="18" t="str">
        <f t="shared" si="500"/>
        <v>ATENDE</v>
      </c>
      <c r="BY904" s="18" t="str">
        <f t="shared" si="501"/>
        <v>ATENDE</v>
      </c>
      <c r="BZ904" s="18" t="str">
        <f t="shared" si="502"/>
        <v>ATENDE</v>
      </c>
      <c r="CA904" s="22" t="str">
        <f t="shared" si="485"/>
        <v>P6</v>
      </c>
      <c r="CB904" s="23">
        <f t="shared" si="503"/>
        <v>1.0833333333333335</v>
      </c>
      <c r="CC904" s="22">
        <v>6.25</v>
      </c>
      <c r="CD904" s="22">
        <v>3.98</v>
      </c>
      <c r="CE904" s="130">
        <f>IF(CA904="-","-",_xlfn.XLOOKUP(CA904,ABNT5101!$B$4:$B$9,ABNT5101!$C$4:$C$9))</f>
        <v>3</v>
      </c>
      <c r="CF904" s="130">
        <f>IF(CA904="-","-",_xlfn.XLOOKUP(CA904,ABNT5101!$B$4:$B$9,ABNT5101!$D$4:$D$9))</f>
        <v>0.6</v>
      </c>
      <c r="CG904" s="18" t="str">
        <f t="shared" si="504"/>
        <v>ATENDE</v>
      </c>
      <c r="CH904" s="18" t="str">
        <f t="shared" si="505"/>
        <v>ATENDE</v>
      </c>
      <c r="CI904" s="18" t="str">
        <f t="shared" si="506"/>
        <v>ATENDE</v>
      </c>
      <c r="CJ904" s="133" t="str">
        <f>_xlfn.XLOOKUP(CK904,'Banco de dados'!$B:$B,'Banco de dados'!$D:$D)</f>
        <v>TECNOWATT</v>
      </c>
      <c r="CK904" s="25" t="s">
        <v>824</v>
      </c>
      <c r="CL904" s="24" t="str">
        <f>_xlfn.XLOOKUP(CK904,'Banco de dados'!$B:$B,'Banco de dados'!$E:$E)</f>
        <v>SIGSAGPTLRRSSNDL_30W_38IBBRS
1-10C1MUN6.5</v>
      </c>
      <c r="CM904" s="24"/>
      <c r="CN904" s="24" t="e">
        <f>IF(CM904="-","-",_xlfn.XLOOKUP(CM904,'Banco de dados'!$B:$B,'Banco de dados'!$E:$E))</f>
        <v>#N/A</v>
      </c>
      <c r="CO904" s="26">
        <f t="shared" si="479"/>
        <v>1</v>
      </c>
      <c r="CP904" s="24">
        <f>_xlfn.XLOOKUP(CK904,'Banco de dados'!$B:$B,'Banco de dados'!$H:$H)</f>
        <v>30</v>
      </c>
      <c r="CQ904" s="24" t="e">
        <f>_xlfn.XLOOKUP(CM904,'Banco de dados'!$B:$B,'Banco de dados'!$H:$H)</f>
        <v>#N/A</v>
      </c>
      <c r="CR904" s="24">
        <f>_xlfn.XLOOKUP(CK904,'Banco de dados'!$B:$B,'Banco de dados'!$F:$F)</f>
        <v>5266</v>
      </c>
      <c r="CS904" s="24">
        <f>_xlfn.XLOOKUP(CM904,'Banco de dados'!$B:$B,'Banco de dados'!$F:$F)</f>
        <v>0</v>
      </c>
      <c r="CT904" s="25">
        <v>0</v>
      </c>
      <c r="CU904" s="25"/>
      <c r="CV904" s="24" t="str">
        <f>IF(AI904&lt;=0.5,"Curto I",IF(AND(AI904&gt;='Braços de IP'!$B$9,AI904&lt;='Braços de IP'!$D$9),'Braços de IP'!$E$9,IF(AND(AI904&gt;='Braços de IP'!$B$10,AI904&lt;='Braços de IP'!$D$10),'Braços de IP'!$E$10,IF(AND(AI904&gt;='Braços de IP'!$B$11,AI904&lt;='Braços de IP'!$D$11),'Braços de IP'!$E$11,IF(AND(AI904&gt;='Braços de IP'!$B$12,AI904&lt;='Braços de IP'!$D$12),'Braços de IP'!$E$12,IF(AND(AI904&gt;='Braços de IP'!$B$13,AI904&lt;='Braços de IP'!$D$13),'Braços de IP'!$E$13,IF(AND(AI904&gt;='Braços de IP'!$B$14,AI904&lt;='Braços de IP'!$D$14),'Braços de IP'!$E$14,"ERRO")))))))</f>
        <v>Curto II</v>
      </c>
      <c r="CW904" s="25"/>
      <c r="CX904" s="24" t="str">
        <f>IF($CW904="","",VLOOKUP($CW904,'Braços de IP'!$E$9:$I$15,2,0))</f>
        <v/>
      </c>
      <c r="CY904" s="27" t="str">
        <f>IF($CW904="","",VLOOKUP($CW904,'Braços de IP'!$E$9:$I$15,5,0))</f>
        <v/>
      </c>
      <c r="CZ904" s="24"/>
      <c r="DA904" s="24"/>
      <c r="DB904" s="24"/>
      <c r="DC904" s="24"/>
      <c r="DD904" s="24"/>
      <c r="DE904" s="24"/>
      <c r="DF904" s="28">
        <f t="shared" si="480"/>
        <v>30</v>
      </c>
      <c r="DG904" s="29">
        <f t="shared" si="481"/>
        <v>150</v>
      </c>
      <c r="DH904" s="28">
        <f t="shared" si="482"/>
        <v>180</v>
      </c>
      <c r="DI904" s="30">
        <f t="shared" si="483"/>
        <v>0.8</v>
      </c>
      <c r="DJ904" s="31"/>
      <c r="DK904" s="32"/>
      <c r="DL904" s="15" t="s">
        <v>141</v>
      </c>
      <c r="DM904" s="15"/>
      <c r="DO904" s="33">
        <f t="shared" si="484"/>
        <v>0.82558139534883723</v>
      </c>
    </row>
    <row r="905" spans="3:119" ht="15.75" hidden="1" customHeight="1" x14ac:dyDescent="0.3">
      <c r="C905" t="s">
        <v>1006</v>
      </c>
      <c r="D905" s="15">
        <v>302</v>
      </c>
      <c r="E905" s="15" t="s">
        <v>132</v>
      </c>
      <c r="F905" s="15" t="s">
        <v>475</v>
      </c>
      <c r="G905" s="15">
        <v>-30.01173412</v>
      </c>
      <c r="H905" s="15">
        <v>-50.16835854</v>
      </c>
      <c r="I905" s="15" t="s">
        <v>154</v>
      </c>
      <c r="J905" s="15" t="s">
        <v>135</v>
      </c>
      <c r="K905" s="15" t="s">
        <v>136</v>
      </c>
      <c r="L905" s="15" t="s">
        <v>148</v>
      </c>
      <c r="M905" s="15">
        <v>100</v>
      </c>
      <c r="N905" s="15">
        <v>17</v>
      </c>
      <c r="O905" s="15">
        <v>0</v>
      </c>
      <c r="P905" s="15">
        <f t="shared" si="478"/>
        <v>200</v>
      </c>
      <c r="Q905" s="20">
        <v>2</v>
      </c>
      <c r="R905" s="16">
        <v>4</v>
      </c>
      <c r="S905" s="16">
        <v>7</v>
      </c>
      <c r="T905" s="15"/>
      <c r="U905" s="15"/>
      <c r="V905" s="15">
        <v>0</v>
      </c>
      <c r="W905" s="15">
        <v>6</v>
      </c>
      <c r="X905" s="15">
        <v>0</v>
      </c>
      <c r="Y905" s="15">
        <v>0</v>
      </c>
      <c r="Z905" s="15">
        <v>0</v>
      </c>
      <c r="AA905" s="15">
        <v>0</v>
      </c>
      <c r="AB905" s="15">
        <v>0</v>
      </c>
      <c r="AC905" s="15" t="s">
        <v>138</v>
      </c>
      <c r="AD905" s="15" t="s">
        <v>139</v>
      </c>
      <c r="AE905" s="15">
        <v>36.200000000000003</v>
      </c>
      <c r="AF905" s="15">
        <v>6</v>
      </c>
      <c r="AG905" s="15">
        <v>1</v>
      </c>
      <c r="AH905" s="15">
        <v>0.5</v>
      </c>
      <c r="AI905" s="15">
        <v>0.7</v>
      </c>
      <c r="AJ905" s="16">
        <f t="shared" si="487"/>
        <v>0.19999999999999996</v>
      </c>
      <c r="AK905" s="16" t="s">
        <v>135</v>
      </c>
      <c r="AL905" s="16" t="s">
        <v>135</v>
      </c>
      <c r="AM905" s="15" t="s">
        <v>140</v>
      </c>
      <c r="AN905" s="16">
        <f t="shared" si="488"/>
        <v>2</v>
      </c>
      <c r="AO905" s="16">
        <v>0</v>
      </c>
      <c r="AP905" s="16">
        <v>0</v>
      </c>
      <c r="AQ905" s="16">
        <v>0</v>
      </c>
      <c r="AR905" s="16">
        <v>0</v>
      </c>
      <c r="AS905" s="16">
        <v>0</v>
      </c>
      <c r="AT905" s="16" t="s">
        <v>135</v>
      </c>
      <c r="AU905" s="17">
        <f t="shared" si="489"/>
        <v>0</v>
      </c>
      <c r="AV905" s="17"/>
      <c r="AW905" s="17">
        <f>VLOOKUP(I905,ABNT5101!$I$3:$J$9,2)</f>
        <v>10</v>
      </c>
      <c r="AX905" s="17">
        <f>VLOOKUP(I905,ABNT5101!$I$3:$M$9,5)</f>
        <v>0.18</v>
      </c>
      <c r="AY905" s="131" t="str">
        <f>_xlfn.XLOOKUP(I905,ABNT5101!$I:$I,ABNT5101!$L:$L)</f>
        <v>-</v>
      </c>
      <c r="AZ905" s="131">
        <f>_xlfn.XLOOKUP(I905,ABNT5101!$I:$I,ABNT5101!M:M)</f>
        <v>0.18</v>
      </c>
      <c r="BA905" s="131" t="str">
        <f>_xlfn.XLOOKUP(I905,ABNT5101!$I:$I,ABNT5101!N:N)</f>
        <v>-</v>
      </c>
      <c r="BB905" s="131">
        <f>_xlfn.XLOOKUP(I905,ABNT5101!$I:$I,ABNT5101!O:O)</f>
        <v>16</v>
      </c>
      <c r="BC905" s="18" t="str">
        <f t="shared" si="490"/>
        <v>ATENDE</v>
      </c>
      <c r="BD905" s="19">
        <f t="shared" si="491"/>
        <v>7.4999999999999956E-2</v>
      </c>
      <c r="BE905" s="19">
        <f t="shared" si="492"/>
        <v>0.5555555555555558</v>
      </c>
      <c r="BF905" s="19" t="str">
        <f t="shared" si="493"/>
        <v>-</v>
      </c>
      <c r="BG905" s="20">
        <v>10.75</v>
      </c>
      <c r="BH905" s="20">
        <v>0.28000000000000003</v>
      </c>
      <c r="BI905" s="20"/>
      <c r="BJ905" s="20"/>
      <c r="BK905" s="21"/>
      <c r="BL905" s="20"/>
      <c r="BM905" s="18" t="str">
        <f t="shared" si="494"/>
        <v>ATENDE</v>
      </c>
      <c r="BN905" s="18" t="str">
        <f t="shared" si="495"/>
        <v>ATENDE</v>
      </c>
      <c r="BO905" s="18" t="str">
        <f t="shared" si="496"/>
        <v>ATENDE</v>
      </c>
      <c r="BP905" s="18" t="str">
        <f t="shared" si="497"/>
        <v>ATENDE</v>
      </c>
      <c r="BQ905" s="22" t="str">
        <f t="shared" si="498"/>
        <v>C4</v>
      </c>
      <c r="BR905" s="22" t="str">
        <f t="shared" si="486"/>
        <v>P6</v>
      </c>
      <c r="BS905" s="23">
        <f t="shared" si="499"/>
        <v>1.8066666666666666</v>
      </c>
      <c r="BT905" s="20">
        <v>8.42</v>
      </c>
      <c r="BU905" s="20">
        <v>1.51</v>
      </c>
      <c r="BV905" s="132">
        <f>IF(BR905="-","-",_xlfn.XLOOKUP(BR905,ABNT5101!$B$4:$B$9,ABNT5101!$C$4:$C$9))</f>
        <v>3</v>
      </c>
      <c r="BW905" s="132">
        <f>IF(BR905="-","-",_xlfn.XLOOKUP(BR905,ABNT5101!$B$4:$B$9,ABNT5101!$D$4:$D$9))</f>
        <v>0.6</v>
      </c>
      <c r="BX905" s="18" t="str">
        <f t="shared" si="500"/>
        <v>ATENDE</v>
      </c>
      <c r="BY905" s="18" t="str">
        <f t="shared" si="501"/>
        <v>ATENDE</v>
      </c>
      <c r="BZ905" s="18" t="str">
        <f t="shared" si="502"/>
        <v>ATENDE</v>
      </c>
      <c r="CA905" s="22" t="s">
        <v>135</v>
      </c>
      <c r="CB905" s="23" t="e">
        <f t="shared" si="503"/>
        <v>#VALUE!</v>
      </c>
      <c r="CC905" s="22">
        <v>3.39</v>
      </c>
      <c r="CD905" s="22">
        <v>1.21</v>
      </c>
      <c r="CE905" s="130" t="str">
        <f>IF(CA905="-","-",_xlfn.XLOOKUP(CA905,ABNT5101!$B$4:$B$9,ABNT5101!$C$4:$C$9))</f>
        <v>-</v>
      </c>
      <c r="CF905" s="130" t="str">
        <f>IF(CA905="-","-",_xlfn.XLOOKUP(CA905,ABNT5101!$B$4:$B$9,ABNT5101!$D$4:$D$9))</f>
        <v>-</v>
      </c>
      <c r="CG905" s="18" t="str">
        <f t="shared" si="504"/>
        <v>-</v>
      </c>
      <c r="CH905" s="18" t="str">
        <f t="shared" si="505"/>
        <v>-</v>
      </c>
      <c r="CI905" s="18" t="str">
        <f t="shared" si="506"/>
        <v>-</v>
      </c>
      <c r="CJ905" s="133" t="str">
        <f>_xlfn.XLOOKUP(CK905,'Banco de dados'!$B:$B,'Banco de dados'!$D:$D)</f>
        <v>LEDSTAR</v>
      </c>
      <c r="CK905" s="25" t="s">
        <v>711</v>
      </c>
      <c r="CL905" s="24" t="str">
        <f>_xlfn.XLOOKUP(CK905,'Banco de dados'!$B:$B,'Banco de dados'!$E:$E)</f>
        <v>LUM LED SL VT 9.1 44W</v>
      </c>
      <c r="CM905" s="24"/>
      <c r="CN905" s="24" t="e">
        <f>IF(CM905="-","-",_xlfn.XLOOKUP(CM905,'Banco de dados'!$B:$B,'Banco de dados'!$E:$E))</f>
        <v>#N/A</v>
      </c>
      <c r="CO905" s="26">
        <f t="shared" si="479"/>
        <v>1</v>
      </c>
      <c r="CP905" s="24">
        <f>_xlfn.XLOOKUP(CK905,'Banco de dados'!$B:$B,'Banco de dados'!$H:$H)</f>
        <v>44</v>
      </c>
      <c r="CQ905" s="24" t="e">
        <f>_xlfn.XLOOKUP(CM905,'Banco de dados'!$B:$B,'Banco de dados'!$H:$H)</f>
        <v>#N/A</v>
      </c>
      <c r="CR905" s="24">
        <f>_xlfn.XLOOKUP(CK905,'Banco de dados'!$B:$B,'Banco de dados'!$F:$F)</f>
        <v>7657.99</v>
      </c>
      <c r="CS905" s="24">
        <f>_xlfn.XLOOKUP(CM905,'Banco de dados'!$B:$B,'Banco de dados'!$F:$F)</f>
        <v>0</v>
      </c>
      <c r="CT905" s="25">
        <v>0</v>
      </c>
      <c r="CU905" s="25">
        <v>5</v>
      </c>
      <c r="CV905" s="24" t="str">
        <f>IF(AI905&lt;=0.5,"Curto I",IF(AND(AI905&gt;='Braços de IP'!$B$9,AI905&lt;='Braços de IP'!$D$9),'Braços de IP'!$E$9,IF(AND(AI905&gt;='Braços de IP'!$B$10,AI905&lt;='Braços de IP'!$D$10),'Braços de IP'!$E$10,IF(AND(AI905&gt;='Braços de IP'!$B$11,AI905&lt;='Braços de IP'!$D$11),'Braços de IP'!$E$11,IF(AND(AI905&gt;='Braços de IP'!$B$12,AI905&lt;='Braços de IP'!$D$12),'Braços de IP'!$E$12,IF(AND(AI905&gt;='Braços de IP'!$B$13,AI905&lt;='Braços de IP'!$D$13),'Braços de IP'!$E$13,IF(AND(AI905&gt;='Braços de IP'!$B$14,AI905&lt;='Braços de IP'!$D$14),'Braços de IP'!$E$14,"ERRO")))))))</f>
        <v>Curto I</v>
      </c>
      <c r="CW905" s="25"/>
      <c r="CX905" s="24" t="str">
        <f>IF($CW905="","",VLOOKUP($CW905,'Braços de IP'!$E$9:$I$15,2,0))</f>
        <v/>
      </c>
      <c r="CY905" s="27" t="str">
        <f>IF($CW905="","",VLOOKUP($CW905,'Braços de IP'!$E$9:$I$15,5,0))</f>
        <v/>
      </c>
      <c r="CZ905" s="24"/>
      <c r="DA905" s="24"/>
      <c r="DB905" s="24"/>
      <c r="DC905" s="24"/>
      <c r="DD905" s="24"/>
      <c r="DE905" s="24"/>
      <c r="DF905" s="28">
        <f t="shared" si="480"/>
        <v>44</v>
      </c>
      <c r="DG905" s="29">
        <f t="shared" si="481"/>
        <v>100</v>
      </c>
      <c r="DH905" s="28">
        <f t="shared" si="482"/>
        <v>144</v>
      </c>
      <c r="DI905" s="30">
        <f t="shared" si="483"/>
        <v>0.56000000000000005</v>
      </c>
      <c r="DJ905" s="31"/>
      <c r="DK905" s="32"/>
      <c r="DL905" s="15" t="s">
        <v>141</v>
      </c>
      <c r="DM905" s="15"/>
      <c r="DO905" s="33">
        <f t="shared" si="484"/>
        <v>0.62393162393162394</v>
      </c>
    </row>
    <row r="906" spans="3:119" ht="15.75" hidden="1" customHeight="1" x14ac:dyDescent="0.3">
      <c r="C906" t="s">
        <v>1006</v>
      </c>
      <c r="D906" s="15">
        <v>302</v>
      </c>
      <c r="E906" s="15" t="s">
        <v>132</v>
      </c>
      <c r="F906" s="15" t="s">
        <v>475</v>
      </c>
      <c r="G906" s="15">
        <v>-30.01173412</v>
      </c>
      <c r="H906" s="15">
        <v>-50.16835854</v>
      </c>
      <c r="I906" s="15" t="s">
        <v>154</v>
      </c>
      <c r="J906" s="15" t="s">
        <v>135</v>
      </c>
      <c r="K906" s="15" t="s">
        <v>136</v>
      </c>
      <c r="L906" s="15" t="s">
        <v>148</v>
      </c>
      <c r="M906" s="15">
        <v>100</v>
      </c>
      <c r="N906" s="15">
        <v>17</v>
      </c>
      <c r="O906" s="15">
        <v>0</v>
      </c>
      <c r="P906" s="15">
        <f t="shared" si="478"/>
        <v>200</v>
      </c>
      <c r="Q906" s="20">
        <v>2</v>
      </c>
      <c r="R906" s="16">
        <v>4</v>
      </c>
      <c r="S906" s="16">
        <v>7</v>
      </c>
      <c r="T906" s="15"/>
      <c r="U906" s="15"/>
      <c r="V906" s="15">
        <v>0</v>
      </c>
      <c r="W906" s="15">
        <v>6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 t="s">
        <v>138</v>
      </c>
      <c r="AD906" s="15" t="s">
        <v>139</v>
      </c>
      <c r="AE906" s="15">
        <v>36.200000000000003</v>
      </c>
      <c r="AF906" s="15">
        <v>6</v>
      </c>
      <c r="AG906" s="15">
        <v>1</v>
      </c>
      <c r="AH906" s="15">
        <v>0.5</v>
      </c>
      <c r="AI906" s="15">
        <v>0.7</v>
      </c>
      <c r="AJ906" s="16">
        <f t="shared" si="487"/>
        <v>0.19999999999999996</v>
      </c>
      <c r="AK906" s="16" t="s">
        <v>135</v>
      </c>
      <c r="AL906" s="16" t="s">
        <v>135</v>
      </c>
      <c r="AM906" s="15" t="s">
        <v>140</v>
      </c>
      <c r="AN906" s="16">
        <f t="shared" si="488"/>
        <v>2</v>
      </c>
      <c r="AO906" s="16">
        <v>0</v>
      </c>
      <c r="AP906" s="16">
        <v>0</v>
      </c>
      <c r="AQ906" s="16">
        <v>0</v>
      </c>
      <c r="AR906" s="16">
        <v>0</v>
      </c>
      <c r="AS906" s="16">
        <v>0</v>
      </c>
      <c r="AT906" s="16" t="s">
        <v>135</v>
      </c>
      <c r="AU906" s="17">
        <f t="shared" si="489"/>
        <v>0</v>
      </c>
      <c r="AV906" s="17"/>
      <c r="AW906" s="17">
        <f>VLOOKUP(I906,ABNT5101!$I$3:$J$9,2)</f>
        <v>10</v>
      </c>
      <c r="AX906" s="17">
        <f>VLOOKUP(I906,ABNT5101!$I$3:$M$9,5)</f>
        <v>0.18</v>
      </c>
      <c r="AY906" s="131" t="str">
        <f>_xlfn.XLOOKUP(I906,ABNT5101!$I:$I,ABNT5101!$L:$L)</f>
        <v>-</v>
      </c>
      <c r="AZ906" s="131">
        <f>_xlfn.XLOOKUP(I906,ABNT5101!$I:$I,ABNT5101!M:M)</f>
        <v>0.18</v>
      </c>
      <c r="BA906" s="131" t="str">
        <f>_xlfn.XLOOKUP(I906,ABNT5101!$I:$I,ABNT5101!N:N)</f>
        <v>-</v>
      </c>
      <c r="BB906" s="131">
        <f>_xlfn.XLOOKUP(I906,ABNT5101!$I:$I,ABNT5101!O:O)</f>
        <v>16</v>
      </c>
      <c r="BC906" s="18" t="str">
        <f t="shared" si="490"/>
        <v>ATENDE</v>
      </c>
      <c r="BD906" s="19">
        <f t="shared" si="491"/>
        <v>0.5109999999999999</v>
      </c>
      <c r="BE906" s="19">
        <f t="shared" si="492"/>
        <v>0.38888888888888884</v>
      </c>
      <c r="BF906" s="19" t="str">
        <f t="shared" si="493"/>
        <v>-</v>
      </c>
      <c r="BG906" s="20">
        <v>15.11</v>
      </c>
      <c r="BH906" s="20">
        <v>0.25</v>
      </c>
      <c r="BI906" s="20"/>
      <c r="BJ906" s="20"/>
      <c r="BK906" s="21"/>
      <c r="BL906" s="20"/>
      <c r="BM906" s="18" t="str">
        <f t="shared" si="494"/>
        <v>ATENDE</v>
      </c>
      <c r="BN906" s="18" t="str">
        <f t="shared" si="495"/>
        <v>ATENDE</v>
      </c>
      <c r="BO906" s="18" t="str">
        <f t="shared" si="496"/>
        <v>ATENDE</v>
      </c>
      <c r="BP906" s="18" t="str">
        <f t="shared" si="497"/>
        <v>ATENDE</v>
      </c>
      <c r="BQ906" s="22" t="str">
        <f t="shared" si="498"/>
        <v>C4</v>
      </c>
      <c r="BR906" s="22" t="str">
        <f t="shared" si="486"/>
        <v>P6</v>
      </c>
      <c r="BS906" s="23">
        <f t="shared" si="499"/>
        <v>2.7899999999999996</v>
      </c>
      <c r="BT906" s="20">
        <v>11.37</v>
      </c>
      <c r="BU906" s="20">
        <v>0.64</v>
      </c>
      <c r="BV906" s="132">
        <f>IF(BR906="-","-",_xlfn.XLOOKUP(BR906,ABNT5101!$B$4:$B$9,ABNT5101!$C$4:$C$9))</f>
        <v>3</v>
      </c>
      <c r="BW906" s="132">
        <f>IF(BR906="-","-",_xlfn.XLOOKUP(BR906,ABNT5101!$B$4:$B$9,ABNT5101!$D$4:$D$9))</f>
        <v>0.6</v>
      </c>
      <c r="BX906" s="18" t="str">
        <f t="shared" si="500"/>
        <v>ATENDE</v>
      </c>
      <c r="BY906" s="18" t="str">
        <f t="shared" si="501"/>
        <v>ATENDE</v>
      </c>
      <c r="BZ906" s="18" t="str">
        <f t="shared" si="502"/>
        <v>ATENDE</v>
      </c>
      <c r="CA906" s="22" t="s">
        <v>135</v>
      </c>
      <c r="CB906" s="23" t="e">
        <f t="shared" si="503"/>
        <v>#VALUE!</v>
      </c>
      <c r="CC906" s="22">
        <v>3.2</v>
      </c>
      <c r="CD906" s="22">
        <v>0.61</v>
      </c>
      <c r="CE906" s="130" t="str">
        <f>IF(CA906="-","-",_xlfn.XLOOKUP(CA906,ABNT5101!$B$4:$B$9,ABNT5101!$C$4:$C$9))</f>
        <v>-</v>
      </c>
      <c r="CF906" s="130" t="str">
        <f>IF(CA906="-","-",_xlfn.XLOOKUP(CA906,ABNT5101!$B$4:$B$9,ABNT5101!$D$4:$D$9))</f>
        <v>-</v>
      </c>
      <c r="CG906" s="18" t="str">
        <f t="shared" si="504"/>
        <v>-</v>
      </c>
      <c r="CH906" s="18" t="str">
        <f t="shared" si="505"/>
        <v>-</v>
      </c>
      <c r="CI906" s="18" t="str">
        <f t="shared" si="506"/>
        <v>-</v>
      </c>
      <c r="CJ906" s="133" t="str">
        <f>_xlfn.XLOOKUP(CK906,'Banco de dados'!$B:$B,'Banco de dados'!$D:$D)</f>
        <v>SX LIGHTING</v>
      </c>
      <c r="CK906" s="25" t="s">
        <v>805</v>
      </c>
      <c r="CL906" s="24" t="str">
        <f>_xlfn.XLOOKUP(CK906,'Banco de dados'!$B:$B,'Banco de dados'!$E:$E)</f>
        <v>SXINEVO050K40L12CZF7PHF</v>
      </c>
      <c r="CM906" s="24"/>
      <c r="CN906" s="24" t="e">
        <f>IF(CM906="-","-",_xlfn.XLOOKUP(CM906,'Banco de dados'!$B:$B,'Banco de dados'!$E:$E))</f>
        <v>#N/A</v>
      </c>
      <c r="CO906" s="26">
        <f t="shared" si="479"/>
        <v>1</v>
      </c>
      <c r="CP906" s="24">
        <f>_xlfn.XLOOKUP(CK906,'Banco de dados'!$B:$B,'Banco de dados'!$H:$H)</f>
        <v>50</v>
      </c>
      <c r="CQ906" s="24">
        <f>_xlfn.XLOOKUP(CM906,'Banco de dados'!$B:$B,'Banco de dados'!$H:$H)</f>
        <v>0</v>
      </c>
      <c r="CR906" s="24">
        <f>_xlfn.XLOOKUP(CK906,'Banco de dados'!$B:$B,'Banco de dados'!$F:$F)</f>
        <v>8650</v>
      </c>
      <c r="CS906" s="24">
        <f>_xlfn.XLOOKUP(CM906,'Banco de dados'!$B:$B,'Banco de dados'!$F:$F)</f>
        <v>0</v>
      </c>
      <c r="CT906" s="25">
        <v>0</v>
      </c>
      <c r="CU906" s="25">
        <v>2</v>
      </c>
      <c r="CV906" s="24" t="str">
        <f>IF(AI906&lt;=0.5,"Curto I",IF(AND(AI906&gt;='Braços de IP'!$B$9,AI906&lt;='Braços de IP'!$D$9),'Braços de IP'!$E$9,IF(AND(AI906&gt;='Braços de IP'!$B$10,AI906&lt;='Braços de IP'!$D$10),'Braços de IP'!$E$10,IF(AND(AI906&gt;='Braços de IP'!$B$11,AI906&lt;='Braços de IP'!$D$11),'Braços de IP'!$E$11,IF(AND(AI906&gt;='Braços de IP'!$B$12,AI906&lt;='Braços de IP'!$D$12),'Braços de IP'!$E$12,IF(AND(AI906&gt;='Braços de IP'!$B$13,AI906&lt;='Braços de IP'!$D$13),'Braços de IP'!$E$13,IF(AND(AI906&gt;='Braços de IP'!$B$14,AI906&lt;='Braços de IP'!$D$14),'Braços de IP'!$E$14,"ERRO")))))))</f>
        <v>Curto I</v>
      </c>
      <c r="CW906" s="25"/>
      <c r="CX906" s="24" t="str">
        <f>IF($CW906="","",VLOOKUP($CW906,'Braços de IP'!$E$9:$I$15,2,0))</f>
        <v/>
      </c>
      <c r="CY906" s="27" t="str">
        <f>IF($CW906="","",VLOOKUP($CW906,'Braços de IP'!$E$9:$I$15,5,0))</f>
        <v/>
      </c>
      <c r="CZ906" s="24"/>
      <c r="DA906" s="24"/>
      <c r="DB906" s="24"/>
      <c r="DC906" s="24"/>
      <c r="DD906" s="24"/>
      <c r="DE906" s="24"/>
      <c r="DF906" s="28">
        <f t="shared" si="480"/>
        <v>50</v>
      </c>
      <c r="DG906" s="29">
        <f t="shared" si="481"/>
        <v>100</v>
      </c>
      <c r="DH906" s="28">
        <f t="shared" si="482"/>
        <v>150</v>
      </c>
      <c r="DI906" s="30">
        <f t="shared" si="483"/>
        <v>0.5</v>
      </c>
      <c r="DJ906" s="31"/>
      <c r="DK906" s="32"/>
      <c r="DL906" s="15" t="s">
        <v>141</v>
      </c>
      <c r="DM906" s="15"/>
      <c r="DO906" s="33">
        <f t="shared" si="484"/>
        <v>0.57264957264957261</v>
      </c>
    </row>
    <row r="907" spans="3:119" ht="15.75" customHeight="1" x14ac:dyDescent="0.3">
      <c r="C907" t="s">
        <v>1006</v>
      </c>
      <c r="D907" s="15">
        <v>302</v>
      </c>
      <c r="E907" s="15" t="s">
        <v>132</v>
      </c>
      <c r="F907" s="15" t="s">
        <v>475</v>
      </c>
      <c r="G907" s="15">
        <v>-30.01173412</v>
      </c>
      <c r="H907" s="15">
        <v>-50.16835854</v>
      </c>
      <c r="I907" s="15" t="s">
        <v>154</v>
      </c>
      <c r="J907" s="15" t="s">
        <v>135</v>
      </c>
      <c r="K907" s="15" t="s">
        <v>136</v>
      </c>
      <c r="L907" s="15" t="s">
        <v>148</v>
      </c>
      <c r="M907" s="15">
        <v>100</v>
      </c>
      <c r="N907" s="15">
        <v>17</v>
      </c>
      <c r="O907" s="15">
        <v>0</v>
      </c>
      <c r="P907" s="15">
        <f t="shared" si="478"/>
        <v>200</v>
      </c>
      <c r="Q907" s="20">
        <v>2</v>
      </c>
      <c r="R907" s="16">
        <v>4</v>
      </c>
      <c r="S907" s="16">
        <v>7</v>
      </c>
      <c r="T907" s="15"/>
      <c r="U907" s="15"/>
      <c r="V907" s="15">
        <v>0</v>
      </c>
      <c r="W907" s="15">
        <v>6</v>
      </c>
      <c r="X907" s="15">
        <v>0</v>
      </c>
      <c r="Y907" s="15">
        <v>0</v>
      </c>
      <c r="Z907" s="15">
        <v>0</v>
      </c>
      <c r="AA907" s="15">
        <v>0</v>
      </c>
      <c r="AB907" s="15">
        <v>0</v>
      </c>
      <c r="AC907" s="15" t="s">
        <v>138</v>
      </c>
      <c r="AD907" s="15" t="s">
        <v>139</v>
      </c>
      <c r="AE907" s="15">
        <v>36.200000000000003</v>
      </c>
      <c r="AF907" s="15">
        <v>6</v>
      </c>
      <c r="AG907" s="15">
        <v>1</v>
      </c>
      <c r="AH907" s="15">
        <v>0.5</v>
      </c>
      <c r="AI907" s="15">
        <v>0.7</v>
      </c>
      <c r="AJ907" s="16">
        <f t="shared" si="487"/>
        <v>0.19999999999999996</v>
      </c>
      <c r="AK907" s="16" t="s">
        <v>135</v>
      </c>
      <c r="AL907" s="16" t="s">
        <v>135</v>
      </c>
      <c r="AM907" s="15" t="s">
        <v>140</v>
      </c>
      <c r="AN907" s="16">
        <f t="shared" si="488"/>
        <v>2</v>
      </c>
      <c r="AO907" s="16">
        <v>0</v>
      </c>
      <c r="AP907" s="16">
        <v>0</v>
      </c>
      <c r="AQ907" s="16">
        <v>0</v>
      </c>
      <c r="AR907" s="16">
        <v>0</v>
      </c>
      <c r="AS907" s="16">
        <v>0</v>
      </c>
      <c r="AT907" s="16" t="s">
        <v>135</v>
      </c>
      <c r="AU907" s="17">
        <f t="shared" si="489"/>
        <v>0</v>
      </c>
      <c r="AV907" s="17"/>
      <c r="AW907" s="17">
        <f>VLOOKUP(I907,ABNT5101!$I$3:$J$9,2)</f>
        <v>10</v>
      </c>
      <c r="AX907" s="17">
        <f>VLOOKUP(I907,ABNT5101!$I$3:$M$9,5)</f>
        <v>0.18</v>
      </c>
      <c r="AY907" s="131" t="str">
        <f>_xlfn.XLOOKUP(I907,ABNT5101!$I:$I,ABNT5101!$L:$L)</f>
        <v>-</v>
      </c>
      <c r="AZ907" s="131">
        <f>_xlfn.XLOOKUP(I907,ABNT5101!$I:$I,ABNT5101!M:M)</f>
        <v>0.18</v>
      </c>
      <c r="BA907" s="131" t="str">
        <f>_xlfn.XLOOKUP(I907,ABNT5101!$I:$I,ABNT5101!N:N)</f>
        <v>-</v>
      </c>
      <c r="BB907" s="131">
        <f>_xlfn.XLOOKUP(I907,ABNT5101!$I:$I,ABNT5101!O:O)</f>
        <v>16</v>
      </c>
      <c r="BC907" s="18" t="str">
        <f t="shared" si="490"/>
        <v>ATENDE</v>
      </c>
      <c r="BD907" s="19">
        <f t="shared" si="491"/>
        <v>0.13800000000000012</v>
      </c>
      <c r="BE907" s="19">
        <f t="shared" si="492"/>
        <v>5.555555555555558E-2</v>
      </c>
      <c r="BF907" s="19" t="str">
        <f t="shared" si="493"/>
        <v>-</v>
      </c>
      <c r="BG907" s="20">
        <v>11.38</v>
      </c>
      <c r="BH907" s="20">
        <v>0.19</v>
      </c>
      <c r="BI907" s="20"/>
      <c r="BJ907" s="20"/>
      <c r="BK907" s="21"/>
      <c r="BL907" s="20"/>
      <c r="BM907" s="18" t="str">
        <f t="shared" si="494"/>
        <v>ATENDE</v>
      </c>
      <c r="BN907" s="18" t="str">
        <f t="shared" si="495"/>
        <v>ATENDE</v>
      </c>
      <c r="BO907" s="18" t="str">
        <f t="shared" si="496"/>
        <v>ATENDE</v>
      </c>
      <c r="BP907" s="18" t="str">
        <f t="shared" si="497"/>
        <v>ATENDE</v>
      </c>
      <c r="BQ907" s="22" t="str">
        <f t="shared" si="498"/>
        <v>C4</v>
      </c>
      <c r="BR907" s="22" t="str">
        <f t="shared" si="486"/>
        <v>P6</v>
      </c>
      <c r="BS907" s="23">
        <f t="shared" si="499"/>
        <v>1.1533333333333333</v>
      </c>
      <c r="BT907" s="20">
        <v>6.46</v>
      </c>
      <c r="BU907" s="20">
        <v>0.68</v>
      </c>
      <c r="BV907" s="132">
        <f>IF(BR907="-","-",_xlfn.XLOOKUP(BR907,ABNT5101!$B$4:$B$9,ABNT5101!$C$4:$C$9))</f>
        <v>3</v>
      </c>
      <c r="BW907" s="132">
        <f>IF(BR907="-","-",_xlfn.XLOOKUP(BR907,ABNT5101!$B$4:$B$9,ABNT5101!$D$4:$D$9))</f>
        <v>0.6</v>
      </c>
      <c r="BX907" s="18" t="str">
        <f t="shared" si="500"/>
        <v>ATENDE</v>
      </c>
      <c r="BY907" s="18" t="str">
        <f t="shared" si="501"/>
        <v>ATENDE</v>
      </c>
      <c r="BZ907" s="18" t="str">
        <f t="shared" si="502"/>
        <v>ATENDE</v>
      </c>
      <c r="CA907" s="22" t="s">
        <v>135</v>
      </c>
      <c r="CB907" s="23" t="e">
        <f t="shared" si="503"/>
        <v>#VALUE!</v>
      </c>
      <c r="CC907" s="22">
        <v>3.17</v>
      </c>
      <c r="CD907" s="22">
        <v>0.65</v>
      </c>
      <c r="CE907" s="130" t="str">
        <f>IF(CA907="-","-",_xlfn.XLOOKUP(CA907,ABNT5101!$B$4:$B$9,ABNT5101!$C$4:$C$9))</f>
        <v>-</v>
      </c>
      <c r="CF907" s="130" t="str">
        <f>IF(CA907="-","-",_xlfn.XLOOKUP(CA907,ABNT5101!$B$4:$B$9,ABNT5101!$D$4:$D$9))</f>
        <v>-</v>
      </c>
      <c r="CG907" s="18" t="str">
        <f t="shared" si="504"/>
        <v>-</v>
      </c>
      <c r="CH907" s="18" t="str">
        <f t="shared" si="505"/>
        <v>-</v>
      </c>
      <c r="CI907" s="18" t="str">
        <f t="shared" si="506"/>
        <v>-</v>
      </c>
      <c r="CJ907" s="133" t="str">
        <f>_xlfn.XLOOKUP(CK907,'Banco de dados'!$B:$B,'Banco de dados'!$D:$D)</f>
        <v>TECNOWATT</v>
      </c>
      <c r="CK907" s="25" t="s">
        <v>826</v>
      </c>
      <c r="CL907" s="24" t="str">
        <f>_xlfn.XLOOKUP(CK907,'Banco de dados'!$B:$B,'Banco de dados'!$E:$E)</f>
        <v>SIGSAGPTLRRSSNDL_40W_50IBBRS
1-10C1MUN6.5</v>
      </c>
      <c r="CM907" s="24"/>
      <c r="CN907" s="24" t="e">
        <f>IF(CM907="-","-",_xlfn.XLOOKUP(CM907,'Banco de dados'!$B:$B,'Banco de dados'!$E:$E))</f>
        <v>#N/A</v>
      </c>
      <c r="CO907" s="26">
        <f t="shared" si="479"/>
        <v>1</v>
      </c>
      <c r="CP907" s="24">
        <f>_xlfn.XLOOKUP(CK907,'Banco de dados'!$B:$B,'Banco de dados'!$H:$H)</f>
        <v>40</v>
      </c>
      <c r="CQ907" s="24" t="e">
        <f>_xlfn.XLOOKUP(CM907,'Banco de dados'!$B:$B,'Banco de dados'!$H:$H)</f>
        <v>#N/A</v>
      </c>
      <c r="CR907" s="24">
        <f>_xlfn.XLOOKUP(CK907,'Banco de dados'!$B:$B,'Banco de dados'!$F:$F)</f>
        <v>6641</v>
      </c>
      <c r="CS907" s="24">
        <f>_xlfn.XLOOKUP(CM907,'Banco de dados'!$B:$B,'Banco de dados'!$F:$F)</f>
        <v>0</v>
      </c>
      <c r="CT907" s="25">
        <v>0</v>
      </c>
      <c r="CU907" s="25">
        <v>6</v>
      </c>
      <c r="CV907" s="24" t="str">
        <f>IF(AI907&lt;=0.5,"Curto I",IF(AND(AI907&gt;='Braços de IP'!$B$9,AI907&lt;='Braços de IP'!$D$9),'Braços de IP'!$E$9,IF(AND(AI907&gt;='Braços de IP'!$B$10,AI907&lt;='Braços de IP'!$D$10),'Braços de IP'!$E$10,IF(AND(AI907&gt;='Braços de IP'!$B$11,AI907&lt;='Braços de IP'!$D$11),'Braços de IP'!$E$11,IF(AND(AI907&gt;='Braços de IP'!$B$12,AI907&lt;='Braços de IP'!$D$12),'Braços de IP'!$E$12,IF(AND(AI907&gt;='Braços de IP'!$B$13,AI907&lt;='Braços de IP'!$D$13),'Braços de IP'!$E$13,IF(AND(AI907&gt;='Braços de IP'!$B$14,AI907&lt;='Braços de IP'!$D$14),'Braços de IP'!$E$14,"ERRO")))))))</f>
        <v>Curto I</v>
      </c>
      <c r="CW907" s="25" t="s">
        <v>180</v>
      </c>
      <c r="CX907" s="24">
        <f>IF($CW907="","",VLOOKUP($CW907,'Braços de IP'!$E$9:$I$15,2,0))</f>
        <v>1.4</v>
      </c>
      <c r="CY907" s="27">
        <f>IF($CW907="","",VLOOKUP($CW907,'Braços de IP'!$E$9:$I$15,5,0))</f>
        <v>6.5</v>
      </c>
      <c r="CZ907" s="24"/>
      <c r="DA907" s="24"/>
      <c r="DB907" s="24"/>
      <c r="DC907" s="24"/>
      <c r="DD907" s="24"/>
      <c r="DE907" s="24"/>
      <c r="DF907" s="28">
        <f t="shared" si="480"/>
        <v>40</v>
      </c>
      <c r="DG907" s="29">
        <f t="shared" si="481"/>
        <v>100</v>
      </c>
      <c r="DH907" s="28">
        <f t="shared" si="482"/>
        <v>140</v>
      </c>
      <c r="DI907" s="30">
        <f t="shared" si="483"/>
        <v>0.6</v>
      </c>
      <c r="DJ907" s="31"/>
      <c r="DK907" s="32"/>
      <c r="DL907" s="15" t="s">
        <v>141</v>
      </c>
      <c r="DM907" s="15"/>
      <c r="DO907" s="33">
        <f t="shared" si="484"/>
        <v>0.65811965811965811</v>
      </c>
    </row>
    <row r="908" spans="3:119" ht="15.75" hidden="1" customHeight="1" x14ac:dyDescent="0.3">
      <c r="C908" t="s">
        <v>1006</v>
      </c>
      <c r="D908" s="15">
        <v>303</v>
      </c>
      <c r="E908" s="15" t="s">
        <v>132</v>
      </c>
      <c r="F908" s="15" t="s">
        <v>476</v>
      </c>
      <c r="G908" s="15">
        <v>-30.012711199999998</v>
      </c>
      <c r="H908" s="15">
        <v>-50.168695939999999</v>
      </c>
      <c r="I908" s="15" t="s">
        <v>134</v>
      </c>
      <c r="J908" s="15" t="s">
        <v>135</v>
      </c>
      <c r="K908" s="15" t="s">
        <v>136</v>
      </c>
      <c r="L908" s="15" t="s">
        <v>148</v>
      </c>
      <c r="M908" s="15">
        <v>150</v>
      </c>
      <c r="N908" s="15">
        <v>22</v>
      </c>
      <c r="O908" s="15">
        <v>0</v>
      </c>
      <c r="P908" s="15">
        <f t="shared" ref="P908:P939" si="507">M908*AG908*2</f>
        <v>300</v>
      </c>
      <c r="Q908" s="20">
        <v>2</v>
      </c>
      <c r="R908" s="16">
        <v>4</v>
      </c>
      <c r="S908" s="16">
        <v>7</v>
      </c>
      <c r="T908" s="15"/>
      <c r="U908" s="15"/>
      <c r="V908" s="15">
        <v>0</v>
      </c>
      <c r="W908" s="15">
        <v>4</v>
      </c>
      <c r="X908" s="15">
        <v>0</v>
      </c>
      <c r="Y908" s="15">
        <v>0</v>
      </c>
      <c r="Z908" s="15">
        <v>0</v>
      </c>
      <c r="AA908" s="15">
        <v>0</v>
      </c>
      <c r="AB908" s="15">
        <v>0</v>
      </c>
      <c r="AC908" s="15" t="s">
        <v>138</v>
      </c>
      <c r="AD908" s="15" t="s">
        <v>139</v>
      </c>
      <c r="AE908" s="15">
        <v>32.700000000000003</v>
      </c>
      <c r="AF908" s="15">
        <v>7</v>
      </c>
      <c r="AG908" s="15">
        <v>1</v>
      </c>
      <c r="AH908" s="15">
        <v>1.5</v>
      </c>
      <c r="AI908" s="15">
        <v>2.2999999999999998</v>
      </c>
      <c r="AJ908" s="16">
        <f t="shared" si="487"/>
        <v>0.79999999999999982</v>
      </c>
      <c r="AK908" s="16" t="s">
        <v>135</v>
      </c>
      <c r="AL908" s="16" t="s">
        <v>135</v>
      </c>
      <c r="AM908" s="15" t="s">
        <v>140</v>
      </c>
      <c r="AN908" s="16">
        <f t="shared" si="488"/>
        <v>2</v>
      </c>
      <c r="AO908" s="16">
        <v>0</v>
      </c>
      <c r="AP908" s="16">
        <v>0</v>
      </c>
      <c r="AQ908" s="16">
        <v>0</v>
      </c>
      <c r="AR908" s="16">
        <v>0</v>
      </c>
      <c r="AS908" s="16">
        <v>0</v>
      </c>
      <c r="AT908" s="16" t="s">
        <v>135</v>
      </c>
      <c r="AU908" s="17">
        <f t="shared" si="489"/>
        <v>0</v>
      </c>
      <c r="AV908" s="17"/>
      <c r="AW908" s="17">
        <f>VLOOKUP(I908,ABNT5101!$I$3:$J$9,2)</f>
        <v>7.5</v>
      </c>
      <c r="AX908" s="17">
        <f>VLOOKUP(I908,ABNT5101!$I$3:$M$9,5)</f>
        <v>0.18</v>
      </c>
      <c r="AY908" s="131" t="str">
        <f>_xlfn.XLOOKUP(I908,ABNT5101!$I:$I,ABNT5101!$L:$L)</f>
        <v>-</v>
      </c>
      <c r="AZ908" s="131">
        <f>_xlfn.XLOOKUP(I908,ABNT5101!$I:$I,ABNT5101!M:M)</f>
        <v>0.18</v>
      </c>
      <c r="BA908" s="131" t="str">
        <f>_xlfn.XLOOKUP(I908,ABNT5101!$I:$I,ABNT5101!N:N)</f>
        <v>-</v>
      </c>
      <c r="BB908" s="131">
        <f>_xlfn.XLOOKUP(I908,ABNT5101!$I:$I,ABNT5101!O:O)</f>
        <v>16</v>
      </c>
      <c r="BC908" s="18" t="str">
        <f t="shared" si="490"/>
        <v>ATENDE</v>
      </c>
      <c r="BD908" s="19">
        <f t="shared" si="491"/>
        <v>0.26666666666666661</v>
      </c>
      <c r="BE908" s="19">
        <f t="shared" si="492"/>
        <v>1.3333333333333335</v>
      </c>
      <c r="BF908" s="19" t="str">
        <f t="shared" si="493"/>
        <v>-</v>
      </c>
      <c r="BG908" s="20">
        <v>9.5</v>
      </c>
      <c r="BH908" s="20">
        <v>0.42</v>
      </c>
      <c r="BI908" s="20"/>
      <c r="BJ908" s="20"/>
      <c r="BK908" s="21"/>
      <c r="BL908" s="20"/>
      <c r="BM908" s="18" t="str">
        <f t="shared" si="494"/>
        <v>ATENDE</v>
      </c>
      <c r="BN908" s="18" t="str">
        <f t="shared" si="495"/>
        <v>ATENDE</v>
      </c>
      <c r="BO908" s="18" t="str">
        <f t="shared" si="496"/>
        <v>ATENDE</v>
      </c>
      <c r="BP908" s="18" t="str">
        <f t="shared" si="497"/>
        <v>ATENDE</v>
      </c>
      <c r="BQ908" s="22" t="str">
        <f t="shared" si="498"/>
        <v>C5</v>
      </c>
      <c r="BR908" s="22" t="str">
        <f t="shared" si="486"/>
        <v>P6</v>
      </c>
      <c r="BS908" s="23">
        <f t="shared" si="499"/>
        <v>1.2533333333333334</v>
      </c>
      <c r="BT908" s="20">
        <v>6.76</v>
      </c>
      <c r="BU908" s="20">
        <v>2.33</v>
      </c>
      <c r="BV908" s="132">
        <f>IF(BR908="-","-",_xlfn.XLOOKUP(BR908,ABNT5101!$B$4:$B$9,ABNT5101!$C$4:$C$9))</f>
        <v>3</v>
      </c>
      <c r="BW908" s="132">
        <f>IF(BR908="-","-",_xlfn.XLOOKUP(BR908,ABNT5101!$B$4:$B$9,ABNT5101!$D$4:$D$9))</f>
        <v>0.6</v>
      </c>
      <c r="BX908" s="18" t="str">
        <f t="shared" si="500"/>
        <v>ATENDE</v>
      </c>
      <c r="BY908" s="18" t="str">
        <f t="shared" si="501"/>
        <v>ATENDE</v>
      </c>
      <c r="BZ908" s="18" t="str">
        <f t="shared" si="502"/>
        <v>ATENDE</v>
      </c>
      <c r="CA908" s="22" t="str">
        <f t="shared" ref="CA908:CA934" si="508">BR908</f>
        <v>P6</v>
      </c>
      <c r="CB908" s="23">
        <f t="shared" si="503"/>
        <v>0.44666666666666655</v>
      </c>
      <c r="CC908" s="22">
        <v>4.34</v>
      </c>
      <c r="CD908" s="22">
        <v>1.89</v>
      </c>
      <c r="CE908" s="130">
        <f>IF(CA908="-","-",_xlfn.XLOOKUP(CA908,ABNT5101!$B$4:$B$9,ABNT5101!$C$4:$C$9))</f>
        <v>3</v>
      </c>
      <c r="CF908" s="130">
        <f>IF(CA908="-","-",_xlfn.XLOOKUP(CA908,ABNT5101!$B$4:$B$9,ABNT5101!$D$4:$D$9))</f>
        <v>0.6</v>
      </c>
      <c r="CG908" s="18" t="str">
        <f t="shared" si="504"/>
        <v>ATENDE</v>
      </c>
      <c r="CH908" s="18" t="str">
        <f t="shared" si="505"/>
        <v>ATENDE</v>
      </c>
      <c r="CI908" s="18" t="str">
        <f t="shared" si="506"/>
        <v>ATENDE</v>
      </c>
      <c r="CJ908" s="133" t="str">
        <f>_xlfn.XLOOKUP(CK908,'Banco de dados'!$B:$B,'Banco de dados'!$D:$D)</f>
        <v>LEDSTAR</v>
      </c>
      <c r="CK908" s="25" t="s">
        <v>709</v>
      </c>
      <c r="CL908" s="24" t="str">
        <f>_xlfn.XLOOKUP(CK908,'Banco de dados'!$B:$B,'Banco de dados'!$E:$E)</f>
        <v>LUM LED SL VT 9.1 35W</v>
      </c>
      <c r="CM908" s="24"/>
      <c r="CN908" s="24" t="e">
        <f>IF(CM908="-","-",_xlfn.XLOOKUP(CM908,'Banco de dados'!$B:$B,'Banco de dados'!$E:$E))</f>
        <v>#N/A</v>
      </c>
      <c r="CO908" s="26">
        <f t="shared" ref="CO908:CO939" si="509">AG908</f>
        <v>1</v>
      </c>
      <c r="CP908" s="24">
        <f>_xlfn.XLOOKUP(CK908,'Banco de dados'!$B:$B,'Banco de dados'!$H:$H)</f>
        <v>35</v>
      </c>
      <c r="CQ908" s="24" t="e">
        <f>_xlfn.XLOOKUP(CM908,'Banco de dados'!$B:$B,'Banco de dados'!$H:$H)</f>
        <v>#N/A</v>
      </c>
      <c r="CR908" s="24">
        <f>_xlfn.XLOOKUP(CK908,'Banco de dados'!$B:$B,'Banco de dados'!$F:$F)</f>
        <v>5955.62</v>
      </c>
      <c r="CS908" s="24">
        <f>_xlfn.XLOOKUP(CM908,'Banco de dados'!$B:$B,'Banco de dados'!$F:$F)</f>
        <v>0</v>
      </c>
      <c r="CT908" s="25">
        <v>0</v>
      </c>
      <c r="CU908" s="25"/>
      <c r="CV908" s="24" t="str">
        <f>IF(AI908&lt;=0.5,"Curto I",IF(AND(AI908&gt;='Braços de IP'!$B$9,AI908&lt;='Braços de IP'!$D$9),'Braços de IP'!$E$9,IF(AND(AI908&gt;='Braços de IP'!$B$10,AI908&lt;='Braços de IP'!$D$10),'Braços de IP'!$E$10,IF(AND(AI908&gt;='Braços de IP'!$B$11,AI908&lt;='Braços de IP'!$D$11),'Braços de IP'!$E$11,IF(AND(AI908&gt;='Braços de IP'!$B$12,AI908&lt;='Braços de IP'!$D$12),'Braços de IP'!$E$12,IF(AND(AI908&gt;='Braços de IP'!$B$13,AI908&lt;='Braços de IP'!$D$13),'Braços de IP'!$E$13,IF(AND(AI908&gt;='Braços de IP'!$B$14,AI908&lt;='Braços de IP'!$D$14),'Braços de IP'!$E$14,"ERRO")))))))</f>
        <v>Médio II</v>
      </c>
      <c r="CW908" s="25"/>
      <c r="CX908" s="24" t="str">
        <f>IF($CW908="","",VLOOKUP($CW908,'Braços de IP'!$E$9:$I$15,2,0))</f>
        <v/>
      </c>
      <c r="CY908" s="27" t="str">
        <f>IF($CW908="","",VLOOKUP($CW908,'Braços de IP'!$E$9:$I$15,5,0))</f>
        <v/>
      </c>
      <c r="CZ908" s="24"/>
      <c r="DA908" s="24"/>
      <c r="DB908" s="24"/>
      <c r="DC908" s="24"/>
      <c r="DD908" s="24"/>
      <c r="DE908" s="24"/>
      <c r="DF908" s="28">
        <f t="shared" ref="DF908:DF939" si="510">CP908</f>
        <v>35</v>
      </c>
      <c r="DG908" s="29">
        <f t="shared" ref="DG908:DG939" si="511">M908</f>
        <v>150</v>
      </c>
      <c r="DH908" s="28">
        <f t="shared" ref="DH908:DH939" si="512">SUM(DF908:DG908)*CO908</f>
        <v>185</v>
      </c>
      <c r="DI908" s="30">
        <f t="shared" ref="DI908:DI939" si="513">1-DF908/DG908</f>
        <v>0.76666666666666661</v>
      </c>
      <c r="DJ908" s="31"/>
      <c r="DK908" s="32"/>
      <c r="DL908" s="15" t="s">
        <v>141</v>
      </c>
      <c r="DM908" s="15"/>
      <c r="DO908" s="33">
        <f t="shared" ref="DO908:DO939" si="514">((M908+N908)-CP908)/(M908+N908)</f>
        <v>0.79651162790697672</v>
      </c>
    </row>
    <row r="909" spans="3:119" ht="15.75" hidden="1" customHeight="1" x14ac:dyDescent="0.3">
      <c r="C909" t="s">
        <v>1006</v>
      </c>
      <c r="D909" s="15">
        <v>303</v>
      </c>
      <c r="E909" s="15" t="s">
        <v>132</v>
      </c>
      <c r="F909" s="15" t="s">
        <v>476</v>
      </c>
      <c r="G909" s="15">
        <v>-30.012711199999998</v>
      </c>
      <c r="H909" s="15">
        <v>-50.168695939999999</v>
      </c>
      <c r="I909" s="15" t="s">
        <v>134</v>
      </c>
      <c r="J909" s="15" t="s">
        <v>135</v>
      </c>
      <c r="K909" s="15" t="s">
        <v>136</v>
      </c>
      <c r="L909" s="15" t="s">
        <v>148</v>
      </c>
      <c r="M909" s="15">
        <v>150</v>
      </c>
      <c r="N909" s="15">
        <v>22</v>
      </c>
      <c r="O909" s="15">
        <v>0</v>
      </c>
      <c r="P909" s="15">
        <f t="shared" si="507"/>
        <v>300</v>
      </c>
      <c r="Q909" s="20">
        <v>2</v>
      </c>
      <c r="R909" s="16">
        <v>4</v>
      </c>
      <c r="S909" s="16">
        <v>7</v>
      </c>
      <c r="T909" s="15"/>
      <c r="U909" s="15"/>
      <c r="V909" s="15">
        <v>0</v>
      </c>
      <c r="W909" s="15">
        <v>4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 t="s">
        <v>138</v>
      </c>
      <c r="AD909" s="15" t="s">
        <v>139</v>
      </c>
      <c r="AE909" s="15">
        <v>32.700000000000003</v>
      </c>
      <c r="AF909" s="15">
        <v>7</v>
      </c>
      <c r="AG909" s="15">
        <v>1</v>
      </c>
      <c r="AH909" s="15">
        <v>1.5</v>
      </c>
      <c r="AI909" s="15">
        <v>2.2999999999999998</v>
      </c>
      <c r="AJ909" s="16">
        <f t="shared" si="487"/>
        <v>0.79999999999999982</v>
      </c>
      <c r="AK909" s="16" t="s">
        <v>135</v>
      </c>
      <c r="AL909" s="16" t="s">
        <v>135</v>
      </c>
      <c r="AM909" s="15" t="s">
        <v>140</v>
      </c>
      <c r="AN909" s="16">
        <f t="shared" si="488"/>
        <v>2</v>
      </c>
      <c r="AO909" s="16">
        <v>0</v>
      </c>
      <c r="AP909" s="16">
        <v>0</v>
      </c>
      <c r="AQ909" s="16">
        <v>0</v>
      </c>
      <c r="AR909" s="16">
        <v>0</v>
      </c>
      <c r="AS909" s="16">
        <v>0</v>
      </c>
      <c r="AT909" s="16" t="s">
        <v>135</v>
      </c>
      <c r="AU909" s="17">
        <f t="shared" si="489"/>
        <v>0</v>
      </c>
      <c r="AV909" s="17"/>
      <c r="AW909" s="17">
        <f>VLOOKUP(I909,ABNT5101!$I$3:$J$9,2)</f>
        <v>7.5</v>
      </c>
      <c r="AX909" s="17">
        <f>VLOOKUP(I909,ABNT5101!$I$3:$M$9,5)</f>
        <v>0.18</v>
      </c>
      <c r="AY909" s="131" t="str">
        <f>_xlfn.XLOOKUP(I909,ABNT5101!$I:$I,ABNT5101!$L:$L)</f>
        <v>-</v>
      </c>
      <c r="AZ909" s="131">
        <f>_xlfn.XLOOKUP(I909,ABNT5101!$I:$I,ABNT5101!M:M)</f>
        <v>0.18</v>
      </c>
      <c r="BA909" s="131" t="str">
        <f>_xlfn.XLOOKUP(I909,ABNT5101!$I:$I,ABNT5101!N:N)</f>
        <v>-</v>
      </c>
      <c r="BB909" s="131">
        <f>_xlfn.XLOOKUP(I909,ABNT5101!$I:$I,ABNT5101!O:O)</f>
        <v>16</v>
      </c>
      <c r="BC909" s="18" t="str">
        <f t="shared" si="490"/>
        <v>ATENDE</v>
      </c>
      <c r="BD909" s="19">
        <f t="shared" si="491"/>
        <v>0.22266666666666657</v>
      </c>
      <c r="BE909" s="19">
        <f t="shared" si="492"/>
        <v>1.6666666666666665</v>
      </c>
      <c r="BF909" s="19" t="str">
        <f t="shared" si="493"/>
        <v>-</v>
      </c>
      <c r="BG909" s="20">
        <v>9.17</v>
      </c>
      <c r="BH909" s="20">
        <v>0.48</v>
      </c>
      <c r="BI909" s="20"/>
      <c r="BJ909" s="20"/>
      <c r="BK909" s="21"/>
      <c r="BL909" s="20"/>
      <c r="BM909" s="18" t="str">
        <f t="shared" si="494"/>
        <v>ATENDE</v>
      </c>
      <c r="BN909" s="18" t="str">
        <f t="shared" si="495"/>
        <v>ATENDE</v>
      </c>
      <c r="BO909" s="18" t="str">
        <f t="shared" si="496"/>
        <v>ATENDE</v>
      </c>
      <c r="BP909" s="18" t="str">
        <f t="shared" si="497"/>
        <v>ATENDE</v>
      </c>
      <c r="BQ909" s="22" t="str">
        <f t="shared" si="498"/>
        <v>C5</v>
      </c>
      <c r="BR909" s="22" t="str">
        <f t="shared" si="486"/>
        <v>P6</v>
      </c>
      <c r="BS909" s="23">
        <f t="shared" si="499"/>
        <v>1.0100000000000002</v>
      </c>
      <c r="BT909" s="20">
        <v>6.03</v>
      </c>
      <c r="BU909" s="20">
        <v>1.17</v>
      </c>
      <c r="BV909" s="132">
        <f>IF(BR909="-","-",_xlfn.XLOOKUP(BR909,ABNT5101!$B$4:$B$9,ABNT5101!$C$4:$C$9))</f>
        <v>3</v>
      </c>
      <c r="BW909" s="132">
        <f>IF(BR909="-","-",_xlfn.XLOOKUP(BR909,ABNT5101!$B$4:$B$9,ABNT5101!$D$4:$D$9))</f>
        <v>0.6</v>
      </c>
      <c r="BX909" s="18" t="str">
        <f t="shared" si="500"/>
        <v>ATENDE</v>
      </c>
      <c r="BY909" s="18" t="str">
        <f t="shared" si="501"/>
        <v>ATENDE</v>
      </c>
      <c r="BZ909" s="18" t="str">
        <f t="shared" si="502"/>
        <v>ATENDE</v>
      </c>
      <c r="CA909" s="22" t="str">
        <f t="shared" si="508"/>
        <v>P6</v>
      </c>
      <c r="CB909" s="23">
        <f t="shared" si="503"/>
        <v>0.10333333333333328</v>
      </c>
      <c r="CC909" s="22">
        <v>3.31</v>
      </c>
      <c r="CD909" s="22">
        <v>1.2</v>
      </c>
      <c r="CE909" s="130">
        <f>IF(CA909="-","-",_xlfn.XLOOKUP(CA909,ABNT5101!$B$4:$B$9,ABNT5101!$C$4:$C$9))</f>
        <v>3</v>
      </c>
      <c r="CF909" s="130">
        <f>IF(CA909="-","-",_xlfn.XLOOKUP(CA909,ABNT5101!$B$4:$B$9,ABNT5101!$D$4:$D$9))</f>
        <v>0.6</v>
      </c>
      <c r="CG909" s="18" t="str">
        <f t="shared" si="504"/>
        <v>ATENDE</v>
      </c>
      <c r="CH909" s="18" t="str">
        <f t="shared" si="505"/>
        <v>ATENDE</v>
      </c>
      <c r="CI909" s="18" t="str">
        <f t="shared" si="506"/>
        <v>ATENDE</v>
      </c>
      <c r="CJ909" s="133" t="str">
        <f>_xlfn.XLOOKUP(CK909,'Banco de dados'!$B:$B,'Banco de dados'!$D:$D)</f>
        <v>SX LIGHTING</v>
      </c>
      <c r="CK909" s="25" t="s">
        <v>801</v>
      </c>
      <c r="CL909" s="24" t="str">
        <f>_xlfn.XLOOKUP(CK909,'Banco de dados'!$B:$B,'Banco de dados'!$E:$E)</f>
        <v>SXINEVO030K40L12CZF7PHF</v>
      </c>
      <c r="CM909" s="24"/>
      <c r="CN909" s="24" t="e">
        <f>IF(CM909="-","-",_xlfn.XLOOKUP(CM909,'Banco de dados'!$B:$B,'Banco de dados'!$E:$E))</f>
        <v>#N/A</v>
      </c>
      <c r="CO909" s="26">
        <f t="shared" si="509"/>
        <v>1</v>
      </c>
      <c r="CP909" s="24">
        <f>_xlfn.XLOOKUP(CK909,'Banco de dados'!$B:$B,'Banco de dados'!$H:$H)</f>
        <v>31</v>
      </c>
      <c r="CQ909" s="24" t="e">
        <f>_xlfn.XLOOKUP(CM909,'Banco de dados'!$B:$B,'Banco de dados'!$H:$H)</f>
        <v>#N/A</v>
      </c>
      <c r="CR909" s="24">
        <f>_xlfn.XLOOKUP(CK909,'Banco de dados'!$B:$B,'Banco de dados'!$F:$F)</f>
        <v>5270</v>
      </c>
      <c r="CS909" s="24" t="e">
        <f>_xlfn.XLOOKUP(CM909,'Banco de dados'!$B:$B,'Banco de dados'!$F:$F)</f>
        <v>#N/A</v>
      </c>
      <c r="CT909" s="25">
        <v>0</v>
      </c>
      <c r="CU909" s="25"/>
      <c r="CV909" s="24" t="str">
        <f>IF(AI909&lt;=0.5,"Curto I",IF(AND(AI909&gt;='Braços de IP'!$B$9,AI909&lt;='Braços de IP'!$D$9),'Braços de IP'!$E$9,IF(AND(AI909&gt;='Braços de IP'!$B$10,AI909&lt;='Braços de IP'!$D$10),'Braços de IP'!$E$10,IF(AND(AI909&gt;='Braços de IP'!$B$11,AI909&lt;='Braços de IP'!$D$11),'Braços de IP'!$E$11,IF(AND(AI909&gt;='Braços de IP'!$B$12,AI909&lt;='Braços de IP'!$D$12),'Braços de IP'!$E$12,IF(AND(AI909&gt;='Braços de IP'!$B$13,AI909&lt;='Braços de IP'!$D$13),'Braços de IP'!$E$13,IF(AND(AI909&gt;='Braços de IP'!$B$14,AI909&lt;='Braços de IP'!$D$14),'Braços de IP'!$E$14,"ERRO")))))))</f>
        <v>Médio II</v>
      </c>
      <c r="CW909" s="25"/>
      <c r="CX909" s="24" t="str">
        <f>IF($CW909="","",VLOOKUP($CW909,'Braços de IP'!$E$9:$I$15,2,0))</f>
        <v/>
      </c>
      <c r="CY909" s="27" t="str">
        <f>IF($CW909="","",VLOOKUP($CW909,'Braços de IP'!$E$9:$I$15,5,0))</f>
        <v/>
      </c>
      <c r="CZ909" s="24"/>
      <c r="DA909" s="24"/>
      <c r="DB909" s="24"/>
      <c r="DC909" s="24"/>
      <c r="DD909" s="24"/>
      <c r="DE909" s="24"/>
      <c r="DF909" s="28">
        <f t="shared" si="510"/>
        <v>31</v>
      </c>
      <c r="DG909" s="29">
        <f t="shared" si="511"/>
        <v>150</v>
      </c>
      <c r="DH909" s="28">
        <f t="shared" si="512"/>
        <v>181</v>
      </c>
      <c r="DI909" s="30">
        <f t="shared" si="513"/>
        <v>0.79333333333333333</v>
      </c>
      <c r="DJ909" s="31"/>
      <c r="DK909" s="32"/>
      <c r="DL909" s="15" t="s">
        <v>141</v>
      </c>
      <c r="DM909" s="15"/>
      <c r="DO909" s="33">
        <f t="shared" si="514"/>
        <v>0.81976744186046513</v>
      </c>
    </row>
    <row r="910" spans="3:119" ht="15.75" hidden="1" customHeight="1" x14ac:dyDescent="0.3">
      <c r="C910" t="s">
        <v>1006</v>
      </c>
      <c r="D910" s="15">
        <v>303</v>
      </c>
      <c r="E910" s="15" t="s">
        <v>132</v>
      </c>
      <c r="F910" s="15" t="s">
        <v>476</v>
      </c>
      <c r="G910" s="15">
        <v>-30.012711199999998</v>
      </c>
      <c r="H910" s="15">
        <v>-50.168695939999999</v>
      </c>
      <c r="I910" s="15" t="s">
        <v>134</v>
      </c>
      <c r="J910" s="15" t="s">
        <v>135</v>
      </c>
      <c r="K910" s="15" t="s">
        <v>136</v>
      </c>
      <c r="L910" s="15" t="s">
        <v>148</v>
      </c>
      <c r="M910" s="15">
        <v>150</v>
      </c>
      <c r="N910" s="15">
        <v>22</v>
      </c>
      <c r="O910" s="15">
        <v>0</v>
      </c>
      <c r="P910" s="15">
        <f t="shared" si="507"/>
        <v>300</v>
      </c>
      <c r="Q910" s="20">
        <v>2</v>
      </c>
      <c r="R910" s="16">
        <v>4</v>
      </c>
      <c r="S910" s="16">
        <v>7</v>
      </c>
      <c r="T910" s="15"/>
      <c r="U910" s="15"/>
      <c r="V910" s="15">
        <v>0</v>
      </c>
      <c r="W910" s="15">
        <v>4</v>
      </c>
      <c r="X910" s="15">
        <v>0</v>
      </c>
      <c r="Y910" s="15">
        <v>0</v>
      </c>
      <c r="Z910" s="15">
        <v>0</v>
      </c>
      <c r="AA910" s="15">
        <v>0</v>
      </c>
      <c r="AB910" s="15">
        <v>0</v>
      </c>
      <c r="AC910" s="15" t="s">
        <v>138</v>
      </c>
      <c r="AD910" s="15" t="s">
        <v>139</v>
      </c>
      <c r="AE910" s="15">
        <v>32.700000000000003</v>
      </c>
      <c r="AF910" s="15">
        <v>7</v>
      </c>
      <c r="AG910" s="15">
        <v>1</v>
      </c>
      <c r="AH910" s="15">
        <v>1.5</v>
      </c>
      <c r="AI910" s="15">
        <v>2.2999999999999998</v>
      </c>
      <c r="AJ910" s="16">
        <f t="shared" si="487"/>
        <v>0.79999999999999982</v>
      </c>
      <c r="AK910" s="16" t="s">
        <v>135</v>
      </c>
      <c r="AL910" s="16" t="s">
        <v>135</v>
      </c>
      <c r="AM910" s="15" t="s">
        <v>140</v>
      </c>
      <c r="AN910" s="16">
        <f t="shared" si="488"/>
        <v>2</v>
      </c>
      <c r="AO910" s="16">
        <v>0</v>
      </c>
      <c r="AP910" s="16">
        <v>0</v>
      </c>
      <c r="AQ910" s="16">
        <v>0</v>
      </c>
      <c r="AR910" s="16">
        <v>0</v>
      </c>
      <c r="AS910" s="16">
        <v>0</v>
      </c>
      <c r="AT910" s="16" t="s">
        <v>135</v>
      </c>
      <c r="AU910" s="17">
        <f t="shared" si="489"/>
        <v>0</v>
      </c>
      <c r="AV910" s="17"/>
      <c r="AW910" s="17">
        <f>VLOOKUP(I910,ABNT5101!$I$3:$J$9,2)</f>
        <v>7.5</v>
      </c>
      <c r="AX910" s="17">
        <f>VLOOKUP(I910,ABNT5101!$I$3:$M$9,5)</f>
        <v>0.18</v>
      </c>
      <c r="AY910" s="131" t="str">
        <f>_xlfn.XLOOKUP(I910,ABNT5101!$I:$I,ABNT5101!$L:$L)</f>
        <v>-</v>
      </c>
      <c r="AZ910" s="131">
        <f>_xlfn.XLOOKUP(I910,ABNT5101!$I:$I,ABNT5101!M:M)</f>
        <v>0.18</v>
      </c>
      <c r="BA910" s="131" t="str">
        <f>_xlfn.XLOOKUP(I910,ABNT5101!$I:$I,ABNT5101!N:N)</f>
        <v>-</v>
      </c>
      <c r="BB910" s="131">
        <f>_xlfn.XLOOKUP(I910,ABNT5101!$I:$I,ABNT5101!O:O)</f>
        <v>16</v>
      </c>
      <c r="BC910" s="18" t="str">
        <f t="shared" si="490"/>
        <v>ATENDE</v>
      </c>
      <c r="BD910" s="19">
        <f t="shared" si="491"/>
        <v>0.20133333333333336</v>
      </c>
      <c r="BE910" s="19">
        <f t="shared" si="492"/>
        <v>2.0555555555555558</v>
      </c>
      <c r="BF910" s="19" t="str">
        <f t="shared" si="493"/>
        <v>-</v>
      </c>
      <c r="BG910" s="20">
        <v>9.01</v>
      </c>
      <c r="BH910" s="20">
        <v>0.55000000000000004</v>
      </c>
      <c r="BI910" s="20"/>
      <c r="BJ910" s="20"/>
      <c r="BK910" s="21"/>
      <c r="BL910" s="20"/>
      <c r="BM910" s="18" t="str">
        <f t="shared" si="494"/>
        <v>ATENDE</v>
      </c>
      <c r="BN910" s="18" t="str">
        <f t="shared" si="495"/>
        <v>ATENDE</v>
      </c>
      <c r="BO910" s="18" t="str">
        <f t="shared" si="496"/>
        <v>ATENDE</v>
      </c>
      <c r="BP910" s="18" t="str">
        <f t="shared" si="497"/>
        <v>ATENDE</v>
      </c>
      <c r="BQ910" s="22" t="str">
        <f t="shared" si="498"/>
        <v>C5</v>
      </c>
      <c r="BR910" s="22" t="str">
        <f t="shared" si="486"/>
        <v>P6</v>
      </c>
      <c r="BS910" s="23">
        <f t="shared" si="499"/>
        <v>1.0766666666666667</v>
      </c>
      <c r="BT910" s="20">
        <v>6.23</v>
      </c>
      <c r="BU910" s="20">
        <v>2.59</v>
      </c>
      <c r="BV910" s="132">
        <f>IF(BR910="-","-",_xlfn.XLOOKUP(BR910,ABNT5101!$B$4:$B$9,ABNT5101!$C$4:$C$9))</f>
        <v>3</v>
      </c>
      <c r="BW910" s="132">
        <f>IF(BR910="-","-",_xlfn.XLOOKUP(BR910,ABNT5101!$B$4:$B$9,ABNT5101!$D$4:$D$9))</f>
        <v>0.6</v>
      </c>
      <c r="BX910" s="18" t="str">
        <f t="shared" si="500"/>
        <v>ATENDE</v>
      </c>
      <c r="BY910" s="18" t="str">
        <f t="shared" si="501"/>
        <v>ATENDE</v>
      </c>
      <c r="BZ910" s="18" t="str">
        <f t="shared" si="502"/>
        <v>ATENDE</v>
      </c>
      <c r="CA910" s="22" t="str">
        <f t="shared" si="508"/>
        <v>P6</v>
      </c>
      <c r="CB910" s="23">
        <f t="shared" si="503"/>
        <v>8.3333333333333259E-2</v>
      </c>
      <c r="CC910" s="22">
        <v>3.25</v>
      </c>
      <c r="CD910" s="22">
        <v>1.61</v>
      </c>
      <c r="CE910" s="130">
        <f>IF(CA910="-","-",_xlfn.XLOOKUP(CA910,ABNT5101!$B$4:$B$9,ABNT5101!$C$4:$C$9))</f>
        <v>3</v>
      </c>
      <c r="CF910" s="130">
        <f>IF(CA910="-","-",_xlfn.XLOOKUP(CA910,ABNT5101!$B$4:$B$9,ABNT5101!$D$4:$D$9))</f>
        <v>0.6</v>
      </c>
      <c r="CG910" s="18" t="str">
        <f t="shared" si="504"/>
        <v>ATENDE</v>
      </c>
      <c r="CH910" s="18" t="str">
        <f t="shared" si="505"/>
        <v>ATENDE</v>
      </c>
      <c r="CI910" s="18" t="str">
        <f t="shared" si="506"/>
        <v>ATENDE</v>
      </c>
      <c r="CJ910" s="133" t="str">
        <f>_xlfn.XLOOKUP(CK910,'Banco de dados'!$B:$B,'Banco de dados'!$D:$D)</f>
        <v>TECNOWATT</v>
      </c>
      <c r="CK910" s="25" t="s">
        <v>824</v>
      </c>
      <c r="CL910" s="24" t="str">
        <f>_xlfn.XLOOKUP(CK910,'Banco de dados'!$B:$B,'Banco de dados'!$E:$E)</f>
        <v>SIGSAGPTLRRSSNDL_30W_38IBBRS
1-10C1MUN6.5</v>
      </c>
      <c r="CM910" s="24"/>
      <c r="CN910" s="24">
        <f>IF(CM910="-","-",_xlfn.XLOOKUP(CM910,'Banco de dados'!$B:$B,'Banco de dados'!$E:$E))</f>
        <v>0</v>
      </c>
      <c r="CO910" s="26">
        <f t="shared" si="509"/>
        <v>1</v>
      </c>
      <c r="CP910" s="24">
        <f>_xlfn.XLOOKUP(CK910,'Banco de dados'!$B:$B,'Banco de dados'!$H:$H)</f>
        <v>30</v>
      </c>
      <c r="CQ910" s="24" t="e">
        <f>_xlfn.XLOOKUP(CM910,'Banco de dados'!$B:$B,'Banco de dados'!$H:$H)</f>
        <v>#N/A</v>
      </c>
      <c r="CR910" s="24">
        <f>_xlfn.XLOOKUP(CK910,'Banco de dados'!$B:$B,'Banco de dados'!$F:$F)</f>
        <v>5266</v>
      </c>
      <c r="CS910" s="24" t="e">
        <f>_xlfn.XLOOKUP(CM910,'Banco de dados'!$B:$B,'Banco de dados'!$F:$F)</f>
        <v>#N/A</v>
      </c>
      <c r="CT910" s="25">
        <v>0</v>
      </c>
      <c r="CU910" s="25"/>
      <c r="CV910" s="24" t="str">
        <f>IF(AI910&lt;=0.5,"Curto I",IF(AND(AI910&gt;='Braços de IP'!$B$9,AI910&lt;='Braços de IP'!$D$9),'Braços de IP'!$E$9,IF(AND(AI910&gt;='Braços de IP'!$B$10,AI910&lt;='Braços de IP'!$D$10),'Braços de IP'!$E$10,IF(AND(AI910&gt;='Braços de IP'!$B$11,AI910&lt;='Braços de IP'!$D$11),'Braços de IP'!$E$11,IF(AND(AI910&gt;='Braços de IP'!$B$12,AI910&lt;='Braços de IP'!$D$12),'Braços de IP'!$E$12,IF(AND(AI910&gt;='Braços de IP'!$B$13,AI910&lt;='Braços de IP'!$D$13),'Braços de IP'!$E$13,IF(AND(AI910&gt;='Braços de IP'!$B$14,AI910&lt;='Braços de IP'!$D$14),'Braços de IP'!$E$14,"ERRO")))))))</f>
        <v>Médio II</v>
      </c>
      <c r="CW910" s="25"/>
      <c r="CX910" s="24" t="str">
        <f>IF($CW910="","",VLOOKUP($CW910,'Braços de IP'!$E$9:$I$15,2,0))</f>
        <v/>
      </c>
      <c r="CY910" s="27" t="str">
        <f>IF($CW910="","",VLOOKUP($CW910,'Braços de IP'!$E$9:$I$15,5,0))</f>
        <v/>
      </c>
      <c r="CZ910" s="24"/>
      <c r="DA910" s="24"/>
      <c r="DB910" s="24"/>
      <c r="DC910" s="24"/>
      <c r="DD910" s="24"/>
      <c r="DE910" s="24"/>
      <c r="DF910" s="28">
        <f t="shared" si="510"/>
        <v>30</v>
      </c>
      <c r="DG910" s="29">
        <f t="shared" si="511"/>
        <v>150</v>
      </c>
      <c r="DH910" s="28">
        <f t="shared" si="512"/>
        <v>180</v>
      </c>
      <c r="DI910" s="30">
        <f t="shared" si="513"/>
        <v>0.8</v>
      </c>
      <c r="DJ910" s="31"/>
      <c r="DK910" s="32"/>
      <c r="DL910" s="15" t="s">
        <v>141</v>
      </c>
      <c r="DM910" s="15"/>
      <c r="DO910" s="33">
        <f t="shared" si="514"/>
        <v>0.82558139534883723</v>
      </c>
    </row>
    <row r="911" spans="3:119" ht="15.75" hidden="1" customHeight="1" x14ac:dyDescent="0.3">
      <c r="C911" t="s">
        <v>1006</v>
      </c>
      <c r="D911" s="15">
        <v>304</v>
      </c>
      <c r="E911" s="15" t="s">
        <v>132</v>
      </c>
      <c r="F911" s="15" t="s">
        <v>477</v>
      </c>
      <c r="G911" s="15">
        <v>-30.01668394</v>
      </c>
      <c r="H911" s="15">
        <v>-50.175423430000002</v>
      </c>
      <c r="I911" s="15" t="s">
        <v>134</v>
      </c>
      <c r="J911" s="15" t="s">
        <v>135</v>
      </c>
      <c r="K911" s="15" t="s">
        <v>136</v>
      </c>
      <c r="L911" s="15" t="s">
        <v>148</v>
      </c>
      <c r="M911" s="15">
        <v>100</v>
      </c>
      <c r="N911" s="15">
        <v>17</v>
      </c>
      <c r="O911" s="15">
        <v>0</v>
      </c>
      <c r="P911" s="15">
        <f t="shared" si="507"/>
        <v>200</v>
      </c>
      <c r="Q911" s="20">
        <v>2</v>
      </c>
      <c r="R911" s="16">
        <v>2</v>
      </c>
      <c r="S911" s="16">
        <v>7</v>
      </c>
      <c r="T911" s="15"/>
      <c r="U911" s="15"/>
      <c r="V911" s="15">
        <v>0</v>
      </c>
      <c r="W911" s="15">
        <v>2</v>
      </c>
      <c r="X911" s="15">
        <v>0</v>
      </c>
      <c r="Y911" s="15">
        <v>0</v>
      </c>
      <c r="Z911" s="15">
        <v>0</v>
      </c>
      <c r="AA911" s="15">
        <v>0</v>
      </c>
      <c r="AB911" s="15">
        <v>0</v>
      </c>
      <c r="AC911" s="15" t="s">
        <v>138</v>
      </c>
      <c r="AD911" s="15" t="s">
        <v>139</v>
      </c>
      <c r="AE911" s="15">
        <v>42.2</v>
      </c>
      <c r="AF911" s="15">
        <v>6.8</v>
      </c>
      <c r="AG911" s="15">
        <v>1</v>
      </c>
      <c r="AH911" s="15">
        <v>0.3</v>
      </c>
      <c r="AI911" s="15">
        <v>1.5</v>
      </c>
      <c r="AJ911" s="16">
        <f t="shared" si="487"/>
        <v>1.2</v>
      </c>
      <c r="AK911" s="16" t="s">
        <v>135</v>
      </c>
      <c r="AL911" s="16" t="s">
        <v>135</v>
      </c>
      <c r="AM911" s="15" t="s">
        <v>140</v>
      </c>
      <c r="AN911" s="16">
        <f t="shared" si="488"/>
        <v>2</v>
      </c>
      <c r="AO911" s="16">
        <v>0</v>
      </c>
      <c r="AP911" s="16">
        <v>0</v>
      </c>
      <c r="AQ911" s="16">
        <v>0</v>
      </c>
      <c r="AR911" s="16">
        <v>0</v>
      </c>
      <c r="AS911" s="16">
        <v>0</v>
      </c>
      <c r="AT911" s="16" t="s">
        <v>135</v>
      </c>
      <c r="AU911" s="17">
        <f t="shared" si="489"/>
        <v>0</v>
      </c>
      <c r="AV911" s="17"/>
      <c r="AW911" s="17">
        <f>VLOOKUP(I911,ABNT5101!$I$3:$J$9,2)</f>
        <v>7.5</v>
      </c>
      <c r="AX911" s="17">
        <f>VLOOKUP(I911,ABNT5101!$I$3:$M$9,5)</f>
        <v>0.18</v>
      </c>
      <c r="AY911" s="131" t="str">
        <f>_xlfn.XLOOKUP(I911,ABNT5101!$I:$I,ABNT5101!$L:$L)</f>
        <v>-</v>
      </c>
      <c r="AZ911" s="131">
        <f>_xlfn.XLOOKUP(I911,ABNT5101!$I:$I,ABNT5101!M:M)</f>
        <v>0.18</v>
      </c>
      <c r="BA911" s="131" t="str">
        <f>_xlfn.XLOOKUP(I911,ABNT5101!$I:$I,ABNT5101!N:N)</f>
        <v>-</v>
      </c>
      <c r="BB911" s="131">
        <f>_xlfn.XLOOKUP(I911,ABNT5101!$I:$I,ABNT5101!O:O)</f>
        <v>16</v>
      </c>
      <c r="BC911" s="18" t="str">
        <f t="shared" si="490"/>
        <v>ATENDE</v>
      </c>
      <c r="BD911" s="19">
        <f t="shared" si="491"/>
        <v>1.7333333333333423E-2</v>
      </c>
      <c r="BE911" s="19">
        <f t="shared" si="492"/>
        <v>0</v>
      </c>
      <c r="BF911" s="19" t="str">
        <f t="shared" si="493"/>
        <v>-</v>
      </c>
      <c r="BG911" s="20">
        <v>7.63</v>
      </c>
      <c r="BH911" s="20">
        <v>0.18</v>
      </c>
      <c r="BI911" s="20"/>
      <c r="BJ911" s="20"/>
      <c r="BK911" s="21"/>
      <c r="BL911" s="20"/>
      <c r="BM911" s="18" t="str">
        <f t="shared" si="494"/>
        <v>ATENDE</v>
      </c>
      <c r="BN911" s="18" t="str">
        <f t="shared" si="495"/>
        <v>ATENDE</v>
      </c>
      <c r="BO911" s="18" t="str">
        <f t="shared" si="496"/>
        <v>ATENDE</v>
      </c>
      <c r="BP911" s="18" t="str">
        <f t="shared" si="497"/>
        <v>ATENDE</v>
      </c>
      <c r="BQ911" s="22" t="str">
        <f t="shared" si="498"/>
        <v>C5</v>
      </c>
      <c r="BR911" s="22" t="str">
        <f t="shared" si="486"/>
        <v>P6</v>
      </c>
      <c r="BS911" s="23">
        <f t="shared" si="499"/>
        <v>1.0233333333333334</v>
      </c>
      <c r="BT911" s="20">
        <v>6.07</v>
      </c>
      <c r="BU911" s="20">
        <v>0.81</v>
      </c>
      <c r="BV911" s="132">
        <f>IF(BR911="-","-",_xlfn.XLOOKUP(BR911,ABNT5101!$B$4:$B$9,ABNT5101!$C$4:$C$9))</f>
        <v>3</v>
      </c>
      <c r="BW911" s="132">
        <f>IF(BR911="-","-",_xlfn.XLOOKUP(BR911,ABNT5101!$B$4:$B$9,ABNT5101!$D$4:$D$9))</f>
        <v>0.6</v>
      </c>
      <c r="BX911" s="18" t="str">
        <f t="shared" si="500"/>
        <v>ATENDE</v>
      </c>
      <c r="BY911" s="18" t="str">
        <f t="shared" si="501"/>
        <v>ATENDE</v>
      </c>
      <c r="BZ911" s="18" t="str">
        <f t="shared" si="502"/>
        <v>ATENDE</v>
      </c>
      <c r="CA911" s="22" t="str">
        <f t="shared" si="508"/>
        <v>P6</v>
      </c>
      <c r="CB911" s="23">
        <f t="shared" si="503"/>
        <v>0.55666666666666664</v>
      </c>
      <c r="CC911" s="22">
        <v>4.67</v>
      </c>
      <c r="CD911" s="22">
        <v>1.0900000000000001</v>
      </c>
      <c r="CE911" s="130">
        <f>IF(CA911="-","-",_xlfn.XLOOKUP(CA911,ABNT5101!$B$4:$B$9,ABNT5101!$C$4:$C$9))</f>
        <v>3</v>
      </c>
      <c r="CF911" s="130">
        <f>IF(CA911="-","-",_xlfn.XLOOKUP(CA911,ABNT5101!$B$4:$B$9,ABNT5101!$D$4:$D$9))</f>
        <v>0.6</v>
      </c>
      <c r="CG911" s="18" t="str">
        <f t="shared" si="504"/>
        <v>ATENDE</v>
      </c>
      <c r="CH911" s="18" t="str">
        <f t="shared" si="505"/>
        <v>ATENDE</v>
      </c>
      <c r="CI911" s="18" t="str">
        <f t="shared" si="506"/>
        <v>ATENDE</v>
      </c>
      <c r="CJ911" s="133" t="str">
        <f>_xlfn.XLOOKUP(CK911,'Banco de dados'!$B:$B,'Banco de dados'!$D:$D)</f>
        <v>LEDSTAR</v>
      </c>
      <c r="CK911" s="25" t="s">
        <v>709</v>
      </c>
      <c r="CL911" s="24" t="str">
        <f>_xlfn.XLOOKUP(CK911,'Banco de dados'!$B:$B,'Banco de dados'!$E:$E)</f>
        <v>LUM LED SL VT 9.1 35W</v>
      </c>
      <c r="CM911" s="24"/>
      <c r="CN911" s="24">
        <f>IF(CM911="-","-",_xlfn.XLOOKUP(CM911,'Banco de dados'!$B:$B,'Banco de dados'!$E:$E))</f>
        <v>0</v>
      </c>
      <c r="CO911" s="26">
        <f t="shared" si="509"/>
        <v>1</v>
      </c>
      <c r="CP911" s="24">
        <f>_xlfn.XLOOKUP(CK911,'Banco de dados'!$B:$B,'Banco de dados'!$H:$H)</f>
        <v>35</v>
      </c>
      <c r="CQ911" s="24">
        <f>_xlfn.XLOOKUP(CM911,'Banco de dados'!$B:$B,'Banco de dados'!$H:$H)</f>
        <v>0</v>
      </c>
      <c r="CR911" s="24">
        <f>_xlfn.XLOOKUP(CK911,'Banco de dados'!$B:$B,'Banco de dados'!$F:$F)</f>
        <v>5955.62</v>
      </c>
      <c r="CS911" s="24">
        <f>_xlfn.XLOOKUP(CM911,'Banco de dados'!$B:$B,'Banco de dados'!$F:$F)</f>
        <v>0</v>
      </c>
      <c r="CT911" s="25">
        <v>0</v>
      </c>
      <c r="CU911" s="25"/>
      <c r="CV911" s="24" t="str">
        <f>IF(AI911&lt;=0.5,"Curto I",IF(AND(AI911&gt;='Braços de IP'!$B$9,AI911&lt;='Braços de IP'!$D$9),'Braços de IP'!$E$9,IF(AND(AI911&gt;='Braços de IP'!$B$10,AI911&lt;='Braços de IP'!$D$10),'Braços de IP'!$E$10,IF(AND(AI911&gt;='Braços de IP'!$B$11,AI911&lt;='Braços de IP'!$D$11),'Braços de IP'!$E$11,IF(AND(AI911&gt;='Braços de IP'!$B$12,AI911&lt;='Braços de IP'!$D$12),'Braços de IP'!$E$12,IF(AND(AI911&gt;='Braços de IP'!$B$13,AI911&lt;='Braços de IP'!$D$13),'Braços de IP'!$E$13,IF(AND(AI911&gt;='Braços de IP'!$B$14,AI911&lt;='Braços de IP'!$D$14),'Braços de IP'!$E$14,"ERRO")))))))</f>
        <v>Curto II</v>
      </c>
      <c r="CW911" s="25"/>
      <c r="CX911" s="24" t="str">
        <f>IF($CW911="","",VLOOKUP($CW911,'Braços de IP'!$E$9:$I$15,2,0))</f>
        <v/>
      </c>
      <c r="CY911" s="27" t="str">
        <f>IF($CW911="","",VLOOKUP($CW911,'Braços de IP'!$E$9:$I$15,5,0))</f>
        <v/>
      </c>
      <c r="CZ911" s="24"/>
      <c r="DA911" s="24"/>
      <c r="DB911" s="24"/>
      <c r="DC911" s="24"/>
      <c r="DD911" s="24"/>
      <c r="DE911" s="24"/>
      <c r="DF911" s="28">
        <f t="shared" si="510"/>
        <v>35</v>
      </c>
      <c r="DG911" s="29">
        <f t="shared" si="511"/>
        <v>100</v>
      </c>
      <c r="DH911" s="28">
        <f t="shared" si="512"/>
        <v>135</v>
      </c>
      <c r="DI911" s="30">
        <f t="shared" si="513"/>
        <v>0.65</v>
      </c>
      <c r="DJ911" s="31"/>
      <c r="DK911" s="32"/>
      <c r="DL911" s="15" t="s">
        <v>141</v>
      </c>
      <c r="DM911" s="15"/>
      <c r="DO911" s="33">
        <f t="shared" si="514"/>
        <v>0.70085470085470081</v>
      </c>
    </row>
    <row r="912" spans="3:119" ht="15.75" hidden="1" customHeight="1" x14ac:dyDescent="0.3">
      <c r="C912" t="s">
        <v>1006</v>
      </c>
      <c r="D912" s="15">
        <v>304</v>
      </c>
      <c r="E912" s="15" t="s">
        <v>132</v>
      </c>
      <c r="F912" s="15" t="s">
        <v>477</v>
      </c>
      <c r="G912" s="15">
        <v>-30.01668394</v>
      </c>
      <c r="H912" s="15">
        <v>-50.175423430000002</v>
      </c>
      <c r="I912" s="15" t="s">
        <v>134</v>
      </c>
      <c r="J912" s="15" t="s">
        <v>135</v>
      </c>
      <c r="K912" s="15" t="s">
        <v>136</v>
      </c>
      <c r="L912" s="15" t="s">
        <v>148</v>
      </c>
      <c r="M912" s="15">
        <v>100</v>
      </c>
      <c r="N912" s="15">
        <v>17</v>
      </c>
      <c r="O912" s="15">
        <v>0</v>
      </c>
      <c r="P912" s="15">
        <f t="shared" si="507"/>
        <v>200</v>
      </c>
      <c r="Q912" s="20">
        <v>2</v>
      </c>
      <c r="R912" s="16">
        <v>2</v>
      </c>
      <c r="S912" s="16">
        <v>7</v>
      </c>
      <c r="T912" s="15"/>
      <c r="U912" s="15"/>
      <c r="V912" s="15">
        <v>0</v>
      </c>
      <c r="W912" s="15">
        <v>2</v>
      </c>
      <c r="X912" s="15">
        <v>0</v>
      </c>
      <c r="Y912" s="15">
        <v>0</v>
      </c>
      <c r="Z912" s="15">
        <v>0</v>
      </c>
      <c r="AA912" s="15">
        <v>0</v>
      </c>
      <c r="AB912" s="15">
        <v>0</v>
      </c>
      <c r="AC912" s="15" t="s">
        <v>138</v>
      </c>
      <c r="AD912" s="15" t="s">
        <v>139</v>
      </c>
      <c r="AE912" s="15">
        <v>42.2</v>
      </c>
      <c r="AF912" s="15">
        <v>6.8</v>
      </c>
      <c r="AG912" s="15">
        <v>1</v>
      </c>
      <c r="AH912" s="15">
        <v>0.3</v>
      </c>
      <c r="AI912" s="15">
        <v>1.5</v>
      </c>
      <c r="AJ912" s="16">
        <f t="shared" si="487"/>
        <v>1.2</v>
      </c>
      <c r="AK912" s="16" t="s">
        <v>135</v>
      </c>
      <c r="AL912" s="16" t="s">
        <v>135</v>
      </c>
      <c r="AM912" s="15" t="s">
        <v>140</v>
      </c>
      <c r="AN912" s="16">
        <f t="shared" si="488"/>
        <v>2</v>
      </c>
      <c r="AO912" s="16">
        <v>0</v>
      </c>
      <c r="AP912" s="16">
        <v>0</v>
      </c>
      <c r="AQ912" s="16">
        <v>0</v>
      </c>
      <c r="AR912" s="16">
        <v>0</v>
      </c>
      <c r="AS912" s="16">
        <v>0</v>
      </c>
      <c r="AT912" s="16" t="s">
        <v>135</v>
      </c>
      <c r="AU912" s="17">
        <f t="shared" si="489"/>
        <v>0</v>
      </c>
      <c r="AV912" s="17"/>
      <c r="AW912" s="17">
        <f>VLOOKUP(I912,ABNT5101!$I$3:$J$9,2)</f>
        <v>7.5</v>
      </c>
      <c r="AX912" s="17">
        <f>VLOOKUP(I912,ABNT5101!$I$3:$M$9,5)</f>
        <v>0.18</v>
      </c>
      <c r="AY912" s="131" t="str">
        <f>_xlfn.XLOOKUP(I912,ABNT5101!$I:$I,ABNT5101!$L:$L)</f>
        <v>-</v>
      </c>
      <c r="AZ912" s="131">
        <f>_xlfn.XLOOKUP(I912,ABNT5101!$I:$I,ABNT5101!M:M)</f>
        <v>0.18</v>
      </c>
      <c r="BA912" s="131" t="str">
        <f>_xlfn.XLOOKUP(I912,ABNT5101!$I:$I,ABNT5101!N:N)</f>
        <v>-</v>
      </c>
      <c r="BB912" s="131">
        <f>_xlfn.XLOOKUP(I912,ABNT5101!$I:$I,ABNT5101!O:O)</f>
        <v>16</v>
      </c>
      <c r="BC912" s="18" t="str">
        <f t="shared" si="490"/>
        <v>ATENDE</v>
      </c>
      <c r="BD912" s="19">
        <f t="shared" si="491"/>
        <v>0.15333333333333332</v>
      </c>
      <c r="BE912" s="19">
        <f t="shared" si="492"/>
        <v>5.555555555555558E-2</v>
      </c>
      <c r="BF912" s="19" t="str">
        <f t="shared" si="493"/>
        <v>-</v>
      </c>
      <c r="BG912" s="20">
        <v>8.65</v>
      </c>
      <c r="BH912" s="20">
        <v>0.19</v>
      </c>
      <c r="BI912" s="20"/>
      <c r="BJ912" s="20"/>
      <c r="BK912" s="21"/>
      <c r="BL912" s="20"/>
      <c r="BM912" s="18" t="str">
        <f t="shared" si="494"/>
        <v>ATENDE</v>
      </c>
      <c r="BN912" s="18" t="str">
        <f t="shared" si="495"/>
        <v>ATENDE</v>
      </c>
      <c r="BO912" s="18" t="str">
        <f t="shared" si="496"/>
        <v>ATENDE</v>
      </c>
      <c r="BP912" s="18" t="str">
        <f t="shared" si="497"/>
        <v>ATENDE</v>
      </c>
      <c r="BQ912" s="22" t="str">
        <f t="shared" si="498"/>
        <v>C5</v>
      </c>
      <c r="BR912" s="22" t="str">
        <f t="shared" si="486"/>
        <v>P6</v>
      </c>
      <c r="BS912" s="23">
        <f t="shared" si="499"/>
        <v>1.3433333333333333</v>
      </c>
      <c r="BT912" s="20">
        <v>7.03</v>
      </c>
      <c r="BU912" s="20">
        <v>0.82</v>
      </c>
      <c r="BV912" s="132">
        <f>IF(BR912="-","-",_xlfn.XLOOKUP(BR912,ABNT5101!$B$4:$B$9,ABNT5101!$C$4:$C$9))</f>
        <v>3</v>
      </c>
      <c r="BW912" s="132">
        <f>IF(BR912="-","-",_xlfn.XLOOKUP(BR912,ABNT5101!$B$4:$B$9,ABNT5101!$D$4:$D$9))</f>
        <v>0.6</v>
      </c>
      <c r="BX912" s="18" t="str">
        <f t="shared" si="500"/>
        <v>ATENDE</v>
      </c>
      <c r="BY912" s="18" t="str">
        <f t="shared" si="501"/>
        <v>ATENDE</v>
      </c>
      <c r="BZ912" s="18" t="str">
        <f t="shared" si="502"/>
        <v>ATENDE</v>
      </c>
      <c r="CA912" s="22" t="str">
        <f t="shared" si="508"/>
        <v>P6</v>
      </c>
      <c r="CB912" s="23">
        <f t="shared" si="503"/>
        <v>0.64666666666666672</v>
      </c>
      <c r="CC912" s="22">
        <v>4.9400000000000004</v>
      </c>
      <c r="CD912" s="22">
        <v>1.49</v>
      </c>
      <c r="CE912" s="130">
        <f>IF(CA912="-","-",_xlfn.XLOOKUP(CA912,ABNT5101!$B$4:$B$9,ABNT5101!$C$4:$C$9))</f>
        <v>3</v>
      </c>
      <c r="CF912" s="130">
        <f>IF(CA912="-","-",_xlfn.XLOOKUP(CA912,ABNT5101!$B$4:$B$9,ABNT5101!$D$4:$D$9))</f>
        <v>0.6</v>
      </c>
      <c r="CG912" s="18" t="str">
        <f t="shared" si="504"/>
        <v>ATENDE</v>
      </c>
      <c r="CH912" s="18" t="str">
        <f t="shared" si="505"/>
        <v>ATENDE</v>
      </c>
      <c r="CI912" s="18" t="str">
        <f t="shared" si="506"/>
        <v>ATENDE</v>
      </c>
      <c r="CJ912" s="133" t="str">
        <f>_xlfn.XLOOKUP(CK912,'Banco de dados'!$B:$B,'Banco de dados'!$D:$D)</f>
        <v>SX LIGHTING</v>
      </c>
      <c r="CK912" s="25" t="s">
        <v>803</v>
      </c>
      <c r="CL912" s="24" t="str">
        <f>_xlfn.XLOOKUP(CK912,'Banco de dados'!$B:$B,'Banco de dados'!$E:$E)</f>
        <v>SXINEVO040K40L12CZF7PHF</v>
      </c>
      <c r="CM912" s="24"/>
      <c r="CN912" s="24" t="e">
        <f>IF(CM912="-","-",_xlfn.XLOOKUP(CM912,'Banco de dados'!$B:$B,'Banco de dados'!$E:$E))</f>
        <v>#N/A</v>
      </c>
      <c r="CO912" s="26">
        <f t="shared" si="509"/>
        <v>1</v>
      </c>
      <c r="CP912" s="24">
        <f>_xlfn.XLOOKUP(CK912,'Banco de dados'!$B:$B,'Banco de dados'!$H:$H)</f>
        <v>39</v>
      </c>
      <c r="CQ912" s="24">
        <f>_xlfn.XLOOKUP(CM912,'Banco de dados'!$B:$B,'Banco de dados'!$H:$H)</f>
        <v>0</v>
      </c>
      <c r="CR912" s="24">
        <f>_xlfn.XLOOKUP(CK912,'Banco de dados'!$B:$B,'Banco de dados'!$F:$F)</f>
        <v>6552</v>
      </c>
      <c r="CS912" s="24">
        <f>_xlfn.XLOOKUP(CM912,'Banco de dados'!$B:$B,'Banco de dados'!$F:$F)</f>
        <v>0</v>
      </c>
      <c r="CT912" s="25">
        <v>0</v>
      </c>
      <c r="CU912" s="25"/>
      <c r="CV912" s="24" t="str">
        <f>IF(AI912&lt;=0.5,"Curto I",IF(AND(AI912&gt;='Braços de IP'!$B$9,AI912&lt;='Braços de IP'!$D$9),'Braços de IP'!$E$9,IF(AND(AI912&gt;='Braços de IP'!$B$10,AI912&lt;='Braços de IP'!$D$10),'Braços de IP'!$E$10,IF(AND(AI912&gt;='Braços de IP'!$B$11,AI912&lt;='Braços de IP'!$D$11),'Braços de IP'!$E$11,IF(AND(AI912&gt;='Braços de IP'!$B$12,AI912&lt;='Braços de IP'!$D$12),'Braços de IP'!$E$12,IF(AND(AI912&gt;='Braços de IP'!$B$13,AI912&lt;='Braços de IP'!$D$13),'Braços de IP'!$E$13,IF(AND(AI912&gt;='Braços de IP'!$B$14,AI912&lt;='Braços de IP'!$D$14),'Braços de IP'!$E$14,"ERRO")))))))</f>
        <v>Curto II</v>
      </c>
      <c r="CW912" s="25"/>
      <c r="CX912" s="24" t="str">
        <f>IF($CW912="","",VLOOKUP($CW912,'Braços de IP'!$E$9:$I$15,2,0))</f>
        <v/>
      </c>
      <c r="CY912" s="27" t="str">
        <f>IF($CW912="","",VLOOKUP($CW912,'Braços de IP'!$E$9:$I$15,5,0))</f>
        <v/>
      </c>
      <c r="CZ912" s="24"/>
      <c r="DA912" s="24"/>
      <c r="DB912" s="24"/>
      <c r="DC912" s="24"/>
      <c r="DD912" s="24"/>
      <c r="DE912" s="24"/>
      <c r="DF912" s="28">
        <f t="shared" si="510"/>
        <v>39</v>
      </c>
      <c r="DG912" s="29">
        <f t="shared" si="511"/>
        <v>100</v>
      </c>
      <c r="DH912" s="28">
        <f t="shared" si="512"/>
        <v>139</v>
      </c>
      <c r="DI912" s="30">
        <f t="shared" si="513"/>
        <v>0.61</v>
      </c>
      <c r="DJ912" s="31"/>
      <c r="DK912" s="32"/>
      <c r="DL912" s="15" t="s">
        <v>141</v>
      </c>
      <c r="DM912" s="15"/>
      <c r="DO912" s="33">
        <f t="shared" si="514"/>
        <v>0.66666666666666663</v>
      </c>
    </row>
    <row r="913" spans="3:119" ht="15.75" customHeight="1" x14ac:dyDescent="0.3">
      <c r="C913" t="s">
        <v>1006</v>
      </c>
      <c r="D913" s="15">
        <v>304</v>
      </c>
      <c r="E913" s="15" t="s">
        <v>132</v>
      </c>
      <c r="F913" s="15" t="s">
        <v>477</v>
      </c>
      <c r="G913" s="15">
        <v>-30.01668394</v>
      </c>
      <c r="H913" s="15">
        <v>-50.175423430000002</v>
      </c>
      <c r="I913" s="15" t="s">
        <v>134</v>
      </c>
      <c r="J913" s="15" t="s">
        <v>135</v>
      </c>
      <c r="K913" s="15" t="s">
        <v>136</v>
      </c>
      <c r="L913" s="15" t="s">
        <v>148</v>
      </c>
      <c r="M913" s="15">
        <v>100</v>
      </c>
      <c r="N913" s="15">
        <v>17</v>
      </c>
      <c r="O913" s="15">
        <v>0</v>
      </c>
      <c r="P913" s="15">
        <f t="shared" si="507"/>
        <v>200</v>
      </c>
      <c r="Q913" s="20">
        <v>2</v>
      </c>
      <c r="R913" s="16">
        <v>2</v>
      </c>
      <c r="S913" s="16">
        <v>7</v>
      </c>
      <c r="T913" s="15"/>
      <c r="U913" s="15"/>
      <c r="V913" s="15">
        <v>0</v>
      </c>
      <c r="W913" s="15">
        <v>2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 t="s">
        <v>138</v>
      </c>
      <c r="AD913" s="15" t="s">
        <v>139</v>
      </c>
      <c r="AE913" s="15">
        <v>42.2</v>
      </c>
      <c r="AF913" s="15">
        <v>6.8</v>
      </c>
      <c r="AG913" s="15">
        <v>1</v>
      </c>
      <c r="AH913" s="15">
        <v>0.3</v>
      </c>
      <c r="AI913" s="15">
        <v>1.5</v>
      </c>
      <c r="AJ913" s="16">
        <f t="shared" si="487"/>
        <v>1.2</v>
      </c>
      <c r="AK913" s="16" t="s">
        <v>135</v>
      </c>
      <c r="AL913" s="16" t="s">
        <v>135</v>
      </c>
      <c r="AM913" s="15" t="s">
        <v>140</v>
      </c>
      <c r="AN913" s="16">
        <f t="shared" si="488"/>
        <v>2</v>
      </c>
      <c r="AO913" s="16">
        <v>0</v>
      </c>
      <c r="AP913" s="16">
        <v>0</v>
      </c>
      <c r="AQ913" s="16">
        <v>0</v>
      </c>
      <c r="AR913" s="16">
        <v>0</v>
      </c>
      <c r="AS913" s="16">
        <v>0</v>
      </c>
      <c r="AT913" s="16" t="s">
        <v>135</v>
      </c>
      <c r="AU913" s="17">
        <f t="shared" si="489"/>
        <v>0</v>
      </c>
      <c r="AV913" s="17"/>
      <c r="AW913" s="17">
        <f>VLOOKUP(I913,ABNT5101!$I$3:$J$9,2)</f>
        <v>7.5</v>
      </c>
      <c r="AX913" s="17">
        <f>VLOOKUP(I913,ABNT5101!$I$3:$M$9,5)</f>
        <v>0.18</v>
      </c>
      <c r="AY913" s="131" t="str">
        <f>_xlfn.XLOOKUP(I913,ABNT5101!$I:$I,ABNT5101!$L:$L)</f>
        <v>-</v>
      </c>
      <c r="AZ913" s="131">
        <f>_xlfn.XLOOKUP(I913,ABNT5101!$I:$I,ABNT5101!M:M)</f>
        <v>0.18</v>
      </c>
      <c r="BA913" s="131" t="str">
        <f>_xlfn.XLOOKUP(I913,ABNT5101!$I:$I,ABNT5101!N:N)</f>
        <v>-</v>
      </c>
      <c r="BB913" s="131">
        <f>_xlfn.XLOOKUP(I913,ABNT5101!$I:$I,ABNT5101!O:O)</f>
        <v>16</v>
      </c>
      <c r="BC913" s="18" t="str">
        <f t="shared" si="490"/>
        <v>ATENDE</v>
      </c>
      <c r="BD913" s="19">
        <f t="shared" si="491"/>
        <v>0.23199999999999998</v>
      </c>
      <c r="BE913" s="19">
        <f t="shared" si="492"/>
        <v>-5.5555555555555469E-2</v>
      </c>
      <c r="BF913" s="19" t="str">
        <f t="shared" si="493"/>
        <v>-</v>
      </c>
      <c r="BG913" s="20">
        <v>9.24</v>
      </c>
      <c r="BH913" s="20">
        <v>0.17</v>
      </c>
      <c r="BI913" s="20"/>
      <c r="BJ913" s="20"/>
      <c r="BK913" s="21"/>
      <c r="BL913" s="20"/>
      <c r="BM913" s="18" t="str">
        <f t="shared" si="494"/>
        <v>ATENDE</v>
      </c>
      <c r="BN913" s="18" t="str">
        <f t="shared" si="495"/>
        <v>ATENDE</v>
      </c>
      <c r="BO913" s="18" t="str">
        <f t="shared" si="496"/>
        <v>ATENDIMENTO LIMIAR</v>
      </c>
      <c r="BP913" s="18" t="str">
        <f t="shared" si="497"/>
        <v>ATENDE</v>
      </c>
      <c r="BQ913" s="22" t="str">
        <f t="shared" si="498"/>
        <v>C5</v>
      </c>
      <c r="BR913" s="22" t="str">
        <f t="shared" si="486"/>
        <v>P6</v>
      </c>
      <c r="BS913" s="23">
        <f t="shared" si="499"/>
        <v>0.90333333333333332</v>
      </c>
      <c r="BT913" s="20">
        <v>5.71</v>
      </c>
      <c r="BU913" s="20">
        <v>1.1000000000000001</v>
      </c>
      <c r="BV913" s="132">
        <f>IF(BR913="-","-",_xlfn.XLOOKUP(BR913,ABNT5101!$B$4:$B$9,ABNT5101!$C$4:$C$9))</f>
        <v>3</v>
      </c>
      <c r="BW913" s="132">
        <f>IF(BR913="-","-",_xlfn.XLOOKUP(BR913,ABNT5101!$B$4:$B$9,ABNT5101!$D$4:$D$9))</f>
        <v>0.6</v>
      </c>
      <c r="BX913" s="18" t="str">
        <f t="shared" si="500"/>
        <v>ATENDE</v>
      </c>
      <c r="BY913" s="18" t="str">
        <f t="shared" si="501"/>
        <v>ATENDE</v>
      </c>
      <c r="BZ913" s="18" t="str">
        <f t="shared" si="502"/>
        <v>ATENDE</v>
      </c>
      <c r="CA913" s="22" t="str">
        <f t="shared" si="508"/>
        <v>P6</v>
      </c>
      <c r="CB913" s="23">
        <f t="shared" si="503"/>
        <v>0.97333333333333338</v>
      </c>
      <c r="CC913" s="22">
        <v>5.92</v>
      </c>
      <c r="CD913" s="22">
        <v>1.38</v>
      </c>
      <c r="CE913" s="130">
        <f>IF(CA913="-","-",_xlfn.XLOOKUP(CA913,ABNT5101!$B$4:$B$9,ABNT5101!$C$4:$C$9))</f>
        <v>3</v>
      </c>
      <c r="CF913" s="130">
        <f>IF(CA913="-","-",_xlfn.XLOOKUP(CA913,ABNT5101!$B$4:$B$9,ABNT5101!$D$4:$D$9))</f>
        <v>0.6</v>
      </c>
      <c r="CG913" s="18" t="str">
        <f t="shared" si="504"/>
        <v>ATENDE</v>
      </c>
      <c r="CH913" s="18" t="str">
        <f t="shared" si="505"/>
        <v>ATENDE</v>
      </c>
      <c r="CI913" s="18" t="str">
        <f t="shared" si="506"/>
        <v>ATENDE</v>
      </c>
      <c r="CJ913" s="133" t="str">
        <f>_xlfn.XLOOKUP(CK913,'Banco de dados'!$B:$B,'Banco de dados'!$D:$D)</f>
        <v>TECNOWATT</v>
      </c>
      <c r="CK913" s="25" t="s">
        <v>826</v>
      </c>
      <c r="CL913" s="24" t="str">
        <f>_xlfn.XLOOKUP(CK913,'Banco de dados'!$B:$B,'Banco de dados'!$E:$E)</f>
        <v>SIGSAGPTLRRSSNDL_40W_50IBBRS
1-10C1MUN6.5</v>
      </c>
      <c r="CM913" s="24"/>
      <c r="CN913" s="24" t="e">
        <f>IF(CM913="-","-",_xlfn.XLOOKUP(CM913,'Banco de dados'!$B:$B,'Banco de dados'!$E:$E))</f>
        <v>#N/A</v>
      </c>
      <c r="CO913" s="26">
        <f t="shared" si="509"/>
        <v>1</v>
      </c>
      <c r="CP913" s="24">
        <f>_xlfn.XLOOKUP(CK913,'Banco de dados'!$B:$B,'Banco de dados'!$H:$H)</f>
        <v>40</v>
      </c>
      <c r="CQ913" s="24" t="e">
        <f>_xlfn.XLOOKUP(CM913,'Banco de dados'!$B:$B,'Banco de dados'!$H:$H)</f>
        <v>#N/A</v>
      </c>
      <c r="CR913" s="24">
        <f>_xlfn.XLOOKUP(CK913,'Banco de dados'!$B:$B,'Banco de dados'!$F:$F)</f>
        <v>6641</v>
      </c>
      <c r="CS913" s="24">
        <f>_xlfn.XLOOKUP(CM913,'Banco de dados'!$B:$B,'Banco de dados'!$F:$F)</f>
        <v>0</v>
      </c>
      <c r="CT913" s="25">
        <v>0</v>
      </c>
      <c r="CU913" s="25"/>
      <c r="CV913" s="24" t="str">
        <f>IF(AI913&lt;=0.5,"Curto I",IF(AND(AI913&gt;='Braços de IP'!$B$9,AI913&lt;='Braços de IP'!$D$9),'Braços de IP'!$E$9,IF(AND(AI913&gt;='Braços de IP'!$B$10,AI913&lt;='Braços de IP'!$D$10),'Braços de IP'!$E$10,IF(AND(AI913&gt;='Braços de IP'!$B$11,AI913&lt;='Braços de IP'!$D$11),'Braços de IP'!$E$11,IF(AND(AI913&gt;='Braços de IP'!$B$12,AI913&lt;='Braços de IP'!$D$12),'Braços de IP'!$E$12,IF(AND(AI913&gt;='Braços de IP'!$B$13,AI913&lt;='Braços de IP'!$D$13),'Braços de IP'!$E$13,IF(AND(AI913&gt;='Braços de IP'!$B$14,AI913&lt;='Braços de IP'!$D$14),'Braços de IP'!$E$14,"ERRO")))))))</f>
        <v>Curto II</v>
      </c>
      <c r="CW913" s="25" t="s">
        <v>152</v>
      </c>
      <c r="CX913" s="24">
        <f>IF($CW913="","",VLOOKUP($CW913,'Braços de IP'!$E$9:$I$15,2,0))</f>
        <v>2.4</v>
      </c>
      <c r="CY913" s="27">
        <f>IF($CW913="","",VLOOKUP($CW913,'Braços de IP'!$E$9:$I$15,5,0))</f>
        <v>7.5</v>
      </c>
      <c r="CZ913" s="24"/>
      <c r="DA913" s="24"/>
      <c r="DB913" s="24"/>
      <c r="DC913" s="24"/>
      <c r="DD913" s="24"/>
      <c r="DE913" s="24"/>
      <c r="DF913" s="28">
        <f t="shared" si="510"/>
        <v>40</v>
      </c>
      <c r="DG913" s="29">
        <f t="shared" si="511"/>
        <v>100</v>
      </c>
      <c r="DH913" s="28">
        <f t="shared" si="512"/>
        <v>140</v>
      </c>
      <c r="DI913" s="30">
        <f t="shared" si="513"/>
        <v>0.6</v>
      </c>
      <c r="DJ913" s="31"/>
      <c r="DK913" s="32"/>
      <c r="DL913" s="15" t="s">
        <v>141</v>
      </c>
      <c r="DM913" s="15"/>
      <c r="DO913" s="33">
        <f t="shared" si="514"/>
        <v>0.65811965811965811</v>
      </c>
    </row>
    <row r="914" spans="3:119" ht="15.75" hidden="1" customHeight="1" x14ac:dyDescent="0.3">
      <c r="C914" t="s">
        <v>1006</v>
      </c>
      <c r="D914" s="15">
        <v>305</v>
      </c>
      <c r="E914" s="15" t="s">
        <v>132</v>
      </c>
      <c r="F914" s="15" t="s">
        <v>478</v>
      </c>
      <c r="G914" s="15">
        <v>-29.981011720000001</v>
      </c>
      <c r="H914" s="15">
        <v>-50.210250930000001</v>
      </c>
      <c r="I914" s="15" t="s">
        <v>154</v>
      </c>
      <c r="J914" s="15" t="s">
        <v>135</v>
      </c>
      <c r="K914" s="15" t="s">
        <v>136</v>
      </c>
      <c r="L914" s="15" t="s">
        <v>148</v>
      </c>
      <c r="M914" s="15">
        <v>100</v>
      </c>
      <c r="N914" s="15">
        <v>17</v>
      </c>
      <c r="O914" s="15">
        <v>0</v>
      </c>
      <c r="P914" s="15">
        <f t="shared" si="507"/>
        <v>200</v>
      </c>
      <c r="Q914" s="20">
        <v>2</v>
      </c>
      <c r="R914" s="16">
        <v>1.5</v>
      </c>
      <c r="S914" s="16">
        <v>7</v>
      </c>
      <c r="T914" s="15"/>
      <c r="U914" s="15"/>
      <c r="V914" s="15">
        <v>0</v>
      </c>
      <c r="W914" s="15">
        <v>1.5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 t="s">
        <v>138</v>
      </c>
      <c r="AD914" s="15" t="s">
        <v>139</v>
      </c>
      <c r="AE914" s="15">
        <v>28.1</v>
      </c>
      <c r="AF914" s="15">
        <v>6.8</v>
      </c>
      <c r="AG914" s="15">
        <v>1</v>
      </c>
      <c r="AH914" s="15">
        <v>1.3</v>
      </c>
      <c r="AI914" s="15">
        <v>1.5</v>
      </c>
      <c r="AJ914" s="16">
        <f t="shared" si="487"/>
        <v>0.19999999999999996</v>
      </c>
      <c r="AK914" s="16" t="s">
        <v>135</v>
      </c>
      <c r="AL914" s="16" t="s">
        <v>135</v>
      </c>
      <c r="AM914" s="15" t="s">
        <v>140</v>
      </c>
      <c r="AN914" s="16">
        <f t="shared" si="488"/>
        <v>2</v>
      </c>
      <c r="AO914" s="16">
        <v>0</v>
      </c>
      <c r="AP914" s="16">
        <v>0</v>
      </c>
      <c r="AQ914" s="16">
        <v>0</v>
      </c>
      <c r="AR914" s="16">
        <v>0</v>
      </c>
      <c r="AS914" s="16">
        <v>0</v>
      </c>
      <c r="AT914" s="16" t="s">
        <v>135</v>
      </c>
      <c r="AU914" s="17">
        <f t="shared" si="489"/>
        <v>0</v>
      </c>
      <c r="AV914" s="17"/>
      <c r="AW914" s="17">
        <f>VLOOKUP(I914,ABNT5101!$I$3:$J$9,2)</f>
        <v>10</v>
      </c>
      <c r="AX914" s="17">
        <f>VLOOKUP(I914,ABNT5101!$I$3:$M$9,5)</f>
        <v>0.18</v>
      </c>
      <c r="AY914" s="131" t="str">
        <f>_xlfn.XLOOKUP(I914,ABNT5101!$I:$I,ABNT5101!$L:$L)</f>
        <v>-</v>
      </c>
      <c r="AZ914" s="131">
        <f>_xlfn.XLOOKUP(I914,ABNT5101!$I:$I,ABNT5101!M:M)</f>
        <v>0.18</v>
      </c>
      <c r="BA914" s="131" t="str">
        <f>_xlfn.XLOOKUP(I914,ABNT5101!$I:$I,ABNT5101!N:N)</f>
        <v>-</v>
      </c>
      <c r="BB914" s="131">
        <f>_xlfn.XLOOKUP(I914,ABNT5101!$I:$I,ABNT5101!O:O)</f>
        <v>16</v>
      </c>
      <c r="BC914" s="18" t="str">
        <f t="shared" si="490"/>
        <v>ATENDE</v>
      </c>
      <c r="BD914" s="19">
        <f t="shared" si="491"/>
        <v>9.6000000000000085E-2</v>
      </c>
      <c r="BE914" s="19">
        <f t="shared" si="492"/>
        <v>1.6666666666666665</v>
      </c>
      <c r="BF914" s="19" t="str">
        <f t="shared" si="493"/>
        <v>-</v>
      </c>
      <c r="BG914" s="20">
        <v>10.96</v>
      </c>
      <c r="BH914" s="20">
        <v>0.48</v>
      </c>
      <c r="BI914" s="20"/>
      <c r="BJ914" s="20"/>
      <c r="BK914" s="21"/>
      <c r="BL914" s="20"/>
      <c r="BM914" s="18" t="str">
        <f t="shared" si="494"/>
        <v>ATENDE</v>
      </c>
      <c r="BN914" s="18" t="str">
        <f t="shared" si="495"/>
        <v>ATENDE</v>
      </c>
      <c r="BO914" s="18" t="str">
        <f t="shared" si="496"/>
        <v>ATENDE</v>
      </c>
      <c r="BP914" s="18" t="str">
        <f t="shared" si="497"/>
        <v>ATENDE</v>
      </c>
      <c r="BQ914" s="22" t="str">
        <f t="shared" si="498"/>
        <v>C4</v>
      </c>
      <c r="BR914" s="22" t="str">
        <f t="shared" si="486"/>
        <v>P6</v>
      </c>
      <c r="BS914" s="23">
        <f t="shared" si="499"/>
        <v>2.7100000000000004</v>
      </c>
      <c r="BT914" s="20">
        <v>11.13</v>
      </c>
      <c r="BU914" s="20">
        <v>5.34</v>
      </c>
      <c r="BV914" s="132">
        <f>IF(BR914="-","-",_xlfn.XLOOKUP(BR914,ABNT5101!$B$4:$B$9,ABNT5101!$C$4:$C$9))</f>
        <v>3</v>
      </c>
      <c r="BW914" s="132">
        <f>IF(BR914="-","-",_xlfn.XLOOKUP(BR914,ABNT5101!$B$4:$B$9,ABNT5101!$D$4:$D$9))</f>
        <v>0.6</v>
      </c>
      <c r="BX914" s="18" t="str">
        <f t="shared" si="500"/>
        <v>ATENDE</v>
      </c>
      <c r="BY914" s="18" t="str">
        <f t="shared" si="501"/>
        <v>ATENDE</v>
      </c>
      <c r="BZ914" s="18" t="str">
        <f t="shared" si="502"/>
        <v>ATENDE</v>
      </c>
      <c r="CA914" s="22" t="str">
        <f t="shared" si="508"/>
        <v>P6</v>
      </c>
      <c r="CB914" s="23">
        <f t="shared" si="503"/>
        <v>0.93333333333333335</v>
      </c>
      <c r="CC914" s="22">
        <v>5.8</v>
      </c>
      <c r="CD914" s="22">
        <v>3.6</v>
      </c>
      <c r="CE914" s="130">
        <f>IF(CA914="-","-",_xlfn.XLOOKUP(CA914,ABNT5101!$B$4:$B$9,ABNT5101!$C$4:$C$9))</f>
        <v>3</v>
      </c>
      <c r="CF914" s="130">
        <f>IF(CA914="-","-",_xlfn.XLOOKUP(CA914,ABNT5101!$B$4:$B$9,ABNT5101!$D$4:$D$9))</f>
        <v>0.6</v>
      </c>
      <c r="CG914" s="18" t="str">
        <f t="shared" si="504"/>
        <v>ATENDE</v>
      </c>
      <c r="CH914" s="18" t="str">
        <f t="shared" si="505"/>
        <v>ATENDE</v>
      </c>
      <c r="CI914" s="18" t="str">
        <f t="shared" si="506"/>
        <v>ATENDE</v>
      </c>
      <c r="CJ914" s="133" t="str">
        <f>_xlfn.XLOOKUP(CK914,'Banco de dados'!$B:$B,'Banco de dados'!$D:$D)</f>
        <v>LEDSTAR</v>
      </c>
      <c r="CK914" s="25" t="s">
        <v>709</v>
      </c>
      <c r="CL914" s="24" t="str">
        <f>_xlfn.XLOOKUP(CK914,'Banco de dados'!$B:$B,'Banco de dados'!$E:$E)</f>
        <v>LUM LED SL VT 9.1 35W</v>
      </c>
      <c r="CM914" s="24"/>
      <c r="CN914" s="24" t="e">
        <f>IF(CM914="-","-",_xlfn.XLOOKUP(CM914,'Banco de dados'!$B:$B,'Banco de dados'!$E:$E))</f>
        <v>#N/A</v>
      </c>
      <c r="CO914" s="26">
        <f t="shared" si="509"/>
        <v>1</v>
      </c>
      <c r="CP914" s="24">
        <f>_xlfn.XLOOKUP(CK914,'Banco de dados'!$B:$B,'Banco de dados'!$H:$H)</f>
        <v>35</v>
      </c>
      <c r="CQ914" s="24">
        <f>_xlfn.XLOOKUP(CM914,'Banco de dados'!$B:$B,'Banco de dados'!$H:$H)</f>
        <v>0</v>
      </c>
      <c r="CR914" s="24">
        <f>_xlfn.XLOOKUP(CK914,'Banco de dados'!$B:$B,'Banco de dados'!$F:$F)</f>
        <v>5955.62</v>
      </c>
      <c r="CS914" s="24">
        <f>_xlfn.XLOOKUP(CM914,'Banco de dados'!$B:$B,'Banco de dados'!$F:$F)</f>
        <v>0</v>
      </c>
      <c r="CT914" s="25">
        <v>0</v>
      </c>
      <c r="CU914" s="25"/>
      <c r="CV914" s="24" t="str">
        <f>IF(AI914&lt;=0.5,"Curto I",IF(AND(AI914&gt;='Braços de IP'!$B$9,AI914&lt;='Braços de IP'!$D$9),'Braços de IP'!$E$9,IF(AND(AI914&gt;='Braços de IP'!$B$10,AI914&lt;='Braços de IP'!$D$10),'Braços de IP'!$E$10,IF(AND(AI914&gt;='Braços de IP'!$B$11,AI914&lt;='Braços de IP'!$D$11),'Braços de IP'!$E$11,IF(AND(AI914&gt;='Braços de IP'!$B$12,AI914&lt;='Braços de IP'!$D$12),'Braços de IP'!$E$12,IF(AND(AI914&gt;='Braços de IP'!$B$13,AI914&lt;='Braços de IP'!$D$13),'Braços de IP'!$E$13,IF(AND(AI914&gt;='Braços de IP'!$B$14,AI914&lt;='Braços de IP'!$D$14),'Braços de IP'!$E$14,"ERRO")))))))</f>
        <v>Curto II</v>
      </c>
      <c r="CW914" s="25"/>
      <c r="CX914" s="24" t="str">
        <f>IF($CW914="","",VLOOKUP($CW914,'Braços de IP'!$E$9:$I$15,2,0))</f>
        <v/>
      </c>
      <c r="CY914" s="27" t="str">
        <f>IF($CW914="","",VLOOKUP($CW914,'Braços de IP'!$E$9:$I$15,5,0))</f>
        <v/>
      </c>
      <c r="CZ914" s="24"/>
      <c r="DA914" s="24"/>
      <c r="DB914" s="24"/>
      <c r="DC914" s="24"/>
      <c r="DD914" s="24"/>
      <c r="DE914" s="24"/>
      <c r="DF914" s="28">
        <f t="shared" si="510"/>
        <v>35</v>
      </c>
      <c r="DG914" s="29">
        <f t="shared" si="511"/>
        <v>100</v>
      </c>
      <c r="DH914" s="28">
        <f t="shared" si="512"/>
        <v>135</v>
      </c>
      <c r="DI914" s="30">
        <f t="shared" si="513"/>
        <v>0.65</v>
      </c>
      <c r="DJ914" s="31"/>
      <c r="DK914" s="32"/>
      <c r="DL914" s="15" t="s">
        <v>141</v>
      </c>
      <c r="DM914" s="15"/>
      <c r="DO914" s="33">
        <f t="shared" si="514"/>
        <v>0.70085470085470081</v>
      </c>
    </row>
    <row r="915" spans="3:119" ht="15.75" hidden="1" customHeight="1" x14ac:dyDescent="0.3">
      <c r="C915" t="s">
        <v>1006</v>
      </c>
      <c r="D915" s="15">
        <v>305</v>
      </c>
      <c r="E915" s="15" t="s">
        <v>132</v>
      </c>
      <c r="F915" s="15" t="s">
        <v>478</v>
      </c>
      <c r="G915" s="15">
        <v>-29.981011720000001</v>
      </c>
      <c r="H915" s="15">
        <v>-50.210250930000001</v>
      </c>
      <c r="I915" s="15" t="s">
        <v>154</v>
      </c>
      <c r="J915" s="15" t="s">
        <v>135</v>
      </c>
      <c r="K915" s="15" t="s">
        <v>136</v>
      </c>
      <c r="L915" s="15" t="s">
        <v>148</v>
      </c>
      <c r="M915" s="15">
        <v>100</v>
      </c>
      <c r="N915" s="15">
        <v>17</v>
      </c>
      <c r="O915" s="15">
        <v>0</v>
      </c>
      <c r="P915" s="15">
        <f t="shared" si="507"/>
        <v>200</v>
      </c>
      <c r="Q915" s="20">
        <v>2</v>
      </c>
      <c r="R915" s="16">
        <v>1.5</v>
      </c>
      <c r="S915" s="16">
        <v>7</v>
      </c>
      <c r="T915" s="15"/>
      <c r="U915" s="15"/>
      <c r="V915" s="15">
        <v>0</v>
      </c>
      <c r="W915" s="15">
        <v>1.5</v>
      </c>
      <c r="X915" s="15">
        <v>0</v>
      </c>
      <c r="Y915" s="15">
        <v>0</v>
      </c>
      <c r="Z915" s="15">
        <v>0</v>
      </c>
      <c r="AA915" s="15">
        <v>0</v>
      </c>
      <c r="AB915" s="15">
        <v>0</v>
      </c>
      <c r="AC915" s="15" t="s">
        <v>138</v>
      </c>
      <c r="AD915" s="15" t="s">
        <v>139</v>
      </c>
      <c r="AE915" s="15">
        <v>28.1</v>
      </c>
      <c r="AF915" s="15">
        <v>6.8</v>
      </c>
      <c r="AG915" s="15">
        <v>1</v>
      </c>
      <c r="AH915" s="15">
        <v>1.3</v>
      </c>
      <c r="AI915" s="15">
        <v>1.5</v>
      </c>
      <c r="AJ915" s="16">
        <f t="shared" si="487"/>
        <v>0.19999999999999996</v>
      </c>
      <c r="AK915" s="16" t="s">
        <v>135</v>
      </c>
      <c r="AL915" s="16" t="s">
        <v>135</v>
      </c>
      <c r="AM915" s="15" t="s">
        <v>140</v>
      </c>
      <c r="AN915" s="16">
        <f t="shared" si="488"/>
        <v>2</v>
      </c>
      <c r="AO915" s="16">
        <v>0</v>
      </c>
      <c r="AP915" s="16">
        <v>0</v>
      </c>
      <c r="AQ915" s="16">
        <v>0</v>
      </c>
      <c r="AR915" s="16">
        <v>0</v>
      </c>
      <c r="AS915" s="16">
        <v>0</v>
      </c>
      <c r="AT915" s="16" t="s">
        <v>135</v>
      </c>
      <c r="AU915" s="17">
        <f t="shared" si="489"/>
        <v>0</v>
      </c>
      <c r="AV915" s="17"/>
      <c r="AW915" s="17">
        <f>VLOOKUP(I915,ABNT5101!$I$3:$J$9,2)</f>
        <v>10</v>
      </c>
      <c r="AX915" s="17">
        <f>VLOOKUP(I915,ABNT5101!$I$3:$M$9,5)</f>
        <v>0.18</v>
      </c>
      <c r="AY915" s="131" t="str">
        <f>_xlfn.XLOOKUP(I915,ABNT5101!$I:$I,ABNT5101!$L:$L)</f>
        <v>-</v>
      </c>
      <c r="AZ915" s="131">
        <f>_xlfn.XLOOKUP(I915,ABNT5101!$I:$I,ABNT5101!M:M)</f>
        <v>0.18</v>
      </c>
      <c r="BA915" s="131" t="str">
        <f>_xlfn.XLOOKUP(I915,ABNT5101!$I:$I,ABNT5101!N:N)</f>
        <v>-</v>
      </c>
      <c r="BB915" s="131">
        <f>_xlfn.XLOOKUP(I915,ABNT5101!$I:$I,ABNT5101!O:O)</f>
        <v>16</v>
      </c>
      <c r="BC915" s="18" t="str">
        <f t="shared" si="490"/>
        <v>ATENDE</v>
      </c>
      <c r="BD915" s="19">
        <f t="shared" si="491"/>
        <v>4.7000000000000153E-2</v>
      </c>
      <c r="BE915" s="19">
        <f t="shared" si="492"/>
        <v>2.3333333333333335</v>
      </c>
      <c r="BF915" s="19" t="str">
        <f t="shared" si="493"/>
        <v>-</v>
      </c>
      <c r="BG915" s="20">
        <v>10.47</v>
      </c>
      <c r="BH915" s="20">
        <v>0.6</v>
      </c>
      <c r="BI915" s="20"/>
      <c r="BJ915" s="20"/>
      <c r="BK915" s="21"/>
      <c r="BL915" s="20"/>
      <c r="BM915" s="18" t="str">
        <f t="shared" si="494"/>
        <v>ATENDE</v>
      </c>
      <c r="BN915" s="18" t="str">
        <f t="shared" si="495"/>
        <v>ATENDE</v>
      </c>
      <c r="BO915" s="18" t="str">
        <f t="shared" si="496"/>
        <v>ATENDE</v>
      </c>
      <c r="BP915" s="18" t="str">
        <f t="shared" si="497"/>
        <v>ATENDE</v>
      </c>
      <c r="BQ915" s="22" t="str">
        <f t="shared" si="498"/>
        <v>C4</v>
      </c>
      <c r="BR915" s="22" t="str">
        <f t="shared" si="486"/>
        <v>P6</v>
      </c>
      <c r="BS915" s="23">
        <f t="shared" si="499"/>
        <v>2.5866666666666664</v>
      </c>
      <c r="BT915" s="20">
        <v>10.76</v>
      </c>
      <c r="BU915" s="20">
        <v>5.76</v>
      </c>
      <c r="BV915" s="132">
        <f>IF(BR915="-","-",_xlfn.XLOOKUP(BR915,ABNT5101!$B$4:$B$9,ABNT5101!$C$4:$C$9))</f>
        <v>3</v>
      </c>
      <c r="BW915" s="132">
        <f>IF(BR915="-","-",_xlfn.XLOOKUP(BR915,ABNT5101!$B$4:$B$9,ABNT5101!$D$4:$D$9))</f>
        <v>0.6</v>
      </c>
      <c r="BX915" s="18" t="str">
        <f t="shared" si="500"/>
        <v>ATENDE</v>
      </c>
      <c r="BY915" s="18" t="str">
        <f t="shared" si="501"/>
        <v>ATENDE</v>
      </c>
      <c r="BZ915" s="18" t="str">
        <f t="shared" si="502"/>
        <v>ATENDE</v>
      </c>
      <c r="CA915" s="22" t="str">
        <f t="shared" si="508"/>
        <v>P6</v>
      </c>
      <c r="CB915" s="23">
        <f t="shared" si="503"/>
        <v>0.51</v>
      </c>
      <c r="CC915" s="22">
        <v>4.53</v>
      </c>
      <c r="CD915" s="22">
        <v>3.1</v>
      </c>
      <c r="CE915" s="130">
        <f>IF(CA915="-","-",_xlfn.XLOOKUP(CA915,ABNT5101!$B$4:$B$9,ABNT5101!$C$4:$C$9))</f>
        <v>3</v>
      </c>
      <c r="CF915" s="130">
        <f>IF(CA915="-","-",_xlfn.XLOOKUP(CA915,ABNT5101!$B$4:$B$9,ABNT5101!$D$4:$D$9))</f>
        <v>0.6</v>
      </c>
      <c r="CG915" s="18" t="str">
        <f t="shared" si="504"/>
        <v>ATENDE</v>
      </c>
      <c r="CH915" s="18" t="str">
        <f t="shared" si="505"/>
        <v>ATENDE</v>
      </c>
      <c r="CI915" s="18" t="str">
        <f t="shared" si="506"/>
        <v>ATENDE</v>
      </c>
      <c r="CJ915" s="133" t="str">
        <f>_xlfn.XLOOKUP(CK915,'Banco de dados'!$B:$B,'Banco de dados'!$D:$D)</f>
        <v>SX LIGHTING</v>
      </c>
      <c r="CK915" s="25" t="s">
        <v>801</v>
      </c>
      <c r="CL915" s="24" t="str">
        <f>_xlfn.XLOOKUP(CK915,'Banco de dados'!$B:$B,'Banco de dados'!$E:$E)</f>
        <v>SXINEVO030K40L12CZF7PHF</v>
      </c>
      <c r="CM915" s="24"/>
      <c r="CN915" s="24" t="e">
        <f>IF(CM915="-","-",_xlfn.XLOOKUP(CM915,'Banco de dados'!$B:$B,'Banco de dados'!$E:$E))</f>
        <v>#N/A</v>
      </c>
      <c r="CO915" s="26">
        <f t="shared" si="509"/>
        <v>1</v>
      </c>
      <c r="CP915" s="24">
        <f>_xlfn.XLOOKUP(CK915,'Banco de dados'!$B:$B,'Banco de dados'!$H:$H)</f>
        <v>31</v>
      </c>
      <c r="CQ915" s="24">
        <f>_xlfn.XLOOKUP(CM915,'Banco de dados'!$B:$B,'Banco de dados'!$H:$H)</f>
        <v>0</v>
      </c>
      <c r="CR915" s="24">
        <f>_xlfn.XLOOKUP(CK915,'Banco de dados'!$B:$B,'Banco de dados'!$F:$F)</f>
        <v>5270</v>
      </c>
      <c r="CS915" s="24">
        <f>_xlfn.XLOOKUP(CM915,'Banco de dados'!$B:$B,'Banco de dados'!$F:$F)</f>
        <v>0</v>
      </c>
      <c r="CT915" s="25">
        <v>0</v>
      </c>
      <c r="CU915" s="25"/>
      <c r="CV915" s="24" t="str">
        <f>IF(AI915&lt;=0.5,"Curto I",IF(AND(AI915&gt;='Braços de IP'!$B$9,AI915&lt;='Braços de IP'!$D$9),'Braços de IP'!$E$9,IF(AND(AI915&gt;='Braços de IP'!$B$10,AI915&lt;='Braços de IP'!$D$10),'Braços de IP'!$E$10,IF(AND(AI915&gt;='Braços de IP'!$B$11,AI915&lt;='Braços de IP'!$D$11),'Braços de IP'!$E$11,IF(AND(AI915&gt;='Braços de IP'!$B$12,AI915&lt;='Braços de IP'!$D$12),'Braços de IP'!$E$12,IF(AND(AI915&gt;='Braços de IP'!$B$13,AI915&lt;='Braços de IP'!$D$13),'Braços de IP'!$E$13,IF(AND(AI915&gt;='Braços de IP'!$B$14,AI915&lt;='Braços de IP'!$D$14),'Braços de IP'!$E$14,"ERRO")))))))</f>
        <v>Curto II</v>
      </c>
      <c r="CW915" s="25"/>
      <c r="CX915" s="24" t="str">
        <f>IF($CW915="","",VLOOKUP($CW915,'Braços de IP'!$E$9:$I$15,2,0))</f>
        <v/>
      </c>
      <c r="CY915" s="27" t="str">
        <f>IF($CW915="","",VLOOKUP($CW915,'Braços de IP'!$E$9:$I$15,5,0))</f>
        <v/>
      </c>
      <c r="CZ915" s="24"/>
      <c r="DA915" s="24"/>
      <c r="DB915" s="24"/>
      <c r="DC915" s="24"/>
      <c r="DD915" s="24"/>
      <c r="DE915" s="24"/>
      <c r="DF915" s="28">
        <f t="shared" si="510"/>
        <v>31</v>
      </c>
      <c r="DG915" s="29">
        <f t="shared" si="511"/>
        <v>100</v>
      </c>
      <c r="DH915" s="28">
        <f t="shared" si="512"/>
        <v>131</v>
      </c>
      <c r="DI915" s="30">
        <f t="shared" si="513"/>
        <v>0.69</v>
      </c>
      <c r="DJ915" s="31"/>
      <c r="DK915" s="32"/>
      <c r="DL915" s="15" t="s">
        <v>141</v>
      </c>
      <c r="DM915" s="15"/>
      <c r="DO915" s="33">
        <f t="shared" si="514"/>
        <v>0.7350427350427351</v>
      </c>
    </row>
    <row r="916" spans="3:119" ht="15.75" hidden="1" customHeight="1" x14ac:dyDescent="0.3">
      <c r="C916" t="s">
        <v>1006</v>
      </c>
      <c r="D916" s="15">
        <v>305</v>
      </c>
      <c r="E916" s="15" t="s">
        <v>132</v>
      </c>
      <c r="F916" s="15" t="s">
        <v>478</v>
      </c>
      <c r="G916" s="15">
        <v>-29.981011720000001</v>
      </c>
      <c r="H916" s="15">
        <v>-50.210250930000001</v>
      </c>
      <c r="I916" s="15" t="s">
        <v>154</v>
      </c>
      <c r="J916" s="15" t="s">
        <v>135</v>
      </c>
      <c r="K916" s="15" t="s">
        <v>136</v>
      </c>
      <c r="L916" s="15" t="s">
        <v>148</v>
      </c>
      <c r="M916" s="15">
        <v>100</v>
      </c>
      <c r="N916" s="15">
        <v>17</v>
      </c>
      <c r="O916" s="15">
        <v>0</v>
      </c>
      <c r="P916" s="15">
        <f t="shared" si="507"/>
        <v>200</v>
      </c>
      <c r="Q916" s="20">
        <v>2</v>
      </c>
      <c r="R916" s="16">
        <v>1.5</v>
      </c>
      <c r="S916" s="16">
        <v>7</v>
      </c>
      <c r="T916" s="15"/>
      <c r="U916" s="15"/>
      <c r="V916" s="15">
        <v>0</v>
      </c>
      <c r="W916" s="15">
        <v>1.5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 t="s">
        <v>138</v>
      </c>
      <c r="AD916" s="15" t="s">
        <v>139</v>
      </c>
      <c r="AE916" s="15">
        <v>28.1</v>
      </c>
      <c r="AF916" s="15">
        <v>6.8</v>
      </c>
      <c r="AG916" s="15">
        <v>1</v>
      </c>
      <c r="AH916" s="15">
        <v>1.3</v>
      </c>
      <c r="AI916" s="15">
        <v>1.5</v>
      </c>
      <c r="AJ916" s="16">
        <f t="shared" si="487"/>
        <v>0.19999999999999996</v>
      </c>
      <c r="AK916" s="16" t="s">
        <v>135</v>
      </c>
      <c r="AL916" s="16" t="s">
        <v>135</v>
      </c>
      <c r="AM916" s="15" t="s">
        <v>140</v>
      </c>
      <c r="AN916" s="16">
        <f t="shared" si="488"/>
        <v>2</v>
      </c>
      <c r="AO916" s="16">
        <v>0</v>
      </c>
      <c r="AP916" s="16">
        <v>0</v>
      </c>
      <c r="AQ916" s="16">
        <v>0</v>
      </c>
      <c r="AR916" s="16">
        <v>0</v>
      </c>
      <c r="AS916" s="16">
        <v>0</v>
      </c>
      <c r="AT916" s="16" t="s">
        <v>135</v>
      </c>
      <c r="AU916" s="17">
        <f t="shared" si="489"/>
        <v>0</v>
      </c>
      <c r="AV916" s="17"/>
      <c r="AW916" s="17">
        <f>VLOOKUP(I916,ABNT5101!$I$3:$J$9,2)</f>
        <v>10</v>
      </c>
      <c r="AX916" s="17">
        <f>VLOOKUP(I916,ABNT5101!$I$3:$M$9,5)</f>
        <v>0.18</v>
      </c>
      <c r="AY916" s="131" t="str">
        <f>_xlfn.XLOOKUP(I916,ABNT5101!$I:$I,ABNT5101!$L:$L)</f>
        <v>-</v>
      </c>
      <c r="AZ916" s="131">
        <f>_xlfn.XLOOKUP(I916,ABNT5101!$I:$I,ABNT5101!M:M)</f>
        <v>0.18</v>
      </c>
      <c r="BA916" s="131" t="str">
        <f>_xlfn.XLOOKUP(I916,ABNT5101!$I:$I,ABNT5101!N:N)</f>
        <v>-</v>
      </c>
      <c r="BB916" s="131">
        <f>_xlfn.XLOOKUP(I916,ABNT5101!$I:$I,ABNT5101!O:O)</f>
        <v>16</v>
      </c>
      <c r="BC916" s="18" t="str">
        <f t="shared" si="490"/>
        <v>ATENDE</v>
      </c>
      <c r="BD916" s="19">
        <f t="shared" si="491"/>
        <v>2.200000000000002E-2</v>
      </c>
      <c r="BE916" s="19">
        <f t="shared" si="492"/>
        <v>2.1666666666666665</v>
      </c>
      <c r="BF916" s="19" t="str">
        <f t="shared" si="493"/>
        <v>-</v>
      </c>
      <c r="BG916" s="20">
        <v>10.220000000000001</v>
      </c>
      <c r="BH916" s="20">
        <v>0.56999999999999995</v>
      </c>
      <c r="BI916" s="20"/>
      <c r="BJ916" s="20"/>
      <c r="BK916" s="21"/>
      <c r="BL916" s="20"/>
      <c r="BM916" s="18" t="str">
        <f t="shared" si="494"/>
        <v>ATENDE</v>
      </c>
      <c r="BN916" s="18" t="str">
        <f t="shared" si="495"/>
        <v>ATENDE</v>
      </c>
      <c r="BO916" s="18" t="str">
        <f t="shared" si="496"/>
        <v>ATENDE</v>
      </c>
      <c r="BP916" s="18" t="str">
        <f t="shared" si="497"/>
        <v>ATENDE</v>
      </c>
      <c r="BQ916" s="22" t="str">
        <f t="shared" si="498"/>
        <v>C4</v>
      </c>
      <c r="BR916" s="22" t="str">
        <f t="shared" si="486"/>
        <v>P6</v>
      </c>
      <c r="BS916" s="23">
        <f t="shared" si="499"/>
        <v>2.5733333333333337</v>
      </c>
      <c r="BT916" s="20">
        <v>10.72</v>
      </c>
      <c r="BU916" s="20">
        <v>6.32</v>
      </c>
      <c r="BV916" s="132">
        <f>IF(BR916="-","-",_xlfn.XLOOKUP(BR916,ABNT5101!$B$4:$B$9,ABNT5101!$C$4:$C$9))</f>
        <v>3</v>
      </c>
      <c r="BW916" s="132">
        <f>IF(BR916="-","-",_xlfn.XLOOKUP(BR916,ABNT5101!$B$4:$B$9,ABNT5101!$D$4:$D$9))</f>
        <v>0.6</v>
      </c>
      <c r="BX916" s="18" t="str">
        <f t="shared" si="500"/>
        <v>ATENDE</v>
      </c>
      <c r="BY916" s="18" t="str">
        <f t="shared" si="501"/>
        <v>ATENDE</v>
      </c>
      <c r="BZ916" s="18" t="str">
        <f t="shared" si="502"/>
        <v>ATENDE</v>
      </c>
      <c r="CA916" s="22" t="str">
        <f t="shared" si="508"/>
        <v>P6</v>
      </c>
      <c r="CB916" s="23">
        <f t="shared" si="503"/>
        <v>0.44333333333333336</v>
      </c>
      <c r="CC916" s="22">
        <v>4.33</v>
      </c>
      <c r="CD916" s="22">
        <v>3.32</v>
      </c>
      <c r="CE916" s="130">
        <f>IF(CA916="-","-",_xlfn.XLOOKUP(CA916,ABNT5101!$B$4:$B$9,ABNT5101!$C$4:$C$9))</f>
        <v>3</v>
      </c>
      <c r="CF916" s="130">
        <f>IF(CA916="-","-",_xlfn.XLOOKUP(CA916,ABNT5101!$B$4:$B$9,ABNT5101!$D$4:$D$9))</f>
        <v>0.6</v>
      </c>
      <c r="CG916" s="18" t="str">
        <f t="shared" si="504"/>
        <v>ATENDE</v>
      </c>
      <c r="CH916" s="18" t="str">
        <f t="shared" si="505"/>
        <v>ATENDE</v>
      </c>
      <c r="CI916" s="18" t="str">
        <f t="shared" si="506"/>
        <v>ATENDE</v>
      </c>
      <c r="CJ916" s="133" t="str">
        <f>_xlfn.XLOOKUP(CK916,'Banco de dados'!$B:$B,'Banco de dados'!$D:$D)</f>
        <v>TECNOWATT</v>
      </c>
      <c r="CK916" s="25" t="s">
        <v>824</v>
      </c>
      <c r="CL916" s="24" t="str">
        <f>_xlfn.XLOOKUP(CK916,'Banco de dados'!$B:$B,'Banco de dados'!$E:$E)</f>
        <v>SIGSAGPTLRRSSNDL_30W_38IBBRS
1-10C1MUN6.5</v>
      </c>
      <c r="CM916" s="24"/>
      <c r="CN916" s="24" t="e">
        <f>IF(CM916="-","-",_xlfn.XLOOKUP(CM916,'Banco de dados'!$B:$B,'Banco de dados'!$E:$E))</f>
        <v>#N/A</v>
      </c>
      <c r="CO916" s="26">
        <f t="shared" si="509"/>
        <v>1</v>
      </c>
      <c r="CP916" s="24">
        <f>_xlfn.XLOOKUP(CK916,'Banco de dados'!$B:$B,'Banco de dados'!$H:$H)</f>
        <v>30</v>
      </c>
      <c r="CQ916" s="24">
        <f>_xlfn.XLOOKUP(CM916,'Banco de dados'!$B:$B,'Banco de dados'!$H:$H)</f>
        <v>0</v>
      </c>
      <c r="CR916" s="24">
        <f>_xlfn.XLOOKUP(CK916,'Banco de dados'!$B:$B,'Banco de dados'!$F:$F)</f>
        <v>5266</v>
      </c>
      <c r="CS916" s="24">
        <f>_xlfn.XLOOKUP(CM916,'Banco de dados'!$B:$B,'Banco de dados'!$F:$F)</f>
        <v>0</v>
      </c>
      <c r="CT916" s="25">
        <v>0</v>
      </c>
      <c r="CU916" s="25"/>
      <c r="CV916" s="24" t="str">
        <f>IF(AI916&lt;=0.5,"Curto I",IF(AND(AI916&gt;='Braços de IP'!$B$9,AI916&lt;='Braços de IP'!$D$9),'Braços de IP'!$E$9,IF(AND(AI916&gt;='Braços de IP'!$B$10,AI916&lt;='Braços de IP'!$D$10),'Braços de IP'!$E$10,IF(AND(AI916&gt;='Braços de IP'!$B$11,AI916&lt;='Braços de IP'!$D$11),'Braços de IP'!$E$11,IF(AND(AI916&gt;='Braços de IP'!$B$12,AI916&lt;='Braços de IP'!$D$12),'Braços de IP'!$E$12,IF(AND(AI916&gt;='Braços de IP'!$B$13,AI916&lt;='Braços de IP'!$D$13),'Braços de IP'!$E$13,IF(AND(AI916&gt;='Braços de IP'!$B$14,AI916&lt;='Braços de IP'!$D$14),'Braços de IP'!$E$14,"ERRO")))))))</f>
        <v>Curto II</v>
      </c>
      <c r="CW916" s="25"/>
      <c r="CX916" s="24" t="str">
        <f>IF($CW916="","",VLOOKUP($CW916,'Braços de IP'!$E$9:$I$15,2,0))</f>
        <v/>
      </c>
      <c r="CY916" s="27" t="str">
        <f>IF($CW916="","",VLOOKUP($CW916,'Braços de IP'!$E$9:$I$15,5,0))</f>
        <v/>
      </c>
      <c r="CZ916" s="24"/>
      <c r="DA916" s="24"/>
      <c r="DB916" s="24"/>
      <c r="DC916" s="24"/>
      <c r="DD916" s="24"/>
      <c r="DE916" s="24"/>
      <c r="DF916" s="28">
        <f t="shared" si="510"/>
        <v>30</v>
      </c>
      <c r="DG916" s="29">
        <f t="shared" si="511"/>
        <v>100</v>
      </c>
      <c r="DH916" s="28">
        <f t="shared" si="512"/>
        <v>130</v>
      </c>
      <c r="DI916" s="30">
        <f t="shared" si="513"/>
        <v>0.7</v>
      </c>
      <c r="DJ916" s="31"/>
      <c r="DK916" s="32"/>
      <c r="DL916" s="15" t="s">
        <v>141</v>
      </c>
      <c r="DM916" s="15"/>
      <c r="DO916" s="33">
        <f t="shared" si="514"/>
        <v>0.74358974358974361</v>
      </c>
    </row>
    <row r="917" spans="3:119" ht="15.75" hidden="1" customHeight="1" x14ac:dyDescent="0.3">
      <c r="C917" t="s">
        <v>1006</v>
      </c>
      <c r="D917" s="15">
        <v>306</v>
      </c>
      <c r="E917" s="15" t="s">
        <v>132</v>
      </c>
      <c r="F917" s="15" t="s">
        <v>479</v>
      </c>
      <c r="G917" s="15">
        <v>-30.009985369999999</v>
      </c>
      <c r="H917" s="15">
        <v>-50.1703641</v>
      </c>
      <c r="I917" s="15" t="s">
        <v>134</v>
      </c>
      <c r="J917" s="15" t="s">
        <v>135</v>
      </c>
      <c r="K917" s="15" t="s">
        <v>136</v>
      </c>
      <c r="L917" s="15" t="s">
        <v>148</v>
      </c>
      <c r="M917" s="15">
        <v>100</v>
      </c>
      <c r="N917" s="15">
        <v>17</v>
      </c>
      <c r="O917" s="15">
        <v>0</v>
      </c>
      <c r="P917" s="15">
        <f t="shared" si="507"/>
        <v>200</v>
      </c>
      <c r="Q917" s="20">
        <v>2</v>
      </c>
      <c r="R917" s="16">
        <v>2</v>
      </c>
      <c r="S917" s="16">
        <v>7</v>
      </c>
      <c r="T917" s="15"/>
      <c r="U917" s="15"/>
      <c r="V917" s="15">
        <v>0</v>
      </c>
      <c r="W917" s="15">
        <v>2</v>
      </c>
      <c r="X917" s="15">
        <v>0</v>
      </c>
      <c r="Y917" s="15">
        <v>0</v>
      </c>
      <c r="Z917" s="15">
        <v>0</v>
      </c>
      <c r="AA917" s="15">
        <v>0</v>
      </c>
      <c r="AB917" s="15">
        <v>0</v>
      </c>
      <c r="AC917" s="15" t="s">
        <v>138</v>
      </c>
      <c r="AD917" s="15" t="s">
        <v>139</v>
      </c>
      <c r="AE917" s="15">
        <v>34.6</v>
      </c>
      <c r="AF917" s="15">
        <v>7.3</v>
      </c>
      <c r="AG917" s="15">
        <v>1</v>
      </c>
      <c r="AH917" s="15">
        <v>0.2</v>
      </c>
      <c r="AI917" s="15">
        <v>1.7</v>
      </c>
      <c r="AJ917" s="16">
        <f t="shared" si="487"/>
        <v>1.5</v>
      </c>
      <c r="AK917" s="16" t="s">
        <v>135</v>
      </c>
      <c r="AL917" s="16" t="s">
        <v>135</v>
      </c>
      <c r="AM917" s="15" t="s">
        <v>140</v>
      </c>
      <c r="AN917" s="16">
        <f t="shared" si="488"/>
        <v>2</v>
      </c>
      <c r="AO917" s="16">
        <v>0</v>
      </c>
      <c r="AP917" s="16">
        <v>0</v>
      </c>
      <c r="AQ917" s="16">
        <v>0</v>
      </c>
      <c r="AR917" s="16">
        <v>0</v>
      </c>
      <c r="AS917" s="16">
        <v>0</v>
      </c>
      <c r="AT917" s="16" t="s">
        <v>135</v>
      </c>
      <c r="AU917" s="17">
        <f t="shared" si="489"/>
        <v>0</v>
      </c>
      <c r="AV917" s="17"/>
      <c r="AW917" s="17">
        <f>VLOOKUP(I917,ABNT5101!$I$3:$J$9,2)</f>
        <v>7.5</v>
      </c>
      <c r="AX917" s="17">
        <f>VLOOKUP(I917,ABNT5101!$I$3:$M$9,5)</f>
        <v>0.18</v>
      </c>
      <c r="AY917" s="131" t="str">
        <f>_xlfn.XLOOKUP(I917,ABNT5101!$I:$I,ABNT5101!$L:$L)</f>
        <v>-</v>
      </c>
      <c r="AZ917" s="131">
        <f>_xlfn.XLOOKUP(I917,ABNT5101!$I:$I,ABNT5101!M:M)</f>
        <v>0.18</v>
      </c>
      <c r="BA917" s="131" t="str">
        <f>_xlfn.XLOOKUP(I917,ABNT5101!$I:$I,ABNT5101!N:N)</f>
        <v>-</v>
      </c>
      <c r="BB917" s="131">
        <f>_xlfn.XLOOKUP(I917,ABNT5101!$I:$I,ABNT5101!O:O)</f>
        <v>16</v>
      </c>
      <c r="BC917" s="18" t="str">
        <f t="shared" si="490"/>
        <v>ATENDE</v>
      </c>
      <c r="BD917" s="19">
        <f t="shared" si="491"/>
        <v>0.17733333333333334</v>
      </c>
      <c r="BE917" s="19">
        <f t="shared" si="492"/>
        <v>1.166666666666667</v>
      </c>
      <c r="BF917" s="19" t="str">
        <f t="shared" si="493"/>
        <v>-</v>
      </c>
      <c r="BG917" s="20">
        <v>8.83</v>
      </c>
      <c r="BH917" s="20">
        <v>0.39</v>
      </c>
      <c r="BI917" s="20"/>
      <c r="BJ917" s="20"/>
      <c r="BK917" s="21"/>
      <c r="BL917" s="20"/>
      <c r="BM917" s="18" t="str">
        <f t="shared" si="494"/>
        <v>ATENDE</v>
      </c>
      <c r="BN917" s="18" t="str">
        <f t="shared" si="495"/>
        <v>ATENDE</v>
      </c>
      <c r="BO917" s="18" t="str">
        <f t="shared" si="496"/>
        <v>ATENDE</v>
      </c>
      <c r="BP917" s="18" t="str">
        <f t="shared" si="497"/>
        <v>ATENDE</v>
      </c>
      <c r="BQ917" s="22" t="str">
        <f t="shared" si="498"/>
        <v>C5</v>
      </c>
      <c r="BR917" s="22" t="str">
        <f t="shared" si="486"/>
        <v>P6</v>
      </c>
      <c r="BS917" s="23">
        <f t="shared" si="499"/>
        <v>1.2399999999999998</v>
      </c>
      <c r="BT917" s="20">
        <v>6.72</v>
      </c>
      <c r="BU917" s="20">
        <v>2.54</v>
      </c>
      <c r="BV917" s="132">
        <f>IF(BR917="-","-",_xlfn.XLOOKUP(BR917,ABNT5101!$B$4:$B$9,ABNT5101!$C$4:$C$9))</f>
        <v>3</v>
      </c>
      <c r="BW917" s="132">
        <f>IF(BR917="-","-",_xlfn.XLOOKUP(BR917,ABNT5101!$B$4:$B$9,ABNT5101!$D$4:$D$9))</f>
        <v>0.6</v>
      </c>
      <c r="BX917" s="18" t="str">
        <f t="shared" si="500"/>
        <v>ATENDE</v>
      </c>
      <c r="BY917" s="18" t="str">
        <f t="shared" si="501"/>
        <v>ATENDE</v>
      </c>
      <c r="BZ917" s="18" t="str">
        <f t="shared" si="502"/>
        <v>ATENDE</v>
      </c>
      <c r="CA917" s="22" t="str">
        <f t="shared" si="508"/>
        <v>P6</v>
      </c>
      <c r="CB917" s="23">
        <f t="shared" si="503"/>
        <v>1.0733333333333333</v>
      </c>
      <c r="CC917" s="22">
        <v>6.22</v>
      </c>
      <c r="CD917" s="22">
        <v>2.99</v>
      </c>
      <c r="CE917" s="130">
        <f>IF(CA917="-","-",_xlfn.XLOOKUP(CA917,ABNT5101!$B$4:$B$9,ABNT5101!$C$4:$C$9))</f>
        <v>3</v>
      </c>
      <c r="CF917" s="130">
        <f>IF(CA917="-","-",_xlfn.XLOOKUP(CA917,ABNT5101!$B$4:$B$9,ABNT5101!$D$4:$D$9))</f>
        <v>0.6</v>
      </c>
      <c r="CG917" s="18" t="str">
        <f t="shared" si="504"/>
        <v>ATENDE</v>
      </c>
      <c r="CH917" s="18" t="str">
        <f t="shared" si="505"/>
        <v>ATENDE</v>
      </c>
      <c r="CI917" s="18" t="str">
        <f t="shared" si="506"/>
        <v>ATENDE</v>
      </c>
      <c r="CJ917" s="133" t="str">
        <f>_xlfn.XLOOKUP(CK917,'Banco de dados'!$B:$B,'Banco de dados'!$D:$D)</f>
        <v>LEDSTAR</v>
      </c>
      <c r="CK917" s="25" t="s">
        <v>709</v>
      </c>
      <c r="CL917" s="24" t="str">
        <f>_xlfn.XLOOKUP(CK917,'Banco de dados'!$B:$B,'Banco de dados'!$E:$E)</f>
        <v>LUM LED SL VT 9.1 35W</v>
      </c>
      <c r="CM917" s="24"/>
      <c r="CN917" s="24" t="e">
        <f>IF(CM917="-","-",_xlfn.XLOOKUP(CM917,'Banco de dados'!$B:$B,'Banco de dados'!$E:$E))</f>
        <v>#N/A</v>
      </c>
      <c r="CO917" s="26">
        <f t="shared" si="509"/>
        <v>1</v>
      </c>
      <c r="CP917" s="24">
        <f>_xlfn.XLOOKUP(CK917,'Banco de dados'!$B:$B,'Banco de dados'!$H:$H)</f>
        <v>35</v>
      </c>
      <c r="CQ917" s="24">
        <f>_xlfn.XLOOKUP(CM917,'Banco de dados'!$B:$B,'Banco de dados'!$H:$H)</f>
        <v>0</v>
      </c>
      <c r="CR917" s="24">
        <f>_xlfn.XLOOKUP(CK917,'Banco de dados'!$B:$B,'Banco de dados'!$F:$F)</f>
        <v>5955.62</v>
      </c>
      <c r="CS917" s="24">
        <f>_xlfn.XLOOKUP(CM917,'Banco de dados'!$B:$B,'Banco de dados'!$F:$F)</f>
        <v>0</v>
      </c>
      <c r="CT917" s="25">
        <v>0</v>
      </c>
      <c r="CU917" s="25"/>
      <c r="CV917" s="24" t="str">
        <f>IF(AI917&lt;=0.5,"Curto I",IF(AND(AI917&gt;='Braços de IP'!$B$9,AI917&lt;='Braços de IP'!$D$9),'Braços de IP'!$E$9,IF(AND(AI917&gt;='Braços de IP'!$B$10,AI917&lt;='Braços de IP'!$D$10),'Braços de IP'!$E$10,IF(AND(AI917&gt;='Braços de IP'!$B$11,AI917&lt;='Braços de IP'!$D$11),'Braços de IP'!$E$11,IF(AND(AI917&gt;='Braços de IP'!$B$12,AI917&lt;='Braços de IP'!$D$12),'Braços de IP'!$E$12,IF(AND(AI917&gt;='Braços de IP'!$B$13,AI917&lt;='Braços de IP'!$D$13),'Braços de IP'!$E$13,IF(AND(AI917&gt;='Braços de IP'!$B$14,AI917&lt;='Braços de IP'!$D$14),'Braços de IP'!$E$14,"ERRO")))))))</f>
        <v>Médio I</v>
      </c>
      <c r="CW917" s="25"/>
      <c r="CX917" s="24" t="str">
        <f>IF($CW917="","",VLOOKUP($CW917,'Braços de IP'!$E$9:$I$15,2,0))</f>
        <v/>
      </c>
      <c r="CY917" s="27" t="str">
        <f>IF($CW917="","",VLOOKUP($CW917,'Braços de IP'!$E$9:$I$15,5,0))</f>
        <v/>
      </c>
      <c r="CZ917" s="24"/>
      <c r="DA917" s="24"/>
      <c r="DB917" s="24"/>
      <c r="DC917" s="24"/>
      <c r="DD917" s="24"/>
      <c r="DE917" s="24"/>
      <c r="DF917" s="28">
        <f t="shared" si="510"/>
        <v>35</v>
      </c>
      <c r="DG917" s="29">
        <f t="shared" si="511"/>
        <v>100</v>
      </c>
      <c r="DH917" s="28">
        <f t="shared" si="512"/>
        <v>135</v>
      </c>
      <c r="DI917" s="30">
        <f t="shared" si="513"/>
        <v>0.65</v>
      </c>
      <c r="DJ917" s="31"/>
      <c r="DK917" s="32"/>
      <c r="DL917" s="15" t="s">
        <v>141</v>
      </c>
      <c r="DM917" s="15"/>
      <c r="DO917" s="33">
        <f t="shared" si="514"/>
        <v>0.70085470085470081</v>
      </c>
    </row>
    <row r="918" spans="3:119" ht="15.75" hidden="1" customHeight="1" x14ac:dyDescent="0.3">
      <c r="C918" t="s">
        <v>1006</v>
      </c>
      <c r="D918" s="15">
        <v>306</v>
      </c>
      <c r="E918" s="15" t="s">
        <v>132</v>
      </c>
      <c r="F918" s="15" t="s">
        <v>479</v>
      </c>
      <c r="G918" s="15">
        <v>-30.009985369999999</v>
      </c>
      <c r="H918" s="15">
        <v>-50.1703641</v>
      </c>
      <c r="I918" s="15" t="s">
        <v>134</v>
      </c>
      <c r="J918" s="15" t="s">
        <v>135</v>
      </c>
      <c r="K918" s="15" t="s">
        <v>136</v>
      </c>
      <c r="L918" s="15" t="s">
        <v>148</v>
      </c>
      <c r="M918" s="15">
        <v>100</v>
      </c>
      <c r="N918" s="15">
        <v>17</v>
      </c>
      <c r="O918" s="15">
        <v>0</v>
      </c>
      <c r="P918" s="15">
        <f t="shared" si="507"/>
        <v>200</v>
      </c>
      <c r="Q918" s="20">
        <v>2</v>
      </c>
      <c r="R918" s="16">
        <v>2</v>
      </c>
      <c r="S918" s="16">
        <v>7</v>
      </c>
      <c r="T918" s="15"/>
      <c r="U918" s="15"/>
      <c r="V918" s="15">
        <v>0</v>
      </c>
      <c r="W918" s="15">
        <v>2</v>
      </c>
      <c r="X918" s="15">
        <v>0</v>
      </c>
      <c r="Y918" s="15">
        <v>0</v>
      </c>
      <c r="Z918" s="15">
        <v>0</v>
      </c>
      <c r="AA918" s="15">
        <v>0</v>
      </c>
      <c r="AB918" s="15">
        <v>0</v>
      </c>
      <c r="AC918" s="15" t="s">
        <v>138</v>
      </c>
      <c r="AD918" s="15" t="s">
        <v>139</v>
      </c>
      <c r="AE918" s="15">
        <v>34.6</v>
      </c>
      <c r="AF918" s="15">
        <v>7.3</v>
      </c>
      <c r="AG918" s="15">
        <v>1</v>
      </c>
      <c r="AH918" s="15">
        <v>0.2</v>
      </c>
      <c r="AI918" s="15">
        <v>1.7</v>
      </c>
      <c r="AJ918" s="16">
        <f t="shared" si="487"/>
        <v>1.5</v>
      </c>
      <c r="AK918" s="16" t="s">
        <v>135</v>
      </c>
      <c r="AL918" s="16" t="s">
        <v>135</v>
      </c>
      <c r="AM918" s="15" t="s">
        <v>140</v>
      </c>
      <c r="AN918" s="16">
        <f t="shared" si="488"/>
        <v>2</v>
      </c>
      <c r="AO918" s="16">
        <v>0</v>
      </c>
      <c r="AP918" s="16">
        <v>0</v>
      </c>
      <c r="AQ918" s="16">
        <v>0</v>
      </c>
      <c r="AR918" s="16">
        <v>0</v>
      </c>
      <c r="AS918" s="16">
        <v>0</v>
      </c>
      <c r="AT918" s="16" t="s">
        <v>135</v>
      </c>
      <c r="AU918" s="17">
        <f t="shared" si="489"/>
        <v>0</v>
      </c>
      <c r="AV918" s="17"/>
      <c r="AW918" s="17">
        <f>VLOOKUP(I918,ABNT5101!$I$3:$J$9,2)</f>
        <v>7.5</v>
      </c>
      <c r="AX918" s="17">
        <f>VLOOKUP(I918,ABNT5101!$I$3:$M$9,5)</f>
        <v>0.18</v>
      </c>
      <c r="AY918" s="131" t="str">
        <f>_xlfn.XLOOKUP(I918,ABNT5101!$I:$I,ABNT5101!$L:$L)</f>
        <v>-</v>
      </c>
      <c r="AZ918" s="131">
        <f>_xlfn.XLOOKUP(I918,ABNT5101!$I:$I,ABNT5101!M:M)</f>
        <v>0.18</v>
      </c>
      <c r="BA918" s="131" t="str">
        <f>_xlfn.XLOOKUP(I918,ABNT5101!$I:$I,ABNT5101!N:N)</f>
        <v>-</v>
      </c>
      <c r="BB918" s="131">
        <f>_xlfn.XLOOKUP(I918,ABNT5101!$I:$I,ABNT5101!O:O)</f>
        <v>16</v>
      </c>
      <c r="BC918" s="18" t="str">
        <f t="shared" si="490"/>
        <v>ATENDE</v>
      </c>
      <c r="BD918" s="19">
        <f t="shared" si="491"/>
        <v>0.13733333333333331</v>
      </c>
      <c r="BE918" s="19">
        <f t="shared" si="492"/>
        <v>1.2222222222222223</v>
      </c>
      <c r="BF918" s="19" t="str">
        <f t="shared" si="493"/>
        <v>-</v>
      </c>
      <c r="BG918" s="20">
        <v>8.5299999999999994</v>
      </c>
      <c r="BH918" s="20">
        <v>0.4</v>
      </c>
      <c r="BI918" s="20"/>
      <c r="BJ918" s="20"/>
      <c r="BK918" s="21"/>
      <c r="BL918" s="20"/>
      <c r="BM918" s="18" t="str">
        <f t="shared" si="494"/>
        <v>ATENDE</v>
      </c>
      <c r="BN918" s="18" t="str">
        <f t="shared" si="495"/>
        <v>ATENDE</v>
      </c>
      <c r="BO918" s="18" t="str">
        <f t="shared" si="496"/>
        <v>ATENDE</v>
      </c>
      <c r="BP918" s="18" t="str">
        <f t="shared" si="497"/>
        <v>ATENDE</v>
      </c>
      <c r="BQ918" s="22" t="str">
        <f t="shared" si="498"/>
        <v>C5</v>
      </c>
      <c r="BR918" s="22" t="str">
        <f t="shared" si="486"/>
        <v>P6</v>
      </c>
      <c r="BS918" s="23">
        <f t="shared" si="499"/>
        <v>1.0333333333333332</v>
      </c>
      <c r="BT918" s="20">
        <v>6.1</v>
      </c>
      <c r="BU918" s="20">
        <v>1.77</v>
      </c>
      <c r="BV918" s="132">
        <f>IF(BR918="-","-",_xlfn.XLOOKUP(BR918,ABNT5101!$B$4:$B$9,ABNT5101!$C$4:$C$9))</f>
        <v>3</v>
      </c>
      <c r="BW918" s="132">
        <f>IF(BR918="-","-",_xlfn.XLOOKUP(BR918,ABNT5101!$B$4:$B$9,ABNT5101!$D$4:$D$9))</f>
        <v>0.6</v>
      </c>
      <c r="BX918" s="18" t="str">
        <f t="shared" si="500"/>
        <v>ATENDE</v>
      </c>
      <c r="BY918" s="18" t="str">
        <f t="shared" si="501"/>
        <v>ATENDE</v>
      </c>
      <c r="BZ918" s="18" t="str">
        <f t="shared" si="502"/>
        <v>ATENDE</v>
      </c>
      <c r="CA918" s="22" t="str">
        <f t="shared" si="508"/>
        <v>P6</v>
      </c>
      <c r="CB918" s="23">
        <f t="shared" si="503"/>
        <v>0.84999999999999987</v>
      </c>
      <c r="CC918" s="22">
        <v>5.55</v>
      </c>
      <c r="CD918" s="22">
        <v>3.21</v>
      </c>
      <c r="CE918" s="130">
        <f>IF(CA918="-","-",_xlfn.XLOOKUP(CA918,ABNT5101!$B$4:$B$9,ABNT5101!$C$4:$C$9))</f>
        <v>3</v>
      </c>
      <c r="CF918" s="130">
        <f>IF(CA918="-","-",_xlfn.XLOOKUP(CA918,ABNT5101!$B$4:$B$9,ABNT5101!$D$4:$D$9))</f>
        <v>0.6</v>
      </c>
      <c r="CG918" s="18" t="str">
        <f t="shared" si="504"/>
        <v>ATENDE</v>
      </c>
      <c r="CH918" s="18" t="str">
        <f t="shared" si="505"/>
        <v>ATENDE</v>
      </c>
      <c r="CI918" s="18" t="str">
        <f t="shared" si="506"/>
        <v>ATENDE</v>
      </c>
      <c r="CJ918" s="133" t="str">
        <f>_xlfn.XLOOKUP(CK918,'Banco de dados'!$B:$B,'Banco de dados'!$D:$D)</f>
        <v>SX LIGHTING</v>
      </c>
      <c r="CK918" s="25" t="s">
        <v>801</v>
      </c>
      <c r="CL918" s="24" t="str">
        <f>_xlfn.XLOOKUP(CK918,'Banco de dados'!$B:$B,'Banco de dados'!$E:$E)</f>
        <v>SXINEVO030K40L12CZF7PHF</v>
      </c>
      <c r="CM918" s="24"/>
      <c r="CN918" s="24" t="e">
        <f>IF(CM918="-","-",_xlfn.XLOOKUP(CM918,'Banco de dados'!$B:$B,'Banco de dados'!$E:$E))</f>
        <v>#N/A</v>
      </c>
      <c r="CO918" s="26">
        <f t="shared" si="509"/>
        <v>1</v>
      </c>
      <c r="CP918" s="24">
        <f>_xlfn.XLOOKUP(CK918,'Banco de dados'!$B:$B,'Banco de dados'!$H:$H)</f>
        <v>31</v>
      </c>
      <c r="CQ918" s="24" t="e">
        <f>_xlfn.XLOOKUP(CM918,'Banco de dados'!$B:$B,'Banco de dados'!$H:$H)</f>
        <v>#N/A</v>
      </c>
      <c r="CR918" s="24">
        <f>_xlfn.XLOOKUP(CK918,'Banco de dados'!$B:$B,'Banco de dados'!$F:$F)</f>
        <v>5270</v>
      </c>
      <c r="CS918" s="24">
        <f>_xlfn.XLOOKUP(CM918,'Banco de dados'!$B:$B,'Banco de dados'!$F:$F)</f>
        <v>0</v>
      </c>
      <c r="CT918" s="25">
        <v>0</v>
      </c>
      <c r="CU918" s="25"/>
      <c r="CV918" s="24" t="str">
        <f>IF(AI918&lt;=0.5,"Curto I",IF(AND(AI918&gt;='Braços de IP'!$B$9,AI918&lt;='Braços de IP'!$D$9),'Braços de IP'!$E$9,IF(AND(AI918&gt;='Braços de IP'!$B$10,AI918&lt;='Braços de IP'!$D$10),'Braços de IP'!$E$10,IF(AND(AI918&gt;='Braços de IP'!$B$11,AI918&lt;='Braços de IP'!$D$11),'Braços de IP'!$E$11,IF(AND(AI918&gt;='Braços de IP'!$B$12,AI918&lt;='Braços de IP'!$D$12),'Braços de IP'!$E$12,IF(AND(AI918&gt;='Braços de IP'!$B$13,AI918&lt;='Braços de IP'!$D$13),'Braços de IP'!$E$13,IF(AND(AI918&gt;='Braços de IP'!$B$14,AI918&lt;='Braços de IP'!$D$14),'Braços de IP'!$E$14,"ERRO")))))))</f>
        <v>Médio I</v>
      </c>
      <c r="CW918" s="25"/>
      <c r="CX918" s="24" t="str">
        <f>IF($CW918="","",VLOOKUP($CW918,'Braços de IP'!$E$9:$I$15,2,0))</f>
        <v/>
      </c>
      <c r="CY918" s="27" t="str">
        <f>IF($CW918="","",VLOOKUP($CW918,'Braços de IP'!$E$9:$I$15,5,0))</f>
        <v/>
      </c>
      <c r="CZ918" s="24"/>
      <c r="DA918" s="24"/>
      <c r="DB918" s="24"/>
      <c r="DC918" s="24"/>
      <c r="DD918" s="24"/>
      <c r="DE918" s="24"/>
      <c r="DF918" s="28">
        <f t="shared" si="510"/>
        <v>31</v>
      </c>
      <c r="DG918" s="29">
        <f t="shared" si="511"/>
        <v>100</v>
      </c>
      <c r="DH918" s="28">
        <f t="shared" si="512"/>
        <v>131</v>
      </c>
      <c r="DI918" s="30">
        <f t="shared" si="513"/>
        <v>0.69</v>
      </c>
      <c r="DJ918" s="31"/>
      <c r="DK918" s="32"/>
      <c r="DL918" s="15" t="s">
        <v>141</v>
      </c>
      <c r="DM918" s="15"/>
      <c r="DO918" s="33">
        <f t="shared" si="514"/>
        <v>0.7350427350427351</v>
      </c>
    </row>
    <row r="919" spans="3:119" ht="15.75" hidden="1" customHeight="1" x14ac:dyDescent="0.3">
      <c r="C919" t="s">
        <v>1006</v>
      </c>
      <c r="D919" s="15">
        <v>306</v>
      </c>
      <c r="E919" s="15" t="s">
        <v>132</v>
      </c>
      <c r="F919" s="15" t="s">
        <v>479</v>
      </c>
      <c r="G919" s="15">
        <v>-30.009985369999999</v>
      </c>
      <c r="H919" s="15">
        <v>-50.1703641</v>
      </c>
      <c r="I919" s="15" t="s">
        <v>134</v>
      </c>
      <c r="J919" s="15" t="s">
        <v>135</v>
      </c>
      <c r="K919" s="15" t="s">
        <v>136</v>
      </c>
      <c r="L919" s="15" t="s">
        <v>148</v>
      </c>
      <c r="M919" s="15">
        <v>100</v>
      </c>
      <c r="N919" s="15">
        <v>17</v>
      </c>
      <c r="O919" s="15">
        <v>0</v>
      </c>
      <c r="P919" s="15">
        <f t="shared" si="507"/>
        <v>200</v>
      </c>
      <c r="Q919" s="20">
        <v>2</v>
      </c>
      <c r="R919" s="16">
        <v>2</v>
      </c>
      <c r="S919" s="16">
        <v>7</v>
      </c>
      <c r="T919" s="15"/>
      <c r="U919" s="15"/>
      <c r="V919" s="15">
        <v>0</v>
      </c>
      <c r="W919" s="15">
        <v>2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 t="s">
        <v>138</v>
      </c>
      <c r="AD919" s="15" t="s">
        <v>139</v>
      </c>
      <c r="AE919" s="15">
        <v>34.6</v>
      </c>
      <c r="AF919" s="15">
        <v>7.3</v>
      </c>
      <c r="AG919" s="15">
        <v>1</v>
      </c>
      <c r="AH919" s="15">
        <v>0.2</v>
      </c>
      <c r="AI919" s="15">
        <v>1.7</v>
      </c>
      <c r="AJ919" s="16">
        <f t="shared" si="487"/>
        <v>1.5</v>
      </c>
      <c r="AK919" s="16" t="s">
        <v>135</v>
      </c>
      <c r="AL919" s="16" t="s">
        <v>135</v>
      </c>
      <c r="AM919" s="15" t="s">
        <v>140</v>
      </c>
      <c r="AN919" s="16">
        <f t="shared" si="488"/>
        <v>2</v>
      </c>
      <c r="AO919" s="16">
        <v>0</v>
      </c>
      <c r="AP919" s="16">
        <v>0</v>
      </c>
      <c r="AQ919" s="16">
        <v>0</v>
      </c>
      <c r="AR919" s="16">
        <v>0</v>
      </c>
      <c r="AS919" s="16">
        <v>0</v>
      </c>
      <c r="AT919" s="16" t="s">
        <v>135</v>
      </c>
      <c r="AU919" s="17">
        <f t="shared" si="489"/>
        <v>0</v>
      </c>
      <c r="AV919" s="17"/>
      <c r="AW919" s="17">
        <f>VLOOKUP(I919,ABNT5101!$I$3:$J$9,2)</f>
        <v>7.5</v>
      </c>
      <c r="AX919" s="17">
        <f>VLOOKUP(I919,ABNT5101!$I$3:$M$9,5)</f>
        <v>0.18</v>
      </c>
      <c r="AY919" s="131" t="str">
        <f>_xlfn.XLOOKUP(I919,ABNT5101!$I:$I,ABNT5101!$L:$L)</f>
        <v>-</v>
      </c>
      <c r="AZ919" s="131">
        <f>_xlfn.XLOOKUP(I919,ABNT5101!$I:$I,ABNT5101!M:M)</f>
        <v>0.18</v>
      </c>
      <c r="BA919" s="131" t="str">
        <f>_xlfn.XLOOKUP(I919,ABNT5101!$I:$I,ABNT5101!N:N)</f>
        <v>-</v>
      </c>
      <c r="BB919" s="131">
        <f>_xlfn.XLOOKUP(I919,ABNT5101!$I:$I,ABNT5101!O:O)</f>
        <v>16</v>
      </c>
      <c r="BC919" s="18" t="str">
        <f t="shared" si="490"/>
        <v>ATENDE</v>
      </c>
      <c r="BD919" s="19">
        <f t="shared" si="491"/>
        <v>0.13200000000000012</v>
      </c>
      <c r="BE919" s="19">
        <f t="shared" si="492"/>
        <v>1.7222222222222223</v>
      </c>
      <c r="BF919" s="19" t="str">
        <f t="shared" si="493"/>
        <v>-</v>
      </c>
      <c r="BG919" s="20">
        <v>8.49</v>
      </c>
      <c r="BH919" s="20">
        <v>0.49</v>
      </c>
      <c r="BI919" s="20"/>
      <c r="BJ919" s="20"/>
      <c r="BK919" s="21"/>
      <c r="BL919" s="20"/>
      <c r="BM919" s="18" t="str">
        <f t="shared" si="494"/>
        <v>ATENDE</v>
      </c>
      <c r="BN919" s="18" t="str">
        <f t="shared" si="495"/>
        <v>ATENDE</v>
      </c>
      <c r="BO919" s="18" t="str">
        <f t="shared" si="496"/>
        <v>ATENDE</v>
      </c>
      <c r="BP919" s="18" t="str">
        <f t="shared" si="497"/>
        <v>ATENDE</v>
      </c>
      <c r="BQ919" s="22" t="str">
        <f t="shared" si="498"/>
        <v>C5</v>
      </c>
      <c r="BR919" s="22" t="str">
        <f t="shared" si="486"/>
        <v>P6</v>
      </c>
      <c r="BS919" s="23">
        <f t="shared" si="499"/>
        <v>1.0500000000000003</v>
      </c>
      <c r="BT919" s="20">
        <v>6.15</v>
      </c>
      <c r="BU919" s="20">
        <v>2.95</v>
      </c>
      <c r="BV919" s="132">
        <f>IF(BR919="-","-",_xlfn.XLOOKUP(BR919,ABNT5101!$B$4:$B$9,ABNT5101!$C$4:$C$9))</f>
        <v>3</v>
      </c>
      <c r="BW919" s="132">
        <f>IF(BR919="-","-",_xlfn.XLOOKUP(BR919,ABNT5101!$B$4:$B$9,ABNT5101!$D$4:$D$9))</f>
        <v>0.6</v>
      </c>
      <c r="BX919" s="18" t="str">
        <f t="shared" si="500"/>
        <v>ATENDE</v>
      </c>
      <c r="BY919" s="18" t="str">
        <f t="shared" si="501"/>
        <v>ATENDE</v>
      </c>
      <c r="BZ919" s="18" t="str">
        <f t="shared" si="502"/>
        <v>ATENDE</v>
      </c>
      <c r="CA919" s="22" t="str">
        <f t="shared" si="508"/>
        <v>P6</v>
      </c>
      <c r="CB919" s="23">
        <f t="shared" si="503"/>
        <v>0.66999999999999993</v>
      </c>
      <c r="CC919" s="22">
        <v>5.01</v>
      </c>
      <c r="CD919" s="22">
        <v>3.57</v>
      </c>
      <c r="CE919" s="130">
        <f>IF(CA919="-","-",_xlfn.XLOOKUP(CA919,ABNT5101!$B$4:$B$9,ABNT5101!$C$4:$C$9))</f>
        <v>3</v>
      </c>
      <c r="CF919" s="130">
        <f>IF(CA919="-","-",_xlfn.XLOOKUP(CA919,ABNT5101!$B$4:$B$9,ABNT5101!$D$4:$D$9))</f>
        <v>0.6</v>
      </c>
      <c r="CG919" s="18" t="str">
        <f t="shared" si="504"/>
        <v>ATENDE</v>
      </c>
      <c r="CH919" s="18" t="str">
        <f t="shared" si="505"/>
        <v>ATENDE</v>
      </c>
      <c r="CI919" s="18" t="str">
        <f t="shared" si="506"/>
        <v>ATENDE</v>
      </c>
      <c r="CJ919" s="133" t="str">
        <f>_xlfn.XLOOKUP(CK919,'Banco de dados'!$B:$B,'Banco de dados'!$D:$D)</f>
        <v>TECNOWATT</v>
      </c>
      <c r="CK919" s="25" t="s">
        <v>824</v>
      </c>
      <c r="CL919" s="24" t="str">
        <f>_xlfn.XLOOKUP(CK919,'Banco de dados'!$B:$B,'Banco de dados'!$E:$E)</f>
        <v>SIGSAGPTLRRSSNDL_30W_38IBBRS
1-10C1MUN6.5</v>
      </c>
      <c r="CM919" s="24"/>
      <c r="CN919" s="24" t="e">
        <f>IF(CM919="-","-",_xlfn.XLOOKUP(CM919,'Banco de dados'!$B:$B,'Banco de dados'!$E:$E))</f>
        <v>#N/A</v>
      </c>
      <c r="CO919" s="26">
        <f t="shared" si="509"/>
        <v>1</v>
      </c>
      <c r="CP919" s="24">
        <f>_xlfn.XLOOKUP(CK919,'Banco de dados'!$B:$B,'Banco de dados'!$H:$H)</f>
        <v>30</v>
      </c>
      <c r="CQ919" s="24">
        <f>_xlfn.XLOOKUP(CM919,'Banco de dados'!$B:$B,'Banco de dados'!$H:$H)</f>
        <v>0</v>
      </c>
      <c r="CR919" s="24">
        <f>_xlfn.XLOOKUP(CK919,'Banco de dados'!$B:$B,'Banco de dados'!$F:$F)</f>
        <v>5266</v>
      </c>
      <c r="CS919" s="24">
        <f>_xlfn.XLOOKUP(CM919,'Banco de dados'!$B:$B,'Banco de dados'!$F:$F)</f>
        <v>0</v>
      </c>
      <c r="CT919" s="25">
        <v>0</v>
      </c>
      <c r="CU919" s="25"/>
      <c r="CV919" s="24" t="str">
        <f>IF(AI919&lt;=0.5,"Curto I",IF(AND(AI919&gt;='Braços de IP'!$B$9,AI919&lt;='Braços de IP'!$D$9),'Braços de IP'!$E$9,IF(AND(AI919&gt;='Braços de IP'!$B$10,AI919&lt;='Braços de IP'!$D$10),'Braços de IP'!$E$10,IF(AND(AI919&gt;='Braços de IP'!$B$11,AI919&lt;='Braços de IP'!$D$11),'Braços de IP'!$E$11,IF(AND(AI919&gt;='Braços de IP'!$B$12,AI919&lt;='Braços de IP'!$D$12),'Braços de IP'!$E$12,IF(AND(AI919&gt;='Braços de IP'!$B$13,AI919&lt;='Braços de IP'!$D$13),'Braços de IP'!$E$13,IF(AND(AI919&gt;='Braços de IP'!$B$14,AI919&lt;='Braços de IP'!$D$14),'Braços de IP'!$E$14,"ERRO")))))))</f>
        <v>Médio I</v>
      </c>
      <c r="CW919" s="25"/>
      <c r="CX919" s="24" t="str">
        <f>IF($CW919="","",VLOOKUP($CW919,'Braços de IP'!$E$9:$I$15,2,0))</f>
        <v/>
      </c>
      <c r="CY919" s="27" t="str">
        <f>IF($CW919="","",VLOOKUP($CW919,'Braços de IP'!$E$9:$I$15,5,0))</f>
        <v/>
      </c>
      <c r="CZ919" s="24"/>
      <c r="DA919" s="24"/>
      <c r="DB919" s="24"/>
      <c r="DC919" s="24"/>
      <c r="DD919" s="24"/>
      <c r="DE919" s="24"/>
      <c r="DF919" s="28">
        <f t="shared" si="510"/>
        <v>30</v>
      </c>
      <c r="DG919" s="29">
        <f t="shared" si="511"/>
        <v>100</v>
      </c>
      <c r="DH919" s="28">
        <f t="shared" si="512"/>
        <v>130</v>
      </c>
      <c r="DI919" s="30">
        <f t="shared" si="513"/>
        <v>0.7</v>
      </c>
      <c r="DJ919" s="31"/>
      <c r="DK919" s="32"/>
      <c r="DL919" s="15" t="s">
        <v>141</v>
      </c>
      <c r="DM919" s="15"/>
      <c r="DO919" s="33">
        <f t="shared" si="514"/>
        <v>0.74358974358974361</v>
      </c>
    </row>
    <row r="920" spans="3:119" ht="15.75" hidden="1" customHeight="1" x14ac:dyDescent="0.3">
      <c r="C920" t="s">
        <v>1006</v>
      </c>
      <c r="D920" s="15">
        <v>307</v>
      </c>
      <c r="E920" s="15" t="s">
        <v>132</v>
      </c>
      <c r="F920" s="15" t="s">
        <v>480</v>
      </c>
      <c r="G920" s="15">
        <v>-30.003022059999999</v>
      </c>
      <c r="H920" s="15">
        <v>-50.159882799999998</v>
      </c>
      <c r="I920" s="15" t="s">
        <v>134</v>
      </c>
      <c r="J920" s="15" t="s">
        <v>135</v>
      </c>
      <c r="K920" s="15" t="s">
        <v>136</v>
      </c>
      <c r="L920" s="15" t="s">
        <v>148</v>
      </c>
      <c r="M920" s="15">
        <v>100</v>
      </c>
      <c r="N920" s="15">
        <v>17</v>
      </c>
      <c r="O920" s="15">
        <v>0</v>
      </c>
      <c r="P920" s="15">
        <f t="shared" si="507"/>
        <v>200</v>
      </c>
      <c r="Q920" s="20">
        <v>2</v>
      </c>
      <c r="R920" s="16">
        <v>3</v>
      </c>
      <c r="S920" s="16">
        <v>7</v>
      </c>
      <c r="T920" s="15"/>
      <c r="U920" s="15"/>
      <c r="V920" s="15">
        <v>0</v>
      </c>
      <c r="W920" s="15">
        <v>2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 t="s">
        <v>138</v>
      </c>
      <c r="AD920" s="15" t="s">
        <v>139</v>
      </c>
      <c r="AE920" s="15">
        <v>37.4</v>
      </c>
      <c r="AF920" s="15">
        <v>7</v>
      </c>
      <c r="AG920" s="15">
        <v>1</v>
      </c>
      <c r="AH920" s="15">
        <v>0.3</v>
      </c>
      <c r="AI920" s="15">
        <v>1.3</v>
      </c>
      <c r="AJ920" s="16">
        <f t="shared" si="487"/>
        <v>1</v>
      </c>
      <c r="AK920" s="16" t="s">
        <v>135</v>
      </c>
      <c r="AL920" s="16" t="s">
        <v>135</v>
      </c>
      <c r="AM920" s="15" t="s">
        <v>140</v>
      </c>
      <c r="AN920" s="16">
        <f t="shared" si="488"/>
        <v>2</v>
      </c>
      <c r="AO920" s="16">
        <v>0</v>
      </c>
      <c r="AP920" s="16">
        <v>0</v>
      </c>
      <c r="AQ920" s="16">
        <v>0</v>
      </c>
      <c r="AR920" s="16">
        <v>0</v>
      </c>
      <c r="AS920" s="16">
        <v>0</v>
      </c>
      <c r="AT920" s="16" t="s">
        <v>135</v>
      </c>
      <c r="AU920" s="17">
        <f t="shared" si="489"/>
        <v>0</v>
      </c>
      <c r="AV920" s="17"/>
      <c r="AW920" s="17">
        <f>VLOOKUP(I920,ABNT5101!$I$3:$J$9,2)</f>
        <v>7.5</v>
      </c>
      <c r="AX920" s="17">
        <f>VLOOKUP(I920,ABNT5101!$I$3:$M$9,5)</f>
        <v>0.18</v>
      </c>
      <c r="AY920" s="131" t="str">
        <f>_xlfn.XLOOKUP(I920,ABNT5101!$I:$I,ABNT5101!$L:$L)</f>
        <v>-</v>
      </c>
      <c r="AZ920" s="131">
        <f>_xlfn.XLOOKUP(I920,ABNT5101!$I:$I,ABNT5101!M:M)</f>
        <v>0.18</v>
      </c>
      <c r="BA920" s="131" t="str">
        <f>_xlfn.XLOOKUP(I920,ABNT5101!$I:$I,ABNT5101!N:N)</f>
        <v>-</v>
      </c>
      <c r="BB920" s="131">
        <f>_xlfn.XLOOKUP(I920,ABNT5101!$I:$I,ABNT5101!O:O)</f>
        <v>16</v>
      </c>
      <c r="BC920" s="18" t="str">
        <f t="shared" si="490"/>
        <v>ATENDE</v>
      </c>
      <c r="BD920" s="19">
        <f t="shared" si="491"/>
        <v>0.11599999999999988</v>
      </c>
      <c r="BE920" s="19">
        <f t="shared" si="492"/>
        <v>0.72222222222222232</v>
      </c>
      <c r="BF920" s="19" t="str">
        <f t="shared" si="493"/>
        <v>-</v>
      </c>
      <c r="BG920" s="20">
        <v>8.3699999999999992</v>
      </c>
      <c r="BH920" s="20">
        <v>0.31</v>
      </c>
      <c r="BI920" s="20"/>
      <c r="BJ920" s="20"/>
      <c r="BK920" s="21"/>
      <c r="BL920" s="20"/>
      <c r="BM920" s="18" t="str">
        <f t="shared" si="494"/>
        <v>ATENDE</v>
      </c>
      <c r="BN920" s="18" t="str">
        <f t="shared" si="495"/>
        <v>ATENDE</v>
      </c>
      <c r="BO920" s="18" t="str">
        <f t="shared" si="496"/>
        <v>ATENDE</v>
      </c>
      <c r="BP920" s="18" t="str">
        <f t="shared" si="497"/>
        <v>ATENDE</v>
      </c>
      <c r="BQ920" s="22" t="str">
        <f t="shared" si="498"/>
        <v>C5</v>
      </c>
      <c r="BR920" s="22" t="str">
        <f t="shared" si="486"/>
        <v>P6</v>
      </c>
      <c r="BS920" s="23">
        <f t="shared" si="499"/>
        <v>1.1066666666666669</v>
      </c>
      <c r="BT920" s="20">
        <v>6.32</v>
      </c>
      <c r="BU920" s="20">
        <v>1.57</v>
      </c>
      <c r="BV920" s="132">
        <f>IF(BR920="-","-",_xlfn.XLOOKUP(BR920,ABNT5101!$B$4:$B$9,ABNT5101!$C$4:$C$9))</f>
        <v>3</v>
      </c>
      <c r="BW920" s="132">
        <f>IF(BR920="-","-",_xlfn.XLOOKUP(BR920,ABNT5101!$B$4:$B$9,ABNT5101!$D$4:$D$9))</f>
        <v>0.6</v>
      </c>
      <c r="BX920" s="18" t="str">
        <f t="shared" si="500"/>
        <v>ATENDE</v>
      </c>
      <c r="BY920" s="18" t="str">
        <f t="shared" si="501"/>
        <v>ATENDE</v>
      </c>
      <c r="BZ920" s="18" t="str">
        <f t="shared" si="502"/>
        <v>ATENDE</v>
      </c>
      <c r="CA920" s="22" t="str">
        <f t="shared" si="508"/>
        <v>P6</v>
      </c>
      <c r="CB920" s="23">
        <f t="shared" si="503"/>
        <v>0.70666666666666678</v>
      </c>
      <c r="CC920" s="22">
        <v>5.12</v>
      </c>
      <c r="CD920" s="22">
        <v>1.91</v>
      </c>
      <c r="CE920" s="130">
        <f>IF(CA920="-","-",_xlfn.XLOOKUP(CA920,ABNT5101!$B$4:$B$9,ABNT5101!$C$4:$C$9))</f>
        <v>3</v>
      </c>
      <c r="CF920" s="130">
        <f>IF(CA920="-","-",_xlfn.XLOOKUP(CA920,ABNT5101!$B$4:$B$9,ABNT5101!$D$4:$D$9))</f>
        <v>0.6</v>
      </c>
      <c r="CG920" s="18" t="str">
        <f t="shared" si="504"/>
        <v>ATENDE</v>
      </c>
      <c r="CH920" s="18" t="str">
        <f t="shared" si="505"/>
        <v>ATENDE</v>
      </c>
      <c r="CI920" s="18" t="str">
        <f t="shared" si="506"/>
        <v>ATENDE</v>
      </c>
      <c r="CJ920" s="133" t="str">
        <f>_xlfn.XLOOKUP(CK920,'Banco de dados'!$B:$B,'Banco de dados'!$D:$D)</f>
        <v>LEDSTAR</v>
      </c>
      <c r="CK920" s="25" t="s">
        <v>709</v>
      </c>
      <c r="CL920" s="24" t="str">
        <f>_xlfn.XLOOKUP(CK920,'Banco de dados'!$B:$B,'Banco de dados'!$E:$E)</f>
        <v>LUM LED SL VT 9.1 35W</v>
      </c>
      <c r="CM920" s="24"/>
      <c r="CN920" s="24" t="e">
        <f>IF(CM920="-","-",_xlfn.XLOOKUP(CM920,'Banco de dados'!$B:$B,'Banco de dados'!$E:$E))</f>
        <v>#N/A</v>
      </c>
      <c r="CO920" s="26">
        <f t="shared" si="509"/>
        <v>1</v>
      </c>
      <c r="CP920" s="24">
        <f>_xlfn.XLOOKUP(CK920,'Banco de dados'!$B:$B,'Banco de dados'!$H:$H)</f>
        <v>35</v>
      </c>
      <c r="CQ920" s="24">
        <f>_xlfn.XLOOKUP(CM920,'Banco de dados'!$B:$B,'Banco de dados'!$H:$H)</f>
        <v>0</v>
      </c>
      <c r="CR920" s="24">
        <f>_xlfn.XLOOKUP(CK920,'Banco de dados'!$B:$B,'Banco de dados'!$F:$F)</f>
        <v>5955.62</v>
      </c>
      <c r="CS920" s="24">
        <f>_xlfn.XLOOKUP(CM920,'Banco de dados'!$B:$B,'Banco de dados'!$F:$F)</f>
        <v>0</v>
      </c>
      <c r="CT920" s="25">
        <v>0</v>
      </c>
      <c r="CU920" s="25"/>
      <c r="CV920" s="24" t="str">
        <f>IF(AI920&lt;=0.5,"Curto I",IF(AND(AI920&gt;='Braços de IP'!$B$9,AI920&lt;='Braços de IP'!$D$9),'Braços de IP'!$E$9,IF(AND(AI920&gt;='Braços de IP'!$B$10,AI920&lt;='Braços de IP'!$D$10),'Braços de IP'!$E$10,IF(AND(AI920&gt;='Braços de IP'!$B$11,AI920&lt;='Braços de IP'!$D$11),'Braços de IP'!$E$11,IF(AND(AI920&gt;='Braços de IP'!$B$12,AI920&lt;='Braços de IP'!$D$12),'Braços de IP'!$E$12,IF(AND(AI920&gt;='Braços de IP'!$B$13,AI920&lt;='Braços de IP'!$D$13),'Braços de IP'!$E$13,IF(AND(AI920&gt;='Braços de IP'!$B$14,AI920&lt;='Braços de IP'!$D$14),'Braços de IP'!$E$14,"ERRO")))))))</f>
        <v>Curto II</v>
      </c>
      <c r="CW920" s="25"/>
      <c r="CX920" s="24" t="str">
        <f>IF($CW920="","",VLOOKUP($CW920,'Braços de IP'!$E$9:$I$15,2,0))</f>
        <v/>
      </c>
      <c r="CY920" s="27" t="str">
        <f>IF($CW920="","",VLOOKUP($CW920,'Braços de IP'!$E$9:$I$15,5,0))</f>
        <v/>
      </c>
      <c r="CZ920" s="24"/>
      <c r="DA920" s="24"/>
      <c r="DB920" s="24"/>
      <c r="DC920" s="24"/>
      <c r="DD920" s="24"/>
      <c r="DE920" s="24"/>
      <c r="DF920" s="28">
        <f t="shared" si="510"/>
        <v>35</v>
      </c>
      <c r="DG920" s="29">
        <f t="shared" si="511"/>
        <v>100</v>
      </c>
      <c r="DH920" s="28">
        <f t="shared" si="512"/>
        <v>135</v>
      </c>
      <c r="DI920" s="30">
        <f t="shared" si="513"/>
        <v>0.65</v>
      </c>
      <c r="DJ920" s="31"/>
      <c r="DK920" s="32"/>
      <c r="DL920" s="15" t="s">
        <v>141</v>
      </c>
      <c r="DM920" s="15"/>
      <c r="DO920" s="33">
        <f t="shared" si="514"/>
        <v>0.70085470085470081</v>
      </c>
    </row>
    <row r="921" spans="3:119" ht="15.75" hidden="1" customHeight="1" x14ac:dyDescent="0.3">
      <c r="C921" t="s">
        <v>1006</v>
      </c>
      <c r="D921" s="15">
        <v>307</v>
      </c>
      <c r="E921" s="15" t="s">
        <v>132</v>
      </c>
      <c r="F921" s="15" t="s">
        <v>480</v>
      </c>
      <c r="G921" s="15">
        <v>-30.003022059999999</v>
      </c>
      <c r="H921" s="15">
        <v>-50.159882799999998</v>
      </c>
      <c r="I921" s="15" t="s">
        <v>134</v>
      </c>
      <c r="J921" s="15" t="s">
        <v>135</v>
      </c>
      <c r="K921" s="15" t="s">
        <v>136</v>
      </c>
      <c r="L921" s="15" t="s">
        <v>148</v>
      </c>
      <c r="M921" s="15">
        <v>100</v>
      </c>
      <c r="N921" s="15">
        <v>17</v>
      </c>
      <c r="O921" s="15">
        <v>0</v>
      </c>
      <c r="P921" s="15">
        <f t="shared" si="507"/>
        <v>200</v>
      </c>
      <c r="Q921" s="20">
        <v>2</v>
      </c>
      <c r="R921" s="16">
        <v>3</v>
      </c>
      <c r="S921" s="16">
        <v>7</v>
      </c>
      <c r="T921" s="15"/>
      <c r="U921" s="15"/>
      <c r="V921" s="15">
        <v>0</v>
      </c>
      <c r="W921" s="15">
        <v>2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 t="s">
        <v>138</v>
      </c>
      <c r="AD921" s="15" t="s">
        <v>139</v>
      </c>
      <c r="AE921" s="15">
        <v>37.4</v>
      </c>
      <c r="AF921" s="15">
        <v>7</v>
      </c>
      <c r="AG921" s="15">
        <v>1</v>
      </c>
      <c r="AH921" s="15">
        <v>0.3</v>
      </c>
      <c r="AI921" s="15">
        <v>1.3</v>
      </c>
      <c r="AJ921" s="16">
        <f t="shared" si="487"/>
        <v>1</v>
      </c>
      <c r="AK921" s="16" t="s">
        <v>135</v>
      </c>
      <c r="AL921" s="16" t="s">
        <v>135</v>
      </c>
      <c r="AM921" s="15" t="s">
        <v>140</v>
      </c>
      <c r="AN921" s="16">
        <f t="shared" si="488"/>
        <v>2</v>
      </c>
      <c r="AO921" s="16">
        <v>0</v>
      </c>
      <c r="AP921" s="16">
        <v>0</v>
      </c>
      <c r="AQ921" s="16">
        <v>0</v>
      </c>
      <c r="AR921" s="16">
        <v>0</v>
      </c>
      <c r="AS921" s="16">
        <v>0</v>
      </c>
      <c r="AT921" s="16" t="s">
        <v>135</v>
      </c>
      <c r="AU921" s="17">
        <f t="shared" si="489"/>
        <v>0</v>
      </c>
      <c r="AV921" s="17"/>
      <c r="AW921" s="17">
        <f>VLOOKUP(I921,ABNT5101!$I$3:$J$9,2)</f>
        <v>7.5</v>
      </c>
      <c r="AX921" s="17">
        <f>VLOOKUP(I921,ABNT5101!$I$3:$M$9,5)</f>
        <v>0.18</v>
      </c>
      <c r="AY921" s="131" t="str">
        <f>_xlfn.XLOOKUP(I921,ABNT5101!$I:$I,ABNT5101!$L:$L)</f>
        <v>-</v>
      </c>
      <c r="AZ921" s="131">
        <f>_xlfn.XLOOKUP(I921,ABNT5101!$I:$I,ABNT5101!M:M)</f>
        <v>0.18</v>
      </c>
      <c r="BA921" s="131" t="str">
        <f>_xlfn.XLOOKUP(I921,ABNT5101!$I:$I,ABNT5101!N:N)</f>
        <v>-</v>
      </c>
      <c r="BB921" s="131">
        <f>_xlfn.XLOOKUP(I921,ABNT5101!$I:$I,ABNT5101!O:O)</f>
        <v>16</v>
      </c>
      <c r="BC921" s="18" t="str">
        <f t="shared" si="490"/>
        <v>ATENDE</v>
      </c>
      <c r="BD921" s="19">
        <f t="shared" si="491"/>
        <v>7.6000000000000068E-2</v>
      </c>
      <c r="BE921" s="19">
        <f t="shared" si="492"/>
        <v>0.44444444444444464</v>
      </c>
      <c r="BF921" s="19" t="str">
        <f t="shared" si="493"/>
        <v>-</v>
      </c>
      <c r="BG921" s="20">
        <v>8.07</v>
      </c>
      <c r="BH921" s="20">
        <v>0.26</v>
      </c>
      <c r="BI921" s="20"/>
      <c r="BJ921" s="20"/>
      <c r="BK921" s="21"/>
      <c r="BL921" s="20"/>
      <c r="BM921" s="18" t="str">
        <f t="shared" si="494"/>
        <v>ATENDE</v>
      </c>
      <c r="BN921" s="18" t="str">
        <f t="shared" si="495"/>
        <v>ATENDE</v>
      </c>
      <c r="BO921" s="18" t="str">
        <f t="shared" si="496"/>
        <v>ATENDE</v>
      </c>
      <c r="BP921" s="18" t="str">
        <f t="shared" si="497"/>
        <v>ATENDE</v>
      </c>
      <c r="BQ921" s="22" t="str">
        <f t="shared" si="498"/>
        <v>C5</v>
      </c>
      <c r="BR921" s="22" t="str">
        <f t="shared" si="486"/>
        <v>P6</v>
      </c>
      <c r="BS921" s="23">
        <f t="shared" si="499"/>
        <v>0.90333333333333332</v>
      </c>
      <c r="BT921" s="20">
        <v>5.71</v>
      </c>
      <c r="BU921" s="20">
        <v>0.65</v>
      </c>
      <c r="BV921" s="132">
        <f>IF(BR921="-","-",_xlfn.XLOOKUP(BR921,ABNT5101!$B$4:$B$9,ABNT5101!$C$4:$C$9))</f>
        <v>3</v>
      </c>
      <c r="BW921" s="132">
        <f>IF(BR921="-","-",_xlfn.XLOOKUP(BR921,ABNT5101!$B$4:$B$9,ABNT5101!$D$4:$D$9))</f>
        <v>0.6</v>
      </c>
      <c r="BX921" s="18" t="str">
        <f t="shared" si="500"/>
        <v>ATENDE</v>
      </c>
      <c r="BY921" s="18" t="str">
        <f t="shared" si="501"/>
        <v>ATENDE</v>
      </c>
      <c r="BZ921" s="18" t="str">
        <f t="shared" si="502"/>
        <v>ATENDE</v>
      </c>
      <c r="CA921" s="22" t="str">
        <f t="shared" si="508"/>
        <v>P6</v>
      </c>
      <c r="CB921" s="23">
        <f t="shared" si="503"/>
        <v>0.44000000000000017</v>
      </c>
      <c r="CC921" s="22">
        <v>4.32</v>
      </c>
      <c r="CD921" s="22">
        <v>1.68</v>
      </c>
      <c r="CE921" s="130">
        <f>IF(CA921="-","-",_xlfn.XLOOKUP(CA921,ABNT5101!$B$4:$B$9,ABNT5101!$C$4:$C$9))</f>
        <v>3</v>
      </c>
      <c r="CF921" s="130">
        <f>IF(CA921="-","-",_xlfn.XLOOKUP(CA921,ABNT5101!$B$4:$B$9,ABNT5101!$D$4:$D$9))</f>
        <v>0.6</v>
      </c>
      <c r="CG921" s="18" t="str">
        <f t="shared" si="504"/>
        <v>ATENDE</v>
      </c>
      <c r="CH921" s="18" t="str">
        <f t="shared" si="505"/>
        <v>ATENDE</v>
      </c>
      <c r="CI921" s="18" t="str">
        <f t="shared" si="506"/>
        <v>ATENDE</v>
      </c>
      <c r="CJ921" s="133" t="str">
        <f>_xlfn.XLOOKUP(CK921,'Banco de dados'!$B:$B,'Banco de dados'!$D:$D)</f>
        <v>SX LIGHTING</v>
      </c>
      <c r="CK921" s="25" t="s">
        <v>801</v>
      </c>
      <c r="CL921" s="24" t="str">
        <f>_xlfn.XLOOKUP(CK921,'Banco de dados'!$B:$B,'Banco de dados'!$E:$E)</f>
        <v>SXINEVO030K40L12CZF7PHF</v>
      </c>
      <c r="CM921" s="24"/>
      <c r="CN921" s="24">
        <f>IF(CM921="-","-",_xlfn.XLOOKUP(CM921,'Banco de dados'!$B:$B,'Banco de dados'!$E:$E))</f>
        <v>0</v>
      </c>
      <c r="CO921" s="26">
        <f t="shared" si="509"/>
        <v>1</v>
      </c>
      <c r="CP921" s="24">
        <f>_xlfn.XLOOKUP(CK921,'Banco de dados'!$B:$B,'Banco de dados'!$H:$H)</f>
        <v>31</v>
      </c>
      <c r="CQ921" s="24" t="e">
        <f>_xlfn.XLOOKUP(CM921,'Banco de dados'!$B:$B,'Banco de dados'!$H:$H)</f>
        <v>#N/A</v>
      </c>
      <c r="CR921" s="24">
        <f>_xlfn.XLOOKUP(CK921,'Banco de dados'!$B:$B,'Banco de dados'!$F:$F)</f>
        <v>5270</v>
      </c>
      <c r="CS921" s="24" t="e">
        <f>_xlfn.XLOOKUP(CM921,'Banco de dados'!$B:$B,'Banco de dados'!$F:$F)</f>
        <v>#N/A</v>
      </c>
      <c r="CT921" s="25">
        <v>0</v>
      </c>
      <c r="CU921" s="25"/>
      <c r="CV921" s="24" t="str">
        <f>IF(AI921&lt;=0.5,"Curto I",IF(AND(AI921&gt;='Braços de IP'!$B$9,AI921&lt;='Braços de IP'!$D$9),'Braços de IP'!$E$9,IF(AND(AI921&gt;='Braços de IP'!$B$10,AI921&lt;='Braços de IP'!$D$10),'Braços de IP'!$E$10,IF(AND(AI921&gt;='Braços de IP'!$B$11,AI921&lt;='Braços de IP'!$D$11),'Braços de IP'!$E$11,IF(AND(AI921&gt;='Braços de IP'!$B$12,AI921&lt;='Braços de IP'!$D$12),'Braços de IP'!$E$12,IF(AND(AI921&gt;='Braços de IP'!$B$13,AI921&lt;='Braços de IP'!$D$13),'Braços de IP'!$E$13,IF(AND(AI921&gt;='Braços de IP'!$B$14,AI921&lt;='Braços de IP'!$D$14),'Braços de IP'!$E$14,"ERRO")))))))</f>
        <v>Curto II</v>
      </c>
      <c r="CW921" s="25"/>
      <c r="CX921" s="24" t="str">
        <f>IF($CW921="","",VLOOKUP($CW921,'Braços de IP'!$E$9:$I$15,2,0))</f>
        <v/>
      </c>
      <c r="CY921" s="27" t="str">
        <f>IF($CW921="","",VLOOKUP($CW921,'Braços de IP'!$E$9:$I$15,5,0))</f>
        <v/>
      </c>
      <c r="CZ921" s="24"/>
      <c r="DA921" s="24"/>
      <c r="DB921" s="24"/>
      <c r="DC921" s="24"/>
      <c r="DD921" s="24"/>
      <c r="DE921" s="24"/>
      <c r="DF921" s="28">
        <f t="shared" si="510"/>
        <v>31</v>
      </c>
      <c r="DG921" s="29">
        <f t="shared" si="511"/>
        <v>100</v>
      </c>
      <c r="DH921" s="28">
        <f t="shared" si="512"/>
        <v>131</v>
      </c>
      <c r="DI921" s="30">
        <f t="shared" si="513"/>
        <v>0.69</v>
      </c>
      <c r="DJ921" s="31"/>
      <c r="DK921" s="32"/>
      <c r="DL921" s="15" t="s">
        <v>141</v>
      </c>
      <c r="DM921" s="15"/>
      <c r="DO921" s="33">
        <f t="shared" si="514"/>
        <v>0.7350427350427351</v>
      </c>
    </row>
    <row r="922" spans="3:119" ht="15.75" hidden="1" customHeight="1" x14ac:dyDescent="0.3">
      <c r="C922" t="s">
        <v>1006</v>
      </c>
      <c r="D922" s="15">
        <v>307</v>
      </c>
      <c r="E922" s="15" t="s">
        <v>132</v>
      </c>
      <c r="F922" s="15" t="s">
        <v>480</v>
      </c>
      <c r="G922" s="15">
        <v>-30.003022059999999</v>
      </c>
      <c r="H922" s="15">
        <v>-50.159882799999998</v>
      </c>
      <c r="I922" s="15" t="s">
        <v>134</v>
      </c>
      <c r="J922" s="15" t="s">
        <v>135</v>
      </c>
      <c r="K922" s="15" t="s">
        <v>136</v>
      </c>
      <c r="L922" s="15" t="s">
        <v>148</v>
      </c>
      <c r="M922" s="15">
        <v>100</v>
      </c>
      <c r="N922" s="15">
        <v>17</v>
      </c>
      <c r="O922" s="15">
        <v>0</v>
      </c>
      <c r="P922" s="15">
        <f t="shared" si="507"/>
        <v>200</v>
      </c>
      <c r="Q922" s="20">
        <v>2</v>
      </c>
      <c r="R922" s="16">
        <v>3</v>
      </c>
      <c r="S922" s="16">
        <v>7</v>
      </c>
      <c r="T922" s="15"/>
      <c r="U922" s="15"/>
      <c r="V922" s="15">
        <v>0</v>
      </c>
      <c r="W922" s="15">
        <v>2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 t="s">
        <v>138</v>
      </c>
      <c r="AD922" s="15" t="s">
        <v>139</v>
      </c>
      <c r="AE922" s="15">
        <v>37.4</v>
      </c>
      <c r="AF922" s="15">
        <v>7</v>
      </c>
      <c r="AG922" s="15">
        <v>1</v>
      </c>
      <c r="AH922" s="15">
        <v>0.3</v>
      </c>
      <c r="AI922" s="15">
        <v>1.3</v>
      </c>
      <c r="AJ922" s="16">
        <f t="shared" si="487"/>
        <v>1</v>
      </c>
      <c r="AK922" s="16" t="s">
        <v>135</v>
      </c>
      <c r="AL922" s="16" t="s">
        <v>135</v>
      </c>
      <c r="AM922" s="15" t="s">
        <v>140</v>
      </c>
      <c r="AN922" s="16">
        <f t="shared" si="488"/>
        <v>2</v>
      </c>
      <c r="AO922" s="16">
        <v>0</v>
      </c>
      <c r="AP922" s="16">
        <v>0</v>
      </c>
      <c r="AQ922" s="16">
        <v>0</v>
      </c>
      <c r="AR922" s="16">
        <v>0</v>
      </c>
      <c r="AS922" s="16">
        <v>0</v>
      </c>
      <c r="AT922" s="16" t="s">
        <v>135</v>
      </c>
      <c r="AU922" s="17">
        <f t="shared" si="489"/>
        <v>0</v>
      </c>
      <c r="AV922" s="17"/>
      <c r="AW922" s="17">
        <f>VLOOKUP(I922,ABNT5101!$I$3:$J$9,2)</f>
        <v>7.5</v>
      </c>
      <c r="AX922" s="17">
        <f>VLOOKUP(I922,ABNT5101!$I$3:$M$9,5)</f>
        <v>0.18</v>
      </c>
      <c r="AY922" s="131" t="str">
        <f>_xlfn.XLOOKUP(I922,ABNT5101!$I:$I,ABNT5101!$L:$L)</f>
        <v>-</v>
      </c>
      <c r="AZ922" s="131">
        <f>_xlfn.XLOOKUP(I922,ABNT5101!$I:$I,ABNT5101!M:M)</f>
        <v>0.18</v>
      </c>
      <c r="BA922" s="131" t="str">
        <f>_xlfn.XLOOKUP(I922,ABNT5101!$I:$I,ABNT5101!N:N)</f>
        <v>-</v>
      </c>
      <c r="BB922" s="131">
        <f>_xlfn.XLOOKUP(I922,ABNT5101!$I:$I,ABNT5101!O:O)</f>
        <v>16</v>
      </c>
      <c r="BC922" s="18" t="str">
        <f t="shared" si="490"/>
        <v>ATENDE</v>
      </c>
      <c r="BD922" s="19">
        <f t="shared" si="491"/>
        <v>6.133333333333324E-2</v>
      </c>
      <c r="BE922" s="19">
        <f t="shared" si="492"/>
        <v>1</v>
      </c>
      <c r="BF922" s="19" t="str">
        <f t="shared" si="493"/>
        <v>-</v>
      </c>
      <c r="BG922" s="20">
        <v>7.96</v>
      </c>
      <c r="BH922" s="20">
        <v>0.36</v>
      </c>
      <c r="BI922" s="20"/>
      <c r="BJ922" s="20"/>
      <c r="BK922" s="21"/>
      <c r="BL922" s="20"/>
      <c r="BM922" s="18" t="str">
        <f t="shared" si="494"/>
        <v>ATENDE</v>
      </c>
      <c r="BN922" s="18" t="str">
        <f t="shared" si="495"/>
        <v>ATENDE</v>
      </c>
      <c r="BO922" s="18" t="str">
        <f t="shared" si="496"/>
        <v>ATENDE</v>
      </c>
      <c r="BP922" s="18" t="str">
        <f t="shared" si="497"/>
        <v>ATENDE</v>
      </c>
      <c r="BQ922" s="22" t="str">
        <f t="shared" si="498"/>
        <v>C5</v>
      </c>
      <c r="BR922" s="22" t="str">
        <f t="shared" si="486"/>
        <v>P6</v>
      </c>
      <c r="BS922" s="23">
        <f t="shared" si="499"/>
        <v>0.93666666666666654</v>
      </c>
      <c r="BT922" s="20">
        <v>5.81</v>
      </c>
      <c r="BU922" s="20">
        <v>1.76</v>
      </c>
      <c r="BV922" s="132">
        <f>IF(BR922="-","-",_xlfn.XLOOKUP(BR922,ABNT5101!$B$4:$B$9,ABNT5101!$C$4:$C$9))</f>
        <v>3</v>
      </c>
      <c r="BW922" s="132">
        <f>IF(BR922="-","-",_xlfn.XLOOKUP(BR922,ABNT5101!$B$4:$B$9,ABNT5101!$D$4:$D$9))</f>
        <v>0.6</v>
      </c>
      <c r="BX922" s="18" t="str">
        <f t="shared" si="500"/>
        <v>ATENDE</v>
      </c>
      <c r="BY922" s="18" t="str">
        <f t="shared" si="501"/>
        <v>ATENDE</v>
      </c>
      <c r="BZ922" s="18" t="str">
        <f t="shared" si="502"/>
        <v>ATENDE</v>
      </c>
      <c r="CA922" s="22" t="str">
        <f t="shared" si="508"/>
        <v>P6</v>
      </c>
      <c r="CB922" s="23">
        <f t="shared" si="503"/>
        <v>0.32333333333333347</v>
      </c>
      <c r="CC922" s="22">
        <v>3.97</v>
      </c>
      <c r="CD922" s="22">
        <v>2.2200000000000002</v>
      </c>
      <c r="CE922" s="130">
        <f>IF(CA922="-","-",_xlfn.XLOOKUP(CA922,ABNT5101!$B$4:$B$9,ABNT5101!$C$4:$C$9))</f>
        <v>3</v>
      </c>
      <c r="CF922" s="130">
        <f>IF(CA922="-","-",_xlfn.XLOOKUP(CA922,ABNT5101!$B$4:$B$9,ABNT5101!$D$4:$D$9))</f>
        <v>0.6</v>
      </c>
      <c r="CG922" s="18" t="str">
        <f t="shared" si="504"/>
        <v>ATENDE</v>
      </c>
      <c r="CH922" s="18" t="str">
        <f t="shared" si="505"/>
        <v>ATENDE</v>
      </c>
      <c r="CI922" s="18" t="str">
        <f t="shared" si="506"/>
        <v>ATENDE</v>
      </c>
      <c r="CJ922" s="133" t="str">
        <f>_xlfn.XLOOKUP(CK922,'Banco de dados'!$B:$B,'Banco de dados'!$D:$D)</f>
        <v>TECNOWATT</v>
      </c>
      <c r="CK922" s="25" t="s">
        <v>824</v>
      </c>
      <c r="CL922" s="24" t="str">
        <f>_xlfn.XLOOKUP(CK922,'Banco de dados'!$B:$B,'Banco de dados'!$E:$E)</f>
        <v>SIGSAGPTLRRSSNDL_30W_38IBBRS
1-10C1MUN6.5</v>
      </c>
      <c r="CM922" s="24"/>
      <c r="CN922" s="24">
        <f>IF(CM922="-","-",_xlfn.XLOOKUP(CM922,'Banco de dados'!$B:$B,'Banco de dados'!$E:$E))</f>
        <v>0</v>
      </c>
      <c r="CO922" s="26">
        <f t="shared" si="509"/>
        <v>1</v>
      </c>
      <c r="CP922" s="24">
        <f>_xlfn.XLOOKUP(CK922,'Banco de dados'!$B:$B,'Banco de dados'!$H:$H)</f>
        <v>30</v>
      </c>
      <c r="CQ922" s="24" t="e">
        <f>_xlfn.XLOOKUP(CM922,'Banco de dados'!$B:$B,'Banco de dados'!$H:$H)</f>
        <v>#N/A</v>
      </c>
      <c r="CR922" s="24">
        <f>_xlfn.XLOOKUP(CK922,'Banco de dados'!$B:$B,'Banco de dados'!$F:$F)</f>
        <v>5266</v>
      </c>
      <c r="CS922" s="24">
        <f>_xlfn.XLOOKUP(CM922,'Banco de dados'!$B:$B,'Banco de dados'!$F:$F)</f>
        <v>0</v>
      </c>
      <c r="CT922" s="25">
        <v>0</v>
      </c>
      <c r="CU922" s="25"/>
      <c r="CV922" s="24" t="str">
        <f>IF(AI922&lt;=0.5,"Curto I",IF(AND(AI922&gt;='Braços de IP'!$B$9,AI922&lt;='Braços de IP'!$D$9),'Braços de IP'!$E$9,IF(AND(AI922&gt;='Braços de IP'!$B$10,AI922&lt;='Braços de IP'!$D$10),'Braços de IP'!$E$10,IF(AND(AI922&gt;='Braços de IP'!$B$11,AI922&lt;='Braços de IP'!$D$11),'Braços de IP'!$E$11,IF(AND(AI922&gt;='Braços de IP'!$B$12,AI922&lt;='Braços de IP'!$D$12),'Braços de IP'!$E$12,IF(AND(AI922&gt;='Braços de IP'!$B$13,AI922&lt;='Braços de IP'!$D$13),'Braços de IP'!$E$13,IF(AND(AI922&gt;='Braços de IP'!$B$14,AI922&lt;='Braços de IP'!$D$14),'Braços de IP'!$E$14,"ERRO")))))))</f>
        <v>Curto II</v>
      </c>
      <c r="CW922" s="25"/>
      <c r="CX922" s="24" t="str">
        <f>IF($CW922="","",VLOOKUP($CW922,'Braços de IP'!$E$9:$I$15,2,0))</f>
        <v/>
      </c>
      <c r="CY922" s="27" t="str">
        <f>IF($CW922="","",VLOOKUP($CW922,'Braços de IP'!$E$9:$I$15,5,0))</f>
        <v/>
      </c>
      <c r="CZ922" s="24"/>
      <c r="DA922" s="24"/>
      <c r="DB922" s="24"/>
      <c r="DC922" s="24"/>
      <c r="DD922" s="24"/>
      <c r="DE922" s="24"/>
      <c r="DF922" s="28">
        <f t="shared" si="510"/>
        <v>30</v>
      </c>
      <c r="DG922" s="29">
        <f t="shared" si="511"/>
        <v>100</v>
      </c>
      <c r="DH922" s="28">
        <f t="shared" si="512"/>
        <v>130</v>
      </c>
      <c r="DI922" s="30">
        <f t="shared" si="513"/>
        <v>0.7</v>
      </c>
      <c r="DJ922" s="31"/>
      <c r="DK922" s="32"/>
      <c r="DL922" s="15" t="s">
        <v>141</v>
      </c>
      <c r="DM922" s="15"/>
      <c r="DO922" s="33">
        <f t="shared" si="514"/>
        <v>0.74358974358974361</v>
      </c>
    </row>
    <row r="923" spans="3:119" ht="15.75" hidden="1" customHeight="1" x14ac:dyDescent="0.3">
      <c r="C923" t="s">
        <v>1006</v>
      </c>
      <c r="D923" s="15">
        <v>308</v>
      </c>
      <c r="E923" s="15" t="s">
        <v>132</v>
      </c>
      <c r="F923" s="15" t="s">
        <v>481</v>
      </c>
      <c r="G923" s="15">
        <v>-30.057473389999998</v>
      </c>
      <c r="H923" s="15">
        <v>-50.164351670000002</v>
      </c>
      <c r="I923" s="15" t="s">
        <v>154</v>
      </c>
      <c r="J923" s="15" t="s">
        <v>135</v>
      </c>
      <c r="K923" s="15" t="s">
        <v>136</v>
      </c>
      <c r="L923" s="15" t="s">
        <v>148</v>
      </c>
      <c r="M923" s="15">
        <v>250</v>
      </c>
      <c r="N923" s="15">
        <v>30</v>
      </c>
      <c r="O923" s="15">
        <v>0</v>
      </c>
      <c r="P923" s="15">
        <f t="shared" si="507"/>
        <v>500</v>
      </c>
      <c r="Q923" s="20">
        <v>2</v>
      </c>
      <c r="R923" s="16">
        <v>3.5</v>
      </c>
      <c r="S923" s="16">
        <v>7</v>
      </c>
      <c r="T923" s="15"/>
      <c r="U923" s="15"/>
      <c r="V923" s="15">
        <v>0</v>
      </c>
      <c r="W923" s="15">
        <v>3.5</v>
      </c>
      <c r="X923" s="15">
        <v>0</v>
      </c>
      <c r="Y923" s="15">
        <v>0</v>
      </c>
      <c r="Z923" s="15">
        <v>0</v>
      </c>
      <c r="AA923" s="15">
        <v>0</v>
      </c>
      <c r="AB923" s="15">
        <v>0</v>
      </c>
      <c r="AC923" s="134" t="s">
        <v>1010</v>
      </c>
      <c r="AD923" s="15" t="s">
        <v>139</v>
      </c>
      <c r="AE923" s="15">
        <v>36.5</v>
      </c>
      <c r="AF923" s="15">
        <v>8</v>
      </c>
      <c r="AG923" s="15">
        <v>1</v>
      </c>
      <c r="AH923" s="15">
        <v>5.5</v>
      </c>
      <c r="AI923" s="15">
        <v>1.3</v>
      </c>
      <c r="AJ923" s="16">
        <f t="shared" si="487"/>
        <v>-4.2</v>
      </c>
      <c r="AK923" s="16" t="s">
        <v>135</v>
      </c>
      <c r="AL923" s="16" t="s">
        <v>135</v>
      </c>
      <c r="AM923" s="15" t="s">
        <v>140</v>
      </c>
      <c r="AN923" s="16">
        <f t="shared" si="488"/>
        <v>3</v>
      </c>
      <c r="AO923" s="16">
        <v>0</v>
      </c>
      <c r="AP923" s="16">
        <v>0</v>
      </c>
      <c r="AQ923" s="16">
        <v>0</v>
      </c>
      <c r="AR923" s="16">
        <v>0</v>
      </c>
      <c r="AS923" s="16">
        <v>0</v>
      </c>
      <c r="AT923" s="16" t="s">
        <v>135</v>
      </c>
      <c r="AU923" s="17">
        <f t="shared" si="489"/>
        <v>0</v>
      </c>
      <c r="AV923" s="17"/>
      <c r="AW923" s="17">
        <f>VLOOKUP(I923,ABNT5101!$I$3:$J$9,2)</f>
        <v>10</v>
      </c>
      <c r="AX923" s="17">
        <f>VLOOKUP(I923,ABNT5101!$I$3:$M$9,5)</f>
        <v>0.18</v>
      </c>
      <c r="AY923" s="131" t="str">
        <f>_xlfn.XLOOKUP(I923,ABNT5101!$I:$I,ABNT5101!$L:$L)</f>
        <v>-</v>
      </c>
      <c r="AZ923" s="131">
        <f>_xlfn.XLOOKUP(I923,ABNT5101!$I:$I,ABNT5101!M:M)</f>
        <v>0.18</v>
      </c>
      <c r="BA923" s="131" t="str">
        <f>_xlfn.XLOOKUP(I923,ABNT5101!$I:$I,ABNT5101!N:N)</f>
        <v>-</v>
      </c>
      <c r="BB923" s="131">
        <f>_xlfn.XLOOKUP(I923,ABNT5101!$I:$I,ABNT5101!O:O)</f>
        <v>16</v>
      </c>
      <c r="BC923" s="18" t="str">
        <f t="shared" si="490"/>
        <v>ATENDE</v>
      </c>
      <c r="BD923" s="19">
        <f t="shared" si="491"/>
        <v>0.17599999999999993</v>
      </c>
      <c r="BE923" s="19">
        <f t="shared" si="492"/>
        <v>3.1111111111111116</v>
      </c>
      <c r="BF923" s="19" t="str">
        <f t="shared" si="493"/>
        <v>-</v>
      </c>
      <c r="BG923" s="20">
        <v>11.76</v>
      </c>
      <c r="BH923" s="20">
        <v>0.74</v>
      </c>
      <c r="BI923" s="20"/>
      <c r="BJ923" s="20"/>
      <c r="BK923" s="21"/>
      <c r="BL923" s="20"/>
      <c r="BM923" s="18" t="str">
        <f t="shared" si="494"/>
        <v>ATENDE</v>
      </c>
      <c r="BN923" s="18" t="str">
        <f t="shared" si="495"/>
        <v>ATENDE</v>
      </c>
      <c r="BO923" s="18" t="str">
        <f t="shared" si="496"/>
        <v>ATENDE</v>
      </c>
      <c r="BP923" s="18" t="str">
        <f t="shared" si="497"/>
        <v>ATENDE</v>
      </c>
      <c r="BQ923" s="22" t="str">
        <f t="shared" si="498"/>
        <v>C4</v>
      </c>
      <c r="BR923" s="22" t="str">
        <f t="shared" si="486"/>
        <v>P6</v>
      </c>
      <c r="BS923" s="23">
        <f t="shared" si="499"/>
        <v>2.73</v>
      </c>
      <c r="BT923" s="20">
        <v>11.19</v>
      </c>
      <c r="BU923" s="20">
        <v>4.6100000000000003</v>
      </c>
      <c r="BV923" s="132">
        <f>IF(BR923="-","-",_xlfn.XLOOKUP(BR923,ABNT5101!$B$4:$B$9,ABNT5101!$C$4:$C$9))</f>
        <v>3</v>
      </c>
      <c r="BW923" s="132">
        <f>IF(BR923="-","-",_xlfn.XLOOKUP(BR923,ABNT5101!$B$4:$B$9,ABNT5101!$D$4:$D$9))</f>
        <v>0.6</v>
      </c>
      <c r="BX923" s="18" t="str">
        <f t="shared" si="500"/>
        <v>ATENDE</v>
      </c>
      <c r="BY923" s="18" t="str">
        <f t="shared" si="501"/>
        <v>ATENDE</v>
      </c>
      <c r="BZ923" s="18" t="str">
        <f t="shared" si="502"/>
        <v>ATENDE</v>
      </c>
      <c r="CA923" s="22" t="str">
        <f t="shared" si="508"/>
        <v>P6</v>
      </c>
      <c r="CB923" s="23">
        <f t="shared" si="503"/>
        <v>2.7333333333333329</v>
      </c>
      <c r="CC923" s="22">
        <v>11.2</v>
      </c>
      <c r="CD923" s="22">
        <v>4.5599999999999996</v>
      </c>
      <c r="CE923" s="130">
        <f>IF(CA923="-","-",_xlfn.XLOOKUP(CA923,ABNT5101!$B$4:$B$9,ABNT5101!$C$4:$C$9))</f>
        <v>3</v>
      </c>
      <c r="CF923" s="130">
        <f>IF(CA923="-","-",_xlfn.XLOOKUP(CA923,ABNT5101!$B$4:$B$9,ABNT5101!$D$4:$D$9))</f>
        <v>0.6</v>
      </c>
      <c r="CG923" s="18" t="str">
        <f t="shared" si="504"/>
        <v>ATENDE</v>
      </c>
      <c r="CH923" s="18" t="str">
        <f t="shared" si="505"/>
        <v>ATENDE</v>
      </c>
      <c r="CI923" s="18" t="str">
        <f t="shared" si="506"/>
        <v>ATENDE</v>
      </c>
      <c r="CJ923" s="133" t="str">
        <f>_xlfn.XLOOKUP(CK923,'Banco de dados'!$B:$B,'Banco de dados'!$D:$D)</f>
        <v>LEDSTAR</v>
      </c>
      <c r="CK923" s="25" t="s">
        <v>711</v>
      </c>
      <c r="CL923" s="24" t="str">
        <f>_xlfn.XLOOKUP(CK923,'Banco de dados'!$B:$B,'Banco de dados'!$E:$E)</f>
        <v>LUM LED SL VT 9.1 44W</v>
      </c>
      <c r="CM923" s="24"/>
      <c r="CN923" s="24">
        <f>IF(CM923="-","-",_xlfn.XLOOKUP(CM923,'Banco de dados'!$B:$B,'Banco de dados'!$E:$E))</f>
        <v>0</v>
      </c>
      <c r="CO923" s="26">
        <f t="shared" si="509"/>
        <v>1</v>
      </c>
      <c r="CP923" s="24">
        <f>_xlfn.XLOOKUP(CK923,'Banco de dados'!$B:$B,'Banco de dados'!$H:$H)</f>
        <v>44</v>
      </c>
      <c r="CQ923" s="24">
        <f>_xlfn.XLOOKUP(CM923,'Banco de dados'!$B:$B,'Banco de dados'!$H:$H)</f>
        <v>0</v>
      </c>
      <c r="CR923" s="24">
        <f>_xlfn.XLOOKUP(CK923,'Banco de dados'!$B:$B,'Banco de dados'!$F:$F)</f>
        <v>7657.99</v>
      </c>
      <c r="CS923" s="24">
        <f>_xlfn.XLOOKUP(CM923,'Banco de dados'!$B:$B,'Banco de dados'!$F:$F)</f>
        <v>0</v>
      </c>
      <c r="CT923" s="25">
        <v>0</v>
      </c>
      <c r="CU923" s="25"/>
      <c r="CV923" s="24" t="str">
        <f>IF(AI923&lt;=0.5,"Curto I",IF(AND(AI923&gt;='Braços de IP'!$B$9,AI923&lt;='Braços de IP'!$D$9),'Braços de IP'!$E$9,IF(AND(AI923&gt;='Braços de IP'!$B$10,AI923&lt;='Braços de IP'!$D$10),'Braços de IP'!$E$10,IF(AND(AI923&gt;='Braços de IP'!$B$11,AI923&lt;='Braços de IP'!$D$11),'Braços de IP'!$E$11,IF(AND(AI923&gt;='Braços de IP'!$B$12,AI923&lt;='Braços de IP'!$D$12),'Braços de IP'!$E$12,IF(AND(AI923&gt;='Braços de IP'!$B$13,AI923&lt;='Braços de IP'!$D$13),'Braços de IP'!$E$13,IF(AND(AI923&gt;='Braços de IP'!$B$14,AI923&lt;='Braços de IP'!$D$14),'Braços de IP'!$E$14,"ERRO")))))))</f>
        <v>Curto II</v>
      </c>
      <c r="CW923" s="25"/>
      <c r="CX923" s="24" t="str">
        <f>IF($CW923="","",VLOOKUP($CW923,'Braços de IP'!$E$9:$I$15,2,0))</f>
        <v/>
      </c>
      <c r="CY923" s="27" t="str">
        <f>IF($CW923="","",VLOOKUP($CW923,'Braços de IP'!$E$9:$I$15,5,0))</f>
        <v/>
      </c>
      <c r="CZ923" s="24"/>
      <c r="DA923" s="24"/>
      <c r="DB923" s="24"/>
      <c r="DC923" s="24"/>
      <c r="DD923" s="24"/>
      <c r="DE923" s="24"/>
      <c r="DF923" s="28">
        <f t="shared" si="510"/>
        <v>44</v>
      </c>
      <c r="DG923" s="29">
        <f t="shared" si="511"/>
        <v>250</v>
      </c>
      <c r="DH923" s="28">
        <f t="shared" si="512"/>
        <v>294</v>
      </c>
      <c r="DI923" s="30">
        <f t="shared" si="513"/>
        <v>0.82400000000000007</v>
      </c>
      <c r="DJ923" s="31"/>
      <c r="DK923" s="32"/>
      <c r="DL923" s="15" t="s">
        <v>141</v>
      </c>
      <c r="DM923" s="15"/>
      <c r="DO923" s="33">
        <f t="shared" si="514"/>
        <v>0.84285714285714286</v>
      </c>
    </row>
    <row r="924" spans="3:119" ht="15.75" hidden="1" customHeight="1" x14ac:dyDescent="0.3">
      <c r="C924" t="s">
        <v>1006</v>
      </c>
      <c r="D924" s="15">
        <v>308</v>
      </c>
      <c r="E924" s="15" t="s">
        <v>132</v>
      </c>
      <c r="F924" s="15" t="s">
        <v>481</v>
      </c>
      <c r="G924" s="15">
        <v>-30.057473389999998</v>
      </c>
      <c r="H924" s="15">
        <v>-50.164351670000002</v>
      </c>
      <c r="I924" s="15" t="s">
        <v>154</v>
      </c>
      <c r="J924" s="15" t="s">
        <v>135</v>
      </c>
      <c r="K924" s="15" t="s">
        <v>136</v>
      </c>
      <c r="L924" s="15" t="s">
        <v>148</v>
      </c>
      <c r="M924" s="15">
        <v>250</v>
      </c>
      <c r="N924" s="15">
        <v>30</v>
      </c>
      <c r="O924" s="15">
        <v>0</v>
      </c>
      <c r="P924" s="15">
        <f t="shared" si="507"/>
        <v>500</v>
      </c>
      <c r="Q924" s="20">
        <v>2</v>
      </c>
      <c r="R924" s="16">
        <v>3.5</v>
      </c>
      <c r="S924" s="16">
        <v>7</v>
      </c>
      <c r="T924" s="15"/>
      <c r="U924" s="15"/>
      <c r="V924" s="15">
        <v>0</v>
      </c>
      <c r="W924" s="15">
        <v>3.5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34" t="s">
        <v>1010</v>
      </c>
      <c r="AD924" s="15" t="s">
        <v>139</v>
      </c>
      <c r="AE924" s="15">
        <v>36.5</v>
      </c>
      <c r="AF924" s="15">
        <v>8</v>
      </c>
      <c r="AG924" s="15">
        <v>1</v>
      </c>
      <c r="AH924" s="15">
        <v>5.5</v>
      </c>
      <c r="AI924" s="15">
        <v>1.3</v>
      </c>
      <c r="AJ924" s="16">
        <f t="shared" si="487"/>
        <v>-4.2</v>
      </c>
      <c r="AK924" s="16" t="s">
        <v>135</v>
      </c>
      <c r="AL924" s="16" t="s">
        <v>135</v>
      </c>
      <c r="AM924" s="15" t="s">
        <v>140</v>
      </c>
      <c r="AN924" s="16">
        <f t="shared" si="488"/>
        <v>3</v>
      </c>
      <c r="AO924" s="16">
        <v>0</v>
      </c>
      <c r="AP924" s="16">
        <v>0</v>
      </c>
      <c r="AQ924" s="16">
        <v>0</v>
      </c>
      <c r="AR924" s="16">
        <v>0</v>
      </c>
      <c r="AS924" s="16">
        <v>0</v>
      </c>
      <c r="AT924" s="16" t="s">
        <v>135</v>
      </c>
      <c r="AU924" s="17">
        <f t="shared" si="489"/>
        <v>0</v>
      </c>
      <c r="AV924" s="17"/>
      <c r="AW924" s="17">
        <f>VLOOKUP(I924,ABNT5101!$I$3:$J$9,2)</f>
        <v>10</v>
      </c>
      <c r="AX924" s="17">
        <f>VLOOKUP(I924,ABNT5101!$I$3:$M$9,5)</f>
        <v>0.18</v>
      </c>
      <c r="AY924" s="131" t="str">
        <f>_xlfn.XLOOKUP(I924,ABNT5101!$I:$I,ABNT5101!$L:$L)</f>
        <v>-</v>
      </c>
      <c r="AZ924" s="131">
        <f>_xlfn.XLOOKUP(I924,ABNT5101!$I:$I,ABNT5101!M:M)</f>
        <v>0.18</v>
      </c>
      <c r="BA924" s="131" t="str">
        <f>_xlfn.XLOOKUP(I924,ABNT5101!$I:$I,ABNT5101!N:N)</f>
        <v>-</v>
      </c>
      <c r="BB924" s="131">
        <f>_xlfn.XLOOKUP(I924,ABNT5101!$I:$I,ABNT5101!O:O)</f>
        <v>16</v>
      </c>
      <c r="BC924" s="18" t="str">
        <f t="shared" si="490"/>
        <v>ATENDE</v>
      </c>
      <c r="BD924" s="19">
        <f t="shared" si="491"/>
        <v>3.2000000000000028E-2</v>
      </c>
      <c r="BE924" s="19">
        <f t="shared" si="492"/>
        <v>2.9444444444444442</v>
      </c>
      <c r="BF924" s="19" t="str">
        <f t="shared" si="493"/>
        <v>-</v>
      </c>
      <c r="BG924" s="20">
        <v>10.32</v>
      </c>
      <c r="BH924" s="20">
        <v>0.71</v>
      </c>
      <c r="BI924" s="20"/>
      <c r="BJ924" s="20"/>
      <c r="BK924" s="21"/>
      <c r="BL924" s="20"/>
      <c r="BM924" s="18" t="str">
        <f t="shared" si="494"/>
        <v>ATENDE</v>
      </c>
      <c r="BN924" s="18" t="str">
        <f t="shared" si="495"/>
        <v>ATENDE</v>
      </c>
      <c r="BO924" s="18" t="str">
        <f t="shared" si="496"/>
        <v>ATENDE</v>
      </c>
      <c r="BP924" s="18" t="str">
        <f t="shared" si="497"/>
        <v>ATENDE</v>
      </c>
      <c r="BQ924" s="22" t="str">
        <f t="shared" si="498"/>
        <v>C4</v>
      </c>
      <c r="BR924" s="22" t="str">
        <f t="shared" si="486"/>
        <v>P6</v>
      </c>
      <c r="BS924" s="23">
        <f t="shared" si="499"/>
        <v>2.2833333333333332</v>
      </c>
      <c r="BT924" s="20">
        <v>9.85</v>
      </c>
      <c r="BU924" s="20">
        <v>5.89</v>
      </c>
      <c r="BV924" s="132">
        <f>IF(BR924="-","-",_xlfn.XLOOKUP(BR924,ABNT5101!$B$4:$B$9,ABNT5101!$C$4:$C$9))</f>
        <v>3</v>
      </c>
      <c r="BW924" s="132">
        <f>IF(BR924="-","-",_xlfn.XLOOKUP(BR924,ABNT5101!$B$4:$B$9,ABNT5101!$D$4:$D$9))</f>
        <v>0.6</v>
      </c>
      <c r="BX924" s="18" t="str">
        <f t="shared" si="500"/>
        <v>ATENDE</v>
      </c>
      <c r="BY924" s="18" t="str">
        <f t="shared" si="501"/>
        <v>ATENDE</v>
      </c>
      <c r="BZ924" s="18" t="str">
        <f t="shared" si="502"/>
        <v>ATENDE</v>
      </c>
      <c r="CA924" s="22" t="str">
        <f t="shared" si="508"/>
        <v>P6</v>
      </c>
      <c r="CB924" s="23">
        <f t="shared" si="503"/>
        <v>2.2833333333333332</v>
      </c>
      <c r="CC924" s="22">
        <v>9.85</v>
      </c>
      <c r="CD924" s="22">
        <v>5.76</v>
      </c>
      <c r="CE924" s="130">
        <f>IF(CA924="-","-",_xlfn.XLOOKUP(CA924,ABNT5101!$B$4:$B$9,ABNT5101!$C$4:$C$9))</f>
        <v>3</v>
      </c>
      <c r="CF924" s="130">
        <f>IF(CA924="-","-",_xlfn.XLOOKUP(CA924,ABNT5101!$B$4:$B$9,ABNT5101!$D$4:$D$9))</f>
        <v>0.6</v>
      </c>
      <c r="CG924" s="18" t="str">
        <f t="shared" si="504"/>
        <v>ATENDE</v>
      </c>
      <c r="CH924" s="18" t="str">
        <f t="shared" si="505"/>
        <v>ATENDE</v>
      </c>
      <c r="CI924" s="18" t="str">
        <f t="shared" si="506"/>
        <v>ATENDE</v>
      </c>
      <c r="CJ924" s="133" t="str">
        <f>_xlfn.XLOOKUP(CK924,'Banco de dados'!$B:$B,'Banco de dados'!$D:$D)</f>
        <v>SX LIGHTING</v>
      </c>
      <c r="CK924" s="25" t="s">
        <v>803</v>
      </c>
      <c r="CL924" s="24" t="str">
        <f>_xlfn.XLOOKUP(CK924,'Banco de dados'!$B:$B,'Banco de dados'!$E:$E)</f>
        <v>SXINEVO040K40L12CZF7PHF</v>
      </c>
      <c r="CM924" s="24"/>
      <c r="CN924" s="24" t="e">
        <f>IF(CM924="-","-",_xlfn.XLOOKUP(CM924,'Banco de dados'!$B:$B,'Banco de dados'!$E:$E))</f>
        <v>#N/A</v>
      </c>
      <c r="CO924" s="26">
        <f t="shared" si="509"/>
        <v>1</v>
      </c>
      <c r="CP924" s="24">
        <f>_xlfn.XLOOKUP(CK924,'Banco de dados'!$B:$B,'Banco de dados'!$H:$H)</f>
        <v>39</v>
      </c>
      <c r="CQ924" s="24">
        <f>_xlfn.XLOOKUP(CM924,'Banco de dados'!$B:$B,'Banco de dados'!$H:$H)</f>
        <v>0</v>
      </c>
      <c r="CR924" s="24">
        <f>_xlfn.XLOOKUP(CK924,'Banco de dados'!$B:$B,'Banco de dados'!$F:$F)</f>
        <v>6552</v>
      </c>
      <c r="CS924" s="24">
        <f>_xlfn.XLOOKUP(CM924,'Banco de dados'!$B:$B,'Banco de dados'!$F:$F)</f>
        <v>0</v>
      </c>
      <c r="CT924" s="25">
        <v>0</v>
      </c>
      <c r="CU924" s="25"/>
      <c r="CV924" s="24" t="str">
        <f>IF(AI924&lt;=0.5,"Curto I",IF(AND(AI924&gt;='Braços de IP'!$B$9,AI924&lt;='Braços de IP'!$D$9),'Braços de IP'!$E$9,IF(AND(AI924&gt;='Braços de IP'!$B$10,AI924&lt;='Braços de IP'!$D$10),'Braços de IP'!$E$10,IF(AND(AI924&gt;='Braços de IP'!$B$11,AI924&lt;='Braços de IP'!$D$11),'Braços de IP'!$E$11,IF(AND(AI924&gt;='Braços de IP'!$B$12,AI924&lt;='Braços de IP'!$D$12),'Braços de IP'!$E$12,IF(AND(AI924&gt;='Braços de IP'!$B$13,AI924&lt;='Braços de IP'!$D$13),'Braços de IP'!$E$13,IF(AND(AI924&gt;='Braços de IP'!$B$14,AI924&lt;='Braços de IP'!$D$14),'Braços de IP'!$E$14,"ERRO")))))))</f>
        <v>Curto II</v>
      </c>
      <c r="CW924" s="25"/>
      <c r="CX924" s="24" t="str">
        <f>IF($CW924="","",VLOOKUP($CW924,'Braços de IP'!$E$9:$I$15,2,0))</f>
        <v/>
      </c>
      <c r="CY924" s="27" t="str">
        <f>IF($CW924="","",VLOOKUP($CW924,'Braços de IP'!$E$9:$I$15,5,0))</f>
        <v/>
      </c>
      <c r="CZ924" s="24"/>
      <c r="DA924" s="24"/>
      <c r="DB924" s="24"/>
      <c r="DC924" s="24"/>
      <c r="DD924" s="24"/>
      <c r="DE924" s="24"/>
      <c r="DF924" s="28">
        <f t="shared" si="510"/>
        <v>39</v>
      </c>
      <c r="DG924" s="29">
        <f t="shared" si="511"/>
        <v>250</v>
      </c>
      <c r="DH924" s="28">
        <f t="shared" si="512"/>
        <v>289</v>
      </c>
      <c r="DI924" s="30">
        <f t="shared" si="513"/>
        <v>0.84399999999999997</v>
      </c>
      <c r="DJ924" s="31"/>
      <c r="DK924" s="32"/>
      <c r="DL924" s="15" t="s">
        <v>141</v>
      </c>
      <c r="DM924" s="15"/>
      <c r="DO924" s="33">
        <f t="shared" si="514"/>
        <v>0.86071428571428577</v>
      </c>
    </row>
    <row r="925" spans="3:119" ht="15.75" hidden="1" customHeight="1" x14ac:dyDescent="0.3">
      <c r="C925" t="s">
        <v>1006</v>
      </c>
      <c r="D925" s="15">
        <v>308</v>
      </c>
      <c r="E925" s="15" t="s">
        <v>132</v>
      </c>
      <c r="F925" s="15" t="s">
        <v>481</v>
      </c>
      <c r="G925" s="15">
        <v>-30.057473389999998</v>
      </c>
      <c r="H925" s="15">
        <v>-50.164351670000002</v>
      </c>
      <c r="I925" s="15" t="s">
        <v>154</v>
      </c>
      <c r="J925" s="15" t="s">
        <v>135</v>
      </c>
      <c r="K925" s="15" t="s">
        <v>136</v>
      </c>
      <c r="L925" s="15" t="s">
        <v>148</v>
      </c>
      <c r="M925" s="15">
        <v>250</v>
      </c>
      <c r="N925" s="15">
        <v>30</v>
      </c>
      <c r="O925" s="15">
        <v>0</v>
      </c>
      <c r="P925" s="15">
        <f t="shared" si="507"/>
        <v>500</v>
      </c>
      <c r="Q925" s="20">
        <v>2</v>
      </c>
      <c r="R925" s="16">
        <v>3.5</v>
      </c>
      <c r="S925" s="16">
        <v>7</v>
      </c>
      <c r="T925" s="15"/>
      <c r="U925" s="15"/>
      <c r="V925" s="15">
        <v>0</v>
      </c>
      <c r="W925" s="15">
        <v>3.5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34" t="s">
        <v>1010</v>
      </c>
      <c r="AD925" s="15" t="s">
        <v>139</v>
      </c>
      <c r="AE925" s="15">
        <v>36.5</v>
      </c>
      <c r="AF925" s="15">
        <v>8</v>
      </c>
      <c r="AG925" s="15">
        <v>1</v>
      </c>
      <c r="AH925" s="15">
        <v>5.5</v>
      </c>
      <c r="AI925" s="15">
        <v>1.3</v>
      </c>
      <c r="AJ925" s="16">
        <f t="shared" si="487"/>
        <v>-4.2</v>
      </c>
      <c r="AK925" s="16" t="s">
        <v>135</v>
      </c>
      <c r="AL925" s="16" t="s">
        <v>135</v>
      </c>
      <c r="AM925" s="15" t="s">
        <v>140</v>
      </c>
      <c r="AN925" s="16">
        <f t="shared" si="488"/>
        <v>3</v>
      </c>
      <c r="AO925" s="16">
        <v>0</v>
      </c>
      <c r="AP925" s="16">
        <v>0</v>
      </c>
      <c r="AQ925" s="16">
        <v>0</v>
      </c>
      <c r="AR925" s="16">
        <v>0</v>
      </c>
      <c r="AS925" s="16">
        <v>0</v>
      </c>
      <c r="AT925" s="16" t="s">
        <v>135</v>
      </c>
      <c r="AU925" s="17">
        <f t="shared" si="489"/>
        <v>0</v>
      </c>
      <c r="AV925" s="17"/>
      <c r="AW925" s="17">
        <f>VLOOKUP(I925,ABNT5101!$I$3:$J$9,2)</f>
        <v>10</v>
      </c>
      <c r="AX925" s="17">
        <f>VLOOKUP(I925,ABNT5101!$I$3:$M$9,5)</f>
        <v>0.18</v>
      </c>
      <c r="AY925" s="131" t="str">
        <f>_xlfn.XLOOKUP(I925,ABNT5101!$I:$I,ABNT5101!$L:$L)</f>
        <v>-</v>
      </c>
      <c r="AZ925" s="131">
        <f>_xlfn.XLOOKUP(I925,ABNT5101!$I:$I,ABNT5101!M:M)</f>
        <v>0.18</v>
      </c>
      <c r="BA925" s="131" t="str">
        <f>_xlfn.XLOOKUP(I925,ABNT5101!$I:$I,ABNT5101!N:N)</f>
        <v>-</v>
      </c>
      <c r="BB925" s="131">
        <f>_xlfn.XLOOKUP(I925,ABNT5101!$I:$I,ABNT5101!O:O)</f>
        <v>16</v>
      </c>
      <c r="BC925" s="18" t="str">
        <f t="shared" si="490"/>
        <v>ATENDE</v>
      </c>
      <c r="BD925" s="19">
        <f t="shared" si="491"/>
        <v>7.8999999999999959E-2</v>
      </c>
      <c r="BE925" s="19">
        <f t="shared" si="492"/>
        <v>3.5000000000000009</v>
      </c>
      <c r="BF925" s="19" t="str">
        <f t="shared" si="493"/>
        <v>-</v>
      </c>
      <c r="BG925" s="20">
        <v>10.79</v>
      </c>
      <c r="BH925" s="20">
        <v>0.81</v>
      </c>
      <c r="BI925" s="20"/>
      <c r="BJ925" s="20"/>
      <c r="BK925" s="21"/>
      <c r="BL925" s="20"/>
      <c r="BM925" s="18" t="str">
        <f t="shared" si="494"/>
        <v>ATENDE</v>
      </c>
      <c r="BN925" s="18" t="str">
        <f t="shared" si="495"/>
        <v>ATENDE</v>
      </c>
      <c r="BO925" s="18" t="str">
        <f t="shared" si="496"/>
        <v>ATENDE</v>
      </c>
      <c r="BP925" s="18" t="str">
        <f t="shared" si="497"/>
        <v>ATENDE</v>
      </c>
      <c r="BQ925" s="22" t="str">
        <f t="shared" si="498"/>
        <v>C4</v>
      </c>
      <c r="BR925" s="22" t="str">
        <f t="shared" si="486"/>
        <v>P6</v>
      </c>
      <c r="BS925" s="23">
        <f t="shared" si="499"/>
        <v>3.5866666666666669</v>
      </c>
      <c r="BT925" s="20">
        <v>13.76</v>
      </c>
      <c r="BU925" s="20">
        <v>8.02</v>
      </c>
      <c r="BV925" s="132">
        <f>IF(BR925="-","-",_xlfn.XLOOKUP(BR925,ABNT5101!$B$4:$B$9,ABNT5101!$C$4:$C$9))</f>
        <v>3</v>
      </c>
      <c r="BW925" s="132">
        <f>IF(BR925="-","-",_xlfn.XLOOKUP(BR925,ABNT5101!$B$4:$B$9,ABNT5101!$D$4:$D$9))</f>
        <v>0.6</v>
      </c>
      <c r="BX925" s="18" t="str">
        <f t="shared" si="500"/>
        <v>ATENDE</v>
      </c>
      <c r="BY925" s="18" t="str">
        <f t="shared" si="501"/>
        <v>ATENDE</v>
      </c>
      <c r="BZ925" s="18" t="str">
        <f t="shared" si="502"/>
        <v>ATENDE</v>
      </c>
      <c r="CA925" s="22" t="str">
        <f t="shared" si="508"/>
        <v>P6</v>
      </c>
      <c r="CB925" s="23">
        <f t="shared" si="503"/>
        <v>3.58</v>
      </c>
      <c r="CC925" s="22">
        <v>13.74</v>
      </c>
      <c r="CD925" s="22">
        <v>7.88</v>
      </c>
      <c r="CE925" s="130">
        <f>IF(CA925="-","-",_xlfn.XLOOKUP(CA925,ABNT5101!$B$4:$B$9,ABNT5101!$C$4:$C$9))</f>
        <v>3</v>
      </c>
      <c r="CF925" s="130">
        <f>IF(CA925="-","-",_xlfn.XLOOKUP(CA925,ABNT5101!$B$4:$B$9,ABNT5101!$D$4:$D$9))</f>
        <v>0.6</v>
      </c>
      <c r="CG925" s="18" t="str">
        <f t="shared" si="504"/>
        <v>ATENDE</v>
      </c>
      <c r="CH925" s="18" t="str">
        <f t="shared" si="505"/>
        <v>ATENDE</v>
      </c>
      <c r="CI925" s="18" t="str">
        <f t="shared" si="506"/>
        <v>ATENDE</v>
      </c>
      <c r="CJ925" s="133" t="str">
        <f>_xlfn.XLOOKUP(CK925,'Banco de dados'!$B:$B,'Banco de dados'!$D:$D)</f>
        <v>TECNOWATT</v>
      </c>
      <c r="CK925" s="25" t="s">
        <v>828</v>
      </c>
      <c r="CL925" s="24" t="str">
        <f>_xlfn.XLOOKUP(CK925,'Banco de dados'!$B:$B,'Banco de dados'!$E:$E)</f>
        <v>SIGSAGPTLRRSSNDL_50W_61IBBRS
1-10C1MUN6.5</v>
      </c>
      <c r="CM925" s="24"/>
      <c r="CN925" s="24" t="e">
        <f>IF(CM925="-","-",_xlfn.XLOOKUP(CM925,'Banco de dados'!$B:$B,'Banco de dados'!$E:$E))</f>
        <v>#N/A</v>
      </c>
      <c r="CO925" s="26">
        <f t="shared" si="509"/>
        <v>1</v>
      </c>
      <c r="CP925" s="24">
        <f>_xlfn.XLOOKUP(CK925,'Banco de dados'!$B:$B,'Banco de dados'!$H:$H)</f>
        <v>50</v>
      </c>
      <c r="CQ925" s="24">
        <f>_xlfn.XLOOKUP(CM925,'Banco de dados'!$B:$B,'Banco de dados'!$H:$H)</f>
        <v>0</v>
      </c>
      <c r="CR925" s="24">
        <f>_xlfn.XLOOKUP(CK925,'Banco de dados'!$B:$B,'Banco de dados'!$F:$F)</f>
        <v>8163</v>
      </c>
      <c r="CS925" s="24">
        <f>_xlfn.XLOOKUP(CM925,'Banco de dados'!$B:$B,'Banco de dados'!$F:$F)</f>
        <v>0</v>
      </c>
      <c r="CT925" s="25">
        <v>0</v>
      </c>
      <c r="CU925" s="25"/>
      <c r="CV925" s="24" t="str">
        <f>IF(AI925&lt;=0.5,"Curto I",IF(AND(AI925&gt;='Braços de IP'!$B$9,AI925&lt;='Braços de IP'!$D$9),'Braços de IP'!$E$9,IF(AND(AI925&gt;='Braços de IP'!$B$10,AI925&lt;='Braços de IP'!$D$10),'Braços de IP'!$E$10,IF(AND(AI925&gt;='Braços de IP'!$B$11,AI925&lt;='Braços de IP'!$D$11),'Braços de IP'!$E$11,IF(AND(AI925&gt;='Braços de IP'!$B$12,AI925&lt;='Braços de IP'!$D$12),'Braços de IP'!$E$12,IF(AND(AI925&gt;='Braços de IP'!$B$13,AI925&lt;='Braços de IP'!$D$13),'Braços de IP'!$E$13,IF(AND(AI925&gt;='Braços de IP'!$B$14,AI925&lt;='Braços de IP'!$D$14),'Braços de IP'!$E$14,"ERRO")))))))</f>
        <v>Curto II</v>
      </c>
      <c r="CW925" s="25"/>
      <c r="CX925" s="24" t="str">
        <f>IF($CW925="","",VLOOKUP($CW925,'Braços de IP'!$E$9:$I$15,2,0))</f>
        <v/>
      </c>
      <c r="CY925" s="27" t="str">
        <f>IF($CW925="","",VLOOKUP($CW925,'Braços de IP'!$E$9:$I$15,5,0))</f>
        <v/>
      </c>
      <c r="CZ925" s="24"/>
      <c r="DA925" s="24"/>
      <c r="DB925" s="24"/>
      <c r="DC925" s="24"/>
      <c r="DD925" s="24"/>
      <c r="DE925" s="24"/>
      <c r="DF925" s="28">
        <f t="shared" si="510"/>
        <v>50</v>
      </c>
      <c r="DG925" s="29">
        <f t="shared" si="511"/>
        <v>250</v>
      </c>
      <c r="DH925" s="28">
        <f t="shared" si="512"/>
        <v>300</v>
      </c>
      <c r="DI925" s="30">
        <f t="shared" si="513"/>
        <v>0.8</v>
      </c>
      <c r="DJ925" s="31"/>
      <c r="DK925" s="32"/>
      <c r="DL925" s="15" t="s">
        <v>141</v>
      </c>
      <c r="DM925" s="15"/>
      <c r="DO925" s="33">
        <f t="shared" si="514"/>
        <v>0.8214285714285714</v>
      </c>
    </row>
    <row r="926" spans="3:119" ht="15.75" customHeight="1" x14ac:dyDescent="0.3">
      <c r="C926" t="s">
        <v>1006</v>
      </c>
      <c r="D926" s="15">
        <v>309</v>
      </c>
      <c r="E926" s="15" t="s">
        <v>164</v>
      </c>
      <c r="F926" s="15" t="s">
        <v>482</v>
      </c>
      <c r="G926" s="15">
        <v>-29.985152719999999</v>
      </c>
      <c r="H926" s="15">
        <v>-50.213820630000001</v>
      </c>
      <c r="I926" s="15" t="s">
        <v>134</v>
      </c>
      <c r="J926" s="15" t="s">
        <v>135</v>
      </c>
      <c r="K926" s="15">
        <v>0</v>
      </c>
      <c r="L926" s="15" t="s">
        <v>148</v>
      </c>
      <c r="M926" s="15">
        <v>70</v>
      </c>
      <c r="N926" s="15">
        <v>14</v>
      </c>
      <c r="O926" s="15">
        <v>0</v>
      </c>
      <c r="P926" s="15">
        <f t="shared" si="507"/>
        <v>140</v>
      </c>
      <c r="Q926" s="20">
        <v>2</v>
      </c>
      <c r="R926" s="16">
        <v>0</v>
      </c>
      <c r="S926" s="16">
        <v>6.7</v>
      </c>
      <c r="T926" s="15"/>
      <c r="U926" s="15"/>
      <c r="V926" s="15">
        <v>0</v>
      </c>
      <c r="W926" s="15">
        <v>0</v>
      </c>
      <c r="X926" s="15">
        <v>0</v>
      </c>
      <c r="Y926" s="15">
        <v>0</v>
      </c>
      <c r="Z926" s="15">
        <v>0</v>
      </c>
      <c r="AA926" s="15">
        <v>0</v>
      </c>
      <c r="AB926" s="15">
        <v>0</v>
      </c>
      <c r="AC926" s="15" t="s">
        <v>138</v>
      </c>
      <c r="AD926" s="15" t="s">
        <v>139</v>
      </c>
      <c r="AE926" s="15">
        <v>38.5</v>
      </c>
      <c r="AF926" s="15">
        <v>5.5</v>
      </c>
      <c r="AG926" s="15">
        <v>1</v>
      </c>
      <c r="AH926" s="15">
        <v>0.3</v>
      </c>
      <c r="AI926" s="15">
        <v>0.7</v>
      </c>
      <c r="AJ926" s="16">
        <f t="shared" si="487"/>
        <v>0.39999999999999997</v>
      </c>
      <c r="AK926" s="16" t="s">
        <v>135</v>
      </c>
      <c r="AL926" s="16" t="s">
        <v>135</v>
      </c>
      <c r="AM926" s="15" t="s">
        <v>140</v>
      </c>
      <c r="AN926" s="16">
        <f t="shared" si="488"/>
        <v>2</v>
      </c>
      <c r="AO926" s="16">
        <v>0</v>
      </c>
      <c r="AP926" s="16">
        <v>0</v>
      </c>
      <c r="AQ926" s="16">
        <v>0</v>
      </c>
      <c r="AR926" s="16">
        <v>0</v>
      </c>
      <c r="AS926" s="16">
        <v>0</v>
      </c>
      <c r="AT926" s="16" t="s">
        <v>135</v>
      </c>
      <c r="AU926" s="17">
        <f t="shared" si="489"/>
        <v>0</v>
      </c>
      <c r="AV926" s="17"/>
      <c r="AW926" s="17">
        <f>VLOOKUP(I926,ABNT5101!$I$3:$J$9,2)</f>
        <v>7.5</v>
      </c>
      <c r="AX926" s="17">
        <f>VLOOKUP(I926,ABNT5101!$I$3:$M$9,5)</f>
        <v>0.18</v>
      </c>
      <c r="AY926" s="131" t="str">
        <f>_xlfn.XLOOKUP(I926,ABNT5101!$I:$I,ABNT5101!$L:$L)</f>
        <v>-</v>
      </c>
      <c r="AZ926" s="131">
        <f>_xlfn.XLOOKUP(I926,ABNT5101!$I:$I,ABNT5101!M:M)</f>
        <v>0.18</v>
      </c>
      <c r="BA926" s="131" t="str">
        <f>_xlfn.XLOOKUP(I926,ABNT5101!$I:$I,ABNT5101!N:N)</f>
        <v>-</v>
      </c>
      <c r="BB926" s="131">
        <f>_xlfn.XLOOKUP(I926,ABNT5101!$I:$I,ABNT5101!O:O)</f>
        <v>16</v>
      </c>
      <c r="BC926" s="18" t="str">
        <f t="shared" si="490"/>
        <v>ATENDE</v>
      </c>
      <c r="BD926" s="19">
        <f t="shared" si="491"/>
        <v>0.16533333333333333</v>
      </c>
      <c r="BE926" s="19">
        <f t="shared" si="492"/>
        <v>0.22222222222222232</v>
      </c>
      <c r="BF926" s="19" t="str">
        <f t="shared" si="493"/>
        <v>-</v>
      </c>
      <c r="BG926" s="35">
        <v>8.74</v>
      </c>
      <c r="BH926" s="35">
        <v>0.22</v>
      </c>
      <c r="BI926" s="20"/>
      <c r="BJ926" s="20"/>
      <c r="BK926" s="21"/>
      <c r="BL926" s="20"/>
      <c r="BM926" s="18" t="str">
        <f t="shared" si="494"/>
        <v>ATENDE</v>
      </c>
      <c r="BN926" s="18" t="str">
        <f t="shared" si="495"/>
        <v>ATENDE</v>
      </c>
      <c r="BO926" s="18" t="str">
        <f t="shared" si="496"/>
        <v>ATENDE</v>
      </c>
      <c r="BP926" s="18" t="str">
        <f t="shared" si="497"/>
        <v>ATENDE</v>
      </c>
      <c r="BQ926" s="22" t="str">
        <f t="shared" si="498"/>
        <v>C5</v>
      </c>
      <c r="BR926" s="22" t="s">
        <v>135</v>
      </c>
      <c r="BS926" s="23" t="e">
        <f t="shared" si="499"/>
        <v>#VALUE!</v>
      </c>
      <c r="BT926" s="20"/>
      <c r="BU926" s="20"/>
      <c r="BV926" s="132" t="str">
        <f>IF(BR926="-","-",_xlfn.XLOOKUP(BR926,ABNT5101!$B$4:$B$9,ABNT5101!$C$4:$C$9))</f>
        <v>-</v>
      </c>
      <c r="BW926" s="132" t="str">
        <f>IF(BR926="-","-",_xlfn.XLOOKUP(BR926,ABNT5101!$B$4:$B$9,ABNT5101!$D$4:$D$9))</f>
        <v>-</v>
      </c>
      <c r="BX926" s="18" t="str">
        <f t="shared" si="500"/>
        <v>-</v>
      </c>
      <c r="BY926" s="18" t="str">
        <f t="shared" si="501"/>
        <v>-</v>
      </c>
      <c r="BZ926" s="18" t="str">
        <f t="shared" si="502"/>
        <v>-</v>
      </c>
      <c r="CA926" s="22" t="str">
        <f t="shared" si="508"/>
        <v>-</v>
      </c>
      <c r="CB926" s="23" t="e">
        <f t="shared" si="503"/>
        <v>#VALUE!</v>
      </c>
      <c r="CC926" s="22"/>
      <c r="CD926" s="22"/>
      <c r="CE926" s="130" t="str">
        <f>IF(CA926="-","-",_xlfn.XLOOKUP(CA926,ABNT5101!$B$4:$B$9,ABNT5101!$C$4:$C$9))</f>
        <v>-</v>
      </c>
      <c r="CF926" s="130" t="str">
        <f>IF(CA926="-","-",_xlfn.XLOOKUP(CA926,ABNT5101!$B$4:$B$9,ABNT5101!$D$4:$D$9))</f>
        <v>-</v>
      </c>
      <c r="CG926" s="18" t="str">
        <f t="shared" si="504"/>
        <v>-</v>
      </c>
      <c r="CH926" s="18" t="str">
        <f t="shared" si="505"/>
        <v>-</v>
      </c>
      <c r="CI926" s="18" t="str">
        <f t="shared" si="506"/>
        <v>-</v>
      </c>
      <c r="CJ926" s="133" t="str">
        <f>_xlfn.XLOOKUP(CK926,'Banco de dados'!$B:$B,'Banco de dados'!$D:$D)</f>
        <v>LEDSTAR</v>
      </c>
      <c r="CK926" s="36" t="s">
        <v>709</v>
      </c>
      <c r="CL926" s="24" t="str">
        <f>_xlfn.XLOOKUP(CK926,'Banco de dados'!$B:$B,'Banco de dados'!$E:$E)</f>
        <v>LUM LED SL VT 9.1 35W</v>
      </c>
      <c r="CM926" s="24"/>
      <c r="CN926" s="24" t="e">
        <f>IF(CM926="-","-",_xlfn.XLOOKUP(CM926,'Banco de dados'!$B:$B,'Banco de dados'!$E:$E))</f>
        <v>#N/A</v>
      </c>
      <c r="CO926" s="26">
        <f t="shared" si="509"/>
        <v>1</v>
      </c>
      <c r="CP926" s="24">
        <f>_xlfn.XLOOKUP(CK926,'Banco de dados'!$B:$B,'Banco de dados'!$H:$H)</f>
        <v>35</v>
      </c>
      <c r="CQ926" s="24">
        <f>_xlfn.XLOOKUP(CM926,'Banco de dados'!$B:$B,'Banco de dados'!$H:$H)</f>
        <v>0</v>
      </c>
      <c r="CR926" s="24">
        <f>_xlfn.XLOOKUP(CK926,'Banco de dados'!$B:$B,'Banco de dados'!$F:$F)</f>
        <v>5955.62</v>
      </c>
      <c r="CS926" s="24">
        <f>_xlfn.XLOOKUP(CM926,'Banco de dados'!$B:$B,'Banco de dados'!$F:$F)</f>
        <v>0</v>
      </c>
      <c r="CT926" s="25">
        <v>0</v>
      </c>
      <c r="CU926" s="25"/>
      <c r="CV926" s="24" t="str">
        <f>IF(AI926&lt;=0.5,"Curto I",IF(AND(AI926&gt;='Braços de IP'!$B$9,AI926&lt;='Braços de IP'!$D$9),'Braços de IP'!$E$9,IF(AND(AI926&gt;='Braços de IP'!$B$10,AI926&lt;='Braços de IP'!$D$10),'Braços de IP'!$E$10,IF(AND(AI926&gt;='Braços de IP'!$B$11,AI926&lt;='Braços de IP'!$D$11),'Braços de IP'!$E$11,IF(AND(AI926&gt;='Braços de IP'!$B$12,AI926&lt;='Braços de IP'!$D$12),'Braços de IP'!$E$12,IF(AND(AI926&gt;='Braços de IP'!$B$13,AI926&lt;='Braços de IP'!$D$13),'Braços de IP'!$E$13,IF(AND(AI926&gt;='Braços de IP'!$B$14,AI926&lt;='Braços de IP'!$D$14),'Braços de IP'!$E$14,"ERRO")))))))</f>
        <v>Curto I</v>
      </c>
      <c r="CW926" s="25" t="s">
        <v>180</v>
      </c>
      <c r="CX926" s="24">
        <f>IF($CW926="","",VLOOKUP($CW926,'Braços de IP'!$E$9:$I$15,2,0))</f>
        <v>1.4</v>
      </c>
      <c r="CY926" s="27">
        <f>IF($CW926="","",VLOOKUP($CW926,'Braços de IP'!$E$9:$I$15,5,0))</f>
        <v>6.5</v>
      </c>
      <c r="CZ926" s="24"/>
      <c r="DA926" s="24"/>
      <c r="DB926" s="24"/>
      <c r="DC926" s="24"/>
      <c r="DD926" s="24"/>
      <c r="DE926" s="24"/>
      <c r="DF926" s="28">
        <f t="shared" si="510"/>
        <v>35</v>
      </c>
      <c r="DG926" s="29">
        <f t="shared" si="511"/>
        <v>70</v>
      </c>
      <c r="DH926" s="28">
        <f t="shared" si="512"/>
        <v>105</v>
      </c>
      <c r="DI926" s="30">
        <f t="shared" si="513"/>
        <v>0.5</v>
      </c>
      <c r="DJ926" s="31"/>
      <c r="DK926" s="32"/>
      <c r="DL926" s="15" t="s">
        <v>141</v>
      </c>
      <c r="DM926" s="15"/>
      <c r="DO926" s="33">
        <f t="shared" si="514"/>
        <v>0.58333333333333337</v>
      </c>
    </row>
    <row r="927" spans="3:119" ht="15.75" customHeight="1" x14ac:dyDescent="0.3">
      <c r="C927" t="s">
        <v>1006</v>
      </c>
      <c r="D927" s="15">
        <v>309</v>
      </c>
      <c r="E927" s="15" t="s">
        <v>164</v>
      </c>
      <c r="F927" s="15" t="s">
        <v>482</v>
      </c>
      <c r="G927" s="15">
        <v>-29.985152719999999</v>
      </c>
      <c r="H927" s="15">
        <v>-50.213820630000001</v>
      </c>
      <c r="I927" s="15" t="s">
        <v>134</v>
      </c>
      <c r="J927" s="15" t="s">
        <v>135</v>
      </c>
      <c r="K927" s="15">
        <v>0</v>
      </c>
      <c r="L927" s="15" t="s">
        <v>148</v>
      </c>
      <c r="M927" s="15">
        <v>70</v>
      </c>
      <c r="N927" s="15">
        <v>14</v>
      </c>
      <c r="O927" s="15">
        <v>0</v>
      </c>
      <c r="P927" s="15">
        <f t="shared" si="507"/>
        <v>140</v>
      </c>
      <c r="Q927" s="20">
        <v>2</v>
      </c>
      <c r="R927" s="16">
        <v>0</v>
      </c>
      <c r="S927" s="16">
        <v>6.7</v>
      </c>
      <c r="T927" s="15"/>
      <c r="U927" s="15"/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 t="s">
        <v>138</v>
      </c>
      <c r="AD927" s="15" t="s">
        <v>139</v>
      </c>
      <c r="AE927" s="15">
        <v>38.5</v>
      </c>
      <c r="AF927" s="15">
        <v>5.5</v>
      </c>
      <c r="AG927" s="15">
        <v>1</v>
      </c>
      <c r="AH927" s="15">
        <v>0.3</v>
      </c>
      <c r="AI927" s="15">
        <v>0.7</v>
      </c>
      <c r="AJ927" s="16">
        <f t="shared" si="487"/>
        <v>0.39999999999999997</v>
      </c>
      <c r="AK927" s="16" t="s">
        <v>135</v>
      </c>
      <c r="AL927" s="16" t="s">
        <v>135</v>
      </c>
      <c r="AM927" s="15" t="s">
        <v>140</v>
      </c>
      <c r="AN927" s="16">
        <f t="shared" si="488"/>
        <v>2</v>
      </c>
      <c r="AO927" s="16">
        <v>0</v>
      </c>
      <c r="AP927" s="16">
        <v>0</v>
      </c>
      <c r="AQ927" s="16">
        <v>0</v>
      </c>
      <c r="AR927" s="16">
        <v>0</v>
      </c>
      <c r="AS927" s="16">
        <v>0</v>
      </c>
      <c r="AT927" s="16" t="s">
        <v>135</v>
      </c>
      <c r="AU927" s="17">
        <f t="shared" si="489"/>
        <v>0</v>
      </c>
      <c r="AV927" s="17"/>
      <c r="AW927" s="17">
        <f>VLOOKUP(I927,ABNT5101!$I$3:$J$9,2)</f>
        <v>7.5</v>
      </c>
      <c r="AX927" s="17">
        <f>VLOOKUP(I927,ABNT5101!$I$3:$M$9,5)</f>
        <v>0.18</v>
      </c>
      <c r="AY927" s="131" t="str">
        <f>_xlfn.XLOOKUP(I927,ABNT5101!$I:$I,ABNT5101!$L:$L)</f>
        <v>-</v>
      </c>
      <c r="AZ927" s="131">
        <f>_xlfn.XLOOKUP(I927,ABNT5101!$I:$I,ABNT5101!M:M)</f>
        <v>0.18</v>
      </c>
      <c r="BA927" s="131" t="str">
        <f>_xlfn.XLOOKUP(I927,ABNT5101!$I:$I,ABNT5101!N:N)</f>
        <v>-</v>
      </c>
      <c r="BB927" s="131">
        <f>_xlfn.XLOOKUP(I927,ABNT5101!$I:$I,ABNT5101!O:O)</f>
        <v>16</v>
      </c>
      <c r="BC927" s="18" t="str">
        <f t="shared" si="490"/>
        <v>ATENDE</v>
      </c>
      <c r="BD927" s="19">
        <f t="shared" si="491"/>
        <v>7.0666666666666655E-2</v>
      </c>
      <c r="BE927" s="19">
        <f t="shared" si="492"/>
        <v>0</v>
      </c>
      <c r="BF927" s="19" t="str">
        <f t="shared" si="493"/>
        <v>-</v>
      </c>
      <c r="BG927" s="35">
        <v>8.0299999999999994</v>
      </c>
      <c r="BH927" s="35">
        <v>0.18</v>
      </c>
      <c r="BI927" s="20"/>
      <c r="BJ927" s="20"/>
      <c r="BK927" s="21"/>
      <c r="BL927" s="20"/>
      <c r="BM927" s="18" t="str">
        <f t="shared" si="494"/>
        <v>ATENDE</v>
      </c>
      <c r="BN927" s="18" t="str">
        <f t="shared" si="495"/>
        <v>ATENDE</v>
      </c>
      <c r="BO927" s="18" t="str">
        <f t="shared" si="496"/>
        <v>ATENDE</v>
      </c>
      <c r="BP927" s="18" t="str">
        <f t="shared" si="497"/>
        <v>ATENDE</v>
      </c>
      <c r="BQ927" s="22" t="str">
        <f t="shared" si="498"/>
        <v>C5</v>
      </c>
      <c r="BR927" s="22" t="s">
        <v>135</v>
      </c>
      <c r="BS927" s="23" t="e">
        <f t="shared" si="499"/>
        <v>#VALUE!</v>
      </c>
      <c r="BT927" s="20"/>
      <c r="BU927" s="20"/>
      <c r="BV927" s="132" t="str">
        <f>IF(BR927="-","-",_xlfn.XLOOKUP(BR927,ABNT5101!$B$4:$B$9,ABNT5101!$C$4:$C$9))</f>
        <v>-</v>
      </c>
      <c r="BW927" s="132" t="str">
        <f>IF(BR927="-","-",_xlfn.XLOOKUP(BR927,ABNT5101!$B$4:$B$9,ABNT5101!$D$4:$D$9))</f>
        <v>-</v>
      </c>
      <c r="BX927" s="18" t="str">
        <f t="shared" si="500"/>
        <v>-</v>
      </c>
      <c r="BY927" s="18" t="str">
        <f t="shared" si="501"/>
        <v>-</v>
      </c>
      <c r="BZ927" s="18" t="str">
        <f t="shared" si="502"/>
        <v>-</v>
      </c>
      <c r="CA927" s="22" t="str">
        <f t="shared" si="508"/>
        <v>-</v>
      </c>
      <c r="CB927" s="23" t="e">
        <f t="shared" si="503"/>
        <v>#VALUE!</v>
      </c>
      <c r="CC927" s="22"/>
      <c r="CD927" s="22"/>
      <c r="CE927" s="130" t="str">
        <f>IF(CA927="-","-",_xlfn.XLOOKUP(CA927,ABNT5101!$B$4:$B$9,ABNT5101!$C$4:$C$9))</f>
        <v>-</v>
      </c>
      <c r="CF927" s="130" t="str">
        <f>IF(CA927="-","-",_xlfn.XLOOKUP(CA927,ABNT5101!$B$4:$B$9,ABNT5101!$D$4:$D$9))</f>
        <v>-</v>
      </c>
      <c r="CG927" s="18" t="str">
        <f t="shared" si="504"/>
        <v>-</v>
      </c>
      <c r="CH927" s="18" t="str">
        <f t="shared" si="505"/>
        <v>-</v>
      </c>
      <c r="CI927" s="18" t="str">
        <f t="shared" si="506"/>
        <v>-</v>
      </c>
      <c r="CJ927" s="133" t="str">
        <f>_xlfn.XLOOKUP(CK927,'Banco de dados'!$B:$B,'Banco de dados'!$D:$D)</f>
        <v>SX LIGHTING</v>
      </c>
      <c r="CK927" s="36" t="s">
        <v>801</v>
      </c>
      <c r="CL927" s="24" t="str">
        <f>_xlfn.XLOOKUP(CK927,'Banco de dados'!$B:$B,'Banco de dados'!$E:$E)</f>
        <v>SXINEVO030K40L12CZF7PHF</v>
      </c>
      <c r="CM927" s="24"/>
      <c r="CN927" s="24" t="e">
        <f>IF(CM927="-","-",_xlfn.XLOOKUP(CM927,'Banco de dados'!$B:$B,'Banco de dados'!$E:$E))</f>
        <v>#N/A</v>
      </c>
      <c r="CO927" s="26">
        <f t="shared" si="509"/>
        <v>1</v>
      </c>
      <c r="CP927" s="24">
        <f>_xlfn.XLOOKUP(CK927,'Banco de dados'!$B:$B,'Banco de dados'!$H:$H)</f>
        <v>31</v>
      </c>
      <c r="CQ927" s="24">
        <f>_xlfn.XLOOKUP(CM927,'Banco de dados'!$B:$B,'Banco de dados'!$H:$H)</f>
        <v>0</v>
      </c>
      <c r="CR927" s="24">
        <f>_xlfn.XLOOKUP(CK927,'Banco de dados'!$B:$B,'Banco de dados'!$F:$F)</f>
        <v>5270</v>
      </c>
      <c r="CS927" s="24">
        <f>_xlfn.XLOOKUP(CM927,'Banco de dados'!$B:$B,'Banco de dados'!$F:$F)</f>
        <v>0</v>
      </c>
      <c r="CT927" s="25">
        <v>0</v>
      </c>
      <c r="CU927" s="25"/>
      <c r="CV927" s="24" t="str">
        <f>IF(AI927&lt;=0.5,"Curto I",IF(AND(AI927&gt;='Braços de IP'!$B$9,AI927&lt;='Braços de IP'!$D$9),'Braços de IP'!$E$9,IF(AND(AI927&gt;='Braços de IP'!$B$10,AI927&lt;='Braços de IP'!$D$10),'Braços de IP'!$E$10,IF(AND(AI927&gt;='Braços de IP'!$B$11,AI927&lt;='Braços de IP'!$D$11),'Braços de IP'!$E$11,IF(AND(AI927&gt;='Braços de IP'!$B$12,AI927&lt;='Braços de IP'!$D$12),'Braços de IP'!$E$12,IF(AND(AI927&gt;='Braços de IP'!$B$13,AI927&lt;='Braços de IP'!$D$13),'Braços de IP'!$E$13,IF(AND(AI927&gt;='Braços de IP'!$B$14,AI927&lt;='Braços de IP'!$D$14),'Braços de IP'!$E$14,"ERRO")))))))</f>
        <v>Curto I</v>
      </c>
      <c r="CW927" s="25" t="s">
        <v>157</v>
      </c>
      <c r="CX927" s="24">
        <f>IF($CW927="","",VLOOKUP($CW927,'Braços de IP'!$E$9:$I$15,2,0))</f>
        <v>1.8</v>
      </c>
      <c r="CY927" s="27">
        <f>IF($CW927="","",VLOOKUP($CW927,'Braços de IP'!$E$9:$I$15,5,0))</f>
        <v>7</v>
      </c>
      <c r="CZ927" s="24"/>
      <c r="DA927" s="24"/>
      <c r="DB927" s="24"/>
      <c r="DC927" s="24"/>
      <c r="DD927" s="24"/>
      <c r="DE927" s="24"/>
      <c r="DF927" s="28">
        <f t="shared" si="510"/>
        <v>31</v>
      </c>
      <c r="DG927" s="29">
        <f t="shared" si="511"/>
        <v>70</v>
      </c>
      <c r="DH927" s="28">
        <f t="shared" si="512"/>
        <v>101</v>
      </c>
      <c r="DI927" s="30">
        <f t="shared" si="513"/>
        <v>0.55714285714285716</v>
      </c>
      <c r="DJ927" s="31"/>
      <c r="DK927" s="32"/>
      <c r="DL927" s="15" t="s">
        <v>141</v>
      </c>
      <c r="DM927" s="15"/>
      <c r="DO927" s="33">
        <f t="shared" si="514"/>
        <v>0.63095238095238093</v>
      </c>
    </row>
    <row r="928" spans="3:119" ht="15.75" customHeight="1" x14ac:dyDescent="0.3">
      <c r="C928" t="s">
        <v>1006</v>
      </c>
      <c r="D928" s="15">
        <v>309</v>
      </c>
      <c r="E928" s="15" t="s">
        <v>164</v>
      </c>
      <c r="F928" s="15" t="s">
        <v>482</v>
      </c>
      <c r="G928" s="15">
        <v>-29.985152719999999</v>
      </c>
      <c r="H928" s="15">
        <v>-50.213820630000001</v>
      </c>
      <c r="I928" s="15" t="s">
        <v>134</v>
      </c>
      <c r="J928" s="15" t="s">
        <v>135</v>
      </c>
      <c r="K928" s="15">
        <v>0</v>
      </c>
      <c r="L928" s="15" t="s">
        <v>148</v>
      </c>
      <c r="M928" s="15">
        <v>70</v>
      </c>
      <c r="N928" s="15">
        <v>14</v>
      </c>
      <c r="O928" s="15">
        <v>0</v>
      </c>
      <c r="P928" s="15">
        <f t="shared" si="507"/>
        <v>140</v>
      </c>
      <c r="Q928" s="20">
        <v>2</v>
      </c>
      <c r="R928" s="16">
        <v>0</v>
      </c>
      <c r="S928" s="16">
        <v>6.7</v>
      </c>
      <c r="T928" s="15"/>
      <c r="U928" s="15"/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0</v>
      </c>
      <c r="AC928" s="15" t="s">
        <v>138</v>
      </c>
      <c r="AD928" s="15" t="s">
        <v>139</v>
      </c>
      <c r="AE928" s="15">
        <v>38.5</v>
      </c>
      <c r="AF928" s="15">
        <v>5.5</v>
      </c>
      <c r="AG928" s="15">
        <v>1</v>
      </c>
      <c r="AH928" s="15">
        <v>0.3</v>
      </c>
      <c r="AI928" s="15">
        <v>0.7</v>
      </c>
      <c r="AJ928" s="16">
        <f t="shared" si="487"/>
        <v>0.39999999999999997</v>
      </c>
      <c r="AK928" s="16" t="s">
        <v>135</v>
      </c>
      <c r="AL928" s="16" t="s">
        <v>135</v>
      </c>
      <c r="AM928" s="15" t="s">
        <v>140</v>
      </c>
      <c r="AN928" s="16">
        <f t="shared" si="488"/>
        <v>2</v>
      </c>
      <c r="AO928" s="16">
        <v>0</v>
      </c>
      <c r="AP928" s="16">
        <v>0</v>
      </c>
      <c r="AQ928" s="16">
        <v>0</v>
      </c>
      <c r="AR928" s="16">
        <v>0</v>
      </c>
      <c r="AS928" s="16">
        <v>0</v>
      </c>
      <c r="AT928" s="16" t="s">
        <v>135</v>
      </c>
      <c r="AU928" s="17">
        <f t="shared" si="489"/>
        <v>0</v>
      </c>
      <c r="AV928" s="17"/>
      <c r="AW928" s="17">
        <f>VLOOKUP(I928,ABNT5101!$I$3:$J$9,2)</f>
        <v>7.5</v>
      </c>
      <c r="AX928" s="17">
        <f>VLOOKUP(I928,ABNT5101!$I$3:$M$9,5)</f>
        <v>0.18</v>
      </c>
      <c r="AY928" s="131" t="str">
        <f>_xlfn.XLOOKUP(I928,ABNT5101!$I:$I,ABNT5101!$L:$L)</f>
        <v>-</v>
      </c>
      <c r="AZ928" s="131">
        <f>_xlfn.XLOOKUP(I928,ABNT5101!$I:$I,ABNT5101!M:M)</f>
        <v>0.18</v>
      </c>
      <c r="BA928" s="131" t="str">
        <f>_xlfn.XLOOKUP(I928,ABNT5101!$I:$I,ABNT5101!N:N)</f>
        <v>-</v>
      </c>
      <c r="BB928" s="131">
        <f>_xlfn.XLOOKUP(I928,ABNT5101!$I:$I,ABNT5101!O:O)</f>
        <v>16</v>
      </c>
      <c r="BC928" s="18" t="str">
        <f t="shared" si="490"/>
        <v>ATENDE</v>
      </c>
      <c r="BD928" s="19">
        <f t="shared" si="491"/>
        <v>0.1080000000000001</v>
      </c>
      <c r="BE928" s="19">
        <f t="shared" si="492"/>
        <v>0.16666666666666674</v>
      </c>
      <c r="BF928" s="19" t="str">
        <f t="shared" si="493"/>
        <v>-</v>
      </c>
      <c r="BG928" s="35">
        <v>8.31</v>
      </c>
      <c r="BH928" s="35">
        <v>0.21</v>
      </c>
      <c r="BI928" s="20"/>
      <c r="BJ928" s="20"/>
      <c r="BK928" s="21"/>
      <c r="BL928" s="20"/>
      <c r="BM928" s="18" t="str">
        <f t="shared" si="494"/>
        <v>ATENDE</v>
      </c>
      <c r="BN928" s="18" t="str">
        <f t="shared" si="495"/>
        <v>ATENDE</v>
      </c>
      <c r="BO928" s="18" t="str">
        <f t="shared" si="496"/>
        <v>ATENDE</v>
      </c>
      <c r="BP928" s="18" t="str">
        <f t="shared" si="497"/>
        <v>ATENDE</v>
      </c>
      <c r="BQ928" s="22" t="str">
        <f t="shared" si="498"/>
        <v>C5</v>
      </c>
      <c r="BR928" s="22" t="s">
        <v>135</v>
      </c>
      <c r="BS928" s="23" t="e">
        <f t="shared" si="499"/>
        <v>#VALUE!</v>
      </c>
      <c r="BT928" s="20"/>
      <c r="BU928" s="20"/>
      <c r="BV928" s="132" t="str">
        <f>IF(BR928="-","-",_xlfn.XLOOKUP(BR928,ABNT5101!$B$4:$B$9,ABNT5101!$C$4:$C$9))</f>
        <v>-</v>
      </c>
      <c r="BW928" s="132" t="str">
        <f>IF(BR928="-","-",_xlfn.XLOOKUP(BR928,ABNT5101!$B$4:$B$9,ABNT5101!$D$4:$D$9))</f>
        <v>-</v>
      </c>
      <c r="BX928" s="18" t="str">
        <f t="shared" si="500"/>
        <v>-</v>
      </c>
      <c r="BY928" s="18" t="str">
        <f t="shared" si="501"/>
        <v>-</v>
      </c>
      <c r="BZ928" s="18" t="str">
        <f t="shared" si="502"/>
        <v>-</v>
      </c>
      <c r="CA928" s="22" t="str">
        <f t="shared" si="508"/>
        <v>-</v>
      </c>
      <c r="CB928" s="23" t="e">
        <f t="shared" si="503"/>
        <v>#VALUE!</v>
      </c>
      <c r="CC928" s="22"/>
      <c r="CD928" s="22"/>
      <c r="CE928" s="130" t="str">
        <f>IF(CA928="-","-",_xlfn.XLOOKUP(CA928,ABNT5101!$B$4:$B$9,ABNT5101!$C$4:$C$9))</f>
        <v>-</v>
      </c>
      <c r="CF928" s="130" t="str">
        <f>IF(CA928="-","-",_xlfn.XLOOKUP(CA928,ABNT5101!$B$4:$B$9,ABNT5101!$D$4:$D$9))</f>
        <v>-</v>
      </c>
      <c r="CG928" s="18" t="str">
        <f t="shared" si="504"/>
        <v>-</v>
      </c>
      <c r="CH928" s="18" t="str">
        <f t="shared" si="505"/>
        <v>-</v>
      </c>
      <c r="CI928" s="18" t="str">
        <f t="shared" si="506"/>
        <v>-</v>
      </c>
      <c r="CJ928" s="133" t="str">
        <f>_xlfn.XLOOKUP(CK928,'Banco de dados'!$B:$B,'Banco de dados'!$D:$D)</f>
        <v>TECNOWATT</v>
      </c>
      <c r="CK928" s="36" t="s">
        <v>824</v>
      </c>
      <c r="CL928" s="24" t="str">
        <f>_xlfn.XLOOKUP(CK928,'Banco de dados'!$B:$B,'Banco de dados'!$E:$E)</f>
        <v>SIGSAGPTLRRSSNDL_30W_38IBBRS
1-10C1MUN6.5</v>
      </c>
      <c r="CM928" s="24"/>
      <c r="CN928" s="24" t="e">
        <f>IF(CM928="-","-",_xlfn.XLOOKUP(CM928,'Banco de dados'!$B:$B,'Banco de dados'!$E:$E))</f>
        <v>#N/A</v>
      </c>
      <c r="CO928" s="26">
        <f t="shared" si="509"/>
        <v>1</v>
      </c>
      <c r="CP928" s="24">
        <f>_xlfn.XLOOKUP(CK928,'Banco de dados'!$B:$B,'Banco de dados'!$H:$H)</f>
        <v>30</v>
      </c>
      <c r="CQ928" s="24" t="e">
        <f>_xlfn.XLOOKUP(CM928,'Banco de dados'!$B:$B,'Banco de dados'!$H:$H)</f>
        <v>#N/A</v>
      </c>
      <c r="CR928" s="24">
        <f>_xlfn.XLOOKUP(CK928,'Banco de dados'!$B:$B,'Banco de dados'!$F:$F)</f>
        <v>5266</v>
      </c>
      <c r="CS928" s="24">
        <f>_xlfn.XLOOKUP(CM928,'Banco de dados'!$B:$B,'Banco de dados'!$F:$F)</f>
        <v>0</v>
      </c>
      <c r="CT928" s="25">
        <v>0</v>
      </c>
      <c r="CU928" s="25"/>
      <c r="CV928" s="24" t="str">
        <f>IF(AI928&lt;=0.5,"Curto I",IF(AND(AI928&gt;='Braços de IP'!$B$9,AI928&lt;='Braços de IP'!$D$9),'Braços de IP'!$E$9,IF(AND(AI928&gt;='Braços de IP'!$B$10,AI928&lt;='Braços de IP'!$D$10),'Braços de IP'!$E$10,IF(AND(AI928&gt;='Braços de IP'!$B$11,AI928&lt;='Braços de IP'!$D$11),'Braços de IP'!$E$11,IF(AND(AI928&gt;='Braços de IP'!$B$12,AI928&lt;='Braços de IP'!$D$12),'Braços de IP'!$E$12,IF(AND(AI928&gt;='Braços de IP'!$B$13,AI928&lt;='Braços de IP'!$D$13),'Braços de IP'!$E$13,IF(AND(AI928&gt;='Braços de IP'!$B$14,AI928&lt;='Braços de IP'!$D$14),'Braços de IP'!$E$14,"ERRO")))))))</f>
        <v>Curto I</v>
      </c>
      <c r="CW928" s="25" t="s">
        <v>180</v>
      </c>
      <c r="CX928" s="24">
        <f>IF($CW928="","",VLOOKUP($CW928,'Braços de IP'!$E$9:$I$15,2,0))</f>
        <v>1.4</v>
      </c>
      <c r="CY928" s="27">
        <f>IF($CW928="","",VLOOKUP($CW928,'Braços de IP'!$E$9:$I$15,5,0))</f>
        <v>6.5</v>
      </c>
      <c r="CZ928" s="24"/>
      <c r="DA928" s="24"/>
      <c r="DB928" s="24"/>
      <c r="DC928" s="24"/>
      <c r="DD928" s="24"/>
      <c r="DE928" s="24"/>
      <c r="DF928" s="28">
        <f t="shared" si="510"/>
        <v>30</v>
      </c>
      <c r="DG928" s="29">
        <f t="shared" si="511"/>
        <v>70</v>
      </c>
      <c r="DH928" s="28">
        <f t="shared" si="512"/>
        <v>100</v>
      </c>
      <c r="DI928" s="30">
        <f t="shared" si="513"/>
        <v>0.5714285714285714</v>
      </c>
      <c r="DJ928" s="31"/>
      <c r="DK928" s="32"/>
      <c r="DL928" s="15" t="s">
        <v>141</v>
      </c>
      <c r="DM928" s="15"/>
      <c r="DO928" s="33">
        <f t="shared" si="514"/>
        <v>0.6428571428571429</v>
      </c>
    </row>
    <row r="929" spans="3:125" ht="15.75" hidden="1" customHeight="1" x14ac:dyDescent="0.3">
      <c r="C929" t="s">
        <v>1006</v>
      </c>
      <c r="D929" s="15">
        <v>310</v>
      </c>
      <c r="E929" s="15" t="s">
        <v>132</v>
      </c>
      <c r="F929" s="15" t="s">
        <v>483</v>
      </c>
      <c r="G929" s="15">
        <v>-29.98265576</v>
      </c>
      <c r="H929" s="15">
        <v>-50.21513392</v>
      </c>
      <c r="I929" s="15" t="s">
        <v>154</v>
      </c>
      <c r="J929" s="15" t="s">
        <v>135</v>
      </c>
      <c r="K929" s="15" t="s">
        <v>136</v>
      </c>
      <c r="L929" s="15" t="s">
        <v>148</v>
      </c>
      <c r="M929" s="15">
        <v>70</v>
      </c>
      <c r="N929" s="15">
        <v>14</v>
      </c>
      <c r="O929" s="15">
        <v>0</v>
      </c>
      <c r="P929" s="15">
        <f t="shared" si="507"/>
        <v>140</v>
      </c>
      <c r="Q929" s="20">
        <v>2</v>
      </c>
      <c r="R929" s="16">
        <v>2</v>
      </c>
      <c r="S929" s="16">
        <v>7</v>
      </c>
      <c r="T929" s="15"/>
      <c r="U929" s="15"/>
      <c r="V929" s="15">
        <v>0</v>
      </c>
      <c r="W929" s="15">
        <v>2.5</v>
      </c>
      <c r="X929" s="15">
        <v>0</v>
      </c>
      <c r="Y929" s="15">
        <v>0</v>
      </c>
      <c r="Z929" s="15">
        <v>0</v>
      </c>
      <c r="AA929" s="15">
        <v>0</v>
      </c>
      <c r="AB929" s="15">
        <v>0</v>
      </c>
      <c r="AC929" s="15" t="s">
        <v>138</v>
      </c>
      <c r="AD929" s="15" t="s">
        <v>139</v>
      </c>
      <c r="AE929" s="15">
        <v>24.7</v>
      </c>
      <c r="AF929" s="15">
        <v>6.6</v>
      </c>
      <c r="AG929" s="15">
        <v>1</v>
      </c>
      <c r="AH929" s="15">
        <v>0.7</v>
      </c>
      <c r="AI929" s="15">
        <v>0.9</v>
      </c>
      <c r="AJ929" s="16">
        <f t="shared" si="487"/>
        <v>0.20000000000000007</v>
      </c>
      <c r="AK929" s="16" t="s">
        <v>135</v>
      </c>
      <c r="AL929" s="16" t="s">
        <v>135</v>
      </c>
      <c r="AM929" s="15" t="s">
        <v>140</v>
      </c>
      <c r="AN929" s="16">
        <f t="shared" si="488"/>
        <v>2</v>
      </c>
      <c r="AO929" s="16">
        <v>0</v>
      </c>
      <c r="AP929" s="16">
        <v>0</v>
      </c>
      <c r="AQ929" s="16">
        <v>0</v>
      </c>
      <c r="AR929" s="16">
        <v>0</v>
      </c>
      <c r="AS929" s="16">
        <v>0</v>
      </c>
      <c r="AT929" s="16" t="s">
        <v>135</v>
      </c>
      <c r="AU929" s="17">
        <f t="shared" si="489"/>
        <v>0</v>
      </c>
      <c r="AV929" s="17"/>
      <c r="AW929" s="17">
        <f>VLOOKUP(I929,ABNT5101!$I$3:$J$9,2)</f>
        <v>10</v>
      </c>
      <c r="AX929" s="17">
        <f>VLOOKUP(I929,ABNT5101!$I$3:$M$9,5)</f>
        <v>0.18</v>
      </c>
      <c r="AY929" s="131" t="str">
        <f>_xlfn.XLOOKUP(I929,ABNT5101!$I:$I,ABNT5101!$L:$L)</f>
        <v>-</v>
      </c>
      <c r="AZ929" s="131">
        <f>_xlfn.XLOOKUP(I929,ABNT5101!$I:$I,ABNT5101!M:M)</f>
        <v>0.18</v>
      </c>
      <c r="BA929" s="131" t="str">
        <f>_xlfn.XLOOKUP(I929,ABNT5101!$I:$I,ABNT5101!N:N)</f>
        <v>-</v>
      </c>
      <c r="BB929" s="131">
        <f>_xlfn.XLOOKUP(I929,ABNT5101!$I:$I,ABNT5101!O:O)</f>
        <v>16</v>
      </c>
      <c r="BC929" s="18" t="str">
        <f t="shared" si="490"/>
        <v>ATENDE</v>
      </c>
      <c r="BD929" s="19">
        <f t="shared" si="491"/>
        <v>0.27100000000000013</v>
      </c>
      <c r="BE929" s="19">
        <f t="shared" si="492"/>
        <v>1.8888888888888893</v>
      </c>
      <c r="BF929" s="19" t="str">
        <f t="shared" si="493"/>
        <v>-</v>
      </c>
      <c r="BG929" s="20">
        <v>12.71</v>
      </c>
      <c r="BH929" s="20">
        <v>0.52</v>
      </c>
      <c r="BI929" s="20"/>
      <c r="BJ929" s="20"/>
      <c r="BK929" s="21"/>
      <c r="BL929" s="20"/>
      <c r="BM929" s="18" t="str">
        <f t="shared" si="494"/>
        <v>ATENDE</v>
      </c>
      <c r="BN929" s="18" t="str">
        <f t="shared" si="495"/>
        <v>ATENDE</v>
      </c>
      <c r="BO929" s="18" t="str">
        <f t="shared" si="496"/>
        <v>ATENDE</v>
      </c>
      <c r="BP929" s="18" t="str">
        <f t="shared" si="497"/>
        <v>ATENDE</v>
      </c>
      <c r="BQ929" s="22" t="str">
        <f t="shared" si="498"/>
        <v>C4</v>
      </c>
      <c r="BR929" s="22" t="str">
        <f t="shared" ref="BR929:BR943" si="515">K929</f>
        <v>P6</v>
      </c>
      <c r="BS929" s="23">
        <f t="shared" si="499"/>
        <v>3.1833333333333336</v>
      </c>
      <c r="BT929" s="20">
        <v>12.55</v>
      </c>
      <c r="BU929" s="20">
        <v>6.82</v>
      </c>
      <c r="BV929" s="132">
        <f>IF(BR929="-","-",_xlfn.XLOOKUP(BR929,ABNT5101!$B$4:$B$9,ABNT5101!$C$4:$C$9))</f>
        <v>3</v>
      </c>
      <c r="BW929" s="132">
        <f>IF(BR929="-","-",_xlfn.XLOOKUP(BR929,ABNT5101!$B$4:$B$9,ABNT5101!$D$4:$D$9))</f>
        <v>0.6</v>
      </c>
      <c r="BX929" s="18" t="str">
        <f t="shared" si="500"/>
        <v>ATENDE</v>
      </c>
      <c r="BY929" s="18" t="str">
        <f t="shared" si="501"/>
        <v>ATENDE</v>
      </c>
      <c r="BZ929" s="18" t="str">
        <f t="shared" si="502"/>
        <v>ATENDE</v>
      </c>
      <c r="CA929" s="22" t="str">
        <f t="shared" si="508"/>
        <v>P6</v>
      </c>
      <c r="CB929" s="23">
        <f t="shared" si="503"/>
        <v>0.82000000000000006</v>
      </c>
      <c r="CC929" s="22">
        <v>5.46</v>
      </c>
      <c r="CD929" s="22">
        <v>3.45</v>
      </c>
      <c r="CE929" s="130">
        <f>IF(CA929="-","-",_xlfn.XLOOKUP(CA929,ABNT5101!$B$4:$B$9,ABNT5101!$C$4:$C$9))</f>
        <v>3</v>
      </c>
      <c r="CF929" s="130">
        <f>IF(CA929="-","-",_xlfn.XLOOKUP(CA929,ABNT5101!$B$4:$B$9,ABNT5101!$D$4:$D$9))</f>
        <v>0.6</v>
      </c>
      <c r="CG929" s="18" t="str">
        <f t="shared" si="504"/>
        <v>ATENDE</v>
      </c>
      <c r="CH929" s="18" t="str">
        <f t="shared" si="505"/>
        <v>ATENDE</v>
      </c>
      <c r="CI929" s="18" t="str">
        <f t="shared" si="506"/>
        <v>ATENDE</v>
      </c>
      <c r="CJ929" s="133" t="str">
        <f>_xlfn.XLOOKUP(CK929,'Banco de dados'!$B:$B,'Banco de dados'!$D:$D)</f>
        <v>LEDSTAR</v>
      </c>
      <c r="CK929" s="25" t="s">
        <v>709</v>
      </c>
      <c r="CL929" s="24" t="str">
        <f>_xlfn.XLOOKUP(CK929,'Banco de dados'!$B:$B,'Banco de dados'!$E:$E)</f>
        <v>LUM LED SL VT 9.1 35W</v>
      </c>
      <c r="CM929" s="24"/>
      <c r="CN929" s="24" t="e">
        <f>IF(CM929="-","-",_xlfn.XLOOKUP(CM929,'Banco de dados'!$B:$B,'Banco de dados'!$E:$E))</f>
        <v>#N/A</v>
      </c>
      <c r="CO929" s="26">
        <f t="shared" si="509"/>
        <v>1</v>
      </c>
      <c r="CP929" s="24">
        <f>_xlfn.XLOOKUP(CK929,'Banco de dados'!$B:$B,'Banco de dados'!$H:$H)</f>
        <v>35</v>
      </c>
      <c r="CQ929" s="24">
        <f>_xlfn.XLOOKUP(CM929,'Banco de dados'!$B:$B,'Banco de dados'!$H:$H)</f>
        <v>0</v>
      </c>
      <c r="CR929" s="24">
        <f>_xlfn.XLOOKUP(CK929,'Banco de dados'!$B:$B,'Banco de dados'!$F:$F)</f>
        <v>5955.62</v>
      </c>
      <c r="CS929" s="24">
        <f>_xlfn.XLOOKUP(CM929,'Banco de dados'!$B:$B,'Banco de dados'!$F:$F)</f>
        <v>0</v>
      </c>
      <c r="CT929" s="25">
        <v>0</v>
      </c>
      <c r="CU929" s="25"/>
      <c r="CV929" s="24" t="str">
        <f>IF(AI929&lt;=0.5,"Curto I",IF(AND(AI929&gt;='Braços de IP'!$B$9,AI929&lt;='Braços de IP'!$D$9),'Braços de IP'!$E$9,IF(AND(AI929&gt;='Braços de IP'!$B$10,AI929&lt;='Braços de IP'!$D$10),'Braços de IP'!$E$10,IF(AND(AI929&gt;='Braços de IP'!$B$11,AI929&lt;='Braços de IP'!$D$11),'Braços de IP'!$E$11,IF(AND(AI929&gt;='Braços de IP'!$B$12,AI929&lt;='Braços de IP'!$D$12),'Braços de IP'!$E$12,IF(AND(AI929&gt;='Braços de IP'!$B$13,AI929&lt;='Braços de IP'!$D$13),'Braços de IP'!$E$13,IF(AND(AI929&gt;='Braços de IP'!$B$14,AI929&lt;='Braços de IP'!$D$14),'Braços de IP'!$E$14,"ERRO")))))))</f>
        <v>Curto I</v>
      </c>
      <c r="CW929" s="25"/>
      <c r="CX929" s="24" t="str">
        <f>IF($CW929="","",VLOOKUP($CW929,'Braços de IP'!$E$9:$I$15,2,0))</f>
        <v/>
      </c>
      <c r="CY929" s="27" t="str">
        <f>IF($CW929="","",VLOOKUP($CW929,'Braços de IP'!$E$9:$I$15,5,0))</f>
        <v/>
      </c>
      <c r="CZ929" s="24"/>
      <c r="DA929" s="24"/>
      <c r="DB929" s="24"/>
      <c r="DC929" s="24"/>
      <c r="DD929" s="24"/>
      <c r="DE929" s="24"/>
      <c r="DF929" s="28">
        <f t="shared" si="510"/>
        <v>35</v>
      </c>
      <c r="DG929" s="29">
        <f t="shared" si="511"/>
        <v>70</v>
      </c>
      <c r="DH929" s="28">
        <f t="shared" si="512"/>
        <v>105</v>
      </c>
      <c r="DI929" s="30">
        <f t="shared" si="513"/>
        <v>0.5</v>
      </c>
      <c r="DJ929" s="31"/>
      <c r="DK929" s="32"/>
      <c r="DL929" s="15" t="s">
        <v>141</v>
      </c>
      <c r="DM929" s="15"/>
      <c r="DO929" s="33">
        <f t="shared" si="514"/>
        <v>0.58333333333333337</v>
      </c>
    </row>
    <row r="930" spans="3:125" ht="15.75" hidden="1" customHeight="1" x14ac:dyDescent="0.3">
      <c r="C930" t="s">
        <v>1006</v>
      </c>
      <c r="D930" s="15">
        <v>310</v>
      </c>
      <c r="E930" s="15" t="s">
        <v>132</v>
      </c>
      <c r="F930" s="15" t="s">
        <v>483</v>
      </c>
      <c r="G930" s="15">
        <v>-29.98265576</v>
      </c>
      <c r="H930" s="15">
        <v>-50.21513392</v>
      </c>
      <c r="I930" s="15" t="s">
        <v>154</v>
      </c>
      <c r="J930" s="15" t="s">
        <v>135</v>
      </c>
      <c r="K930" s="15" t="s">
        <v>136</v>
      </c>
      <c r="L930" s="15" t="s">
        <v>148</v>
      </c>
      <c r="M930" s="15">
        <v>70</v>
      </c>
      <c r="N930" s="15">
        <v>14</v>
      </c>
      <c r="O930" s="15">
        <v>0</v>
      </c>
      <c r="P930" s="15">
        <f t="shared" si="507"/>
        <v>140</v>
      </c>
      <c r="Q930" s="20">
        <v>2</v>
      </c>
      <c r="R930" s="16">
        <v>2</v>
      </c>
      <c r="S930" s="16">
        <v>7</v>
      </c>
      <c r="T930" s="15"/>
      <c r="U930" s="15"/>
      <c r="V930" s="15">
        <v>0</v>
      </c>
      <c r="W930" s="15">
        <v>2.5</v>
      </c>
      <c r="X930" s="15">
        <v>0</v>
      </c>
      <c r="Y930" s="15">
        <v>0</v>
      </c>
      <c r="Z930" s="15">
        <v>0</v>
      </c>
      <c r="AA930" s="15">
        <v>0</v>
      </c>
      <c r="AB930" s="15">
        <v>0</v>
      </c>
      <c r="AC930" s="15" t="s">
        <v>138</v>
      </c>
      <c r="AD930" s="15" t="s">
        <v>139</v>
      </c>
      <c r="AE930" s="15">
        <v>24.7</v>
      </c>
      <c r="AF930" s="15">
        <v>6.6</v>
      </c>
      <c r="AG930" s="15">
        <v>1</v>
      </c>
      <c r="AH930" s="15">
        <v>0.7</v>
      </c>
      <c r="AI930" s="15">
        <v>0.9</v>
      </c>
      <c r="AJ930" s="16">
        <f t="shared" si="487"/>
        <v>0.20000000000000007</v>
      </c>
      <c r="AK930" s="16" t="s">
        <v>135</v>
      </c>
      <c r="AL930" s="16" t="s">
        <v>135</v>
      </c>
      <c r="AM930" s="15" t="s">
        <v>140</v>
      </c>
      <c r="AN930" s="16">
        <f t="shared" si="488"/>
        <v>2</v>
      </c>
      <c r="AO930" s="16">
        <v>0</v>
      </c>
      <c r="AP930" s="16">
        <v>0</v>
      </c>
      <c r="AQ930" s="16">
        <v>0</v>
      </c>
      <c r="AR930" s="16">
        <v>0</v>
      </c>
      <c r="AS930" s="16">
        <v>0</v>
      </c>
      <c r="AT930" s="16" t="s">
        <v>135</v>
      </c>
      <c r="AU930" s="17">
        <f t="shared" si="489"/>
        <v>0</v>
      </c>
      <c r="AV930" s="17"/>
      <c r="AW930" s="17">
        <f>VLOOKUP(I930,ABNT5101!$I$3:$J$9,2)</f>
        <v>10</v>
      </c>
      <c r="AX930" s="17">
        <f>VLOOKUP(I930,ABNT5101!$I$3:$M$9,5)</f>
        <v>0.18</v>
      </c>
      <c r="AY930" s="131" t="str">
        <f>_xlfn.XLOOKUP(I930,ABNT5101!$I:$I,ABNT5101!$L:$L)</f>
        <v>-</v>
      </c>
      <c r="AZ930" s="131">
        <f>_xlfn.XLOOKUP(I930,ABNT5101!$I:$I,ABNT5101!M:M)</f>
        <v>0.18</v>
      </c>
      <c r="BA930" s="131" t="str">
        <f>_xlfn.XLOOKUP(I930,ABNT5101!$I:$I,ABNT5101!N:N)</f>
        <v>-</v>
      </c>
      <c r="BB930" s="131">
        <f>_xlfn.XLOOKUP(I930,ABNT5101!$I:$I,ABNT5101!O:O)</f>
        <v>16</v>
      </c>
      <c r="BC930" s="18" t="str">
        <f t="shared" si="490"/>
        <v>ATENDE</v>
      </c>
      <c r="BD930" s="19">
        <f t="shared" si="491"/>
        <v>0.20999999999999996</v>
      </c>
      <c r="BE930" s="19">
        <f t="shared" si="492"/>
        <v>2.4444444444444446</v>
      </c>
      <c r="BF930" s="19" t="str">
        <f t="shared" si="493"/>
        <v>-</v>
      </c>
      <c r="BG930" s="20">
        <v>12.1</v>
      </c>
      <c r="BH930" s="20">
        <v>0.62</v>
      </c>
      <c r="BI930" s="20"/>
      <c r="BJ930" s="20"/>
      <c r="BK930" s="21"/>
      <c r="BL930" s="20"/>
      <c r="BM930" s="18" t="str">
        <f t="shared" si="494"/>
        <v>ATENDE</v>
      </c>
      <c r="BN930" s="18" t="str">
        <f t="shared" si="495"/>
        <v>ATENDE</v>
      </c>
      <c r="BO930" s="18" t="str">
        <f t="shared" si="496"/>
        <v>ATENDE</v>
      </c>
      <c r="BP930" s="18" t="str">
        <f t="shared" si="497"/>
        <v>ATENDE</v>
      </c>
      <c r="BQ930" s="22" t="str">
        <f t="shared" si="498"/>
        <v>C4</v>
      </c>
      <c r="BR930" s="22" t="str">
        <f t="shared" si="515"/>
        <v>P6</v>
      </c>
      <c r="BS930" s="23">
        <f t="shared" si="499"/>
        <v>2.9966666666666666</v>
      </c>
      <c r="BT930" s="20">
        <v>11.99</v>
      </c>
      <c r="BU930" s="20">
        <v>7.78</v>
      </c>
      <c r="BV930" s="132">
        <f>IF(BR930="-","-",_xlfn.XLOOKUP(BR930,ABNT5101!$B$4:$B$9,ABNT5101!$C$4:$C$9))</f>
        <v>3</v>
      </c>
      <c r="BW930" s="132">
        <f>IF(BR930="-","-",_xlfn.XLOOKUP(BR930,ABNT5101!$B$4:$B$9,ABNT5101!$D$4:$D$9))</f>
        <v>0.6</v>
      </c>
      <c r="BX930" s="18" t="str">
        <f t="shared" si="500"/>
        <v>ATENDE</v>
      </c>
      <c r="BY930" s="18" t="str">
        <f t="shared" si="501"/>
        <v>ATENDE</v>
      </c>
      <c r="BZ930" s="18" t="str">
        <f t="shared" si="502"/>
        <v>ATENDE</v>
      </c>
      <c r="CA930" s="22" t="str">
        <f t="shared" si="508"/>
        <v>P6</v>
      </c>
      <c r="CB930" s="23">
        <f t="shared" si="503"/>
        <v>0.30333333333333345</v>
      </c>
      <c r="CC930" s="22">
        <v>3.91</v>
      </c>
      <c r="CD930" s="22">
        <v>1.9</v>
      </c>
      <c r="CE930" s="130">
        <f>IF(CA930="-","-",_xlfn.XLOOKUP(CA930,ABNT5101!$B$4:$B$9,ABNT5101!$C$4:$C$9))</f>
        <v>3</v>
      </c>
      <c r="CF930" s="130">
        <f>IF(CA930="-","-",_xlfn.XLOOKUP(CA930,ABNT5101!$B$4:$B$9,ABNT5101!$D$4:$D$9))</f>
        <v>0.6</v>
      </c>
      <c r="CG930" s="18" t="str">
        <f t="shared" si="504"/>
        <v>ATENDE</v>
      </c>
      <c r="CH930" s="18" t="str">
        <f t="shared" si="505"/>
        <v>ATENDE</v>
      </c>
      <c r="CI930" s="18" t="str">
        <f t="shared" si="506"/>
        <v>ATENDE</v>
      </c>
      <c r="CJ930" s="133" t="str">
        <f>_xlfn.XLOOKUP(CK930,'Banco de dados'!$B:$B,'Banco de dados'!$D:$D)</f>
        <v>SX LIGHTING</v>
      </c>
      <c r="CK930" s="25" t="s">
        <v>801</v>
      </c>
      <c r="CL930" s="24" t="str">
        <f>_xlfn.XLOOKUP(CK930,'Banco de dados'!$B:$B,'Banco de dados'!$E:$E)</f>
        <v>SXINEVO030K40L12CZF7PHF</v>
      </c>
      <c r="CM930" s="24"/>
      <c r="CN930" s="24" t="e">
        <f>IF(CM930="-","-",_xlfn.XLOOKUP(CM930,'Banco de dados'!$B:$B,'Banco de dados'!$E:$E))</f>
        <v>#N/A</v>
      </c>
      <c r="CO930" s="26">
        <f t="shared" si="509"/>
        <v>1</v>
      </c>
      <c r="CP930" s="24">
        <f>_xlfn.XLOOKUP(CK930,'Banco de dados'!$B:$B,'Banco de dados'!$H:$H)</f>
        <v>31</v>
      </c>
      <c r="CQ930" s="24">
        <f>_xlfn.XLOOKUP(CM930,'Banco de dados'!$B:$B,'Banco de dados'!$H:$H)</f>
        <v>0</v>
      </c>
      <c r="CR930" s="24">
        <f>_xlfn.XLOOKUP(CK930,'Banco de dados'!$B:$B,'Banco de dados'!$F:$F)</f>
        <v>5270</v>
      </c>
      <c r="CS930" s="24">
        <f>_xlfn.XLOOKUP(CM930,'Banco de dados'!$B:$B,'Banco de dados'!$F:$F)</f>
        <v>0</v>
      </c>
      <c r="CT930" s="25">
        <v>0</v>
      </c>
      <c r="CU930" s="25"/>
      <c r="CV930" s="24" t="str">
        <f>IF(AI930&lt;=0.5,"Curto I",IF(AND(AI930&gt;='Braços de IP'!$B$9,AI930&lt;='Braços de IP'!$D$9),'Braços de IP'!$E$9,IF(AND(AI930&gt;='Braços de IP'!$B$10,AI930&lt;='Braços de IP'!$D$10),'Braços de IP'!$E$10,IF(AND(AI930&gt;='Braços de IP'!$B$11,AI930&lt;='Braços de IP'!$D$11),'Braços de IP'!$E$11,IF(AND(AI930&gt;='Braços de IP'!$B$12,AI930&lt;='Braços de IP'!$D$12),'Braços de IP'!$E$12,IF(AND(AI930&gt;='Braços de IP'!$B$13,AI930&lt;='Braços de IP'!$D$13),'Braços de IP'!$E$13,IF(AND(AI930&gt;='Braços de IP'!$B$14,AI930&lt;='Braços de IP'!$D$14),'Braços de IP'!$E$14,"ERRO")))))))</f>
        <v>Curto I</v>
      </c>
      <c r="CW930" s="25"/>
      <c r="CX930" s="24" t="str">
        <f>IF($CW930="","",VLOOKUP($CW930,'Braços de IP'!$E$9:$I$15,2,0))</f>
        <v/>
      </c>
      <c r="CY930" s="27" t="str">
        <f>IF($CW930="","",VLOOKUP($CW930,'Braços de IP'!$E$9:$I$15,5,0))</f>
        <v/>
      </c>
      <c r="CZ930" s="24"/>
      <c r="DA930" s="24"/>
      <c r="DB930" s="24"/>
      <c r="DC930" s="24"/>
      <c r="DD930" s="24"/>
      <c r="DE930" s="24"/>
      <c r="DF930" s="28">
        <f t="shared" si="510"/>
        <v>31</v>
      </c>
      <c r="DG930" s="29">
        <f t="shared" si="511"/>
        <v>70</v>
      </c>
      <c r="DH930" s="28">
        <f t="shared" si="512"/>
        <v>101</v>
      </c>
      <c r="DI930" s="30">
        <f t="shared" si="513"/>
        <v>0.55714285714285716</v>
      </c>
      <c r="DJ930" s="31"/>
      <c r="DK930" s="32"/>
      <c r="DL930" s="15" t="s">
        <v>141</v>
      </c>
      <c r="DM930" s="15"/>
      <c r="DO930" s="33">
        <f t="shared" si="514"/>
        <v>0.63095238095238093</v>
      </c>
    </row>
    <row r="931" spans="3:125" ht="15.75" hidden="1" customHeight="1" x14ac:dyDescent="0.3">
      <c r="C931" t="s">
        <v>1006</v>
      </c>
      <c r="D931" s="15">
        <v>310</v>
      </c>
      <c r="E931" s="15" t="s">
        <v>132</v>
      </c>
      <c r="F931" s="15" t="s">
        <v>483</v>
      </c>
      <c r="G931" s="15">
        <v>-29.98265576</v>
      </c>
      <c r="H931" s="15">
        <v>-50.21513392</v>
      </c>
      <c r="I931" s="15" t="s">
        <v>154</v>
      </c>
      <c r="J931" s="15" t="s">
        <v>135</v>
      </c>
      <c r="K931" s="15" t="s">
        <v>136</v>
      </c>
      <c r="L931" s="15" t="s">
        <v>148</v>
      </c>
      <c r="M931" s="15">
        <v>70</v>
      </c>
      <c r="N931" s="15">
        <v>14</v>
      </c>
      <c r="O931" s="15">
        <v>0</v>
      </c>
      <c r="P931" s="15">
        <f t="shared" si="507"/>
        <v>140</v>
      </c>
      <c r="Q931" s="20">
        <v>2</v>
      </c>
      <c r="R931" s="16">
        <v>2</v>
      </c>
      <c r="S931" s="16">
        <v>7</v>
      </c>
      <c r="T931" s="15"/>
      <c r="U931" s="15"/>
      <c r="V931" s="15">
        <v>0</v>
      </c>
      <c r="W931" s="15">
        <v>2.5</v>
      </c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 t="s">
        <v>138</v>
      </c>
      <c r="AD931" s="15" t="s">
        <v>139</v>
      </c>
      <c r="AE931" s="15">
        <v>24.7</v>
      </c>
      <c r="AF931" s="15">
        <v>6.6</v>
      </c>
      <c r="AG931" s="15">
        <v>1</v>
      </c>
      <c r="AH931" s="15">
        <v>0.7</v>
      </c>
      <c r="AI931" s="15">
        <v>0.9</v>
      </c>
      <c r="AJ931" s="16">
        <f t="shared" si="487"/>
        <v>0.20000000000000007</v>
      </c>
      <c r="AK931" s="16" t="s">
        <v>135</v>
      </c>
      <c r="AL931" s="16" t="s">
        <v>135</v>
      </c>
      <c r="AM931" s="15" t="s">
        <v>140</v>
      </c>
      <c r="AN931" s="16">
        <f t="shared" si="488"/>
        <v>2</v>
      </c>
      <c r="AO931" s="16">
        <v>0</v>
      </c>
      <c r="AP931" s="16">
        <v>0</v>
      </c>
      <c r="AQ931" s="16">
        <v>0</v>
      </c>
      <c r="AR931" s="16">
        <v>0</v>
      </c>
      <c r="AS931" s="16">
        <v>0</v>
      </c>
      <c r="AT931" s="16" t="s">
        <v>135</v>
      </c>
      <c r="AU931" s="17">
        <f t="shared" si="489"/>
        <v>0</v>
      </c>
      <c r="AV931" s="17"/>
      <c r="AW931" s="17">
        <f>VLOOKUP(I931,ABNT5101!$I$3:$J$9,2)</f>
        <v>10</v>
      </c>
      <c r="AX931" s="17">
        <f>VLOOKUP(I931,ABNT5101!$I$3:$M$9,5)</f>
        <v>0.18</v>
      </c>
      <c r="AY931" s="131" t="str">
        <f>_xlfn.XLOOKUP(I931,ABNT5101!$I:$I,ABNT5101!$L:$L)</f>
        <v>-</v>
      </c>
      <c r="AZ931" s="131">
        <f>_xlfn.XLOOKUP(I931,ABNT5101!$I:$I,ABNT5101!M:M)</f>
        <v>0.18</v>
      </c>
      <c r="BA931" s="131" t="str">
        <f>_xlfn.XLOOKUP(I931,ABNT5101!$I:$I,ABNT5101!N:N)</f>
        <v>-</v>
      </c>
      <c r="BB931" s="131">
        <f>_xlfn.XLOOKUP(I931,ABNT5101!$I:$I,ABNT5101!O:O)</f>
        <v>16</v>
      </c>
      <c r="BC931" s="18" t="str">
        <f t="shared" si="490"/>
        <v>ATENDE</v>
      </c>
      <c r="BD931" s="19">
        <f t="shared" si="491"/>
        <v>0.18300000000000005</v>
      </c>
      <c r="BE931" s="19">
        <f t="shared" si="492"/>
        <v>2.1666666666666665</v>
      </c>
      <c r="BF931" s="19" t="str">
        <f t="shared" si="493"/>
        <v>-</v>
      </c>
      <c r="BG931" s="20">
        <v>11.83</v>
      </c>
      <c r="BH931" s="20">
        <v>0.56999999999999995</v>
      </c>
      <c r="BI931" s="20"/>
      <c r="BJ931" s="20"/>
      <c r="BK931" s="21"/>
      <c r="BL931" s="20"/>
      <c r="BM931" s="18" t="str">
        <f t="shared" si="494"/>
        <v>ATENDE</v>
      </c>
      <c r="BN931" s="18" t="str">
        <f t="shared" si="495"/>
        <v>ATENDE</v>
      </c>
      <c r="BO931" s="18" t="str">
        <f t="shared" si="496"/>
        <v>ATENDE</v>
      </c>
      <c r="BP931" s="18" t="str">
        <f t="shared" si="497"/>
        <v>ATENDE</v>
      </c>
      <c r="BQ931" s="22" t="str">
        <f t="shared" si="498"/>
        <v>C4</v>
      </c>
      <c r="BR931" s="22" t="str">
        <f t="shared" si="515"/>
        <v>P6</v>
      </c>
      <c r="BS931" s="23">
        <f t="shared" si="499"/>
        <v>2.9833333333333329</v>
      </c>
      <c r="BT931" s="20">
        <v>11.95</v>
      </c>
      <c r="BU931" s="20">
        <v>7.78</v>
      </c>
      <c r="BV931" s="132">
        <f>IF(BR931="-","-",_xlfn.XLOOKUP(BR931,ABNT5101!$B$4:$B$9,ABNT5101!$C$4:$C$9))</f>
        <v>3</v>
      </c>
      <c r="BW931" s="132">
        <f>IF(BR931="-","-",_xlfn.XLOOKUP(BR931,ABNT5101!$B$4:$B$9,ABNT5101!$D$4:$D$9))</f>
        <v>0.6</v>
      </c>
      <c r="BX931" s="18" t="str">
        <f t="shared" si="500"/>
        <v>ATENDE</v>
      </c>
      <c r="BY931" s="18" t="str">
        <f t="shared" si="501"/>
        <v>ATENDE</v>
      </c>
      <c r="BZ931" s="18" t="str">
        <f t="shared" si="502"/>
        <v>ATENDE</v>
      </c>
      <c r="CA931" s="22" t="str">
        <f t="shared" si="508"/>
        <v>P6</v>
      </c>
      <c r="CB931" s="23">
        <f t="shared" si="503"/>
        <v>0.33333333333333326</v>
      </c>
      <c r="CC931" s="22">
        <v>4</v>
      </c>
      <c r="CD931" s="22">
        <v>2.4700000000000002</v>
      </c>
      <c r="CE931" s="130">
        <f>IF(CA931="-","-",_xlfn.XLOOKUP(CA931,ABNT5101!$B$4:$B$9,ABNT5101!$C$4:$C$9))</f>
        <v>3</v>
      </c>
      <c r="CF931" s="130">
        <f>IF(CA931="-","-",_xlfn.XLOOKUP(CA931,ABNT5101!$B$4:$B$9,ABNT5101!$D$4:$D$9))</f>
        <v>0.6</v>
      </c>
      <c r="CG931" s="18" t="str">
        <f t="shared" si="504"/>
        <v>ATENDE</v>
      </c>
      <c r="CH931" s="18" t="str">
        <f t="shared" si="505"/>
        <v>ATENDE</v>
      </c>
      <c r="CI931" s="18" t="str">
        <f t="shared" si="506"/>
        <v>ATENDE</v>
      </c>
      <c r="CJ931" s="133" t="str">
        <f>_xlfn.XLOOKUP(CK931,'Banco de dados'!$B:$B,'Banco de dados'!$D:$D)</f>
        <v>TECNOWATT</v>
      </c>
      <c r="CK931" s="25" t="s">
        <v>824</v>
      </c>
      <c r="CL931" s="24" t="str">
        <f>_xlfn.XLOOKUP(CK931,'Banco de dados'!$B:$B,'Banco de dados'!$E:$E)</f>
        <v>SIGSAGPTLRRSSNDL_30W_38IBBRS
1-10C1MUN6.5</v>
      </c>
      <c r="CM931" s="24"/>
      <c r="CN931" s="24" t="e">
        <f>IF(CM931="-","-",_xlfn.XLOOKUP(CM931,'Banco de dados'!$B:$B,'Banco de dados'!$E:$E))</f>
        <v>#N/A</v>
      </c>
      <c r="CO931" s="26">
        <f t="shared" si="509"/>
        <v>1</v>
      </c>
      <c r="CP931" s="24">
        <f>_xlfn.XLOOKUP(CK931,'Banco de dados'!$B:$B,'Banco de dados'!$H:$H)</f>
        <v>30</v>
      </c>
      <c r="CQ931" s="24">
        <f>_xlfn.XLOOKUP(CM931,'Banco de dados'!$B:$B,'Banco de dados'!$H:$H)</f>
        <v>0</v>
      </c>
      <c r="CR931" s="24">
        <f>_xlfn.XLOOKUP(CK931,'Banco de dados'!$B:$B,'Banco de dados'!$F:$F)</f>
        <v>5266</v>
      </c>
      <c r="CS931" s="24">
        <f>_xlfn.XLOOKUP(CM931,'Banco de dados'!$B:$B,'Banco de dados'!$F:$F)</f>
        <v>0</v>
      </c>
      <c r="CT931" s="25">
        <v>0</v>
      </c>
      <c r="CU931" s="25"/>
      <c r="CV931" s="24" t="str">
        <f>IF(AI931&lt;=0.5,"Curto I",IF(AND(AI931&gt;='Braços de IP'!$B$9,AI931&lt;='Braços de IP'!$D$9),'Braços de IP'!$E$9,IF(AND(AI931&gt;='Braços de IP'!$B$10,AI931&lt;='Braços de IP'!$D$10),'Braços de IP'!$E$10,IF(AND(AI931&gt;='Braços de IP'!$B$11,AI931&lt;='Braços de IP'!$D$11),'Braços de IP'!$E$11,IF(AND(AI931&gt;='Braços de IP'!$B$12,AI931&lt;='Braços de IP'!$D$12),'Braços de IP'!$E$12,IF(AND(AI931&gt;='Braços de IP'!$B$13,AI931&lt;='Braços de IP'!$D$13),'Braços de IP'!$E$13,IF(AND(AI931&gt;='Braços de IP'!$B$14,AI931&lt;='Braços de IP'!$D$14),'Braços de IP'!$E$14,"ERRO")))))))</f>
        <v>Curto I</v>
      </c>
      <c r="CW931" s="25"/>
      <c r="CX931" s="24" t="str">
        <f>IF($CW931="","",VLOOKUP($CW931,'Braços de IP'!$E$9:$I$15,2,0))</f>
        <v/>
      </c>
      <c r="CY931" s="27" t="str">
        <f>IF($CW931="","",VLOOKUP($CW931,'Braços de IP'!$E$9:$I$15,5,0))</f>
        <v/>
      </c>
      <c r="CZ931" s="24"/>
      <c r="DA931" s="24"/>
      <c r="DB931" s="24"/>
      <c r="DC931" s="24"/>
      <c r="DD931" s="24"/>
      <c r="DE931" s="24"/>
      <c r="DF931" s="28">
        <f t="shared" si="510"/>
        <v>30</v>
      </c>
      <c r="DG931" s="29">
        <f t="shared" si="511"/>
        <v>70</v>
      </c>
      <c r="DH931" s="28">
        <f t="shared" si="512"/>
        <v>100</v>
      </c>
      <c r="DI931" s="30">
        <f t="shared" si="513"/>
        <v>0.5714285714285714</v>
      </c>
      <c r="DJ931" s="31"/>
      <c r="DK931" s="32"/>
      <c r="DL931" s="15" t="s">
        <v>141</v>
      </c>
      <c r="DM931" s="15"/>
      <c r="DO931" s="33">
        <f t="shared" si="514"/>
        <v>0.6428571428571429</v>
      </c>
    </row>
    <row r="932" spans="3:125" ht="15.75" hidden="1" customHeight="1" x14ac:dyDescent="0.3">
      <c r="C932" t="s">
        <v>1006</v>
      </c>
      <c r="D932" s="15">
        <v>311</v>
      </c>
      <c r="E932" s="15" t="s">
        <v>132</v>
      </c>
      <c r="F932" s="15" t="s">
        <v>484</v>
      </c>
      <c r="G932" s="15">
        <v>-29.998562570000001</v>
      </c>
      <c r="H932" s="15">
        <v>-50.183093710000001</v>
      </c>
      <c r="I932" s="15" t="s">
        <v>193</v>
      </c>
      <c r="J932" s="15" t="s">
        <v>135</v>
      </c>
      <c r="K932" s="15" t="s">
        <v>136</v>
      </c>
      <c r="L932" s="15" t="s">
        <v>137</v>
      </c>
      <c r="M932" s="15">
        <v>99</v>
      </c>
      <c r="N932" s="15">
        <v>0</v>
      </c>
      <c r="O932" s="15">
        <v>0</v>
      </c>
      <c r="P932" s="15">
        <f t="shared" si="507"/>
        <v>198</v>
      </c>
      <c r="Q932" s="20">
        <v>2</v>
      </c>
      <c r="R932" s="16">
        <v>4.5</v>
      </c>
      <c r="S932" s="16">
        <v>8</v>
      </c>
      <c r="T932" s="15"/>
      <c r="U932" s="15"/>
      <c r="V932" s="15">
        <v>0</v>
      </c>
      <c r="W932" s="15">
        <v>3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 t="s">
        <v>138</v>
      </c>
      <c r="AD932" s="15" t="s">
        <v>139</v>
      </c>
      <c r="AE932" s="15">
        <v>25.8</v>
      </c>
      <c r="AF932" s="15">
        <v>4.8</v>
      </c>
      <c r="AG932" s="15">
        <v>1</v>
      </c>
      <c r="AH932" s="15">
        <v>0.5</v>
      </c>
      <c r="AI932" s="15">
        <v>1.5</v>
      </c>
      <c r="AJ932" s="16">
        <f t="shared" si="487"/>
        <v>1</v>
      </c>
      <c r="AK932" s="16" t="s">
        <v>135</v>
      </c>
      <c r="AL932" s="16" t="s">
        <v>135</v>
      </c>
      <c r="AM932" s="15" t="s">
        <v>140</v>
      </c>
      <c r="AN932" s="16">
        <f t="shared" si="488"/>
        <v>2</v>
      </c>
      <c r="AO932" s="16">
        <v>0</v>
      </c>
      <c r="AP932" s="16">
        <v>0</v>
      </c>
      <c r="AQ932" s="16">
        <v>0</v>
      </c>
      <c r="AR932" s="16">
        <v>0</v>
      </c>
      <c r="AS932" s="16">
        <v>0</v>
      </c>
      <c r="AT932" s="16" t="s">
        <v>135</v>
      </c>
      <c r="AU932" s="17">
        <f t="shared" si="489"/>
        <v>0</v>
      </c>
      <c r="AV932" s="17"/>
      <c r="AW932" s="17">
        <f>VLOOKUP(I932,ABNT5101!$I$3:$J$9,2)</f>
        <v>15</v>
      </c>
      <c r="AX932" s="17">
        <f>VLOOKUP(I932,ABNT5101!$I$3:$M$9,5)</f>
        <v>0.18</v>
      </c>
      <c r="AY932" s="131" t="str">
        <f>_xlfn.XLOOKUP(I932,ABNT5101!$I:$I,ABNT5101!$L:$L)</f>
        <v>-</v>
      </c>
      <c r="AZ932" s="131">
        <f>_xlfn.XLOOKUP(I932,ABNT5101!$I:$I,ABNT5101!M:M)</f>
        <v>0.18</v>
      </c>
      <c r="BA932" s="131" t="str">
        <f>_xlfn.XLOOKUP(I932,ABNT5101!$I:$I,ABNT5101!N:N)</f>
        <v>-</v>
      </c>
      <c r="BB932" s="131">
        <f>_xlfn.XLOOKUP(I932,ABNT5101!$I:$I,ABNT5101!O:O)</f>
        <v>15</v>
      </c>
      <c r="BC932" s="18" t="str">
        <f t="shared" si="490"/>
        <v>ATENDE</v>
      </c>
      <c r="BD932" s="19">
        <f t="shared" si="491"/>
        <v>0.14799999999999991</v>
      </c>
      <c r="BE932" s="19">
        <f t="shared" si="492"/>
        <v>0.72222222222222232</v>
      </c>
      <c r="BF932" s="19" t="str">
        <f t="shared" si="493"/>
        <v>-</v>
      </c>
      <c r="BG932" s="20">
        <v>17.22</v>
      </c>
      <c r="BH932" s="20">
        <v>0.31</v>
      </c>
      <c r="BI932" s="20"/>
      <c r="BJ932" s="20"/>
      <c r="BK932" s="21"/>
      <c r="BL932" s="20"/>
      <c r="BM932" s="18" t="str">
        <f t="shared" si="494"/>
        <v>ATENDE</v>
      </c>
      <c r="BN932" s="18" t="str">
        <f t="shared" si="495"/>
        <v>ATENDE</v>
      </c>
      <c r="BO932" s="18" t="str">
        <f t="shared" si="496"/>
        <v>ATENDE</v>
      </c>
      <c r="BP932" s="18" t="str">
        <f t="shared" si="497"/>
        <v>ATENDE</v>
      </c>
      <c r="BQ932" s="22" t="str">
        <f t="shared" si="498"/>
        <v>C3</v>
      </c>
      <c r="BR932" s="22" t="str">
        <f t="shared" si="515"/>
        <v>P6</v>
      </c>
      <c r="BS932" s="23">
        <f t="shared" si="499"/>
        <v>2.02</v>
      </c>
      <c r="BT932" s="20">
        <v>9.06</v>
      </c>
      <c r="BU932" s="20">
        <v>1.29</v>
      </c>
      <c r="BV932" s="132">
        <f>IF(BR932="-","-",_xlfn.XLOOKUP(BR932,ABNT5101!$B$4:$B$9,ABNT5101!$C$4:$C$9))</f>
        <v>3</v>
      </c>
      <c r="BW932" s="132">
        <f>IF(BR932="-","-",_xlfn.XLOOKUP(BR932,ABNT5101!$B$4:$B$9,ABNT5101!$D$4:$D$9))</f>
        <v>0.6</v>
      </c>
      <c r="BX932" s="18" t="str">
        <f t="shared" si="500"/>
        <v>ATENDE</v>
      </c>
      <c r="BY932" s="18" t="str">
        <f t="shared" si="501"/>
        <v>ATENDE</v>
      </c>
      <c r="BZ932" s="18" t="str">
        <f t="shared" si="502"/>
        <v>ATENDE</v>
      </c>
      <c r="CA932" s="22" t="str">
        <f t="shared" si="508"/>
        <v>P6</v>
      </c>
      <c r="CB932" s="23">
        <f t="shared" si="503"/>
        <v>0.46666666666666679</v>
      </c>
      <c r="CC932" s="22">
        <v>4.4000000000000004</v>
      </c>
      <c r="CD932" s="22">
        <v>2.42</v>
      </c>
      <c r="CE932" s="130">
        <f>IF(CA932="-","-",_xlfn.XLOOKUP(CA932,ABNT5101!$B$4:$B$9,ABNT5101!$C$4:$C$9))</f>
        <v>3</v>
      </c>
      <c r="CF932" s="130">
        <f>IF(CA932="-","-",_xlfn.XLOOKUP(CA932,ABNT5101!$B$4:$B$9,ABNT5101!$D$4:$D$9))</f>
        <v>0.6</v>
      </c>
      <c r="CG932" s="18" t="str">
        <f t="shared" si="504"/>
        <v>ATENDE</v>
      </c>
      <c r="CH932" s="18" t="str">
        <f t="shared" si="505"/>
        <v>ATENDE</v>
      </c>
      <c r="CI932" s="18" t="str">
        <f t="shared" si="506"/>
        <v>ATENDE</v>
      </c>
      <c r="CJ932" s="133" t="str">
        <f>_xlfn.XLOOKUP(CK932,'Banco de dados'!$B:$B,'Banco de dados'!$D:$D)</f>
        <v>LEDSTAR</v>
      </c>
      <c r="CK932" s="25" t="s">
        <v>711</v>
      </c>
      <c r="CL932" s="24" t="str">
        <f>_xlfn.XLOOKUP(CK932,'Banco de dados'!$B:$B,'Banco de dados'!$E:$E)</f>
        <v>LUM LED SL VT 9.1 44W</v>
      </c>
      <c r="CM932" s="24"/>
      <c r="CN932" s="24" t="e">
        <f>IF(CM932="-","-",_xlfn.XLOOKUP(CM932,'Banco de dados'!$B:$B,'Banco de dados'!$E:$E))</f>
        <v>#N/A</v>
      </c>
      <c r="CO932" s="26">
        <f t="shared" si="509"/>
        <v>1</v>
      </c>
      <c r="CP932" s="24">
        <f>_xlfn.XLOOKUP(CK932,'Banco de dados'!$B:$B,'Banco de dados'!$H:$H)</f>
        <v>44</v>
      </c>
      <c r="CQ932" s="24">
        <f>_xlfn.XLOOKUP(CM932,'Banco de dados'!$B:$B,'Banco de dados'!$H:$H)</f>
        <v>0</v>
      </c>
      <c r="CR932" s="24">
        <f>_xlfn.XLOOKUP(CK932,'Banco de dados'!$B:$B,'Banco de dados'!$F:$F)</f>
        <v>7657.99</v>
      </c>
      <c r="CS932" s="24">
        <f>_xlfn.XLOOKUP(CM932,'Banco de dados'!$B:$B,'Banco de dados'!$F:$F)</f>
        <v>0</v>
      </c>
      <c r="CT932" s="25">
        <v>0</v>
      </c>
      <c r="CU932" s="25">
        <v>5</v>
      </c>
      <c r="CV932" s="24" t="str">
        <f>IF(AI932&lt;=0.5,"Curto I",IF(AND(AI932&gt;='Braços de IP'!$B$9,AI932&lt;='Braços de IP'!$D$9),'Braços de IP'!$E$9,IF(AND(AI932&gt;='Braços de IP'!$B$10,AI932&lt;='Braços de IP'!$D$10),'Braços de IP'!$E$10,IF(AND(AI932&gt;='Braços de IP'!$B$11,AI932&lt;='Braços de IP'!$D$11),'Braços de IP'!$E$11,IF(AND(AI932&gt;='Braços de IP'!$B$12,AI932&lt;='Braços de IP'!$D$12),'Braços de IP'!$E$12,IF(AND(AI932&gt;='Braços de IP'!$B$13,AI932&lt;='Braços de IP'!$D$13),'Braços de IP'!$E$13,IF(AND(AI932&gt;='Braços de IP'!$B$14,AI932&lt;='Braços de IP'!$D$14),'Braços de IP'!$E$14,"ERRO")))))))</f>
        <v>Curto II</v>
      </c>
      <c r="CW932" s="25"/>
      <c r="CX932" s="24" t="str">
        <f>IF($CW932="","",VLOOKUP($CW932,'Braços de IP'!$E$9:$I$15,2,0))</f>
        <v/>
      </c>
      <c r="CY932" s="27" t="str">
        <f>IF($CW932="","",VLOOKUP($CW932,'Braços de IP'!$E$9:$I$15,5,0))</f>
        <v/>
      </c>
      <c r="CZ932" s="24"/>
      <c r="DA932" s="24"/>
      <c r="DB932" s="24"/>
      <c r="DC932" s="24"/>
      <c r="DD932" s="24"/>
      <c r="DE932" s="24"/>
      <c r="DF932" s="28">
        <f t="shared" si="510"/>
        <v>44</v>
      </c>
      <c r="DG932" s="29">
        <f t="shared" si="511"/>
        <v>99</v>
      </c>
      <c r="DH932" s="28">
        <f t="shared" si="512"/>
        <v>143</v>
      </c>
      <c r="DI932" s="30">
        <f t="shared" si="513"/>
        <v>0.55555555555555558</v>
      </c>
      <c r="DJ932" s="31"/>
      <c r="DK932" s="32"/>
      <c r="DL932" s="15" t="s">
        <v>141</v>
      </c>
      <c r="DM932" s="15"/>
      <c r="DO932" s="33">
        <f t="shared" si="514"/>
        <v>0.55555555555555558</v>
      </c>
    </row>
    <row r="933" spans="3:125" ht="15.75" hidden="1" customHeight="1" x14ac:dyDescent="0.3">
      <c r="C933" t="s">
        <v>1006</v>
      </c>
      <c r="D933" s="15">
        <v>311</v>
      </c>
      <c r="E933" s="15" t="s">
        <v>132</v>
      </c>
      <c r="F933" s="15" t="s">
        <v>484</v>
      </c>
      <c r="G933" s="15">
        <v>-29.998562570000001</v>
      </c>
      <c r="H933" s="15">
        <v>-50.183093710000001</v>
      </c>
      <c r="I933" s="15" t="s">
        <v>193</v>
      </c>
      <c r="J933" s="15" t="s">
        <v>135</v>
      </c>
      <c r="K933" s="15" t="s">
        <v>136</v>
      </c>
      <c r="L933" s="15" t="s">
        <v>137</v>
      </c>
      <c r="M933" s="15">
        <v>99</v>
      </c>
      <c r="N933" s="15">
        <v>0</v>
      </c>
      <c r="O933" s="15">
        <v>0</v>
      </c>
      <c r="P933" s="15">
        <f t="shared" si="507"/>
        <v>198</v>
      </c>
      <c r="Q933" s="20">
        <v>2</v>
      </c>
      <c r="R933" s="16">
        <v>4.5</v>
      </c>
      <c r="S933" s="16">
        <v>8</v>
      </c>
      <c r="T933" s="15"/>
      <c r="U933" s="15"/>
      <c r="V933" s="15">
        <v>0</v>
      </c>
      <c r="W933" s="15">
        <v>3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 t="s">
        <v>138</v>
      </c>
      <c r="AD933" s="15" t="s">
        <v>139</v>
      </c>
      <c r="AE933" s="15">
        <v>25.8</v>
      </c>
      <c r="AF933" s="15">
        <v>4.8</v>
      </c>
      <c r="AG933" s="15">
        <v>1</v>
      </c>
      <c r="AH933" s="15">
        <v>0.5</v>
      </c>
      <c r="AI933" s="15">
        <v>1.5</v>
      </c>
      <c r="AJ933" s="16">
        <f t="shared" si="487"/>
        <v>1</v>
      </c>
      <c r="AK933" s="16" t="s">
        <v>135</v>
      </c>
      <c r="AL933" s="16" t="s">
        <v>135</v>
      </c>
      <c r="AM933" s="15" t="s">
        <v>140</v>
      </c>
      <c r="AN933" s="16">
        <f t="shared" si="488"/>
        <v>2</v>
      </c>
      <c r="AO933" s="16">
        <v>0</v>
      </c>
      <c r="AP933" s="16">
        <v>0</v>
      </c>
      <c r="AQ933" s="16">
        <v>0</v>
      </c>
      <c r="AR933" s="16">
        <v>0</v>
      </c>
      <c r="AS933" s="16">
        <v>0</v>
      </c>
      <c r="AT933" s="16" t="s">
        <v>135</v>
      </c>
      <c r="AU933" s="17">
        <f t="shared" si="489"/>
        <v>0</v>
      </c>
      <c r="AV933" s="17"/>
      <c r="AW933" s="17">
        <f>VLOOKUP(I933,ABNT5101!$I$3:$J$9,2)</f>
        <v>15</v>
      </c>
      <c r="AX933" s="17">
        <f>VLOOKUP(I933,ABNT5101!$I$3:$M$9,5)</f>
        <v>0.18</v>
      </c>
      <c r="AY933" s="131" t="str">
        <f>_xlfn.XLOOKUP(I933,ABNT5101!$I:$I,ABNT5101!$L:$L)</f>
        <v>-</v>
      </c>
      <c r="AZ933" s="131">
        <f>_xlfn.XLOOKUP(I933,ABNT5101!$I:$I,ABNT5101!M:M)</f>
        <v>0.18</v>
      </c>
      <c r="BA933" s="131" t="str">
        <f>_xlfn.XLOOKUP(I933,ABNT5101!$I:$I,ABNT5101!N:N)</f>
        <v>-</v>
      </c>
      <c r="BB933" s="131">
        <f>_xlfn.XLOOKUP(I933,ABNT5101!$I:$I,ABNT5101!O:O)</f>
        <v>15</v>
      </c>
      <c r="BC933" s="18" t="str">
        <f t="shared" si="490"/>
        <v>ATENDE</v>
      </c>
      <c r="BD933" s="19">
        <f t="shared" si="491"/>
        <v>0.58266666666666667</v>
      </c>
      <c r="BE933" s="19">
        <f t="shared" si="492"/>
        <v>1</v>
      </c>
      <c r="BF933" s="19" t="str">
        <f t="shared" si="493"/>
        <v>-</v>
      </c>
      <c r="BG933" s="20">
        <v>23.74</v>
      </c>
      <c r="BH933" s="20">
        <v>0.36</v>
      </c>
      <c r="BI933" s="20"/>
      <c r="BJ933" s="20"/>
      <c r="BK933" s="21"/>
      <c r="BL933" s="20"/>
      <c r="BM933" s="18" t="str">
        <f t="shared" si="494"/>
        <v>ATENDE</v>
      </c>
      <c r="BN933" s="18" t="str">
        <f t="shared" si="495"/>
        <v>ATENDE</v>
      </c>
      <c r="BO933" s="18" t="str">
        <f t="shared" si="496"/>
        <v>ATENDE</v>
      </c>
      <c r="BP933" s="18" t="str">
        <f t="shared" si="497"/>
        <v>ATENDE</v>
      </c>
      <c r="BQ933" s="22" t="str">
        <f t="shared" si="498"/>
        <v>C3</v>
      </c>
      <c r="BR933" s="22" t="str">
        <f t="shared" si="515"/>
        <v>P6</v>
      </c>
      <c r="BS933" s="23">
        <f t="shared" si="499"/>
        <v>2.39</v>
      </c>
      <c r="BT933" s="20">
        <v>10.17</v>
      </c>
      <c r="BU933" s="20">
        <v>0.66</v>
      </c>
      <c r="BV933" s="132">
        <f>IF(BR933="-","-",_xlfn.XLOOKUP(BR933,ABNT5101!$B$4:$B$9,ABNT5101!$C$4:$C$9))</f>
        <v>3</v>
      </c>
      <c r="BW933" s="132">
        <f>IF(BR933="-","-",_xlfn.XLOOKUP(BR933,ABNT5101!$B$4:$B$9,ABNT5101!$D$4:$D$9))</f>
        <v>0.6</v>
      </c>
      <c r="BX933" s="18" t="str">
        <f t="shared" si="500"/>
        <v>ATENDE</v>
      </c>
      <c r="BY933" s="18" t="str">
        <f t="shared" si="501"/>
        <v>ATENDE</v>
      </c>
      <c r="BZ933" s="18" t="str">
        <f t="shared" si="502"/>
        <v>ATENDE</v>
      </c>
      <c r="CA933" s="22" t="str">
        <f t="shared" si="508"/>
        <v>P6</v>
      </c>
      <c r="CB933" s="23">
        <f t="shared" si="503"/>
        <v>0.56666666666666665</v>
      </c>
      <c r="CC933" s="22">
        <v>4.7</v>
      </c>
      <c r="CD933" s="22">
        <v>1.96</v>
      </c>
      <c r="CE933" s="130">
        <f>IF(CA933="-","-",_xlfn.XLOOKUP(CA933,ABNT5101!$B$4:$B$9,ABNT5101!$C$4:$C$9))</f>
        <v>3</v>
      </c>
      <c r="CF933" s="130">
        <f>IF(CA933="-","-",_xlfn.XLOOKUP(CA933,ABNT5101!$B$4:$B$9,ABNT5101!$D$4:$D$9))</f>
        <v>0.6</v>
      </c>
      <c r="CG933" s="18" t="str">
        <f t="shared" si="504"/>
        <v>ATENDE</v>
      </c>
      <c r="CH933" s="18" t="str">
        <f t="shared" si="505"/>
        <v>ATENDE</v>
      </c>
      <c r="CI933" s="18" t="str">
        <f t="shared" si="506"/>
        <v>ATENDE</v>
      </c>
      <c r="CJ933" s="133" t="str">
        <f>_xlfn.XLOOKUP(CK933,'Banco de dados'!$B:$B,'Banco de dados'!$D:$D)</f>
        <v>SX LIGHTING</v>
      </c>
      <c r="CK933" s="25" t="s">
        <v>805</v>
      </c>
      <c r="CL933" s="24" t="str">
        <f>_xlfn.XLOOKUP(CK933,'Banco de dados'!$B:$B,'Banco de dados'!$E:$E)</f>
        <v>SXINEVO050K40L12CZF7PHF</v>
      </c>
      <c r="CM933" s="24"/>
      <c r="CN933" s="24" t="e">
        <f>IF(CM933="-","-",_xlfn.XLOOKUP(CM933,'Banco de dados'!$B:$B,'Banco de dados'!$E:$E))</f>
        <v>#N/A</v>
      </c>
      <c r="CO933" s="26">
        <f t="shared" si="509"/>
        <v>1</v>
      </c>
      <c r="CP933" s="24">
        <f>_xlfn.XLOOKUP(CK933,'Banco de dados'!$B:$B,'Banco de dados'!$H:$H)</f>
        <v>50</v>
      </c>
      <c r="CQ933" s="24" t="e">
        <f>_xlfn.XLOOKUP(CM933,'Banco de dados'!$B:$B,'Banco de dados'!$H:$H)</f>
        <v>#N/A</v>
      </c>
      <c r="CR933" s="24">
        <f>_xlfn.XLOOKUP(CK933,'Banco de dados'!$B:$B,'Banco de dados'!$F:$F)</f>
        <v>8650</v>
      </c>
      <c r="CS933" s="24" t="e">
        <f>_xlfn.XLOOKUP(CM933,'Banco de dados'!$B:$B,'Banco de dados'!$F:$F)</f>
        <v>#N/A</v>
      </c>
      <c r="CT933" s="25">
        <v>0</v>
      </c>
      <c r="CU933" s="25">
        <v>5</v>
      </c>
      <c r="CV933" s="24" t="str">
        <f>IF(AI933&lt;=0.5,"Curto I",IF(AND(AI933&gt;='Braços de IP'!$B$9,AI933&lt;='Braços de IP'!$D$9),'Braços de IP'!$E$9,IF(AND(AI933&gt;='Braços de IP'!$B$10,AI933&lt;='Braços de IP'!$D$10),'Braços de IP'!$E$10,IF(AND(AI933&gt;='Braços de IP'!$B$11,AI933&lt;='Braços de IP'!$D$11),'Braços de IP'!$E$11,IF(AND(AI933&gt;='Braços de IP'!$B$12,AI933&lt;='Braços de IP'!$D$12),'Braços de IP'!$E$12,IF(AND(AI933&gt;='Braços de IP'!$B$13,AI933&lt;='Braços de IP'!$D$13),'Braços de IP'!$E$13,IF(AND(AI933&gt;='Braços de IP'!$B$14,AI933&lt;='Braços de IP'!$D$14),'Braços de IP'!$E$14,"ERRO")))))))</f>
        <v>Curto II</v>
      </c>
      <c r="CW933" s="25"/>
      <c r="CX933" s="24" t="str">
        <f>IF($CW933="","",VLOOKUP($CW933,'Braços de IP'!$E$9:$I$15,2,0))</f>
        <v/>
      </c>
      <c r="CY933" s="27" t="str">
        <f>IF($CW933="","",VLOOKUP($CW933,'Braços de IP'!$E$9:$I$15,5,0))</f>
        <v/>
      </c>
      <c r="CZ933" s="24"/>
      <c r="DA933" s="24"/>
      <c r="DB933" s="24"/>
      <c r="DC933" s="24"/>
      <c r="DD933" s="24"/>
      <c r="DE933" s="24"/>
      <c r="DF933" s="28">
        <f t="shared" si="510"/>
        <v>50</v>
      </c>
      <c r="DG933" s="29">
        <f t="shared" si="511"/>
        <v>99</v>
      </c>
      <c r="DH933" s="28">
        <f t="shared" si="512"/>
        <v>149</v>
      </c>
      <c r="DI933" s="30">
        <f t="shared" si="513"/>
        <v>0.49494949494949492</v>
      </c>
      <c r="DJ933" s="31"/>
      <c r="DK933" s="32"/>
      <c r="DL933" s="15" t="s">
        <v>141</v>
      </c>
      <c r="DM933" s="15"/>
      <c r="DO933" s="33">
        <f t="shared" si="514"/>
        <v>0.49494949494949497</v>
      </c>
    </row>
    <row r="934" spans="3:125" ht="15.75" hidden="1" customHeight="1" x14ac:dyDescent="0.3">
      <c r="C934" t="s">
        <v>1006</v>
      </c>
      <c r="D934" s="15">
        <v>311</v>
      </c>
      <c r="E934" s="15" t="s">
        <v>132</v>
      </c>
      <c r="F934" s="15" t="s">
        <v>484</v>
      </c>
      <c r="G934" s="15">
        <v>-29.998562570000001</v>
      </c>
      <c r="H934" s="15">
        <v>-50.183093710000001</v>
      </c>
      <c r="I934" s="15" t="s">
        <v>193</v>
      </c>
      <c r="J934" s="15" t="s">
        <v>135</v>
      </c>
      <c r="K934" s="15" t="s">
        <v>136</v>
      </c>
      <c r="L934" s="15" t="s">
        <v>137</v>
      </c>
      <c r="M934" s="15">
        <v>99</v>
      </c>
      <c r="N934" s="15">
        <v>0</v>
      </c>
      <c r="O934" s="15">
        <v>0</v>
      </c>
      <c r="P934" s="15">
        <f t="shared" si="507"/>
        <v>198</v>
      </c>
      <c r="Q934" s="20">
        <v>2</v>
      </c>
      <c r="R934" s="16">
        <v>4.5</v>
      </c>
      <c r="S934" s="16">
        <v>8</v>
      </c>
      <c r="T934" s="15"/>
      <c r="U934" s="15"/>
      <c r="V934" s="15">
        <v>0</v>
      </c>
      <c r="W934" s="15">
        <v>3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 t="s">
        <v>138</v>
      </c>
      <c r="AD934" s="15" t="s">
        <v>139</v>
      </c>
      <c r="AE934" s="15">
        <v>25.8</v>
      </c>
      <c r="AF934" s="15">
        <v>4.8</v>
      </c>
      <c r="AG934" s="15">
        <v>1</v>
      </c>
      <c r="AH934" s="15">
        <v>0.5</v>
      </c>
      <c r="AI934" s="15">
        <v>1.5</v>
      </c>
      <c r="AJ934" s="16">
        <f t="shared" si="487"/>
        <v>1</v>
      </c>
      <c r="AK934" s="16" t="s">
        <v>135</v>
      </c>
      <c r="AL934" s="16" t="s">
        <v>135</v>
      </c>
      <c r="AM934" s="15" t="s">
        <v>140</v>
      </c>
      <c r="AN934" s="16">
        <f t="shared" si="488"/>
        <v>2</v>
      </c>
      <c r="AO934" s="16">
        <v>0</v>
      </c>
      <c r="AP934" s="16">
        <v>0</v>
      </c>
      <c r="AQ934" s="16">
        <v>0</v>
      </c>
      <c r="AR934" s="16">
        <v>0</v>
      </c>
      <c r="AS934" s="16">
        <v>0</v>
      </c>
      <c r="AT934" s="16" t="s">
        <v>135</v>
      </c>
      <c r="AU934" s="17">
        <f t="shared" si="489"/>
        <v>0</v>
      </c>
      <c r="AV934" s="17"/>
      <c r="AW934" s="17">
        <f>VLOOKUP(I934,ABNT5101!$I$3:$J$9,2)</f>
        <v>15</v>
      </c>
      <c r="AX934" s="17">
        <f>VLOOKUP(I934,ABNT5101!$I$3:$M$9,5)</f>
        <v>0.18</v>
      </c>
      <c r="AY934" s="131" t="str">
        <f>_xlfn.XLOOKUP(I934,ABNT5101!$I:$I,ABNT5101!$L:$L)</f>
        <v>-</v>
      </c>
      <c r="AZ934" s="131">
        <f>_xlfn.XLOOKUP(I934,ABNT5101!$I:$I,ABNT5101!M:M)</f>
        <v>0.18</v>
      </c>
      <c r="BA934" s="131" t="str">
        <f>_xlfn.XLOOKUP(I934,ABNT5101!$I:$I,ABNT5101!N:N)</f>
        <v>-</v>
      </c>
      <c r="BB934" s="131">
        <f>_xlfn.XLOOKUP(I934,ABNT5101!$I:$I,ABNT5101!O:O)</f>
        <v>15</v>
      </c>
      <c r="BC934" s="18" t="str">
        <f t="shared" si="490"/>
        <v>ATENDE</v>
      </c>
      <c r="BD934" s="19">
        <f t="shared" si="491"/>
        <v>0.3833333333333333</v>
      </c>
      <c r="BE934" s="19">
        <f t="shared" si="492"/>
        <v>0.5555555555555558</v>
      </c>
      <c r="BF934" s="19" t="str">
        <f t="shared" si="493"/>
        <v>-</v>
      </c>
      <c r="BG934" s="20">
        <v>20.75</v>
      </c>
      <c r="BH934" s="20">
        <v>0.28000000000000003</v>
      </c>
      <c r="BI934" s="20"/>
      <c r="BJ934" s="20"/>
      <c r="BK934" s="21"/>
      <c r="BL934" s="20"/>
      <c r="BM934" s="18" t="str">
        <f t="shared" si="494"/>
        <v>ATENDE</v>
      </c>
      <c r="BN934" s="18" t="str">
        <f t="shared" si="495"/>
        <v>ATENDE</v>
      </c>
      <c r="BO934" s="18" t="str">
        <f t="shared" si="496"/>
        <v>ATENDE</v>
      </c>
      <c r="BP934" s="18" t="str">
        <f t="shared" si="497"/>
        <v>ATENDE</v>
      </c>
      <c r="BQ934" s="22" t="str">
        <f t="shared" si="498"/>
        <v>C3</v>
      </c>
      <c r="BR934" s="22" t="str">
        <f t="shared" si="515"/>
        <v>P6</v>
      </c>
      <c r="BS934" s="23">
        <f t="shared" si="499"/>
        <v>2.2066666666666666</v>
      </c>
      <c r="BT934" s="20">
        <v>9.6199999999999992</v>
      </c>
      <c r="BU934" s="20">
        <v>0.89</v>
      </c>
      <c r="BV934" s="132">
        <f>IF(BR934="-","-",_xlfn.XLOOKUP(BR934,ABNT5101!$B$4:$B$9,ABNT5101!$C$4:$C$9))</f>
        <v>3</v>
      </c>
      <c r="BW934" s="132">
        <f>IF(BR934="-","-",_xlfn.XLOOKUP(BR934,ABNT5101!$B$4:$B$9,ABNT5101!$D$4:$D$9))</f>
        <v>0.6</v>
      </c>
      <c r="BX934" s="18" t="str">
        <f t="shared" si="500"/>
        <v>ATENDE</v>
      </c>
      <c r="BY934" s="18" t="str">
        <f t="shared" si="501"/>
        <v>ATENDE</v>
      </c>
      <c r="BZ934" s="18" t="str">
        <f t="shared" si="502"/>
        <v>ATENDE</v>
      </c>
      <c r="CA934" s="22" t="str">
        <f t="shared" si="508"/>
        <v>P6</v>
      </c>
      <c r="CB934" s="23">
        <f t="shared" si="503"/>
        <v>4.0000000000000036E-2</v>
      </c>
      <c r="CC934" s="22">
        <v>3.12</v>
      </c>
      <c r="CD934" s="22">
        <v>1.1100000000000001</v>
      </c>
      <c r="CE934" s="130">
        <f>IF(CA934="-","-",_xlfn.XLOOKUP(CA934,ABNT5101!$B$4:$B$9,ABNT5101!$C$4:$C$9))</f>
        <v>3</v>
      </c>
      <c r="CF934" s="130">
        <f>IF(CA934="-","-",_xlfn.XLOOKUP(CA934,ABNT5101!$B$4:$B$9,ABNT5101!$D$4:$D$9))</f>
        <v>0.6</v>
      </c>
      <c r="CG934" s="18" t="str">
        <f t="shared" si="504"/>
        <v>ATENDE</v>
      </c>
      <c r="CH934" s="18" t="str">
        <f t="shared" si="505"/>
        <v>ATENDE</v>
      </c>
      <c r="CI934" s="18" t="str">
        <f t="shared" si="506"/>
        <v>ATENDE</v>
      </c>
      <c r="CJ934" s="133" t="str">
        <f>_xlfn.XLOOKUP(CK934,'Banco de dados'!$B:$B,'Banco de dados'!$D:$D)</f>
        <v>TECNOWATT</v>
      </c>
      <c r="CK934" s="25" t="s">
        <v>828</v>
      </c>
      <c r="CL934" s="24" t="str">
        <f>_xlfn.XLOOKUP(CK934,'Banco de dados'!$B:$B,'Banco de dados'!$E:$E)</f>
        <v>SIGSAGPTLRRSSNDL_50W_61IBBRS
1-10C1MUN6.5</v>
      </c>
      <c r="CM934" s="24"/>
      <c r="CN934" s="24">
        <f>IF(CM934="-","-",_xlfn.XLOOKUP(CM934,'Banco de dados'!$B:$B,'Banco de dados'!$E:$E))</f>
        <v>0</v>
      </c>
      <c r="CO934" s="26">
        <f t="shared" si="509"/>
        <v>1</v>
      </c>
      <c r="CP934" s="24">
        <f>_xlfn.XLOOKUP(CK934,'Banco de dados'!$B:$B,'Banco de dados'!$H:$H)</f>
        <v>50</v>
      </c>
      <c r="CQ934" s="24" t="e">
        <f>_xlfn.XLOOKUP(CM934,'Banco de dados'!$B:$B,'Banco de dados'!$H:$H)</f>
        <v>#N/A</v>
      </c>
      <c r="CR934" s="24">
        <f>_xlfn.XLOOKUP(CK934,'Banco de dados'!$B:$B,'Banco de dados'!$F:$F)</f>
        <v>8163</v>
      </c>
      <c r="CS934" s="24" t="e">
        <f>_xlfn.XLOOKUP(CM934,'Banco de dados'!$B:$B,'Banco de dados'!$F:$F)</f>
        <v>#N/A</v>
      </c>
      <c r="CT934" s="25">
        <v>0</v>
      </c>
      <c r="CU934" s="25">
        <v>8</v>
      </c>
      <c r="CV934" s="24" t="str">
        <f>IF(AI934&lt;=0.5,"Curto I",IF(AND(AI934&gt;='Braços de IP'!$B$9,AI934&lt;='Braços de IP'!$D$9),'Braços de IP'!$E$9,IF(AND(AI934&gt;='Braços de IP'!$B$10,AI934&lt;='Braços de IP'!$D$10),'Braços de IP'!$E$10,IF(AND(AI934&gt;='Braços de IP'!$B$11,AI934&lt;='Braços de IP'!$D$11),'Braços de IP'!$E$11,IF(AND(AI934&gt;='Braços de IP'!$B$12,AI934&lt;='Braços de IP'!$D$12),'Braços de IP'!$E$12,IF(AND(AI934&gt;='Braços de IP'!$B$13,AI934&lt;='Braços de IP'!$D$13),'Braços de IP'!$E$13,IF(AND(AI934&gt;='Braços de IP'!$B$14,AI934&lt;='Braços de IP'!$D$14),'Braços de IP'!$E$14,"ERRO")))))))</f>
        <v>Curto II</v>
      </c>
      <c r="CW934" s="25"/>
      <c r="CX934" s="24" t="str">
        <f>IF($CW934="","",VLOOKUP($CW934,'Braços de IP'!$E$9:$I$15,2,0))</f>
        <v/>
      </c>
      <c r="CY934" s="27" t="str">
        <f>IF($CW934="","",VLOOKUP($CW934,'Braços de IP'!$E$9:$I$15,5,0))</f>
        <v/>
      </c>
      <c r="CZ934" s="24"/>
      <c r="DA934" s="24"/>
      <c r="DB934" s="24"/>
      <c r="DC934" s="24"/>
      <c r="DD934" s="24"/>
      <c r="DE934" s="24"/>
      <c r="DF934" s="28">
        <f t="shared" si="510"/>
        <v>50</v>
      </c>
      <c r="DG934" s="29">
        <f t="shared" si="511"/>
        <v>99</v>
      </c>
      <c r="DH934" s="28">
        <f t="shared" si="512"/>
        <v>149</v>
      </c>
      <c r="DI934" s="30">
        <f t="shared" si="513"/>
        <v>0.49494949494949492</v>
      </c>
      <c r="DJ934" s="31"/>
      <c r="DK934" s="32"/>
      <c r="DL934" s="15" t="s">
        <v>141</v>
      </c>
      <c r="DM934" s="15"/>
      <c r="DO934" s="33">
        <f t="shared" si="514"/>
        <v>0.49494949494949497</v>
      </c>
    </row>
    <row r="935" spans="3:125" ht="15.75" hidden="1" customHeight="1" x14ac:dyDescent="0.3">
      <c r="C935" t="s">
        <v>1006</v>
      </c>
      <c r="D935" s="15">
        <v>312</v>
      </c>
      <c r="E935" s="15" t="s">
        <v>153</v>
      </c>
      <c r="F935" s="15" t="s">
        <v>485</v>
      </c>
      <c r="G935" s="15">
        <v>-29.98156328</v>
      </c>
      <c r="H935" s="15">
        <v>-50.211571540000001</v>
      </c>
      <c r="I935" s="15" t="s">
        <v>193</v>
      </c>
      <c r="J935" s="15" t="s">
        <v>135</v>
      </c>
      <c r="K935" s="15" t="s">
        <v>136</v>
      </c>
      <c r="L935" s="15" t="s">
        <v>148</v>
      </c>
      <c r="M935" s="15">
        <v>100</v>
      </c>
      <c r="N935" s="15">
        <v>17</v>
      </c>
      <c r="O935" s="15">
        <v>0</v>
      </c>
      <c r="P935" s="15">
        <f t="shared" si="507"/>
        <v>200</v>
      </c>
      <c r="Q935" s="20">
        <v>2</v>
      </c>
      <c r="R935" s="16">
        <v>3.5</v>
      </c>
      <c r="S935" s="16">
        <v>7</v>
      </c>
      <c r="T935" s="15"/>
      <c r="U935" s="15"/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 t="s">
        <v>138</v>
      </c>
      <c r="AD935" s="15" t="s">
        <v>139</v>
      </c>
      <c r="AE935" s="15">
        <v>31.5</v>
      </c>
      <c r="AF935" s="15">
        <v>7.2</v>
      </c>
      <c r="AG935" s="15">
        <v>1</v>
      </c>
      <c r="AH935" s="15">
        <v>1.2</v>
      </c>
      <c r="AI935" s="15">
        <v>1.3</v>
      </c>
      <c r="AJ935" s="16">
        <f t="shared" si="487"/>
        <v>0.10000000000000009</v>
      </c>
      <c r="AK935" s="16" t="s">
        <v>135</v>
      </c>
      <c r="AL935" s="16" t="s">
        <v>135</v>
      </c>
      <c r="AM935" s="15" t="s">
        <v>140</v>
      </c>
      <c r="AN935" s="16">
        <f t="shared" si="488"/>
        <v>2</v>
      </c>
      <c r="AO935" s="16">
        <v>0</v>
      </c>
      <c r="AP935" s="16">
        <v>0</v>
      </c>
      <c r="AQ935" s="16">
        <v>0</v>
      </c>
      <c r="AR935" s="16">
        <v>0</v>
      </c>
      <c r="AS935" s="16">
        <v>0</v>
      </c>
      <c r="AT935" s="16" t="s">
        <v>135</v>
      </c>
      <c r="AU935" s="17">
        <f t="shared" si="489"/>
        <v>0</v>
      </c>
      <c r="AV935" s="17"/>
      <c r="AW935" s="17">
        <f>VLOOKUP(I935,ABNT5101!$I$3:$J$9,2)</f>
        <v>15</v>
      </c>
      <c r="AX935" s="17">
        <f>VLOOKUP(I935,ABNT5101!$I$3:$M$9,5)</f>
        <v>0.18</v>
      </c>
      <c r="AY935" s="131" t="str">
        <f>_xlfn.XLOOKUP(I935,ABNT5101!$I:$I,ABNT5101!$L:$L)</f>
        <v>-</v>
      </c>
      <c r="AZ935" s="131">
        <f>_xlfn.XLOOKUP(I935,ABNT5101!$I:$I,ABNT5101!M:M)</f>
        <v>0.18</v>
      </c>
      <c r="BA935" s="131" t="str">
        <f>_xlfn.XLOOKUP(I935,ABNT5101!$I:$I,ABNT5101!N:N)</f>
        <v>-</v>
      </c>
      <c r="BB935" s="131">
        <f>_xlfn.XLOOKUP(I935,ABNT5101!$I:$I,ABNT5101!O:O)</f>
        <v>15</v>
      </c>
      <c r="BC935" s="18" t="str">
        <f t="shared" si="490"/>
        <v>ATENDE</v>
      </c>
      <c r="BD935" s="19">
        <f t="shared" si="491"/>
        <v>0.14866666666666672</v>
      </c>
      <c r="BE935" s="19">
        <f t="shared" si="492"/>
        <v>0.94444444444444442</v>
      </c>
      <c r="BF935" s="19" t="str">
        <f t="shared" si="493"/>
        <v>-</v>
      </c>
      <c r="BG935" s="20">
        <v>17.23</v>
      </c>
      <c r="BH935" s="20">
        <v>0.35</v>
      </c>
      <c r="BI935" s="20"/>
      <c r="BJ935" s="20"/>
      <c r="BK935" s="21"/>
      <c r="BL935" s="20"/>
      <c r="BM935" s="18" t="str">
        <f t="shared" si="494"/>
        <v>ATENDE</v>
      </c>
      <c r="BN935" s="18" t="str">
        <f t="shared" si="495"/>
        <v>ATENDE</v>
      </c>
      <c r="BO935" s="18" t="str">
        <f t="shared" si="496"/>
        <v>ATENDE</v>
      </c>
      <c r="BP935" s="18" t="str">
        <f t="shared" si="497"/>
        <v>ATENDE</v>
      </c>
      <c r="BQ935" s="22" t="str">
        <f t="shared" si="498"/>
        <v>C3</v>
      </c>
      <c r="BR935" s="22" t="str">
        <f t="shared" si="515"/>
        <v>P6</v>
      </c>
      <c r="BS935" s="23">
        <f t="shared" si="499"/>
        <v>3.9266666666666667</v>
      </c>
      <c r="BT935" s="20">
        <v>14.78</v>
      </c>
      <c r="BU935" s="20">
        <v>7.86</v>
      </c>
      <c r="BV935" s="132">
        <f>IF(BR935="-","-",_xlfn.XLOOKUP(BR935,ABNT5101!$B$4:$B$9,ABNT5101!$C$4:$C$9))</f>
        <v>3</v>
      </c>
      <c r="BW935" s="132">
        <f>IF(BR935="-","-",_xlfn.XLOOKUP(BR935,ABNT5101!$B$4:$B$9,ABNT5101!$D$4:$D$9))</f>
        <v>0.6</v>
      </c>
      <c r="BX935" s="18" t="str">
        <f t="shared" si="500"/>
        <v>ATENDE</v>
      </c>
      <c r="BY935" s="18" t="str">
        <f t="shared" si="501"/>
        <v>ATENDE</v>
      </c>
      <c r="BZ935" s="18" t="str">
        <f t="shared" si="502"/>
        <v>ATENDE</v>
      </c>
      <c r="CA935" s="22" t="s">
        <v>135</v>
      </c>
      <c r="CB935" s="23" t="e">
        <f t="shared" si="503"/>
        <v>#VALUE!</v>
      </c>
      <c r="CC935" s="22"/>
      <c r="CD935" s="22"/>
      <c r="CE935" s="130" t="str">
        <f>IF(CA935="-","-",_xlfn.XLOOKUP(CA935,ABNT5101!$B$4:$B$9,ABNT5101!$C$4:$C$9))</f>
        <v>-</v>
      </c>
      <c r="CF935" s="130" t="str">
        <f>IF(CA935="-","-",_xlfn.XLOOKUP(CA935,ABNT5101!$B$4:$B$9,ABNT5101!$D$4:$D$9))</f>
        <v>-</v>
      </c>
      <c r="CG935" s="18" t="str">
        <f t="shared" si="504"/>
        <v>-</v>
      </c>
      <c r="CH935" s="18" t="str">
        <f t="shared" si="505"/>
        <v>-</v>
      </c>
      <c r="CI935" s="18" t="str">
        <f t="shared" si="506"/>
        <v>-</v>
      </c>
      <c r="CJ935" s="133" t="str">
        <f>_xlfn.XLOOKUP(CK935,'Banco de dados'!$B:$B,'Banco de dados'!$D:$D)</f>
        <v>LEDSTAR</v>
      </c>
      <c r="CK935" s="25" t="s">
        <v>715</v>
      </c>
      <c r="CL935" s="24" t="str">
        <f>_xlfn.XLOOKUP(CK935,'Banco de dados'!$B:$B,'Banco de dados'!$E:$E)</f>
        <v>LUM LED SL VT 9.1 65W</v>
      </c>
      <c r="CM935" s="24"/>
      <c r="CN935" s="24">
        <f>IF(CM935="-","-",_xlfn.XLOOKUP(CM935,'Banco de dados'!$B:$B,'Banco de dados'!$E:$E))</f>
        <v>0</v>
      </c>
      <c r="CO935" s="26">
        <f t="shared" si="509"/>
        <v>1</v>
      </c>
      <c r="CP935" s="24">
        <f>_xlfn.XLOOKUP(CK935,'Banco de dados'!$B:$B,'Banco de dados'!$H:$H)</f>
        <v>65</v>
      </c>
      <c r="CQ935" s="24">
        <f>_xlfn.XLOOKUP(CM935,'Banco de dados'!$B:$B,'Banco de dados'!$H:$H)</f>
        <v>0</v>
      </c>
      <c r="CR935" s="24">
        <f>_xlfn.XLOOKUP(CK935,'Banco de dados'!$B:$B,'Banco de dados'!$F:$F)</f>
        <v>10496</v>
      </c>
      <c r="CS935" s="24" t="e">
        <f>_xlfn.XLOOKUP(CM935,'Banco de dados'!$B:$B,'Banco de dados'!$F:$F)</f>
        <v>#N/A</v>
      </c>
      <c r="CT935" s="25">
        <v>0</v>
      </c>
      <c r="CU935" s="25"/>
      <c r="CV935" s="24" t="str">
        <f>IF(AI935&lt;=0.5,"Curto I",IF(AND(AI935&gt;='Braços de IP'!$B$9,AI935&lt;='Braços de IP'!$D$9),'Braços de IP'!$E$9,IF(AND(AI935&gt;='Braços de IP'!$B$10,AI935&lt;='Braços de IP'!$D$10),'Braços de IP'!$E$10,IF(AND(AI935&gt;='Braços de IP'!$B$11,AI935&lt;='Braços de IP'!$D$11),'Braços de IP'!$E$11,IF(AND(AI935&gt;='Braços de IP'!$B$12,AI935&lt;='Braços de IP'!$D$12),'Braços de IP'!$E$12,IF(AND(AI935&gt;='Braços de IP'!$B$13,AI935&lt;='Braços de IP'!$D$13),'Braços de IP'!$E$13,IF(AND(AI935&gt;='Braços de IP'!$B$14,AI935&lt;='Braços de IP'!$D$14),'Braços de IP'!$E$14,"ERRO")))))))</f>
        <v>Curto II</v>
      </c>
      <c r="CW935" s="25"/>
      <c r="CX935" s="24" t="str">
        <f>IF($CW935="","",VLOOKUP($CW935,'Braços de IP'!$E$9:$I$15,2,0))</f>
        <v/>
      </c>
      <c r="CY935" s="27" t="str">
        <f>IF($CW935="","",VLOOKUP($CW935,'Braços de IP'!$E$9:$I$15,5,0))</f>
        <v/>
      </c>
      <c r="CZ935" s="24"/>
      <c r="DA935" s="24"/>
      <c r="DB935" s="24"/>
      <c r="DC935" s="24"/>
      <c r="DD935" s="24"/>
      <c r="DE935" s="24"/>
      <c r="DF935" s="28">
        <f t="shared" si="510"/>
        <v>65</v>
      </c>
      <c r="DG935" s="29">
        <f t="shared" si="511"/>
        <v>100</v>
      </c>
      <c r="DH935" s="28">
        <f t="shared" si="512"/>
        <v>165</v>
      </c>
      <c r="DI935" s="30">
        <f t="shared" si="513"/>
        <v>0.35</v>
      </c>
      <c r="DJ935" s="31"/>
      <c r="DK935" s="32"/>
      <c r="DL935" s="15" t="s">
        <v>141</v>
      </c>
      <c r="DM935" s="15"/>
      <c r="DO935" s="33">
        <f t="shared" si="514"/>
        <v>0.44444444444444442</v>
      </c>
    </row>
    <row r="936" spans="3:125" ht="15.75" hidden="1" customHeight="1" x14ac:dyDescent="0.3">
      <c r="C936" t="s">
        <v>1006</v>
      </c>
      <c r="D936" s="15">
        <v>312</v>
      </c>
      <c r="E936" s="15" t="s">
        <v>153</v>
      </c>
      <c r="F936" s="15" t="s">
        <v>485</v>
      </c>
      <c r="G936" s="15">
        <v>-29.98156328</v>
      </c>
      <c r="H936" s="15">
        <v>-50.211571540000001</v>
      </c>
      <c r="I936" s="15" t="s">
        <v>193</v>
      </c>
      <c r="J936" s="15" t="s">
        <v>135</v>
      </c>
      <c r="K936" s="15" t="s">
        <v>136</v>
      </c>
      <c r="L936" s="15" t="s">
        <v>148</v>
      </c>
      <c r="M936" s="15">
        <v>100</v>
      </c>
      <c r="N936" s="15">
        <v>17</v>
      </c>
      <c r="O936" s="15">
        <v>0</v>
      </c>
      <c r="P936" s="15">
        <f t="shared" si="507"/>
        <v>200</v>
      </c>
      <c r="Q936" s="20">
        <v>2</v>
      </c>
      <c r="R936" s="16">
        <v>3.5</v>
      </c>
      <c r="S936" s="16">
        <v>7</v>
      </c>
      <c r="T936" s="15"/>
      <c r="U936" s="15"/>
      <c r="V936" s="15">
        <v>0</v>
      </c>
      <c r="W936" s="15">
        <v>0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 t="s">
        <v>138</v>
      </c>
      <c r="AD936" s="15" t="s">
        <v>139</v>
      </c>
      <c r="AE936" s="15">
        <v>31.5</v>
      </c>
      <c r="AF936" s="15">
        <v>7.2</v>
      </c>
      <c r="AG936" s="15">
        <v>1</v>
      </c>
      <c r="AH936" s="15">
        <v>1.2</v>
      </c>
      <c r="AI936" s="15">
        <v>1.3</v>
      </c>
      <c r="AJ936" s="16">
        <f t="shared" si="487"/>
        <v>0.10000000000000009</v>
      </c>
      <c r="AK936" s="16" t="s">
        <v>135</v>
      </c>
      <c r="AL936" s="16" t="s">
        <v>135</v>
      </c>
      <c r="AM936" s="15" t="s">
        <v>140</v>
      </c>
      <c r="AN936" s="16">
        <f t="shared" si="488"/>
        <v>2</v>
      </c>
      <c r="AO936" s="16">
        <v>0</v>
      </c>
      <c r="AP936" s="16">
        <v>0</v>
      </c>
      <c r="AQ936" s="16">
        <v>0</v>
      </c>
      <c r="AR936" s="16">
        <v>0</v>
      </c>
      <c r="AS936" s="16">
        <v>0</v>
      </c>
      <c r="AT936" s="16" t="s">
        <v>135</v>
      </c>
      <c r="AU936" s="17">
        <f t="shared" si="489"/>
        <v>0</v>
      </c>
      <c r="AV936" s="17"/>
      <c r="AW936" s="17">
        <f>VLOOKUP(I936,ABNT5101!$I$3:$J$9,2)</f>
        <v>15</v>
      </c>
      <c r="AX936" s="17">
        <f>VLOOKUP(I936,ABNT5101!$I$3:$M$9,5)</f>
        <v>0.18</v>
      </c>
      <c r="AY936" s="131" t="str">
        <f>_xlfn.XLOOKUP(I936,ABNT5101!$I:$I,ABNT5101!$L:$L)</f>
        <v>-</v>
      </c>
      <c r="AZ936" s="131">
        <f>_xlfn.XLOOKUP(I936,ABNT5101!$I:$I,ABNT5101!M:M)</f>
        <v>0.18</v>
      </c>
      <c r="BA936" s="131" t="str">
        <f>_xlfn.XLOOKUP(I936,ABNT5101!$I:$I,ABNT5101!N:N)</f>
        <v>-</v>
      </c>
      <c r="BB936" s="131">
        <f>_xlfn.XLOOKUP(I936,ABNT5101!$I:$I,ABNT5101!O:O)</f>
        <v>15</v>
      </c>
      <c r="BC936" s="18" t="str">
        <f t="shared" si="490"/>
        <v>ATENDE</v>
      </c>
      <c r="BD936" s="19">
        <f t="shared" si="491"/>
        <v>2.8666666666666618E-2</v>
      </c>
      <c r="BE936" s="19">
        <f t="shared" si="492"/>
        <v>2.5</v>
      </c>
      <c r="BF936" s="19" t="str">
        <f t="shared" si="493"/>
        <v>-</v>
      </c>
      <c r="BG936" s="20">
        <v>15.43</v>
      </c>
      <c r="BH936" s="20">
        <v>0.63</v>
      </c>
      <c r="BI936" s="20"/>
      <c r="BJ936" s="20"/>
      <c r="BK936" s="21"/>
      <c r="BL936" s="20"/>
      <c r="BM936" s="18" t="str">
        <f t="shared" si="494"/>
        <v>ATENDE</v>
      </c>
      <c r="BN936" s="18" t="str">
        <f t="shared" si="495"/>
        <v>ATENDE</v>
      </c>
      <c r="BO936" s="18" t="str">
        <f t="shared" si="496"/>
        <v>ATENDE</v>
      </c>
      <c r="BP936" s="18" t="str">
        <f t="shared" si="497"/>
        <v>ATENDE</v>
      </c>
      <c r="BQ936" s="22" t="str">
        <f t="shared" si="498"/>
        <v>C3</v>
      </c>
      <c r="BR936" s="22" t="str">
        <f t="shared" si="515"/>
        <v>P6</v>
      </c>
      <c r="BS936" s="23">
        <f t="shared" si="499"/>
        <v>3.49</v>
      </c>
      <c r="BT936" s="20">
        <v>13.47</v>
      </c>
      <c r="BU936" s="20">
        <v>5.51</v>
      </c>
      <c r="BV936" s="132">
        <f>IF(BR936="-","-",_xlfn.XLOOKUP(BR936,ABNT5101!$B$4:$B$9,ABNT5101!$C$4:$C$9))</f>
        <v>3</v>
      </c>
      <c r="BW936" s="132">
        <f>IF(BR936="-","-",_xlfn.XLOOKUP(BR936,ABNT5101!$B$4:$B$9,ABNT5101!$D$4:$D$9))</f>
        <v>0.6</v>
      </c>
      <c r="BX936" s="18" t="str">
        <f t="shared" si="500"/>
        <v>ATENDE</v>
      </c>
      <c r="BY936" s="18" t="str">
        <f t="shared" si="501"/>
        <v>ATENDE</v>
      </c>
      <c r="BZ936" s="18" t="str">
        <f t="shared" si="502"/>
        <v>ATENDE</v>
      </c>
      <c r="CA936" s="22" t="s">
        <v>135</v>
      </c>
      <c r="CB936" s="23" t="e">
        <f t="shared" si="503"/>
        <v>#VALUE!</v>
      </c>
      <c r="CC936" s="22"/>
      <c r="CD936" s="22"/>
      <c r="CE936" s="130" t="str">
        <f>IF(CA936="-","-",_xlfn.XLOOKUP(CA936,ABNT5101!$B$4:$B$9,ABNT5101!$C$4:$C$9))</f>
        <v>-</v>
      </c>
      <c r="CF936" s="130" t="str">
        <f>IF(CA936="-","-",_xlfn.XLOOKUP(CA936,ABNT5101!$B$4:$B$9,ABNT5101!$D$4:$D$9))</f>
        <v>-</v>
      </c>
      <c r="CG936" s="18" t="str">
        <f t="shared" si="504"/>
        <v>-</v>
      </c>
      <c r="CH936" s="18" t="str">
        <f t="shared" si="505"/>
        <v>-</v>
      </c>
      <c r="CI936" s="18" t="str">
        <f t="shared" si="506"/>
        <v>-</v>
      </c>
      <c r="CJ936" s="133" t="str">
        <f>_xlfn.XLOOKUP(CK936,'Banco de dados'!$B:$B,'Banco de dados'!$D:$D)</f>
        <v>SX LIGHTING</v>
      </c>
      <c r="CK936" s="25" t="s">
        <v>805</v>
      </c>
      <c r="CL936" s="24" t="str">
        <f>_xlfn.XLOOKUP(CK936,'Banco de dados'!$B:$B,'Banco de dados'!$E:$E)</f>
        <v>SXINEVO050K40L12CZF7PHF</v>
      </c>
      <c r="CM936" s="24"/>
      <c r="CN936" s="24" t="e">
        <f>IF(CM936="-","-",_xlfn.XLOOKUP(CM936,'Banco de dados'!$B:$B,'Banco de dados'!$E:$E))</f>
        <v>#N/A</v>
      </c>
      <c r="CO936" s="26">
        <f t="shared" si="509"/>
        <v>1</v>
      </c>
      <c r="CP936" s="24">
        <f>_xlfn.XLOOKUP(CK936,'Banco de dados'!$B:$B,'Banco de dados'!$H:$H)</f>
        <v>50</v>
      </c>
      <c r="CQ936" s="24">
        <f>_xlfn.XLOOKUP(CM936,'Banco de dados'!$B:$B,'Banco de dados'!$H:$H)</f>
        <v>0</v>
      </c>
      <c r="CR936" s="24">
        <f>_xlfn.XLOOKUP(CK936,'Banco de dados'!$B:$B,'Banco de dados'!$F:$F)</f>
        <v>8650</v>
      </c>
      <c r="CS936" s="24">
        <f>_xlfn.XLOOKUP(CM936,'Banco de dados'!$B:$B,'Banco de dados'!$F:$F)</f>
        <v>0</v>
      </c>
      <c r="CT936" s="25">
        <v>0</v>
      </c>
      <c r="CU936" s="25"/>
      <c r="CV936" s="24" t="str">
        <f>IF(AI936&lt;=0.5,"Curto I",IF(AND(AI936&gt;='Braços de IP'!$B$9,AI936&lt;='Braços de IP'!$D$9),'Braços de IP'!$E$9,IF(AND(AI936&gt;='Braços de IP'!$B$10,AI936&lt;='Braços de IP'!$D$10),'Braços de IP'!$E$10,IF(AND(AI936&gt;='Braços de IP'!$B$11,AI936&lt;='Braços de IP'!$D$11),'Braços de IP'!$E$11,IF(AND(AI936&gt;='Braços de IP'!$B$12,AI936&lt;='Braços de IP'!$D$12),'Braços de IP'!$E$12,IF(AND(AI936&gt;='Braços de IP'!$B$13,AI936&lt;='Braços de IP'!$D$13),'Braços de IP'!$E$13,IF(AND(AI936&gt;='Braços de IP'!$B$14,AI936&lt;='Braços de IP'!$D$14),'Braços de IP'!$E$14,"ERRO")))))))</f>
        <v>Curto II</v>
      </c>
      <c r="CW936" s="25"/>
      <c r="CX936" s="24" t="str">
        <f>IF($CW936="","",VLOOKUP($CW936,'Braços de IP'!$E$9:$I$15,2,0))</f>
        <v/>
      </c>
      <c r="CY936" s="27" t="str">
        <f>IF($CW936="","",VLOOKUP($CW936,'Braços de IP'!$E$9:$I$15,5,0))</f>
        <v/>
      </c>
      <c r="CZ936" s="24"/>
      <c r="DA936" s="24"/>
      <c r="DB936" s="24"/>
      <c r="DC936" s="24"/>
      <c r="DD936" s="24"/>
      <c r="DE936" s="24"/>
      <c r="DF936" s="28">
        <f t="shared" si="510"/>
        <v>50</v>
      </c>
      <c r="DG936" s="29">
        <f t="shared" si="511"/>
        <v>100</v>
      </c>
      <c r="DH936" s="28">
        <f t="shared" si="512"/>
        <v>150</v>
      </c>
      <c r="DI936" s="30">
        <f t="shared" si="513"/>
        <v>0.5</v>
      </c>
      <c r="DJ936" s="31"/>
      <c r="DK936" s="32"/>
      <c r="DL936" s="15" t="s">
        <v>141</v>
      </c>
      <c r="DM936" s="15"/>
      <c r="DO936" s="33">
        <f t="shared" si="514"/>
        <v>0.57264957264957261</v>
      </c>
      <c r="DU936" t="s">
        <v>1032</v>
      </c>
    </row>
    <row r="937" spans="3:125" ht="15.75" hidden="1" customHeight="1" x14ac:dyDescent="0.3">
      <c r="C937" t="s">
        <v>1006</v>
      </c>
      <c r="D937" s="15">
        <v>312</v>
      </c>
      <c r="E937" s="15" t="s">
        <v>153</v>
      </c>
      <c r="F937" s="15" t="s">
        <v>485</v>
      </c>
      <c r="G937" s="15">
        <v>-29.98156328</v>
      </c>
      <c r="H937" s="15">
        <v>-50.211571540000001</v>
      </c>
      <c r="I937" s="15" t="s">
        <v>193</v>
      </c>
      <c r="J937" s="15" t="s">
        <v>135</v>
      </c>
      <c r="K937" s="15" t="s">
        <v>136</v>
      </c>
      <c r="L937" s="15" t="s">
        <v>148</v>
      </c>
      <c r="M937" s="15">
        <v>100</v>
      </c>
      <c r="N937" s="15">
        <v>17</v>
      </c>
      <c r="O937" s="15">
        <v>0</v>
      </c>
      <c r="P937" s="15">
        <f t="shared" si="507"/>
        <v>200</v>
      </c>
      <c r="Q937" s="20">
        <v>2</v>
      </c>
      <c r="R937" s="16">
        <v>3.5</v>
      </c>
      <c r="S937" s="16">
        <v>7</v>
      </c>
      <c r="T937" s="15"/>
      <c r="U937" s="15"/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 t="s">
        <v>138</v>
      </c>
      <c r="AD937" s="15" t="s">
        <v>139</v>
      </c>
      <c r="AE937" s="15">
        <v>31.5</v>
      </c>
      <c r="AF937" s="15">
        <v>7.2</v>
      </c>
      <c r="AG937" s="15">
        <v>1</v>
      </c>
      <c r="AH937" s="15">
        <v>1.2</v>
      </c>
      <c r="AI937" s="15">
        <v>1.3</v>
      </c>
      <c r="AJ937" s="16">
        <f t="shared" si="487"/>
        <v>0.10000000000000009</v>
      </c>
      <c r="AK937" s="16" t="s">
        <v>135</v>
      </c>
      <c r="AL937" s="16" t="s">
        <v>135</v>
      </c>
      <c r="AM937" s="15" t="s">
        <v>140</v>
      </c>
      <c r="AN937" s="16">
        <f t="shared" si="488"/>
        <v>2</v>
      </c>
      <c r="AO937" s="16">
        <v>0</v>
      </c>
      <c r="AP937" s="16">
        <v>0</v>
      </c>
      <c r="AQ937" s="16">
        <v>0</v>
      </c>
      <c r="AR937" s="16">
        <v>0</v>
      </c>
      <c r="AS937" s="16">
        <v>0</v>
      </c>
      <c r="AT937" s="16" t="s">
        <v>135</v>
      </c>
      <c r="AU937" s="17">
        <f t="shared" si="489"/>
        <v>0</v>
      </c>
      <c r="AV937" s="17"/>
      <c r="AW937" s="17">
        <f>VLOOKUP(I937,ABNT5101!$I$3:$J$9,2)</f>
        <v>15</v>
      </c>
      <c r="AX937" s="17">
        <f>VLOOKUP(I937,ABNT5101!$I$3:$M$9,5)</f>
        <v>0.18</v>
      </c>
      <c r="AY937" s="131" t="str">
        <f>_xlfn.XLOOKUP(I937,ABNT5101!$I:$I,ABNT5101!$L:$L)</f>
        <v>-</v>
      </c>
      <c r="AZ937" s="131">
        <f>_xlfn.XLOOKUP(I937,ABNT5101!$I:$I,ABNT5101!M:M)</f>
        <v>0.18</v>
      </c>
      <c r="BA937" s="131" t="str">
        <f>_xlfn.XLOOKUP(I937,ABNT5101!$I:$I,ABNT5101!N:N)</f>
        <v>-</v>
      </c>
      <c r="BB937" s="131">
        <f>_xlfn.XLOOKUP(I937,ABNT5101!$I:$I,ABNT5101!O:O)</f>
        <v>15</v>
      </c>
      <c r="BC937" s="18" t="str">
        <f t="shared" si="490"/>
        <v>ATENDE</v>
      </c>
      <c r="BD937" s="19">
        <f t="shared" si="491"/>
        <v>0.1186666666666667</v>
      </c>
      <c r="BE937" s="19">
        <f t="shared" si="492"/>
        <v>1.7777777777777777</v>
      </c>
      <c r="BF937" s="19" t="str">
        <f t="shared" si="493"/>
        <v>-</v>
      </c>
      <c r="BG937" s="20">
        <v>16.78</v>
      </c>
      <c r="BH937" s="20">
        <v>0.5</v>
      </c>
      <c r="BI937" s="20"/>
      <c r="BJ937" s="20"/>
      <c r="BK937" s="21"/>
      <c r="BL937" s="20"/>
      <c r="BM937" s="18" t="str">
        <f t="shared" si="494"/>
        <v>ATENDE</v>
      </c>
      <c r="BN937" s="18" t="str">
        <f t="shared" si="495"/>
        <v>ATENDE</v>
      </c>
      <c r="BO937" s="18" t="str">
        <f t="shared" si="496"/>
        <v>ATENDE</v>
      </c>
      <c r="BP937" s="18" t="str">
        <f t="shared" si="497"/>
        <v>ATENDE</v>
      </c>
      <c r="BQ937" s="22" t="str">
        <f t="shared" si="498"/>
        <v>C3</v>
      </c>
      <c r="BR937" s="22" t="str">
        <f t="shared" si="515"/>
        <v>P6</v>
      </c>
      <c r="BS937" s="23">
        <f t="shared" si="499"/>
        <v>3.9733333333333336</v>
      </c>
      <c r="BT937" s="20">
        <v>14.92</v>
      </c>
      <c r="BU937" s="20">
        <v>7.17</v>
      </c>
      <c r="BV937" s="132">
        <f>IF(BR937="-","-",_xlfn.XLOOKUP(BR937,ABNT5101!$B$4:$B$9,ABNT5101!$C$4:$C$9))</f>
        <v>3</v>
      </c>
      <c r="BW937" s="132">
        <f>IF(BR937="-","-",_xlfn.XLOOKUP(BR937,ABNT5101!$B$4:$B$9,ABNT5101!$D$4:$D$9))</f>
        <v>0.6</v>
      </c>
      <c r="BX937" s="18" t="str">
        <f t="shared" si="500"/>
        <v>ATENDE</v>
      </c>
      <c r="BY937" s="18" t="str">
        <f t="shared" si="501"/>
        <v>ATENDE</v>
      </c>
      <c r="BZ937" s="18" t="str">
        <f t="shared" si="502"/>
        <v>ATENDE</v>
      </c>
      <c r="CA937" s="22" t="s">
        <v>135</v>
      </c>
      <c r="CB937" s="23" t="e">
        <f t="shared" si="503"/>
        <v>#VALUE!</v>
      </c>
      <c r="CC937" s="22"/>
      <c r="CD937" s="22"/>
      <c r="CE937" s="130" t="str">
        <f>IF(CA937="-","-",_xlfn.XLOOKUP(CA937,ABNT5101!$B$4:$B$9,ABNT5101!$C$4:$C$9))</f>
        <v>-</v>
      </c>
      <c r="CF937" s="130" t="str">
        <f>IF(CA937="-","-",_xlfn.XLOOKUP(CA937,ABNT5101!$B$4:$B$9,ABNT5101!$D$4:$D$9))</f>
        <v>-</v>
      </c>
      <c r="CG937" s="18" t="str">
        <f t="shared" si="504"/>
        <v>-</v>
      </c>
      <c r="CH937" s="18" t="str">
        <f t="shared" si="505"/>
        <v>-</v>
      </c>
      <c r="CI937" s="18" t="str">
        <f t="shared" si="506"/>
        <v>-</v>
      </c>
      <c r="CJ937" s="133" t="str">
        <f>_xlfn.XLOOKUP(CK937,'Banco de dados'!$B:$B,'Banco de dados'!$D:$D)</f>
        <v>TECNOWATT</v>
      </c>
      <c r="CK937" s="25" t="s">
        <v>830</v>
      </c>
      <c r="CL937" s="24" t="str">
        <f>_xlfn.XLOOKUP(CK937,'Banco de dados'!$B:$B,'Banco de dados'!$E:$E)</f>
        <v>SIGSAGPTLRRSSNDL_60W_73IBBRS
1-10C1MUN6.5</v>
      </c>
      <c r="CM937" s="24"/>
      <c r="CN937" s="24" t="e">
        <f>IF(CM937="-","-",_xlfn.XLOOKUP(CM937,'Banco de dados'!$B:$B,'Banco de dados'!$E:$E))</f>
        <v>#N/A</v>
      </c>
      <c r="CO937" s="26">
        <f t="shared" si="509"/>
        <v>1</v>
      </c>
      <c r="CP937" s="24">
        <f>_xlfn.XLOOKUP(CK937,'Banco de dados'!$B:$B,'Banco de dados'!$H:$H)</f>
        <v>60</v>
      </c>
      <c r="CQ937" s="24">
        <f>_xlfn.XLOOKUP(CM937,'Banco de dados'!$B:$B,'Banco de dados'!$H:$H)</f>
        <v>0</v>
      </c>
      <c r="CR937" s="24">
        <f>_xlfn.XLOOKUP(CK937,'Banco de dados'!$B:$B,'Banco de dados'!$F:$F)</f>
        <v>9453</v>
      </c>
      <c r="CS937" s="24">
        <f>_xlfn.XLOOKUP(CM937,'Banco de dados'!$B:$B,'Banco de dados'!$F:$F)</f>
        <v>0</v>
      </c>
      <c r="CT937" s="25">
        <v>0</v>
      </c>
      <c r="CU937" s="25"/>
      <c r="CV937" s="24" t="str">
        <f>IF(AI937&lt;=0.5,"Curto I",IF(AND(AI937&gt;='Braços de IP'!$B$9,AI937&lt;='Braços de IP'!$D$9),'Braços de IP'!$E$9,IF(AND(AI937&gt;='Braços de IP'!$B$10,AI937&lt;='Braços de IP'!$D$10),'Braços de IP'!$E$10,IF(AND(AI937&gt;='Braços de IP'!$B$11,AI937&lt;='Braços de IP'!$D$11),'Braços de IP'!$E$11,IF(AND(AI937&gt;='Braços de IP'!$B$12,AI937&lt;='Braços de IP'!$D$12),'Braços de IP'!$E$12,IF(AND(AI937&gt;='Braços de IP'!$B$13,AI937&lt;='Braços de IP'!$D$13),'Braços de IP'!$E$13,IF(AND(AI937&gt;='Braços de IP'!$B$14,AI937&lt;='Braços de IP'!$D$14),'Braços de IP'!$E$14,"ERRO")))))))</f>
        <v>Curto II</v>
      </c>
      <c r="CW937" s="25"/>
      <c r="CX937" s="24" t="str">
        <f>IF($CW937="","",VLOOKUP($CW937,'Braços de IP'!$E$9:$I$15,2,0))</f>
        <v/>
      </c>
      <c r="CY937" s="27" t="str">
        <f>IF($CW937="","",VLOOKUP($CW937,'Braços de IP'!$E$9:$I$15,5,0))</f>
        <v/>
      </c>
      <c r="CZ937" s="24"/>
      <c r="DA937" s="24"/>
      <c r="DB937" s="24"/>
      <c r="DC937" s="24"/>
      <c r="DD937" s="24"/>
      <c r="DE937" s="24"/>
      <c r="DF937" s="28">
        <f t="shared" si="510"/>
        <v>60</v>
      </c>
      <c r="DG937" s="29">
        <f t="shared" si="511"/>
        <v>100</v>
      </c>
      <c r="DH937" s="28">
        <f t="shared" si="512"/>
        <v>160</v>
      </c>
      <c r="DI937" s="30">
        <f t="shared" si="513"/>
        <v>0.4</v>
      </c>
      <c r="DJ937" s="31"/>
      <c r="DK937" s="32"/>
      <c r="DL937" s="15" t="s">
        <v>141</v>
      </c>
      <c r="DM937" s="15"/>
      <c r="DO937" s="33">
        <f t="shared" si="514"/>
        <v>0.48717948717948717</v>
      </c>
    </row>
    <row r="938" spans="3:125" ht="15.75" hidden="1" customHeight="1" x14ac:dyDescent="0.3">
      <c r="C938" t="s">
        <v>1006</v>
      </c>
      <c r="D938" s="15">
        <v>313</v>
      </c>
      <c r="E938" s="15" t="s">
        <v>132</v>
      </c>
      <c r="F938" s="15" t="s">
        <v>486</v>
      </c>
      <c r="G938" s="15">
        <v>-29.994019059999999</v>
      </c>
      <c r="H938" s="15">
        <v>-50.182366569999999</v>
      </c>
      <c r="I938" s="15" t="s">
        <v>154</v>
      </c>
      <c r="J938" s="15" t="s">
        <v>135</v>
      </c>
      <c r="K938" s="15" t="s">
        <v>136</v>
      </c>
      <c r="L938" s="15" t="s">
        <v>148</v>
      </c>
      <c r="M938" s="15">
        <v>70</v>
      </c>
      <c r="N938" s="15">
        <v>14</v>
      </c>
      <c r="O938" s="15">
        <v>0</v>
      </c>
      <c r="P938" s="15">
        <f t="shared" si="507"/>
        <v>140</v>
      </c>
      <c r="Q938" s="20">
        <v>2</v>
      </c>
      <c r="R938" s="16">
        <v>3</v>
      </c>
      <c r="S938" s="16">
        <v>7</v>
      </c>
      <c r="T938" s="15"/>
      <c r="U938" s="15"/>
      <c r="V938" s="15">
        <v>0</v>
      </c>
      <c r="W938" s="15">
        <v>2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 t="s">
        <v>138</v>
      </c>
      <c r="AD938" s="15" t="s">
        <v>139</v>
      </c>
      <c r="AE938" s="15">
        <v>33.1</v>
      </c>
      <c r="AF938" s="15">
        <v>7.5</v>
      </c>
      <c r="AG938" s="15">
        <v>1</v>
      </c>
      <c r="AH938" s="15">
        <v>1.5</v>
      </c>
      <c r="AI938" s="15">
        <v>1.3</v>
      </c>
      <c r="AJ938" s="16">
        <f t="shared" si="487"/>
        <v>-0.19999999999999996</v>
      </c>
      <c r="AK938" s="16" t="s">
        <v>135</v>
      </c>
      <c r="AL938" s="16" t="s">
        <v>135</v>
      </c>
      <c r="AM938" s="15" t="s">
        <v>140</v>
      </c>
      <c r="AN938" s="16">
        <f t="shared" si="488"/>
        <v>2</v>
      </c>
      <c r="AO938" s="16">
        <v>0</v>
      </c>
      <c r="AP938" s="16">
        <v>0</v>
      </c>
      <c r="AQ938" s="16">
        <v>0</v>
      </c>
      <c r="AR938" s="16">
        <v>0</v>
      </c>
      <c r="AS938" s="16">
        <v>0</v>
      </c>
      <c r="AT938" s="16" t="s">
        <v>135</v>
      </c>
      <c r="AU938" s="17">
        <f t="shared" si="489"/>
        <v>0</v>
      </c>
      <c r="AV938" s="17"/>
      <c r="AW938" s="17">
        <f>VLOOKUP(I938,ABNT5101!$I$3:$J$9,2)</f>
        <v>10</v>
      </c>
      <c r="AX938" s="17">
        <f>VLOOKUP(I938,ABNT5101!$I$3:$M$9,5)</f>
        <v>0.18</v>
      </c>
      <c r="AY938" s="131" t="str">
        <f>_xlfn.XLOOKUP(I938,ABNT5101!$I:$I,ABNT5101!$L:$L)</f>
        <v>-</v>
      </c>
      <c r="AZ938" s="131">
        <f>_xlfn.XLOOKUP(I938,ABNT5101!$I:$I,ABNT5101!M:M)</f>
        <v>0.18</v>
      </c>
      <c r="BA938" s="131" t="str">
        <f>_xlfn.XLOOKUP(I938,ABNT5101!$I:$I,ABNT5101!N:N)</f>
        <v>-</v>
      </c>
      <c r="BB938" s="131">
        <f>_xlfn.XLOOKUP(I938,ABNT5101!$I:$I,ABNT5101!O:O)</f>
        <v>16</v>
      </c>
      <c r="BC938" s="18" t="str">
        <f t="shared" si="490"/>
        <v>ATENDE</v>
      </c>
      <c r="BD938" s="19">
        <f t="shared" si="491"/>
        <v>7.0000000000001172E-3</v>
      </c>
      <c r="BE938" s="19">
        <f t="shared" si="492"/>
        <v>1.4444444444444446</v>
      </c>
      <c r="BF938" s="19" t="str">
        <f t="shared" si="493"/>
        <v>-</v>
      </c>
      <c r="BG938" s="20">
        <v>10.07</v>
      </c>
      <c r="BH938" s="20">
        <v>0.44</v>
      </c>
      <c r="BI938" s="20"/>
      <c r="BJ938" s="20"/>
      <c r="BK938" s="21"/>
      <c r="BL938" s="20"/>
      <c r="BM938" s="18" t="str">
        <f t="shared" si="494"/>
        <v>ATENDE</v>
      </c>
      <c r="BN938" s="18" t="str">
        <f t="shared" si="495"/>
        <v>ATENDE</v>
      </c>
      <c r="BO938" s="18" t="str">
        <f t="shared" si="496"/>
        <v>ATENDE</v>
      </c>
      <c r="BP938" s="18" t="str">
        <f t="shared" si="497"/>
        <v>ATENDE</v>
      </c>
      <c r="BQ938" s="22" t="str">
        <f t="shared" si="498"/>
        <v>C4</v>
      </c>
      <c r="BR938" s="22" t="str">
        <f t="shared" si="515"/>
        <v>P6</v>
      </c>
      <c r="BS938" s="23">
        <f t="shared" si="499"/>
        <v>2.35</v>
      </c>
      <c r="BT938" s="20">
        <v>10.050000000000001</v>
      </c>
      <c r="BU938" s="20">
        <v>4.0199999999999996</v>
      </c>
      <c r="BV938" s="132">
        <f>IF(BR938="-","-",_xlfn.XLOOKUP(BR938,ABNT5101!$B$4:$B$9,ABNT5101!$C$4:$C$9))</f>
        <v>3</v>
      </c>
      <c r="BW938" s="132">
        <f>IF(BR938="-","-",_xlfn.XLOOKUP(BR938,ABNT5101!$B$4:$B$9,ABNT5101!$D$4:$D$9))</f>
        <v>0.6</v>
      </c>
      <c r="BX938" s="18" t="str">
        <f t="shared" si="500"/>
        <v>ATENDE</v>
      </c>
      <c r="BY938" s="18" t="str">
        <f t="shared" si="501"/>
        <v>ATENDE</v>
      </c>
      <c r="BZ938" s="18" t="str">
        <f t="shared" si="502"/>
        <v>ATENDE</v>
      </c>
      <c r="CA938" s="22" t="str">
        <f t="shared" ref="CA938:CA943" si="516">BR938</f>
        <v>P6</v>
      </c>
      <c r="CB938" s="23">
        <f t="shared" si="503"/>
        <v>0.93333333333333335</v>
      </c>
      <c r="CC938" s="22">
        <v>5.8</v>
      </c>
      <c r="CD938" s="22">
        <v>3.31</v>
      </c>
      <c r="CE938" s="130">
        <f>IF(CA938="-","-",_xlfn.XLOOKUP(CA938,ABNT5101!$B$4:$B$9,ABNT5101!$C$4:$C$9))</f>
        <v>3</v>
      </c>
      <c r="CF938" s="130">
        <f>IF(CA938="-","-",_xlfn.XLOOKUP(CA938,ABNT5101!$B$4:$B$9,ABNT5101!$D$4:$D$9))</f>
        <v>0.6</v>
      </c>
      <c r="CG938" s="18" t="str">
        <f t="shared" si="504"/>
        <v>ATENDE</v>
      </c>
      <c r="CH938" s="18" t="str">
        <f t="shared" si="505"/>
        <v>ATENDE</v>
      </c>
      <c r="CI938" s="18" t="str">
        <f t="shared" si="506"/>
        <v>ATENDE</v>
      </c>
      <c r="CJ938" s="133" t="str">
        <f>_xlfn.XLOOKUP(CK938,'Banco de dados'!$B:$B,'Banco de dados'!$D:$D)</f>
        <v>LEDSTAR</v>
      </c>
      <c r="CK938" s="25" t="s">
        <v>711</v>
      </c>
      <c r="CL938" s="24" t="str">
        <f>_xlfn.XLOOKUP(CK938,'Banco de dados'!$B:$B,'Banco de dados'!$E:$E)</f>
        <v>LUM LED SL VT 9.1 44W</v>
      </c>
      <c r="CM938" s="24"/>
      <c r="CN938" s="24" t="e">
        <f>IF(CM938="-","-",_xlfn.XLOOKUP(CM938,'Banco de dados'!$B:$B,'Banco de dados'!$E:$E))</f>
        <v>#N/A</v>
      </c>
      <c r="CO938" s="26">
        <f t="shared" si="509"/>
        <v>1</v>
      </c>
      <c r="CP938" s="24">
        <f>_xlfn.XLOOKUP(CK938,'Banco de dados'!$B:$B,'Banco de dados'!$H:$H)</f>
        <v>44</v>
      </c>
      <c r="CQ938" s="24">
        <f>_xlfn.XLOOKUP(CM938,'Banco de dados'!$B:$B,'Banco de dados'!$H:$H)</f>
        <v>0</v>
      </c>
      <c r="CR938" s="24">
        <f>_xlfn.XLOOKUP(CK938,'Banco de dados'!$B:$B,'Banco de dados'!$F:$F)</f>
        <v>7657.99</v>
      </c>
      <c r="CS938" s="24">
        <f>_xlfn.XLOOKUP(CM938,'Banco de dados'!$B:$B,'Banco de dados'!$F:$F)</f>
        <v>0</v>
      </c>
      <c r="CT938" s="25">
        <v>0</v>
      </c>
      <c r="CU938" s="25"/>
      <c r="CV938" s="24" t="str">
        <f>IF(AI938&lt;=0.5,"Curto I",IF(AND(AI938&gt;='Braços de IP'!$B$9,AI938&lt;='Braços de IP'!$D$9),'Braços de IP'!$E$9,IF(AND(AI938&gt;='Braços de IP'!$B$10,AI938&lt;='Braços de IP'!$D$10),'Braços de IP'!$E$10,IF(AND(AI938&gt;='Braços de IP'!$B$11,AI938&lt;='Braços de IP'!$D$11),'Braços de IP'!$E$11,IF(AND(AI938&gt;='Braços de IP'!$B$12,AI938&lt;='Braços de IP'!$D$12),'Braços de IP'!$E$12,IF(AND(AI938&gt;='Braços de IP'!$B$13,AI938&lt;='Braços de IP'!$D$13),'Braços de IP'!$E$13,IF(AND(AI938&gt;='Braços de IP'!$B$14,AI938&lt;='Braços de IP'!$D$14),'Braços de IP'!$E$14,"ERRO")))))))</f>
        <v>Curto II</v>
      </c>
      <c r="CW938" s="25"/>
      <c r="CX938" s="24" t="str">
        <f>IF($CW938="","",VLOOKUP($CW938,'Braços de IP'!$E$9:$I$15,2,0))</f>
        <v/>
      </c>
      <c r="CY938" s="27" t="str">
        <f>IF($CW938="","",VLOOKUP($CW938,'Braços de IP'!$E$9:$I$15,5,0))</f>
        <v/>
      </c>
      <c r="CZ938" s="24"/>
      <c r="DA938" s="24"/>
      <c r="DB938" s="24"/>
      <c r="DC938" s="24"/>
      <c r="DD938" s="24"/>
      <c r="DE938" s="24"/>
      <c r="DF938" s="28">
        <f t="shared" si="510"/>
        <v>44</v>
      </c>
      <c r="DG938" s="29">
        <f t="shared" si="511"/>
        <v>70</v>
      </c>
      <c r="DH938" s="28">
        <f t="shared" si="512"/>
        <v>114</v>
      </c>
      <c r="DI938" s="30">
        <f t="shared" si="513"/>
        <v>0.37142857142857144</v>
      </c>
      <c r="DJ938" s="31"/>
      <c r="DK938" s="32"/>
      <c r="DL938" s="15" t="s">
        <v>141</v>
      </c>
      <c r="DM938" s="15"/>
      <c r="DO938" s="33">
        <f t="shared" si="514"/>
        <v>0.47619047619047616</v>
      </c>
    </row>
    <row r="939" spans="3:125" ht="15.75" hidden="1" customHeight="1" x14ac:dyDescent="0.3">
      <c r="C939" t="s">
        <v>1006</v>
      </c>
      <c r="D939" s="15">
        <v>313</v>
      </c>
      <c r="E939" s="15" t="s">
        <v>132</v>
      </c>
      <c r="F939" s="15" t="s">
        <v>486</v>
      </c>
      <c r="G939" s="15">
        <v>-29.994019059999999</v>
      </c>
      <c r="H939" s="15">
        <v>-50.182366569999999</v>
      </c>
      <c r="I939" s="15" t="s">
        <v>154</v>
      </c>
      <c r="J939" s="15" t="s">
        <v>135</v>
      </c>
      <c r="K939" s="15" t="s">
        <v>136</v>
      </c>
      <c r="L939" s="15" t="s">
        <v>148</v>
      </c>
      <c r="M939" s="15">
        <v>70</v>
      </c>
      <c r="N939" s="15">
        <v>14</v>
      </c>
      <c r="O939" s="15">
        <v>0</v>
      </c>
      <c r="P939" s="15">
        <f t="shared" si="507"/>
        <v>140</v>
      </c>
      <c r="Q939" s="20">
        <v>2</v>
      </c>
      <c r="R939" s="16">
        <v>3</v>
      </c>
      <c r="S939" s="16">
        <v>7</v>
      </c>
      <c r="T939" s="15"/>
      <c r="U939" s="15"/>
      <c r="V939" s="15">
        <v>0</v>
      </c>
      <c r="W939" s="15">
        <v>2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 t="s">
        <v>138</v>
      </c>
      <c r="AD939" s="15" t="s">
        <v>139</v>
      </c>
      <c r="AE939" s="15">
        <v>33.1</v>
      </c>
      <c r="AF939" s="15">
        <v>7.5</v>
      </c>
      <c r="AG939" s="15">
        <v>1</v>
      </c>
      <c r="AH939" s="15">
        <v>1.5</v>
      </c>
      <c r="AI939" s="15">
        <v>1.3</v>
      </c>
      <c r="AJ939" s="16">
        <f t="shared" si="487"/>
        <v>-0.19999999999999996</v>
      </c>
      <c r="AK939" s="16" t="s">
        <v>135</v>
      </c>
      <c r="AL939" s="16" t="s">
        <v>135</v>
      </c>
      <c r="AM939" s="15" t="s">
        <v>140</v>
      </c>
      <c r="AN939" s="16">
        <f t="shared" si="488"/>
        <v>2</v>
      </c>
      <c r="AO939" s="16">
        <v>0</v>
      </c>
      <c r="AP939" s="16">
        <v>0</v>
      </c>
      <c r="AQ939" s="16">
        <v>0</v>
      </c>
      <c r="AR939" s="16">
        <v>0</v>
      </c>
      <c r="AS939" s="16">
        <v>0</v>
      </c>
      <c r="AT939" s="16" t="s">
        <v>135</v>
      </c>
      <c r="AU939" s="17">
        <f t="shared" si="489"/>
        <v>0</v>
      </c>
      <c r="AV939" s="17"/>
      <c r="AW939" s="17">
        <f>VLOOKUP(I939,ABNT5101!$I$3:$J$9,2)</f>
        <v>10</v>
      </c>
      <c r="AX939" s="17">
        <f>VLOOKUP(I939,ABNT5101!$I$3:$M$9,5)</f>
        <v>0.18</v>
      </c>
      <c r="AY939" s="131" t="str">
        <f>_xlfn.XLOOKUP(I939,ABNT5101!$I:$I,ABNT5101!$L:$L)</f>
        <v>-</v>
      </c>
      <c r="AZ939" s="131">
        <f>_xlfn.XLOOKUP(I939,ABNT5101!$I:$I,ABNT5101!M:M)</f>
        <v>0.18</v>
      </c>
      <c r="BA939" s="131" t="str">
        <f>_xlfn.XLOOKUP(I939,ABNT5101!$I:$I,ABNT5101!N:N)</f>
        <v>-</v>
      </c>
      <c r="BB939" s="131">
        <f>_xlfn.XLOOKUP(I939,ABNT5101!$I:$I,ABNT5101!O:O)</f>
        <v>16</v>
      </c>
      <c r="BC939" s="18" t="str">
        <f t="shared" si="490"/>
        <v>ATENDE</v>
      </c>
      <c r="BD939" s="19">
        <f t="shared" si="491"/>
        <v>0.40199999999999991</v>
      </c>
      <c r="BE939" s="19">
        <f t="shared" si="492"/>
        <v>2.4444444444444446</v>
      </c>
      <c r="BF939" s="19" t="str">
        <f t="shared" si="493"/>
        <v>-</v>
      </c>
      <c r="BG939" s="20">
        <v>14.02</v>
      </c>
      <c r="BH939" s="20">
        <v>0.62</v>
      </c>
      <c r="BI939" s="20"/>
      <c r="BJ939" s="20"/>
      <c r="BK939" s="21"/>
      <c r="BL939" s="20"/>
      <c r="BM939" s="18" t="str">
        <f t="shared" si="494"/>
        <v>ATENDE</v>
      </c>
      <c r="BN939" s="18" t="str">
        <f t="shared" si="495"/>
        <v>ATENDE</v>
      </c>
      <c r="BO939" s="18" t="str">
        <f t="shared" si="496"/>
        <v>ATENDE</v>
      </c>
      <c r="BP939" s="18" t="str">
        <f t="shared" si="497"/>
        <v>ATENDE</v>
      </c>
      <c r="BQ939" s="22" t="str">
        <f t="shared" si="498"/>
        <v>C4</v>
      </c>
      <c r="BR939" s="22" t="str">
        <f t="shared" si="515"/>
        <v>P6</v>
      </c>
      <c r="BS939" s="23">
        <f t="shared" si="499"/>
        <v>3.5633333333333335</v>
      </c>
      <c r="BT939" s="20">
        <v>13.69</v>
      </c>
      <c r="BU939" s="20">
        <v>6.15</v>
      </c>
      <c r="BV939" s="132">
        <f>IF(BR939="-","-",_xlfn.XLOOKUP(BR939,ABNT5101!$B$4:$B$9,ABNT5101!$C$4:$C$9))</f>
        <v>3</v>
      </c>
      <c r="BW939" s="132">
        <f>IF(BR939="-","-",_xlfn.XLOOKUP(BR939,ABNT5101!$B$4:$B$9,ABNT5101!$D$4:$D$9))</f>
        <v>0.6</v>
      </c>
      <c r="BX939" s="18" t="str">
        <f t="shared" si="500"/>
        <v>ATENDE</v>
      </c>
      <c r="BY939" s="18" t="str">
        <f t="shared" si="501"/>
        <v>ATENDE</v>
      </c>
      <c r="BZ939" s="18" t="str">
        <f t="shared" si="502"/>
        <v>ATENDE</v>
      </c>
      <c r="CA939" s="22" t="str">
        <f t="shared" si="516"/>
        <v>P6</v>
      </c>
      <c r="CB939" s="23">
        <f t="shared" si="503"/>
        <v>1.5233333333333334</v>
      </c>
      <c r="CC939" s="22">
        <v>7.57</v>
      </c>
      <c r="CD939" s="22">
        <v>5.79</v>
      </c>
      <c r="CE939" s="130">
        <f>IF(CA939="-","-",_xlfn.XLOOKUP(CA939,ABNT5101!$B$4:$B$9,ABNT5101!$C$4:$C$9))</f>
        <v>3</v>
      </c>
      <c r="CF939" s="130">
        <f>IF(CA939="-","-",_xlfn.XLOOKUP(CA939,ABNT5101!$B$4:$B$9,ABNT5101!$D$4:$D$9))</f>
        <v>0.6</v>
      </c>
      <c r="CG939" s="18" t="str">
        <f t="shared" si="504"/>
        <v>ATENDE</v>
      </c>
      <c r="CH939" s="18" t="str">
        <f t="shared" si="505"/>
        <v>ATENDE</v>
      </c>
      <c r="CI939" s="18" t="str">
        <f t="shared" si="506"/>
        <v>ATENDE</v>
      </c>
      <c r="CJ939" s="133" t="str">
        <f>_xlfn.XLOOKUP(CK939,'Banco de dados'!$B:$B,'Banco de dados'!$D:$D)</f>
        <v>SX LIGHTING</v>
      </c>
      <c r="CK939" s="25" t="s">
        <v>805</v>
      </c>
      <c r="CL939" s="24" t="str">
        <f>_xlfn.XLOOKUP(CK939,'Banco de dados'!$B:$B,'Banco de dados'!$E:$E)</f>
        <v>SXINEVO050K40L12CZF7PHF</v>
      </c>
      <c r="CM939" s="24"/>
      <c r="CN939" s="24" t="e">
        <f>IF(CM939="-","-",_xlfn.XLOOKUP(CM939,'Banco de dados'!$B:$B,'Banco de dados'!$E:$E))</f>
        <v>#N/A</v>
      </c>
      <c r="CO939" s="26">
        <f t="shared" si="509"/>
        <v>1</v>
      </c>
      <c r="CP939" s="24">
        <f>_xlfn.XLOOKUP(CK939,'Banco de dados'!$B:$B,'Banco de dados'!$H:$H)</f>
        <v>50</v>
      </c>
      <c r="CQ939" s="24">
        <f>_xlfn.XLOOKUP(CM939,'Banco de dados'!$B:$B,'Banco de dados'!$H:$H)</f>
        <v>0</v>
      </c>
      <c r="CR939" s="24">
        <f>_xlfn.XLOOKUP(CK939,'Banco de dados'!$B:$B,'Banco de dados'!$F:$F)</f>
        <v>8650</v>
      </c>
      <c r="CS939" s="24">
        <f>_xlfn.XLOOKUP(CM939,'Banco de dados'!$B:$B,'Banco de dados'!$F:$F)</f>
        <v>0</v>
      </c>
      <c r="CT939" s="25">
        <v>0</v>
      </c>
      <c r="CU939" s="25"/>
      <c r="CV939" s="24" t="str">
        <f>IF(AI939&lt;=0.5,"Curto I",IF(AND(AI939&gt;='Braços de IP'!$B$9,AI939&lt;='Braços de IP'!$D$9),'Braços de IP'!$E$9,IF(AND(AI939&gt;='Braços de IP'!$B$10,AI939&lt;='Braços de IP'!$D$10),'Braços de IP'!$E$10,IF(AND(AI939&gt;='Braços de IP'!$B$11,AI939&lt;='Braços de IP'!$D$11),'Braços de IP'!$E$11,IF(AND(AI939&gt;='Braços de IP'!$B$12,AI939&lt;='Braços de IP'!$D$12),'Braços de IP'!$E$12,IF(AND(AI939&gt;='Braços de IP'!$B$13,AI939&lt;='Braços de IP'!$D$13),'Braços de IP'!$E$13,IF(AND(AI939&gt;='Braços de IP'!$B$14,AI939&lt;='Braços de IP'!$D$14),'Braços de IP'!$E$14,"ERRO")))))))</f>
        <v>Curto II</v>
      </c>
      <c r="CW939" s="25"/>
      <c r="CX939" s="24" t="str">
        <f>IF($CW939="","",VLOOKUP($CW939,'Braços de IP'!$E$9:$I$15,2,0))</f>
        <v/>
      </c>
      <c r="CY939" s="27" t="str">
        <f>IF($CW939="","",VLOOKUP($CW939,'Braços de IP'!$E$9:$I$15,5,0))</f>
        <v/>
      </c>
      <c r="CZ939" s="24"/>
      <c r="DA939" s="24"/>
      <c r="DB939" s="24"/>
      <c r="DC939" s="24"/>
      <c r="DD939" s="24"/>
      <c r="DE939" s="24"/>
      <c r="DF939" s="28">
        <f t="shared" si="510"/>
        <v>50</v>
      </c>
      <c r="DG939" s="29">
        <f t="shared" si="511"/>
        <v>70</v>
      </c>
      <c r="DH939" s="28">
        <f t="shared" si="512"/>
        <v>120</v>
      </c>
      <c r="DI939" s="30">
        <f t="shared" si="513"/>
        <v>0.2857142857142857</v>
      </c>
      <c r="DJ939" s="31"/>
      <c r="DK939" s="32"/>
      <c r="DL939" s="15" t="s">
        <v>141</v>
      </c>
      <c r="DM939" s="15"/>
      <c r="DO939" s="33">
        <f t="shared" si="514"/>
        <v>0.40476190476190477</v>
      </c>
    </row>
    <row r="940" spans="3:125" ht="15.75" hidden="1" customHeight="1" x14ac:dyDescent="0.3">
      <c r="C940" t="s">
        <v>1006</v>
      </c>
      <c r="D940" s="15">
        <v>313</v>
      </c>
      <c r="E940" s="15" t="s">
        <v>132</v>
      </c>
      <c r="F940" s="15" t="s">
        <v>486</v>
      </c>
      <c r="G940" s="15">
        <v>-29.994019059999999</v>
      </c>
      <c r="H940" s="15">
        <v>-50.182366569999999</v>
      </c>
      <c r="I940" s="15" t="s">
        <v>154</v>
      </c>
      <c r="J940" s="15" t="s">
        <v>135</v>
      </c>
      <c r="K940" s="15" t="s">
        <v>136</v>
      </c>
      <c r="L940" s="15" t="s">
        <v>148</v>
      </c>
      <c r="M940" s="15">
        <v>70</v>
      </c>
      <c r="N940" s="15">
        <v>14</v>
      </c>
      <c r="O940" s="15">
        <v>0</v>
      </c>
      <c r="P940" s="15">
        <f t="shared" ref="P940:P961" si="517">M940*AG940*2</f>
        <v>140</v>
      </c>
      <c r="Q940" s="20">
        <v>2</v>
      </c>
      <c r="R940" s="16">
        <v>3</v>
      </c>
      <c r="S940" s="16">
        <v>7</v>
      </c>
      <c r="T940" s="15"/>
      <c r="U940" s="15"/>
      <c r="V940" s="15">
        <v>0</v>
      </c>
      <c r="W940" s="15">
        <v>2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 t="s">
        <v>138</v>
      </c>
      <c r="AD940" s="15" t="s">
        <v>139</v>
      </c>
      <c r="AE940" s="15">
        <v>33.1</v>
      </c>
      <c r="AF940" s="15">
        <v>7.5</v>
      </c>
      <c r="AG940" s="15">
        <v>1</v>
      </c>
      <c r="AH940" s="15">
        <v>1.5</v>
      </c>
      <c r="AI940" s="15">
        <v>1.3</v>
      </c>
      <c r="AJ940" s="16">
        <f t="shared" si="487"/>
        <v>-0.19999999999999996</v>
      </c>
      <c r="AK940" s="16" t="s">
        <v>135</v>
      </c>
      <c r="AL940" s="16" t="s">
        <v>135</v>
      </c>
      <c r="AM940" s="15" t="s">
        <v>140</v>
      </c>
      <c r="AN940" s="16">
        <f t="shared" si="488"/>
        <v>2</v>
      </c>
      <c r="AO940" s="16">
        <v>0</v>
      </c>
      <c r="AP940" s="16">
        <v>0</v>
      </c>
      <c r="AQ940" s="16">
        <v>0</v>
      </c>
      <c r="AR940" s="16">
        <v>0</v>
      </c>
      <c r="AS940" s="16">
        <v>0</v>
      </c>
      <c r="AT940" s="16" t="s">
        <v>135</v>
      </c>
      <c r="AU940" s="17">
        <f t="shared" si="489"/>
        <v>0</v>
      </c>
      <c r="AV940" s="17"/>
      <c r="AW940" s="17">
        <f>VLOOKUP(I940,ABNT5101!$I$3:$J$9,2)</f>
        <v>10</v>
      </c>
      <c r="AX940" s="17">
        <f>VLOOKUP(I940,ABNT5101!$I$3:$M$9,5)</f>
        <v>0.18</v>
      </c>
      <c r="AY940" s="131" t="str">
        <f>_xlfn.XLOOKUP(I940,ABNT5101!$I:$I,ABNT5101!$L:$L)</f>
        <v>-</v>
      </c>
      <c r="AZ940" s="131">
        <f>_xlfn.XLOOKUP(I940,ABNT5101!$I:$I,ABNT5101!M:M)</f>
        <v>0.18</v>
      </c>
      <c r="BA940" s="131" t="str">
        <f>_xlfn.XLOOKUP(I940,ABNT5101!$I:$I,ABNT5101!N:N)</f>
        <v>-</v>
      </c>
      <c r="BB940" s="131">
        <f>_xlfn.XLOOKUP(I940,ABNT5101!$I:$I,ABNT5101!O:O)</f>
        <v>16</v>
      </c>
      <c r="BC940" s="18" t="str">
        <f t="shared" si="490"/>
        <v>ATENDE</v>
      </c>
      <c r="BD940" s="19">
        <f t="shared" si="491"/>
        <v>5.600000000000005E-2</v>
      </c>
      <c r="BE940" s="19">
        <f t="shared" si="492"/>
        <v>1.6111111111111112</v>
      </c>
      <c r="BF940" s="19" t="str">
        <f t="shared" si="493"/>
        <v>-</v>
      </c>
      <c r="BG940" s="20">
        <v>10.56</v>
      </c>
      <c r="BH940" s="20">
        <v>0.47</v>
      </c>
      <c r="BI940" s="20"/>
      <c r="BJ940" s="20"/>
      <c r="BK940" s="21"/>
      <c r="BL940" s="20"/>
      <c r="BM940" s="18" t="str">
        <f t="shared" si="494"/>
        <v>ATENDE</v>
      </c>
      <c r="BN940" s="18" t="str">
        <f t="shared" si="495"/>
        <v>ATENDE</v>
      </c>
      <c r="BO940" s="18" t="str">
        <f t="shared" si="496"/>
        <v>ATENDE</v>
      </c>
      <c r="BP940" s="18" t="str">
        <f t="shared" si="497"/>
        <v>ATENDE</v>
      </c>
      <c r="BQ940" s="22" t="str">
        <f t="shared" si="498"/>
        <v>C4</v>
      </c>
      <c r="BR940" s="22" t="str">
        <f t="shared" si="515"/>
        <v>P6</v>
      </c>
      <c r="BS940" s="23">
        <f t="shared" si="499"/>
        <v>2.5166666666666671</v>
      </c>
      <c r="BT940" s="20">
        <v>10.55</v>
      </c>
      <c r="BU940" s="20">
        <v>5.12</v>
      </c>
      <c r="BV940" s="132">
        <f>IF(BR940="-","-",_xlfn.XLOOKUP(BR940,ABNT5101!$B$4:$B$9,ABNT5101!$C$4:$C$9))</f>
        <v>3</v>
      </c>
      <c r="BW940" s="132">
        <f>IF(BR940="-","-",_xlfn.XLOOKUP(BR940,ABNT5101!$B$4:$B$9,ABNT5101!$D$4:$D$9))</f>
        <v>0.6</v>
      </c>
      <c r="BX940" s="18" t="str">
        <f t="shared" si="500"/>
        <v>ATENDE</v>
      </c>
      <c r="BY940" s="18" t="str">
        <f t="shared" si="501"/>
        <v>ATENDE</v>
      </c>
      <c r="BZ940" s="18" t="str">
        <f t="shared" si="502"/>
        <v>ATENDE</v>
      </c>
      <c r="CA940" s="22" t="str">
        <f t="shared" si="516"/>
        <v>P6</v>
      </c>
      <c r="CB940" s="23">
        <f t="shared" si="503"/>
        <v>0.29000000000000004</v>
      </c>
      <c r="CC940" s="22">
        <v>3.87</v>
      </c>
      <c r="CD940" s="22">
        <v>2.29</v>
      </c>
      <c r="CE940" s="130">
        <f>IF(CA940="-","-",_xlfn.XLOOKUP(CA940,ABNT5101!$B$4:$B$9,ABNT5101!$C$4:$C$9))</f>
        <v>3</v>
      </c>
      <c r="CF940" s="130">
        <f>IF(CA940="-","-",_xlfn.XLOOKUP(CA940,ABNT5101!$B$4:$B$9,ABNT5101!$D$4:$D$9))</f>
        <v>0.6</v>
      </c>
      <c r="CG940" s="18" t="str">
        <f t="shared" si="504"/>
        <v>ATENDE</v>
      </c>
      <c r="CH940" s="18" t="str">
        <f t="shared" si="505"/>
        <v>ATENDE</v>
      </c>
      <c r="CI940" s="18" t="str">
        <f t="shared" si="506"/>
        <v>ATENDE</v>
      </c>
      <c r="CJ940" s="133" t="str">
        <f>_xlfn.XLOOKUP(CK940,'Banco de dados'!$B:$B,'Banco de dados'!$D:$D)</f>
        <v>TECNOWATT</v>
      </c>
      <c r="CK940" s="25" t="s">
        <v>826</v>
      </c>
      <c r="CL940" s="24" t="str">
        <f>_xlfn.XLOOKUP(CK940,'Banco de dados'!$B:$B,'Banco de dados'!$E:$E)</f>
        <v>SIGSAGPTLRRSSNDL_40W_50IBBRS
1-10C1MUN6.5</v>
      </c>
      <c r="CM940" s="24"/>
      <c r="CN940" s="24" t="e">
        <f>IF(CM940="-","-",_xlfn.XLOOKUP(CM940,'Banco de dados'!$B:$B,'Banco de dados'!$E:$E))</f>
        <v>#N/A</v>
      </c>
      <c r="CO940" s="26">
        <f t="shared" ref="CO940:CO961" si="518">AG940</f>
        <v>1</v>
      </c>
      <c r="CP940" s="24">
        <f>_xlfn.XLOOKUP(CK940,'Banco de dados'!$B:$B,'Banco de dados'!$H:$H)</f>
        <v>40</v>
      </c>
      <c r="CQ940" s="24">
        <f>_xlfn.XLOOKUP(CM940,'Banco de dados'!$B:$B,'Banco de dados'!$H:$H)</f>
        <v>0</v>
      </c>
      <c r="CR940" s="24">
        <f>_xlfn.XLOOKUP(CK940,'Banco de dados'!$B:$B,'Banco de dados'!$F:$F)</f>
        <v>6641</v>
      </c>
      <c r="CS940" s="24">
        <f>_xlfn.XLOOKUP(CM940,'Banco de dados'!$B:$B,'Banco de dados'!$F:$F)</f>
        <v>0</v>
      </c>
      <c r="CT940" s="25">
        <v>0</v>
      </c>
      <c r="CU940" s="25"/>
      <c r="CV940" s="24" t="str">
        <f>IF(AI940&lt;=0.5,"Curto I",IF(AND(AI940&gt;='Braços de IP'!$B$9,AI940&lt;='Braços de IP'!$D$9),'Braços de IP'!$E$9,IF(AND(AI940&gt;='Braços de IP'!$B$10,AI940&lt;='Braços de IP'!$D$10),'Braços de IP'!$E$10,IF(AND(AI940&gt;='Braços de IP'!$B$11,AI940&lt;='Braços de IP'!$D$11),'Braços de IP'!$E$11,IF(AND(AI940&gt;='Braços de IP'!$B$12,AI940&lt;='Braços de IP'!$D$12),'Braços de IP'!$E$12,IF(AND(AI940&gt;='Braços de IP'!$B$13,AI940&lt;='Braços de IP'!$D$13),'Braços de IP'!$E$13,IF(AND(AI940&gt;='Braços de IP'!$B$14,AI940&lt;='Braços de IP'!$D$14),'Braços de IP'!$E$14,"ERRO")))))))</f>
        <v>Curto II</v>
      </c>
      <c r="CW940" s="25"/>
      <c r="CX940" s="24" t="str">
        <f>IF($CW940="","",VLOOKUP($CW940,'Braços de IP'!$E$9:$I$15,2,0))</f>
        <v/>
      </c>
      <c r="CY940" s="27" t="str">
        <f>IF($CW940="","",VLOOKUP($CW940,'Braços de IP'!$E$9:$I$15,5,0))</f>
        <v/>
      </c>
      <c r="CZ940" s="24"/>
      <c r="DA940" s="24"/>
      <c r="DB940" s="24"/>
      <c r="DC940" s="24"/>
      <c r="DD940" s="24"/>
      <c r="DE940" s="24"/>
      <c r="DF940" s="28">
        <f t="shared" ref="DF940:DF961" si="519">CP940</f>
        <v>40</v>
      </c>
      <c r="DG940" s="29">
        <f t="shared" ref="DG940:DG961" si="520">M940</f>
        <v>70</v>
      </c>
      <c r="DH940" s="28">
        <f t="shared" ref="DH940:DH961" si="521">SUM(DF940:DG940)*CO940</f>
        <v>110</v>
      </c>
      <c r="DI940" s="30">
        <f t="shared" ref="DI940:DI961" si="522">1-DF940/DG940</f>
        <v>0.4285714285714286</v>
      </c>
      <c r="DJ940" s="31"/>
      <c r="DK940" s="32"/>
      <c r="DL940" s="15" t="s">
        <v>141</v>
      </c>
      <c r="DM940" s="15"/>
      <c r="DO940" s="33">
        <f t="shared" ref="DO940:DO946" si="523">((M940+N940)-CP940)/(M940+N940)</f>
        <v>0.52380952380952384</v>
      </c>
    </row>
    <row r="941" spans="3:125" ht="15.75" hidden="1" customHeight="1" x14ac:dyDescent="0.3">
      <c r="C941" t="s">
        <v>1006</v>
      </c>
      <c r="D941" s="15">
        <v>314</v>
      </c>
      <c r="E941" s="15" t="s">
        <v>132</v>
      </c>
      <c r="F941" s="15" t="s">
        <v>487</v>
      </c>
      <c r="G941" s="15">
        <v>-30.011972310000001</v>
      </c>
      <c r="H941" s="15">
        <v>-50.167095580000002</v>
      </c>
      <c r="I941" s="15" t="s">
        <v>134</v>
      </c>
      <c r="J941" s="15" t="s">
        <v>135</v>
      </c>
      <c r="K941" s="15" t="s">
        <v>136</v>
      </c>
      <c r="L941" s="15" t="s">
        <v>148</v>
      </c>
      <c r="M941" s="15">
        <v>100</v>
      </c>
      <c r="N941" s="15">
        <v>17</v>
      </c>
      <c r="O941" s="15">
        <v>0</v>
      </c>
      <c r="P941" s="15">
        <f t="shared" si="517"/>
        <v>200</v>
      </c>
      <c r="Q941" s="20">
        <v>2</v>
      </c>
      <c r="R941" s="16">
        <v>3</v>
      </c>
      <c r="S941" s="16">
        <v>7</v>
      </c>
      <c r="T941" s="15"/>
      <c r="U941" s="15"/>
      <c r="V941" s="15">
        <v>0</v>
      </c>
      <c r="W941" s="15">
        <v>3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 t="s">
        <v>138</v>
      </c>
      <c r="AD941" s="15" t="s">
        <v>139</v>
      </c>
      <c r="AE941" s="15">
        <v>33.700000000000003</v>
      </c>
      <c r="AF941" s="15">
        <v>7</v>
      </c>
      <c r="AG941" s="15">
        <v>1</v>
      </c>
      <c r="AH941" s="15">
        <v>0.3</v>
      </c>
      <c r="AI941" s="15">
        <v>1.3</v>
      </c>
      <c r="AJ941" s="16">
        <f t="shared" si="487"/>
        <v>1</v>
      </c>
      <c r="AK941" s="16" t="s">
        <v>135</v>
      </c>
      <c r="AL941" s="16" t="s">
        <v>135</v>
      </c>
      <c r="AM941" s="15" t="s">
        <v>140</v>
      </c>
      <c r="AN941" s="16">
        <f t="shared" si="488"/>
        <v>2</v>
      </c>
      <c r="AO941" s="16">
        <v>0</v>
      </c>
      <c r="AP941" s="16">
        <v>0</v>
      </c>
      <c r="AQ941" s="16">
        <v>0</v>
      </c>
      <c r="AR941" s="16">
        <v>0</v>
      </c>
      <c r="AS941" s="16">
        <v>0</v>
      </c>
      <c r="AT941" s="16" t="s">
        <v>135</v>
      </c>
      <c r="AU941" s="17">
        <f t="shared" si="489"/>
        <v>0</v>
      </c>
      <c r="AV941" s="17"/>
      <c r="AW941" s="17">
        <f>VLOOKUP(I941,ABNT5101!$I$3:$J$9,2)</f>
        <v>7.5</v>
      </c>
      <c r="AX941" s="17">
        <f>VLOOKUP(I941,ABNT5101!$I$3:$M$9,5)</f>
        <v>0.18</v>
      </c>
      <c r="AY941" s="131" t="str">
        <f>_xlfn.XLOOKUP(I941,ABNT5101!$I:$I,ABNT5101!$L:$L)</f>
        <v>-</v>
      </c>
      <c r="AZ941" s="131">
        <f>_xlfn.XLOOKUP(I941,ABNT5101!$I:$I,ABNT5101!M:M)</f>
        <v>0.18</v>
      </c>
      <c r="BA941" s="131" t="str">
        <f>_xlfn.XLOOKUP(I941,ABNT5101!$I:$I,ABNT5101!N:N)</f>
        <v>-</v>
      </c>
      <c r="BB941" s="131">
        <f>_xlfn.XLOOKUP(I941,ABNT5101!$I:$I,ABNT5101!O:O)</f>
        <v>16</v>
      </c>
      <c r="BC941" s="18" t="str">
        <f t="shared" si="490"/>
        <v>ATENDE</v>
      </c>
      <c r="BD941" s="19">
        <f t="shared" si="491"/>
        <v>0.23866666666666658</v>
      </c>
      <c r="BE941" s="19">
        <f t="shared" si="492"/>
        <v>1.2222222222222223</v>
      </c>
      <c r="BF941" s="19" t="str">
        <f t="shared" si="493"/>
        <v>-</v>
      </c>
      <c r="BG941" s="20">
        <v>9.2899999999999991</v>
      </c>
      <c r="BH941" s="20">
        <v>0.4</v>
      </c>
      <c r="BI941" s="20"/>
      <c r="BJ941" s="20"/>
      <c r="BK941" s="21"/>
      <c r="BL941" s="20"/>
      <c r="BM941" s="18" t="str">
        <f t="shared" si="494"/>
        <v>ATENDE</v>
      </c>
      <c r="BN941" s="18" t="str">
        <f t="shared" si="495"/>
        <v>ATENDE</v>
      </c>
      <c r="BO941" s="18" t="str">
        <f t="shared" si="496"/>
        <v>ATENDE</v>
      </c>
      <c r="BP941" s="18" t="str">
        <f t="shared" si="497"/>
        <v>ATENDE</v>
      </c>
      <c r="BQ941" s="22" t="str">
        <f t="shared" si="498"/>
        <v>C5</v>
      </c>
      <c r="BR941" s="22" t="str">
        <f t="shared" si="515"/>
        <v>P6</v>
      </c>
      <c r="BS941" s="23">
        <f t="shared" si="499"/>
        <v>1.3366666666666664</v>
      </c>
      <c r="BT941" s="20">
        <v>7.01</v>
      </c>
      <c r="BU941" s="20">
        <v>2.42</v>
      </c>
      <c r="BV941" s="132">
        <f>IF(BR941="-","-",_xlfn.XLOOKUP(BR941,ABNT5101!$B$4:$B$9,ABNT5101!$C$4:$C$9))</f>
        <v>3</v>
      </c>
      <c r="BW941" s="132">
        <f>IF(BR941="-","-",_xlfn.XLOOKUP(BR941,ABNT5101!$B$4:$B$9,ABNT5101!$D$4:$D$9))</f>
        <v>0.6</v>
      </c>
      <c r="BX941" s="18" t="str">
        <f t="shared" si="500"/>
        <v>ATENDE</v>
      </c>
      <c r="BY941" s="18" t="str">
        <f t="shared" si="501"/>
        <v>ATENDE</v>
      </c>
      <c r="BZ941" s="18" t="str">
        <f t="shared" si="502"/>
        <v>ATENDE</v>
      </c>
      <c r="CA941" s="22" t="str">
        <f t="shared" si="516"/>
        <v>P6</v>
      </c>
      <c r="CB941" s="23">
        <f t="shared" si="503"/>
        <v>0.68333333333333335</v>
      </c>
      <c r="CC941" s="22">
        <v>5.05</v>
      </c>
      <c r="CD941" s="22">
        <v>2.25</v>
      </c>
      <c r="CE941" s="130">
        <f>IF(CA941="-","-",_xlfn.XLOOKUP(CA941,ABNT5101!$B$4:$B$9,ABNT5101!$C$4:$C$9))</f>
        <v>3</v>
      </c>
      <c r="CF941" s="130">
        <f>IF(CA941="-","-",_xlfn.XLOOKUP(CA941,ABNT5101!$B$4:$B$9,ABNT5101!$D$4:$D$9))</f>
        <v>0.6</v>
      </c>
      <c r="CG941" s="18" t="str">
        <f t="shared" si="504"/>
        <v>ATENDE</v>
      </c>
      <c r="CH941" s="18" t="str">
        <f t="shared" si="505"/>
        <v>ATENDE</v>
      </c>
      <c r="CI941" s="18" t="str">
        <f t="shared" si="506"/>
        <v>ATENDE</v>
      </c>
      <c r="CJ941" s="133" t="str">
        <f>_xlfn.XLOOKUP(CK941,'Banco de dados'!$B:$B,'Banco de dados'!$D:$D)</f>
        <v>LEDSTAR</v>
      </c>
      <c r="CK941" s="25" t="s">
        <v>709</v>
      </c>
      <c r="CL941" s="24" t="str">
        <f>_xlfn.XLOOKUP(CK941,'Banco de dados'!$B:$B,'Banco de dados'!$E:$E)</f>
        <v>LUM LED SL VT 9.1 35W</v>
      </c>
      <c r="CM941" s="24"/>
      <c r="CN941" s="24" t="e">
        <f>IF(CM941="-","-",_xlfn.XLOOKUP(CM941,'Banco de dados'!$B:$B,'Banco de dados'!$E:$E))</f>
        <v>#N/A</v>
      </c>
      <c r="CO941" s="26">
        <f t="shared" si="518"/>
        <v>1</v>
      </c>
      <c r="CP941" s="24">
        <f>_xlfn.XLOOKUP(CK941,'Banco de dados'!$B:$B,'Banco de dados'!$H:$H)</f>
        <v>35</v>
      </c>
      <c r="CQ941" s="24" t="e">
        <f>_xlfn.XLOOKUP(CM941,'Banco de dados'!$B:$B,'Banco de dados'!$H:$H)</f>
        <v>#N/A</v>
      </c>
      <c r="CR941" s="24">
        <f>_xlfn.XLOOKUP(CK941,'Banco de dados'!$B:$B,'Banco de dados'!$F:$F)</f>
        <v>5955.62</v>
      </c>
      <c r="CS941" s="24">
        <f>_xlfn.XLOOKUP(CM941,'Banco de dados'!$B:$B,'Banco de dados'!$F:$F)</f>
        <v>0</v>
      </c>
      <c r="CT941" s="25">
        <v>0</v>
      </c>
      <c r="CU941" s="25"/>
      <c r="CV941" s="24" t="str">
        <f>IF(AI941&lt;=0.5,"Curto I",IF(AND(AI941&gt;='Braços de IP'!$B$9,AI941&lt;='Braços de IP'!$D$9),'Braços de IP'!$E$9,IF(AND(AI941&gt;='Braços de IP'!$B$10,AI941&lt;='Braços de IP'!$D$10),'Braços de IP'!$E$10,IF(AND(AI941&gt;='Braços de IP'!$B$11,AI941&lt;='Braços de IP'!$D$11),'Braços de IP'!$E$11,IF(AND(AI941&gt;='Braços de IP'!$B$12,AI941&lt;='Braços de IP'!$D$12),'Braços de IP'!$E$12,IF(AND(AI941&gt;='Braços de IP'!$B$13,AI941&lt;='Braços de IP'!$D$13),'Braços de IP'!$E$13,IF(AND(AI941&gt;='Braços de IP'!$B$14,AI941&lt;='Braços de IP'!$D$14),'Braços de IP'!$E$14,"ERRO")))))))</f>
        <v>Curto II</v>
      </c>
      <c r="CW941" s="25"/>
      <c r="CX941" s="24" t="str">
        <f>IF($CW941="","",VLOOKUP($CW941,'Braços de IP'!$E$9:$I$15,2,0))</f>
        <v/>
      </c>
      <c r="CY941" s="27" t="str">
        <f>IF($CW941="","",VLOOKUP($CW941,'Braços de IP'!$E$9:$I$15,5,0))</f>
        <v/>
      </c>
      <c r="CZ941" s="24"/>
      <c r="DA941" s="24"/>
      <c r="DB941" s="24"/>
      <c r="DC941" s="24"/>
      <c r="DD941" s="24"/>
      <c r="DE941" s="24"/>
      <c r="DF941" s="28">
        <f t="shared" si="519"/>
        <v>35</v>
      </c>
      <c r="DG941" s="29">
        <f t="shared" si="520"/>
        <v>100</v>
      </c>
      <c r="DH941" s="28">
        <f t="shared" si="521"/>
        <v>135</v>
      </c>
      <c r="DI941" s="30">
        <f t="shared" si="522"/>
        <v>0.65</v>
      </c>
      <c r="DJ941" s="31"/>
      <c r="DK941" s="32"/>
      <c r="DL941" s="15" t="s">
        <v>141</v>
      </c>
      <c r="DM941" s="15"/>
      <c r="DO941" s="33">
        <f t="shared" si="523"/>
        <v>0.70085470085470081</v>
      </c>
    </row>
    <row r="942" spans="3:125" ht="15.75" hidden="1" customHeight="1" x14ac:dyDescent="0.3">
      <c r="C942" t="s">
        <v>1006</v>
      </c>
      <c r="D942" s="15">
        <v>314</v>
      </c>
      <c r="E942" s="15" t="s">
        <v>132</v>
      </c>
      <c r="F942" s="15" t="s">
        <v>487</v>
      </c>
      <c r="G942" s="15">
        <v>-30.011972310000001</v>
      </c>
      <c r="H942" s="15">
        <v>-50.167095580000002</v>
      </c>
      <c r="I942" s="15" t="s">
        <v>134</v>
      </c>
      <c r="J942" s="15" t="s">
        <v>135</v>
      </c>
      <c r="K942" s="15" t="s">
        <v>136</v>
      </c>
      <c r="L942" s="15" t="s">
        <v>148</v>
      </c>
      <c r="M942" s="15">
        <v>100</v>
      </c>
      <c r="N942" s="15">
        <v>17</v>
      </c>
      <c r="O942" s="15">
        <v>0</v>
      </c>
      <c r="P942" s="15">
        <f t="shared" si="517"/>
        <v>200</v>
      </c>
      <c r="Q942" s="20">
        <v>2</v>
      </c>
      <c r="R942" s="16">
        <v>3</v>
      </c>
      <c r="S942" s="16">
        <v>7</v>
      </c>
      <c r="T942" s="15"/>
      <c r="U942" s="15"/>
      <c r="V942" s="15">
        <v>0</v>
      </c>
      <c r="W942" s="15">
        <v>3</v>
      </c>
      <c r="X942" s="15">
        <v>0</v>
      </c>
      <c r="Y942" s="15">
        <v>0</v>
      </c>
      <c r="Z942" s="15">
        <v>0</v>
      </c>
      <c r="AA942" s="15">
        <v>0</v>
      </c>
      <c r="AB942" s="15">
        <v>0</v>
      </c>
      <c r="AC942" s="15" t="s">
        <v>138</v>
      </c>
      <c r="AD942" s="15" t="s">
        <v>139</v>
      </c>
      <c r="AE942" s="15">
        <v>33.700000000000003</v>
      </c>
      <c r="AF942" s="15">
        <v>7</v>
      </c>
      <c r="AG942" s="15">
        <v>1</v>
      </c>
      <c r="AH942" s="15">
        <v>0.3</v>
      </c>
      <c r="AI942" s="15">
        <v>1.3</v>
      </c>
      <c r="AJ942" s="16">
        <f t="shared" si="487"/>
        <v>1</v>
      </c>
      <c r="AK942" s="16" t="s">
        <v>135</v>
      </c>
      <c r="AL942" s="16" t="s">
        <v>135</v>
      </c>
      <c r="AM942" s="15" t="s">
        <v>140</v>
      </c>
      <c r="AN942" s="16">
        <f t="shared" si="488"/>
        <v>2</v>
      </c>
      <c r="AO942" s="16">
        <v>0</v>
      </c>
      <c r="AP942" s="16">
        <v>0</v>
      </c>
      <c r="AQ942" s="16">
        <v>0</v>
      </c>
      <c r="AR942" s="16">
        <v>0</v>
      </c>
      <c r="AS942" s="16">
        <v>0</v>
      </c>
      <c r="AT942" s="16" t="s">
        <v>135</v>
      </c>
      <c r="AU942" s="17">
        <f t="shared" si="489"/>
        <v>0</v>
      </c>
      <c r="AV942" s="17"/>
      <c r="AW942" s="17">
        <f>VLOOKUP(I942,ABNT5101!$I$3:$J$9,2)</f>
        <v>7.5</v>
      </c>
      <c r="AX942" s="17">
        <f>VLOOKUP(I942,ABNT5101!$I$3:$M$9,5)</f>
        <v>0.18</v>
      </c>
      <c r="AY942" s="131" t="str">
        <f>_xlfn.XLOOKUP(I942,ABNT5101!$I:$I,ABNT5101!$L:$L)</f>
        <v>-</v>
      </c>
      <c r="AZ942" s="131">
        <f>_xlfn.XLOOKUP(I942,ABNT5101!$I:$I,ABNT5101!M:M)</f>
        <v>0.18</v>
      </c>
      <c r="BA942" s="131" t="str">
        <f>_xlfn.XLOOKUP(I942,ABNT5101!$I:$I,ABNT5101!N:N)</f>
        <v>-</v>
      </c>
      <c r="BB942" s="131">
        <f>_xlfn.XLOOKUP(I942,ABNT5101!$I:$I,ABNT5101!O:O)</f>
        <v>16</v>
      </c>
      <c r="BC942" s="18" t="str">
        <f t="shared" si="490"/>
        <v>ATENDE</v>
      </c>
      <c r="BD942" s="19">
        <f t="shared" si="491"/>
        <v>0.19333333333333313</v>
      </c>
      <c r="BE942" s="19">
        <f t="shared" si="492"/>
        <v>1.3888888888888888</v>
      </c>
      <c r="BF942" s="19" t="str">
        <f t="shared" si="493"/>
        <v>-</v>
      </c>
      <c r="BG942" s="20">
        <v>8.9499999999999993</v>
      </c>
      <c r="BH942" s="20">
        <v>0.43</v>
      </c>
      <c r="BI942" s="20"/>
      <c r="BJ942" s="20"/>
      <c r="BK942" s="21"/>
      <c r="BL942" s="20"/>
      <c r="BM942" s="18" t="str">
        <f t="shared" si="494"/>
        <v>ATENDE</v>
      </c>
      <c r="BN942" s="18" t="str">
        <f t="shared" si="495"/>
        <v>ATENDE</v>
      </c>
      <c r="BO942" s="18" t="str">
        <f t="shared" si="496"/>
        <v>ATENDE</v>
      </c>
      <c r="BP942" s="18" t="str">
        <f t="shared" si="497"/>
        <v>ATENDE</v>
      </c>
      <c r="BQ942" s="22" t="str">
        <f t="shared" si="498"/>
        <v>C5</v>
      </c>
      <c r="BR942" s="22" t="str">
        <f t="shared" si="515"/>
        <v>P6</v>
      </c>
      <c r="BS942" s="23">
        <f t="shared" si="499"/>
        <v>1.1133333333333333</v>
      </c>
      <c r="BT942" s="20">
        <v>6.34</v>
      </c>
      <c r="BU942" s="20">
        <v>1.44</v>
      </c>
      <c r="BV942" s="132">
        <f>IF(BR942="-","-",_xlfn.XLOOKUP(BR942,ABNT5101!$B$4:$B$9,ABNT5101!$C$4:$C$9))</f>
        <v>3</v>
      </c>
      <c r="BW942" s="132">
        <f>IF(BR942="-","-",_xlfn.XLOOKUP(BR942,ABNT5101!$B$4:$B$9,ABNT5101!$D$4:$D$9))</f>
        <v>0.6</v>
      </c>
      <c r="BX942" s="18" t="str">
        <f t="shared" si="500"/>
        <v>ATENDE</v>
      </c>
      <c r="BY942" s="18" t="str">
        <f t="shared" si="501"/>
        <v>ATENDE</v>
      </c>
      <c r="BZ942" s="18" t="str">
        <f t="shared" si="502"/>
        <v>ATENDE</v>
      </c>
      <c r="CA942" s="22" t="str">
        <f t="shared" si="516"/>
        <v>P6</v>
      </c>
      <c r="CB942" s="23">
        <f t="shared" si="503"/>
        <v>0.36333333333333329</v>
      </c>
      <c r="CC942" s="22">
        <v>4.09</v>
      </c>
      <c r="CD942" s="22">
        <v>1.98</v>
      </c>
      <c r="CE942" s="130">
        <f>IF(CA942="-","-",_xlfn.XLOOKUP(CA942,ABNT5101!$B$4:$B$9,ABNT5101!$C$4:$C$9))</f>
        <v>3</v>
      </c>
      <c r="CF942" s="130">
        <f>IF(CA942="-","-",_xlfn.XLOOKUP(CA942,ABNT5101!$B$4:$B$9,ABNT5101!$D$4:$D$9))</f>
        <v>0.6</v>
      </c>
      <c r="CG942" s="18" t="str">
        <f t="shared" si="504"/>
        <v>ATENDE</v>
      </c>
      <c r="CH942" s="18" t="str">
        <f t="shared" si="505"/>
        <v>ATENDE</v>
      </c>
      <c r="CI942" s="18" t="str">
        <f t="shared" si="506"/>
        <v>ATENDE</v>
      </c>
      <c r="CJ942" s="133" t="str">
        <f>_xlfn.XLOOKUP(CK942,'Banco de dados'!$B:$B,'Banco de dados'!$D:$D)</f>
        <v>SX LIGHTING</v>
      </c>
      <c r="CK942" s="25" t="s">
        <v>801</v>
      </c>
      <c r="CL942" s="24" t="str">
        <f>_xlfn.XLOOKUP(CK942,'Banco de dados'!$B:$B,'Banco de dados'!$E:$E)</f>
        <v>SXINEVO030K40L12CZF7PHF</v>
      </c>
      <c r="CM942" s="24"/>
      <c r="CN942" s="24" t="e">
        <f>IF(CM942="-","-",_xlfn.XLOOKUP(CM942,'Banco de dados'!$B:$B,'Banco de dados'!$E:$E))</f>
        <v>#N/A</v>
      </c>
      <c r="CO942" s="26">
        <f t="shared" si="518"/>
        <v>1</v>
      </c>
      <c r="CP942" s="24">
        <f>_xlfn.XLOOKUP(CK942,'Banco de dados'!$B:$B,'Banco de dados'!$H:$H)</f>
        <v>31</v>
      </c>
      <c r="CQ942" s="24" t="e">
        <f>_xlfn.XLOOKUP(CM942,'Banco de dados'!$B:$B,'Banco de dados'!$H:$H)</f>
        <v>#N/A</v>
      </c>
      <c r="CR942" s="24">
        <f>_xlfn.XLOOKUP(CK942,'Banco de dados'!$B:$B,'Banco de dados'!$F:$F)</f>
        <v>5270</v>
      </c>
      <c r="CS942" s="24">
        <f>_xlfn.XLOOKUP(CM942,'Banco de dados'!$B:$B,'Banco de dados'!$F:$F)</f>
        <v>0</v>
      </c>
      <c r="CT942" s="25">
        <v>0</v>
      </c>
      <c r="CU942" s="25"/>
      <c r="CV942" s="24" t="str">
        <f>IF(AI942&lt;=0.5,"Curto I",IF(AND(AI942&gt;='Braços de IP'!$B$9,AI942&lt;='Braços de IP'!$D$9),'Braços de IP'!$E$9,IF(AND(AI942&gt;='Braços de IP'!$B$10,AI942&lt;='Braços de IP'!$D$10),'Braços de IP'!$E$10,IF(AND(AI942&gt;='Braços de IP'!$B$11,AI942&lt;='Braços de IP'!$D$11),'Braços de IP'!$E$11,IF(AND(AI942&gt;='Braços de IP'!$B$12,AI942&lt;='Braços de IP'!$D$12),'Braços de IP'!$E$12,IF(AND(AI942&gt;='Braços de IP'!$B$13,AI942&lt;='Braços de IP'!$D$13),'Braços de IP'!$E$13,IF(AND(AI942&gt;='Braços de IP'!$B$14,AI942&lt;='Braços de IP'!$D$14),'Braços de IP'!$E$14,"ERRO")))))))</f>
        <v>Curto II</v>
      </c>
      <c r="CW942" s="25"/>
      <c r="CX942" s="24" t="str">
        <f>IF($CW942="","",VLOOKUP($CW942,'Braços de IP'!$E$9:$I$15,2,0))</f>
        <v/>
      </c>
      <c r="CY942" s="27" t="str">
        <f>IF($CW942="","",VLOOKUP($CW942,'Braços de IP'!$E$9:$I$15,5,0))</f>
        <v/>
      </c>
      <c r="CZ942" s="24"/>
      <c r="DA942" s="24"/>
      <c r="DB942" s="24"/>
      <c r="DC942" s="24"/>
      <c r="DD942" s="24"/>
      <c r="DE942" s="24"/>
      <c r="DF942" s="28">
        <f t="shared" si="519"/>
        <v>31</v>
      </c>
      <c r="DG942" s="29">
        <f t="shared" si="520"/>
        <v>100</v>
      </c>
      <c r="DH942" s="28">
        <f t="shared" si="521"/>
        <v>131</v>
      </c>
      <c r="DI942" s="30">
        <f t="shared" si="522"/>
        <v>0.69</v>
      </c>
      <c r="DJ942" s="31"/>
      <c r="DK942" s="32"/>
      <c r="DL942" s="15" t="s">
        <v>141</v>
      </c>
      <c r="DM942" s="15"/>
      <c r="DO942" s="33">
        <f t="shared" si="523"/>
        <v>0.7350427350427351</v>
      </c>
    </row>
    <row r="943" spans="3:125" ht="15.75" hidden="1" customHeight="1" x14ac:dyDescent="0.3">
      <c r="C943" t="s">
        <v>1006</v>
      </c>
      <c r="D943" s="15">
        <v>314</v>
      </c>
      <c r="E943" s="15" t="s">
        <v>132</v>
      </c>
      <c r="F943" s="15" t="s">
        <v>487</v>
      </c>
      <c r="G943" s="15">
        <v>-30.011972310000001</v>
      </c>
      <c r="H943" s="15">
        <v>-50.167095580000002</v>
      </c>
      <c r="I943" s="15" t="s">
        <v>134</v>
      </c>
      <c r="J943" s="15" t="s">
        <v>135</v>
      </c>
      <c r="K943" s="15" t="s">
        <v>136</v>
      </c>
      <c r="L943" s="15" t="s">
        <v>148</v>
      </c>
      <c r="M943" s="15">
        <v>100</v>
      </c>
      <c r="N943" s="15">
        <v>17</v>
      </c>
      <c r="O943" s="15">
        <v>0</v>
      </c>
      <c r="P943" s="15">
        <f t="shared" si="517"/>
        <v>200</v>
      </c>
      <c r="Q943" s="20">
        <v>2</v>
      </c>
      <c r="R943" s="16">
        <v>3</v>
      </c>
      <c r="S943" s="16">
        <v>7</v>
      </c>
      <c r="T943" s="15"/>
      <c r="U943" s="15"/>
      <c r="V943" s="15">
        <v>0</v>
      </c>
      <c r="W943" s="15">
        <v>3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 t="s">
        <v>138</v>
      </c>
      <c r="AD943" s="15" t="s">
        <v>139</v>
      </c>
      <c r="AE943" s="15">
        <v>33.700000000000003</v>
      </c>
      <c r="AF943" s="15">
        <v>7</v>
      </c>
      <c r="AG943" s="15">
        <v>1</v>
      </c>
      <c r="AH943" s="15">
        <v>0.3</v>
      </c>
      <c r="AI943" s="15">
        <v>1.3</v>
      </c>
      <c r="AJ943" s="16">
        <f t="shared" si="487"/>
        <v>1</v>
      </c>
      <c r="AK943" s="16" t="s">
        <v>135</v>
      </c>
      <c r="AL943" s="16" t="s">
        <v>135</v>
      </c>
      <c r="AM943" s="15" t="s">
        <v>140</v>
      </c>
      <c r="AN943" s="16">
        <f t="shared" si="488"/>
        <v>2</v>
      </c>
      <c r="AO943" s="16">
        <v>0</v>
      </c>
      <c r="AP943" s="16">
        <v>0</v>
      </c>
      <c r="AQ943" s="16">
        <v>0</v>
      </c>
      <c r="AR943" s="16">
        <v>0</v>
      </c>
      <c r="AS943" s="16">
        <v>0</v>
      </c>
      <c r="AT943" s="16" t="s">
        <v>135</v>
      </c>
      <c r="AU943" s="17">
        <f t="shared" si="489"/>
        <v>0</v>
      </c>
      <c r="AV943" s="17"/>
      <c r="AW943" s="17">
        <f>VLOOKUP(I943,ABNT5101!$I$3:$J$9,2)</f>
        <v>7.5</v>
      </c>
      <c r="AX943" s="17">
        <f>VLOOKUP(I943,ABNT5101!$I$3:$M$9,5)</f>
        <v>0.18</v>
      </c>
      <c r="AY943" s="131" t="str">
        <f>_xlfn.XLOOKUP(I943,ABNT5101!$I:$I,ABNT5101!$L:$L)</f>
        <v>-</v>
      </c>
      <c r="AZ943" s="131">
        <f>_xlfn.XLOOKUP(I943,ABNT5101!$I:$I,ABNT5101!M:M)</f>
        <v>0.18</v>
      </c>
      <c r="BA943" s="131" t="str">
        <f>_xlfn.XLOOKUP(I943,ABNT5101!$I:$I,ABNT5101!N:N)</f>
        <v>-</v>
      </c>
      <c r="BB943" s="131">
        <f>_xlfn.XLOOKUP(I943,ABNT5101!$I:$I,ABNT5101!O:O)</f>
        <v>16</v>
      </c>
      <c r="BC943" s="18" t="str">
        <f t="shared" si="490"/>
        <v>ATENDE</v>
      </c>
      <c r="BD943" s="19">
        <f t="shared" si="491"/>
        <v>0.17733333333333334</v>
      </c>
      <c r="BE943" s="19">
        <f t="shared" si="492"/>
        <v>1.8333333333333335</v>
      </c>
      <c r="BF943" s="19" t="str">
        <f t="shared" si="493"/>
        <v>-</v>
      </c>
      <c r="BG943" s="20">
        <v>8.83</v>
      </c>
      <c r="BH943" s="20">
        <v>0.51</v>
      </c>
      <c r="BI943" s="20"/>
      <c r="BJ943" s="20"/>
      <c r="BK943" s="21"/>
      <c r="BL943" s="20"/>
      <c r="BM943" s="18" t="str">
        <f t="shared" si="494"/>
        <v>ATENDE</v>
      </c>
      <c r="BN943" s="18" t="str">
        <f t="shared" si="495"/>
        <v>ATENDE</v>
      </c>
      <c r="BO943" s="18" t="str">
        <f t="shared" si="496"/>
        <v>ATENDE</v>
      </c>
      <c r="BP943" s="18" t="str">
        <f t="shared" si="497"/>
        <v>ATENDE</v>
      </c>
      <c r="BQ943" s="22" t="str">
        <f t="shared" si="498"/>
        <v>C5</v>
      </c>
      <c r="BR943" s="22" t="str">
        <f t="shared" si="515"/>
        <v>P6</v>
      </c>
      <c r="BS943" s="23">
        <f t="shared" si="499"/>
        <v>1.1466666666666669</v>
      </c>
      <c r="BT943" s="20">
        <v>6.44</v>
      </c>
      <c r="BU943" s="20">
        <v>2.76</v>
      </c>
      <c r="BV943" s="132">
        <f>IF(BR943="-","-",_xlfn.XLOOKUP(BR943,ABNT5101!$B$4:$B$9,ABNT5101!$C$4:$C$9))</f>
        <v>3</v>
      </c>
      <c r="BW943" s="132">
        <f>IF(BR943="-","-",_xlfn.XLOOKUP(BR943,ABNT5101!$B$4:$B$9,ABNT5101!$D$4:$D$9))</f>
        <v>0.6</v>
      </c>
      <c r="BX943" s="18" t="str">
        <f t="shared" si="500"/>
        <v>ATENDE</v>
      </c>
      <c r="BY943" s="18" t="str">
        <f t="shared" si="501"/>
        <v>ATENDE</v>
      </c>
      <c r="BZ943" s="18" t="str">
        <f t="shared" si="502"/>
        <v>ATENDE</v>
      </c>
      <c r="CA943" s="22" t="str">
        <f t="shared" si="516"/>
        <v>P6</v>
      </c>
      <c r="CB943" s="23">
        <f t="shared" si="503"/>
        <v>0.28666666666666663</v>
      </c>
      <c r="CC943" s="22">
        <v>3.86</v>
      </c>
      <c r="CD943" s="22">
        <v>2.42</v>
      </c>
      <c r="CE943" s="130">
        <f>IF(CA943="-","-",_xlfn.XLOOKUP(CA943,ABNT5101!$B$4:$B$9,ABNT5101!$C$4:$C$9))</f>
        <v>3</v>
      </c>
      <c r="CF943" s="130">
        <f>IF(CA943="-","-",_xlfn.XLOOKUP(CA943,ABNT5101!$B$4:$B$9,ABNT5101!$D$4:$D$9))</f>
        <v>0.6</v>
      </c>
      <c r="CG943" s="18" t="str">
        <f t="shared" si="504"/>
        <v>ATENDE</v>
      </c>
      <c r="CH943" s="18" t="str">
        <f t="shared" si="505"/>
        <v>ATENDE</v>
      </c>
      <c r="CI943" s="18" t="str">
        <f t="shared" si="506"/>
        <v>ATENDE</v>
      </c>
      <c r="CJ943" s="133" t="str">
        <f>_xlfn.XLOOKUP(CK943,'Banco de dados'!$B:$B,'Banco de dados'!$D:$D)</f>
        <v>TECNOWATT</v>
      </c>
      <c r="CK943" s="25" t="s">
        <v>824</v>
      </c>
      <c r="CL943" s="24" t="str">
        <f>_xlfn.XLOOKUP(CK943,'Banco de dados'!$B:$B,'Banco de dados'!$E:$E)</f>
        <v>SIGSAGPTLRRSSNDL_30W_38IBBRS
1-10C1MUN6.5</v>
      </c>
      <c r="CM943" s="24"/>
      <c r="CN943" s="24" t="e">
        <f>IF(CM943="-","-",_xlfn.XLOOKUP(CM943,'Banco de dados'!$B:$B,'Banco de dados'!$E:$E))</f>
        <v>#N/A</v>
      </c>
      <c r="CO943" s="26">
        <f t="shared" si="518"/>
        <v>1</v>
      </c>
      <c r="CP943" s="24">
        <f>_xlfn.XLOOKUP(CK943,'Banco de dados'!$B:$B,'Banco de dados'!$H:$H)</f>
        <v>30</v>
      </c>
      <c r="CQ943" s="24" t="e">
        <f>_xlfn.XLOOKUP(CM943,'Banco de dados'!$B:$B,'Banco de dados'!$H:$H)</f>
        <v>#N/A</v>
      </c>
      <c r="CR943" s="24">
        <f>_xlfn.XLOOKUP(CK943,'Banco de dados'!$B:$B,'Banco de dados'!$F:$F)</f>
        <v>5266</v>
      </c>
      <c r="CS943" s="24">
        <f>_xlfn.XLOOKUP(CM943,'Banco de dados'!$B:$B,'Banco de dados'!$F:$F)</f>
        <v>0</v>
      </c>
      <c r="CT943" s="25">
        <v>0</v>
      </c>
      <c r="CU943" s="25"/>
      <c r="CV943" s="24" t="str">
        <f>IF(AI943&lt;=0.5,"Curto I",IF(AND(AI943&gt;='Braços de IP'!$B$9,AI943&lt;='Braços de IP'!$D$9),'Braços de IP'!$E$9,IF(AND(AI943&gt;='Braços de IP'!$B$10,AI943&lt;='Braços de IP'!$D$10),'Braços de IP'!$E$10,IF(AND(AI943&gt;='Braços de IP'!$B$11,AI943&lt;='Braços de IP'!$D$11),'Braços de IP'!$E$11,IF(AND(AI943&gt;='Braços de IP'!$B$12,AI943&lt;='Braços de IP'!$D$12),'Braços de IP'!$E$12,IF(AND(AI943&gt;='Braços de IP'!$B$13,AI943&lt;='Braços de IP'!$D$13),'Braços de IP'!$E$13,IF(AND(AI943&gt;='Braços de IP'!$B$14,AI943&lt;='Braços de IP'!$D$14),'Braços de IP'!$E$14,"ERRO")))))))</f>
        <v>Curto II</v>
      </c>
      <c r="CW943" s="25"/>
      <c r="CX943" s="24" t="str">
        <f>IF($CW943="","",VLOOKUP($CW943,'Braços de IP'!$E$9:$I$15,2,0))</f>
        <v/>
      </c>
      <c r="CY943" s="27" t="str">
        <f>IF($CW943="","",VLOOKUP($CW943,'Braços de IP'!$E$9:$I$15,5,0))</f>
        <v/>
      </c>
      <c r="CZ943" s="24"/>
      <c r="DA943" s="24"/>
      <c r="DB943" s="24"/>
      <c r="DC943" s="24"/>
      <c r="DD943" s="24"/>
      <c r="DE943" s="24"/>
      <c r="DF943" s="28">
        <f t="shared" si="519"/>
        <v>30</v>
      </c>
      <c r="DG943" s="29">
        <f t="shared" si="520"/>
        <v>100</v>
      </c>
      <c r="DH943" s="28">
        <f t="shared" si="521"/>
        <v>130</v>
      </c>
      <c r="DI943" s="30">
        <f t="shared" si="522"/>
        <v>0.7</v>
      </c>
      <c r="DJ943" s="31"/>
      <c r="DK943" s="32"/>
      <c r="DL943" s="15" t="s">
        <v>141</v>
      </c>
      <c r="DM943" s="15"/>
      <c r="DO943" s="33">
        <f t="shared" si="523"/>
        <v>0.74358974358974361</v>
      </c>
    </row>
    <row r="944" spans="3:125" ht="15.75" hidden="1" customHeight="1" x14ac:dyDescent="0.3">
      <c r="C944" t="s">
        <v>1006</v>
      </c>
      <c r="D944" s="15">
        <v>315</v>
      </c>
      <c r="E944" s="15" t="s">
        <v>164</v>
      </c>
      <c r="F944" s="15" t="s">
        <v>488</v>
      </c>
      <c r="G944" s="15">
        <v>-30.057143669999999</v>
      </c>
      <c r="H944" s="15">
        <v>-50.160398919999999</v>
      </c>
      <c r="I944" s="15" t="s">
        <v>134</v>
      </c>
      <c r="J944" s="15" t="s">
        <v>135</v>
      </c>
      <c r="K944" s="15">
        <v>0</v>
      </c>
      <c r="L944" s="15" t="s">
        <v>148</v>
      </c>
      <c r="M944" s="15">
        <v>100</v>
      </c>
      <c r="N944" s="15">
        <v>17</v>
      </c>
      <c r="O944" s="15">
        <v>0</v>
      </c>
      <c r="P944" s="15">
        <f t="shared" si="517"/>
        <v>200</v>
      </c>
      <c r="Q944" s="20">
        <v>2</v>
      </c>
      <c r="R944" s="16">
        <v>0</v>
      </c>
      <c r="S944" s="16">
        <v>7</v>
      </c>
      <c r="T944" s="15"/>
      <c r="U944" s="15"/>
      <c r="V944" s="15">
        <v>0</v>
      </c>
      <c r="W944" s="15">
        <v>0</v>
      </c>
      <c r="X944" s="15">
        <v>0</v>
      </c>
      <c r="Y944" s="15">
        <v>0</v>
      </c>
      <c r="Z944" s="15">
        <v>0</v>
      </c>
      <c r="AA944" s="15">
        <v>0</v>
      </c>
      <c r="AB944" s="15">
        <v>0</v>
      </c>
      <c r="AC944" s="15" t="s">
        <v>138</v>
      </c>
      <c r="AD944" s="15" t="s">
        <v>139</v>
      </c>
      <c r="AE944" s="15">
        <v>35.700000000000003</v>
      </c>
      <c r="AF944" s="15">
        <v>7.5</v>
      </c>
      <c r="AG944" s="15">
        <v>1</v>
      </c>
      <c r="AH944" s="15">
        <v>0.4</v>
      </c>
      <c r="AI944" s="15">
        <v>1.3</v>
      </c>
      <c r="AJ944" s="16">
        <f t="shared" si="487"/>
        <v>0.9</v>
      </c>
      <c r="AK944" s="16" t="s">
        <v>135</v>
      </c>
      <c r="AL944" s="16" t="s">
        <v>135</v>
      </c>
      <c r="AM944" s="15" t="s">
        <v>140</v>
      </c>
      <c r="AN944" s="16">
        <f t="shared" si="488"/>
        <v>2</v>
      </c>
      <c r="AO944" s="16">
        <v>0</v>
      </c>
      <c r="AP944" s="16">
        <v>0</v>
      </c>
      <c r="AQ944" s="16">
        <v>0</v>
      </c>
      <c r="AR944" s="16">
        <v>0</v>
      </c>
      <c r="AS944" s="16">
        <v>0</v>
      </c>
      <c r="AT944" s="16" t="s">
        <v>135</v>
      </c>
      <c r="AU944" s="17">
        <f t="shared" si="489"/>
        <v>0</v>
      </c>
      <c r="AV944" s="17"/>
      <c r="AW944" s="17">
        <f>VLOOKUP(I944,ABNT5101!$I$3:$J$9,2)</f>
        <v>7.5</v>
      </c>
      <c r="AX944" s="17">
        <f>VLOOKUP(I944,ABNT5101!$I$3:$M$9,5)</f>
        <v>0.18</v>
      </c>
      <c r="AY944" s="131" t="str">
        <f>_xlfn.XLOOKUP(I944,ABNT5101!$I:$I,ABNT5101!$L:$L)</f>
        <v>-</v>
      </c>
      <c r="AZ944" s="131">
        <f>_xlfn.XLOOKUP(I944,ABNT5101!$I:$I,ABNT5101!M:M)</f>
        <v>0.18</v>
      </c>
      <c r="BA944" s="131" t="str">
        <f>_xlfn.XLOOKUP(I944,ABNT5101!$I:$I,ABNT5101!N:N)</f>
        <v>-</v>
      </c>
      <c r="BB944" s="131">
        <f>_xlfn.XLOOKUP(I944,ABNT5101!$I:$I,ABNT5101!O:O)</f>
        <v>16</v>
      </c>
      <c r="BC944" s="18" t="str">
        <f t="shared" si="490"/>
        <v>ATENDE</v>
      </c>
      <c r="BD944" s="19">
        <f t="shared" si="491"/>
        <v>0.10266666666666668</v>
      </c>
      <c r="BE944" s="19">
        <f t="shared" si="492"/>
        <v>1.2777777777777777</v>
      </c>
      <c r="BF944" s="19" t="str">
        <f t="shared" si="493"/>
        <v>-</v>
      </c>
      <c r="BG944" s="20">
        <v>8.27</v>
      </c>
      <c r="BH944" s="20">
        <v>0.41</v>
      </c>
      <c r="BI944" s="20"/>
      <c r="BJ944" s="20"/>
      <c r="BK944" s="21"/>
      <c r="BL944" s="20"/>
      <c r="BM944" s="18" t="str">
        <f t="shared" si="494"/>
        <v>ATENDE</v>
      </c>
      <c r="BN944" s="18" t="str">
        <f t="shared" si="495"/>
        <v>ATENDE</v>
      </c>
      <c r="BO944" s="18" t="str">
        <f t="shared" si="496"/>
        <v>ATENDE</v>
      </c>
      <c r="BP944" s="18" t="str">
        <f t="shared" si="497"/>
        <v>ATENDE</v>
      </c>
      <c r="BQ944" s="22" t="str">
        <f t="shared" si="498"/>
        <v>C5</v>
      </c>
      <c r="BR944" s="22" t="s">
        <v>135</v>
      </c>
      <c r="BS944" s="23" t="e">
        <f t="shared" si="499"/>
        <v>#VALUE!</v>
      </c>
      <c r="BT944" s="20"/>
      <c r="BU944" s="20"/>
      <c r="BV944" s="132" t="str">
        <f>IF(BR944="-","-",_xlfn.XLOOKUP(BR944,ABNT5101!$B$4:$B$9,ABNT5101!$C$4:$C$9))</f>
        <v>-</v>
      </c>
      <c r="BW944" s="132" t="str">
        <f>IF(BR944="-","-",_xlfn.XLOOKUP(BR944,ABNT5101!$B$4:$B$9,ABNT5101!$D$4:$D$9))</f>
        <v>-</v>
      </c>
      <c r="BX944" s="18" t="str">
        <f t="shared" si="500"/>
        <v>-</v>
      </c>
      <c r="BY944" s="18" t="str">
        <f t="shared" si="501"/>
        <v>-</v>
      </c>
      <c r="BZ944" s="18" t="str">
        <f t="shared" si="502"/>
        <v>-</v>
      </c>
      <c r="CA944" s="22" t="s">
        <v>135</v>
      </c>
      <c r="CB944" s="23" t="e">
        <f t="shared" si="503"/>
        <v>#VALUE!</v>
      </c>
      <c r="CC944" s="22"/>
      <c r="CD944" s="22"/>
      <c r="CE944" s="130" t="str">
        <f>IF(CA944="-","-",_xlfn.XLOOKUP(CA944,ABNT5101!$B$4:$B$9,ABNT5101!$C$4:$C$9))</f>
        <v>-</v>
      </c>
      <c r="CF944" s="130" t="str">
        <f>IF(CA944="-","-",_xlfn.XLOOKUP(CA944,ABNT5101!$B$4:$B$9,ABNT5101!$D$4:$D$9))</f>
        <v>-</v>
      </c>
      <c r="CG944" s="18" t="str">
        <f t="shared" si="504"/>
        <v>-</v>
      </c>
      <c r="CH944" s="18" t="str">
        <f t="shared" si="505"/>
        <v>-</v>
      </c>
      <c r="CI944" s="18" t="str">
        <f t="shared" si="506"/>
        <v>-</v>
      </c>
      <c r="CJ944" s="133" t="str">
        <f>_xlfn.XLOOKUP(CK944,'Banco de dados'!$B:$B,'Banco de dados'!$D:$D)</f>
        <v>LEDSTAR</v>
      </c>
      <c r="CK944" s="25" t="s">
        <v>709</v>
      </c>
      <c r="CL944" s="24" t="str">
        <f>_xlfn.XLOOKUP(CK944,'Banco de dados'!$B:$B,'Banco de dados'!$E:$E)</f>
        <v>LUM LED SL VT 9.1 35W</v>
      </c>
      <c r="CM944" s="24"/>
      <c r="CN944" s="24" t="e">
        <f>IF(CM944="-","-",_xlfn.XLOOKUP(CM944,'Banco de dados'!$B:$B,'Banco de dados'!$E:$E))</f>
        <v>#N/A</v>
      </c>
      <c r="CO944" s="26">
        <f t="shared" si="518"/>
        <v>1</v>
      </c>
      <c r="CP944" s="24">
        <f>_xlfn.XLOOKUP(CK944,'Banco de dados'!$B:$B,'Banco de dados'!$H:$H)</f>
        <v>35</v>
      </c>
      <c r="CQ944" s="24">
        <f>_xlfn.XLOOKUP(CM944,'Banco de dados'!$B:$B,'Banco de dados'!$H:$H)</f>
        <v>0</v>
      </c>
      <c r="CR944" s="24">
        <f>_xlfn.XLOOKUP(CK944,'Banco de dados'!$B:$B,'Banco de dados'!$F:$F)</f>
        <v>5955.62</v>
      </c>
      <c r="CS944" s="24">
        <f>_xlfn.XLOOKUP(CM944,'Banco de dados'!$B:$B,'Banco de dados'!$F:$F)</f>
        <v>0</v>
      </c>
      <c r="CT944" s="25">
        <v>0</v>
      </c>
      <c r="CU944" s="25"/>
      <c r="CV944" s="24" t="str">
        <f>IF(AI944&lt;=0.5,"Curto I",IF(AND(AI944&gt;='Braços de IP'!$B$9,AI944&lt;='Braços de IP'!$D$9),'Braços de IP'!$E$9,IF(AND(AI944&gt;='Braços de IP'!$B$10,AI944&lt;='Braços de IP'!$D$10),'Braços de IP'!$E$10,IF(AND(AI944&gt;='Braços de IP'!$B$11,AI944&lt;='Braços de IP'!$D$11),'Braços de IP'!$E$11,IF(AND(AI944&gt;='Braços de IP'!$B$12,AI944&lt;='Braços de IP'!$D$12),'Braços de IP'!$E$12,IF(AND(AI944&gt;='Braços de IP'!$B$13,AI944&lt;='Braços de IP'!$D$13),'Braços de IP'!$E$13,IF(AND(AI944&gt;='Braços de IP'!$B$14,AI944&lt;='Braços de IP'!$D$14),'Braços de IP'!$E$14,"ERRO")))))))</f>
        <v>Curto II</v>
      </c>
      <c r="CW944" s="25"/>
      <c r="CX944" s="24" t="str">
        <f>IF($CW944="","",VLOOKUP($CW944,'Braços de IP'!$E$9:$I$15,2,0))</f>
        <v/>
      </c>
      <c r="CY944" s="27" t="str">
        <f>IF($CW944="","",VLOOKUP($CW944,'Braços de IP'!$E$9:$I$15,5,0))</f>
        <v/>
      </c>
      <c r="CZ944" s="24"/>
      <c r="DA944" s="24"/>
      <c r="DB944" s="24"/>
      <c r="DC944" s="24"/>
      <c r="DD944" s="24"/>
      <c r="DE944" s="24"/>
      <c r="DF944" s="28">
        <f t="shared" si="519"/>
        <v>35</v>
      </c>
      <c r="DG944" s="29">
        <f t="shared" si="520"/>
        <v>100</v>
      </c>
      <c r="DH944" s="28">
        <f t="shared" si="521"/>
        <v>135</v>
      </c>
      <c r="DI944" s="30">
        <f t="shared" si="522"/>
        <v>0.65</v>
      </c>
      <c r="DJ944" s="31"/>
      <c r="DK944" s="32"/>
      <c r="DL944" s="15" t="s">
        <v>141</v>
      </c>
      <c r="DM944" s="15"/>
      <c r="DO944" s="33">
        <f t="shared" si="523"/>
        <v>0.70085470085470081</v>
      </c>
    </row>
    <row r="945" spans="3:119" ht="15.75" hidden="1" customHeight="1" x14ac:dyDescent="0.3">
      <c r="C945" t="s">
        <v>1006</v>
      </c>
      <c r="D945" s="15">
        <v>315</v>
      </c>
      <c r="E945" s="15" t="s">
        <v>164</v>
      </c>
      <c r="F945" s="15" t="s">
        <v>488</v>
      </c>
      <c r="G945" s="15">
        <v>-30.057143669999999</v>
      </c>
      <c r="H945" s="15">
        <v>-50.160398919999999</v>
      </c>
      <c r="I945" s="15" t="s">
        <v>134</v>
      </c>
      <c r="J945" s="15" t="s">
        <v>135</v>
      </c>
      <c r="K945" s="15">
        <v>0</v>
      </c>
      <c r="L945" s="15" t="s">
        <v>148</v>
      </c>
      <c r="M945" s="15">
        <v>100</v>
      </c>
      <c r="N945" s="15">
        <v>17</v>
      </c>
      <c r="O945" s="15">
        <v>0</v>
      </c>
      <c r="P945" s="15">
        <f t="shared" si="517"/>
        <v>200</v>
      </c>
      <c r="Q945" s="20">
        <v>2</v>
      </c>
      <c r="R945" s="16">
        <v>0</v>
      </c>
      <c r="S945" s="16">
        <v>7</v>
      </c>
      <c r="T945" s="15"/>
      <c r="U945" s="15"/>
      <c r="V945" s="15">
        <v>0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 t="s">
        <v>138</v>
      </c>
      <c r="AD945" s="15" t="s">
        <v>139</v>
      </c>
      <c r="AE945" s="15">
        <v>35.700000000000003</v>
      </c>
      <c r="AF945" s="15">
        <v>7.5</v>
      </c>
      <c r="AG945" s="15">
        <v>1</v>
      </c>
      <c r="AH945" s="15">
        <v>0.4</v>
      </c>
      <c r="AI945" s="15">
        <v>1.3</v>
      </c>
      <c r="AJ945" s="16">
        <f t="shared" si="487"/>
        <v>0.9</v>
      </c>
      <c r="AK945" s="16" t="s">
        <v>135</v>
      </c>
      <c r="AL945" s="16" t="s">
        <v>135</v>
      </c>
      <c r="AM945" s="15" t="s">
        <v>140</v>
      </c>
      <c r="AN945" s="16">
        <f t="shared" si="488"/>
        <v>2</v>
      </c>
      <c r="AO945" s="16">
        <v>0</v>
      </c>
      <c r="AP945" s="16">
        <v>0</v>
      </c>
      <c r="AQ945" s="16">
        <v>0</v>
      </c>
      <c r="AR945" s="16">
        <v>0</v>
      </c>
      <c r="AS945" s="16">
        <v>0</v>
      </c>
      <c r="AT945" s="16" t="s">
        <v>135</v>
      </c>
      <c r="AU945" s="17">
        <f t="shared" si="489"/>
        <v>0</v>
      </c>
      <c r="AV945" s="17"/>
      <c r="AW945" s="17">
        <f>VLOOKUP(I945,ABNT5101!$I$3:$J$9,2)</f>
        <v>7.5</v>
      </c>
      <c r="AX945" s="17">
        <f>VLOOKUP(I945,ABNT5101!$I$3:$M$9,5)</f>
        <v>0.18</v>
      </c>
      <c r="AY945" s="131" t="str">
        <f>_xlfn.XLOOKUP(I945,ABNT5101!$I:$I,ABNT5101!$L:$L)</f>
        <v>-</v>
      </c>
      <c r="AZ945" s="131">
        <f>_xlfn.XLOOKUP(I945,ABNT5101!$I:$I,ABNT5101!M:M)</f>
        <v>0.18</v>
      </c>
      <c r="BA945" s="131" t="str">
        <f>_xlfn.XLOOKUP(I945,ABNT5101!$I:$I,ABNT5101!N:N)</f>
        <v>-</v>
      </c>
      <c r="BB945" s="131">
        <f>_xlfn.XLOOKUP(I945,ABNT5101!$I:$I,ABNT5101!O:O)</f>
        <v>16</v>
      </c>
      <c r="BC945" s="18" t="str">
        <f t="shared" si="490"/>
        <v>ATENDE</v>
      </c>
      <c r="BD945" s="19">
        <f t="shared" si="491"/>
        <v>6.4000000000000057E-2</v>
      </c>
      <c r="BE945" s="19">
        <f t="shared" si="492"/>
        <v>1.5</v>
      </c>
      <c r="BF945" s="19" t="str">
        <f t="shared" si="493"/>
        <v>-</v>
      </c>
      <c r="BG945" s="20">
        <v>7.98</v>
      </c>
      <c r="BH945" s="20">
        <v>0.45</v>
      </c>
      <c r="BI945" s="20"/>
      <c r="BJ945" s="20"/>
      <c r="BK945" s="21"/>
      <c r="BL945" s="20"/>
      <c r="BM945" s="18" t="str">
        <f t="shared" si="494"/>
        <v>ATENDE</v>
      </c>
      <c r="BN945" s="18" t="str">
        <f t="shared" si="495"/>
        <v>ATENDE</v>
      </c>
      <c r="BO945" s="18" t="str">
        <f t="shared" si="496"/>
        <v>ATENDE</v>
      </c>
      <c r="BP945" s="18" t="str">
        <f t="shared" si="497"/>
        <v>ATENDE</v>
      </c>
      <c r="BQ945" s="22" t="str">
        <f t="shared" si="498"/>
        <v>C5</v>
      </c>
      <c r="BR945" s="22" t="s">
        <v>135</v>
      </c>
      <c r="BS945" s="23" t="e">
        <f t="shared" si="499"/>
        <v>#VALUE!</v>
      </c>
      <c r="BT945" s="20"/>
      <c r="BU945" s="20"/>
      <c r="BV945" s="132" t="str">
        <f>IF(BR945="-","-",_xlfn.XLOOKUP(BR945,ABNT5101!$B$4:$B$9,ABNT5101!$C$4:$C$9))</f>
        <v>-</v>
      </c>
      <c r="BW945" s="132" t="str">
        <f>IF(BR945="-","-",_xlfn.XLOOKUP(BR945,ABNT5101!$B$4:$B$9,ABNT5101!$D$4:$D$9))</f>
        <v>-</v>
      </c>
      <c r="BX945" s="18" t="str">
        <f t="shared" si="500"/>
        <v>-</v>
      </c>
      <c r="BY945" s="18" t="str">
        <f t="shared" si="501"/>
        <v>-</v>
      </c>
      <c r="BZ945" s="18" t="str">
        <f t="shared" si="502"/>
        <v>-</v>
      </c>
      <c r="CA945" s="22" t="s">
        <v>135</v>
      </c>
      <c r="CB945" s="23" t="e">
        <f t="shared" si="503"/>
        <v>#VALUE!</v>
      </c>
      <c r="CC945" s="22"/>
      <c r="CD945" s="22"/>
      <c r="CE945" s="130" t="str">
        <f>IF(CA945="-","-",_xlfn.XLOOKUP(CA945,ABNT5101!$B$4:$B$9,ABNT5101!$C$4:$C$9))</f>
        <v>-</v>
      </c>
      <c r="CF945" s="130" t="str">
        <f>IF(CA945="-","-",_xlfn.XLOOKUP(CA945,ABNT5101!$B$4:$B$9,ABNT5101!$D$4:$D$9))</f>
        <v>-</v>
      </c>
      <c r="CG945" s="18" t="str">
        <f t="shared" si="504"/>
        <v>-</v>
      </c>
      <c r="CH945" s="18" t="str">
        <f t="shared" si="505"/>
        <v>-</v>
      </c>
      <c r="CI945" s="18" t="str">
        <f t="shared" si="506"/>
        <v>-</v>
      </c>
      <c r="CJ945" s="133" t="str">
        <f>_xlfn.XLOOKUP(CK945,'Banco de dados'!$B:$B,'Banco de dados'!$D:$D)</f>
        <v>SX LIGHTING</v>
      </c>
      <c r="CK945" s="25" t="s">
        <v>801</v>
      </c>
      <c r="CL945" s="24" t="str">
        <f>_xlfn.XLOOKUP(CK945,'Banco de dados'!$B:$B,'Banco de dados'!$E:$E)</f>
        <v>SXINEVO030K40L12CZF7PHF</v>
      </c>
      <c r="CM945" s="24"/>
      <c r="CN945" s="24" t="e">
        <f>IF(CM945="-","-",_xlfn.XLOOKUP(CM945,'Banco de dados'!$B:$B,'Banco de dados'!$E:$E))</f>
        <v>#N/A</v>
      </c>
      <c r="CO945" s="26">
        <f t="shared" si="518"/>
        <v>1</v>
      </c>
      <c r="CP945" s="24">
        <f>_xlfn.XLOOKUP(CK945,'Banco de dados'!$B:$B,'Banco de dados'!$H:$H)</f>
        <v>31</v>
      </c>
      <c r="CQ945" s="24" t="e">
        <f>_xlfn.XLOOKUP(CM945,'Banco de dados'!$B:$B,'Banco de dados'!$H:$H)</f>
        <v>#N/A</v>
      </c>
      <c r="CR945" s="24">
        <f>_xlfn.XLOOKUP(CK945,'Banco de dados'!$B:$B,'Banco de dados'!$F:$F)</f>
        <v>5270</v>
      </c>
      <c r="CS945" s="24" t="e">
        <f>_xlfn.XLOOKUP(CM945,'Banco de dados'!$B:$B,'Banco de dados'!$F:$F)</f>
        <v>#N/A</v>
      </c>
      <c r="CT945" s="25">
        <v>0</v>
      </c>
      <c r="CU945" s="25"/>
      <c r="CV945" s="24" t="str">
        <f>IF(AI945&lt;=0.5,"Curto I",IF(AND(AI945&gt;='Braços de IP'!$B$9,AI945&lt;='Braços de IP'!$D$9),'Braços de IP'!$E$9,IF(AND(AI945&gt;='Braços de IP'!$B$10,AI945&lt;='Braços de IP'!$D$10),'Braços de IP'!$E$10,IF(AND(AI945&gt;='Braços de IP'!$B$11,AI945&lt;='Braços de IP'!$D$11),'Braços de IP'!$E$11,IF(AND(AI945&gt;='Braços de IP'!$B$12,AI945&lt;='Braços de IP'!$D$12),'Braços de IP'!$E$12,IF(AND(AI945&gt;='Braços de IP'!$B$13,AI945&lt;='Braços de IP'!$D$13),'Braços de IP'!$E$13,IF(AND(AI945&gt;='Braços de IP'!$B$14,AI945&lt;='Braços de IP'!$D$14),'Braços de IP'!$E$14,"ERRO")))))))</f>
        <v>Curto II</v>
      </c>
      <c r="CW945" s="25"/>
      <c r="CX945" s="24" t="str">
        <f>IF($CW945="","",VLOOKUP($CW945,'Braços de IP'!$E$9:$I$15,2,0))</f>
        <v/>
      </c>
      <c r="CY945" s="27" t="str">
        <f>IF($CW945="","",VLOOKUP($CW945,'Braços de IP'!$E$9:$I$15,5,0))</f>
        <v/>
      </c>
      <c r="CZ945" s="24"/>
      <c r="DA945" s="24"/>
      <c r="DB945" s="24"/>
      <c r="DC945" s="24"/>
      <c r="DD945" s="24"/>
      <c r="DE945" s="24"/>
      <c r="DF945" s="28">
        <f t="shared" si="519"/>
        <v>31</v>
      </c>
      <c r="DG945" s="29">
        <f t="shared" si="520"/>
        <v>100</v>
      </c>
      <c r="DH945" s="28">
        <f t="shared" si="521"/>
        <v>131</v>
      </c>
      <c r="DI945" s="30">
        <f t="shared" si="522"/>
        <v>0.69</v>
      </c>
      <c r="DJ945" s="31"/>
      <c r="DK945" s="32"/>
      <c r="DL945" s="15" t="s">
        <v>141</v>
      </c>
      <c r="DM945" s="15"/>
      <c r="DO945" s="33">
        <f t="shared" si="523"/>
        <v>0.7350427350427351</v>
      </c>
    </row>
    <row r="946" spans="3:119" ht="15.75" hidden="1" customHeight="1" x14ac:dyDescent="0.3">
      <c r="C946" t="s">
        <v>1006</v>
      </c>
      <c r="D946" s="15">
        <v>315</v>
      </c>
      <c r="E946" s="15" t="s">
        <v>164</v>
      </c>
      <c r="F946" s="15" t="s">
        <v>488</v>
      </c>
      <c r="G946" s="15">
        <v>-30.057143669999999</v>
      </c>
      <c r="H946" s="15">
        <v>-50.160398919999999</v>
      </c>
      <c r="I946" s="15" t="s">
        <v>134</v>
      </c>
      <c r="J946" s="15" t="s">
        <v>135</v>
      </c>
      <c r="K946" s="15">
        <v>0</v>
      </c>
      <c r="L946" s="15" t="s">
        <v>148</v>
      </c>
      <c r="M946" s="15">
        <v>100</v>
      </c>
      <c r="N946" s="15">
        <v>17</v>
      </c>
      <c r="O946" s="15">
        <v>0</v>
      </c>
      <c r="P946" s="15">
        <f t="shared" si="517"/>
        <v>200</v>
      </c>
      <c r="Q946" s="20">
        <v>2</v>
      </c>
      <c r="R946" s="16">
        <v>0</v>
      </c>
      <c r="S946" s="16">
        <v>7</v>
      </c>
      <c r="T946" s="15"/>
      <c r="U946" s="15"/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>
        <v>0</v>
      </c>
      <c r="AB946" s="15">
        <v>0</v>
      </c>
      <c r="AC946" s="15" t="s">
        <v>138</v>
      </c>
      <c r="AD946" s="15" t="s">
        <v>139</v>
      </c>
      <c r="AE946" s="15">
        <v>35.700000000000003</v>
      </c>
      <c r="AF946" s="15">
        <v>7.5</v>
      </c>
      <c r="AG946" s="15">
        <v>1</v>
      </c>
      <c r="AH946" s="15">
        <v>0.4</v>
      </c>
      <c r="AI946" s="15">
        <v>1.3</v>
      </c>
      <c r="AJ946" s="16">
        <f t="shared" si="487"/>
        <v>0.9</v>
      </c>
      <c r="AK946" s="16" t="s">
        <v>135</v>
      </c>
      <c r="AL946" s="16" t="s">
        <v>135</v>
      </c>
      <c r="AM946" s="15" t="s">
        <v>140</v>
      </c>
      <c r="AN946" s="16">
        <f t="shared" si="488"/>
        <v>2</v>
      </c>
      <c r="AO946" s="16">
        <v>0</v>
      </c>
      <c r="AP946" s="16">
        <v>0</v>
      </c>
      <c r="AQ946" s="16">
        <v>0</v>
      </c>
      <c r="AR946" s="16">
        <v>0</v>
      </c>
      <c r="AS946" s="16">
        <v>0</v>
      </c>
      <c r="AT946" s="16" t="s">
        <v>135</v>
      </c>
      <c r="AU946" s="17">
        <f t="shared" si="489"/>
        <v>0</v>
      </c>
      <c r="AV946" s="17"/>
      <c r="AW946" s="17">
        <f>VLOOKUP(I946,ABNT5101!$I$3:$J$9,2)</f>
        <v>7.5</v>
      </c>
      <c r="AX946" s="17">
        <f>VLOOKUP(I946,ABNT5101!$I$3:$M$9,5)</f>
        <v>0.18</v>
      </c>
      <c r="AY946" s="131" t="str">
        <f>_xlfn.XLOOKUP(I946,ABNT5101!$I:$I,ABNT5101!$L:$L)</f>
        <v>-</v>
      </c>
      <c r="AZ946" s="131">
        <f>_xlfn.XLOOKUP(I946,ABNT5101!$I:$I,ABNT5101!M:M)</f>
        <v>0.18</v>
      </c>
      <c r="BA946" s="131" t="str">
        <f>_xlfn.XLOOKUP(I946,ABNT5101!$I:$I,ABNT5101!N:N)</f>
        <v>-</v>
      </c>
      <c r="BB946" s="131">
        <f>_xlfn.XLOOKUP(I946,ABNT5101!$I:$I,ABNT5101!O:O)</f>
        <v>16</v>
      </c>
      <c r="BC946" s="18" t="str">
        <f t="shared" si="490"/>
        <v>ATENDE</v>
      </c>
      <c r="BD946" s="19">
        <f t="shared" si="491"/>
        <v>5.4666666666666641E-2</v>
      </c>
      <c r="BE946" s="19">
        <f t="shared" si="492"/>
        <v>1.8888888888888893</v>
      </c>
      <c r="BF946" s="19" t="str">
        <f t="shared" si="493"/>
        <v>-</v>
      </c>
      <c r="BG946" s="20">
        <v>7.91</v>
      </c>
      <c r="BH946" s="20">
        <v>0.52</v>
      </c>
      <c r="BI946" s="20"/>
      <c r="BJ946" s="20"/>
      <c r="BK946" s="21"/>
      <c r="BL946" s="20"/>
      <c r="BM946" s="18" t="str">
        <f t="shared" si="494"/>
        <v>ATENDE</v>
      </c>
      <c r="BN946" s="18" t="str">
        <f t="shared" si="495"/>
        <v>ATENDE</v>
      </c>
      <c r="BO946" s="18" t="str">
        <f t="shared" si="496"/>
        <v>ATENDE</v>
      </c>
      <c r="BP946" s="18" t="str">
        <f t="shared" si="497"/>
        <v>ATENDE</v>
      </c>
      <c r="BQ946" s="22" t="str">
        <f t="shared" si="498"/>
        <v>C5</v>
      </c>
      <c r="BR946" s="22" t="s">
        <v>135</v>
      </c>
      <c r="BS946" s="23" t="e">
        <f t="shared" si="499"/>
        <v>#VALUE!</v>
      </c>
      <c r="BT946" s="20"/>
      <c r="BU946" s="20"/>
      <c r="BV946" s="132" t="str">
        <f>IF(BR946="-","-",_xlfn.XLOOKUP(BR946,ABNT5101!$B$4:$B$9,ABNT5101!$C$4:$C$9))</f>
        <v>-</v>
      </c>
      <c r="BW946" s="132" t="str">
        <f>IF(BR946="-","-",_xlfn.XLOOKUP(BR946,ABNT5101!$B$4:$B$9,ABNT5101!$D$4:$D$9))</f>
        <v>-</v>
      </c>
      <c r="BX946" s="18" t="str">
        <f t="shared" si="500"/>
        <v>-</v>
      </c>
      <c r="BY946" s="18" t="str">
        <f t="shared" si="501"/>
        <v>-</v>
      </c>
      <c r="BZ946" s="18" t="str">
        <f t="shared" si="502"/>
        <v>-</v>
      </c>
      <c r="CA946" s="22" t="s">
        <v>135</v>
      </c>
      <c r="CB946" s="23" t="e">
        <f t="shared" si="503"/>
        <v>#VALUE!</v>
      </c>
      <c r="CC946" s="22"/>
      <c r="CD946" s="22"/>
      <c r="CE946" s="130" t="str">
        <f>IF(CA946="-","-",_xlfn.XLOOKUP(CA946,ABNT5101!$B$4:$B$9,ABNT5101!$C$4:$C$9))</f>
        <v>-</v>
      </c>
      <c r="CF946" s="130" t="str">
        <f>IF(CA946="-","-",_xlfn.XLOOKUP(CA946,ABNT5101!$B$4:$B$9,ABNT5101!$D$4:$D$9))</f>
        <v>-</v>
      </c>
      <c r="CG946" s="18" t="str">
        <f t="shared" si="504"/>
        <v>-</v>
      </c>
      <c r="CH946" s="18" t="str">
        <f t="shared" si="505"/>
        <v>-</v>
      </c>
      <c r="CI946" s="18" t="str">
        <f t="shared" si="506"/>
        <v>-</v>
      </c>
      <c r="CJ946" s="133" t="str">
        <f>_xlfn.XLOOKUP(CK946,'Banco de dados'!$B:$B,'Banco de dados'!$D:$D)</f>
        <v>TECNOWATT</v>
      </c>
      <c r="CK946" s="25" t="s">
        <v>824</v>
      </c>
      <c r="CL946" s="24" t="str">
        <f>_xlfn.XLOOKUP(CK946,'Banco de dados'!$B:$B,'Banco de dados'!$E:$E)</f>
        <v>SIGSAGPTLRRSSNDL_30W_38IBBRS
1-10C1MUN6.5</v>
      </c>
      <c r="CM946" s="24"/>
      <c r="CN946" s="24">
        <f>IF(CM946="-","-",_xlfn.XLOOKUP(CM946,'Banco de dados'!$B:$B,'Banco de dados'!$E:$E))</f>
        <v>0</v>
      </c>
      <c r="CO946" s="26">
        <f t="shared" si="518"/>
        <v>1</v>
      </c>
      <c r="CP946" s="24">
        <f>_xlfn.XLOOKUP(CK946,'Banco de dados'!$B:$B,'Banco de dados'!$H:$H)</f>
        <v>30</v>
      </c>
      <c r="CQ946" s="24" t="e">
        <f>_xlfn.XLOOKUP(CM946,'Banco de dados'!$B:$B,'Banco de dados'!$H:$H)</f>
        <v>#N/A</v>
      </c>
      <c r="CR946" s="24">
        <f>_xlfn.XLOOKUP(CK946,'Banco de dados'!$B:$B,'Banco de dados'!$F:$F)</f>
        <v>5266</v>
      </c>
      <c r="CS946" s="24">
        <f>_xlfn.XLOOKUP(CM946,'Banco de dados'!$B:$B,'Banco de dados'!$F:$F)</f>
        <v>0</v>
      </c>
      <c r="CT946" s="25">
        <v>0</v>
      </c>
      <c r="CU946" s="25"/>
      <c r="CV946" s="24" t="str">
        <f>IF(AI946&lt;=0.5,"Curto I",IF(AND(AI946&gt;='Braços de IP'!$B$9,AI946&lt;='Braços de IP'!$D$9),'Braços de IP'!$E$9,IF(AND(AI946&gt;='Braços de IP'!$B$10,AI946&lt;='Braços de IP'!$D$10),'Braços de IP'!$E$10,IF(AND(AI946&gt;='Braços de IP'!$B$11,AI946&lt;='Braços de IP'!$D$11),'Braços de IP'!$E$11,IF(AND(AI946&gt;='Braços de IP'!$B$12,AI946&lt;='Braços de IP'!$D$12),'Braços de IP'!$E$12,IF(AND(AI946&gt;='Braços de IP'!$B$13,AI946&lt;='Braços de IP'!$D$13),'Braços de IP'!$E$13,IF(AND(AI946&gt;='Braços de IP'!$B$14,AI946&lt;='Braços de IP'!$D$14),'Braços de IP'!$E$14,"ERRO")))))))</f>
        <v>Curto II</v>
      </c>
      <c r="CW946" s="25"/>
      <c r="CX946" s="24" t="str">
        <f>IF($CW946="","",VLOOKUP($CW946,'Braços de IP'!$E$9:$I$15,2,0))</f>
        <v/>
      </c>
      <c r="CY946" s="27" t="str">
        <f>IF($CW946="","",VLOOKUP($CW946,'Braços de IP'!$E$9:$I$15,5,0))</f>
        <v/>
      </c>
      <c r="CZ946" s="24"/>
      <c r="DA946" s="24"/>
      <c r="DB946" s="24"/>
      <c r="DC946" s="24"/>
      <c r="DD946" s="24"/>
      <c r="DE946" s="24"/>
      <c r="DF946" s="28">
        <f t="shared" si="519"/>
        <v>30</v>
      </c>
      <c r="DG946" s="29">
        <f t="shared" si="520"/>
        <v>100</v>
      </c>
      <c r="DH946" s="28">
        <f t="shared" si="521"/>
        <v>130</v>
      </c>
      <c r="DI946" s="30">
        <f t="shared" si="522"/>
        <v>0.7</v>
      </c>
      <c r="DJ946" s="31"/>
      <c r="DK946" s="32"/>
      <c r="DL946" s="15" t="s">
        <v>141</v>
      </c>
      <c r="DM946" s="15"/>
      <c r="DO946" s="33">
        <f t="shared" si="523"/>
        <v>0.74358974358974361</v>
      </c>
    </row>
    <row r="947" spans="3:119" ht="15.75" hidden="1" customHeight="1" x14ac:dyDescent="0.3">
      <c r="C947" t="s">
        <v>1006</v>
      </c>
      <c r="D947" s="15">
        <v>316</v>
      </c>
      <c r="E947" s="15" t="s">
        <v>132</v>
      </c>
      <c r="F947" s="15" t="s">
        <v>489</v>
      </c>
      <c r="G947" s="15">
        <v>-30.05458672</v>
      </c>
      <c r="H947" s="15">
        <v>-50.162341670000004</v>
      </c>
      <c r="I947" s="15" t="s">
        <v>154</v>
      </c>
      <c r="J947" s="15" t="s">
        <v>135</v>
      </c>
      <c r="K947" s="15" t="s">
        <v>136</v>
      </c>
      <c r="L947" s="15" t="s">
        <v>148</v>
      </c>
      <c r="M947" s="15">
        <v>150</v>
      </c>
      <c r="N947" s="15">
        <v>22</v>
      </c>
      <c r="O947" s="15">
        <v>0</v>
      </c>
      <c r="P947" s="15">
        <f t="shared" si="517"/>
        <v>300</v>
      </c>
      <c r="Q947" s="20">
        <v>2</v>
      </c>
      <c r="R947" s="16">
        <v>2.5</v>
      </c>
      <c r="S947" s="16">
        <v>7</v>
      </c>
      <c r="T947" s="15"/>
      <c r="U947" s="15"/>
      <c r="V947" s="15">
        <v>0</v>
      </c>
      <c r="W947" s="15">
        <v>1.5</v>
      </c>
      <c r="X947" s="15">
        <v>0</v>
      </c>
      <c r="Y947" s="15">
        <v>0</v>
      </c>
      <c r="Z947" s="15">
        <v>0</v>
      </c>
      <c r="AA947" s="15">
        <v>0</v>
      </c>
      <c r="AB947" s="15">
        <v>3</v>
      </c>
      <c r="AC947" s="15" t="s">
        <v>138</v>
      </c>
      <c r="AD947" s="15" t="s">
        <v>139</v>
      </c>
      <c r="AE947" s="15">
        <v>29.2</v>
      </c>
      <c r="AF947" s="15">
        <v>8</v>
      </c>
      <c r="AG947" s="15">
        <v>1</v>
      </c>
      <c r="AH947" s="15">
        <v>0.5</v>
      </c>
      <c r="AI947" s="15">
        <v>1.3</v>
      </c>
      <c r="AJ947" s="16">
        <f t="shared" si="487"/>
        <v>0.8</v>
      </c>
      <c r="AK947" s="15"/>
      <c r="AL947" s="15"/>
      <c r="AM947" s="15" t="s">
        <v>140</v>
      </c>
      <c r="AN947" s="16">
        <f t="shared" si="488"/>
        <v>2</v>
      </c>
      <c r="AO947" s="16">
        <v>0</v>
      </c>
      <c r="AP947" s="16">
        <v>0</v>
      </c>
      <c r="AQ947" s="16">
        <v>0</v>
      </c>
      <c r="AR947" s="16">
        <v>0</v>
      </c>
      <c r="AS947" s="16">
        <v>0</v>
      </c>
      <c r="AT947" s="16" t="s">
        <v>135</v>
      </c>
      <c r="AU947" s="17">
        <f t="shared" si="489"/>
        <v>0</v>
      </c>
      <c r="AV947" s="17"/>
      <c r="AW947" s="17">
        <f>VLOOKUP(I947,ABNT5101!$I$3:$J$9,2)</f>
        <v>10</v>
      </c>
      <c r="AX947" s="17">
        <f>VLOOKUP(I947,ABNT5101!$I$3:$M$9,5)</f>
        <v>0.18</v>
      </c>
      <c r="AY947" s="131" t="str">
        <f>_xlfn.XLOOKUP(I947,ABNT5101!$I:$I,ABNT5101!$L:$L)</f>
        <v>-</v>
      </c>
      <c r="AZ947" s="131">
        <f>_xlfn.XLOOKUP(I947,ABNT5101!$I:$I,ABNT5101!M:M)</f>
        <v>0.18</v>
      </c>
      <c r="BA947" s="131" t="str">
        <f>_xlfn.XLOOKUP(I947,ABNT5101!$I:$I,ABNT5101!N:N)</f>
        <v>-</v>
      </c>
      <c r="BB947" s="131">
        <f>_xlfn.XLOOKUP(I947,ABNT5101!$I:$I,ABNT5101!O:O)</f>
        <v>16</v>
      </c>
      <c r="BC947" s="18" t="str">
        <f t="shared" si="490"/>
        <v>ATENDE</v>
      </c>
      <c r="BD947" s="19">
        <f t="shared" si="491"/>
        <v>0.13800000000000012</v>
      </c>
      <c r="BE947" s="19">
        <f t="shared" si="492"/>
        <v>2.1111111111111116</v>
      </c>
      <c r="BF947" s="19" t="str">
        <f t="shared" si="493"/>
        <v>-</v>
      </c>
      <c r="BG947" s="20">
        <v>11.38</v>
      </c>
      <c r="BH947" s="20">
        <v>0.56000000000000005</v>
      </c>
      <c r="BI947" s="20"/>
      <c r="BJ947" s="20"/>
      <c r="BK947" s="21"/>
      <c r="BL947" s="20"/>
      <c r="BM947" s="18" t="str">
        <f t="shared" si="494"/>
        <v>ATENDE</v>
      </c>
      <c r="BN947" s="18" t="str">
        <f t="shared" si="495"/>
        <v>ATENDE</v>
      </c>
      <c r="BO947" s="18" t="str">
        <f t="shared" si="496"/>
        <v>ATENDE</v>
      </c>
      <c r="BP947" s="18" t="str">
        <f t="shared" si="497"/>
        <v>ATENDE</v>
      </c>
      <c r="BQ947" s="22" t="str">
        <f t="shared" si="498"/>
        <v>C4</v>
      </c>
      <c r="BR947" s="22" t="str">
        <f t="shared" ref="BR947:BR952" si="524">K947</f>
        <v>P6</v>
      </c>
      <c r="BS947" s="23">
        <f t="shared" si="499"/>
        <v>2.2933333333333334</v>
      </c>
      <c r="BT947" s="20">
        <v>9.8800000000000008</v>
      </c>
      <c r="BU947" s="20">
        <v>5.25</v>
      </c>
      <c r="BV947" s="132">
        <f>IF(BR947="-","-",_xlfn.XLOOKUP(BR947,ABNT5101!$B$4:$B$9,ABNT5101!$C$4:$C$9))</f>
        <v>3</v>
      </c>
      <c r="BW947" s="132">
        <f>IF(BR947="-","-",_xlfn.XLOOKUP(BR947,ABNT5101!$B$4:$B$9,ABNT5101!$D$4:$D$9))</f>
        <v>0.6</v>
      </c>
      <c r="BX947" s="18" t="str">
        <f t="shared" si="500"/>
        <v>ATENDE</v>
      </c>
      <c r="BY947" s="18" t="str">
        <f t="shared" si="501"/>
        <v>ATENDE</v>
      </c>
      <c r="BZ947" s="18" t="str">
        <f t="shared" si="502"/>
        <v>ATENDE</v>
      </c>
      <c r="CA947" s="22" t="s">
        <v>135</v>
      </c>
      <c r="CB947" s="23" t="e">
        <f t="shared" si="503"/>
        <v>#VALUE!</v>
      </c>
      <c r="CC947" s="22">
        <v>4.83</v>
      </c>
      <c r="CD947" s="22">
        <v>3.45</v>
      </c>
      <c r="CE947" s="130" t="str">
        <f>IF(CA947="-","-",_xlfn.XLOOKUP(CA947,ABNT5101!$B$4:$B$9,ABNT5101!$C$4:$C$9))</f>
        <v>-</v>
      </c>
      <c r="CF947" s="130" t="str">
        <f>IF(CA947="-","-",_xlfn.XLOOKUP(CA947,ABNT5101!$B$4:$B$9,ABNT5101!$D$4:$D$9))</f>
        <v>-</v>
      </c>
      <c r="CG947" s="18" t="str">
        <f t="shared" si="504"/>
        <v>-</v>
      </c>
      <c r="CH947" s="18" t="str">
        <f t="shared" si="505"/>
        <v>-</v>
      </c>
      <c r="CI947" s="18" t="str">
        <f t="shared" si="506"/>
        <v>-</v>
      </c>
      <c r="CJ947" s="133" t="str">
        <f>_xlfn.XLOOKUP(CK947,'Banco de dados'!$B:$B,'Banco de dados'!$D:$D)</f>
        <v>LEDSTAR</v>
      </c>
      <c r="CK947" s="25" t="s">
        <v>711</v>
      </c>
      <c r="CL947" s="24" t="str">
        <f>_xlfn.XLOOKUP(CK947,'Banco de dados'!$B:$B,'Banco de dados'!$E:$E)</f>
        <v>LUM LED SL VT 9.1 44W</v>
      </c>
      <c r="CM947" s="24"/>
      <c r="CN947" s="24">
        <f>IF(CM947="-","-",_xlfn.XLOOKUP(CM947,'Banco de dados'!$B:$B,'Banco de dados'!$E:$E))</f>
        <v>0</v>
      </c>
      <c r="CO947" s="26">
        <f t="shared" si="518"/>
        <v>1</v>
      </c>
      <c r="CP947" s="24">
        <f>_xlfn.XLOOKUP(CK947,'Banco de dados'!$B:$B,'Banco de dados'!$H:$H)</f>
        <v>44</v>
      </c>
      <c r="CQ947" s="24">
        <f>_xlfn.XLOOKUP(CM947,'Banco de dados'!$B:$B,'Banco de dados'!$H:$H)</f>
        <v>0</v>
      </c>
      <c r="CR947" s="24">
        <f>_xlfn.XLOOKUP(CK947,'Banco de dados'!$B:$B,'Banco de dados'!$F:$F)</f>
        <v>7657.99</v>
      </c>
      <c r="CS947" s="24" t="e">
        <f>_xlfn.XLOOKUP(CM947,'Banco de dados'!$B:$B,'Banco de dados'!$F:$F)</f>
        <v>#N/A</v>
      </c>
      <c r="CT947" s="25">
        <v>0</v>
      </c>
      <c r="CU947" s="25"/>
      <c r="CV947" s="24" t="str">
        <f>IF(AI947&lt;=0.5,"Curto I",IF(AND(AI947&gt;='Braços de IP'!$B$9,AI947&lt;='Braços de IP'!$D$9),'Braços de IP'!$E$9,IF(AND(AI947&gt;='Braços de IP'!$B$10,AI947&lt;='Braços de IP'!$D$10),'Braços de IP'!$E$10,IF(AND(AI947&gt;='Braços de IP'!$B$11,AI947&lt;='Braços de IP'!$D$11),'Braços de IP'!$E$11,IF(AND(AI947&gt;='Braços de IP'!$B$12,AI947&lt;='Braços de IP'!$D$12),'Braços de IP'!$E$12,IF(AND(AI947&gt;='Braços de IP'!$B$13,AI947&lt;='Braços de IP'!$D$13),'Braços de IP'!$E$13,IF(AND(AI947&gt;='Braços de IP'!$B$14,AI947&lt;='Braços de IP'!$D$14),'Braços de IP'!$E$14,"ERRO")))))))</f>
        <v>Curto II</v>
      </c>
      <c r="CW947" s="25"/>
      <c r="CX947" s="24" t="str">
        <f>IF($CW947="","",VLOOKUP($CW947,'Braços de IP'!$E$9:$I$15,2,0))</f>
        <v/>
      </c>
      <c r="CY947" s="27" t="str">
        <f>IF($CW947="","",VLOOKUP($CW947,'Braços de IP'!$E$9:$I$15,5,0))</f>
        <v/>
      </c>
      <c r="CZ947" s="24"/>
      <c r="DA947" s="24"/>
      <c r="DB947" s="24"/>
      <c r="DC947" s="24"/>
      <c r="DD947" s="24"/>
      <c r="DE947" s="24"/>
      <c r="DF947" s="28">
        <f t="shared" si="519"/>
        <v>44</v>
      </c>
      <c r="DG947" s="29">
        <f t="shared" si="520"/>
        <v>150</v>
      </c>
      <c r="DH947" s="28">
        <f t="shared" si="521"/>
        <v>194</v>
      </c>
      <c r="DI947" s="30">
        <f t="shared" si="522"/>
        <v>0.70666666666666667</v>
      </c>
      <c r="DJ947" s="31"/>
      <c r="DK947" s="32"/>
      <c r="DL947" s="15" t="s">
        <v>141</v>
      </c>
      <c r="DM947" s="15"/>
    </row>
    <row r="948" spans="3:119" ht="15.75" hidden="1" customHeight="1" x14ac:dyDescent="0.3">
      <c r="C948" t="s">
        <v>1006</v>
      </c>
      <c r="D948" s="15">
        <v>316</v>
      </c>
      <c r="E948" s="15" t="s">
        <v>132</v>
      </c>
      <c r="F948" s="15" t="s">
        <v>489</v>
      </c>
      <c r="G948" s="15">
        <v>-30.05458672</v>
      </c>
      <c r="H948" s="15">
        <v>-50.162341670000004</v>
      </c>
      <c r="I948" s="15" t="s">
        <v>154</v>
      </c>
      <c r="J948" s="15" t="s">
        <v>135</v>
      </c>
      <c r="K948" s="15" t="s">
        <v>136</v>
      </c>
      <c r="L948" s="15" t="s">
        <v>148</v>
      </c>
      <c r="M948" s="15">
        <v>150</v>
      </c>
      <c r="N948" s="15">
        <v>22</v>
      </c>
      <c r="O948" s="15">
        <v>0</v>
      </c>
      <c r="P948" s="15">
        <f t="shared" si="517"/>
        <v>300</v>
      </c>
      <c r="Q948" s="20">
        <v>2</v>
      </c>
      <c r="R948" s="16">
        <v>2.5</v>
      </c>
      <c r="S948" s="16">
        <v>7</v>
      </c>
      <c r="T948" s="15"/>
      <c r="U948" s="15"/>
      <c r="V948" s="15">
        <v>0</v>
      </c>
      <c r="W948" s="15">
        <v>1.5</v>
      </c>
      <c r="X948" s="15">
        <v>0</v>
      </c>
      <c r="Y948" s="15">
        <v>0</v>
      </c>
      <c r="Z948" s="15">
        <v>0</v>
      </c>
      <c r="AA948" s="15">
        <v>0</v>
      </c>
      <c r="AB948" s="15">
        <v>3</v>
      </c>
      <c r="AC948" s="15" t="s">
        <v>138</v>
      </c>
      <c r="AD948" s="15" t="s">
        <v>139</v>
      </c>
      <c r="AE948" s="15">
        <v>29.2</v>
      </c>
      <c r="AF948" s="15">
        <v>8</v>
      </c>
      <c r="AG948" s="15">
        <v>1</v>
      </c>
      <c r="AH948" s="15">
        <v>0.5</v>
      </c>
      <c r="AI948" s="15">
        <v>1.3</v>
      </c>
      <c r="AJ948" s="16">
        <f t="shared" si="487"/>
        <v>0.8</v>
      </c>
      <c r="AK948" s="15"/>
      <c r="AL948" s="15"/>
      <c r="AM948" s="15" t="s">
        <v>140</v>
      </c>
      <c r="AN948" s="16">
        <f t="shared" si="488"/>
        <v>2</v>
      </c>
      <c r="AO948" s="16">
        <v>0</v>
      </c>
      <c r="AP948" s="16">
        <v>0</v>
      </c>
      <c r="AQ948" s="16">
        <v>0</v>
      </c>
      <c r="AR948" s="16">
        <v>0</v>
      </c>
      <c r="AS948" s="16">
        <v>0</v>
      </c>
      <c r="AT948" s="16" t="s">
        <v>135</v>
      </c>
      <c r="AU948" s="17">
        <f t="shared" si="489"/>
        <v>0</v>
      </c>
      <c r="AV948" s="17"/>
      <c r="AW948" s="17">
        <f>VLOOKUP(I948,ABNT5101!$I$3:$J$9,2)</f>
        <v>10</v>
      </c>
      <c r="AX948" s="17">
        <f>VLOOKUP(I948,ABNT5101!$I$3:$M$9,5)</f>
        <v>0.18</v>
      </c>
      <c r="AY948" s="131" t="str">
        <f>_xlfn.XLOOKUP(I948,ABNT5101!$I:$I,ABNT5101!$L:$L)</f>
        <v>-</v>
      </c>
      <c r="AZ948" s="131">
        <f>_xlfn.XLOOKUP(I948,ABNT5101!$I:$I,ABNT5101!M:M)</f>
        <v>0.18</v>
      </c>
      <c r="BA948" s="131" t="str">
        <f>_xlfn.XLOOKUP(I948,ABNT5101!$I:$I,ABNT5101!N:N)</f>
        <v>-</v>
      </c>
      <c r="BB948" s="131">
        <f>_xlfn.XLOOKUP(I948,ABNT5101!$I:$I,ABNT5101!O:O)</f>
        <v>16</v>
      </c>
      <c r="BC948" s="18" t="str">
        <f t="shared" si="490"/>
        <v>ATENDE</v>
      </c>
      <c r="BD948" s="19">
        <f t="shared" si="491"/>
        <v>8.2000000000000073E-2</v>
      </c>
      <c r="BE948" s="19">
        <f t="shared" si="492"/>
        <v>2.9444444444444442</v>
      </c>
      <c r="BF948" s="19" t="str">
        <f t="shared" si="493"/>
        <v>-</v>
      </c>
      <c r="BG948" s="20">
        <v>10.82</v>
      </c>
      <c r="BH948" s="20">
        <v>0.71</v>
      </c>
      <c r="BI948" s="20"/>
      <c r="BJ948" s="20"/>
      <c r="BK948" s="21"/>
      <c r="BL948" s="20"/>
      <c r="BM948" s="18" t="str">
        <f t="shared" si="494"/>
        <v>ATENDE</v>
      </c>
      <c r="BN948" s="18" t="str">
        <f t="shared" si="495"/>
        <v>ATENDE</v>
      </c>
      <c r="BO948" s="18" t="str">
        <f t="shared" si="496"/>
        <v>ATENDE</v>
      </c>
      <c r="BP948" s="18" t="str">
        <f t="shared" si="497"/>
        <v>ATENDE</v>
      </c>
      <c r="BQ948" s="22" t="str">
        <f t="shared" si="498"/>
        <v>C4</v>
      </c>
      <c r="BR948" s="22" t="str">
        <f t="shared" si="524"/>
        <v>P6</v>
      </c>
      <c r="BS948" s="23">
        <f t="shared" si="499"/>
        <v>2.15</v>
      </c>
      <c r="BT948" s="20">
        <v>9.4499999999999993</v>
      </c>
      <c r="BU948" s="20">
        <v>5.81</v>
      </c>
      <c r="BV948" s="132">
        <f>IF(BR948="-","-",_xlfn.XLOOKUP(BR948,ABNT5101!$B$4:$B$9,ABNT5101!$C$4:$C$9))</f>
        <v>3</v>
      </c>
      <c r="BW948" s="132">
        <f>IF(BR948="-","-",_xlfn.XLOOKUP(BR948,ABNT5101!$B$4:$B$9,ABNT5101!$D$4:$D$9))</f>
        <v>0.6</v>
      </c>
      <c r="BX948" s="18" t="str">
        <f t="shared" si="500"/>
        <v>ATENDE</v>
      </c>
      <c r="BY948" s="18" t="str">
        <f t="shared" si="501"/>
        <v>ATENDE</v>
      </c>
      <c r="BZ948" s="18" t="str">
        <f t="shared" si="502"/>
        <v>ATENDE</v>
      </c>
      <c r="CA948" s="22" t="s">
        <v>135</v>
      </c>
      <c r="CB948" s="23" t="e">
        <f t="shared" si="503"/>
        <v>#VALUE!</v>
      </c>
      <c r="CC948" s="22">
        <v>3.3</v>
      </c>
      <c r="CD948" s="22">
        <v>1.9</v>
      </c>
      <c r="CE948" s="130" t="str">
        <f>IF(CA948="-","-",_xlfn.XLOOKUP(CA948,ABNT5101!$B$4:$B$9,ABNT5101!$C$4:$C$9))</f>
        <v>-</v>
      </c>
      <c r="CF948" s="130" t="str">
        <f>IF(CA948="-","-",_xlfn.XLOOKUP(CA948,ABNT5101!$B$4:$B$9,ABNT5101!$D$4:$D$9))</f>
        <v>-</v>
      </c>
      <c r="CG948" s="18" t="str">
        <f t="shared" si="504"/>
        <v>-</v>
      </c>
      <c r="CH948" s="18" t="str">
        <f t="shared" si="505"/>
        <v>-</v>
      </c>
      <c r="CI948" s="18" t="str">
        <f t="shared" si="506"/>
        <v>-</v>
      </c>
      <c r="CJ948" s="133" t="str">
        <f>_xlfn.XLOOKUP(CK948,'Banco de dados'!$B:$B,'Banco de dados'!$D:$D)</f>
        <v>SX LIGHTING</v>
      </c>
      <c r="CK948" s="25" t="s">
        <v>803</v>
      </c>
      <c r="CL948" s="24" t="str">
        <f>_xlfn.XLOOKUP(CK948,'Banco de dados'!$B:$B,'Banco de dados'!$E:$E)</f>
        <v>SXINEVO040K40L12CZF7PHF</v>
      </c>
      <c r="CM948" s="24"/>
      <c r="CN948" s="24" t="e">
        <f>IF(CM948="-","-",_xlfn.XLOOKUP(CM948,'Banco de dados'!$B:$B,'Banco de dados'!$E:$E))</f>
        <v>#N/A</v>
      </c>
      <c r="CO948" s="26">
        <f t="shared" si="518"/>
        <v>1</v>
      </c>
      <c r="CP948" s="24">
        <f>_xlfn.XLOOKUP(CK948,'Banco de dados'!$B:$B,'Banco de dados'!$H:$H)</f>
        <v>39</v>
      </c>
      <c r="CQ948" s="24">
        <f>_xlfn.XLOOKUP(CM948,'Banco de dados'!$B:$B,'Banco de dados'!$H:$H)</f>
        <v>0</v>
      </c>
      <c r="CR948" s="24">
        <f>_xlfn.XLOOKUP(CK948,'Banco de dados'!$B:$B,'Banco de dados'!$F:$F)</f>
        <v>6552</v>
      </c>
      <c r="CS948" s="24">
        <f>_xlfn.XLOOKUP(CM948,'Banco de dados'!$B:$B,'Banco de dados'!$F:$F)</f>
        <v>0</v>
      </c>
      <c r="CT948" s="25">
        <v>0</v>
      </c>
      <c r="CU948" s="25"/>
      <c r="CV948" s="24" t="str">
        <f>IF(AI948&lt;=0.5,"Curto I",IF(AND(AI948&gt;='Braços de IP'!$B$9,AI948&lt;='Braços de IP'!$D$9),'Braços de IP'!$E$9,IF(AND(AI948&gt;='Braços de IP'!$B$10,AI948&lt;='Braços de IP'!$D$10),'Braços de IP'!$E$10,IF(AND(AI948&gt;='Braços de IP'!$B$11,AI948&lt;='Braços de IP'!$D$11),'Braços de IP'!$E$11,IF(AND(AI948&gt;='Braços de IP'!$B$12,AI948&lt;='Braços de IP'!$D$12),'Braços de IP'!$E$12,IF(AND(AI948&gt;='Braços de IP'!$B$13,AI948&lt;='Braços de IP'!$D$13),'Braços de IP'!$E$13,IF(AND(AI948&gt;='Braços de IP'!$B$14,AI948&lt;='Braços de IP'!$D$14),'Braços de IP'!$E$14,"ERRO")))))))</f>
        <v>Curto II</v>
      </c>
      <c r="CW948" s="25"/>
      <c r="CX948" s="24" t="str">
        <f>IF($CW948="","",VLOOKUP($CW948,'Braços de IP'!$E$9:$I$15,2,0))</f>
        <v/>
      </c>
      <c r="CY948" s="27" t="str">
        <f>IF($CW948="","",VLOOKUP($CW948,'Braços de IP'!$E$9:$I$15,5,0))</f>
        <v/>
      </c>
      <c r="CZ948" s="24"/>
      <c r="DA948" s="24"/>
      <c r="DB948" s="24"/>
      <c r="DC948" s="24"/>
      <c r="DD948" s="24"/>
      <c r="DE948" s="24"/>
      <c r="DF948" s="28">
        <f t="shared" si="519"/>
        <v>39</v>
      </c>
      <c r="DG948" s="29">
        <f t="shared" si="520"/>
        <v>150</v>
      </c>
      <c r="DH948" s="28">
        <f t="shared" si="521"/>
        <v>189</v>
      </c>
      <c r="DI948" s="30">
        <f t="shared" si="522"/>
        <v>0.74</v>
      </c>
      <c r="DJ948" s="31"/>
      <c r="DK948" s="32"/>
      <c r="DL948" s="15" t="s">
        <v>141</v>
      </c>
      <c r="DM948" s="15"/>
    </row>
    <row r="949" spans="3:119" ht="15.75" hidden="1" customHeight="1" x14ac:dyDescent="0.3">
      <c r="C949" t="s">
        <v>1006</v>
      </c>
      <c r="D949" s="15">
        <v>316</v>
      </c>
      <c r="E949" s="15" t="s">
        <v>132</v>
      </c>
      <c r="F949" s="15" t="s">
        <v>489</v>
      </c>
      <c r="G949" s="15">
        <v>-30.05458672</v>
      </c>
      <c r="H949" s="15">
        <v>-50.162341670000004</v>
      </c>
      <c r="I949" s="15" t="s">
        <v>154</v>
      </c>
      <c r="J949" s="15" t="s">
        <v>135</v>
      </c>
      <c r="K949" s="15" t="s">
        <v>136</v>
      </c>
      <c r="L949" s="15" t="s">
        <v>148</v>
      </c>
      <c r="M949" s="15">
        <v>150</v>
      </c>
      <c r="N949" s="15">
        <v>22</v>
      </c>
      <c r="O949" s="15">
        <v>0</v>
      </c>
      <c r="P949" s="15">
        <f t="shared" si="517"/>
        <v>300</v>
      </c>
      <c r="Q949" s="20">
        <v>2</v>
      </c>
      <c r="R949" s="16">
        <v>2.5</v>
      </c>
      <c r="S949" s="16">
        <v>7</v>
      </c>
      <c r="T949" s="15"/>
      <c r="U949" s="15"/>
      <c r="V949" s="15">
        <v>0</v>
      </c>
      <c r="W949" s="15">
        <v>1.5</v>
      </c>
      <c r="X949" s="15">
        <v>0</v>
      </c>
      <c r="Y949" s="15">
        <v>0</v>
      </c>
      <c r="Z949" s="15">
        <v>0</v>
      </c>
      <c r="AA949" s="15">
        <v>0</v>
      </c>
      <c r="AB949" s="15">
        <v>3</v>
      </c>
      <c r="AC949" s="15" t="s">
        <v>138</v>
      </c>
      <c r="AD949" s="15" t="s">
        <v>139</v>
      </c>
      <c r="AE949" s="15">
        <v>29.2</v>
      </c>
      <c r="AF949" s="15">
        <v>8</v>
      </c>
      <c r="AG949" s="15">
        <v>1</v>
      </c>
      <c r="AH949" s="15">
        <v>0.5</v>
      </c>
      <c r="AI949" s="15">
        <v>1.3</v>
      </c>
      <c r="AJ949" s="16">
        <f t="shared" si="487"/>
        <v>0.8</v>
      </c>
      <c r="AK949" s="15"/>
      <c r="AL949" s="15"/>
      <c r="AM949" s="15" t="s">
        <v>140</v>
      </c>
      <c r="AN949" s="16">
        <f t="shared" si="488"/>
        <v>2</v>
      </c>
      <c r="AO949" s="16">
        <v>0</v>
      </c>
      <c r="AP949" s="16">
        <v>0</v>
      </c>
      <c r="AQ949" s="16">
        <v>0</v>
      </c>
      <c r="AR949" s="16">
        <v>0</v>
      </c>
      <c r="AS949" s="16">
        <v>0</v>
      </c>
      <c r="AT949" s="16" t="s">
        <v>135</v>
      </c>
      <c r="AU949" s="17">
        <f t="shared" si="489"/>
        <v>0</v>
      </c>
      <c r="AV949" s="17"/>
      <c r="AW949" s="17">
        <f>VLOOKUP(I949,ABNT5101!$I$3:$J$9,2)</f>
        <v>10</v>
      </c>
      <c r="AX949" s="17">
        <f>VLOOKUP(I949,ABNT5101!$I$3:$M$9,5)</f>
        <v>0.18</v>
      </c>
      <c r="AY949" s="131" t="str">
        <f>_xlfn.XLOOKUP(I949,ABNT5101!$I:$I,ABNT5101!$L:$L)</f>
        <v>-</v>
      </c>
      <c r="AZ949" s="131">
        <f>_xlfn.XLOOKUP(I949,ABNT5101!$I:$I,ABNT5101!M:M)</f>
        <v>0.18</v>
      </c>
      <c r="BA949" s="131" t="str">
        <f>_xlfn.XLOOKUP(I949,ABNT5101!$I:$I,ABNT5101!N:N)</f>
        <v>-</v>
      </c>
      <c r="BB949" s="131">
        <f>_xlfn.XLOOKUP(I949,ABNT5101!$I:$I,ABNT5101!O:O)</f>
        <v>16</v>
      </c>
      <c r="BC949" s="18" t="str">
        <f t="shared" si="490"/>
        <v>ATENDE</v>
      </c>
      <c r="BD949" s="19">
        <f t="shared" si="491"/>
        <v>0.21700000000000008</v>
      </c>
      <c r="BE949" s="19">
        <f t="shared" si="492"/>
        <v>2.9444444444444442</v>
      </c>
      <c r="BF949" s="19" t="str">
        <f t="shared" si="493"/>
        <v>-</v>
      </c>
      <c r="BG949" s="20">
        <v>12.17</v>
      </c>
      <c r="BH949" s="20">
        <v>0.71</v>
      </c>
      <c r="BI949" s="20"/>
      <c r="BJ949" s="20"/>
      <c r="BK949" s="21"/>
      <c r="BL949" s="20"/>
      <c r="BM949" s="18" t="str">
        <f t="shared" si="494"/>
        <v>ATENDE</v>
      </c>
      <c r="BN949" s="18" t="str">
        <f t="shared" si="495"/>
        <v>ATENDE</v>
      </c>
      <c r="BO949" s="18" t="str">
        <f t="shared" si="496"/>
        <v>ATENDE</v>
      </c>
      <c r="BP949" s="18" t="str">
        <f t="shared" si="497"/>
        <v>ATENDE</v>
      </c>
      <c r="BQ949" s="22" t="str">
        <f t="shared" si="498"/>
        <v>C4</v>
      </c>
      <c r="BR949" s="22" t="str">
        <f t="shared" si="524"/>
        <v>P6</v>
      </c>
      <c r="BS949" s="23">
        <f t="shared" si="499"/>
        <v>2.0399999999999996</v>
      </c>
      <c r="BT949" s="20">
        <v>9.1199999999999992</v>
      </c>
      <c r="BU949" s="20">
        <v>6.08</v>
      </c>
      <c r="BV949" s="132">
        <f>IF(BR949="-","-",_xlfn.XLOOKUP(BR949,ABNT5101!$B$4:$B$9,ABNT5101!$C$4:$C$9))</f>
        <v>3</v>
      </c>
      <c r="BW949" s="132">
        <f>IF(BR949="-","-",_xlfn.XLOOKUP(BR949,ABNT5101!$B$4:$B$9,ABNT5101!$D$4:$D$9))</f>
        <v>0.6</v>
      </c>
      <c r="BX949" s="18" t="str">
        <f t="shared" si="500"/>
        <v>ATENDE</v>
      </c>
      <c r="BY949" s="18" t="str">
        <f t="shared" si="501"/>
        <v>ATENDE</v>
      </c>
      <c r="BZ949" s="18" t="str">
        <f t="shared" si="502"/>
        <v>ATENDE</v>
      </c>
      <c r="CA949" s="22" t="s">
        <v>135</v>
      </c>
      <c r="CB949" s="23" t="e">
        <f t="shared" si="503"/>
        <v>#VALUE!</v>
      </c>
      <c r="CC949" s="22">
        <v>3.81</v>
      </c>
      <c r="CD949" s="22">
        <v>2.9</v>
      </c>
      <c r="CE949" s="130" t="str">
        <f>IF(CA949="-","-",_xlfn.XLOOKUP(CA949,ABNT5101!$B$4:$B$9,ABNT5101!$C$4:$C$9))</f>
        <v>-</v>
      </c>
      <c r="CF949" s="130" t="str">
        <f>IF(CA949="-","-",_xlfn.XLOOKUP(CA949,ABNT5101!$B$4:$B$9,ABNT5101!$D$4:$D$9))</f>
        <v>-</v>
      </c>
      <c r="CG949" s="18" t="str">
        <f t="shared" si="504"/>
        <v>-</v>
      </c>
      <c r="CH949" s="18" t="str">
        <f t="shared" si="505"/>
        <v>-</v>
      </c>
      <c r="CI949" s="18" t="str">
        <f t="shared" si="506"/>
        <v>-</v>
      </c>
      <c r="CJ949" s="133" t="str">
        <f>_xlfn.XLOOKUP(CK949,'Banco de dados'!$B:$B,'Banco de dados'!$D:$D)</f>
        <v>TECNOWATT</v>
      </c>
      <c r="CK949" s="25" t="s">
        <v>826</v>
      </c>
      <c r="CL949" s="24" t="str">
        <f>_xlfn.XLOOKUP(CK949,'Banco de dados'!$B:$B,'Banco de dados'!$E:$E)</f>
        <v>SIGSAGPTLRRSSNDL_40W_50IBBRS
1-10C1MUN6.5</v>
      </c>
      <c r="CM949" s="24"/>
      <c r="CN949" s="24" t="e">
        <f>IF(CM949="-","-",_xlfn.XLOOKUP(CM949,'Banco de dados'!$B:$B,'Banco de dados'!$E:$E))</f>
        <v>#N/A</v>
      </c>
      <c r="CO949" s="26">
        <f t="shared" si="518"/>
        <v>1</v>
      </c>
      <c r="CP949" s="24">
        <f>_xlfn.XLOOKUP(CK949,'Banco de dados'!$B:$B,'Banco de dados'!$H:$H)</f>
        <v>40</v>
      </c>
      <c r="CQ949" s="24" t="e">
        <f>_xlfn.XLOOKUP(CM949,'Banco de dados'!$B:$B,'Banco de dados'!$H:$H)</f>
        <v>#N/A</v>
      </c>
      <c r="CR949" s="24">
        <f>_xlfn.XLOOKUP(CK949,'Banco de dados'!$B:$B,'Banco de dados'!$F:$F)</f>
        <v>6641</v>
      </c>
      <c r="CS949" s="24">
        <f>_xlfn.XLOOKUP(CM949,'Banco de dados'!$B:$B,'Banco de dados'!$F:$F)</f>
        <v>0</v>
      </c>
      <c r="CT949" s="25">
        <v>0</v>
      </c>
      <c r="CU949" s="25">
        <v>5</v>
      </c>
      <c r="CV949" s="24" t="str">
        <f>IF(AI949&lt;=0.5,"Curto I",IF(AND(AI949&gt;='Braços de IP'!$B$9,AI949&lt;='Braços de IP'!$D$9),'Braços de IP'!$E$9,IF(AND(AI949&gt;='Braços de IP'!$B$10,AI949&lt;='Braços de IP'!$D$10),'Braços de IP'!$E$10,IF(AND(AI949&gt;='Braços de IP'!$B$11,AI949&lt;='Braços de IP'!$D$11),'Braços de IP'!$E$11,IF(AND(AI949&gt;='Braços de IP'!$B$12,AI949&lt;='Braços de IP'!$D$12),'Braços de IP'!$E$12,IF(AND(AI949&gt;='Braços de IP'!$B$13,AI949&lt;='Braços de IP'!$D$13),'Braços de IP'!$E$13,IF(AND(AI949&gt;='Braços de IP'!$B$14,AI949&lt;='Braços de IP'!$D$14),'Braços de IP'!$E$14,"ERRO")))))))</f>
        <v>Curto II</v>
      </c>
      <c r="CW949" s="25"/>
      <c r="CX949" s="24" t="str">
        <f>IF($CW949="","",VLOOKUP($CW949,'Braços de IP'!$E$9:$I$15,2,0))</f>
        <v/>
      </c>
      <c r="CY949" s="27" t="str">
        <f>IF($CW949="","",VLOOKUP($CW949,'Braços de IP'!$E$9:$I$15,5,0))</f>
        <v/>
      </c>
      <c r="CZ949" s="24"/>
      <c r="DA949" s="24"/>
      <c r="DB949" s="24"/>
      <c r="DC949" s="24"/>
      <c r="DD949" s="24"/>
      <c r="DE949" s="24"/>
      <c r="DF949" s="28">
        <f t="shared" si="519"/>
        <v>40</v>
      </c>
      <c r="DG949" s="29">
        <f t="shared" si="520"/>
        <v>150</v>
      </c>
      <c r="DH949" s="28">
        <f t="shared" si="521"/>
        <v>190</v>
      </c>
      <c r="DI949" s="30">
        <f t="shared" si="522"/>
        <v>0.73333333333333339</v>
      </c>
      <c r="DJ949" s="31"/>
      <c r="DK949" s="32"/>
      <c r="DL949" s="15" t="s">
        <v>141</v>
      </c>
      <c r="DM949" s="15"/>
    </row>
    <row r="950" spans="3:119" ht="15.75" hidden="1" customHeight="1" x14ac:dyDescent="0.3">
      <c r="C950" t="s">
        <v>1006</v>
      </c>
      <c r="D950" s="15">
        <v>317</v>
      </c>
      <c r="E950" s="15" t="s">
        <v>132</v>
      </c>
      <c r="F950" s="15" t="s">
        <v>490</v>
      </c>
      <c r="G950" s="15">
        <v>-30.009484199999999</v>
      </c>
      <c r="H950" s="15">
        <v>-50.173273350000002</v>
      </c>
      <c r="I950" s="15" t="s">
        <v>134</v>
      </c>
      <c r="J950" s="15" t="s">
        <v>135</v>
      </c>
      <c r="K950" s="15" t="s">
        <v>136</v>
      </c>
      <c r="L950" s="15" t="s">
        <v>148</v>
      </c>
      <c r="M950" s="15">
        <v>70</v>
      </c>
      <c r="N950" s="15">
        <v>14</v>
      </c>
      <c r="O950" s="15">
        <v>0</v>
      </c>
      <c r="P950" s="15">
        <f t="shared" si="517"/>
        <v>140</v>
      </c>
      <c r="Q950" s="20">
        <v>2</v>
      </c>
      <c r="R950" s="16">
        <v>2.5</v>
      </c>
      <c r="S950" s="16">
        <v>7</v>
      </c>
      <c r="T950" s="15"/>
      <c r="U950" s="15"/>
      <c r="V950" s="15">
        <v>0</v>
      </c>
      <c r="W950" s="15">
        <v>2.5</v>
      </c>
      <c r="X950" s="15">
        <v>0</v>
      </c>
      <c r="Y950" s="15">
        <v>0</v>
      </c>
      <c r="Z950" s="15">
        <v>0</v>
      </c>
      <c r="AA950" s="15">
        <v>0</v>
      </c>
      <c r="AB950" s="15">
        <v>0</v>
      </c>
      <c r="AC950" s="15" t="s">
        <v>138</v>
      </c>
      <c r="AD950" s="15" t="s">
        <v>139</v>
      </c>
      <c r="AE950" s="15">
        <v>37.5</v>
      </c>
      <c r="AF950" s="15">
        <v>6.1</v>
      </c>
      <c r="AG950" s="15">
        <v>1</v>
      </c>
      <c r="AH950" s="15">
        <v>0.6</v>
      </c>
      <c r="AI950" s="15">
        <v>1.4</v>
      </c>
      <c r="AJ950" s="16">
        <f t="shared" si="487"/>
        <v>0.79999999999999993</v>
      </c>
      <c r="AK950" s="15"/>
      <c r="AL950" s="15"/>
      <c r="AM950" s="15" t="s">
        <v>140</v>
      </c>
      <c r="AN950" s="16">
        <f t="shared" si="488"/>
        <v>2</v>
      </c>
      <c r="AO950" s="16">
        <v>0</v>
      </c>
      <c r="AP950" s="16">
        <v>0</v>
      </c>
      <c r="AQ950" s="16">
        <v>0</v>
      </c>
      <c r="AR950" s="16">
        <v>0</v>
      </c>
      <c r="AS950" s="16">
        <v>0</v>
      </c>
      <c r="AT950" s="16" t="s">
        <v>135</v>
      </c>
      <c r="AU950" s="17">
        <f t="shared" si="489"/>
        <v>0</v>
      </c>
      <c r="AV950" s="17"/>
      <c r="AW950" s="17">
        <f>VLOOKUP(I950,ABNT5101!$I$3:$J$9,2)</f>
        <v>7.5</v>
      </c>
      <c r="AX950" s="17">
        <f>VLOOKUP(I950,ABNT5101!$I$3:$M$9,5)</f>
        <v>0.18</v>
      </c>
      <c r="AY950" s="131" t="str">
        <f>_xlfn.XLOOKUP(I950,ABNT5101!$I:$I,ABNT5101!$L:$L)</f>
        <v>-</v>
      </c>
      <c r="AZ950" s="131">
        <f>_xlfn.XLOOKUP(I950,ABNT5101!$I:$I,ABNT5101!M:M)</f>
        <v>0.18</v>
      </c>
      <c r="BA950" s="131" t="str">
        <f>_xlfn.XLOOKUP(I950,ABNT5101!$I:$I,ABNT5101!N:N)</f>
        <v>-</v>
      </c>
      <c r="BB950" s="131">
        <f>_xlfn.XLOOKUP(I950,ABNT5101!$I:$I,ABNT5101!O:O)</f>
        <v>16</v>
      </c>
      <c r="BC950" s="18" t="str">
        <f t="shared" si="490"/>
        <v>ATENDE</v>
      </c>
      <c r="BD950" s="19">
        <f t="shared" si="491"/>
        <v>0.21999999999999997</v>
      </c>
      <c r="BE950" s="19">
        <f t="shared" si="492"/>
        <v>5.555555555555558E-2</v>
      </c>
      <c r="BF950" s="19" t="str">
        <f t="shared" si="493"/>
        <v>-</v>
      </c>
      <c r="BG950" s="20">
        <v>9.15</v>
      </c>
      <c r="BH950" s="20">
        <v>0.19</v>
      </c>
      <c r="BI950" s="20"/>
      <c r="BJ950" s="20"/>
      <c r="BK950" s="21"/>
      <c r="BL950" s="20"/>
      <c r="BM950" s="18" t="str">
        <f t="shared" si="494"/>
        <v>ATENDE</v>
      </c>
      <c r="BN950" s="18" t="str">
        <f t="shared" si="495"/>
        <v>ATENDE</v>
      </c>
      <c r="BO950" s="18" t="str">
        <f t="shared" si="496"/>
        <v>ATENDE</v>
      </c>
      <c r="BP950" s="18" t="str">
        <f t="shared" si="497"/>
        <v>ATENDE</v>
      </c>
      <c r="BQ950" s="22" t="str">
        <f t="shared" si="498"/>
        <v>C5</v>
      </c>
      <c r="BR950" s="22" t="str">
        <f t="shared" si="524"/>
        <v>P6</v>
      </c>
      <c r="BS950" s="23">
        <f t="shared" si="499"/>
        <v>1.4833333333333334</v>
      </c>
      <c r="BT950" s="20">
        <v>7.45</v>
      </c>
      <c r="BU950" s="20">
        <v>0.97</v>
      </c>
      <c r="BV950" s="132">
        <f>IF(BR950="-","-",_xlfn.XLOOKUP(BR950,ABNT5101!$B$4:$B$9,ABNT5101!$C$4:$C$9))</f>
        <v>3</v>
      </c>
      <c r="BW950" s="132">
        <f>IF(BR950="-","-",_xlfn.XLOOKUP(BR950,ABNT5101!$B$4:$B$9,ABNT5101!$D$4:$D$9))</f>
        <v>0.6</v>
      </c>
      <c r="BX950" s="18" t="str">
        <f t="shared" si="500"/>
        <v>ATENDE</v>
      </c>
      <c r="BY950" s="18" t="str">
        <f t="shared" si="501"/>
        <v>ATENDE</v>
      </c>
      <c r="BZ950" s="18" t="str">
        <f t="shared" si="502"/>
        <v>ATENDE</v>
      </c>
      <c r="CA950" s="22" t="s">
        <v>135</v>
      </c>
      <c r="CB950" s="23" t="e">
        <f t="shared" si="503"/>
        <v>#VALUE!</v>
      </c>
      <c r="CC950" s="22">
        <v>3.87</v>
      </c>
      <c r="CD950" s="22">
        <v>0.94</v>
      </c>
      <c r="CE950" s="130" t="str">
        <f>IF(CA950="-","-",_xlfn.XLOOKUP(CA950,ABNT5101!$B$4:$B$9,ABNT5101!$C$4:$C$9))</f>
        <v>-</v>
      </c>
      <c r="CF950" s="130" t="str">
        <f>IF(CA950="-","-",_xlfn.XLOOKUP(CA950,ABNT5101!$B$4:$B$9,ABNT5101!$D$4:$D$9))</f>
        <v>-</v>
      </c>
      <c r="CG950" s="18" t="str">
        <f t="shared" si="504"/>
        <v>-</v>
      </c>
      <c r="CH950" s="18" t="str">
        <f t="shared" si="505"/>
        <v>-</v>
      </c>
      <c r="CI950" s="18" t="str">
        <f t="shared" si="506"/>
        <v>-</v>
      </c>
      <c r="CJ950" s="133" t="str">
        <f>_xlfn.XLOOKUP(CK950,'Banco de dados'!$B:$B,'Banco de dados'!$D:$D)</f>
        <v>LEDSTAR</v>
      </c>
      <c r="CK950" s="25" t="s">
        <v>709</v>
      </c>
      <c r="CL950" s="24" t="str">
        <f>_xlfn.XLOOKUP(CK950,'Banco de dados'!$B:$B,'Banco de dados'!$E:$E)</f>
        <v>LUM LED SL VT 9.1 35W</v>
      </c>
      <c r="CM950" s="24"/>
      <c r="CN950" s="24" t="e">
        <f>IF(CM950="-","-",_xlfn.XLOOKUP(CM950,'Banco de dados'!$B:$B,'Banco de dados'!$E:$E))</f>
        <v>#N/A</v>
      </c>
      <c r="CO950" s="26">
        <f t="shared" si="518"/>
        <v>1</v>
      </c>
      <c r="CP950" s="24">
        <f>_xlfn.XLOOKUP(CK950,'Banco de dados'!$B:$B,'Banco de dados'!$H:$H)</f>
        <v>35</v>
      </c>
      <c r="CQ950" s="24">
        <f>_xlfn.XLOOKUP(CM950,'Banco de dados'!$B:$B,'Banco de dados'!$H:$H)</f>
        <v>0</v>
      </c>
      <c r="CR950" s="24">
        <f>_xlfn.XLOOKUP(CK950,'Banco de dados'!$B:$B,'Banco de dados'!$F:$F)</f>
        <v>5955.62</v>
      </c>
      <c r="CS950" s="24">
        <f>_xlfn.XLOOKUP(CM950,'Banco de dados'!$B:$B,'Banco de dados'!$F:$F)</f>
        <v>0</v>
      </c>
      <c r="CT950" s="25">
        <v>0</v>
      </c>
      <c r="CU950" s="25"/>
      <c r="CV950" s="24" t="str">
        <f>IF(AI950&lt;=0.5,"Curto I",IF(AND(AI950&gt;='Braços de IP'!$B$9,AI950&lt;='Braços de IP'!$D$9),'Braços de IP'!$E$9,IF(AND(AI950&gt;='Braços de IP'!$B$10,AI950&lt;='Braços de IP'!$D$10),'Braços de IP'!$E$10,IF(AND(AI950&gt;='Braços de IP'!$B$11,AI950&lt;='Braços de IP'!$D$11),'Braços de IP'!$E$11,IF(AND(AI950&gt;='Braços de IP'!$B$12,AI950&lt;='Braços de IP'!$D$12),'Braços de IP'!$E$12,IF(AND(AI950&gt;='Braços de IP'!$B$13,AI950&lt;='Braços de IP'!$D$13),'Braços de IP'!$E$13,IF(AND(AI950&gt;='Braços de IP'!$B$14,AI950&lt;='Braços de IP'!$D$14),'Braços de IP'!$E$14,"ERRO")))))))</f>
        <v>Curto II</v>
      </c>
      <c r="CW950" s="25"/>
      <c r="CX950" s="24" t="str">
        <f>IF($CW950="","",VLOOKUP($CW950,'Braços de IP'!$E$9:$I$15,2,0))</f>
        <v/>
      </c>
      <c r="CY950" s="27" t="str">
        <f>IF($CW950="","",VLOOKUP($CW950,'Braços de IP'!$E$9:$I$15,5,0))</f>
        <v/>
      </c>
      <c r="CZ950" s="24"/>
      <c r="DA950" s="24"/>
      <c r="DB950" s="24"/>
      <c r="DC950" s="24"/>
      <c r="DD950" s="24"/>
      <c r="DE950" s="24"/>
      <c r="DF950" s="28">
        <f t="shared" si="519"/>
        <v>35</v>
      </c>
      <c r="DG950" s="29">
        <f t="shared" si="520"/>
        <v>70</v>
      </c>
      <c r="DH950" s="28">
        <f t="shared" si="521"/>
        <v>105</v>
      </c>
      <c r="DI950" s="30">
        <f t="shared" si="522"/>
        <v>0.5</v>
      </c>
      <c r="DJ950" s="31"/>
      <c r="DK950" s="32"/>
      <c r="DL950" s="15" t="s">
        <v>141</v>
      </c>
      <c r="DM950" s="15"/>
    </row>
    <row r="951" spans="3:119" ht="15.75" hidden="1" customHeight="1" x14ac:dyDescent="0.3">
      <c r="C951" t="s">
        <v>1006</v>
      </c>
      <c r="D951" s="15">
        <v>317</v>
      </c>
      <c r="E951" s="15" t="s">
        <v>132</v>
      </c>
      <c r="F951" s="15" t="s">
        <v>490</v>
      </c>
      <c r="G951" s="15">
        <v>-30.009484199999999</v>
      </c>
      <c r="H951" s="15">
        <v>-50.173273350000002</v>
      </c>
      <c r="I951" s="15" t="s">
        <v>134</v>
      </c>
      <c r="J951" s="15" t="s">
        <v>135</v>
      </c>
      <c r="K951" s="15" t="s">
        <v>136</v>
      </c>
      <c r="L951" s="15" t="s">
        <v>148</v>
      </c>
      <c r="M951" s="15">
        <v>70</v>
      </c>
      <c r="N951" s="15">
        <v>14</v>
      </c>
      <c r="O951" s="15">
        <v>0</v>
      </c>
      <c r="P951" s="15">
        <f t="shared" si="517"/>
        <v>140</v>
      </c>
      <c r="Q951" s="20">
        <v>2</v>
      </c>
      <c r="R951" s="16">
        <v>2.5</v>
      </c>
      <c r="S951" s="16">
        <v>7</v>
      </c>
      <c r="T951" s="15"/>
      <c r="U951" s="15"/>
      <c r="V951" s="15">
        <v>0</v>
      </c>
      <c r="W951" s="15">
        <v>2.5</v>
      </c>
      <c r="X951" s="15">
        <v>0</v>
      </c>
      <c r="Y951" s="15">
        <v>0</v>
      </c>
      <c r="Z951" s="15">
        <v>0</v>
      </c>
      <c r="AA951" s="15">
        <v>0</v>
      </c>
      <c r="AB951" s="15">
        <v>0</v>
      </c>
      <c r="AC951" s="15" t="s">
        <v>138</v>
      </c>
      <c r="AD951" s="15" t="s">
        <v>139</v>
      </c>
      <c r="AE951" s="15">
        <v>37.5</v>
      </c>
      <c r="AF951" s="15">
        <v>6.1</v>
      </c>
      <c r="AG951" s="15">
        <v>1</v>
      </c>
      <c r="AH951" s="15">
        <v>0.6</v>
      </c>
      <c r="AI951" s="15">
        <v>1.4</v>
      </c>
      <c r="AJ951" s="16">
        <f t="shared" si="487"/>
        <v>0.79999999999999993</v>
      </c>
      <c r="AK951" s="15"/>
      <c r="AL951" s="15"/>
      <c r="AM951" s="15" t="s">
        <v>140</v>
      </c>
      <c r="AN951" s="16">
        <f t="shared" si="488"/>
        <v>2</v>
      </c>
      <c r="AO951" s="16">
        <v>0</v>
      </c>
      <c r="AP951" s="16">
        <v>0</v>
      </c>
      <c r="AQ951" s="16">
        <v>0</v>
      </c>
      <c r="AR951" s="16">
        <v>0</v>
      </c>
      <c r="AS951" s="16">
        <v>0</v>
      </c>
      <c r="AT951" s="16" t="s">
        <v>135</v>
      </c>
      <c r="AU951" s="17">
        <f t="shared" si="489"/>
        <v>0</v>
      </c>
      <c r="AV951" s="17"/>
      <c r="AW951" s="17">
        <f>VLOOKUP(I951,ABNT5101!$I$3:$J$9,2)</f>
        <v>7.5</v>
      </c>
      <c r="AX951" s="17">
        <f>VLOOKUP(I951,ABNT5101!$I$3:$M$9,5)</f>
        <v>0.18</v>
      </c>
      <c r="AY951" s="131" t="str">
        <f>_xlfn.XLOOKUP(I951,ABNT5101!$I:$I,ABNT5101!$L:$L)</f>
        <v>-</v>
      </c>
      <c r="AZ951" s="131">
        <f>_xlfn.XLOOKUP(I951,ABNT5101!$I:$I,ABNT5101!M:M)</f>
        <v>0.18</v>
      </c>
      <c r="BA951" s="131" t="str">
        <f>_xlfn.XLOOKUP(I951,ABNT5101!$I:$I,ABNT5101!N:N)</f>
        <v>-</v>
      </c>
      <c r="BB951" s="131">
        <f>_xlfn.XLOOKUP(I951,ABNT5101!$I:$I,ABNT5101!O:O)</f>
        <v>16</v>
      </c>
      <c r="BC951" s="18" t="str">
        <f t="shared" si="490"/>
        <v>ATENDE</v>
      </c>
      <c r="BD951" s="19">
        <f t="shared" si="491"/>
        <v>0.37333333333333352</v>
      </c>
      <c r="BE951" s="19">
        <f t="shared" si="492"/>
        <v>0.22222222222222232</v>
      </c>
      <c r="BF951" s="19" t="str">
        <f t="shared" si="493"/>
        <v>-</v>
      </c>
      <c r="BG951" s="20">
        <v>10.3</v>
      </c>
      <c r="BH951" s="20">
        <v>0.22</v>
      </c>
      <c r="BI951" s="20"/>
      <c r="BJ951" s="20"/>
      <c r="BK951" s="21"/>
      <c r="BL951" s="20"/>
      <c r="BM951" s="18" t="str">
        <f t="shared" si="494"/>
        <v>ATENDE</v>
      </c>
      <c r="BN951" s="18" t="str">
        <f t="shared" si="495"/>
        <v>ATENDE</v>
      </c>
      <c r="BO951" s="18" t="str">
        <f t="shared" si="496"/>
        <v>ATENDE</v>
      </c>
      <c r="BP951" s="18" t="str">
        <f t="shared" si="497"/>
        <v>ATENDE</v>
      </c>
      <c r="BQ951" s="22" t="str">
        <f t="shared" si="498"/>
        <v>C5</v>
      </c>
      <c r="BR951" s="22" t="str">
        <f t="shared" si="524"/>
        <v>P6</v>
      </c>
      <c r="BS951" s="23">
        <f t="shared" si="499"/>
        <v>1.8766666666666669</v>
      </c>
      <c r="BT951" s="20">
        <v>8.6300000000000008</v>
      </c>
      <c r="BU951" s="20">
        <v>0.97</v>
      </c>
      <c r="BV951" s="132">
        <f>IF(BR951="-","-",_xlfn.XLOOKUP(BR951,ABNT5101!$B$4:$B$9,ABNT5101!$C$4:$C$9))</f>
        <v>3</v>
      </c>
      <c r="BW951" s="132">
        <f>IF(BR951="-","-",_xlfn.XLOOKUP(BR951,ABNT5101!$B$4:$B$9,ABNT5101!$D$4:$D$9))</f>
        <v>0.6</v>
      </c>
      <c r="BX951" s="18" t="str">
        <f t="shared" si="500"/>
        <v>ATENDE</v>
      </c>
      <c r="BY951" s="18" t="str">
        <f t="shared" si="501"/>
        <v>ATENDE</v>
      </c>
      <c r="BZ951" s="18" t="str">
        <f t="shared" si="502"/>
        <v>ATENDE</v>
      </c>
      <c r="CA951" s="22" t="s">
        <v>135</v>
      </c>
      <c r="CB951" s="23" t="e">
        <f t="shared" si="503"/>
        <v>#VALUE!</v>
      </c>
      <c r="CC951" s="22">
        <v>3.65</v>
      </c>
      <c r="CD951" s="22">
        <v>1.1299999999999999</v>
      </c>
      <c r="CE951" s="130" t="str">
        <f>IF(CA951="-","-",_xlfn.XLOOKUP(CA951,ABNT5101!$B$4:$B$9,ABNT5101!$C$4:$C$9))</f>
        <v>-</v>
      </c>
      <c r="CF951" s="130" t="str">
        <f>IF(CA951="-","-",_xlfn.XLOOKUP(CA951,ABNT5101!$B$4:$B$9,ABNT5101!$D$4:$D$9))</f>
        <v>-</v>
      </c>
      <c r="CG951" s="18" t="str">
        <f t="shared" si="504"/>
        <v>-</v>
      </c>
      <c r="CH951" s="18" t="str">
        <f t="shared" si="505"/>
        <v>-</v>
      </c>
      <c r="CI951" s="18" t="str">
        <f t="shared" si="506"/>
        <v>-</v>
      </c>
      <c r="CJ951" s="133" t="str">
        <f>_xlfn.XLOOKUP(CK951,'Banco de dados'!$B:$B,'Banco de dados'!$D:$D)</f>
        <v>SX LIGHTING</v>
      </c>
      <c r="CK951" s="25" t="s">
        <v>803</v>
      </c>
      <c r="CL951" s="24" t="str">
        <f>_xlfn.XLOOKUP(CK951,'Banco de dados'!$B:$B,'Banco de dados'!$E:$E)</f>
        <v>SXINEVO040K40L12CZF7PHF</v>
      </c>
      <c r="CM951" s="24"/>
      <c r="CN951" s="24" t="e">
        <f>IF(CM951="-","-",_xlfn.XLOOKUP(CM951,'Banco de dados'!$B:$B,'Banco de dados'!$E:$E))</f>
        <v>#N/A</v>
      </c>
      <c r="CO951" s="26">
        <f t="shared" si="518"/>
        <v>1</v>
      </c>
      <c r="CP951" s="24">
        <f>_xlfn.XLOOKUP(CK951,'Banco de dados'!$B:$B,'Banco de dados'!$H:$H)</f>
        <v>39</v>
      </c>
      <c r="CQ951" s="24">
        <f>_xlfn.XLOOKUP(CM951,'Banco de dados'!$B:$B,'Banco de dados'!$H:$H)</f>
        <v>0</v>
      </c>
      <c r="CR951" s="24">
        <f>_xlfn.XLOOKUP(CK951,'Banco de dados'!$B:$B,'Banco de dados'!$F:$F)</f>
        <v>6552</v>
      </c>
      <c r="CS951" s="24">
        <f>_xlfn.XLOOKUP(CM951,'Banco de dados'!$B:$B,'Banco de dados'!$F:$F)</f>
        <v>0</v>
      </c>
      <c r="CT951" s="25">
        <v>0</v>
      </c>
      <c r="CU951" s="25"/>
      <c r="CV951" s="24" t="str">
        <f>IF(AI951&lt;=0.5,"Curto I",IF(AND(AI951&gt;='Braços de IP'!$B$9,AI951&lt;='Braços de IP'!$D$9),'Braços de IP'!$E$9,IF(AND(AI951&gt;='Braços de IP'!$B$10,AI951&lt;='Braços de IP'!$D$10),'Braços de IP'!$E$10,IF(AND(AI951&gt;='Braços de IP'!$B$11,AI951&lt;='Braços de IP'!$D$11),'Braços de IP'!$E$11,IF(AND(AI951&gt;='Braços de IP'!$B$12,AI951&lt;='Braços de IP'!$D$12),'Braços de IP'!$E$12,IF(AND(AI951&gt;='Braços de IP'!$B$13,AI951&lt;='Braços de IP'!$D$13),'Braços de IP'!$E$13,IF(AND(AI951&gt;='Braços de IP'!$B$14,AI951&lt;='Braços de IP'!$D$14),'Braços de IP'!$E$14,"ERRO")))))))</f>
        <v>Curto II</v>
      </c>
      <c r="CW951" s="25"/>
      <c r="CX951" s="24" t="str">
        <f>IF($CW951="","",VLOOKUP($CW951,'Braços de IP'!$E$9:$I$15,2,0))</f>
        <v/>
      </c>
      <c r="CY951" s="27" t="str">
        <f>IF($CW951="","",VLOOKUP($CW951,'Braços de IP'!$E$9:$I$15,5,0))</f>
        <v/>
      </c>
      <c r="CZ951" s="24"/>
      <c r="DA951" s="24"/>
      <c r="DB951" s="24"/>
      <c r="DC951" s="24"/>
      <c r="DD951" s="24"/>
      <c r="DE951" s="24"/>
      <c r="DF951" s="28">
        <f t="shared" si="519"/>
        <v>39</v>
      </c>
      <c r="DG951" s="29">
        <f t="shared" si="520"/>
        <v>70</v>
      </c>
      <c r="DH951" s="28">
        <f t="shared" si="521"/>
        <v>109</v>
      </c>
      <c r="DI951" s="30">
        <f t="shared" si="522"/>
        <v>0.44285714285714284</v>
      </c>
      <c r="DJ951" s="31"/>
      <c r="DK951" s="32"/>
      <c r="DL951" s="15" t="s">
        <v>141</v>
      </c>
      <c r="DM951" s="15"/>
    </row>
    <row r="952" spans="3:119" ht="15.75" hidden="1" customHeight="1" x14ac:dyDescent="0.3">
      <c r="C952" t="s">
        <v>1006</v>
      </c>
      <c r="D952" s="15">
        <v>317</v>
      </c>
      <c r="E952" s="15" t="s">
        <v>132</v>
      </c>
      <c r="F952" s="15" t="s">
        <v>490</v>
      </c>
      <c r="G952" s="15">
        <v>-30.009484199999999</v>
      </c>
      <c r="H952" s="15">
        <v>-50.173273350000002</v>
      </c>
      <c r="I952" s="15" t="s">
        <v>134</v>
      </c>
      <c r="J952" s="15" t="s">
        <v>135</v>
      </c>
      <c r="K952" s="15" t="s">
        <v>136</v>
      </c>
      <c r="L952" s="15" t="s">
        <v>148</v>
      </c>
      <c r="M952" s="15">
        <v>70</v>
      </c>
      <c r="N952" s="15">
        <v>14</v>
      </c>
      <c r="O952" s="15">
        <v>0</v>
      </c>
      <c r="P952" s="15">
        <f t="shared" si="517"/>
        <v>140</v>
      </c>
      <c r="Q952" s="20">
        <v>2</v>
      </c>
      <c r="R952" s="16">
        <v>2.5</v>
      </c>
      <c r="S952" s="16">
        <v>7</v>
      </c>
      <c r="T952" s="15"/>
      <c r="U952" s="15"/>
      <c r="V952" s="15">
        <v>0</v>
      </c>
      <c r="W952" s="15">
        <v>2.5</v>
      </c>
      <c r="X952" s="15">
        <v>0</v>
      </c>
      <c r="Y952" s="15">
        <v>0</v>
      </c>
      <c r="Z952" s="15">
        <v>0</v>
      </c>
      <c r="AA952" s="15">
        <v>0</v>
      </c>
      <c r="AB952" s="15">
        <v>0</v>
      </c>
      <c r="AC952" s="15" t="s">
        <v>138</v>
      </c>
      <c r="AD952" s="15" t="s">
        <v>139</v>
      </c>
      <c r="AE952" s="15">
        <v>37.5</v>
      </c>
      <c r="AF952" s="15">
        <v>6.1</v>
      </c>
      <c r="AG952" s="15">
        <v>1</v>
      </c>
      <c r="AH952" s="15">
        <v>0.6</v>
      </c>
      <c r="AI952" s="15">
        <v>1.4</v>
      </c>
      <c r="AJ952" s="16">
        <f t="shared" si="487"/>
        <v>0.79999999999999993</v>
      </c>
      <c r="AK952" s="15"/>
      <c r="AL952" s="15"/>
      <c r="AM952" s="15" t="s">
        <v>140</v>
      </c>
      <c r="AN952" s="16">
        <f t="shared" si="488"/>
        <v>2</v>
      </c>
      <c r="AO952" s="16">
        <v>0</v>
      </c>
      <c r="AP952" s="16">
        <v>0</v>
      </c>
      <c r="AQ952" s="16">
        <v>0</v>
      </c>
      <c r="AR952" s="16">
        <v>0</v>
      </c>
      <c r="AS952" s="16">
        <v>0</v>
      </c>
      <c r="AT952" s="16" t="s">
        <v>135</v>
      </c>
      <c r="AU952" s="17">
        <f t="shared" si="489"/>
        <v>0</v>
      </c>
      <c r="AV952" s="17"/>
      <c r="AW952" s="17">
        <f>VLOOKUP(I952,ABNT5101!$I$3:$J$9,2)</f>
        <v>7.5</v>
      </c>
      <c r="AX952" s="17">
        <f>VLOOKUP(I952,ABNT5101!$I$3:$M$9,5)</f>
        <v>0.18</v>
      </c>
      <c r="AY952" s="131" t="str">
        <f>_xlfn.XLOOKUP(I952,ABNT5101!$I:$I,ABNT5101!$L:$L)</f>
        <v>-</v>
      </c>
      <c r="AZ952" s="131">
        <f>_xlfn.XLOOKUP(I952,ABNT5101!$I:$I,ABNT5101!M:M)</f>
        <v>0.18</v>
      </c>
      <c r="BA952" s="131" t="str">
        <f>_xlfn.XLOOKUP(I952,ABNT5101!$I:$I,ABNT5101!N:N)</f>
        <v>-</v>
      </c>
      <c r="BB952" s="131">
        <f>_xlfn.XLOOKUP(I952,ABNT5101!$I:$I,ABNT5101!O:O)</f>
        <v>16</v>
      </c>
      <c r="BC952" s="18" t="str">
        <f t="shared" si="490"/>
        <v>ATENDE</v>
      </c>
      <c r="BD952" s="19">
        <f t="shared" si="491"/>
        <v>0.14133333333333331</v>
      </c>
      <c r="BE952" s="19">
        <f t="shared" si="492"/>
        <v>0</v>
      </c>
      <c r="BF952" s="19" t="str">
        <f t="shared" si="493"/>
        <v>-</v>
      </c>
      <c r="BG952" s="20">
        <v>8.56</v>
      </c>
      <c r="BH952" s="20">
        <v>0.18</v>
      </c>
      <c r="BI952" s="20"/>
      <c r="BJ952" s="20"/>
      <c r="BK952" s="21"/>
      <c r="BL952" s="20"/>
      <c r="BM952" s="18" t="str">
        <f t="shared" si="494"/>
        <v>ATENDE</v>
      </c>
      <c r="BN952" s="18" t="str">
        <f t="shared" si="495"/>
        <v>ATENDE</v>
      </c>
      <c r="BO952" s="18" t="str">
        <f t="shared" si="496"/>
        <v>ATENDE</v>
      </c>
      <c r="BP952" s="18" t="str">
        <f t="shared" si="497"/>
        <v>ATENDE</v>
      </c>
      <c r="BQ952" s="22" t="str">
        <f t="shared" si="498"/>
        <v>C5</v>
      </c>
      <c r="BR952" s="22" t="str">
        <f t="shared" si="524"/>
        <v>P6</v>
      </c>
      <c r="BS952" s="23">
        <f t="shared" si="499"/>
        <v>1.2033333333333336</v>
      </c>
      <c r="BT952" s="20">
        <v>6.61</v>
      </c>
      <c r="BU952" s="20">
        <v>0.9</v>
      </c>
      <c r="BV952" s="132">
        <f>IF(BR952="-","-",_xlfn.XLOOKUP(BR952,ABNT5101!$B$4:$B$9,ABNT5101!$C$4:$C$9))</f>
        <v>3</v>
      </c>
      <c r="BW952" s="132">
        <f>IF(BR952="-","-",_xlfn.XLOOKUP(BR952,ABNT5101!$B$4:$B$9,ABNT5101!$D$4:$D$9))</f>
        <v>0.6</v>
      </c>
      <c r="BX952" s="18" t="str">
        <f t="shared" si="500"/>
        <v>ATENDE</v>
      </c>
      <c r="BY952" s="18" t="str">
        <f t="shared" si="501"/>
        <v>ATENDE</v>
      </c>
      <c r="BZ952" s="18" t="str">
        <f t="shared" si="502"/>
        <v>ATENDE</v>
      </c>
      <c r="CA952" s="22" t="s">
        <v>135</v>
      </c>
      <c r="CB952" s="23" t="e">
        <f t="shared" si="503"/>
        <v>#VALUE!</v>
      </c>
      <c r="CC952" s="22">
        <v>3.16</v>
      </c>
      <c r="CD952" s="22">
        <v>1.23</v>
      </c>
      <c r="CE952" s="130" t="str">
        <f>IF(CA952="-","-",_xlfn.XLOOKUP(CA952,ABNT5101!$B$4:$B$9,ABNT5101!$C$4:$C$9))</f>
        <v>-</v>
      </c>
      <c r="CF952" s="130" t="str">
        <f>IF(CA952="-","-",_xlfn.XLOOKUP(CA952,ABNT5101!$B$4:$B$9,ABNT5101!$D$4:$D$9))</f>
        <v>-</v>
      </c>
      <c r="CG952" s="18" t="str">
        <f t="shared" si="504"/>
        <v>-</v>
      </c>
      <c r="CH952" s="18" t="str">
        <f t="shared" si="505"/>
        <v>-</v>
      </c>
      <c r="CI952" s="18" t="str">
        <f t="shared" si="506"/>
        <v>-</v>
      </c>
      <c r="CJ952" s="133" t="str">
        <f>_xlfn.XLOOKUP(CK952,'Banco de dados'!$B:$B,'Banco de dados'!$D:$D)</f>
        <v>TECNOWATT</v>
      </c>
      <c r="CK952" s="25" t="s">
        <v>824</v>
      </c>
      <c r="CL952" s="24" t="str">
        <f>_xlfn.XLOOKUP(CK952,'Banco de dados'!$B:$B,'Banco de dados'!$E:$E)</f>
        <v>SIGSAGPTLRRSSNDL_30W_38IBBRS
1-10C1MUN6.5</v>
      </c>
      <c r="CM952" s="24"/>
      <c r="CN952" s="24" t="e">
        <f>IF(CM952="-","-",_xlfn.XLOOKUP(CM952,'Banco de dados'!$B:$B,'Banco de dados'!$E:$E))</f>
        <v>#N/A</v>
      </c>
      <c r="CO952" s="26">
        <f t="shared" si="518"/>
        <v>1</v>
      </c>
      <c r="CP952" s="24">
        <f>_xlfn.XLOOKUP(CK952,'Banco de dados'!$B:$B,'Banco de dados'!$H:$H)</f>
        <v>30</v>
      </c>
      <c r="CQ952" s="24">
        <f>_xlfn.XLOOKUP(CM952,'Banco de dados'!$B:$B,'Banco de dados'!$H:$H)</f>
        <v>0</v>
      </c>
      <c r="CR952" s="24">
        <f>_xlfn.XLOOKUP(CK952,'Banco de dados'!$B:$B,'Banco de dados'!$F:$F)</f>
        <v>5266</v>
      </c>
      <c r="CS952" s="24">
        <f>_xlfn.XLOOKUP(CM952,'Banco de dados'!$B:$B,'Banco de dados'!$F:$F)</f>
        <v>0</v>
      </c>
      <c r="CT952" s="25">
        <v>0</v>
      </c>
      <c r="CU952" s="25">
        <v>2</v>
      </c>
      <c r="CV952" s="24" t="str">
        <f>IF(AI952&lt;=0.5,"Curto I",IF(AND(AI952&gt;='Braços de IP'!$B$9,AI952&lt;='Braços de IP'!$D$9),'Braços de IP'!$E$9,IF(AND(AI952&gt;='Braços de IP'!$B$10,AI952&lt;='Braços de IP'!$D$10),'Braços de IP'!$E$10,IF(AND(AI952&gt;='Braços de IP'!$B$11,AI952&lt;='Braços de IP'!$D$11),'Braços de IP'!$E$11,IF(AND(AI952&gt;='Braços de IP'!$B$12,AI952&lt;='Braços de IP'!$D$12),'Braços de IP'!$E$12,IF(AND(AI952&gt;='Braços de IP'!$B$13,AI952&lt;='Braços de IP'!$D$13),'Braços de IP'!$E$13,IF(AND(AI952&gt;='Braços de IP'!$B$14,AI952&lt;='Braços de IP'!$D$14),'Braços de IP'!$E$14,"ERRO")))))))</f>
        <v>Curto II</v>
      </c>
      <c r="CW952" s="25"/>
      <c r="CX952" s="24" t="str">
        <f>IF($CW952="","",VLOOKUP($CW952,'Braços de IP'!$E$9:$I$15,2,0))</f>
        <v/>
      </c>
      <c r="CY952" s="27" t="str">
        <f>IF($CW952="","",VLOOKUP($CW952,'Braços de IP'!$E$9:$I$15,5,0))</f>
        <v/>
      </c>
      <c r="CZ952" s="24"/>
      <c r="DA952" s="24"/>
      <c r="DB952" s="24"/>
      <c r="DC952" s="24"/>
      <c r="DD952" s="24"/>
      <c r="DE952" s="24"/>
      <c r="DF952" s="28">
        <f t="shared" si="519"/>
        <v>30</v>
      </c>
      <c r="DG952" s="29">
        <f t="shared" si="520"/>
        <v>70</v>
      </c>
      <c r="DH952" s="28">
        <f t="shared" si="521"/>
        <v>100</v>
      </c>
      <c r="DI952" s="30">
        <f t="shared" si="522"/>
        <v>0.5714285714285714</v>
      </c>
      <c r="DJ952" s="31"/>
      <c r="DK952" s="32"/>
      <c r="DL952" s="15" t="s">
        <v>141</v>
      </c>
      <c r="DM952" s="15"/>
    </row>
    <row r="953" spans="3:119" ht="15.75" hidden="1" customHeight="1" x14ac:dyDescent="0.3">
      <c r="C953" t="s">
        <v>1006</v>
      </c>
      <c r="D953" s="15">
        <v>318</v>
      </c>
      <c r="E953" s="15" t="s">
        <v>164</v>
      </c>
      <c r="F953" s="15" t="s">
        <v>491</v>
      </c>
      <c r="G953" s="15">
        <v>-29.999595450000001</v>
      </c>
      <c r="H953" s="15">
        <v>-50.180046769999997</v>
      </c>
      <c r="I953" s="15" t="s">
        <v>134</v>
      </c>
      <c r="J953" s="15" t="s">
        <v>135</v>
      </c>
      <c r="K953" s="15">
        <v>0</v>
      </c>
      <c r="L953" s="15" t="s">
        <v>148</v>
      </c>
      <c r="M953" s="15">
        <v>150</v>
      </c>
      <c r="N953" s="15">
        <v>22</v>
      </c>
      <c r="O953" s="15">
        <v>0</v>
      </c>
      <c r="P953" s="15">
        <f t="shared" si="517"/>
        <v>600</v>
      </c>
      <c r="Q953" s="20">
        <v>2</v>
      </c>
      <c r="R953" s="16">
        <v>0</v>
      </c>
      <c r="S953" s="16">
        <v>6</v>
      </c>
      <c r="T953" s="15"/>
      <c r="U953" s="15"/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>
        <v>0</v>
      </c>
      <c r="AB953" s="15">
        <v>0</v>
      </c>
      <c r="AC953" s="15" t="s">
        <v>138</v>
      </c>
      <c r="AD953" s="15" t="s">
        <v>139</v>
      </c>
      <c r="AE953" s="15">
        <v>28.8</v>
      </c>
      <c r="AF953" s="15">
        <v>7.5</v>
      </c>
      <c r="AG953" s="15">
        <v>2</v>
      </c>
      <c r="AH953" s="15">
        <v>0.8</v>
      </c>
      <c r="AI953" s="15">
        <v>1.5</v>
      </c>
      <c r="AJ953" s="16">
        <f t="shared" si="487"/>
        <v>0.7</v>
      </c>
      <c r="AK953" s="15"/>
      <c r="AL953" s="15"/>
      <c r="AM953" s="15" t="s">
        <v>140</v>
      </c>
      <c r="AN953" s="16">
        <f t="shared" si="488"/>
        <v>4</v>
      </c>
      <c r="AO953" s="16">
        <v>0</v>
      </c>
      <c r="AP953" s="16">
        <v>0</v>
      </c>
      <c r="AQ953" s="16">
        <v>0</v>
      </c>
      <c r="AR953" s="16">
        <v>0</v>
      </c>
      <c r="AS953" s="16">
        <v>0</v>
      </c>
      <c r="AT953" s="16" t="s">
        <v>135</v>
      </c>
      <c r="AU953" s="17">
        <f t="shared" si="489"/>
        <v>0</v>
      </c>
      <c r="AV953" s="17"/>
      <c r="AW953" s="17">
        <f>VLOOKUP(I953,ABNT5101!$I$3:$J$9,2)</f>
        <v>7.5</v>
      </c>
      <c r="AX953" s="17">
        <f>VLOOKUP(I953,ABNT5101!$I$3:$M$9,5)</f>
        <v>0.18</v>
      </c>
      <c r="AY953" s="131" t="str">
        <f>_xlfn.XLOOKUP(I953,ABNT5101!$I:$I,ABNT5101!$L:$L)</f>
        <v>-</v>
      </c>
      <c r="AZ953" s="131">
        <f>_xlfn.XLOOKUP(I953,ABNT5101!$I:$I,ABNT5101!M:M)</f>
        <v>0.18</v>
      </c>
      <c r="BA953" s="131" t="str">
        <f>_xlfn.XLOOKUP(I953,ABNT5101!$I:$I,ABNT5101!N:N)</f>
        <v>-</v>
      </c>
      <c r="BB953" s="131">
        <f>_xlfn.XLOOKUP(I953,ABNT5101!$I:$I,ABNT5101!O:O)</f>
        <v>16</v>
      </c>
      <c r="BC953" s="18" t="str">
        <f t="shared" si="490"/>
        <v>ATENDE</v>
      </c>
      <c r="BD953" s="19">
        <f t="shared" si="491"/>
        <v>8.666666666666667E-2</v>
      </c>
      <c r="BE953" s="19">
        <f t="shared" si="492"/>
        <v>1.9444444444444446</v>
      </c>
      <c r="BF953" s="19" t="str">
        <f t="shared" si="493"/>
        <v>-</v>
      </c>
      <c r="BG953" s="20">
        <v>8.15</v>
      </c>
      <c r="BH953" s="20">
        <v>0.53</v>
      </c>
      <c r="BI953" s="20"/>
      <c r="BJ953" s="20"/>
      <c r="BK953" s="21"/>
      <c r="BL953" s="20"/>
      <c r="BM953" s="18" t="str">
        <f t="shared" si="494"/>
        <v>ATENDE</v>
      </c>
      <c r="BN953" s="18" t="str">
        <f t="shared" si="495"/>
        <v>ATENDE</v>
      </c>
      <c r="BO953" s="18" t="str">
        <f t="shared" si="496"/>
        <v>ATENDE</v>
      </c>
      <c r="BP953" s="18" t="str">
        <f t="shared" si="497"/>
        <v>ATENDE</v>
      </c>
      <c r="BQ953" s="22" t="str">
        <f t="shared" si="498"/>
        <v>C5</v>
      </c>
      <c r="BR953" s="22" t="s">
        <v>135</v>
      </c>
      <c r="BS953" s="23" t="e">
        <f t="shared" si="499"/>
        <v>#VALUE!</v>
      </c>
      <c r="BT953" s="20"/>
      <c r="BU953" s="20"/>
      <c r="BV953" s="132" t="str">
        <f>IF(BR953="-","-",_xlfn.XLOOKUP(BR953,ABNT5101!$B$4:$B$9,ABNT5101!$C$4:$C$9))</f>
        <v>-</v>
      </c>
      <c r="BW953" s="132" t="str">
        <f>IF(BR953="-","-",_xlfn.XLOOKUP(BR953,ABNT5101!$B$4:$B$9,ABNT5101!$D$4:$D$9))</f>
        <v>-</v>
      </c>
      <c r="BX953" s="18" t="str">
        <f t="shared" si="500"/>
        <v>-</v>
      </c>
      <c r="BY953" s="18" t="str">
        <f t="shared" si="501"/>
        <v>-</v>
      </c>
      <c r="BZ953" s="18" t="str">
        <f t="shared" si="502"/>
        <v>-</v>
      </c>
      <c r="CA953" s="22" t="s">
        <v>135</v>
      </c>
      <c r="CB953" s="23" t="e">
        <f t="shared" si="503"/>
        <v>#VALUE!</v>
      </c>
      <c r="CC953" s="22"/>
      <c r="CD953" s="22"/>
      <c r="CE953" s="130" t="str">
        <f>IF(CA953="-","-",_xlfn.XLOOKUP(CA953,ABNT5101!$B$4:$B$9,ABNT5101!$C$4:$C$9))</f>
        <v>-</v>
      </c>
      <c r="CF953" s="130" t="str">
        <f>IF(CA953="-","-",_xlfn.XLOOKUP(CA953,ABNT5101!$B$4:$B$9,ABNT5101!$D$4:$D$9))</f>
        <v>-</v>
      </c>
      <c r="CG953" s="18" t="str">
        <f t="shared" si="504"/>
        <v>-</v>
      </c>
      <c r="CH953" s="18" t="str">
        <f t="shared" si="505"/>
        <v>-</v>
      </c>
      <c r="CI953" s="18" t="str">
        <f t="shared" si="506"/>
        <v>-</v>
      </c>
      <c r="CJ953" s="133" t="str">
        <f>_xlfn.XLOOKUP(CK953,'Banco de dados'!$B:$B,'Banco de dados'!$D:$D)</f>
        <v>LEDSTAR</v>
      </c>
      <c r="CK953" s="25" t="s">
        <v>707</v>
      </c>
      <c r="CL953" s="24" t="str">
        <f>_xlfn.XLOOKUP(CK953,'Banco de dados'!$B:$B,'Banco de dados'!$E:$E)</f>
        <v>LUM LED SL VT 9.1 28W</v>
      </c>
      <c r="CM953" s="24"/>
      <c r="CN953" s="24" t="e">
        <f>IF(CM953="-","-",_xlfn.XLOOKUP(CM953,'Banco de dados'!$B:$B,'Banco de dados'!$E:$E))</f>
        <v>#N/A</v>
      </c>
      <c r="CO953" s="26">
        <f t="shared" si="518"/>
        <v>2</v>
      </c>
      <c r="CP953" s="24">
        <f>_xlfn.XLOOKUP(CK953,'Banco de dados'!$B:$B,'Banco de dados'!$H:$H)</f>
        <v>28</v>
      </c>
      <c r="CQ953" s="24">
        <f>_xlfn.XLOOKUP(CM953,'Banco de dados'!$B:$B,'Banco de dados'!$H:$H)</f>
        <v>0</v>
      </c>
      <c r="CR953" s="24">
        <f>_xlfn.XLOOKUP(CK953,'Banco de dados'!$B:$B,'Banco de dados'!$F:$F)</f>
        <v>4927.3500000000004</v>
      </c>
      <c r="CS953" s="24">
        <f>_xlfn.XLOOKUP(CM953,'Banco de dados'!$B:$B,'Banco de dados'!$F:$F)</f>
        <v>0</v>
      </c>
      <c r="CT953" s="25">
        <v>0</v>
      </c>
      <c r="CU953" s="25"/>
      <c r="CV953" s="24" t="str">
        <f>IF(AI953&lt;=0.5,"Curto I",IF(AND(AI953&gt;='Braços de IP'!$B$9,AI953&lt;='Braços de IP'!$D$9),'Braços de IP'!$E$9,IF(AND(AI953&gt;='Braços de IP'!$B$10,AI953&lt;='Braços de IP'!$D$10),'Braços de IP'!$E$10,IF(AND(AI953&gt;='Braços de IP'!$B$11,AI953&lt;='Braços de IP'!$D$11),'Braços de IP'!$E$11,IF(AND(AI953&gt;='Braços de IP'!$B$12,AI953&lt;='Braços de IP'!$D$12),'Braços de IP'!$E$12,IF(AND(AI953&gt;='Braços de IP'!$B$13,AI953&lt;='Braços de IP'!$D$13),'Braços de IP'!$E$13,IF(AND(AI953&gt;='Braços de IP'!$B$14,AI953&lt;='Braços de IP'!$D$14),'Braços de IP'!$E$14,"ERRO")))))))</f>
        <v>Curto II</v>
      </c>
      <c r="CW953" s="25"/>
      <c r="CX953" s="24" t="str">
        <f>IF($CW953="","",VLOOKUP($CW953,'Braços de IP'!$E$9:$I$15,2,0))</f>
        <v/>
      </c>
      <c r="CY953" s="27" t="str">
        <f>IF($CW953="","",VLOOKUP($CW953,'Braços de IP'!$E$9:$I$15,5,0))</f>
        <v/>
      </c>
      <c r="CZ953" s="24"/>
      <c r="DA953" s="24"/>
      <c r="DB953" s="24"/>
      <c r="DC953" s="24"/>
      <c r="DD953" s="24"/>
      <c r="DE953" s="24"/>
      <c r="DF953" s="28">
        <f t="shared" si="519"/>
        <v>28</v>
      </c>
      <c r="DG953" s="29">
        <f t="shared" si="520"/>
        <v>150</v>
      </c>
      <c r="DH953" s="28">
        <f t="shared" si="521"/>
        <v>356</v>
      </c>
      <c r="DI953" s="30">
        <f t="shared" si="522"/>
        <v>0.81333333333333335</v>
      </c>
      <c r="DJ953" s="31"/>
      <c r="DK953" s="32"/>
      <c r="DL953" s="15" t="s">
        <v>141</v>
      </c>
      <c r="DM953" s="15"/>
    </row>
    <row r="954" spans="3:119" ht="15.75" hidden="1" customHeight="1" x14ac:dyDescent="0.3">
      <c r="C954" t="s">
        <v>1006</v>
      </c>
      <c r="D954" s="15">
        <v>318</v>
      </c>
      <c r="E954" s="15" t="s">
        <v>164</v>
      </c>
      <c r="F954" s="15" t="s">
        <v>491</v>
      </c>
      <c r="G954" s="15">
        <v>-29.999595450000001</v>
      </c>
      <c r="H954" s="15">
        <v>-50.180046769999997</v>
      </c>
      <c r="I954" s="15" t="s">
        <v>134</v>
      </c>
      <c r="J954" s="15" t="s">
        <v>135</v>
      </c>
      <c r="K954" s="15">
        <v>0</v>
      </c>
      <c r="L954" s="15" t="s">
        <v>148</v>
      </c>
      <c r="M954" s="15">
        <v>150</v>
      </c>
      <c r="N954" s="15">
        <v>22</v>
      </c>
      <c r="O954" s="15">
        <v>0</v>
      </c>
      <c r="P954" s="15">
        <f t="shared" si="517"/>
        <v>600</v>
      </c>
      <c r="Q954" s="20">
        <v>2</v>
      </c>
      <c r="R954" s="16">
        <v>0</v>
      </c>
      <c r="S954" s="16">
        <v>6</v>
      </c>
      <c r="T954" s="15"/>
      <c r="U954" s="15"/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 t="s">
        <v>138</v>
      </c>
      <c r="AD954" s="15" t="s">
        <v>139</v>
      </c>
      <c r="AE954" s="15">
        <v>28.8</v>
      </c>
      <c r="AF954" s="15">
        <v>7.5</v>
      </c>
      <c r="AG954" s="15">
        <v>2</v>
      </c>
      <c r="AH954" s="15">
        <v>0.8</v>
      </c>
      <c r="AI954" s="15">
        <v>1.5</v>
      </c>
      <c r="AJ954" s="16">
        <f t="shared" si="487"/>
        <v>0.7</v>
      </c>
      <c r="AK954" s="15"/>
      <c r="AL954" s="15"/>
      <c r="AM954" s="15" t="s">
        <v>140</v>
      </c>
      <c r="AN954" s="16">
        <f t="shared" si="488"/>
        <v>4</v>
      </c>
      <c r="AO954" s="16">
        <v>0</v>
      </c>
      <c r="AP954" s="16">
        <v>0</v>
      </c>
      <c r="AQ954" s="16">
        <v>0</v>
      </c>
      <c r="AR954" s="16">
        <v>0</v>
      </c>
      <c r="AS954" s="16">
        <v>0</v>
      </c>
      <c r="AT954" s="16" t="s">
        <v>135</v>
      </c>
      <c r="AU954" s="17">
        <f t="shared" si="489"/>
        <v>0</v>
      </c>
      <c r="AV954" s="17"/>
      <c r="AW954" s="17">
        <f>VLOOKUP(I954,ABNT5101!$I$3:$J$9,2)</f>
        <v>7.5</v>
      </c>
      <c r="AX954" s="17">
        <f>VLOOKUP(I954,ABNT5101!$I$3:$M$9,5)</f>
        <v>0.18</v>
      </c>
      <c r="AY954" s="131" t="str">
        <f>_xlfn.XLOOKUP(I954,ABNT5101!$I:$I,ABNT5101!$L:$L)</f>
        <v>-</v>
      </c>
      <c r="AZ954" s="131">
        <f>_xlfn.XLOOKUP(I954,ABNT5101!$I:$I,ABNT5101!M:M)</f>
        <v>0.18</v>
      </c>
      <c r="BA954" s="131" t="str">
        <f>_xlfn.XLOOKUP(I954,ABNT5101!$I:$I,ABNT5101!N:N)</f>
        <v>-</v>
      </c>
      <c r="BB954" s="131">
        <f>_xlfn.XLOOKUP(I954,ABNT5101!$I:$I,ABNT5101!O:O)</f>
        <v>16</v>
      </c>
      <c r="BC954" s="18" t="str">
        <f t="shared" si="490"/>
        <v>ATENDE</v>
      </c>
      <c r="BD954" s="19">
        <f t="shared" si="491"/>
        <v>0.35333333333333328</v>
      </c>
      <c r="BE954" s="19">
        <f t="shared" si="492"/>
        <v>3.1111111111111116</v>
      </c>
      <c r="BF954" s="19" t="str">
        <f t="shared" si="493"/>
        <v>-</v>
      </c>
      <c r="BG954" s="20">
        <v>10.15</v>
      </c>
      <c r="BH954" s="20">
        <v>0.74</v>
      </c>
      <c r="BI954" s="20"/>
      <c r="BJ954" s="20"/>
      <c r="BK954" s="21"/>
      <c r="BL954" s="20"/>
      <c r="BM954" s="18" t="str">
        <f t="shared" si="494"/>
        <v>ATENDE</v>
      </c>
      <c r="BN954" s="18" t="str">
        <f t="shared" si="495"/>
        <v>ATENDE</v>
      </c>
      <c r="BO954" s="18" t="str">
        <f t="shared" si="496"/>
        <v>ATENDE</v>
      </c>
      <c r="BP954" s="18" t="str">
        <f t="shared" si="497"/>
        <v>ATENDE</v>
      </c>
      <c r="BQ954" s="22" t="str">
        <f t="shared" si="498"/>
        <v>C5</v>
      </c>
      <c r="BR954" s="22" t="s">
        <v>135</v>
      </c>
      <c r="BS954" s="23" t="e">
        <f t="shared" si="499"/>
        <v>#VALUE!</v>
      </c>
      <c r="BT954" s="20"/>
      <c r="BU954" s="20"/>
      <c r="BV954" s="132" t="str">
        <f>IF(BR954="-","-",_xlfn.XLOOKUP(BR954,ABNT5101!$B$4:$B$9,ABNT5101!$C$4:$C$9))</f>
        <v>-</v>
      </c>
      <c r="BW954" s="132" t="str">
        <f>IF(BR954="-","-",_xlfn.XLOOKUP(BR954,ABNT5101!$B$4:$B$9,ABNT5101!$D$4:$D$9))</f>
        <v>-</v>
      </c>
      <c r="BX954" s="18" t="str">
        <f t="shared" si="500"/>
        <v>-</v>
      </c>
      <c r="BY954" s="18" t="str">
        <f t="shared" si="501"/>
        <v>-</v>
      </c>
      <c r="BZ954" s="18" t="str">
        <f t="shared" si="502"/>
        <v>-</v>
      </c>
      <c r="CA954" s="22" t="s">
        <v>135</v>
      </c>
      <c r="CB954" s="23" t="e">
        <f t="shared" si="503"/>
        <v>#VALUE!</v>
      </c>
      <c r="CC954" s="22"/>
      <c r="CD954" s="22"/>
      <c r="CE954" s="130" t="str">
        <f>IF(CA954="-","-",_xlfn.XLOOKUP(CA954,ABNT5101!$B$4:$B$9,ABNT5101!$C$4:$C$9))</f>
        <v>-</v>
      </c>
      <c r="CF954" s="130" t="str">
        <f>IF(CA954="-","-",_xlfn.XLOOKUP(CA954,ABNT5101!$B$4:$B$9,ABNT5101!$D$4:$D$9))</f>
        <v>-</v>
      </c>
      <c r="CG954" s="18" t="str">
        <f t="shared" si="504"/>
        <v>-</v>
      </c>
      <c r="CH954" s="18" t="str">
        <f t="shared" si="505"/>
        <v>-</v>
      </c>
      <c r="CI954" s="18" t="str">
        <f t="shared" si="506"/>
        <v>-</v>
      </c>
      <c r="CJ954" s="133" t="str">
        <f>_xlfn.XLOOKUP(CK954,'Banco de dados'!$B:$B,'Banco de dados'!$D:$D)</f>
        <v>SX LIGHTING</v>
      </c>
      <c r="CK954" s="25" t="s">
        <v>801</v>
      </c>
      <c r="CL954" s="24" t="str">
        <f>_xlfn.XLOOKUP(CK954,'Banco de dados'!$B:$B,'Banco de dados'!$E:$E)</f>
        <v>SXINEVO030K40L12CZF7PHF</v>
      </c>
      <c r="CM954" s="24"/>
      <c r="CN954" s="24" t="e">
        <f>IF(CM954="-","-",_xlfn.XLOOKUP(CM954,'Banco de dados'!$B:$B,'Banco de dados'!$E:$E))</f>
        <v>#N/A</v>
      </c>
      <c r="CO954" s="26">
        <f t="shared" si="518"/>
        <v>2</v>
      </c>
      <c r="CP954" s="24">
        <f>_xlfn.XLOOKUP(CK954,'Banco de dados'!$B:$B,'Banco de dados'!$H:$H)</f>
        <v>31</v>
      </c>
      <c r="CQ954" s="24" t="e">
        <f>_xlfn.XLOOKUP(CM954,'Banco de dados'!$B:$B,'Banco de dados'!$H:$H)</f>
        <v>#N/A</v>
      </c>
      <c r="CR954" s="24">
        <f>_xlfn.XLOOKUP(CK954,'Banco de dados'!$B:$B,'Banco de dados'!$F:$F)</f>
        <v>5270</v>
      </c>
      <c r="CS954" s="24">
        <f>_xlfn.XLOOKUP(CM954,'Banco de dados'!$B:$B,'Banco de dados'!$F:$F)</f>
        <v>0</v>
      </c>
      <c r="CT954" s="25">
        <v>0</v>
      </c>
      <c r="CU954" s="25"/>
      <c r="CV954" s="24" t="str">
        <f>IF(AI954&lt;=0.5,"Curto I",IF(AND(AI954&gt;='Braços de IP'!$B$9,AI954&lt;='Braços de IP'!$D$9),'Braços de IP'!$E$9,IF(AND(AI954&gt;='Braços de IP'!$B$10,AI954&lt;='Braços de IP'!$D$10),'Braços de IP'!$E$10,IF(AND(AI954&gt;='Braços de IP'!$B$11,AI954&lt;='Braços de IP'!$D$11),'Braços de IP'!$E$11,IF(AND(AI954&gt;='Braços de IP'!$B$12,AI954&lt;='Braços de IP'!$D$12),'Braços de IP'!$E$12,IF(AND(AI954&gt;='Braços de IP'!$B$13,AI954&lt;='Braços de IP'!$D$13),'Braços de IP'!$E$13,IF(AND(AI954&gt;='Braços de IP'!$B$14,AI954&lt;='Braços de IP'!$D$14),'Braços de IP'!$E$14,"ERRO")))))))</f>
        <v>Curto II</v>
      </c>
      <c r="CW954" s="25"/>
      <c r="CX954" s="24" t="str">
        <f>IF($CW954="","",VLOOKUP($CW954,'Braços de IP'!$E$9:$I$15,2,0))</f>
        <v/>
      </c>
      <c r="CY954" s="27" t="str">
        <f>IF($CW954="","",VLOOKUP($CW954,'Braços de IP'!$E$9:$I$15,5,0))</f>
        <v/>
      </c>
      <c r="CZ954" s="24"/>
      <c r="DA954" s="24"/>
      <c r="DB954" s="24"/>
      <c r="DC954" s="24"/>
      <c r="DD954" s="24"/>
      <c r="DE954" s="24"/>
      <c r="DF954" s="28">
        <f t="shared" si="519"/>
        <v>31</v>
      </c>
      <c r="DG954" s="29">
        <f t="shared" si="520"/>
        <v>150</v>
      </c>
      <c r="DH954" s="28">
        <f t="shared" si="521"/>
        <v>362</v>
      </c>
      <c r="DI954" s="30">
        <f t="shared" si="522"/>
        <v>0.79333333333333333</v>
      </c>
      <c r="DJ954" s="31"/>
      <c r="DK954" s="32"/>
      <c r="DL954" s="15" t="s">
        <v>141</v>
      </c>
      <c r="DM954" s="15"/>
    </row>
    <row r="955" spans="3:119" ht="15.75" hidden="1" customHeight="1" x14ac:dyDescent="0.3">
      <c r="C955" t="s">
        <v>1006</v>
      </c>
      <c r="D955" s="15">
        <v>318</v>
      </c>
      <c r="E955" s="15" t="s">
        <v>164</v>
      </c>
      <c r="F955" s="15" t="s">
        <v>491</v>
      </c>
      <c r="G955" s="15">
        <v>-29.999595450000001</v>
      </c>
      <c r="H955" s="15">
        <v>-50.180046769999997</v>
      </c>
      <c r="I955" s="15" t="s">
        <v>134</v>
      </c>
      <c r="J955" s="15" t="s">
        <v>135</v>
      </c>
      <c r="K955" s="15">
        <v>0</v>
      </c>
      <c r="L955" s="15" t="s">
        <v>148</v>
      </c>
      <c r="M955" s="15">
        <v>150</v>
      </c>
      <c r="N955" s="15">
        <v>22</v>
      </c>
      <c r="O955" s="15">
        <v>0</v>
      </c>
      <c r="P955" s="15">
        <f t="shared" si="517"/>
        <v>600</v>
      </c>
      <c r="Q955" s="20">
        <v>2</v>
      </c>
      <c r="R955" s="16">
        <v>0</v>
      </c>
      <c r="S955" s="16">
        <v>6</v>
      </c>
      <c r="T955" s="15"/>
      <c r="U955" s="15"/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>
        <v>0</v>
      </c>
      <c r="AB955" s="15">
        <v>0</v>
      </c>
      <c r="AC955" s="15" t="s">
        <v>138</v>
      </c>
      <c r="AD955" s="15" t="s">
        <v>139</v>
      </c>
      <c r="AE955" s="15">
        <v>28.8</v>
      </c>
      <c r="AF955" s="15">
        <v>7.5</v>
      </c>
      <c r="AG955" s="15">
        <v>2</v>
      </c>
      <c r="AH955" s="15">
        <v>0.8</v>
      </c>
      <c r="AI955" s="15">
        <v>1.5</v>
      </c>
      <c r="AJ955" s="16">
        <f t="shared" si="487"/>
        <v>0.7</v>
      </c>
      <c r="AK955" s="15"/>
      <c r="AL955" s="15"/>
      <c r="AM955" s="15" t="s">
        <v>140</v>
      </c>
      <c r="AN955" s="16">
        <f t="shared" si="488"/>
        <v>4</v>
      </c>
      <c r="AO955" s="16">
        <v>0</v>
      </c>
      <c r="AP955" s="16">
        <v>0</v>
      </c>
      <c r="AQ955" s="16">
        <v>0</v>
      </c>
      <c r="AR955" s="16">
        <v>0</v>
      </c>
      <c r="AS955" s="16">
        <v>0</v>
      </c>
      <c r="AT955" s="16" t="s">
        <v>135</v>
      </c>
      <c r="AU955" s="17">
        <f t="shared" si="489"/>
        <v>0</v>
      </c>
      <c r="AV955" s="17"/>
      <c r="AW955" s="17">
        <f>VLOOKUP(I955,ABNT5101!$I$3:$J$9,2)</f>
        <v>7.5</v>
      </c>
      <c r="AX955" s="17">
        <f>VLOOKUP(I955,ABNT5101!$I$3:$M$9,5)</f>
        <v>0.18</v>
      </c>
      <c r="AY955" s="131" t="str">
        <f>_xlfn.XLOOKUP(I955,ABNT5101!$I:$I,ABNT5101!$L:$L)</f>
        <v>-</v>
      </c>
      <c r="AZ955" s="131">
        <f>_xlfn.XLOOKUP(I955,ABNT5101!$I:$I,ABNT5101!M:M)</f>
        <v>0.18</v>
      </c>
      <c r="BA955" s="131" t="str">
        <f>_xlfn.XLOOKUP(I955,ABNT5101!$I:$I,ABNT5101!N:N)</f>
        <v>-</v>
      </c>
      <c r="BB955" s="131">
        <f>_xlfn.XLOOKUP(I955,ABNT5101!$I:$I,ABNT5101!O:O)</f>
        <v>16</v>
      </c>
      <c r="BC955" s="18" t="str">
        <f t="shared" si="490"/>
        <v>ATENDE</v>
      </c>
      <c r="BD955" s="19">
        <f t="shared" si="491"/>
        <v>0.35333333333333328</v>
      </c>
      <c r="BE955" s="19">
        <f t="shared" si="492"/>
        <v>2.8888888888888888</v>
      </c>
      <c r="BF955" s="19" t="str">
        <f t="shared" si="493"/>
        <v>-</v>
      </c>
      <c r="BG955" s="20">
        <v>10.15</v>
      </c>
      <c r="BH955" s="20">
        <v>0.7</v>
      </c>
      <c r="BI955" s="20"/>
      <c r="BJ955" s="20"/>
      <c r="BK955" s="21"/>
      <c r="BL955" s="20"/>
      <c r="BM955" s="18" t="str">
        <f t="shared" si="494"/>
        <v>ATENDE</v>
      </c>
      <c r="BN955" s="18" t="str">
        <f t="shared" si="495"/>
        <v>ATENDE</v>
      </c>
      <c r="BO955" s="18" t="str">
        <f t="shared" si="496"/>
        <v>ATENDE</v>
      </c>
      <c r="BP955" s="18" t="str">
        <f t="shared" si="497"/>
        <v>ATENDE</v>
      </c>
      <c r="BQ955" s="22" t="str">
        <f t="shared" si="498"/>
        <v>C5</v>
      </c>
      <c r="BR955" s="22" t="s">
        <v>135</v>
      </c>
      <c r="BS955" s="23" t="e">
        <f t="shared" si="499"/>
        <v>#VALUE!</v>
      </c>
      <c r="BT955" s="20"/>
      <c r="BU955" s="20"/>
      <c r="BV955" s="132" t="str">
        <f>IF(BR955="-","-",_xlfn.XLOOKUP(BR955,ABNT5101!$B$4:$B$9,ABNT5101!$C$4:$C$9))</f>
        <v>-</v>
      </c>
      <c r="BW955" s="132" t="str">
        <f>IF(BR955="-","-",_xlfn.XLOOKUP(BR955,ABNT5101!$B$4:$B$9,ABNT5101!$D$4:$D$9))</f>
        <v>-</v>
      </c>
      <c r="BX955" s="18" t="str">
        <f t="shared" si="500"/>
        <v>-</v>
      </c>
      <c r="BY955" s="18" t="str">
        <f t="shared" si="501"/>
        <v>-</v>
      </c>
      <c r="BZ955" s="18" t="str">
        <f t="shared" si="502"/>
        <v>-</v>
      </c>
      <c r="CA955" s="22" t="s">
        <v>135</v>
      </c>
      <c r="CB955" s="23" t="e">
        <f t="shared" si="503"/>
        <v>#VALUE!</v>
      </c>
      <c r="CC955" s="22"/>
      <c r="CD955" s="22"/>
      <c r="CE955" s="130" t="str">
        <f>IF(CA955="-","-",_xlfn.XLOOKUP(CA955,ABNT5101!$B$4:$B$9,ABNT5101!$C$4:$C$9))</f>
        <v>-</v>
      </c>
      <c r="CF955" s="130" t="str">
        <f>IF(CA955="-","-",_xlfn.XLOOKUP(CA955,ABNT5101!$B$4:$B$9,ABNT5101!$D$4:$D$9))</f>
        <v>-</v>
      </c>
      <c r="CG955" s="18" t="str">
        <f t="shared" si="504"/>
        <v>-</v>
      </c>
      <c r="CH955" s="18" t="str">
        <f t="shared" si="505"/>
        <v>-</v>
      </c>
      <c r="CI955" s="18" t="str">
        <f t="shared" si="506"/>
        <v>-</v>
      </c>
      <c r="CJ955" s="133" t="str">
        <f>_xlfn.XLOOKUP(CK955,'Banco de dados'!$B:$B,'Banco de dados'!$D:$D)</f>
        <v>TECNOWATT</v>
      </c>
      <c r="CK955" s="25" t="s">
        <v>824</v>
      </c>
      <c r="CL955" s="24" t="str">
        <f>_xlfn.XLOOKUP(CK955,'Banco de dados'!$B:$B,'Banco de dados'!$E:$E)</f>
        <v>SIGSAGPTLRRSSNDL_30W_38IBBRS
1-10C1MUN6.5</v>
      </c>
      <c r="CM955" s="24"/>
      <c r="CN955" s="24" t="e">
        <f>IF(CM955="-","-",_xlfn.XLOOKUP(CM955,'Banco de dados'!$B:$B,'Banco de dados'!$E:$E))</f>
        <v>#N/A</v>
      </c>
      <c r="CO955" s="26">
        <f t="shared" si="518"/>
        <v>2</v>
      </c>
      <c r="CP955" s="24">
        <f>_xlfn.XLOOKUP(CK955,'Banco de dados'!$B:$B,'Banco de dados'!$H:$H)</f>
        <v>30</v>
      </c>
      <c r="CQ955" s="24">
        <f>_xlfn.XLOOKUP(CM955,'Banco de dados'!$B:$B,'Banco de dados'!$H:$H)</f>
        <v>0</v>
      </c>
      <c r="CR955" s="24">
        <f>_xlfn.XLOOKUP(CK955,'Banco de dados'!$B:$B,'Banco de dados'!$F:$F)</f>
        <v>5266</v>
      </c>
      <c r="CS955" s="24">
        <f>_xlfn.XLOOKUP(CM955,'Banco de dados'!$B:$B,'Banco de dados'!$F:$F)</f>
        <v>0</v>
      </c>
      <c r="CT955" s="25">
        <v>0</v>
      </c>
      <c r="CU955" s="25"/>
      <c r="CV955" s="24" t="str">
        <f>IF(AI955&lt;=0.5,"Curto I",IF(AND(AI955&gt;='Braços de IP'!$B$9,AI955&lt;='Braços de IP'!$D$9),'Braços de IP'!$E$9,IF(AND(AI955&gt;='Braços de IP'!$B$10,AI955&lt;='Braços de IP'!$D$10),'Braços de IP'!$E$10,IF(AND(AI955&gt;='Braços de IP'!$B$11,AI955&lt;='Braços de IP'!$D$11),'Braços de IP'!$E$11,IF(AND(AI955&gt;='Braços de IP'!$B$12,AI955&lt;='Braços de IP'!$D$12),'Braços de IP'!$E$12,IF(AND(AI955&gt;='Braços de IP'!$B$13,AI955&lt;='Braços de IP'!$D$13),'Braços de IP'!$E$13,IF(AND(AI955&gt;='Braços de IP'!$B$14,AI955&lt;='Braços de IP'!$D$14),'Braços de IP'!$E$14,"ERRO")))))))</f>
        <v>Curto II</v>
      </c>
      <c r="CW955" s="25"/>
      <c r="CX955" s="24" t="str">
        <f>IF($CW955="","",VLOOKUP($CW955,'Braços de IP'!$E$9:$I$15,2,0))</f>
        <v/>
      </c>
      <c r="CY955" s="27" t="str">
        <f>IF($CW955="","",VLOOKUP($CW955,'Braços de IP'!$E$9:$I$15,5,0))</f>
        <v/>
      </c>
      <c r="CZ955" s="24"/>
      <c r="DA955" s="24"/>
      <c r="DB955" s="24"/>
      <c r="DC955" s="24"/>
      <c r="DD955" s="24"/>
      <c r="DE955" s="24"/>
      <c r="DF955" s="28">
        <f t="shared" si="519"/>
        <v>30</v>
      </c>
      <c r="DG955" s="29">
        <f t="shared" si="520"/>
        <v>150</v>
      </c>
      <c r="DH955" s="28">
        <f t="shared" si="521"/>
        <v>360</v>
      </c>
      <c r="DI955" s="30">
        <f t="shared" si="522"/>
        <v>0.8</v>
      </c>
      <c r="DJ955" s="31"/>
      <c r="DK955" s="32"/>
      <c r="DL955" s="15" t="s">
        <v>141</v>
      </c>
      <c r="DM955" s="15"/>
    </row>
    <row r="956" spans="3:119" ht="15.75" hidden="1" customHeight="1" x14ac:dyDescent="0.3">
      <c r="C956" t="s">
        <v>1006</v>
      </c>
      <c r="D956" s="159">
        <v>319</v>
      </c>
      <c r="E956" s="159" t="s">
        <v>146</v>
      </c>
      <c r="F956" s="15" t="s">
        <v>492</v>
      </c>
      <c r="G956" s="15">
        <v>-30.055220670000001</v>
      </c>
      <c r="H956" s="15">
        <v>-50.160000340000003</v>
      </c>
      <c r="I956" s="15" t="s">
        <v>193</v>
      </c>
      <c r="J956" s="15" t="s">
        <v>135</v>
      </c>
      <c r="K956" s="15" t="s">
        <v>136</v>
      </c>
      <c r="L956" s="15" t="s">
        <v>137</v>
      </c>
      <c r="M956" s="15">
        <v>99</v>
      </c>
      <c r="N956" s="15">
        <v>0</v>
      </c>
      <c r="O956" s="15">
        <v>0</v>
      </c>
      <c r="P956" s="15">
        <f t="shared" si="517"/>
        <v>396</v>
      </c>
      <c r="Q956" s="20">
        <v>2</v>
      </c>
      <c r="R956" s="16">
        <v>0</v>
      </c>
      <c r="S956" s="16">
        <v>6.5</v>
      </c>
      <c r="T956" s="15"/>
      <c r="U956" s="15"/>
      <c r="V956" s="15">
        <v>0</v>
      </c>
      <c r="W956" s="15">
        <v>4.5</v>
      </c>
      <c r="X956" s="15">
        <v>7</v>
      </c>
      <c r="Y956" s="15">
        <v>0</v>
      </c>
      <c r="Z956" s="15">
        <v>0</v>
      </c>
      <c r="AA956" s="15">
        <v>0</v>
      </c>
      <c r="AB956" s="15">
        <v>0</v>
      </c>
      <c r="AC956" s="15" t="s">
        <v>149</v>
      </c>
      <c r="AD956" s="15" t="s">
        <v>139</v>
      </c>
      <c r="AE956" s="15">
        <v>20.7</v>
      </c>
      <c r="AF956" s="15">
        <v>7.5</v>
      </c>
      <c r="AG956" s="15">
        <v>2</v>
      </c>
      <c r="AH956" s="15">
        <v>3.5</v>
      </c>
      <c r="AI956" s="15">
        <v>2.5</v>
      </c>
      <c r="AJ956" s="16">
        <f t="shared" si="487"/>
        <v>-1</v>
      </c>
      <c r="AK956" s="15"/>
      <c r="AL956" s="15"/>
      <c r="AM956" s="15" t="s">
        <v>140</v>
      </c>
      <c r="AN956" s="16">
        <f t="shared" si="488"/>
        <v>4</v>
      </c>
      <c r="AO956" s="16">
        <v>0</v>
      </c>
      <c r="AP956" s="16">
        <v>0</v>
      </c>
      <c r="AQ956" s="16">
        <v>0</v>
      </c>
      <c r="AR956" s="16">
        <v>0</v>
      </c>
      <c r="AS956" s="16">
        <v>0</v>
      </c>
      <c r="AT956" s="16" t="s">
        <v>135</v>
      </c>
      <c r="AU956" s="17">
        <f t="shared" si="489"/>
        <v>0</v>
      </c>
      <c r="AV956" s="17"/>
      <c r="AW956" s="17">
        <f>VLOOKUP(I956,ABNT5101!$I$3:$J$9,2)</f>
        <v>15</v>
      </c>
      <c r="AX956" s="17">
        <f>VLOOKUP(I956,ABNT5101!$I$3:$M$9,5)</f>
        <v>0.18</v>
      </c>
      <c r="AY956" s="131" t="str">
        <f>_xlfn.XLOOKUP(I956,ABNT5101!$I:$I,ABNT5101!$L:$L)</f>
        <v>-</v>
      </c>
      <c r="AZ956" s="131">
        <f>_xlfn.XLOOKUP(I956,ABNT5101!$I:$I,ABNT5101!M:M)</f>
        <v>0.18</v>
      </c>
      <c r="BA956" s="131" t="str">
        <f>_xlfn.XLOOKUP(I956,ABNT5101!$I:$I,ABNT5101!N:N)</f>
        <v>-</v>
      </c>
      <c r="BB956" s="131">
        <f>_xlfn.XLOOKUP(I956,ABNT5101!$I:$I,ABNT5101!O:O)</f>
        <v>15</v>
      </c>
      <c r="BC956" s="18" t="str">
        <f t="shared" si="490"/>
        <v>ATENDE</v>
      </c>
      <c r="BD956" s="19">
        <f t="shared" si="491"/>
        <v>2.4000000000000021E-2</v>
      </c>
      <c r="BE956" s="19">
        <f t="shared" si="492"/>
        <v>2.3333333333333335</v>
      </c>
      <c r="BF956" s="19" t="str">
        <f t="shared" si="493"/>
        <v>-</v>
      </c>
      <c r="BG956" s="20">
        <v>15.36</v>
      </c>
      <c r="BH956" s="20">
        <v>0.6</v>
      </c>
      <c r="BI956" s="20"/>
      <c r="BJ956" s="20"/>
      <c r="BK956" s="21"/>
      <c r="BL956" s="20"/>
      <c r="BM956" s="18" t="str">
        <f t="shared" si="494"/>
        <v>ATENDE</v>
      </c>
      <c r="BN956" s="18" t="str">
        <f t="shared" si="495"/>
        <v>ATENDE</v>
      </c>
      <c r="BO956" s="18" t="str">
        <f t="shared" si="496"/>
        <v>ATENDE</v>
      </c>
      <c r="BP956" s="18" t="str">
        <f t="shared" si="497"/>
        <v>ATENDE</v>
      </c>
      <c r="BQ956" s="22" t="str">
        <f t="shared" si="498"/>
        <v>C3</v>
      </c>
      <c r="BR956" s="22" t="s">
        <v>135</v>
      </c>
      <c r="BS956" s="23" t="e">
        <f t="shared" si="499"/>
        <v>#VALUE!</v>
      </c>
      <c r="BT956" s="20"/>
      <c r="BU956" s="20"/>
      <c r="BV956" s="132" t="str">
        <f>IF(BR956="-","-",_xlfn.XLOOKUP(BR956,ABNT5101!$B$4:$B$9,ABNT5101!$C$4:$C$9))</f>
        <v>-</v>
      </c>
      <c r="BW956" s="132" t="str">
        <f>IF(BR956="-","-",_xlfn.XLOOKUP(BR956,ABNT5101!$B$4:$B$9,ABNT5101!$D$4:$D$9))</f>
        <v>-</v>
      </c>
      <c r="BX956" s="18" t="str">
        <f t="shared" si="500"/>
        <v>-</v>
      </c>
      <c r="BY956" s="18" t="str">
        <f t="shared" si="501"/>
        <v>-</v>
      </c>
      <c r="BZ956" s="18" t="str">
        <f t="shared" si="502"/>
        <v>-</v>
      </c>
      <c r="CA956" s="22" t="s">
        <v>136</v>
      </c>
      <c r="CB956" s="23">
        <f t="shared" si="503"/>
        <v>4.7233333333333336</v>
      </c>
      <c r="CC956" s="22">
        <v>17.170000000000002</v>
      </c>
      <c r="CD956" s="22">
        <v>12.46</v>
      </c>
      <c r="CE956" s="130">
        <f>IF(CA956="-","-",_xlfn.XLOOKUP(CA956,ABNT5101!$B$4:$B$9,ABNT5101!$C$4:$C$9))</f>
        <v>3</v>
      </c>
      <c r="CF956" s="130">
        <f>IF(CA956="-","-",_xlfn.XLOOKUP(CA956,ABNT5101!$B$4:$B$9,ABNT5101!$D$4:$D$9))</f>
        <v>0.6</v>
      </c>
      <c r="CG956" s="18" t="str">
        <f t="shared" si="504"/>
        <v>ATENDE</v>
      </c>
      <c r="CH956" s="18" t="str">
        <f t="shared" si="505"/>
        <v>ATENDE</v>
      </c>
      <c r="CI956" s="18" t="str">
        <f t="shared" si="506"/>
        <v>ATENDE</v>
      </c>
      <c r="CJ956" s="133" t="str">
        <f>_xlfn.XLOOKUP(CK956,'Banco de dados'!$B:$B,'Banco de dados'!$D:$D)</f>
        <v>LEDSTAR</v>
      </c>
      <c r="CK956" s="25" t="s">
        <v>709</v>
      </c>
      <c r="CL956" s="24" t="str">
        <f>_xlfn.XLOOKUP(CK956,'Banco de dados'!$B:$B,'Banco de dados'!$E:$E)</f>
        <v>LUM LED SL VT 9.1 35W</v>
      </c>
      <c r="CM956" s="24"/>
      <c r="CN956" s="24" t="e">
        <f>IF(CM956="-","-",_xlfn.XLOOKUP(CM956,'Banco de dados'!$B:$B,'Banco de dados'!$E:$E))</f>
        <v>#N/A</v>
      </c>
      <c r="CO956" s="26">
        <f t="shared" si="518"/>
        <v>2</v>
      </c>
      <c r="CP956" s="24">
        <f>_xlfn.XLOOKUP(CK956,'Banco de dados'!$B:$B,'Banco de dados'!$H:$H)</f>
        <v>35</v>
      </c>
      <c r="CQ956" s="24">
        <f>_xlfn.XLOOKUP(CM956,'Banco de dados'!$B:$B,'Banco de dados'!$H:$H)</f>
        <v>0</v>
      </c>
      <c r="CR956" s="24">
        <f>_xlfn.XLOOKUP(CK956,'Banco de dados'!$B:$B,'Banco de dados'!$F:$F)</f>
        <v>5955.62</v>
      </c>
      <c r="CS956" s="24">
        <f>_xlfn.XLOOKUP(CM956,'Banco de dados'!$B:$B,'Banco de dados'!$F:$F)</f>
        <v>0</v>
      </c>
      <c r="CT956" s="25">
        <v>0</v>
      </c>
      <c r="CU956" s="25"/>
      <c r="CV956" s="24" t="str">
        <f>IF(AI956&lt;=0.5,"Curto I",IF(AND(AI956&gt;='Braços de IP'!$B$9,AI956&lt;='Braços de IP'!$D$9),'Braços de IP'!$E$9,IF(AND(AI956&gt;='Braços de IP'!$B$10,AI956&lt;='Braços de IP'!$D$10),'Braços de IP'!$E$10,IF(AND(AI956&gt;='Braços de IP'!$B$11,AI956&lt;='Braços de IP'!$D$11),'Braços de IP'!$E$11,IF(AND(AI956&gt;='Braços de IP'!$B$12,AI956&lt;='Braços de IP'!$D$12),'Braços de IP'!$E$12,IF(AND(AI956&gt;='Braços de IP'!$B$13,AI956&lt;='Braços de IP'!$D$13),'Braços de IP'!$E$13,IF(AND(AI956&gt;='Braços de IP'!$B$14,AI956&lt;='Braços de IP'!$D$14),'Braços de IP'!$E$14,"ERRO")))))))</f>
        <v>Médio II</v>
      </c>
      <c r="CW956" s="25"/>
      <c r="CX956" s="24" t="str">
        <f>IF($CW956="","",VLOOKUP($CW956,'Braços de IP'!$E$9:$I$15,2,0))</f>
        <v/>
      </c>
      <c r="CY956" s="27" t="str">
        <f>IF($CW956="","",VLOOKUP($CW956,'Braços de IP'!$E$9:$I$15,5,0))</f>
        <v/>
      </c>
      <c r="CZ956" s="24"/>
      <c r="DA956" s="24"/>
      <c r="DB956" s="24"/>
      <c r="DC956" s="24"/>
      <c r="DD956" s="24"/>
      <c r="DE956" s="24"/>
      <c r="DF956" s="28">
        <f t="shared" si="519"/>
        <v>35</v>
      </c>
      <c r="DG956" s="29">
        <f t="shared" si="520"/>
        <v>99</v>
      </c>
      <c r="DH956" s="28">
        <f t="shared" si="521"/>
        <v>268</v>
      </c>
      <c r="DI956" s="30">
        <f t="shared" si="522"/>
        <v>0.64646464646464641</v>
      </c>
      <c r="DJ956" s="31"/>
      <c r="DK956" s="32"/>
      <c r="DL956" s="15" t="s">
        <v>141</v>
      </c>
      <c r="DM956" s="15"/>
    </row>
    <row r="957" spans="3:119" ht="15.75" hidden="1" customHeight="1" x14ac:dyDescent="0.3">
      <c r="C957" t="s">
        <v>1006</v>
      </c>
      <c r="D957" s="159">
        <v>319</v>
      </c>
      <c r="E957" s="159" t="s">
        <v>146</v>
      </c>
      <c r="F957" s="15" t="s">
        <v>492</v>
      </c>
      <c r="G957" s="15">
        <v>-30.055220670000001</v>
      </c>
      <c r="H957" s="15">
        <v>-50.160000340000003</v>
      </c>
      <c r="I957" s="15" t="s">
        <v>193</v>
      </c>
      <c r="J957" s="15" t="s">
        <v>135</v>
      </c>
      <c r="K957" s="15" t="s">
        <v>136</v>
      </c>
      <c r="L957" s="15" t="s">
        <v>137</v>
      </c>
      <c r="M957" s="15">
        <v>99</v>
      </c>
      <c r="N957" s="15">
        <v>0</v>
      </c>
      <c r="O957" s="15">
        <v>0</v>
      </c>
      <c r="P957" s="15">
        <f t="shared" si="517"/>
        <v>396</v>
      </c>
      <c r="Q957" s="20">
        <v>2</v>
      </c>
      <c r="R957" s="16">
        <v>0</v>
      </c>
      <c r="S957" s="16">
        <v>6.5</v>
      </c>
      <c r="T957" s="15"/>
      <c r="U957" s="15"/>
      <c r="V957" s="15">
        <v>0</v>
      </c>
      <c r="W957" s="15">
        <v>4.5</v>
      </c>
      <c r="X957" s="15">
        <v>7</v>
      </c>
      <c r="Y957" s="15">
        <v>0</v>
      </c>
      <c r="Z957" s="15">
        <v>0</v>
      </c>
      <c r="AA957" s="15">
        <v>0</v>
      </c>
      <c r="AB957" s="15">
        <v>0</v>
      </c>
      <c r="AC957" s="15" t="s">
        <v>149</v>
      </c>
      <c r="AD957" s="15" t="s">
        <v>139</v>
      </c>
      <c r="AE957" s="15">
        <v>20.7</v>
      </c>
      <c r="AF957" s="15">
        <v>7.5</v>
      </c>
      <c r="AG957" s="15">
        <v>2</v>
      </c>
      <c r="AH957" s="15">
        <v>3.5</v>
      </c>
      <c r="AI957" s="15">
        <v>2.5</v>
      </c>
      <c r="AJ957" s="16">
        <f t="shared" si="487"/>
        <v>-1</v>
      </c>
      <c r="AK957" s="15"/>
      <c r="AL957" s="15"/>
      <c r="AM957" s="15" t="s">
        <v>140</v>
      </c>
      <c r="AN957" s="16">
        <f t="shared" si="488"/>
        <v>4</v>
      </c>
      <c r="AO957" s="16">
        <v>0</v>
      </c>
      <c r="AP957" s="16">
        <v>0</v>
      </c>
      <c r="AQ957" s="16">
        <v>0</v>
      </c>
      <c r="AR957" s="16">
        <v>0</v>
      </c>
      <c r="AS957" s="16">
        <v>0</v>
      </c>
      <c r="AT957" s="16" t="s">
        <v>135</v>
      </c>
      <c r="AU957" s="17">
        <f t="shared" si="489"/>
        <v>0</v>
      </c>
      <c r="AV957" s="17"/>
      <c r="AW957" s="17">
        <f>VLOOKUP(I957,ABNT5101!$I$3:$J$9,2)</f>
        <v>15</v>
      </c>
      <c r="AX957" s="17">
        <f>VLOOKUP(I957,ABNT5101!$I$3:$M$9,5)</f>
        <v>0.18</v>
      </c>
      <c r="AY957" s="131" t="str">
        <f>_xlfn.XLOOKUP(I957,ABNT5101!$I:$I,ABNT5101!$L:$L)</f>
        <v>-</v>
      </c>
      <c r="AZ957" s="131">
        <f>_xlfn.XLOOKUP(I957,ABNT5101!$I:$I,ABNT5101!M:M)</f>
        <v>0.18</v>
      </c>
      <c r="BA957" s="131" t="str">
        <f>_xlfn.XLOOKUP(I957,ABNT5101!$I:$I,ABNT5101!N:N)</f>
        <v>-</v>
      </c>
      <c r="BB957" s="131">
        <f>_xlfn.XLOOKUP(I957,ABNT5101!$I:$I,ABNT5101!O:O)</f>
        <v>15</v>
      </c>
      <c r="BC957" s="18" t="str">
        <f t="shared" si="490"/>
        <v>ATENDE</v>
      </c>
      <c r="BD957" s="19">
        <f t="shared" si="491"/>
        <v>0.1246666666666667</v>
      </c>
      <c r="BE957" s="19">
        <f t="shared" si="492"/>
        <v>2.6111111111111112</v>
      </c>
      <c r="BF957" s="19" t="str">
        <f t="shared" si="493"/>
        <v>-</v>
      </c>
      <c r="BG957" s="20">
        <v>16.87</v>
      </c>
      <c r="BH957" s="20">
        <v>0.65</v>
      </c>
      <c r="BI957" s="20"/>
      <c r="BJ957" s="20"/>
      <c r="BK957" s="21"/>
      <c r="BL957" s="20"/>
      <c r="BM957" s="18" t="str">
        <f t="shared" si="494"/>
        <v>ATENDE</v>
      </c>
      <c r="BN957" s="18" t="str">
        <f t="shared" si="495"/>
        <v>ATENDE</v>
      </c>
      <c r="BO957" s="18" t="str">
        <f t="shared" si="496"/>
        <v>ATENDE</v>
      </c>
      <c r="BP957" s="18" t="str">
        <f t="shared" si="497"/>
        <v>ATENDE</v>
      </c>
      <c r="BQ957" s="22" t="str">
        <f t="shared" si="498"/>
        <v>C3</v>
      </c>
      <c r="BR957" s="22" t="s">
        <v>135</v>
      </c>
      <c r="BS957" s="23" t="e">
        <f t="shared" si="499"/>
        <v>#VALUE!</v>
      </c>
      <c r="BT957" s="20"/>
      <c r="BU957" s="20"/>
      <c r="BV957" s="132" t="str">
        <f>IF(BR957="-","-",_xlfn.XLOOKUP(BR957,ABNT5101!$B$4:$B$9,ABNT5101!$C$4:$C$9))</f>
        <v>-</v>
      </c>
      <c r="BW957" s="132" t="str">
        <f>IF(BR957="-","-",_xlfn.XLOOKUP(BR957,ABNT5101!$B$4:$B$9,ABNT5101!$D$4:$D$9))</f>
        <v>-</v>
      </c>
      <c r="BX957" s="18" t="str">
        <f t="shared" si="500"/>
        <v>-</v>
      </c>
      <c r="BY957" s="18" t="str">
        <f t="shared" si="501"/>
        <v>-</v>
      </c>
      <c r="BZ957" s="18" t="str">
        <f t="shared" si="502"/>
        <v>-</v>
      </c>
      <c r="CA957" s="22" t="s">
        <v>136</v>
      </c>
      <c r="CB957" s="23">
        <f t="shared" si="503"/>
        <v>5.32</v>
      </c>
      <c r="CC957" s="22">
        <v>18.96</v>
      </c>
      <c r="CD957" s="22">
        <v>15.05</v>
      </c>
      <c r="CE957" s="130">
        <f>IF(CA957="-","-",_xlfn.XLOOKUP(CA957,ABNT5101!$B$4:$B$9,ABNT5101!$C$4:$C$9))</f>
        <v>3</v>
      </c>
      <c r="CF957" s="130">
        <f>IF(CA957="-","-",_xlfn.XLOOKUP(CA957,ABNT5101!$B$4:$B$9,ABNT5101!$D$4:$D$9))</f>
        <v>0.6</v>
      </c>
      <c r="CG957" s="18" t="str">
        <f t="shared" si="504"/>
        <v>ATENDE</v>
      </c>
      <c r="CH957" s="18" t="str">
        <f t="shared" si="505"/>
        <v>ATENDE</v>
      </c>
      <c r="CI957" s="18" t="str">
        <f t="shared" si="506"/>
        <v>ATENDE</v>
      </c>
      <c r="CJ957" s="133" t="str">
        <f>_xlfn.XLOOKUP(CK957,'Banco de dados'!$B:$B,'Banco de dados'!$D:$D)</f>
        <v>SX LIGHTING</v>
      </c>
      <c r="CK957" s="25" t="s">
        <v>803</v>
      </c>
      <c r="CL957" s="24" t="str">
        <f>_xlfn.XLOOKUP(CK957,'Banco de dados'!$B:$B,'Banco de dados'!$E:$E)</f>
        <v>SXINEVO040K40L12CZF7PHF</v>
      </c>
      <c r="CM957" s="24"/>
      <c r="CN957" s="24" t="e">
        <f>IF(CM957="-","-",_xlfn.XLOOKUP(CM957,'Banco de dados'!$B:$B,'Banco de dados'!$E:$E))</f>
        <v>#N/A</v>
      </c>
      <c r="CO957" s="26">
        <f t="shared" si="518"/>
        <v>2</v>
      </c>
      <c r="CP957" s="24">
        <f>_xlfn.XLOOKUP(CK957,'Banco de dados'!$B:$B,'Banco de dados'!$H:$H)</f>
        <v>39</v>
      </c>
      <c r="CQ957" s="24" t="e">
        <f>_xlfn.XLOOKUP(CM957,'Banco de dados'!$B:$B,'Banco de dados'!$H:$H)</f>
        <v>#N/A</v>
      </c>
      <c r="CR957" s="24">
        <f>_xlfn.XLOOKUP(CK957,'Banco de dados'!$B:$B,'Banco de dados'!$F:$F)</f>
        <v>6552</v>
      </c>
      <c r="CS957" s="24" t="e">
        <f>_xlfn.XLOOKUP(CM957,'Banco de dados'!$B:$B,'Banco de dados'!$F:$F)</f>
        <v>#N/A</v>
      </c>
      <c r="CT957" s="25">
        <v>0</v>
      </c>
      <c r="CU957" s="25"/>
      <c r="CV957" s="24" t="str">
        <f>IF(AI957&lt;=0.5,"Curto I",IF(AND(AI957&gt;='Braços de IP'!$B$9,AI957&lt;='Braços de IP'!$D$9),'Braços de IP'!$E$9,IF(AND(AI957&gt;='Braços de IP'!$B$10,AI957&lt;='Braços de IP'!$D$10),'Braços de IP'!$E$10,IF(AND(AI957&gt;='Braços de IP'!$B$11,AI957&lt;='Braços de IP'!$D$11),'Braços de IP'!$E$11,IF(AND(AI957&gt;='Braços de IP'!$B$12,AI957&lt;='Braços de IP'!$D$12),'Braços de IP'!$E$12,IF(AND(AI957&gt;='Braços de IP'!$B$13,AI957&lt;='Braços de IP'!$D$13),'Braços de IP'!$E$13,IF(AND(AI957&gt;='Braços de IP'!$B$14,AI957&lt;='Braços de IP'!$D$14),'Braços de IP'!$E$14,"ERRO")))))))</f>
        <v>Médio II</v>
      </c>
      <c r="CW957" s="25"/>
      <c r="CX957" s="24" t="str">
        <f>IF($CW957="","",VLOOKUP($CW957,'Braços de IP'!$E$9:$I$15,2,0))</f>
        <v/>
      </c>
      <c r="CY957" s="27" t="str">
        <f>IF($CW957="","",VLOOKUP($CW957,'Braços de IP'!$E$9:$I$15,5,0))</f>
        <v/>
      </c>
      <c r="CZ957" s="24"/>
      <c r="DA957" s="24"/>
      <c r="DB957" s="24"/>
      <c r="DC957" s="24"/>
      <c r="DD957" s="24"/>
      <c r="DE957" s="24"/>
      <c r="DF957" s="28">
        <f t="shared" si="519"/>
        <v>39</v>
      </c>
      <c r="DG957" s="29">
        <f t="shared" si="520"/>
        <v>99</v>
      </c>
      <c r="DH957" s="28">
        <f t="shared" si="521"/>
        <v>276</v>
      </c>
      <c r="DI957" s="30">
        <f t="shared" si="522"/>
        <v>0.60606060606060608</v>
      </c>
      <c r="DJ957" s="31"/>
      <c r="DK957" s="32"/>
      <c r="DL957" s="15" t="s">
        <v>141</v>
      </c>
      <c r="DM957" s="15"/>
    </row>
    <row r="958" spans="3:119" ht="15.75" hidden="1" customHeight="1" x14ac:dyDescent="0.3">
      <c r="C958" t="s">
        <v>1006</v>
      </c>
      <c r="D958" s="159">
        <v>319</v>
      </c>
      <c r="E958" s="159" t="s">
        <v>146</v>
      </c>
      <c r="F958" s="15" t="s">
        <v>492</v>
      </c>
      <c r="G958" s="15">
        <v>-30.055220670000001</v>
      </c>
      <c r="H958" s="15">
        <v>-50.160000340000003</v>
      </c>
      <c r="I958" s="15" t="s">
        <v>193</v>
      </c>
      <c r="J958" s="15" t="s">
        <v>135</v>
      </c>
      <c r="K958" s="15" t="s">
        <v>136</v>
      </c>
      <c r="L958" s="15" t="s">
        <v>137</v>
      </c>
      <c r="M958" s="15">
        <v>99</v>
      </c>
      <c r="N958" s="15">
        <v>0</v>
      </c>
      <c r="O958" s="15">
        <v>0</v>
      </c>
      <c r="P958" s="15">
        <f t="shared" si="517"/>
        <v>396</v>
      </c>
      <c r="Q958" s="20">
        <v>2</v>
      </c>
      <c r="R958" s="16">
        <v>0</v>
      </c>
      <c r="S958" s="16">
        <v>6.5</v>
      </c>
      <c r="T958" s="15"/>
      <c r="U958" s="15"/>
      <c r="V958" s="15">
        <v>0</v>
      </c>
      <c r="W958" s="15">
        <v>4.5</v>
      </c>
      <c r="X958" s="15">
        <v>7</v>
      </c>
      <c r="Y958" s="15">
        <v>0</v>
      </c>
      <c r="Z958" s="15">
        <v>0</v>
      </c>
      <c r="AA958" s="15">
        <v>0</v>
      </c>
      <c r="AB958" s="15">
        <v>0</v>
      </c>
      <c r="AC958" s="15" t="s">
        <v>149</v>
      </c>
      <c r="AD958" s="15" t="s">
        <v>139</v>
      </c>
      <c r="AE958" s="15">
        <v>20.7</v>
      </c>
      <c r="AF958" s="15">
        <v>7.5</v>
      </c>
      <c r="AG958" s="15">
        <v>2</v>
      </c>
      <c r="AH958" s="15">
        <v>3.5</v>
      </c>
      <c r="AI958" s="15">
        <v>2.5</v>
      </c>
      <c r="AJ958" s="16">
        <f t="shared" si="487"/>
        <v>-1</v>
      </c>
      <c r="AK958" s="15"/>
      <c r="AL958" s="15"/>
      <c r="AM958" s="15" t="s">
        <v>140</v>
      </c>
      <c r="AN958" s="16">
        <f t="shared" si="488"/>
        <v>4</v>
      </c>
      <c r="AO958" s="16">
        <v>0</v>
      </c>
      <c r="AP958" s="16">
        <v>0</v>
      </c>
      <c r="AQ958" s="16">
        <v>0</v>
      </c>
      <c r="AR958" s="16">
        <v>0</v>
      </c>
      <c r="AS958" s="16">
        <v>0</v>
      </c>
      <c r="AT958" s="16" t="s">
        <v>135</v>
      </c>
      <c r="AU958" s="17">
        <f t="shared" si="489"/>
        <v>0</v>
      </c>
      <c r="AV958" s="17"/>
      <c r="AW958" s="17">
        <f>VLOOKUP(I958,ABNT5101!$I$3:$J$9,2)</f>
        <v>15</v>
      </c>
      <c r="AX958" s="17">
        <f>VLOOKUP(I958,ABNT5101!$I$3:$M$9,5)</f>
        <v>0.18</v>
      </c>
      <c r="AY958" s="131" t="str">
        <f>_xlfn.XLOOKUP(I958,ABNT5101!$I:$I,ABNT5101!$L:$L)</f>
        <v>-</v>
      </c>
      <c r="AZ958" s="131">
        <f>_xlfn.XLOOKUP(I958,ABNT5101!$I:$I,ABNT5101!M:M)</f>
        <v>0.18</v>
      </c>
      <c r="BA958" s="131" t="str">
        <f>_xlfn.XLOOKUP(I958,ABNT5101!$I:$I,ABNT5101!N:N)</f>
        <v>-</v>
      </c>
      <c r="BB958" s="131">
        <f>_xlfn.XLOOKUP(I958,ABNT5101!$I:$I,ABNT5101!O:O)</f>
        <v>15</v>
      </c>
      <c r="BC958" s="18" t="str">
        <f t="shared" si="490"/>
        <v>ATENDE</v>
      </c>
      <c r="BD958" s="19">
        <f t="shared" si="491"/>
        <v>0.2546666666666666</v>
      </c>
      <c r="BE958" s="19">
        <f t="shared" si="492"/>
        <v>1.8333333333333335</v>
      </c>
      <c r="BF958" s="19" t="str">
        <f t="shared" si="493"/>
        <v>-</v>
      </c>
      <c r="BG958" s="20">
        <v>18.82</v>
      </c>
      <c r="BH958" s="20">
        <v>0.51</v>
      </c>
      <c r="BI958" s="20"/>
      <c r="BJ958" s="20"/>
      <c r="BK958" s="21"/>
      <c r="BL958" s="20"/>
      <c r="BM958" s="18" t="str">
        <f t="shared" si="494"/>
        <v>ATENDE</v>
      </c>
      <c r="BN958" s="18" t="str">
        <f t="shared" si="495"/>
        <v>ATENDE</v>
      </c>
      <c r="BO958" s="18" t="str">
        <f t="shared" si="496"/>
        <v>ATENDE</v>
      </c>
      <c r="BP958" s="18" t="str">
        <f t="shared" si="497"/>
        <v>ATENDE</v>
      </c>
      <c r="BQ958" s="22" t="str">
        <f t="shared" si="498"/>
        <v>C3</v>
      </c>
      <c r="BR958" s="22" t="s">
        <v>135</v>
      </c>
      <c r="BS958" s="23" t="e">
        <f t="shared" si="499"/>
        <v>#VALUE!</v>
      </c>
      <c r="BT958" s="20"/>
      <c r="BU958" s="20"/>
      <c r="BV958" s="132" t="str">
        <f>IF(BR958="-","-",_xlfn.XLOOKUP(BR958,ABNT5101!$B$4:$B$9,ABNT5101!$C$4:$C$9))</f>
        <v>-</v>
      </c>
      <c r="BW958" s="132" t="str">
        <f>IF(BR958="-","-",_xlfn.XLOOKUP(BR958,ABNT5101!$B$4:$B$9,ABNT5101!$D$4:$D$9))</f>
        <v>-</v>
      </c>
      <c r="BX958" s="18" t="str">
        <f t="shared" si="500"/>
        <v>-</v>
      </c>
      <c r="BY958" s="18" t="str">
        <f t="shared" si="501"/>
        <v>-</v>
      </c>
      <c r="BZ958" s="18" t="str">
        <f t="shared" si="502"/>
        <v>-</v>
      </c>
      <c r="CA958" s="22" t="s">
        <v>136</v>
      </c>
      <c r="CB958" s="23">
        <f t="shared" si="503"/>
        <v>6.3299999999999992</v>
      </c>
      <c r="CC958" s="22">
        <v>21.99</v>
      </c>
      <c r="CD958" s="22">
        <v>17.03</v>
      </c>
      <c r="CE958" s="130">
        <f>IF(CA958="-","-",_xlfn.XLOOKUP(CA958,ABNT5101!$B$4:$B$9,ABNT5101!$C$4:$C$9))</f>
        <v>3</v>
      </c>
      <c r="CF958" s="130">
        <f>IF(CA958="-","-",_xlfn.XLOOKUP(CA958,ABNT5101!$B$4:$B$9,ABNT5101!$D$4:$D$9))</f>
        <v>0.6</v>
      </c>
      <c r="CG958" s="18" t="str">
        <f t="shared" si="504"/>
        <v>ATENDE</v>
      </c>
      <c r="CH958" s="18" t="str">
        <f t="shared" si="505"/>
        <v>ATENDE</v>
      </c>
      <c r="CI958" s="18" t="str">
        <f t="shared" si="506"/>
        <v>ATENDE</v>
      </c>
      <c r="CJ958" s="133" t="str">
        <f>_xlfn.XLOOKUP(CK958,'Banco de dados'!$B:$B,'Banco de dados'!$D:$D)</f>
        <v>TECNOWATT</v>
      </c>
      <c r="CK958" s="25" t="s">
        <v>826</v>
      </c>
      <c r="CL958" s="24" t="str">
        <f>_xlfn.XLOOKUP(CK958,'Banco de dados'!$B:$B,'Banco de dados'!$E:$E)</f>
        <v>SIGSAGPTLRRSSNDL_40W_50IBBRS
1-10C1MUN6.5</v>
      </c>
      <c r="CM958" s="24"/>
      <c r="CN958" s="24">
        <f>IF(CM958="-","-",_xlfn.XLOOKUP(CM958,'Banco de dados'!$B:$B,'Banco de dados'!$E:$E))</f>
        <v>0</v>
      </c>
      <c r="CO958" s="26">
        <f t="shared" si="518"/>
        <v>2</v>
      </c>
      <c r="CP958" s="24">
        <f>_xlfn.XLOOKUP(CK958,'Banco de dados'!$B:$B,'Banco de dados'!$H:$H)</f>
        <v>40</v>
      </c>
      <c r="CQ958" s="24" t="e">
        <f>_xlfn.XLOOKUP(CM958,'Banco de dados'!$B:$B,'Banco de dados'!$H:$H)</f>
        <v>#N/A</v>
      </c>
      <c r="CR958" s="24">
        <f>_xlfn.XLOOKUP(CK958,'Banco de dados'!$B:$B,'Banco de dados'!$F:$F)</f>
        <v>6641</v>
      </c>
      <c r="CS958" s="24">
        <f>_xlfn.XLOOKUP(CM958,'Banco de dados'!$B:$B,'Banco de dados'!$F:$F)</f>
        <v>0</v>
      </c>
      <c r="CT958" s="25">
        <v>0</v>
      </c>
      <c r="CU958" s="25"/>
      <c r="CV958" s="24" t="str">
        <f>IF(AI958&lt;=0.5,"Curto I",IF(AND(AI958&gt;='Braços de IP'!$B$9,AI958&lt;='Braços de IP'!$D$9),'Braços de IP'!$E$9,IF(AND(AI958&gt;='Braços de IP'!$B$10,AI958&lt;='Braços de IP'!$D$10),'Braços de IP'!$E$10,IF(AND(AI958&gt;='Braços de IP'!$B$11,AI958&lt;='Braços de IP'!$D$11),'Braços de IP'!$E$11,IF(AND(AI958&gt;='Braços de IP'!$B$12,AI958&lt;='Braços de IP'!$D$12),'Braços de IP'!$E$12,IF(AND(AI958&gt;='Braços de IP'!$B$13,AI958&lt;='Braços de IP'!$D$13),'Braços de IP'!$E$13,IF(AND(AI958&gt;='Braços de IP'!$B$14,AI958&lt;='Braços de IP'!$D$14),'Braços de IP'!$E$14,"ERRO")))))))</f>
        <v>Médio II</v>
      </c>
      <c r="CW958" s="25"/>
      <c r="CX958" s="24" t="str">
        <f>IF($CW958="","",VLOOKUP($CW958,'Braços de IP'!$E$9:$I$15,2,0))</f>
        <v/>
      </c>
      <c r="CY958" s="27" t="str">
        <f>IF($CW958="","",VLOOKUP($CW958,'Braços de IP'!$E$9:$I$15,5,0))</f>
        <v/>
      </c>
      <c r="CZ958" s="24"/>
      <c r="DA958" s="24"/>
      <c r="DB958" s="24"/>
      <c r="DC958" s="24"/>
      <c r="DD958" s="24"/>
      <c r="DE958" s="24"/>
      <c r="DF958" s="28">
        <f t="shared" si="519"/>
        <v>40</v>
      </c>
      <c r="DG958" s="29">
        <f t="shared" si="520"/>
        <v>99</v>
      </c>
      <c r="DH958" s="28">
        <f t="shared" si="521"/>
        <v>278</v>
      </c>
      <c r="DI958" s="30">
        <f t="shared" si="522"/>
        <v>0.59595959595959602</v>
      </c>
      <c r="DJ958" s="31"/>
      <c r="DK958" s="32"/>
      <c r="DL958" s="15" t="s">
        <v>141</v>
      </c>
      <c r="DM958" s="15"/>
    </row>
    <row r="959" spans="3:119" ht="15.75" hidden="1" customHeight="1" x14ac:dyDescent="0.3">
      <c r="C959" t="s">
        <v>1006</v>
      </c>
      <c r="D959" s="15">
        <v>320</v>
      </c>
      <c r="E959" s="15" t="s">
        <v>132</v>
      </c>
      <c r="F959" s="15" t="s">
        <v>493</v>
      </c>
      <c r="G959" s="15">
        <v>-30.01458654</v>
      </c>
      <c r="H959" s="15">
        <v>-50.173791059999999</v>
      </c>
      <c r="I959" s="15" t="s">
        <v>134</v>
      </c>
      <c r="J959" s="15" t="s">
        <v>135</v>
      </c>
      <c r="K959" s="15" t="s">
        <v>136</v>
      </c>
      <c r="L959" s="15" t="s">
        <v>148</v>
      </c>
      <c r="M959" s="15">
        <v>100</v>
      </c>
      <c r="N959" s="15">
        <v>17</v>
      </c>
      <c r="O959" s="15">
        <v>0</v>
      </c>
      <c r="P959" s="15">
        <f t="shared" si="517"/>
        <v>200</v>
      </c>
      <c r="Q959" s="20">
        <v>2</v>
      </c>
      <c r="R959" s="16">
        <v>2.5</v>
      </c>
      <c r="S959" s="16">
        <v>8</v>
      </c>
      <c r="T959" s="15"/>
      <c r="U959" s="15"/>
      <c r="V959" s="15">
        <v>0</v>
      </c>
      <c r="W959" s="15">
        <v>3</v>
      </c>
      <c r="X959" s="15">
        <v>0</v>
      </c>
      <c r="Y959" s="15">
        <v>0</v>
      </c>
      <c r="Z959" s="15">
        <v>0</v>
      </c>
      <c r="AA959" s="15">
        <v>0</v>
      </c>
      <c r="AB959" s="15">
        <v>0</v>
      </c>
      <c r="AC959" s="15" t="s">
        <v>138</v>
      </c>
      <c r="AD959" s="15" t="s">
        <v>139</v>
      </c>
      <c r="AE959" s="15">
        <v>41.6</v>
      </c>
      <c r="AF959" s="15">
        <v>6.6</v>
      </c>
      <c r="AG959" s="15">
        <v>1</v>
      </c>
      <c r="AH959" s="15">
        <v>0.7</v>
      </c>
      <c r="AI959" s="15">
        <v>1.5</v>
      </c>
      <c r="AJ959" s="16">
        <f t="shared" si="487"/>
        <v>0.8</v>
      </c>
      <c r="AK959" s="15"/>
      <c r="AL959" s="15"/>
      <c r="AM959" s="15" t="s">
        <v>140</v>
      </c>
      <c r="AN959" s="16">
        <f t="shared" si="488"/>
        <v>2</v>
      </c>
      <c r="AO959" s="16">
        <v>0</v>
      </c>
      <c r="AP959" s="16">
        <v>0</v>
      </c>
      <c r="AQ959" s="16">
        <v>0</v>
      </c>
      <c r="AR959" s="16">
        <v>0</v>
      </c>
      <c r="AS959" s="16">
        <v>0</v>
      </c>
      <c r="AT959" s="16" t="s">
        <v>135</v>
      </c>
      <c r="AU959" s="17">
        <f t="shared" si="489"/>
        <v>0</v>
      </c>
      <c r="AV959" s="17"/>
      <c r="AW959" s="17">
        <f>VLOOKUP(I959,ABNT5101!$I$3:$J$9,2)</f>
        <v>7.5</v>
      </c>
      <c r="AX959" s="17">
        <f>VLOOKUP(I959,ABNT5101!$I$3:$M$9,5)</f>
        <v>0.18</v>
      </c>
      <c r="AY959" s="131" t="str">
        <f>_xlfn.XLOOKUP(I959,ABNT5101!$I:$I,ABNT5101!$L:$L)</f>
        <v>-</v>
      </c>
      <c r="AZ959" s="131">
        <f>_xlfn.XLOOKUP(I959,ABNT5101!$I:$I,ABNT5101!M:M)</f>
        <v>0.18</v>
      </c>
      <c r="BA959" s="131" t="str">
        <f>_xlfn.XLOOKUP(I959,ABNT5101!$I:$I,ABNT5101!N:N)</f>
        <v>-</v>
      </c>
      <c r="BB959" s="131">
        <f>_xlfn.XLOOKUP(I959,ABNT5101!$I:$I,ABNT5101!O:O)</f>
        <v>16</v>
      </c>
      <c r="BC959" s="18" t="str">
        <f t="shared" si="490"/>
        <v>ATENDE</v>
      </c>
      <c r="BD959" s="19">
        <f t="shared" si="491"/>
        <v>0.18133333333333335</v>
      </c>
      <c r="BE959" s="19">
        <f t="shared" si="492"/>
        <v>0.33333333333333326</v>
      </c>
      <c r="BF959" s="19" t="str">
        <f t="shared" si="493"/>
        <v>-</v>
      </c>
      <c r="BG959" s="20">
        <v>8.86</v>
      </c>
      <c r="BH959" s="20">
        <v>0.24</v>
      </c>
      <c r="BI959" s="20"/>
      <c r="BJ959" s="20"/>
      <c r="BK959" s="21"/>
      <c r="BL959" s="20"/>
      <c r="BM959" s="18" t="str">
        <f t="shared" si="494"/>
        <v>ATENDE</v>
      </c>
      <c r="BN959" s="18" t="str">
        <f t="shared" si="495"/>
        <v>ATENDE</v>
      </c>
      <c r="BO959" s="18" t="str">
        <f t="shared" si="496"/>
        <v>ATENDE</v>
      </c>
      <c r="BP959" s="18" t="str">
        <f t="shared" si="497"/>
        <v>ATENDE</v>
      </c>
      <c r="BQ959" s="22" t="str">
        <f t="shared" si="498"/>
        <v>C5</v>
      </c>
      <c r="BR959" s="22" t="str">
        <f t="shared" ref="BR959:BR964" si="525">K959</f>
        <v>P6</v>
      </c>
      <c r="BS959" s="23">
        <f t="shared" si="499"/>
        <v>1.6266666666666665</v>
      </c>
      <c r="BT959" s="20">
        <v>7.88</v>
      </c>
      <c r="BU959" s="20">
        <v>1.58</v>
      </c>
      <c r="BV959" s="132">
        <f>IF(BR959="-","-",_xlfn.XLOOKUP(BR959,ABNT5101!$B$4:$B$9,ABNT5101!$C$4:$C$9))</f>
        <v>3</v>
      </c>
      <c r="BW959" s="132">
        <f>IF(BR959="-","-",_xlfn.XLOOKUP(BR959,ABNT5101!$B$4:$B$9,ABNT5101!$D$4:$D$9))</f>
        <v>0.6</v>
      </c>
      <c r="BX959" s="18" t="str">
        <f t="shared" si="500"/>
        <v>ATENDE</v>
      </c>
      <c r="BY959" s="18" t="str">
        <f t="shared" si="501"/>
        <v>ATENDE</v>
      </c>
      <c r="BZ959" s="18" t="str">
        <f t="shared" si="502"/>
        <v>ATENDE</v>
      </c>
      <c r="CA959" s="22" t="s">
        <v>135</v>
      </c>
      <c r="CB959" s="23" t="e">
        <f t="shared" si="503"/>
        <v>#VALUE!</v>
      </c>
      <c r="CC959" s="22">
        <v>3.59</v>
      </c>
      <c r="CD959" s="22">
        <v>1.25</v>
      </c>
      <c r="CE959" s="130" t="str">
        <f>IF(CA959="-","-",_xlfn.XLOOKUP(CA959,ABNT5101!$B$4:$B$9,ABNT5101!$C$4:$C$9))</f>
        <v>-</v>
      </c>
      <c r="CF959" s="130" t="str">
        <f>IF(CA959="-","-",_xlfn.XLOOKUP(CA959,ABNT5101!$B$4:$B$9,ABNT5101!$D$4:$D$9))</f>
        <v>-</v>
      </c>
      <c r="CG959" s="18" t="str">
        <f t="shared" si="504"/>
        <v>-</v>
      </c>
      <c r="CH959" s="18" t="str">
        <f t="shared" si="505"/>
        <v>-</v>
      </c>
      <c r="CI959" s="18" t="str">
        <f t="shared" si="506"/>
        <v>-</v>
      </c>
      <c r="CJ959" s="133" t="str">
        <f>_xlfn.XLOOKUP(CK959,'Banco de dados'!$B:$B,'Banco de dados'!$D:$D)</f>
        <v>LEDSTAR</v>
      </c>
      <c r="CK959" s="25" t="s">
        <v>711</v>
      </c>
      <c r="CL959" s="24" t="str">
        <f>_xlfn.XLOOKUP(CK959,'Banco de dados'!$B:$B,'Banco de dados'!$E:$E)</f>
        <v>LUM LED SL VT 9.1 44W</v>
      </c>
      <c r="CM959" s="24"/>
      <c r="CN959" s="24">
        <f>IF(CM959="-","-",_xlfn.XLOOKUP(CM959,'Banco de dados'!$B:$B,'Banco de dados'!$E:$E))</f>
        <v>0</v>
      </c>
      <c r="CO959" s="26">
        <f t="shared" si="518"/>
        <v>1</v>
      </c>
      <c r="CP959" s="24">
        <f>_xlfn.XLOOKUP(CK959,'Banco de dados'!$B:$B,'Banco de dados'!$H:$H)</f>
        <v>44</v>
      </c>
      <c r="CQ959" s="24">
        <f>_xlfn.XLOOKUP(CM959,'Banco de dados'!$B:$B,'Banco de dados'!$H:$H)</f>
        <v>0</v>
      </c>
      <c r="CR959" s="24">
        <f>_xlfn.XLOOKUP(CK959,'Banco de dados'!$B:$B,'Banco de dados'!$F:$F)</f>
        <v>7657.99</v>
      </c>
      <c r="CS959" s="24" t="e">
        <f>_xlfn.XLOOKUP(CM959,'Banco de dados'!$B:$B,'Banco de dados'!$F:$F)</f>
        <v>#N/A</v>
      </c>
      <c r="CT959" s="25">
        <v>0</v>
      </c>
      <c r="CU959" s="25"/>
      <c r="CV959" s="24" t="str">
        <f>IF(AI959&lt;=0.5,"Curto I",IF(AND(AI959&gt;='Braços de IP'!$B$9,AI959&lt;='Braços de IP'!$D$9),'Braços de IP'!$E$9,IF(AND(AI959&gt;='Braços de IP'!$B$10,AI959&lt;='Braços de IP'!$D$10),'Braços de IP'!$E$10,IF(AND(AI959&gt;='Braços de IP'!$B$11,AI959&lt;='Braços de IP'!$D$11),'Braços de IP'!$E$11,IF(AND(AI959&gt;='Braços de IP'!$B$12,AI959&lt;='Braços de IP'!$D$12),'Braços de IP'!$E$12,IF(AND(AI959&gt;='Braços de IP'!$B$13,AI959&lt;='Braços de IP'!$D$13),'Braços de IP'!$E$13,IF(AND(AI959&gt;='Braços de IP'!$B$14,AI959&lt;='Braços de IP'!$D$14),'Braços de IP'!$E$14,"ERRO")))))))</f>
        <v>Curto II</v>
      </c>
      <c r="CW959" s="25"/>
      <c r="CX959" s="24" t="str">
        <f>IF($CW959="","",VLOOKUP($CW959,'Braços de IP'!$E$9:$I$15,2,0))</f>
        <v/>
      </c>
      <c r="CY959" s="27" t="str">
        <f>IF($CW959="","",VLOOKUP($CW959,'Braços de IP'!$E$9:$I$15,5,0))</f>
        <v/>
      </c>
      <c r="CZ959" s="24"/>
      <c r="DA959" s="24"/>
      <c r="DB959" s="24"/>
      <c r="DC959" s="24"/>
      <c r="DD959" s="24"/>
      <c r="DE959" s="24"/>
      <c r="DF959" s="28">
        <f t="shared" si="519"/>
        <v>44</v>
      </c>
      <c r="DG959" s="29">
        <f t="shared" si="520"/>
        <v>100</v>
      </c>
      <c r="DH959" s="28">
        <f t="shared" si="521"/>
        <v>144</v>
      </c>
      <c r="DI959" s="30">
        <f t="shared" si="522"/>
        <v>0.56000000000000005</v>
      </c>
      <c r="DJ959" s="31"/>
      <c r="DK959" s="32"/>
      <c r="DL959" s="15" t="s">
        <v>141</v>
      </c>
      <c r="DM959" s="15"/>
    </row>
    <row r="960" spans="3:119" ht="15.75" hidden="1" customHeight="1" x14ac:dyDescent="0.3">
      <c r="C960" t="s">
        <v>1006</v>
      </c>
      <c r="D960" s="15">
        <v>320</v>
      </c>
      <c r="E960" s="15" t="s">
        <v>132</v>
      </c>
      <c r="F960" s="15" t="s">
        <v>493</v>
      </c>
      <c r="G960" s="15">
        <v>-30.01458654</v>
      </c>
      <c r="H960" s="15">
        <v>-50.173791059999999</v>
      </c>
      <c r="I960" s="15" t="s">
        <v>134</v>
      </c>
      <c r="J960" s="15" t="s">
        <v>135</v>
      </c>
      <c r="K960" s="15" t="s">
        <v>136</v>
      </c>
      <c r="L960" s="15" t="s">
        <v>148</v>
      </c>
      <c r="M960" s="15">
        <v>100</v>
      </c>
      <c r="N960" s="15">
        <v>17</v>
      </c>
      <c r="O960" s="15">
        <v>0</v>
      </c>
      <c r="P960" s="15">
        <f t="shared" si="517"/>
        <v>200</v>
      </c>
      <c r="Q960" s="20">
        <v>2</v>
      </c>
      <c r="R960" s="16">
        <v>2.5</v>
      </c>
      <c r="S960" s="16">
        <v>8</v>
      </c>
      <c r="T960" s="15"/>
      <c r="U960" s="15"/>
      <c r="V960" s="15">
        <v>0</v>
      </c>
      <c r="W960" s="15">
        <v>3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 t="s">
        <v>138</v>
      </c>
      <c r="AD960" s="15" t="s">
        <v>139</v>
      </c>
      <c r="AE960" s="15">
        <v>41.6</v>
      </c>
      <c r="AF960" s="15">
        <v>6.6</v>
      </c>
      <c r="AG960" s="15">
        <v>1</v>
      </c>
      <c r="AH960" s="15">
        <v>0.7</v>
      </c>
      <c r="AI960" s="15">
        <v>1.5</v>
      </c>
      <c r="AJ960" s="16">
        <f t="shared" si="487"/>
        <v>0.8</v>
      </c>
      <c r="AK960" s="15"/>
      <c r="AL960" s="15"/>
      <c r="AM960" s="15" t="s">
        <v>140</v>
      </c>
      <c r="AN960" s="16">
        <f t="shared" si="488"/>
        <v>2</v>
      </c>
      <c r="AO960" s="16">
        <v>0</v>
      </c>
      <c r="AP960" s="16">
        <v>0</v>
      </c>
      <c r="AQ960" s="16">
        <v>0</v>
      </c>
      <c r="AR960" s="16">
        <v>0</v>
      </c>
      <c r="AS960" s="16">
        <v>0</v>
      </c>
      <c r="AT960" s="16" t="s">
        <v>135</v>
      </c>
      <c r="AU960" s="17">
        <f t="shared" si="489"/>
        <v>0</v>
      </c>
      <c r="AV960" s="17"/>
      <c r="AW960" s="17">
        <f>VLOOKUP(I960,ABNT5101!$I$3:$J$9,2)</f>
        <v>7.5</v>
      </c>
      <c r="AX960" s="17">
        <f>VLOOKUP(I960,ABNT5101!$I$3:$M$9,5)</f>
        <v>0.18</v>
      </c>
      <c r="AY960" s="131" t="str">
        <f>_xlfn.XLOOKUP(I960,ABNT5101!$I:$I,ABNT5101!$L:$L)</f>
        <v>-</v>
      </c>
      <c r="AZ960" s="131">
        <f>_xlfn.XLOOKUP(I960,ABNT5101!$I:$I,ABNT5101!M:M)</f>
        <v>0.18</v>
      </c>
      <c r="BA960" s="131" t="str">
        <f>_xlfn.XLOOKUP(I960,ABNT5101!$I:$I,ABNT5101!N:N)</f>
        <v>-</v>
      </c>
      <c r="BB960" s="131">
        <f>_xlfn.XLOOKUP(I960,ABNT5101!$I:$I,ABNT5101!O:O)</f>
        <v>16</v>
      </c>
      <c r="BC960" s="18" t="str">
        <f t="shared" si="490"/>
        <v>ATENDE</v>
      </c>
      <c r="BD960" s="19">
        <f t="shared" si="491"/>
        <v>0.10666666666666669</v>
      </c>
      <c r="BE960" s="19">
        <f t="shared" si="492"/>
        <v>0.11111111111111116</v>
      </c>
      <c r="BF960" s="19" t="str">
        <f t="shared" si="493"/>
        <v>-</v>
      </c>
      <c r="BG960" s="20">
        <v>8.3000000000000007</v>
      </c>
      <c r="BH960" s="20">
        <v>0.2</v>
      </c>
      <c r="BI960" s="20"/>
      <c r="BJ960" s="20"/>
      <c r="BK960" s="21"/>
      <c r="BL960" s="20"/>
      <c r="BM960" s="18" t="str">
        <f t="shared" si="494"/>
        <v>ATENDE</v>
      </c>
      <c r="BN960" s="18" t="str">
        <f t="shared" si="495"/>
        <v>ATENDE</v>
      </c>
      <c r="BO960" s="18" t="str">
        <f t="shared" si="496"/>
        <v>ATENDE</v>
      </c>
      <c r="BP960" s="18" t="str">
        <f t="shared" si="497"/>
        <v>ATENDE</v>
      </c>
      <c r="BQ960" s="22" t="str">
        <f t="shared" si="498"/>
        <v>C5</v>
      </c>
      <c r="BR960" s="22" t="str">
        <f t="shared" si="525"/>
        <v>P6</v>
      </c>
      <c r="BS960" s="23">
        <f t="shared" si="499"/>
        <v>1.33</v>
      </c>
      <c r="BT960" s="20">
        <v>6.99</v>
      </c>
      <c r="BU960" s="20">
        <v>0.62</v>
      </c>
      <c r="BV960" s="132">
        <f>IF(BR960="-","-",_xlfn.XLOOKUP(BR960,ABNT5101!$B$4:$B$9,ABNT5101!$C$4:$C$9))</f>
        <v>3</v>
      </c>
      <c r="BW960" s="132">
        <f>IF(BR960="-","-",_xlfn.XLOOKUP(BR960,ABNT5101!$B$4:$B$9,ABNT5101!$D$4:$D$9))</f>
        <v>0.6</v>
      </c>
      <c r="BX960" s="18" t="str">
        <f t="shared" si="500"/>
        <v>ATENDE</v>
      </c>
      <c r="BY960" s="18" t="str">
        <f t="shared" si="501"/>
        <v>ATENDE</v>
      </c>
      <c r="BZ960" s="18" t="str">
        <f t="shared" si="502"/>
        <v>ATENDE</v>
      </c>
      <c r="CA960" s="22" t="s">
        <v>135</v>
      </c>
      <c r="CB960" s="23" t="e">
        <f t="shared" si="503"/>
        <v>#VALUE!</v>
      </c>
      <c r="CC960" s="22">
        <v>3.08</v>
      </c>
      <c r="CD960" s="22">
        <v>1.1599999999999999</v>
      </c>
      <c r="CE960" s="130" t="str">
        <f>IF(CA960="-","-",_xlfn.XLOOKUP(CA960,ABNT5101!$B$4:$B$9,ABNT5101!$C$4:$C$9))</f>
        <v>-</v>
      </c>
      <c r="CF960" s="130" t="str">
        <f>IF(CA960="-","-",_xlfn.XLOOKUP(CA960,ABNT5101!$B$4:$B$9,ABNT5101!$D$4:$D$9))</f>
        <v>-</v>
      </c>
      <c r="CG960" s="18" t="str">
        <f t="shared" si="504"/>
        <v>-</v>
      </c>
      <c r="CH960" s="18" t="str">
        <f t="shared" si="505"/>
        <v>-</v>
      </c>
      <c r="CI960" s="18" t="str">
        <f t="shared" si="506"/>
        <v>-</v>
      </c>
      <c r="CJ960" s="133" t="str">
        <f>_xlfn.XLOOKUP(CK960,'Banco de dados'!$B:$B,'Banco de dados'!$D:$D)</f>
        <v>SX LIGHTING</v>
      </c>
      <c r="CK960" s="25" t="s">
        <v>803</v>
      </c>
      <c r="CL960" s="24" t="str">
        <f>_xlfn.XLOOKUP(CK960,'Banco de dados'!$B:$B,'Banco de dados'!$E:$E)</f>
        <v>SXINEVO040K40L12CZF7PHF</v>
      </c>
      <c r="CM960" s="24"/>
      <c r="CN960" s="24" t="e">
        <f>IF(CM960="-","-",_xlfn.XLOOKUP(CM960,'Banco de dados'!$B:$B,'Banco de dados'!$E:$E))</f>
        <v>#N/A</v>
      </c>
      <c r="CO960" s="26">
        <f t="shared" si="518"/>
        <v>1</v>
      </c>
      <c r="CP960" s="24">
        <f>_xlfn.XLOOKUP(CK960,'Banco de dados'!$B:$B,'Banco de dados'!$H:$H)</f>
        <v>39</v>
      </c>
      <c r="CQ960" s="24">
        <f>_xlfn.XLOOKUP(CM960,'Banco de dados'!$B:$B,'Banco de dados'!$H:$H)</f>
        <v>0</v>
      </c>
      <c r="CR960" s="24">
        <f>_xlfn.XLOOKUP(CK960,'Banco de dados'!$B:$B,'Banco de dados'!$F:$F)</f>
        <v>6552</v>
      </c>
      <c r="CS960" s="24">
        <f>_xlfn.XLOOKUP(CM960,'Banco de dados'!$B:$B,'Banco de dados'!$F:$F)</f>
        <v>0</v>
      </c>
      <c r="CT960" s="25">
        <v>0</v>
      </c>
      <c r="CU960" s="25">
        <v>3.5</v>
      </c>
      <c r="CV960" s="24" t="str">
        <f>IF(AI960&lt;=0.5,"Curto I",IF(AND(AI960&gt;='Braços de IP'!$B$9,AI960&lt;='Braços de IP'!$D$9),'Braços de IP'!$E$9,IF(AND(AI960&gt;='Braços de IP'!$B$10,AI960&lt;='Braços de IP'!$D$10),'Braços de IP'!$E$10,IF(AND(AI960&gt;='Braços de IP'!$B$11,AI960&lt;='Braços de IP'!$D$11),'Braços de IP'!$E$11,IF(AND(AI960&gt;='Braços de IP'!$B$12,AI960&lt;='Braços de IP'!$D$12),'Braços de IP'!$E$12,IF(AND(AI960&gt;='Braços de IP'!$B$13,AI960&lt;='Braços de IP'!$D$13),'Braços de IP'!$E$13,IF(AND(AI960&gt;='Braços de IP'!$B$14,AI960&lt;='Braços de IP'!$D$14),'Braços de IP'!$E$14,"ERRO")))))))</f>
        <v>Curto II</v>
      </c>
      <c r="CW960" s="25"/>
      <c r="CX960" s="24" t="str">
        <f>IF($CW960="","",VLOOKUP($CW960,'Braços de IP'!$E$9:$I$15,2,0))</f>
        <v/>
      </c>
      <c r="CY960" s="27" t="str">
        <f>IF($CW960="","",VLOOKUP($CW960,'Braços de IP'!$E$9:$I$15,5,0))</f>
        <v/>
      </c>
      <c r="CZ960" s="24"/>
      <c r="DA960" s="24"/>
      <c r="DB960" s="24"/>
      <c r="DC960" s="24"/>
      <c r="DD960" s="24"/>
      <c r="DE960" s="24"/>
      <c r="DF960" s="28">
        <f t="shared" si="519"/>
        <v>39</v>
      </c>
      <c r="DG960" s="29">
        <f t="shared" si="520"/>
        <v>100</v>
      </c>
      <c r="DH960" s="28">
        <f t="shared" si="521"/>
        <v>139</v>
      </c>
      <c r="DI960" s="30">
        <f t="shared" si="522"/>
        <v>0.61</v>
      </c>
      <c r="DJ960" s="31"/>
      <c r="DK960" s="32"/>
      <c r="DL960" s="15" t="s">
        <v>141</v>
      </c>
      <c r="DM960" s="15"/>
    </row>
    <row r="961" spans="3:117" ht="15.75" customHeight="1" x14ac:dyDescent="0.3">
      <c r="C961" t="s">
        <v>1006</v>
      </c>
      <c r="D961" s="15">
        <v>320</v>
      </c>
      <c r="E961" s="15" t="s">
        <v>132</v>
      </c>
      <c r="F961" s="15" t="s">
        <v>493</v>
      </c>
      <c r="G961" s="15">
        <v>-30.01458654</v>
      </c>
      <c r="H961" s="15">
        <v>-50.173791059999999</v>
      </c>
      <c r="I961" s="15" t="s">
        <v>134</v>
      </c>
      <c r="J961" s="15" t="s">
        <v>135</v>
      </c>
      <c r="K961" s="15" t="s">
        <v>136</v>
      </c>
      <c r="L961" s="15" t="s">
        <v>148</v>
      </c>
      <c r="M961" s="15">
        <v>100</v>
      </c>
      <c r="N961" s="15">
        <v>17</v>
      </c>
      <c r="O961" s="15">
        <v>0</v>
      </c>
      <c r="P961" s="15">
        <f t="shared" si="517"/>
        <v>200</v>
      </c>
      <c r="Q961" s="20">
        <v>2</v>
      </c>
      <c r="R961" s="16">
        <v>2.5</v>
      </c>
      <c r="S961" s="16">
        <v>8</v>
      </c>
      <c r="T961" s="15"/>
      <c r="U961" s="15"/>
      <c r="V961" s="15">
        <v>0</v>
      </c>
      <c r="W961" s="15">
        <v>3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 t="s">
        <v>138</v>
      </c>
      <c r="AD961" s="15" t="s">
        <v>139</v>
      </c>
      <c r="AE961" s="15">
        <v>41.6</v>
      </c>
      <c r="AF961" s="15">
        <v>6.6</v>
      </c>
      <c r="AG961" s="15">
        <v>1</v>
      </c>
      <c r="AH961" s="15">
        <v>0.7</v>
      </c>
      <c r="AI961" s="15">
        <v>1.5</v>
      </c>
      <c r="AJ961" s="16">
        <f t="shared" si="487"/>
        <v>0.8</v>
      </c>
      <c r="AK961" s="15"/>
      <c r="AL961" s="15"/>
      <c r="AM961" s="15" t="s">
        <v>140</v>
      </c>
      <c r="AN961" s="16">
        <f t="shared" si="488"/>
        <v>2</v>
      </c>
      <c r="AO961" s="16">
        <v>0</v>
      </c>
      <c r="AP961" s="16">
        <v>0</v>
      </c>
      <c r="AQ961" s="16">
        <v>0</v>
      </c>
      <c r="AR961" s="16">
        <v>0</v>
      </c>
      <c r="AS961" s="16">
        <v>0</v>
      </c>
      <c r="AT961" s="16" t="s">
        <v>135</v>
      </c>
      <c r="AU961" s="17">
        <f t="shared" si="489"/>
        <v>0</v>
      </c>
      <c r="AV961" s="17"/>
      <c r="AW961" s="17">
        <f>VLOOKUP(I961,ABNT5101!$I$3:$J$9,2)</f>
        <v>7.5</v>
      </c>
      <c r="AX961" s="17">
        <f>VLOOKUP(I961,ABNT5101!$I$3:$M$9,5)</f>
        <v>0.18</v>
      </c>
      <c r="AY961" s="131" t="str">
        <f>_xlfn.XLOOKUP(I961,ABNT5101!$I:$I,ABNT5101!$L:$L)</f>
        <v>-</v>
      </c>
      <c r="AZ961" s="131">
        <f>_xlfn.XLOOKUP(I961,ABNT5101!$I:$I,ABNT5101!M:M)</f>
        <v>0.18</v>
      </c>
      <c r="BA961" s="131" t="str">
        <f>_xlfn.XLOOKUP(I961,ABNT5101!$I:$I,ABNT5101!N:N)</f>
        <v>-</v>
      </c>
      <c r="BB961" s="131">
        <f>_xlfn.XLOOKUP(I961,ABNT5101!$I:$I,ABNT5101!O:O)</f>
        <v>16</v>
      </c>
      <c r="BC961" s="18" t="str">
        <f t="shared" si="490"/>
        <v>ATENDE</v>
      </c>
      <c r="BD961" s="19">
        <f t="shared" si="491"/>
        <v>0.19466666666666677</v>
      </c>
      <c r="BE961" s="19">
        <f t="shared" si="492"/>
        <v>0.22222222222222232</v>
      </c>
      <c r="BF961" s="19" t="str">
        <f t="shared" si="493"/>
        <v>-</v>
      </c>
      <c r="BG961" s="20">
        <v>8.9600000000000009</v>
      </c>
      <c r="BH961" s="20">
        <v>0.22</v>
      </c>
      <c r="BI961" s="20"/>
      <c r="BJ961" s="20"/>
      <c r="BK961" s="21"/>
      <c r="BL961" s="20"/>
      <c r="BM961" s="18" t="str">
        <f t="shared" si="494"/>
        <v>ATENDE</v>
      </c>
      <c r="BN961" s="18" t="str">
        <f t="shared" si="495"/>
        <v>ATENDE</v>
      </c>
      <c r="BO961" s="18" t="str">
        <f t="shared" si="496"/>
        <v>ATENDE</v>
      </c>
      <c r="BP961" s="18" t="str">
        <f t="shared" si="497"/>
        <v>ATENDE</v>
      </c>
      <c r="BQ961" s="22" t="str">
        <f t="shared" si="498"/>
        <v>C5</v>
      </c>
      <c r="BR961" s="22" t="str">
        <f t="shared" si="525"/>
        <v>P6</v>
      </c>
      <c r="BS961" s="23">
        <f t="shared" si="499"/>
        <v>1.0100000000000002</v>
      </c>
      <c r="BT961" s="20">
        <v>6.03</v>
      </c>
      <c r="BU961" s="20">
        <v>1.28</v>
      </c>
      <c r="BV961" s="132">
        <f>IF(BR961="-","-",_xlfn.XLOOKUP(BR961,ABNT5101!$B$4:$B$9,ABNT5101!$C$4:$C$9))</f>
        <v>3</v>
      </c>
      <c r="BW961" s="132">
        <f>IF(BR961="-","-",_xlfn.XLOOKUP(BR961,ABNT5101!$B$4:$B$9,ABNT5101!$D$4:$D$9))</f>
        <v>0.6</v>
      </c>
      <c r="BX961" s="18" t="str">
        <f t="shared" si="500"/>
        <v>ATENDE</v>
      </c>
      <c r="BY961" s="18" t="str">
        <f t="shared" si="501"/>
        <v>ATENDE</v>
      </c>
      <c r="BZ961" s="18" t="str">
        <f t="shared" si="502"/>
        <v>ATENDE</v>
      </c>
      <c r="CA961" s="22" t="s">
        <v>135</v>
      </c>
      <c r="CB961" s="23" t="e">
        <f t="shared" si="503"/>
        <v>#VALUE!</v>
      </c>
      <c r="CC961" s="22">
        <v>3.56</v>
      </c>
      <c r="CD961" s="22">
        <v>1.04</v>
      </c>
      <c r="CE961" s="130" t="str">
        <f>IF(CA961="-","-",_xlfn.XLOOKUP(CA961,ABNT5101!$B$4:$B$9,ABNT5101!$C$4:$C$9))</f>
        <v>-</v>
      </c>
      <c r="CF961" s="130" t="str">
        <f>IF(CA961="-","-",_xlfn.XLOOKUP(CA961,ABNT5101!$B$4:$B$9,ABNT5101!$D$4:$D$9))</f>
        <v>-</v>
      </c>
      <c r="CG961" s="18" t="str">
        <f t="shared" si="504"/>
        <v>-</v>
      </c>
      <c r="CH961" s="18" t="str">
        <f t="shared" si="505"/>
        <v>-</v>
      </c>
      <c r="CI961" s="18" t="str">
        <f t="shared" si="506"/>
        <v>-</v>
      </c>
      <c r="CJ961" s="133" t="str">
        <f>_xlfn.XLOOKUP(CK961,'Banco de dados'!$B:$B,'Banco de dados'!$D:$D)</f>
        <v>TECNOWATT</v>
      </c>
      <c r="CK961" s="25" t="s">
        <v>826</v>
      </c>
      <c r="CL961" s="24" t="str">
        <f>_xlfn.XLOOKUP(CK961,'Banco de dados'!$B:$B,'Banco de dados'!$E:$E)</f>
        <v>SIGSAGPTLRRSSNDL_40W_50IBBRS
1-10C1MUN6.5</v>
      </c>
      <c r="CM961" s="24"/>
      <c r="CN961" s="24" t="e">
        <f>IF(CM961="-","-",_xlfn.XLOOKUP(CM961,'Banco de dados'!$B:$B,'Banco de dados'!$E:$E))</f>
        <v>#N/A</v>
      </c>
      <c r="CO961" s="26">
        <f t="shared" si="518"/>
        <v>1</v>
      </c>
      <c r="CP961" s="24">
        <f>_xlfn.XLOOKUP(CK961,'Banco de dados'!$B:$B,'Banco de dados'!$H:$H)</f>
        <v>40</v>
      </c>
      <c r="CQ961" s="24">
        <f>_xlfn.XLOOKUP(CM961,'Banco de dados'!$B:$B,'Banco de dados'!$H:$H)</f>
        <v>0</v>
      </c>
      <c r="CR961" s="24">
        <f>_xlfn.XLOOKUP(CK961,'Banco de dados'!$B:$B,'Banco de dados'!$F:$F)</f>
        <v>6641</v>
      </c>
      <c r="CS961" s="24">
        <f>_xlfn.XLOOKUP(CM961,'Banco de dados'!$B:$B,'Banco de dados'!$F:$F)</f>
        <v>0</v>
      </c>
      <c r="CT961" s="25">
        <v>0</v>
      </c>
      <c r="CU961" s="25"/>
      <c r="CV961" s="24" t="str">
        <f>IF(AI961&lt;=0.5,"Curto I",IF(AND(AI961&gt;='Braços de IP'!$B$9,AI961&lt;='Braços de IP'!$D$9),'Braços de IP'!$E$9,IF(AND(AI961&gt;='Braços de IP'!$B$10,AI961&lt;='Braços de IP'!$D$10),'Braços de IP'!$E$10,IF(AND(AI961&gt;='Braços de IP'!$B$11,AI961&lt;='Braços de IP'!$D$11),'Braços de IP'!$E$11,IF(AND(AI961&gt;='Braços de IP'!$B$12,AI961&lt;='Braços de IP'!$D$12),'Braços de IP'!$E$12,IF(AND(AI961&gt;='Braços de IP'!$B$13,AI961&lt;='Braços de IP'!$D$13),'Braços de IP'!$E$13,IF(AND(AI961&gt;='Braços de IP'!$B$14,AI961&lt;='Braços de IP'!$D$14),'Braços de IP'!$E$14,"ERRO")))))))</f>
        <v>Curto II</v>
      </c>
      <c r="CW961" s="25" t="s">
        <v>152</v>
      </c>
      <c r="CX961" s="24">
        <f>IF($CW961="","",VLOOKUP($CW961,'Braços de IP'!$E$9:$I$15,2,0))</f>
        <v>2.4</v>
      </c>
      <c r="CY961" s="27">
        <f>IF($CW961="","",VLOOKUP($CW961,'Braços de IP'!$E$9:$I$15,5,0))</f>
        <v>7.5</v>
      </c>
      <c r="CZ961" s="24"/>
      <c r="DA961" s="24"/>
      <c r="DB961" s="24"/>
      <c r="DC961" s="24"/>
      <c r="DD961" s="24"/>
      <c r="DE961" s="24"/>
      <c r="DF961" s="28">
        <f t="shared" si="519"/>
        <v>40</v>
      </c>
      <c r="DG961" s="29">
        <f t="shared" si="520"/>
        <v>100</v>
      </c>
      <c r="DH961" s="28">
        <f t="shared" si="521"/>
        <v>140</v>
      </c>
      <c r="DI961" s="30">
        <f t="shared" si="522"/>
        <v>0.6</v>
      </c>
      <c r="DJ961" s="31"/>
      <c r="DK961" s="32"/>
      <c r="DL961" s="15" t="s">
        <v>141</v>
      </c>
      <c r="DM961" s="15"/>
    </row>
    <row r="962" spans="3:117" ht="15.75" hidden="1" customHeight="1" x14ac:dyDescent="0.3">
      <c r="C962" t="s">
        <v>1006</v>
      </c>
      <c r="D962" s="15">
        <v>321</v>
      </c>
      <c r="E962" s="15" t="s">
        <v>132</v>
      </c>
      <c r="F962" s="15" t="s">
        <v>494</v>
      </c>
      <c r="G962" s="15">
        <v>-30.061360270000002</v>
      </c>
      <c r="H962" s="15">
        <v>-50.160618079999999</v>
      </c>
      <c r="I962" s="15" t="s">
        <v>154</v>
      </c>
      <c r="J962" s="15" t="s">
        <v>135</v>
      </c>
      <c r="K962" s="15" t="s">
        <v>136</v>
      </c>
      <c r="L962" s="15" t="s">
        <v>148</v>
      </c>
      <c r="M962" s="15">
        <v>100</v>
      </c>
      <c r="N962" s="15">
        <v>17</v>
      </c>
      <c r="O962" s="15">
        <v>0</v>
      </c>
      <c r="P962" s="15">
        <f>M962*AG962*2</f>
        <v>200</v>
      </c>
      <c r="Q962" s="20">
        <v>2</v>
      </c>
      <c r="R962" s="16">
        <v>2.5</v>
      </c>
      <c r="S962" s="16">
        <v>7</v>
      </c>
      <c r="T962" s="15"/>
      <c r="U962" s="15"/>
      <c r="V962" s="15">
        <v>0</v>
      </c>
      <c r="W962" s="15">
        <v>2</v>
      </c>
      <c r="X962" s="15">
        <v>0</v>
      </c>
      <c r="Y962" s="15">
        <v>0</v>
      </c>
      <c r="Z962" s="15">
        <v>0</v>
      </c>
      <c r="AA962" s="15">
        <v>0</v>
      </c>
      <c r="AB962" s="15">
        <v>0</v>
      </c>
      <c r="AC962" s="15" t="s">
        <v>138</v>
      </c>
      <c r="AD962" s="15" t="s">
        <v>139</v>
      </c>
      <c r="AE962" s="15">
        <v>39.299999999999997</v>
      </c>
      <c r="AF962" s="15">
        <v>7.5</v>
      </c>
      <c r="AG962" s="15">
        <v>1</v>
      </c>
      <c r="AH962" s="15">
        <v>0.4</v>
      </c>
      <c r="AI962" s="15">
        <v>1.3</v>
      </c>
      <c r="AJ962" s="16">
        <f>AI962-AH962</f>
        <v>0.9</v>
      </c>
      <c r="AK962" s="15"/>
      <c r="AL962" s="15"/>
      <c r="AM962" s="15" t="s">
        <v>140</v>
      </c>
      <c r="AN962" s="16">
        <f>IF(AC962="Unilateral",2*AG962,IF(AC962="Bilateral Alternada",3*AG962,IF(AC962="Bilateral Frontal",4*AG962,IF(AC962="Canteiro Central",2*AG962,"erro"))))</f>
        <v>2</v>
      </c>
      <c r="AO962" s="16">
        <v>0</v>
      </c>
      <c r="AP962" s="16">
        <v>0</v>
      </c>
      <c r="AQ962" s="16">
        <v>0</v>
      </c>
      <c r="AR962" s="16">
        <v>0</v>
      </c>
      <c r="AS962" s="16">
        <v>0</v>
      </c>
      <c r="AT962" s="16" t="s">
        <v>135</v>
      </c>
      <c r="AU962" s="17">
        <f>IF(AO962=0,0,IF(AC962="Unilateral",2*AO962,IF(AC962="Bilateral Alternada",3*AO962,IF(AC962="Bilateral Frontal",4*AO962,IF(AC962="Canteiro Central",2*AO962,"erro")))))</f>
        <v>0</v>
      </c>
      <c r="AV962" s="17"/>
      <c r="AW962" s="17">
        <f>VLOOKUP(I962,ABNT5101!$I$3:$J$9,2)</f>
        <v>10</v>
      </c>
      <c r="AX962" s="17">
        <f>VLOOKUP(I962,ABNT5101!$I$3:$M$9,5)</f>
        <v>0.18</v>
      </c>
      <c r="AY962" s="131" t="str">
        <f>_xlfn.XLOOKUP(I962,ABNT5101!$I:$I,ABNT5101!$L:$L)</f>
        <v>-</v>
      </c>
      <c r="AZ962" s="131">
        <f>_xlfn.XLOOKUP(I962,ABNT5101!$I:$I,ABNT5101!M:M)</f>
        <v>0.18</v>
      </c>
      <c r="BA962" s="131" t="str">
        <f>_xlfn.XLOOKUP(I962,ABNT5101!$I:$I,ABNT5101!N:N)</f>
        <v>-</v>
      </c>
      <c r="BB962" s="131">
        <f>_xlfn.XLOOKUP(I962,ABNT5101!$I:$I,ABNT5101!O:O)</f>
        <v>16</v>
      </c>
      <c r="BC962" s="18" t="str">
        <f>IF(BM962="NÃO ATENDE","NÃO ATENDE",IF(BX962="NÃO ATENDE","NÃO ATENDE",IF(CG962="NÃO ATENDE","NÃO ATENDE","ATENDE")))</f>
        <v>ATENDE</v>
      </c>
      <c r="BD962" s="19">
        <f t="shared" ref="BD962:BE964" si="526">BG962/AW962-1</f>
        <v>4.8000000000000043E-2</v>
      </c>
      <c r="BE962" s="19">
        <f t="shared" si="526"/>
        <v>0.83333333333333348</v>
      </c>
      <c r="BF962" s="19" t="str">
        <f>IF($I962="M6",BI962/AY962-1,"-")</f>
        <v>-</v>
      </c>
      <c r="BG962" s="20">
        <v>10.48</v>
      </c>
      <c r="BH962" s="20">
        <v>0.33</v>
      </c>
      <c r="BI962" s="20"/>
      <c r="BJ962" s="20"/>
      <c r="BK962" s="21"/>
      <c r="BL962" s="20"/>
      <c r="BM962" s="18" t="str">
        <f>IF(OR(BN962="NÃO ATENDE",BO962="NÃO ATENDE",BP962="NÃO ATENDE"),"NÃO ATENDE","ATENDE")</f>
        <v>ATENDE</v>
      </c>
      <c r="BN962" s="18" t="str">
        <f>IF(BG962&gt;=AW962,"ATENDE",IF(BG962&gt;=0.99*AW962,"ATENDIMENTO LIMIAR","NÃO ATENDE"))</f>
        <v>ATENDE</v>
      </c>
      <c r="BO962" s="18" t="str">
        <f>IF(BH962&gt;=AX962,"ATENDE",IF(BH962&gt;=(AX962-0.02),"ATENDIMENTO LIMIAR","NÃO ATENDE"))</f>
        <v>ATENDE</v>
      </c>
      <c r="BP962" s="18" t="str">
        <f>IF(AY962="-","ATENDE",IF(BI962&gt;=AY962,"ATENDE",IF(BI962&gt;=(AY962-0.02),"ATENDIMENTO LIMIAR","NÃO ATENDE")))</f>
        <v>ATENDE</v>
      </c>
      <c r="BQ962" s="22" t="str">
        <f t="shared" si="498"/>
        <v>C4</v>
      </c>
      <c r="BR962" s="22" t="str">
        <f t="shared" si="525"/>
        <v>P6</v>
      </c>
      <c r="BS962" s="23">
        <f>IF(BT962="-","-",BT962/BV962-1)</f>
        <v>1.9499999999999997</v>
      </c>
      <c r="BT962" s="20">
        <v>8.85</v>
      </c>
      <c r="BU962" s="20">
        <v>2.71</v>
      </c>
      <c r="BV962" s="132">
        <f>IF(BR962="-","-",_xlfn.XLOOKUP(BR962,ABNT5101!$B$4:$B$9,ABNT5101!$C$4:$C$9))</f>
        <v>3</v>
      </c>
      <c r="BW962" s="132">
        <f>IF(BR962="-","-",_xlfn.XLOOKUP(BR962,ABNT5101!$B$4:$B$9,ABNT5101!$D$4:$D$9))</f>
        <v>0.6</v>
      </c>
      <c r="BX962" s="18" t="str">
        <f>IF(BY962="-","-",IF(BY962="NÃO ATENDE","NÃO ATENDE",IF(BZ962="NÃO ATENDE","NÃO ATENDE","ATENDE")))</f>
        <v>ATENDE</v>
      </c>
      <c r="BY962" s="18" t="str">
        <f>IF(BR962="-","-",IF(BT962&gt;=BV962,"ATENDE",IF(BT962&gt;=(BV962*0.99),"ATENDIMENTO LIMIAR","NÃO ATENDE")))</f>
        <v>ATENDE</v>
      </c>
      <c r="BZ962" s="18" t="str">
        <f>IF(BR962="-","-",IF(BU962&gt;=BW962,"ATENDE","NÃO ATENDE"))</f>
        <v>ATENDE</v>
      </c>
      <c r="CA962" s="22" t="s">
        <v>135</v>
      </c>
      <c r="CB962" s="23" t="e">
        <f>IF(CC962="-","-",CC962/CE962-1)</f>
        <v>#VALUE!</v>
      </c>
      <c r="CC962" s="22">
        <v>6.97</v>
      </c>
      <c r="CD962" s="22">
        <v>2.93</v>
      </c>
      <c r="CE962" s="130" t="str">
        <f>IF(CA962="-","-",_xlfn.XLOOKUP(CA962,ABNT5101!$B$4:$B$9,ABNT5101!$C$4:$C$9))</f>
        <v>-</v>
      </c>
      <c r="CF962" s="130" t="str">
        <f>IF(CA962="-","-",_xlfn.XLOOKUP(CA962,ABNT5101!$B$4:$B$9,ABNT5101!$D$4:$D$9))</f>
        <v>-</v>
      </c>
      <c r="CG962" s="18" t="str">
        <f>IF(CH962="-","-",IF(CH962="NÃO ATENDE","NÃO ATENDE",IF(CI962="NÃO ATENDE","NÃO ATENDE","ATENDE")))</f>
        <v>-</v>
      </c>
      <c r="CH962" s="18" t="str">
        <f>IF(CA962="-","-",IF(CC962&gt;=(CE962),"ATENDE",IF(CC962&gt;=(0.99*CE962),"ATENDIMENTO LIMIAR","NÃO ATENDE")))</f>
        <v>-</v>
      </c>
      <c r="CI962" s="18" t="str">
        <f>IF(CA962="-","-",IF(CD962&gt;=CF962,"ATENDE","NÃO ATENDE"))</f>
        <v>-</v>
      </c>
      <c r="CJ962" s="133" t="str">
        <f>_xlfn.XLOOKUP(CK962,'Banco de dados'!$B:$B,'Banco de dados'!$D:$D)</f>
        <v>LEDSTAR</v>
      </c>
      <c r="CK962" s="25" t="s">
        <v>713</v>
      </c>
      <c r="CL962" s="24" t="str">
        <f>_xlfn.XLOOKUP(CK962,'Banco de dados'!$B:$B,'Banco de dados'!$E:$E)</f>
        <v>LUM LED SL VT 9.1 52W</v>
      </c>
      <c r="CM962" s="24"/>
      <c r="CN962" s="24" t="e">
        <f>IF(CM962="-","-",_xlfn.XLOOKUP(CM962,'Banco de dados'!$B:$B,'Banco de dados'!$E:$E))</f>
        <v>#N/A</v>
      </c>
      <c r="CO962" s="26">
        <f>AG962</f>
        <v>1</v>
      </c>
      <c r="CP962" s="24">
        <f>_xlfn.XLOOKUP(CK962,'Banco de dados'!$B:$B,'Banco de dados'!$H:$H)</f>
        <v>52</v>
      </c>
      <c r="CQ962" s="24">
        <f>_xlfn.XLOOKUP(CM962,'Banco de dados'!$B:$B,'Banco de dados'!$H:$H)</f>
        <v>0</v>
      </c>
      <c r="CR962" s="24">
        <f>_xlfn.XLOOKUP(CK962,'Banco de dados'!$B:$B,'Banco de dados'!$F:$F)</f>
        <v>8960.18</v>
      </c>
      <c r="CS962" s="24">
        <f>_xlfn.XLOOKUP(CM962,'Banco de dados'!$B:$B,'Banco de dados'!$F:$F)</f>
        <v>0</v>
      </c>
      <c r="CT962" s="25">
        <v>0</v>
      </c>
      <c r="CU962" s="25"/>
      <c r="CV962" s="24" t="str">
        <f>IF(AI962&lt;=0.5,"Curto I",IF(AND(AI962&gt;='Braços de IP'!$B$9,AI962&lt;='Braços de IP'!$D$9),'Braços de IP'!$E$9,IF(AND(AI962&gt;='Braços de IP'!$B$10,AI962&lt;='Braços de IP'!$D$10),'Braços de IP'!$E$10,IF(AND(AI962&gt;='Braços de IP'!$B$11,AI962&lt;='Braços de IP'!$D$11),'Braços de IP'!$E$11,IF(AND(AI962&gt;='Braços de IP'!$B$12,AI962&lt;='Braços de IP'!$D$12),'Braços de IP'!$E$12,IF(AND(AI962&gt;='Braços de IP'!$B$13,AI962&lt;='Braços de IP'!$D$13),'Braços de IP'!$E$13,IF(AND(AI962&gt;='Braços de IP'!$B$14,AI962&lt;='Braços de IP'!$D$14),'Braços de IP'!$E$14,"ERRO")))))))</f>
        <v>Curto II</v>
      </c>
      <c r="CW962" s="25"/>
      <c r="CX962" s="24" t="str">
        <f>IF($CW962="","",VLOOKUP($CW962,'Braços de IP'!$E$9:$I$15,2,0))</f>
        <v/>
      </c>
      <c r="CY962" s="27" t="str">
        <f>IF($CW962="","",VLOOKUP($CW962,'Braços de IP'!$E$9:$I$15,5,0))</f>
        <v/>
      </c>
      <c r="CZ962" s="24"/>
      <c r="DA962" s="24"/>
      <c r="DB962" s="24"/>
      <c r="DC962" s="24"/>
      <c r="DD962" s="24"/>
      <c r="DE962" s="24"/>
      <c r="DF962" s="28">
        <f>CP962</f>
        <v>52</v>
      </c>
      <c r="DG962" s="29">
        <f>M962</f>
        <v>100</v>
      </c>
      <c r="DH962" s="28">
        <f>SUM(DF962:DG962)*CO962</f>
        <v>152</v>
      </c>
      <c r="DI962" s="30">
        <f>1-DF962/DG962</f>
        <v>0.48</v>
      </c>
      <c r="DJ962" s="31"/>
      <c r="DK962" s="32"/>
      <c r="DL962" s="15" t="s">
        <v>141</v>
      </c>
      <c r="DM962" s="15"/>
    </row>
    <row r="963" spans="3:117" ht="15.75" hidden="1" customHeight="1" x14ac:dyDescent="0.3">
      <c r="C963" t="s">
        <v>1006</v>
      </c>
      <c r="D963" s="15">
        <v>321</v>
      </c>
      <c r="E963" s="15" t="s">
        <v>132</v>
      </c>
      <c r="F963" s="15" t="s">
        <v>494</v>
      </c>
      <c r="G963" s="15">
        <v>-30.061360270000002</v>
      </c>
      <c r="H963" s="15">
        <v>-50.160618079999999</v>
      </c>
      <c r="I963" s="15" t="s">
        <v>154</v>
      </c>
      <c r="J963" s="15" t="s">
        <v>135</v>
      </c>
      <c r="K963" s="15" t="s">
        <v>136</v>
      </c>
      <c r="L963" s="15" t="s">
        <v>148</v>
      </c>
      <c r="M963" s="15">
        <v>100</v>
      </c>
      <c r="N963" s="15">
        <v>17</v>
      </c>
      <c r="O963" s="15">
        <v>0</v>
      </c>
      <c r="P963" s="15">
        <f>M963*AG963*2</f>
        <v>200</v>
      </c>
      <c r="Q963" s="20">
        <v>2</v>
      </c>
      <c r="R963" s="16">
        <v>2.5</v>
      </c>
      <c r="S963" s="16">
        <v>7</v>
      </c>
      <c r="T963" s="15"/>
      <c r="U963" s="15"/>
      <c r="V963" s="15">
        <v>0</v>
      </c>
      <c r="W963" s="15">
        <v>2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 t="s">
        <v>138</v>
      </c>
      <c r="AD963" s="15" t="s">
        <v>139</v>
      </c>
      <c r="AE963" s="15">
        <v>39.299999999999997</v>
      </c>
      <c r="AF963" s="15">
        <v>7.5</v>
      </c>
      <c r="AG963" s="15">
        <v>1</v>
      </c>
      <c r="AH963" s="15">
        <v>0.4</v>
      </c>
      <c r="AI963" s="15">
        <v>1.3</v>
      </c>
      <c r="AJ963" s="16">
        <f>AI963-AH963</f>
        <v>0.9</v>
      </c>
      <c r="AK963" s="15"/>
      <c r="AL963" s="15"/>
      <c r="AM963" s="15" t="s">
        <v>140</v>
      </c>
      <c r="AN963" s="16">
        <f>IF(AC963="Unilateral",2*AG963,IF(AC963="Bilateral Alternada",3*AG963,IF(AC963="Bilateral Frontal",4*AG963,IF(AC963="Canteiro Central",2*AG963,"erro"))))</f>
        <v>2</v>
      </c>
      <c r="AO963" s="16">
        <v>0</v>
      </c>
      <c r="AP963" s="16">
        <v>0</v>
      </c>
      <c r="AQ963" s="16">
        <v>0</v>
      </c>
      <c r="AR963" s="16">
        <v>0</v>
      </c>
      <c r="AS963" s="16">
        <v>0</v>
      </c>
      <c r="AT963" s="16" t="s">
        <v>135</v>
      </c>
      <c r="AU963" s="17">
        <f>IF(AO963=0,0,IF(AC963="Unilateral",2*AO963,IF(AC963="Bilateral Alternada",3*AO963,IF(AC963="Bilateral Frontal",4*AO963,IF(AC963="Canteiro Central",2*AO963,"erro")))))</f>
        <v>0</v>
      </c>
      <c r="AV963" s="17"/>
      <c r="AW963" s="17">
        <f>VLOOKUP(I963,ABNT5101!$I$3:$J$9,2)</f>
        <v>10</v>
      </c>
      <c r="AX963" s="17">
        <f>VLOOKUP(I963,ABNT5101!$I$3:$M$9,5)</f>
        <v>0.18</v>
      </c>
      <c r="AY963" s="131" t="str">
        <f>_xlfn.XLOOKUP(I963,ABNT5101!$I:$I,ABNT5101!$L:$L)</f>
        <v>-</v>
      </c>
      <c r="AZ963" s="131">
        <f>_xlfn.XLOOKUP(I963,ABNT5101!$I:$I,ABNT5101!M:M)</f>
        <v>0.18</v>
      </c>
      <c r="BA963" s="131" t="str">
        <f>_xlfn.XLOOKUP(I963,ABNT5101!$I:$I,ABNT5101!N:N)</f>
        <v>-</v>
      </c>
      <c r="BB963" s="131">
        <f>_xlfn.XLOOKUP(I963,ABNT5101!$I:$I,ABNT5101!O:O)</f>
        <v>16</v>
      </c>
      <c r="BC963" s="18" t="str">
        <f>IF(BM963="NÃO ATENDE","NÃO ATENDE",IF(BX963="NÃO ATENDE","NÃO ATENDE",IF(CG963="NÃO ATENDE","NÃO ATENDE","ATENDE")))</f>
        <v>ATENDE</v>
      </c>
      <c r="BD963" s="19">
        <f t="shared" si="526"/>
        <v>0.24199999999999999</v>
      </c>
      <c r="BE963" s="19">
        <f t="shared" si="526"/>
        <v>1.0555555555555558</v>
      </c>
      <c r="BF963" s="19" t="str">
        <f>IF($I963="M6",BI963/AY963-1,"-")</f>
        <v>-</v>
      </c>
      <c r="BG963" s="20">
        <v>12.42</v>
      </c>
      <c r="BH963" s="20">
        <v>0.37</v>
      </c>
      <c r="BI963" s="20"/>
      <c r="BJ963" s="20"/>
      <c r="BK963" s="21"/>
      <c r="BL963" s="20"/>
      <c r="BM963" s="18" t="str">
        <f>IF(OR(BN963="NÃO ATENDE",BO963="NÃO ATENDE",BP963="NÃO ATENDE"),"NÃO ATENDE","ATENDE")</f>
        <v>ATENDE</v>
      </c>
      <c r="BN963" s="18" t="str">
        <f>IF(BG963&gt;=AW963,"ATENDE",IF(BG963&gt;=0.99*AW963,"ATENDIMENTO LIMIAR","NÃO ATENDE"))</f>
        <v>ATENDE</v>
      </c>
      <c r="BO963" s="18" t="str">
        <f>IF(BH963&gt;=AX963,"ATENDE",IF(BH963&gt;=(AX963-0.02),"ATENDIMENTO LIMIAR","NÃO ATENDE"))</f>
        <v>ATENDE</v>
      </c>
      <c r="BP963" s="18" t="str">
        <f>IF(AY963="-","ATENDE",IF(BI963&gt;=AY963,"ATENDE",IF(BI963&gt;=(AY963-0.02),"ATENDIMENTO LIMIAR","NÃO ATENDE")))</f>
        <v>ATENDE</v>
      </c>
      <c r="BQ963" s="22" t="str">
        <f t="shared" si="498"/>
        <v>C4</v>
      </c>
      <c r="BR963" s="22" t="str">
        <f t="shared" si="525"/>
        <v>P6</v>
      </c>
      <c r="BS963" s="23">
        <f>IF(BT963="-","-",BT963/BV963-1)</f>
        <v>2.34</v>
      </c>
      <c r="BT963" s="20">
        <v>10.02</v>
      </c>
      <c r="BU963" s="20">
        <v>2.3199999999999998</v>
      </c>
      <c r="BV963" s="132">
        <f>IF(BR963="-","-",_xlfn.XLOOKUP(BR963,ABNT5101!$B$4:$B$9,ABNT5101!$C$4:$C$9))</f>
        <v>3</v>
      </c>
      <c r="BW963" s="132">
        <f>IF(BR963="-","-",_xlfn.XLOOKUP(BR963,ABNT5101!$B$4:$B$9,ABNT5101!$D$4:$D$9))</f>
        <v>0.6</v>
      </c>
      <c r="BX963" s="18" t="str">
        <f>IF(BY963="-","-",IF(BY963="NÃO ATENDE","NÃO ATENDE",IF(BZ963="NÃO ATENDE","NÃO ATENDE","ATENDE")))</f>
        <v>ATENDE</v>
      </c>
      <c r="BY963" s="18" t="str">
        <f>IF(BR963="-","-",IF(BT963&gt;=BV963,"ATENDE",IF(BT963&gt;=(BV963*0.99),"ATENDIMENTO LIMIAR","NÃO ATENDE")))</f>
        <v>ATENDE</v>
      </c>
      <c r="BZ963" s="18" t="str">
        <f>IF(BR963="-","-",IF(BU963&gt;=BW963,"ATENDE","NÃO ATENDE"))</f>
        <v>ATENDE</v>
      </c>
      <c r="CA963" s="22" t="s">
        <v>135</v>
      </c>
      <c r="CB963" s="23" t="e">
        <f>IF(CC963="-","-",CC963/CE963-1)</f>
        <v>#VALUE!</v>
      </c>
      <c r="CC963" s="22">
        <v>8.17</v>
      </c>
      <c r="CD963" s="22">
        <v>5.0599999999999996</v>
      </c>
      <c r="CE963" s="130" t="str">
        <f>IF(CA963="-","-",_xlfn.XLOOKUP(CA963,ABNT5101!$B$4:$B$9,ABNT5101!$C$4:$C$9))</f>
        <v>-</v>
      </c>
      <c r="CF963" s="130" t="str">
        <f>IF(CA963="-","-",_xlfn.XLOOKUP(CA963,ABNT5101!$B$4:$B$9,ABNT5101!$D$4:$D$9))</f>
        <v>-</v>
      </c>
      <c r="CG963" s="18" t="str">
        <f>IF(CH963="-","-",IF(CH963="NÃO ATENDE","NÃO ATENDE",IF(CI963="NÃO ATENDE","NÃO ATENDE","ATENDE")))</f>
        <v>-</v>
      </c>
      <c r="CH963" s="18" t="str">
        <f>IF(CA963="-","-",IF(CC963&gt;=(CE963),"ATENDE",IF(CC963&gt;=(0.99*CE963),"ATENDIMENTO LIMIAR","NÃO ATENDE")))</f>
        <v>-</v>
      </c>
      <c r="CI963" s="18" t="str">
        <f>IF(CA963="-","-",IF(CD963&gt;=CF963,"ATENDE","NÃO ATENDE"))</f>
        <v>-</v>
      </c>
      <c r="CJ963" s="133" t="str">
        <f>_xlfn.XLOOKUP(CK963,'Banco de dados'!$B:$B,'Banco de dados'!$D:$D)</f>
        <v>SX LIGHTING</v>
      </c>
      <c r="CK963" s="25" t="s">
        <v>805</v>
      </c>
      <c r="CL963" s="24" t="str">
        <f>_xlfn.XLOOKUP(CK963,'Banco de dados'!$B:$B,'Banco de dados'!$E:$E)</f>
        <v>SXINEVO050K40L12CZF7PHF</v>
      </c>
      <c r="CM963" s="24"/>
      <c r="CN963" s="24" t="e">
        <f>IF(CM963="-","-",_xlfn.XLOOKUP(CM963,'Banco de dados'!$B:$B,'Banco de dados'!$E:$E))</f>
        <v>#N/A</v>
      </c>
      <c r="CO963" s="26">
        <f>AG963</f>
        <v>1</v>
      </c>
      <c r="CP963" s="24">
        <f>_xlfn.XLOOKUP(CK963,'Banco de dados'!$B:$B,'Banco de dados'!$H:$H)</f>
        <v>50</v>
      </c>
      <c r="CQ963" s="24">
        <f>_xlfn.XLOOKUP(CM963,'Banco de dados'!$B:$B,'Banco de dados'!$H:$H)</f>
        <v>0</v>
      </c>
      <c r="CR963" s="24">
        <f>_xlfn.XLOOKUP(CK963,'Banco de dados'!$B:$B,'Banco de dados'!$F:$F)</f>
        <v>8650</v>
      </c>
      <c r="CS963" s="24">
        <f>_xlfn.XLOOKUP(CM963,'Banco de dados'!$B:$B,'Banco de dados'!$F:$F)</f>
        <v>0</v>
      </c>
      <c r="CT963" s="25">
        <v>0</v>
      </c>
      <c r="CU963" s="25"/>
      <c r="CV963" s="24" t="str">
        <f>IF(AI963&lt;=0.5,"Curto I",IF(AND(AI963&gt;='Braços de IP'!$B$9,AI963&lt;='Braços de IP'!$D$9),'Braços de IP'!$E$9,IF(AND(AI963&gt;='Braços de IP'!$B$10,AI963&lt;='Braços de IP'!$D$10),'Braços de IP'!$E$10,IF(AND(AI963&gt;='Braços de IP'!$B$11,AI963&lt;='Braços de IP'!$D$11),'Braços de IP'!$E$11,IF(AND(AI963&gt;='Braços de IP'!$B$12,AI963&lt;='Braços de IP'!$D$12),'Braços de IP'!$E$12,IF(AND(AI963&gt;='Braços de IP'!$B$13,AI963&lt;='Braços de IP'!$D$13),'Braços de IP'!$E$13,IF(AND(AI963&gt;='Braços de IP'!$B$14,AI963&lt;='Braços de IP'!$D$14),'Braços de IP'!$E$14,"ERRO")))))))</f>
        <v>Curto II</v>
      </c>
      <c r="CW963" s="25"/>
      <c r="CX963" s="24" t="str">
        <f>IF($CW963="","",VLOOKUP($CW963,'Braços de IP'!$E$9:$I$15,2,0))</f>
        <v/>
      </c>
      <c r="CY963" s="27" t="str">
        <f>IF($CW963="","",VLOOKUP($CW963,'Braços de IP'!$E$9:$I$15,5,0))</f>
        <v/>
      </c>
      <c r="CZ963" s="24"/>
      <c r="DA963" s="24"/>
      <c r="DB963" s="24"/>
      <c r="DC963" s="24"/>
      <c r="DD963" s="24"/>
      <c r="DE963" s="24"/>
      <c r="DF963" s="28">
        <f>CP963</f>
        <v>50</v>
      </c>
      <c r="DG963" s="29">
        <f>M963</f>
        <v>100</v>
      </c>
      <c r="DH963" s="28">
        <f>SUM(DF963:DG963)*CO963</f>
        <v>150</v>
      </c>
      <c r="DI963" s="30">
        <f>1-DF963/DG963</f>
        <v>0.5</v>
      </c>
      <c r="DJ963" s="31"/>
      <c r="DK963" s="32"/>
      <c r="DL963" s="15" t="s">
        <v>141</v>
      </c>
      <c r="DM963" s="15"/>
    </row>
    <row r="964" spans="3:117" ht="15.75" hidden="1" customHeight="1" x14ac:dyDescent="0.3">
      <c r="C964" t="s">
        <v>1006</v>
      </c>
      <c r="D964" s="15">
        <v>321</v>
      </c>
      <c r="E964" s="15" t="s">
        <v>132</v>
      </c>
      <c r="F964" s="15" t="s">
        <v>494</v>
      </c>
      <c r="G964" s="15">
        <v>-30.061360270000002</v>
      </c>
      <c r="H964" s="15">
        <v>-50.160618079999999</v>
      </c>
      <c r="I964" s="15" t="s">
        <v>154</v>
      </c>
      <c r="J964" s="15" t="s">
        <v>135</v>
      </c>
      <c r="K964" s="15" t="s">
        <v>136</v>
      </c>
      <c r="L964" s="15" t="s">
        <v>148</v>
      </c>
      <c r="M964" s="15">
        <v>100</v>
      </c>
      <c r="N964" s="15">
        <v>17</v>
      </c>
      <c r="O964" s="15">
        <v>0</v>
      </c>
      <c r="P964" s="15">
        <f>M964*AG964*2</f>
        <v>200</v>
      </c>
      <c r="Q964" s="20">
        <v>2</v>
      </c>
      <c r="R964" s="16">
        <v>2.5</v>
      </c>
      <c r="S964" s="16">
        <v>7</v>
      </c>
      <c r="T964" s="15"/>
      <c r="U964" s="15"/>
      <c r="V964" s="15">
        <v>0</v>
      </c>
      <c r="W964" s="15">
        <v>2</v>
      </c>
      <c r="X964" s="15">
        <v>0</v>
      </c>
      <c r="Y964" s="15">
        <v>0</v>
      </c>
      <c r="Z964" s="15">
        <v>0</v>
      </c>
      <c r="AA964" s="15">
        <v>0</v>
      </c>
      <c r="AB964" s="15">
        <v>0</v>
      </c>
      <c r="AC964" s="15" t="s">
        <v>138</v>
      </c>
      <c r="AD964" s="15" t="s">
        <v>139</v>
      </c>
      <c r="AE964" s="15">
        <v>39.299999999999997</v>
      </c>
      <c r="AF964" s="15">
        <v>7.5</v>
      </c>
      <c r="AG964" s="15">
        <v>1</v>
      </c>
      <c r="AH964" s="15">
        <v>0.4</v>
      </c>
      <c r="AI964" s="15">
        <v>1.3</v>
      </c>
      <c r="AJ964" s="16">
        <f>AI964-AH964</f>
        <v>0.9</v>
      </c>
      <c r="AK964" s="15"/>
      <c r="AL964" s="15"/>
      <c r="AM964" s="15" t="s">
        <v>140</v>
      </c>
      <c r="AN964" s="16">
        <f>IF(AC964="Unilateral",2*AG964,IF(AC964="Bilateral Alternada",3*AG964,IF(AC964="Bilateral Frontal",4*AG964,IF(AC964="Canteiro Central",2*AG964,"erro"))))</f>
        <v>2</v>
      </c>
      <c r="AO964" s="16">
        <v>0</v>
      </c>
      <c r="AP964" s="16">
        <v>0</v>
      </c>
      <c r="AQ964" s="16">
        <v>0</v>
      </c>
      <c r="AR964" s="16">
        <v>0</v>
      </c>
      <c r="AS964" s="16">
        <v>0</v>
      </c>
      <c r="AT964" s="16" t="s">
        <v>135</v>
      </c>
      <c r="AU964" s="17">
        <f>IF(AO964=0,0,IF(AC964="Unilateral",2*AO964,IF(AC964="Bilateral Alternada",3*AO964,IF(AC964="Bilateral Frontal",4*AO964,IF(AC964="Canteiro Central",2*AO964,"erro")))))</f>
        <v>0</v>
      </c>
      <c r="AV964" s="17"/>
      <c r="AW964" s="17">
        <f>VLOOKUP(I964,ABNT5101!$I$3:$J$9,2)</f>
        <v>10</v>
      </c>
      <c r="AX964" s="17">
        <f>VLOOKUP(I964,ABNT5101!$I$3:$M$9,5)</f>
        <v>0.18</v>
      </c>
      <c r="AY964" s="131" t="str">
        <f>_xlfn.XLOOKUP(I964,ABNT5101!$I:$I,ABNT5101!$L:$L)</f>
        <v>-</v>
      </c>
      <c r="AZ964" s="131">
        <f>_xlfn.XLOOKUP(I964,ABNT5101!$I:$I,ABNT5101!M:M)</f>
        <v>0.18</v>
      </c>
      <c r="BA964" s="131" t="str">
        <f>_xlfn.XLOOKUP(I964,ABNT5101!$I:$I,ABNT5101!N:N)</f>
        <v>-</v>
      </c>
      <c r="BB964" s="131">
        <f>_xlfn.XLOOKUP(I964,ABNT5101!$I:$I,ABNT5101!O:O)</f>
        <v>16</v>
      </c>
      <c r="BC964" s="18" t="str">
        <f>IF(BM964="NÃO ATENDE","NÃO ATENDE",IF(BX964="NÃO ATENDE","NÃO ATENDE",IF(CG964="NÃO ATENDE","NÃO ATENDE","ATENDE")))</f>
        <v>ATENDE</v>
      </c>
      <c r="BD964" s="19">
        <f t="shared" si="526"/>
        <v>0.14300000000000002</v>
      </c>
      <c r="BE964" s="19">
        <f t="shared" si="526"/>
        <v>0.61111111111111116</v>
      </c>
      <c r="BF964" s="19" t="str">
        <f>IF($I964="M6",BI964/AY964-1,"-")</f>
        <v>-</v>
      </c>
      <c r="BG964" s="20">
        <v>11.43</v>
      </c>
      <c r="BH964" s="20">
        <v>0.28999999999999998</v>
      </c>
      <c r="BI964" s="20"/>
      <c r="BJ964" s="20"/>
      <c r="BK964" s="21"/>
      <c r="BL964" s="20"/>
      <c r="BM964" s="18" t="str">
        <f>IF(OR(BN964="NÃO ATENDE",BO964="NÃO ATENDE",BP964="NÃO ATENDE"),"NÃO ATENDE","ATENDE")</f>
        <v>ATENDE</v>
      </c>
      <c r="BN964" s="18" t="str">
        <f>IF(BG964&gt;=AW964,"ATENDE",IF(BG964&gt;=0.99*AW964,"ATENDIMENTO LIMIAR","NÃO ATENDE"))</f>
        <v>ATENDE</v>
      </c>
      <c r="BO964" s="18" t="str">
        <f>IF(BH964&gt;=AX964,"ATENDE",IF(BH964&gt;=(AX964-0.02),"ATENDIMENTO LIMIAR","NÃO ATENDE"))</f>
        <v>ATENDE</v>
      </c>
      <c r="BP964" s="18" t="str">
        <f>IF(AY964="-","ATENDE",IF(BI964&gt;=AY964,"ATENDE",IF(BI964&gt;=(AY964-0.02),"ATENDIMENTO LIMIAR","NÃO ATENDE")))</f>
        <v>ATENDE</v>
      </c>
      <c r="BQ964" s="22" t="str">
        <f t="shared" si="498"/>
        <v>C4</v>
      </c>
      <c r="BR964" s="22" t="str">
        <f t="shared" si="525"/>
        <v>P6</v>
      </c>
      <c r="BS964" s="23">
        <f>IF(BT964="-","-",BT964/BV964-1)</f>
        <v>2.1433333333333331</v>
      </c>
      <c r="BT964" s="20">
        <v>9.43</v>
      </c>
      <c r="BU964" s="20">
        <v>2.92</v>
      </c>
      <c r="BV964" s="132">
        <f>IF(BR964="-","-",_xlfn.XLOOKUP(BR964,ABNT5101!$B$4:$B$9,ABNT5101!$C$4:$C$9))</f>
        <v>3</v>
      </c>
      <c r="BW964" s="132">
        <f>IF(BR964="-","-",_xlfn.XLOOKUP(BR964,ABNT5101!$B$4:$B$9,ABNT5101!$D$4:$D$9))</f>
        <v>0.6</v>
      </c>
      <c r="BX964" s="18" t="str">
        <f>IF(BY964="-","-",IF(BY964="NÃO ATENDE","NÃO ATENDE",IF(BZ964="NÃO ATENDE","NÃO ATENDE","ATENDE")))</f>
        <v>ATENDE</v>
      </c>
      <c r="BY964" s="18" t="str">
        <f>IF(BR964="-","-",IF(BT964&gt;=BV964,"ATENDE",IF(BT964&gt;=(BV964*0.99),"ATENDIMENTO LIMIAR","NÃO ATENDE")))</f>
        <v>ATENDE</v>
      </c>
      <c r="BZ964" s="18" t="str">
        <f>IF(BR964="-","-",IF(BU964&gt;=BW964,"ATENDE","NÃO ATENDE"))</f>
        <v>ATENDE</v>
      </c>
      <c r="CA964" s="22" t="s">
        <v>135</v>
      </c>
      <c r="CB964" s="23" t="e">
        <f>IF(CC964="-","-",CC964/CE964-1)</f>
        <v>#VALUE!</v>
      </c>
      <c r="CC964" s="22">
        <v>5.09</v>
      </c>
      <c r="CD964" s="22">
        <v>1.91</v>
      </c>
      <c r="CE964" s="130" t="str">
        <f>IF(CA964="-","-",_xlfn.XLOOKUP(CA964,ABNT5101!$B$4:$B$9,ABNT5101!$C$4:$C$9))</f>
        <v>-</v>
      </c>
      <c r="CF964" s="130" t="str">
        <f>IF(CA964="-","-",_xlfn.XLOOKUP(CA964,ABNT5101!$B$4:$B$9,ABNT5101!$D$4:$D$9))</f>
        <v>-</v>
      </c>
      <c r="CG964" s="18" t="str">
        <f>IF(CH964="-","-",IF(CH964="NÃO ATENDE","NÃO ATENDE",IF(CI964="NÃO ATENDE","NÃO ATENDE","ATENDE")))</f>
        <v>-</v>
      </c>
      <c r="CH964" s="18" t="str">
        <f>IF(CA964="-","-",IF(CC964&gt;=(CE964),"ATENDE",IF(CC964&gt;=(0.99*CE964),"ATENDIMENTO LIMIAR","NÃO ATENDE")))</f>
        <v>-</v>
      </c>
      <c r="CI964" s="18" t="str">
        <f>IF(CA964="-","-",IF(CD964&gt;=CF964,"ATENDE","NÃO ATENDE"))</f>
        <v>-</v>
      </c>
      <c r="CJ964" s="133" t="str">
        <f>_xlfn.XLOOKUP(CK964,'Banco de dados'!$B:$B,'Banco de dados'!$D:$D)</f>
        <v>TECNOWATT</v>
      </c>
      <c r="CK964" s="25" t="s">
        <v>828</v>
      </c>
      <c r="CL964" s="24" t="str">
        <f>_xlfn.XLOOKUP(CK964,'Banco de dados'!$B:$B,'Banco de dados'!$E:$E)</f>
        <v>SIGSAGPTLRRSSNDL_50W_61IBBRS
1-10C1MUN6.5</v>
      </c>
      <c r="CM964" s="24"/>
      <c r="CN964" s="24" t="e">
        <f>IF(CM964="-","-",_xlfn.XLOOKUP(CM964,'Banco de dados'!$B:$B,'Banco de dados'!$E:$E))</f>
        <v>#N/A</v>
      </c>
      <c r="CO964" s="26">
        <f>AG964</f>
        <v>1</v>
      </c>
      <c r="CP964" s="24">
        <f>_xlfn.XLOOKUP(CK964,'Banco de dados'!$B:$B,'Banco de dados'!$H:$H)</f>
        <v>50</v>
      </c>
      <c r="CQ964" s="24">
        <f>_xlfn.XLOOKUP(CM964,'Banco de dados'!$B:$B,'Banco de dados'!$H:$H)</f>
        <v>0</v>
      </c>
      <c r="CR964" s="24">
        <f>_xlfn.XLOOKUP(CK964,'Banco de dados'!$B:$B,'Banco de dados'!$F:$F)</f>
        <v>8163</v>
      </c>
      <c r="CS964" s="24">
        <f>_xlfn.XLOOKUP(CM964,'Banco de dados'!$B:$B,'Banco de dados'!$F:$F)</f>
        <v>0</v>
      </c>
      <c r="CT964" s="25">
        <v>0</v>
      </c>
      <c r="CU964" s="25"/>
      <c r="CV964" s="24" t="str">
        <f>IF(AI964&lt;=0.5,"Curto I",IF(AND(AI964&gt;='Braços de IP'!$B$9,AI964&lt;='Braços de IP'!$D$9),'Braços de IP'!$E$9,IF(AND(AI964&gt;='Braços de IP'!$B$10,AI964&lt;='Braços de IP'!$D$10),'Braços de IP'!$E$10,IF(AND(AI964&gt;='Braços de IP'!$B$11,AI964&lt;='Braços de IP'!$D$11),'Braços de IP'!$E$11,IF(AND(AI964&gt;='Braços de IP'!$B$12,AI964&lt;='Braços de IP'!$D$12),'Braços de IP'!$E$12,IF(AND(AI964&gt;='Braços de IP'!$B$13,AI964&lt;='Braços de IP'!$D$13),'Braços de IP'!$E$13,IF(AND(AI964&gt;='Braços de IP'!$B$14,AI964&lt;='Braços de IP'!$D$14),'Braços de IP'!$E$14,"ERRO")))))))</f>
        <v>Curto II</v>
      </c>
      <c r="CW964" s="25"/>
      <c r="CX964" s="24" t="str">
        <f>IF($CW964="","",VLOOKUP($CW964,'Braços de IP'!$E$9:$I$15,2,0))</f>
        <v/>
      </c>
      <c r="CY964" s="27" t="str">
        <f>IF($CW964="","",VLOOKUP($CW964,'Braços de IP'!$E$9:$I$15,5,0))</f>
        <v/>
      </c>
      <c r="CZ964" s="24"/>
      <c r="DA964" s="24"/>
      <c r="DB964" s="24"/>
      <c r="DC964" s="24"/>
      <c r="DD964" s="24"/>
      <c r="DE964" s="24"/>
      <c r="DF964" s="28">
        <f>CP964</f>
        <v>50</v>
      </c>
      <c r="DG964" s="29">
        <f>M964</f>
        <v>100</v>
      </c>
      <c r="DH964" s="28">
        <f>SUM(DF964:DG964)*CO964</f>
        <v>150</v>
      </c>
      <c r="DI964" s="30">
        <f>1-DF964/DG964</f>
        <v>0.5</v>
      </c>
      <c r="DJ964" s="31"/>
      <c r="DK964" s="32"/>
      <c r="DL964" s="15" t="s">
        <v>141</v>
      </c>
      <c r="DM964" s="15"/>
    </row>
    <row r="970" spans="3:117" ht="15" customHeight="1" x14ac:dyDescent="0.3">
      <c r="BE970">
        <f>45.1/2</f>
        <v>22.55</v>
      </c>
    </row>
    <row r="997" spans="12:12" ht="15" customHeight="1" x14ac:dyDescent="0.3">
      <c r="L997" s="155" t="s">
        <v>1008</v>
      </c>
    </row>
  </sheetData>
  <autoFilter ref="A1:DU964" xr:uid="{00000000-0009-0000-0000-000001000000}">
    <filterColumn colId="100">
      <customFilters>
        <customFilter operator="notEqual" val=" "/>
      </customFilters>
    </filterColumn>
  </autoFilter>
  <conditionalFormatting sqref="BC2:BQ733 BG733:BH736 BC734:BF736 BI734:BQ736 BC737:BQ964">
    <cfRule type="notContainsText" dxfId="7" priority="1" operator="notContains" text="NÃO">
      <formula>ISERROR(SEARCH(("NÃO"),(BC2)))</formula>
    </cfRule>
    <cfRule type="containsText" dxfId="6" priority="2" operator="containsText" text="NÃO">
      <formula>NOT(ISERROR(SEARCH(("NÃO"),(BC2))))</formula>
    </cfRule>
    <cfRule type="notContainsText" dxfId="5" priority="3" operator="notContains" text="ATENDE">
      <formula>ISERROR(SEARCH(("ATENDE"),(BC2)))</formula>
    </cfRule>
  </conditionalFormatting>
  <conditionalFormatting sqref="BN2:BQ964">
    <cfRule type="containsText" dxfId="4" priority="10" operator="containsText" text="ATENDIMENTO LIMIAR">
      <formula>NOT(ISERROR(SEARCH(("ATENDIMENTO LIMIAR"),(BN2))))</formula>
    </cfRule>
  </conditionalFormatting>
  <conditionalFormatting sqref="BX2:BZ964 CG2:CI964">
    <cfRule type="containsText" dxfId="3" priority="14" operator="containsText" text="ATENDIMENTO LIMIAR">
      <formula>NOT(ISERROR(SEARCH(("ATENDIMENTO LIMIAR"),(BX2))))</formula>
    </cfRule>
    <cfRule type="notContainsText" dxfId="2" priority="15" operator="notContains" text="NÃO">
      <formula>ISERROR(SEARCH(("NÃO"),(BX2)))</formula>
    </cfRule>
    <cfRule type="containsText" dxfId="1" priority="16" operator="containsText" text="NÃO">
      <formula>NOT(ISERROR(SEARCH(("NÃO"),(BX2))))</formula>
    </cfRule>
    <cfRule type="notContainsText" dxfId="0" priority="17" operator="notContains" text="ATENDE">
      <formula>ISERROR(SEARCH(("ATENDE"),(BX2)))</formula>
    </cfRule>
  </conditionalFormatting>
  <pageMargins left="0.511811024" right="0.511811024" top="0.78740157499999996" bottom="0.78740157499999996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'Braços de IP'!$E$9:$E$15</xm:f>
          </x14:formula1>
          <xm:sqref>CW2:CW964</xm:sqref>
        </x14:dataValidation>
        <x14:dataValidation type="list" allowBlank="1" showInputMessage="1" showErrorMessage="1" xr:uid="{00000000-0002-0000-0100-000001000000}">
          <x14:formula1>
            <xm:f>CPE!$B$4:$B$22</xm:f>
          </x14:formula1>
          <xm:sqref>CZ2:CZ118 CZ122:CZ592 CZ594:CZ964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2.33203125" customWidth="1"/>
    <col min="4" max="6" width="8.6640625" customWidth="1"/>
    <col min="7" max="7" width="10.109375" customWidth="1"/>
    <col min="8" max="26" width="8.6640625" customWidth="1"/>
  </cols>
  <sheetData>
    <row r="1" spans="2:9" ht="28.8" x14ac:dyDescent="0.3">
      <c r="B1" s="37" t="s">
        <v>56</v>
      </c>
      <c r="C1" s="37" t="s">
        <v>59</v>
      </c>
      <c r="H1" s="1" t="s">
        <v>495</v>
      </c>
      <c r="I1" s="1" t="s">
        <v>153</v>
      </c>
    </row>
    <row r="2" spans="2:9" ht="14.4" x14ac:dyDescent="0.3">
      <c r="B2" s="17">
        <v>0.5</v>
      </c>
      <c r="C2" s="17">
        <v>2.8</v>
      </c>
      <c r="F2" s="1" t="s">
        <v>496</v>
      </c>
      <c r="G2" s="1" t="s">
        <v>497</v>
      </c>
      <c r="H2" s="1">
        <f>COS(15*PI()/180)*1</f>
        <v>0.96592582628906831</v>
      </c>
      <c r="I2" s="1">
        <f>SIN(15*PI()/180)*1</f>
        <v>0.25881904510252074</v>
      </c>
    </row>
    <row r="3" spans="2:9" ht="14.4" x14ac:dyDescent="0.3">
      <c r="B3" s="17">
        <v>0.5</v>
      </c>
      <c r="C3" s="17">
        <v>0</v>
      </c>
      <c r="F3" s="1" t="s">
        <v>496</v>
      </c>
      <c r="G3" s="1" t="s">
        <v>498</v>
      </c>
      <c r="H3" s="1">
        <v>2.56</v>
      </c>
      <c r="I3" s="1">
        <v>1.8049999999999999</v>
      </c>
    </row>
    <row r="4" spans="2:9" ht="14.4" x14ac:dyDescent="0.3">
      <c r="B4" s="17">
        <v>1</v>
      </c>
      <c r="C4" s="17">
        <v>0.79999999999999982</v>
      </c>
      <c r="F4" s="1" t="s">
        <v>499</v>
      </c>
      <c r="G4" s="1" t="s">
        <v>500</v>
      </c>
      <c r="H4" s="1">
        <v>1</v>
      </c>
      <c r="I4" s="1">
        <v>1.5</v>
      </c>
    </row>
    <row r="5" spans="2:9" ht="14.4" x14ac:dyDescent="0.3">
      <c r="B5" s="17">
        <v>1</v>
      </c>
      <c r="C5" s="17">
        <v>0.29999999999999982</v>
      </c>
      <c r="F5" s="1" t="s">
        <v>499</v>
      </c>
      <c r="G5" s="1" t="s">
        <v>501</v>
      </c>
      <c r="H5" s="1">
        <v>3</v>
      </c>
      <c r="I5" s="1">
        <v>2.5</v>
      </c>
    </row>
    <row r="6" spans="2:9" ht="14.4" x14ac:dyDescent="0.3">
      <c r="B6" s="17">
        <v>1</v>
      </c>
      <c r="C6" s="17">
        <v>0</v>
      </c>
      <c r="F6" s="1" t="s">
        <v>499</v>
      </c>
      <c r="G6" s="1" t="s">
        <v>502</v>
      </c>
      <c r="H6" s="1">
        <v>4</v>
      </c>
      <c r="I6" s="1">
        <v>3</v>
      </c>
    </row>
    <row r="7" spans="2:9" ht="14.4" x14ac:dyDescent="0.3">
      <c r="B7" s="17">
        <v>1.5</v>
      </c>
      <c r="C7" s="17">
        <v>1.2999999999999998</v>
      </c>
    </row>
    <row r="8" spans="2:9" ht="14.4" x14ac:dyDescent="0.3">
      <c r="B8" s="17">
        <v>1.5</v>
      </c>
      <c r="C8" s="17">
        <v>1.7999999999999998</v>
      </c>
    </row>
    <row r="9" spans="2:9" ht="14.4" x14ac:dyDescent="0.3">
      <c r="B9" s="17">
        <v>1.5</v>
      </c>
      <c r="C9" s="17">
        <v>0.79999999999999982</v>
      </c>
    </row>
    <row r="10" spans="2:9" ht="14.4" x14ac:dyDescent="0.3">
      <c r="B10" s="17">
        <v>1.5</v>
      </c>
      <c r="C10" s="17">
        <v>2.8</v>
      </c>
    </row>
    <row r="11" spans="2:9" ht="14.4" x14ac:dyDescent="0.3">
      <c r="B11" s="17">
        <v>2</v>
      </c>
      <c r="C11" s="17">
        <v>0.79999999999999982</v>
      </c>
    </row>
    <row r="12" spans="2:9" ht="14.4" x14ac:dyDescent="0.3">
      <c r="B12" s="17">
        <v>2</v>
      </c>
      <c r="C12" s="17">
        <v>0.29999999999999982</v>
      </c>
    </row>
    <row r="13" spans="2:9" ht="14.4" x14ac:dyDescent="0.3">
      <c r="B13" s="17">
        <v>2</v>
      </c>
      <c r="C13" s="17">
        <v>1.2999999999999998</v>
      </c>
    </row>
    <row r="14" spans="2:9" ht="14.4" x14ac:dyDescent="0.3">
      <c r="B14" s="17">
        <v>2</v>
      </c>
      <c r="C14" s="17">
        <v>1.7999999999999998</v>
      </c>
    </row>
    <row r="15" spans="2:9" ht="14.4" x14ac:dyDescent="0.3">
      <c r="B15" s="17">
        <v>2.5</v>
      </c>
      <c r="C15" s="17">
        <v>0.79999999999999982</v>
      </c>
    </row>
    <row r="16" spans="2:9" ht="14.4" x14ac:dyDescent="0.3">
      <c r="B16" s="17">
        <v>2.5</v>
      </c>
      <c r="C16" s="17">
        <v>1.2999999999999998</v>
      </c>
    </row>
    <row r="17" spans="2:3" ht="14.4" x14ac:dyDescent="0.3">
      <c r="B17" s="17">
        <v>2.5</v>
      </c>
      <c r="C17" s="17">
        <v>1.7999999999999998</v>
      </c>
    </row>
    <row r="18" spans="2:3" ht="14.4" x14ac:dyDescent="0.3">
      <c r="B18" s="17">
        <v>2.5</v>
      </c>
      <c r="C18" s="17">
        <v>2.2999999999999998</v>
      </c>
    </row>
    <row r="19" spans="2:3" ht="14.4" x14ac:dyDescent="0.3">
      <c r="B19" s="17">
        <v>2.5</v>
      </c>
      <c r="C19" s="17">
        <v>0.29999999999999982</v>
      </c>
    </row>
    <row r="20" spans="2:3" ht="14.4" x14ac:dyDescent="0.3">
      <c r="B20" s="17">
        <v>3</v>
      </c>
      <c r="C20" s="17">
        <v>1.2999999999999998</v>
      </c>
    </row>
    <row r="21" spans="2:3" ht="15.75" customHeight="1" x14ac:dyDescent="0.3">
      <c r="B21" s="17">
        <v>3</v>
      </c>
      <c r="C21" s="17">
        <v>1.7999999999999998</v>
      </c>
    </row>
    <row r="22" spans="2:3" ht="15.75" customHeight="1" x14ac:dyDescent="0.3">
      <c r="B22" s="17">
        <v>3</v>
      </c>
      <c r="C22" s="17">
        <v>2.2999999999999998</v>
      </c>
    </row>
    <row r="23" spans="2:3" ht="15.75" customHeight="1" x14ac:dyDescent="0.3">
      <c r="B23" s="17">
        <v>3</v>
      </c>
      <c r="C23" s="17">
        <v>0.79999999999999982</v>
      </c>
    </row>
    <row r="24" spans="2:3" ht="15.75" customHeight="1" x14ac:dyDescent="0.3">
      <c r="B24" s="17">
        <v>3</v>
      </c>
      <c r="C24" s="17">
        <v>2.8</v>
      </c>
    </row>
    <row r="25" spans="2:3" ht="15.75" customHeight="1" x14ac:dyDescent="0.3">
      <c r="B25" s="17">
        <v>3</v>
      </c>
      <c r="C25" s="17">
        <v>0.29999999999999982</v>
      </c>
    </row>
    <row r="26" spans="2:3" ht="15.75" customHeight="1" x14ac:dyDescent="0.3">
      <c r="B26" s="17">
        <v>3.5</v>
      </c>
      <c r="C26" s="17">
        <v>1.7999999999999998</v>
      </c>
    </row>
    <row r="27" spans="2:3" ht="15.75" customHeight="1" x14ac:dyDescent="0.3">
      <c r="B27" s="17">
        <v>3.5</v>
      </c>
      <c r="C27" s="17">
        <v>0.79999999999999982</v>
      </c>
    </row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C27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" spans="2:16" ht="14.4" x14ac:dyDescent="0.3">
      <c r="B2" s="1" t="s">
        <v>185</v>
      </c>
      <c r="G2" s="1" t="s">
        <v>503</v>
      </c>
      <c r="H2" s="1">
        <v>31</v>
      </c>
      <c r="K2" s="1" t="s">
        <v>5</v>
      </c>
      <c r="O2" s="1" t="s">
        <v>504</v>
      </c>
      <c r="P2" s="1">
        <v>32</v>
      </c>
    </row>
    <row r="3" spans="2:16" ht="14.4" x14ac:dyDescent="0.3">
      <c r="B3" s="1" t="s">
        <v>505</v>
      </c>
      <c r="C3" s="1">
        <v>43</v>
      </c>
      <c r="D3" s="1">
        <v>5.25</v>
      </c>
      <c r="G3" s="1" t="s">
        <v>506</v>
      </c>
      <c r="H3" s="1">
        <v>36</v>
      </c>
      <c r="K3" s="1" t="s">
        <v>505</v>
      </c>
      <c r="L3" s="1">
        <v>63</v>
      </c>
      <c r="M3" s="1">
        <v>10.75</v>
      </c>
      <c r="O3" s="1">
        <v>20</v>
      </c>
      <c r="P3" s="1">
        <v>35</v>
      </c>
    </row>
    <row r="4" spans="2:16" ht="14.4" x14ac:dyDescent="0.3">
      <c r="B4" s="1" t="s">
        <v>507</v>
      </c>
      <c r="C4" s="1">
        <v>22</v>
      </c>
      <c r="G4" s="1" t="s">
        <v>508</v>
      </c>
      <c r="H4" s="1">
        <v>22</v>
      </c>
      <c r="K4" s="1" t="s">
        <v>507</v>
      </c>
      <c r="L4" s="1">
        <v>20</v>
      </c>
      <c r="O4" s="1" t="s">
        <v>509</v>
      </c>
      <c r="P4" s="1">
        <v>42</v>
      </c>
    </row>
    <row r="5" spans="2:16" ht="14.4" x14ac:dyDescent="0.3">
      <c r="G5" s="1" t="s">
        <v>510</v>
      </c>
      <c r="H5" s="1">
        <v>35</v>
      </c>
      <c r="O5" s="1" t="s">
        <v>511</v>
      </c>
      <c r="P5" s="1">
        <v>38</v>
      </c>
    </row>
    <row r="6" spans="2:16" ht="14.4" x14ac:dyDescent="0.3">
      <c r="G6" s="1" t="s">
        <v>512</v>
      </c>
      <c r="H6" s="1">
        <v>22</v>
      </c>
      <c r="O6" s="1" t="s">
        <v>513</v>
      </c>
      <c r="P6" s="1">
        <v>39</v>
      </c>
    </row>
    <row r="7" spans="2:16" ht="14.4" x14ac:dyDescent="0.3">
      <c r="B7" s="1" t="s">
        <v>514</v>
      </c>
      <c r="C7" s="1">
        <v>22</v>
      </c>
      <c r="D7" s="1">
        <v>27.25</v>
      </c>
      <c r="G7" s="1" t="s">
        <v>515</v>
      </c>
      <c r="H7" s="1">
        <v>24</v>
      </c>
      <c r="K7" s="1" t="s">
        <v>514</v>
      </c>
      <c r="L7" s="1">
        <v>20</v>
      </c>
      <c r="M7" s="1">
        <v>30.75</v>
      </c>
      <c r="O7" s="1" t="s">
        <v>516</v>
      </c>
      <c r="P7" s="1">
        <v>22</v>
      </c>
    </row>
    <row r="8" spans="2:16" ht="14.4" x14ac:dyDescent="0.3">
      <c r="B8" s="1" t="s">
        <v>517</v>
      </c>
      <c r="C8" s="1">
        <v>27.25</v>
      </c>
      <c r="D8" s="1">
        <v>32.5</v>
      </c>
      <c r="G8" s="1" t="s">
        <v>518</v>
      </c>
      <c r="H8" s="1">
        <v>31</v>
      </c>
      <c r="K8" s="1" t="s">
        <v>517</v>
      </c>
      <c r="L8" s="1">
        <v>30.75</v>
      </c>
      <c r="M8" s="1">
        <v>41.5</v>
      </c>
      <c r="O8" s="1" t="s">
        <v>519</v>
      </c>
      <c r="P8" s="1">
        <v>39</v>
      </c>
    </row>
    <row r="9" spans="2:16" ht="14.4" x14ac:dyDescent="0.3">
      <c r="B9" s="1" t="s">
        <v>520</v>
      </c>
      <c r="C9" s="1">
        <v>32.5</v>
      </c>
      <c r="D9" s="1">
        <v>37.75</v>
      </c>
      <c r="G9" s="1" t="s">
        <v>521</v>
      </c>
      <c r="H9" s="1">
        <v>32</v>
      </c>
      <c r="K9" s="1" t="s">
        <v>520</v>
      </c>
      <c r="L9" s="1">
        <v>41.5</v>
      </c>
      <c r="M9" s="1">
        <v>52.25</v>
      </c>
      <c r="O9" s="1" t="s">
        <v>522</v>
      </c>
      <c r="P9" s="1">
        <v>25</v>
      </c>
    </row>
    <row r="10" spans="2:16" ht="14.4" x14ac:dyDescent="0.3">
      <c r="B10" s="1" t="s">
        <v>523</v>
      </c>
      <c r="C10" s="1">
        <v>37.75</v>
      </c>
      <c r="D10" s="1">
        <v>43</v>
      </c>
      <c r="G10" s="1" t="s">
        <v>524</v>
      </c>
      <c r="H10" s="1">
        <v>29</v>
      </c>
      <c r="K10" s="1" t="s">
        <v>523</v>
      </c>
      <c r="L10" s="1">
        <v>52.25</v>
      </c>
      <c r="M10" s="1">
        <v>63</v>
      </c>
      <c r="O10" s="1" t="s">
        <v>525</v>
      </c>
      <c r="P10" s="1">
        <v>32</v>
      </c>
    </row>
    <row r="11" spans="2:16" ht="14.4" x14ac:dyDescent="0.3">
      <c r="G11" s="1" t="s">
        <v>526</v>
      </c>
      <c r="H11" s="1">
        <v>26</v>
      </c>
      <c r="O11" s="1" t="s">
        <v>527</v>
      </c>
      <c r="P11" s="1">
        <v>40</v>
      </c>
    </row>
    <row r="12" spans="2:16" ht="14.4" x14ac:dyDescent="0.3">
      <c r="G12" s="1" t="s">
        <v>528</v>
      </c>
      <c r="H12" s="1">
        <v>39</v>
      </c>
      <c r="O12" s="1" t="s">
        <v>529</v>
      </c>
      <c r="P12" s="1">
        <v>33</v>
      </c>
    </row>
    <row r="13" spans="2:16" ht="14.4" x14ac:dyDescent="0.3">
      <c r="G13" s="1" t="s">
        <v>530</v>
      </c>
      <c r="H13" s="1">
        <v>30</v>
      </c>
      <c r="O13" s="1" t="s">
        <v>531</v>
      </c>
      <c r="P13" s="1">
        <v>26</v>
      </c>
    </row>
    <row r="14" spans="2:16" ht="14.4" x14ac:dyDescent="0.3">
      <c r="G14" s="1" t="s">
        <v>532</v>
      </c>
      <c r="H14" s="1">
        <v>31</v>
      </c>
      <c r="O14" s="1" t="s">
        <v>533</v>
      </c>
      <c r="P14" s="1">
        <v>30</v>
      </c>
    </row>
    <row r="15" spans="2:16" ht="14.4" x14ac:dyDescent="0.3">
      <c r="G15" s="1" t="s">
        <v>534</v>
      </c>
      <c r="H15" s="1">
        <v>34</v>
      </c>
      <c r="O15" s="1" t="s">
        <v>535</v>
      </c>
      <c r="P15" s="1">
        <v>26</v>
      </c>
    </row>
    <row r="16" spans="2:16" ht="14.4" x14ac:dyDescent="0.3">
      <c r="G16" s="1" t="s">
        <v>536</v>
      </c>
      <c r="H16" s="1">
        <v>40</v>
      </c>
      <c r="O16" s="1" t="s">
        <v>537</v>
      </c>
      <c r="P16" s="1">
        <v>32</v>
      </c>
    </row>
    <row r="17" spans="7:16" ht="14.4" x14ac:dyDescent="0.3">
      <c r="G17" s="1" t="s">
        <v>538</v>
      </c>
      <c r="H17" s="1">
        <v>33</v>
      </c>
      <c r="O17" s="1" t="s">
        <v>539</v>
      </c>
      <c r="P17" s="1">
        <v>35</v>
      </c>
    </row>
    <row r="18" spans="7:16" ht="14.4" x14ac:dyDescent="0.3">
      <c r="G18" s="1" t="s">
        <v>540</v>
      </c>
      <c r="H18" s="1">
        <v>32</v>
      </c>
      <c r="O18" s="1" t="s">
        <v>541</v>
      </c>
      <c r="P18" s="1">
        <v>36</v>
      </c>
    </row>
    <row r="19" spans="7:16" ht="14.4" x14ac:dyDescent="0.3">
      <c r="G19" s="1" t="s">
        <v>542</v>
      </c>
      <c r="H19" s="1">
        <v>34</v>
      </c>
      <c r="O19" s="1" t="s">
        <v>543</v>
      </c>
      <c r="P19" s="1">
        <v>29</v>
      </c>
    </row>
    <row r="20" spans="7:16" ht="14.4" x14ac:dyDescent="0.3">
      <c r="G20" s="1" t="s">
        <v>544</v>
      </c>
      <c r="H20" s="1">
        <v>26</v>
      </c>
      <c r="O20" s="1" t="s">
        <v>545</v>
      </c>
      <c r="P20" s="1">
        <v>29</v>
      </c>
    </row>
    <row r="21" spans="7:16" ht="15.75" customHeight="1" x14ac:dyDescent="0.3">
      <c r="G21" s="1" t="s">
        <v>546</v>
      </c>
      <c r="H21" s="1">
        <v>38</v>
      </c>
      <c r="O21" s="1" t="s">
        <v>547</v>
      </c>
      <c r="P21" s="1">
        <v>26</v>
      </c>
    </row>
    <row r="22" spans="7:16" ht="15.75" customHeight="1" x14ac:dyDescent="0.3">
      <c r="G22" s="1" t="s">
        <v>548</v>
      </c>
      <c r="H22" s="1">
        <v>33</v>
      </c>
      <c r="O22" s="1" t="s">
        <v>549</v>
      </c>
      <c r="P22" s="1">
        <v>31</v>
      </c>
    </row>
    <row r="23" spans="7:16" ht="15.75" customHeight="1" x14ac:dyDescent="0.3">
      <c r="G23" s="1" t="s">
        <v>550</v>
      </c>
      <c r="H23" s="1">
        <v>34</v>
      </c>
      <c r="O23" s="1" t="s">
        <v>551</v>
      </c>
      <c r="P23" s="1">
        <v>25</v>
      </c>
    </row>
    <row r="24" spans="7:16" ht="15.75" customHeight="1" x14ac:dyDescent="0.3">
      <c r="G24" s="1" t="s">
        <v>552</v>
      </c>
      <c r="H24" s="1">
        <v>36</v>
      </c>
      <c r="O24" s="1" t="s">
        <v>553</v>
      </c>
      <c r="P24" s="1">
        <v>36</v>
      </c>
    </row>
    <row r="25" spans="7:16" ht="15.75" customHeight="1" x14ac:dyDescent="0.3">
      <c r="G25" s="1" t="s">
        <v>554</v>
      </c>
      <c r="H25" s="1">
        <v>43</v>
      </c>
      <c r="O25" s="1" t="s">
        <v>555</v>
      </c>
      <c r="P25" s="1">
        <v>31</v>
      </c>
    </row>
    <row r="26" spans="7:16" ht="15.75" customHeight="1" x14ac:dyDescent="0.3">
      <c r="G26" s="1" t="s">
        <v>556</v>
      </c>
      <c r="H26" s="1">
        <v>30</v>
      </c>
      <c r="O26" s="1" t="s">
        <v>557</v>
      </c>
      <c r="P26" s="1">
        <v>26</v>
      </c>
    </row>
    <row r="27" spans="7:16" ht="15.75" customHeight="1" x14ac:dyDescent="0.3">
      <c r="G27" s="1" t="s">
        <v>558</v>
      </c>
      <c r="H27" s="1">
        <v>31</v>
      </c>
      <c r="O27" s="1" t="s">
        <v>559</v>
      </c>
      <c r="P27" s="1">
        <v>39</v>
      </c>
    </row>
    <row r="28" spans="7:16" ht="15.75" customHeight="1" x14ac:dyDescent="0.3">
      <c r="G28" s="1" t="s">
        <v>560</v>
      </c>
      <c r="H28" s="1">
        <v>37</v>
      </c>
      <c r="O28" s="1" t="s">
        <v>561</v>
      </c>
      <c r="P28" s="1">
        <v>38</v>
      </c>
    </row>
    <row r="29" spans="7:16" ht="15.75" customHeight="1" x14ac:dyDescent="0.3">
      <c r="G29" s="1" t="s">
        <v>562</v>
      </c>
      <c r="H29" s="1">
        <v>40</v>
      </c>
      <c r="O29" s="1" t="s">
        <v>563</v>
      </c>
      <c r="P29" s="1">
        <v>26</v>
      </c>
    </row>
    <row r="30" spans="7:16" ht="15.75" customHeight="1" x14ac:dyDescent="0.3">
      <c r="G30" s="1" t="s">
        <v>564</v>
      </c>
      <c r="H30" s="1">
        <v>34</v>
      </c>
      <c r="O30" s="1" t="s">
        <v>565</v>
      </c>
      <c r="P30" s="1">
        <v>37</v>
      </c>
    </row>
    <row r="31" spans="7:16" ht="15.75" customHeight="1" x14ac:dyDescent="0.3">
      <c r="G31" s="1" t="s">
        <v>566</v>
      </c>
      <c r="H31" s="1">
        <v>34</v>
      </c>
      <c r="O31" s="1" t="s">
        <v>567</v>
      </c>
      <c r="P31" s="1">
        <v>29</v>
      </c>
    </row>
    <row r="32" spans="7:16" ht="15.75" customHeight="1" x14ac:dyDescent="0.3">
      <c r="G32" s="1" t="s">
        <v>568</v>
      </c>
      <c r="H32" s="1">
        <v>30</v>
      </c>
      <c r="O32" s="1" t="s">
        <v>569</v>
      </c>
      <c r="P32" s="1">
        <v>22</v>
      </c>
    </row>
    <row r="33" spans="7:16" ht="15.75" customHeight="1" x14ac:dyDescent="0.3">
      <c r="G33" s="1" t="s">
        <v>570</v>
      </c>
      <c r="H33" s="1">
        <v>33</v>
      </c>
      <c r="O33" s="1" t="s">
        <v>571</v>
      </c>
      <c r="P33" s="1">
        <v>25</v>
      </c>
    </row>
    <row r="34" spans="7:16" ht="15.75" customHeight="1" x14ac:dyDescent="0.3">
      <c r="G34" s="1" t="s">
        <v>572</v>
      </c>
      <c r="H34" s="1">
        <v>32</v>
      </c>
      <c r="O34" s="1" t="s">
        <v>573</v>
      </c>
      <c r="P34" s="1">
        <v>30</v>
      </c>
    </row>
    <row r="35" spans="7:16" ht="15.75" customHeight="1" x14ac:dyDescent="0.3">
      <c r="G35" s="1" t="s">
        <v>574</v>
      </c>
      <c r="H35" s="1">
        <v>35</v>
      </c>
      <c r="O35" s="1" t="s">
        <v>575</v>
      </c>
      <c r="P35" s="1">
        <v>39</v>
      </c>
    </row>
    <row r="36" spans="7:16" ht="15.75" customHeight="1" x14ac:dyDescent="0.3">
      <c r="G36" s="1" t="s">
        <v>576</v>
      </c>
      <c r="H36" s="1">
        <v>28</v>
      </c>
      <c r="O36" s="1" t="s">
        <v>577</v>
      </c>
      <c r="P36" s="1">
        <v>20</v>
      </c>
    </row>
    <row r="37" spans="7:16" ht="15.75" customHeight="1" x14ac:dyDescent="0.3">
      <c r="O37" s="1" t="s">
        <v>578</v>
      </c>
      <c r="P37" s="1">
        <v>63</v>
      </c>
    </row>
    <row r="38" spans="7:16" ht="15.75" customHeight="1" x14ac:dyDescent="0.3">
      <c r="O38" s="1" t="s">
        <v>579</v>
      </c>
      <c r="P38" s="1">
        <v>34</v>
      </c>
    </row>
    <row r="39" spans="7:16" ht="15.75" customHeight="1" x14ac:dyDescent="0.3">
      <c r="O39" s="1" t="s">
        <v>580</v>
      </c>
      <c r="P39" s="1">
        <v>33</v>
      </c>
    </row>
    <row r="40" spans="7:16" ht="15.75" customHeight="1" x14ac:dyDescent="0.3">
      <c r="O40" s="1" t="s">
        <v>581</v>
      </c>
      <c r="P40" s="1">
        <v>38</v>
      </c>
    </row>
    <row r="41" spans="7:16" ht="15.75" customHeight="1" x14ac:dyDescent="0.3">
      <c r="O41" s="1" t="s">
        <v>582</v>
      </c>
      <c r="P41" s="1">
        <v>36</v>
      </c>
    </row>
    <row r="42" spans="7:16" ht="15.75" customHeight="1" x14ac:dyDescent="0.3">
      <c r="O42" s="1" t="s">
        <v>583</v>
      </c>
      <c r="P42" s="1">
        <v>25</v>
      </c>
    </row>
    <row r="43" spans="7:16" ht="15.75" customHeight="1" x14ac:dyDescent="0.3">
      <c r="O43" s="1" t="s">
        <v>584</v>
      </c>
      <c r="P43" s="1">
        <v>29</v>
      </c>
    </row>
    <row r="44" spans="7:16" ht="15.75" customHeight="1" x14ac:dyDescent="0.3">
      <c r="O44" s="1" t="s">
        <v>585</v>
      </c>
      <c r="P44" s="1">
        <v>29</v>
      </c>
    </row>
    <row r="45" spans="7:16" ht="15.75" customHeight="1" x14ac:dyDescent="0.3">
      <c r="O45" s="1" t="s">
        <v>586</v>
      </c>
      <c r="P45" s="1">
        <v>31</v>
      </c>
    </row>
    <row r="46" spans="7:16" ht="15.75" customHeight="1" x14ac:dyDescent="0.3">
      <c r="O46" s="1" t="s">
        <v>587</v>
      </c>
      <c r="P46" s="1">
        <v>36</v>
      </c>
    </row>
    <row r="47" spans="7:16" ht="15.75" customHeight="1" x14ac:dyDescent="0.3">
      <c r="O47" s="1" t="s">
        <v>588</v>
      </c>
      <c r="P47" s="1">
        <v>20</v>
      </c>
    </row>
    <row r="48" spans="7:16" ht="15.75" customHeight="1" x14ac:dyDescent="0.3">
      <c r="O48" s="1" t="s">
        <v>589</v>
      </c>
      <c r="P48" s="1">
        <v>33</v>
      </c>
    </row>
    <row r="49" spans="15:16" ht="15.75" customHeight="1" x14ac:dyDescent="0.3">
      <c r="O49" s="1" t="s">
        <v>590</v>
      </c>
      <c r="P49" s="1">
        <v>28</v>
      </c>
    </row>
    <row r="50" spans="15:16" ht="15.75" customHeight="1" x14ac:dyDescent="0.3">
      <c r="O50" s="1" t="s">
        <v>591</v>
      </c>
      <c r="P50" s="1">
        <v>26</v>
      </c>
    </row>
    <row r="51" spans="15:16" ht="15.75" customHeight="1" x14ac:dyDescent="0.3">
      <c r="O51" s="1" t="s">
        <v>592</v>
      </c>
      <c r="P51" s="1">
        <v>31</v>
      </c>
    </row>
    <row r="52" spans="15:16" ht="15.75" customHeight="1" x14ac:dyDescent="0.3">
      <c r="O52" s="1" t="s">
        <v>593</v>
      </c>
      <c r="P52" s="1">
        <v>41</v>
      </c>
    </row>
    <row r="53" spans="15:16" ht="15.75" customHeight="1" x14ac:dyDescent="0.3">
      <c r="O53" s="1" t="s">
        <v>594</v>
      </c>
      <c r="P53" s="1">
        <v>31</v>
      </c>
    </row>
    <row r="54" spans="15:16" ht="15.75" customHeight="1" x14ac:dyDescent="0.3">
      <c r="O54" s="1" t="s">
        <v>595</v>
      </c>
      <c r="P54" s="1">
        <v>35</v>
      </c>
    </row>
    <row r="55" spans="15:16" ht="15.75" customHeight="1" x14ac:dyDescent="0.3">
      <c r="O55" s="1" t="s">
        <v>596</v>
      </c>
      <c r="P55" s="1">
        <v>33</v>
      </c>
    </row>
    <row r="56" spans="15:16" ht="15.75" customHeight="1" x14ac:dyDescent="0.3">
      <c r="O56" s="1" t="s">
        <v>597</v>
      </c>
      <c r="P56" s="1">
        <v>35</v>
      </c>
    </row>
    <row r="57" spans="15:16" ht="15.75" customHeight="1" x14ac:dyDescent="0.3">
      <c r="O57" s="1" t="s">
        <v>598</v>
      </c>
      <c r="P57" s="1">
        <v>29</v>
      </c>
    </row>
    <row r="58" spans="15:16" ht="15.75" customHeight="1" x14ac:dyDescent="0.3">
      <c r="O58" s="1" t="s">
        <v>599</v>
      </c>
      <c r="P58" s="1">
        <v>35</v>
      </c>
    </row>
    <row r="59" spans="15:16" ht="15.75" customHeight="1" x14ac:dyDescent="0.3">
      <c r="O59" s="1" t="s">
        <v>600</v>
      </c>
      <c r="P59" s="1">
        <v>27</v>
      </c>
    </row>
    <row r="60" spans="15:16" ht="15.75" customHeight="1" x14ac:dyDescent="0.3">
      <c r="O60" s="1" t="s">
        <v>601</v>
      </c>
      <c r="P60" s="1">
        <v>29</v>
      </c>
    </row>
    <row r="61" spans="15:16" ht="15.75" customHeight="1" x14ac:dyDescent="0.3">
      <c r="O61" s="1" t="s">
        <v>602</v>
      </c>
      <c r="P61" s="1">
        <v>20</v>
      </c>
    </row>
    <row r="62" spans="15:16" ht="15.75" customHeight="1" x14ac:dyDescent="0.3">
      <c r="O62" s="1" t="s">
        <v>603</v>
      </c>
      <c r="P62" s="1">
        <v>30</v>
      </c>
    </row>
    <row r="63" spans="15:16" ht="15.75" customHeight="1" x14ac:dyDescent="0.3">
      <c r="O63" s="1" t="s">
        <v>604</v>
      </c>
      <c r="P63" s="1">
        <v>24</v>
      </c>
    </row>
    <row r="64" spans="15:16" ht="15.75" customHeight="1" x14ac:dyDescent="0.3">
      <c r="O64" s="1" t="s">
        <v>605</v>
      </c>
      <c r="P64" s="1">
        <v>33</v>
      </c>
    </row>
    <row r="65" spans="15:16" ht="15.75" customHeight="1" x14ac:dyDescent="0.3">
      <c r="O65" s="1" t="s">
        <v>606</v>
      </c>
      <c r="P65" s="1">
        <v>38</v>
      </c>
    </row>
    <row r="66" spans="15:16" ht="15.75" customHeight="1" x14ac:dyDescent="0.3">
      <c r="O66" s="1" t="s">
        <v>607</v>
      </c>
      <c r="P66" s="1">
        <v>41</v>
      </c>
    </row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3:F1000"/>
  <sheetViews>
    <sheetView showGridLines="0" workbookViewId="0">
      <selection activeCell="B7" sqref="B7:C7"/>
    </sheetView>
  </sheetViews>
  <sheetFormatPr defaultColWidth="14.44140625" defaultRowHeight="15" customHeight="1" x14ac:dyDescent="0.3"/>
  <cols>
    <col min="1" max="1" width="8.6640625" customWidth="1"/>
    <col min="2" max="2" width="12.33203125" customWidth="1"/>
    <col min="3" max="3" width="48" customWidth="1"/>
    <col min="4" max="4" width="31.6640625" customWidth="1"/>
    <col min="5" max="5" width="28.5546875" customWidth="1"/>
    <col min="6" max="6" width="28.33203125" customWidth="1"/>
    <col min="7" max="26" width="8.6640625" customWidth="1"/>
  </cols>
  <sheetData>
    <row r="3" spans="2:6" ht="14.4" x14ac:dyDescent="0.3">
      <c r="B3" s="2" t="s">
        <v>638</v>
      </c>
      <c r="C3" s="2" t="s">
        <v>639</v>
      </c>
      <c r="D3" s="2" t="s">
        <v>640</v>
      </c>
      <c r="E3" s="2" t="s">
        <v>641</v>
      </c>
      <c r="F3" s="2" t="s">
        <v>642</v>
      </c>
    </row>
    <row r="4" spans="2:6" ht="28.8" x14ac:dyDescent="0.3">
      <c r="B4" s="42" t="s">
        <v>227</v>
      </c>
      <c r="C4" s="45" t="s">
        <v>643</v>
      </c>
      <c r="D4" s="42" t="s">
        <v>644</v>
      </c>
      <c r="E4" s="42" t="s">
        <v>644</v>
      </c>
      <c r="F4" s="42" t="s">
        <v>645</v>
      </c>
    </row>
    <row r="5" spans="2:6" ht="28.8" x14ac:dyDescent="0.3">
      <c r="B5" s="46" t="s">
        <v>646</v>
      </c>
      <c r="C5" s="45" t="s">
        <v>647</v>
      </c>
      <c r="D5" s="42" t="s">
        <v>644</v>
      </c>
      <c r="E5" s="42" t="s">
        <v>644</v>
      </c>
      <c r="F5" s="42" t="s">
        <v>645</v>
      </c>
    </row>
    <row r="6" spans="2:6" ht="28.8" x14ac:dyDescent="0.3">
      <c r="B6" s="46" t="s">
        <v>648</v>
      </c>
      <c r="C6" s="45" t="s">
        <v>649</v>
      </c>
      <c r="D6" s="42" t="s">
        <v>644</v>
      </c>
      <c r="E6" s="42" t="s">
        <v>644</v>
      </c>
      <c r="F6" s="42" t="s">
        <v>645</v>
      </c>
    </row>
    <row r="7" spans="2:6" ht="28.8" x14ac:dyDescent="0.3">
      <c r="B7" s="46" t="s">
        <v>650</v>
      </c>
      <c r="C7" s="45" t="s">
        <v>651</v>
      </c>
      <c r="D7" s="42" t="s">
        <v>644</v>
      </c>
      <c r="E7" s="42" t="s">
        <v>644</v>
      </c>
      <c r="F7" s="42" t="s">
        <v>645</v>
      </c>
    </row>
    <row r="8" spans="2:6" ht="28.8" x14ac:dyDescent="0.3">
      <c r="B8" s="46" t="s">
        <v>652</v>
      </c>
      <c r="C8" s="45" t="s">
        <v>653</v>
      </c>
      <c r="D8" s="42" t="s">
        <v>644</v>
      </c>
      <c r="E8" s="42" t="s">
        <v>644</v>
      </c>
      <c r="F8" s="42" t="s">
        <v>645</v>
      </c>
    </row>
    <row r="9" spans="2:6" ht="28.8" x14ac:dyDescent="0.3">
      <c r="B9" s="46" t="s">
        <v>654</v>
      </c>
      <c r="C9" s="45" t="s">
        <v>655</v>
      </c>
      <c r="D9" s="42" t="s">
        <v>644</v>
      </c>
      <c r="E9" s="42" t="s">
        <v>644</v>
      </c>
      <c r="F9" s="42" t="s">
        <v>645</v>
      </c>
    </row>
    <row r="10" spans="2:6" ht="14.4" x14ac:dyDescent="0.3">
      <c r="B10" s="46" t="s">
        <v>656</v>
      </c>
      <c r="C10" s="45" t="s">
        <v>657</v>
      </c>
      <c r="D10" s="42">
        <v>3</v>
      </c>
      <c r="E10" s="40">
        <v>0.5</v>
      </c>
      <c r="F10" s="40" t="s">
        <v>658</v>
      </c>
    </row>
    <row r="11" spans="2:6" ht="14.4" x14ac:dyDescent="0.3">
      <c r="B11" s="46" t="s">
        <v>659</v>
      </c>
      <c r="C11" s="45" t="s">
        <v>660</v>
      </c>
      <c r="D11" s="42">
        <v>7</v>
      </c>
      <c r="E11" s="40">
        <v>0.9</v>
      </c>
      <c r="F11" s="40" t="s">
        <v>658</v>
      </c>
    </row>
    <row r="12" spans="2:6" ht="14.4" x14ac:dyDescent="0.3">
      <c r="B12" s="42" t="s">
        <v>661</v>
      </c>
      <c r="C12" s="45" t="s">
        <v>662</v>
      </c>
      <c r="D12" s="42">
        <v>4</v>
      </c>
      <c r="E12" s="40">
        <v>0</v>
      </c>
      <c r="F12" s="40" t="s">
        <v>658</v>
      </c>
    </row>
    <row r="13" spans="2:6" ht="14.4" x14ac:dyDescent="0.3">
      <c r="B13" s="46" t="s">
        <v>663</v>
      </c>
      <c r="C13" s="45" t="s">
        <v>664</v>
      </c>
      <c r="D13" s="42" t="s">
        <v>644</v>
      </c>
      <c r="E13" s="42" t="s">
        <v>644</v>
      </c>
      <c r="F13" s="42" t="s">
        <v>645</v>
      </c>
    </row>
    <row r="14" spans="2:6" ht="28.8" x14ac:dyDescent="0.3">
      <c r="B14" s="42" t="s">
        <v>665</v>
      </c>
      <c r="C14" s="45" t="s">
        <v>666</v>
      </c>
      <c r="D14" s="47" t="s">
        <v>667</v>
      </c>
      <c r="E14" s="47" t="s">
        <v>668</v>
      </c>
      <c r="F14" s="40" t="s">
        <v>669</v>
      </c>
    </row>
    <row r="15" spans="2:6" ht="28.8" x14ac:dyDescent="0.3">
      <c r="B15" s="42" t="s">
        <v>670</v>
      </c>
      <c r="C15" s="45" t="s">
        <v>671</v>
      </c>
      <c r="D15" s="47" t="s">
        <v>672</v>
      </c>
      <c r="E15" s="47" t="s">
        <v>673</v>
      </c>
      <c r="F15" s="40" t="s">
        <v>669</v>
      </c>
    </row>
    <row r="16" spans="2:6" ht="28.8" x14ac:dyDescent="0.3">
      <c r="B16" s="42" t="s">
        <v>674</v>
      </c>
      <c r="C16" s="45" t="s">
        <v>675</v>
      </c>
      <c r="D16" s="47" t="s">
        <v>676</v>
      </c>
      <c r="E16" s="47" t="s">
        <v>677</v>
      </c>
      <c r="F16" s="40" t="s">
        <v>669</v>
      </c>
    </row>
    <row r="17" spans="2:6" ht="28.8" x14ac:dyDescent="0.3">
      <c r="B17" s="42" t="s">
        <v>678</v>
      </c>
      <c r="C17" s="45" t="s">
        <v>679</v>
      </c>
      <c r="D17" s="47" t="s">
        <v>676</v>
      </c>
      <c r="E17" s="47" t="s">
        <v>677</v>
      </c>
      <c r="F17" s="40" t="s">
        <v>669</v>
      </c>
    </row>
    <row r="18" spans="2:6" ht="28.8" x14ac:dyDescent="0.3">
      <c r="B18" s="42" t="s">
        <v>680</v>
      </c>
      <c r="C18" s="45" t="s">
        <v>681</v>
      </c>
      <c r="D18" s="47" t="s">
        <v>676</v>
      </c>
      <c r="E18" s="47" t="s">
        <v>677</v>
      </c>
      <c r="F18" s="40" t="s">
        <v>669</v>
      </c>
    </row>
    <row r="19" spans="2:6" ht="43.2" x14ac:dyDescent="0.3">
      <c r="B19" s="42" t="s">
        <v>682</v>
      </c>
      <c r="C19" s="45" t="s">
        <v>683</v>
      </c>
      <c r="D19" s="47" t="s">
        <v>676</v>
      </c>
      <c r="E19" s="47" t="s">
        <v>677</v>
      </c>
      <c r="F19" s="40" t="s">
        <v>669</v>
      </c>
    </row>
    <row r="20" spans="2:6" ht="43.2" x14ac:dyDescent="0.3">
      <c r="B20" s="42" t="s">
        <v>684</v>
      </c>
      <c r="C20" s="45" t="s">
        <v>685</v>
      </c>
      <c r="D20" s="47" t="s">
        <v>676</v>
      </c>
      <c r="E20" s="47" t="s">
        <v>677</v>
      </c>
      <c r="F20" s="40" t="s">
        <v>669</v>
      </c>
    </row>
    <row r="21" spans="2:6" ht="43.2" x14ac:dyDescent="0.3">
      <c r="B21" s="42" t="s">
        <v>686</v>
      </c>
      <c r="C21" s="45" t="s">
        <v>687</v>
      </c>
      <c r="D21" s="47" t="s">
        <v>676</v>
      </c>
      <c r="E21" s="47" t="s">
        <v>677</v>
      </c>
      <c r="F21" s="40" t="s">
        <v>669</v>
      </c>
    </row>
    <row r="22" spans="2:6" ht="15.75" customHeight="1" x14ac:dyDescent="0.3">
      <c r="B22" s="42" t="s">
        <v>388</v>
      </c>
      <c r="C22" s="47" t="s">
        <v>688</v>
      </c>
      <c r="D22" s="42" t="s">
        <v>644</v>
      </c>
      <c r="E22" s="42" t="s">
        <v>644</v>
      </c>
      <c r="F22" s="42" t="s">
        <v>645</v>
      </c>
    </row>
    <row r="23" spans="2:6" ht="15.75" customHeight="1" x14ac:dyDescent="0.3"/>
    <row r="24" spans="2:6" ht="15.75" customHeight="1" x14ac:dyDescent="0.3"/>
    <row r="25" spans="2:6" ht="15.75" customHeight="1" x14ac:dyDescent="0.3"/>
    <row r="26" spans="2:6" ht="15.75" customHeight="1" x14ac:dyDescent="0.3"/>
    <row r="27" spans="2:6" ht="15.75" customHeight="1" x14ac:dyDescent="0.3"/>
    <row r="28" spans="2:6" ht="15.75" customHeight="1" x14ac:dyDescent="0.3"/>
    <row r="29" spans="2:6" ht="15.75" customHeight="1" x14ac:dyDescent="0.3"/>
    <row r="30" spans="2:6" ht="15.75" customHeight="1" x14ac:dyDescent="0.3"/>
    <row r="31" spans="2:6" ht="15.75" customHeight="1" x14ac:dyDescent="0.3"/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2:K1000"/>
  <sheetViews>
    <sheetView workbookViewId="0">
      <selection activeCell="F13" sqref="F13"/>
    </sheetView>
  </sheetViews>
  <sheetFormatPr defaultColWidth="14.44140625" defaultRowHeight="15" customHeight="1" x14ac:dyDescent="0.3"/>
  <cols>
    <col min="1" max="1" width="3.6640625" customWidth="1"/>
    <col min="2" max="4" width="12.33203125" customWidth="1"/>
    <col min="5" max="5" width="11.109375" customWidth="1"/>
    <col min="6" max="6" width="12.33203125" customWidth="1"/>
    <col min="7" max="7" width="22.44140625" customWidth="1"/>
    <col min="8" max="8" width="18.33203125" customWidth="1"/>
    <col min="9" max="9" width="21.88671875" customWidth="1"/>
    <col min="10" max="10" width="21.5546875" customWidth="1"/>
    <col min="11" max="11" width="16.44140625" customWidth="1"/>
    <col min="12" max="26" width="8.6640625" customWidth="1"/>
  </cols>
  <sheetData>
    <row r="2" spans="2:10" ht="14.4" x14ac:dyDescent="0.3">
      <c r="B2" s="174" t="s">
        <v>611</v>
      </c>
      <c r="C2" s="175"/>
      <c r="D2" s="171"/>
      <c r="E2" s="174" t="s">
        <v>612</v>
      </c>
      <c r="F2" s="175"/>
      <c r="G2" s="175"/>
      <c r="H2" s="175"/>
      <c r="I2" s="175"/>
      <c r="J2" s="171"/>
    </row>
    <row r="3" spans="2:10" ht="14.4" x14ac:dyDescent="0.3">
      <c r="B3" s="2" t="s">
        <v>507</v>
      </c>
      <c r="C3" s="2" t="s">
        <v>613</v>
      </c>
      <c r="D3" s="2" t="s">
        <v>505</v>
      </c>
      <c r="E3" s="2" t="s">
        <v>1</v>
      </c>
      <c r="F3" s="2" t="s">
        <v>613</v>
      </c>
      <c r="G3" s="2" t="s">
        <v>614</v>
      </c>
      <c r="H3" s="2" t="s">
        <v>615</v>
      </c>
      <c r="I3" s="2" t="s">
        <v>616</v>
      </c>
      <c r="J3" s="2" t="s">
        <v>617</v>
      </c>
    </row>
    <row r="4" spans="2:10" ht="14.4" x14ac:dyDescent="0.3">
      <c r="B4" s="38" t="s">
        <v>135</v>
      </c>
      <c r="C4" s="38">
        <v>0.5</v>
      </c>
      <c r="D4" s="38" t="s">
        <v>135</v>
      </c>
      <c r="E4" s="4" t="s">
        <v>618</v>
      </c>
      <c r="F4" s="38">
        <v>0.5</v>
      </c>
      <c r="G4" s="4" t="s">
        <v>619</v>
      </c>
      <c r="H4" s="38">
        <v>0</v>
      </c>
      <c r="I4" s="4" t="s">
        <v>619</v>
      </c>
      <c r="J4" s="39"/>
    </row>
    <row r="5" spans="2:10" ht="14.4" x14ac:dyDescent="0.3">
      <c r="B5" s="38" t="s">
        <v>135</v>
      </c>
      <c r="C5" s="38">
        <v>0.5</v>
      </c>
      <c r="D5" s="38" t="s">
        <v>135</v>
      </c>
      <c r="E5" s="4" t="s">
        <v>620</v>
      </c>
      <c r="F5" s="38">
        <v>0.5</v>
      </c>
      <c r="G5" s="4" t="s">
        <v>619</v>
      </c>
      <c r="H5" s="38">
        <v>0</v>
      </c>
      <c r="I5" s="4" t="s">
        <v>619</v>
      </c>
      <c r="J5" s="39"/>
    </row>
    <row r="6" spans="2:10" ht="14.4" x14ac:dyDescent="0.3">
      <c r="B6" s="38" t="s">
        <v>135</v>
      </c>
      <c r="C6" s="38">
        <v>0.5</v>
      </c>
      <c r="D6" s="38" t="s">
        <v>135</v>
      </c>
      <c r="E6" s="4" t="s">
        <v>621</v>
      </c>
      <c r="F6" s="38">
        <v>0.5</v>
      </c>
      <c r="G6" s="4" t="s">
        <v>619</v>
      </c>
      <c r="H6" s="38">
        <v>0</v>
      </c>
      <c r="I6" s="4" t="s">
        <v>619</v>
      </c>
      <c r="J6" s="39"/>
    </row>
    <row r="7" spans="2:10" ht="14.4" x14ac:dyDescent="0.3">
      <c r="B7" s="38" t="s">
        <v>135</v>
      </c>
      <c r="C7" s="38">
        <v>0.5</v>
      </c>
      <c r="D7" s="38" t="s">
        <v>135</v>
      </c>
      <c r="E7" s="4" t="s">
        <v>622</v>
      </c>
      <c r="F7" s="38">
        <v>0.5</v>
      </c>
      <c r="G7" s="4" t="s">
        <v>619</v>
      </c>
      <c r="H7" s="38">
        <v>0.5</v>
      </c>
      <c r="I7" s="4" t="s">
        <v>619</v>
      </c>
      <c r="J7" s="39"/>
    </row>
    <row r="8" spans="2:10" ht="14.4" x14ac:dyDescent="0.3">
      <c r="B8" s="38" t="s">
        <v>135</v>
      </c>
      <c r="C8" s="38">
        <v>0.5</v>
      </c>
      <c r="D8" s="38" t="s">
        <v>135</v>
      </c>
      <c r="E8" s="4" t="s">
        <v>623</v>
      </c>
      <c r="F8" s="38"/>
      <c r="G8" s="4"/>
      <c r="H8" s="38"/>
      <c r="I8" s="38"/>
      <c r="J8" s="39" t="s">
        <v>624</v>
      </c>
    </row>
    <row r="9" spans="2:10" ht="14.4" x14ac:dyDescent="0.3">
      <c r="B9" s="38">
        <v>0.51</v>
      </c>
      <c r="C9" s="40">
        <v>1</v>
      </c>
      <c r="D9" s="38">
        <v>1.2</v>
      </c>
      <c r="E9" s="4" t="s">
        <v>352</v>
      </c>
      <c r="F9" s="40">
        <v>1.2</v>
      </c>
      <c r="G9" s="41"/>
      <c r="H9" s="42"/>
      <c r="I9" s="38">
        <v>6.5</v>
      </c>
      <c r="J9" s="39"/>
    </row>
    <row r="10" spans="2:10" ht="14.4" x14ac:dyDescent="0.3">
      <c r="B10" s="38">
        <v>1.21</v>
      </c>
      <c r="C10" s="40">
        <v>1.5</v>
      </c>
      <c r="D10" s="38">
        <v>1.5</v>
      </c>
      <c r="E10" s="4" t="s">
        <v>180</v>
      </c>
      <c r="F10" s="40">
        <v>1.4</v>
      </c>
      <c r="G10" s="41"/>
      <c r="H10" s="42"/>
      <c r="I10" s="38">
        <v>6.5</v>
      </c>
      <c r="J10" s="39"/>
    </row>
    <row r="11" spans="2:10" ht="14.4" x14ac:dyDescent="0.3">
      <c r="B11" s="38">
        <v>1.51</v>
      </c>
      <c r="C11" s="40">
        <v>2</v>
      </c>
      <c r="D11" s="38">
        <v>2.2000000000000002</v>
      </c>
      <c r="E11" s="4" t="s">
        <v>157</v>
      </c>
      <c r="F11" s="40">
        <v>1.8</v>
      </c>
      <c r="G11" s="41"/>
      <c r="H11" s="42"/>
      <c r="I11" s="38">
        <v>7</v>
      </c>
      <c r="J11" s="39"/>
    </row>
    <row r="12" spans="2:10" ht="14.4" x14ac:dyDescent="0.3">
      <c r="B12" s="38">
        <v>2.21</v>
      </c>
      <c r="C12" s="40">
        <v>2.5</v>
      </c>
      <c r="D12" s="38">
        <v>2.5</v>
      </c>
      <c r="E12" s="4" t="s">
        <v>152</v>
      </c>
      <c r="F12" s="40">
        <v>2.4</v>
      </c>
      <c r="G12" s="41"/>
      <c r="H12" s="42"/>
      <c r="I12" s="38">
        <v>7.5</v>
      </c>
      <c r="J12" s="39"/>
    </row>
    <row r="13" spans="2:10" ht="14.4" x14ac:dyDescent="0.3">
      <c r="B13" s="38">
        <v>2.5099999999999998</v>
      </c>
      <c r="C13" s="40">
        <v>3</v>
      </c>
      <c r="D13" s="38">
        <v>3.2</v>
      </c>
      <c r="E13" s="4" t="s">
        <v>290</v>
      </c>
      <c r="F13" s="40">
        <v>2.8</v>
      </c>
      <c r="G13" s="41"/>
      <c r="H13" s="42"/>
      <c r="I13" s="38">
        <v>8</v>
      </c>
      <c r="J13" s="39"/>
    </row>
    <row r="14" spans="2:10" ht="14.4" x14ac:dyDescent="0.3">
      <c r="B14" s="38">
        <v>3.21</v>
      </c>
      <c r="C14" s="40">
        <v>3.5</v>
      </c>
      <c r="D14" s="38">
        <v>5</v>
      </c>
      <c r="E14" s="4" t="s">
        <v>171</v>
      </c>
      <c r="F14" s="40">
        <v>3.5</v>
      </c>
      <c r="G14" s="41"/>
      <c r="H14" s="42"/>
      <c r="I14" s="38">
        <v>8.5</v>
      </c>
      <c r="J14" s="39"/>
    </row>
    <row r="17" spans="2:11" ht="14.4" x14ac:dyDescent="0.3">
      <c r="B17" s="172" t="s">
        <v>625</v>
      </c>
      <c r="C17" s="172" t="s">
        <v>626</v>
      </c>
      <c r="D17" s="176" t="s">
        <v>627</v>
      </c>
      <c r="E17" s="177" t="s">
        <v>628</v>
      </c>
      <c r="F17" s="175"/>
      <c r="G17" s="171"/>
      <c r="H17" s="177" t="s">
        <v>629</v>
      </c>
      <c r="I17" s="175"/>
      <c r="J17" s="171"/>
      <c r="K17" s="172" t="s">
        <v>630</v>
      </c>
    </row>
    <row r="18" spans="2:11" ht="14.4" x14ac:dyDescent="0.3">
      <c r="B18" s="173"/>
      <c r="C18" s="173"/>
      <c r="D18" s="173"/>
      <c r="E18" s="44" t="s">
        <v>631</v>
      </c>
      <c r="F18" s="44" t="s">
        <v>632</v>
      </c>
      <c r="G18" s="44" t="s">
        <v>633</v>
      </c>
      <c r="H18" s="44" t="s">
        <v>631</v>
      </c>
      <c r="I18" s="44" t="s">
        <v>632</v>
      </c>
      <c r="J18" s="44" t="s">
        <v>633</v>
      </c>
      <c r="K18" s="173"/>
    </row>
    <row r="19" spans="2:11" ht="14.4" x14ac:dyDescent="0.3">
      <c r="B19" s="40">
        <v>1</v>
      </c>
      <c r="C19" s="40">
        <v>0</v>
      </c>
      <c r="D19" s="40">
        <f>TAN(C19/B19)*180/PI()</f>
        <v>0</v>
      </c>
      <c r="E19" s="40">
        <v>6</v>
      </c>
      <c r="F19" s="40">
        <v>6</v>
      </c>
      <c r="G19" s="40">
        <v>6</v>
      </c>
      <c r="H19" s="40">
        <f t="shared" ref="H19:H26" si="0">C19+E19</f>
        <v>6</v>
      </c>
      <c r="I19" s="40">
        <f t="shared" ref="I19:I26" si="1">C19+F19</f>
        <v>6</v>
      </c>
      <c r="J19" s="40">
        <f t="shared" ref="J19:J26" si="2">C19+G19</f>
        <v>6</v>
      </c>
      <c r="K19" s="44" t="s">
        <v>634</v>
      </c>
    </row>
    <row r="20" spans="2:11" ht="14.4" x14ac:dyDescent="0.3">
      <c r="B20" s="40">
        <v>1</v>
      </c>
      <c r="C20" s="42">
        <v>0.25900000000000001</v>
      </c>
      <c r="D20" s="40">
        <v>0</v>
      </c>
      <c r="E20" s="40">
        <v>6</v>
      </c>
      <c r="F20" s="40">
        <v>6</v>
      </c>
      <c r="G20" s="40">
        <v>6</v>
      </c>
      <c r="H20" s="42">
        <f t="shared" si="0"/>
        <v>6.2590000000000003</v>
      </c>
      <c r="I20" s="42">
        <f t="shared" si="1"/>
        <v>6.2590000000000003</v>
      </c>
      <c r="J20" s="42">
        <f t="shared" si="2"/>
        <v>6.2590000000000003</v>
      </c>
      <c r="K20" s="44" t="s">
        <v>635</v>
      </c>
    </row>
    <row r="21" spans="2:11" ht="15.75" customHeight="1" x14ac:dyDescent="0.3">
      <c r="B21" s="40">
        <v>1.2</v>
      </c>
      <c r="C21" s="42">
        <v>0.9</v>
      </c>
      <c r="D21" s="40">
        <v>0</v>
      </c>
      <c r="E21" s="40">
        <v>6</v>
      </c>
      <c r="F21" s="40">
        <v>6</v>
      </c>
      <c r="G21" s="40">
        <v>6</v>
      </c>
      <c r="H21" s="42">
        <f t="shared" si="0"/>
        <v>6.9</v>
      </c>
      <c r="I21" s="42">
        <f t="shared" si="1"/>
        <v>6.9</v>
      </c>
      <c r="J21" s="42">
        <f t="shared" si="2"/>
        <v>6.9</v>
      </c>
      <c r="K21" s="44" t="s">
        <v>636</v>
      </c>
    </row>
    <row r="22" spans="2:11" ht="15.75" customHeight="1" x14ac:dyDescent="0.3">
      <c r="B22" s="40">
        <v>1.5</v>
      </c>
      <c r="C22" s="42">
        <v>1.21</v>
      </c>
      <c r="D22" s="40">
        <v>0</v>
      </c>
      <c r="E22" s="40">
        <v>6</v>
      </c>
      <c r="F22" s="40">
        <v>6</v>
      </c>
      <c r="G22" s="40">
        <v>6</v>
      </c>
      <c r="H22" s="42">
        <f t="shared" si="0"/>
        <v>7.21</v>
      </c>
      <c r="I22" s="42">
        <f t="shared" si="1"/>
        <v>7.21</v>
      </c>
      <c r="J22" s="42">
        <f t="shared" si="2"/>
        <v>7.21</v>
      </c>
      <c r="K22" s="44" t="s">
        <v>496</v>
      </c>
    </row>
    <row r="23" spans="2:11" ht="15.75" customHeight="1" x14ac:dyDescent="0.3">
      <c r="B23" s="40">
        <v>1.6</v>
      </c>
      <c r="C23" s="42">
        <v>1.21</v>
      </c>
      <c r="D23" s="40">
        <v>0</v>
      </c>
      <c r="E23" s="40">
        <v>6</v>
      </c>
      <c r="F23" s="40">
        <v>6</v>
      </c>
      <c r="G23" s="40">
        <v>6</v>
      </c>
      <c r="H23" s="42">
        <f t="shared" si="0"/>
        <v>7.21</v>
      </c>
      <c r="I23" s="42">
        <f t="shared" si="1"/>
        <v>7.21</v>
      </c>
      <c r="J23" s="42">
        <f t="shared" si="2"/>
        <v>7.21</v>
      </c>
      <c r="K23" s="44" t="s">
        <v>637</v>
      </c>
    </row>
    <row r="24" spans="2:11" ht="15.75" customHeight="1" x14ac:dyDescent="0.3">
      <c r="B24" s="40">
        <v>1.9</v>
      </c>
      <c r="C24" s="42">
        <v>1.762</v>
      </c>
      <c r="D24" s="40">
        <v>0</v>
      </c>
      <c r="E24" s="40">
        <v>6</v>
      </c>
      <c r="F24" s="40">
        <v>6</v>
      </c>
      <c r="G24" s="40">
        <v>6</v>
      </c>
      <c r="H24" s="42">
        <f t="shared" si="0"/>
        <v>7.7620000000000005</v>
      </c>
      <c r="I24" s="42">
        <f t="shared" si="1"/>
        <v>7.7620000000000005</v>
      </c>
      <c r="J24" s="42">
        <f t="shared" si="2"/>
        <v>7.7620000000000005</v>
      </c>
      <c r="K24" s="44" t="s">
        <v>637</v>
      </c>
    </row>
    <row r="25" spans="2:11" ht="15.75" customHeight="1" x14ac:dyDescent="0.3">
      <c r="B25" s="40">
        <v>2</v>
      </c>
      <c r="C25" s="42">
        <v>1.762</v>
      </c>
      <c r="D25" s="40">
        <v>0</v>
      </c>
      <c r="E25" s="40">
        <v>6</v>
      </c>
      <c r="F25" s="40">
        <v>6</v>
      </c>
      <c r="G25" s="40">
        <v>6</v>
      </c>
      <c r="H25" s="42">
        <f t="shared" si="0"/>
        <v>7.7620000000000005</v>
      </c>
      <c r="I25" s="42">
        <f t="shared" si="1"/>
        <v>7.7620000000000005</v>
      </c>
      <c r="J25" s="42">
        <f t="shared" si="2"/>
        <v>7.7620000000000005</v>
      </c>
      <c r="K25" s="44" t="s">
        <v>496</v>
      </c>
    </row>
    <row r="26" spans="2:11" ht="15.75" customHeight="1" x14ac:dyDescent="0.3">
      <c r="B26" s="40">
        <v>3</v>
      </c>
      <c r="C26" s="42">
        <v>2.2000000000000002</v>
      </c>
      <c r="D26" s="40">
        <v>0</v>
      </c>
      <c r="E26" s="40">
        <v>6</v>
      </c>
      <c r="F26" s="40">
        <v>6</v>
      </c>
      <c r="G26" s="40">
        <v>6</v>
      </c>
      <c r="H26" s="42">
        <f t="shared" si="0"/>
        <v>8.1999999999999993</v>
      </c>
      <c r="I26" s="42">
        <f t="shared" si="1"/>
        <v>8.1999999999999993</v>
      </c>
      <c r="J26" s="42">
        <f t="shared" si="2"/>
        <v>8.1999999999999993</v>
      </c>
      <c r="K26" s="44" t="s">
        <v>636</v>
      </c>
    </row>
    <row r="27" spans="2:11" ht="15.75" customHeight="1" x14ac:dyDescent="0.3"/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K17:K18"/>
    <mergeCell ref="B2:D2"/>
    <mergeCell ref="E2:J2"/>
    <mergeCell ref="B17:B18"/>
    <mergeCell ref="C17:C18"/>
    <mergeCell ref="D17:D18"/>
    <mergeCell ref="E17:G17"/>
    <mergeCell ref="H17:J17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4140625" defaultRowHeight="15" customHeight="1" x14ac:dyDescent="0.3"/>
  <cols>
    <col min="1" max="1" width="26.88671875" customWidth="1"/>
    <col min="2" max="2" width="19.5546875" customWidth="1"/>
    <col min="3" max="3" width="5" customWidth="1"/>
    <col min="4" max="4" width="10.88671875" customWidth="1"/>
    <col min="5" max="5" width="10.6640625" customWidth="1"/>
    <col min="6" max="6" width="7" customWidth="1"/>
    <col min="7" max="26" width="8.6640625" customWidth="1"/>
  </cols>
  <sheetData>
    <row r="1" spans="1:7" ht="14.4" x14ac:dyDescent="0.3">
      <c r="A1" s="48"/>
      <c r="B1" s="48"/>
    </row>
    <row r="3" spans="1:7" ht="14.4" x14ac:dyDescent="0.3">
      <c r="A3" s="49"/>
      <c r="B3" s="49"/>
      <c r="C3" s="50"/>
      <c r="D3" s="50"/>
      <c r="E3" s="50"/>
      <c r="F3" s="50"/>
      <c r="G3" s="51"/>
    </row>
    <row r="4" spans="1:7" ht="14.4" x14ac:dyDescent="0.3">
      <c r="A4" s="49"/>
      <c r="B4" s="49">
        <v>2019</v>
      </c>
      <c r="C4" s="52">
        <v>2020</v>
      </c>
      <c r="D4" s="52">
        <v>2022</v>
      </c>
      <c r="E4" s="52">
        <v>2023</v>
      </c>
      <c r="F4" s="52" t="s">
        <v>689</v>
      </c>
      <c r="G4" s="53" t="s">
        <v>690</v>
      </c>
    </row>
    <row r="5" spans="1:7" ht="14.4" x14ac:dyDescent="0.3">
      <c r="A5" s="49">
        <v>22</v>
      </c>
      <c r="B5" s="49"/>
      <c r="C5" s="50"/>
      <c r="D5" s="50"/>
      <c r="E5" s="50"/>
      <c r="F5" s="50"/>
      <c r="G5" s="51"/>
    </row>
    <row r="6" spans="1:7" ht="14.4" x14ac:dyDescent="0.3">
      <c r="A6" s="54">
        <v>24</v>
      </c>
      <c r="B6" s="55"/>
      <c r="C6" s="56"/>
      <c r="D6" s="56"/>
      <c r="E6" s="56"/>
      <c r="F6" s="56"/>
      <c r="G6" s="57"/>
    </row>
    <row r="7" spans="1:7" ht="14.4" x14ac:dyDescent="0.3">
      <c r="A7" s="54">
        <v>27</v>
      </c>
      <c r="B7" s="55"/>
      <c r="C7" s="56"/>
      <c r="D7" s="56"/>
      <c r="E7" s="56"/>
      <c r="F7" s="56"/>
      <c r="G7" s="57"/>
    </row>
    <row r="8" spans="1:7" ht="14.4" x14ac:dyDescent="0.3">
      <c r="A8" s="54">
        <v>30</v>
      </c>
      <c r="B8" s="55"/>
      <c r="C8" s="56"/>
      <c r="D8" s="56"/>
      <c r="E8" s="56"/>
      <c r="F8" s="56"/>
      <c r="G8" s="57"/>
    </row>
    <row r="9" spans="1:7" ht="14.4" x14ac:dyDescent="0.3">
      <c r="A9" s="54">
        <v>33</v>
      </c>
      <c r="B9" s="55"/>
      <c r="C9" s="56"/>
      <c r="D9" s="56"/>
      <c r="E9" s="56"/>
      <c r="F9" s="56"/>
      <c r="G9" s="57"/>
    </row>
    <row r="10" spans="1:7" ht="14.4" x14ac:dyDescent="0.3">
      <c r="A10" s="54">
        <v>36</v>
      </c>
      <c r="B10" s="55"/>
      <c r="C10" s="56"/>
      <c r="D10" s="56"/>
      <c r="E10" s="56"/>
      <c r="F10" s="56"/>
      <c r="G10" s="57"/>
    </row>
    <row r="11" spans="1:7" ht="14.4" x14ac:dyDescent="0.3">
      <c r="A11" s="54">
        <v>40</v>
      </c>
      <c r="B11" s="55"/>
      <c r="C11" s="56"/>
      <c r="D11" s="56"/>
      <c r="E11" s="56"/>
      <c r="F11" s="56"/>
      <c r="G11" s="57"/>
    </row>
    <row r="12" spans="1:7" ht="14.4" x14ac:dyDescent="0.3">
      <c r="A12" s="54">
        <v>41</v>
      </c>
      <c r="B12" s="55"/>
      <c r="C12" s="56"/>
      <c r="D12" s="56"/>
      <c r="E12" s="56"/>
      <c r="F12" s="56"/>
      <c r="G12" s="57"/>
    </row>
    <row r="13" spans="1:7" ht="14.4" x14ac:dyDescent="0.3">
      <c r="A13" s="54">
        <v>42</v>
      </c>
      <c r="B13" s="55"/>
      <c r="C13" s="56"/>
      <c r="D13" s="56"/>
      <c r="E13" s="56"/>
      <c r="F13" s="56"/>
      <c r="G13" s="57"/>
    </row>
    <row r="14" spans="1:7" ht="14.4" x14ac:dyDescent="0.3">
      <c r="A14" s="54">
        <v>48</v>
      </c>
      <c r="B14" s="55"/>
      <c r="C14" s="56"/>
      <c r="D14" s="56"/>
      <c r="E14" s="56"/>
      <c r="F14" s="56"/>
      <c r="G14" s="57"/>
    </row>
    <row r="15" spans="1:7" ht="14.4" x14ac:dyDescent="0.3">
      <c r="A15" s="54">
        <v>50</v>
      </c>
      <c r="B15" s="55"/>
      <c r="C15" s="56"/>
      <c r="D15" s="56"/>
      <c r="E15" s="56"/>
      <c r="F15" s="56"/>
      <c r="G15" s="57"/>
    </row>
    <row r="16" spans="1:7" ht="14.4" x14ac:dyDescent="0.3">
      <c r="A16" s="54">
        <v>51</v>
      </c>
      <c r="B16" s="55"/>
      <c r="C16" s="56"/>
      <c r="D16" s="56"/>
      <c r="E16" s="56"/>
      <c r="F16" s="56"/>
      <c r="G16" s="57"/>
    </row>
    <row r="17" spans="1:7" ht="14.4" x14ac:dyDescent="0.3">
      <c r="A17" s="54">
        <v>54</v>
      </c>
      <c r="B17" s="55"/>
      <c r="C17" s="56"/>
      <c r="D17" s="56"/>
      <c r="E17" s="56"/>
      <c r="F17" s="56"/>
      <c r="G17" s="57"/>
    </row>
    <row r="18" spans="1:7" ht="14.4" x14ac:dyDescent="0.3">
      <c r="A18" s="54">
        <v>55</v>
      </c>
      <c r="B18" s="55"/>
      <c r="C18" s="56"/>
      <c r="D18" s="56"/>
      <c r="E18" s="56"/>
      <c r="F18" s="56"/>
      <c r="G18" s="57"/>
    </row>
    <row r="19" spans="1:7" ht="14.4" x14ac:dyDescent="0.3">
      <c r="A19" s="54">
        <v>60</v>
      </c>
      <c r="B19" s="55"/>
      <c r="C19" s="56"/>
      <c r="D19" s="56"/>
      <c r="E19" s="56"/>
      <c r="F19" s="56"/>
      <c r="G19" s="57"/>
    </row>
    <row r="20" spans="1:7" ht="14.4" x14ac:dyDescent="0.3">
      <c r="A20" s="54">
        <v>61</v>
      </c>
      <c r="B20" s="55"/>
      <c r="C20" s="56"/>
      <c r="D20" s="56"/>
      <c r="E20" s="56"/>
      <c r="F20" s="56"/>
      <c r="G20" s="57"/>
    </row>
    <row r="21" spans="1:7" ht="15.75" customHeight="1" x14ac:dyDescent="0.3">
      <c r="A21" s="58">
        <v>68</v>
      </c>
      <c r="B21" s="55"/>
      <c r="C21" s="56"/>
      <c r="D21" s="56"/>
      <c r="E21" s="56"/>
      <c r="F21" s="56"/>
      <c r="G21" s="57"/>
    </row>
    <row r="22" spans="1:7" ht="15.75" customHeight="1" x14ac:dyDescent="0.3">
      <c r="A22" s="54">
        <v>70</v>
      </c>
      <c r="B22" s="55"/>
      <c r="C22" s="56"/>
      <c r="D22" s="56"/>
      <c r="E22" s="56"/>
      <c r="F22" s="56"/>
      <c r="G22" s="57"/>
    </row>
    <row r="23" spans="1:7" ht="15.75" customHeight="1" x14ac:dyDescent="0.3">
      <c r="A23" s="54">
        <v>72</v>
      </c>
      <c r="B23" s="55"/>
      <c r="C23" s="56"/>
      <c r="D23" s="56"/>
      <c r="E23" s="56"/>
      <c r="F23" s="56"/>
      <c r="G23" s="57"/>
    </row>
    <row r="24" spans="1:7" ht="15.75" customHeight="1" x14ac:dyDescent="0.3">
      <c r="A24" s="54">
        <v>76</v>
      </c>
      <c r="B24" s="55"/>
      <c r="C24" s="56"/>
      <c r="D24" s="56"/>
      <c r="E24" s="56"/>
      <c r="F24" s="56"/>
      <c r="G24" s="57"/>
    </row>
    <row r="25" spans="1:7" ht="15.75" customHeight="1" x14ac:dyDescent="0.3">
      <c r="A25" s="54">
        <v>80</v>
      </c>
      <c r="B25" s="55"/>
      <c r="C25" s="56"/>
      <c r="D25" s="56"/>
      <c r="E25" s="56"/>
      <c r="F25" s="56"/>
      <c r="G25" s="57"/>
    </row>
    <row r="26" spans="1:7" ht="15.75" customHeight="1" x14ac:dyDescent="0.3">
      <c r="A26" s="54">
        <v>82</v>
      </c>
      <c r="B26" s="55"/>
      <c r="C26" s="56"/>
      <c r="D26" s="56"/>
      <c r="E26" s="56"/>
      <c r="F26" s="56"/>
      <c r="G26" s="57"/>
    </row>
    <row r="27" spans="1:7" ht="15.75" customHeight="1" x14ac:dyDescent="0.3">
      <c r="A27" s="54">
        <v>83</v>
      </c>
      <c r="B27" s="55"/>
      <c r="C27" s="56"/>
      <c r="D27" s="56"/>
      <c r="E27" s="56"/>
      <c r="F27" s="56"/>
      <c r="G27" s="57"/>
    </row>
    <row r="28" spans="1:7" ht="15.75" customHeight="1" x14ac:dyDescent="0.3">
      <c r="A28" s="54">
        <v>89</v>
      </c>
      <c r="B28" s="55"/>
      <c r="C28" s="56"/>
      <c r="D28" s="56"/>
      <c r="E28" s="56"/>
      <c r="F28" s="56"/>
      <c r="G28" s="57"/>
    </row>
    <row r="29" spans="1:7" ht="15.75" customHeight="1" x14ac:dyDescent="0.3">
      <c r="A29" s="54">
        <v>92</v>
      </c>
      <c r="B29" s="55"/>
      <c r="C29" s="56"/>
      <c r="D29" s="56"/>
      <c r="E29" s="56"/>
      <c r="F29" s="56"/>
      <c r="G29" s="57"/>
    </row>
    <row r="30" spans="1:7" ht="15.75" customHeight="1" x14ac:dyDescent="0.3">
      <c r="A30" s="54">
        <v>100</v>
      </c>
      <c r="B30" s="55"/>
      <c r="C30" s="56"/>
      <c r="D30" s="56"/>
      <c r="E30" s="56"/>
      <c r="F30" s="56"/>
      <c r="G30" s="57"/>
    </row>
    <row r="31" spans="1:7" ht="15.75" customHeight="1" x14ac:dyDescent="0.3">
      <c r="A31" s="54">
        <v>105</v>
      </c>
      <c r="B31" s="55"/>
      <c r="C31" s="56"/>
      <c r="D31" s="56"/>
      <c r="E31" s="56"/>
      <c r="F31" s="56"/>
      <c r="G31" s="57"/>
    </row>
    <row r="32" spans="1:7" ht="15.75" customHeight="1" x14ac:dyDescent="0.3">
      <c r="A32" s="54">
        <v>110</v>
      </c>
      <c r="B32" s="55"/>
      <c r="C32" s="56"/>
      <c r="D32" s="56"/>
      <c r="E32" s="56"/>
      <c r="F32" s="56"/>
      <c r="G32" s="57"/>
    </row>
    <row r="33" spans="1:7" ht="15.75" customHeight="1" x14ac:dyDescent="0.3">
      <c r="A33" s="54">
        <v>113</v>
      </c>
      <c r="B33" s="55"/>
      <c r="C33" s="56"/>
      <c r="D33" s="56"/>
      <c r="E33" s="56"/>
      <c r="F33" s="56"/>
      <c r="G33" s="57"/>
    </row>
    <row r="34" spans="1:7" ht="15.75" customHeight="1" x14ac:dyDescent="0.3">
      <c r="A34" s="54">
        <v>115</v>
      </c>
      <c r="B34" s="55"/>
      <c r="C34" s="56"/>
      <c r="D34" s="56"/>
      <c r="E34" s="56"/>
      <c r="F34" s="56"/>
      <c r="G34" s="57"/>
    </row>
    <row r="35" spans="1:7" ht="15.75" customHeight="1" x14ac:dyDescent="0.3">
      <c r="A35" s="54">
        <v>122</v>
      </c>
      <c r="B35" s="55"/>
      <c r="C35" s="56"/>
      <c r="D35" s="56"/>
      <c r="E35" s="56"/>
      <c r="F35" s="56"/>
      <c r="G35" s="57"/>
    </row>
    <row r="36" spans="1:7" ht="15.75" customHeight="1" x14ac:dyDescent="0.3">
      <c r="A36" s="54">
        <v>130</v>
      </c>
      <c r="B36" s="55"/>
      <c r="C36" s="56"/>
      <c r="D36" s="56"/>
      <c r="E36" s="56"/>
      <c r="F36" s="56"/>
      <c r="G36" s="57"/>
    </row>
    <row r="37" spans="1:7" ht="15.75" customHeight="1" x14ac:dyDescent="0.3">
      <c r="A37" s="54">
        <v>136</v>
      </c>
      <c r="B37" s="55"/>
      <c r="C37" s="56"/>
      <c r="D37" s="56"/>
      <c r="E37" s="56"/>
      <c r="F37" s="56"/>
      <c r="G37" s="57"/>
    </row>
    <row r="38" spans="1:7" ht="15.75" customHeight="1" x14ac:dyDescent="0.3">
      <c r="A38" s="54">
        <v>140</v>
      </c>
      <c r="B38" s="55"/>
      <c r="C38" s="56"/>
      <c r="D38" s="56"/>
      <c r="E38" s="56"/>
      <c r="F38" s="56"/>
      <c r="G38" s="57"/>
    </row>
    <row r="39" spans="1:7" ht="15.75" customHeight="1" x14ac:dyDescent="0.3">
      <c r="A39" s="54">
        <v>150</v>
      </c>
      <c r="B39" s="55"/>
      <c r="C39" s="56"/>
      <c r="D39" s="56"/>
      <c r="E39" s="56"/>
      <c r="F39" s="56"/>
      <c r="G39" s="57"/>
    </row>
    <row r="40" spans="1:7" ht="15.75" customHeight="1" x14ac:dyDescent="0.3">
      <c r="A40" s="54">
        <v>165</v>
      </c>
      <c r="B40" s="55"/>
      <c r="C40" s="56"/>
      <c r="D40" s="56"/>
      <c r="E40" s="56"/>
      <c r="F40" s="56"/>
      <c r="G40" s="57"/>
    </row>
    <row r="41" spans="1:7" ht="15.75" customHeight="1" x14ac:dyDescent="0.3">
      <c r="A41" s="54">
        <v>185</v>
      </c>
      <c r="B41" s="55"/>
      <c r="C41" s="56"/>
      <c r="D41" s="56"/>
      <c r="E41" s="56"/>
      <c r="F41" s="56"/>
      <c r="G41" s="57"/>
    </row>
    <row r="42" spans="1:7" ht="15.75" customHeight="1" x14ac:dyDescent="0.3">
      <c r="A42" s="54">
        <v>190</v>
      </c>
      <c r="B42" s="55"/>
      <c r="C42" s="56"/>
      <c r="D42" s="56"/>
      <c r="E42" s="56"/>
      <c r="F42" s="56"/>
      <c r="G42" s="57"/>
    </row>
    <row r="43" spans="1:7" ht="15.75" customHeight="1" x14ac:dyDescent="0.3">
      <c r="A43" s="54">
        <v>195</v>
      </c>
      <c r="B43" s="55"/>
      <c r="C43" s="56"/>
      <c r="D43" s="56"/>
      <c r="E43" s="56"/>
      <c r="F43" s="56"/>
      <c r="G43" s="57"/>
    </row>
    <row r="44" spans="1:7" ht="15.75" customHeight="1" x14ac:dyDescent="0.3">
      <c r="A44" s="54">
        <v>200</v>
      </c>
      <c r="B44" s="55"/>
      <c r="C44" s="56"/>
      <c r="D44" s="56"/>
      <c r="E44" s="56"/>
      <c r="F44" s="56"/>
      <c r="G44" s="57"/>
    </row>
    <row r="45" spans="1:7" ht="15.75" customHeight="1" x14ac:dyDescent="0.3">
      <c r="A45" s="54">
        <v>205</v>
      </c>
      <c r="B45" s="55"/>
      <c r="C45" s="56"/>
      <c r="D45" s="56"/>
      <c r="E45" s="56"/>
      <c r="F45" s="56"/>
      <c r="G45" s="57"/>
    </row>
    <row r="46" spans="1:7" ht="15.75" customHeight="1" x14ac:dyDescent="0.3">
      <c r="A46" s="54">
        <v>233</v>
      </c>
      <c r="B46" s="55"/>
      <c r="C46" s="56"/>
      <c r="D46" s="56"/>
      <c r="E46" s="56"/>
      <c r="F46" s="56"/>
      <c r="G46" s="57"/>
    </row>
    <row r="47" spans="1:7" ht="15.75" customHeight="1" x14ac:dyDescent="0.3">
      <c r="A47" s="54" t="s">
        <v>691</v>
      </c>
      <c r="B47" s="55"/>
      <c r="C47" s="56"/>
      <c r="D47" s="56"/>
      <c r="E47" s="56"/>
      <c r="F47" s="56"/>
      <c r="G47" s="57"/>
    </row>
    <row r="48" spans="1:7" ht="15.75" customHeight="1" x14ac:dyDescent="0.3">
      <c r="A48" s="54" t="s">
        <v>690</v>
      </c>
      <c r="B48" s="55"/>
      <c r="C48" s="56"/>
      <c r="D48" s="56"/>
      <c r="E48" s="56"/>
      <c r="F48" s="56"/>
      <c r="G48" s="57"/>
    </row>
    <row r="49" spans="1:7" ht="15.75" customHeight="1" x14ac:dyDescent="0.3">
      <c r="A49" s="54"/>
      <c r="B49" s="55"/>
      <c r="C49" s="56"/>
      <c r="D49" s="56"/>
      <c r="E49" s="56"/>
      <c r="F49" s="56"/>
      <c r="G49" s="57"/>
    </row>
    <row r="50" spans="1:7" ht="15.75" customHeight="1" x14ac:dyDescent="0.3">
      <c r="A50" s="54"/>
      <c r="B50" s="55"/>
      <c r="C50" s="56"/>
      <c r="D50" s="56"/>
      <c r="E50" s="56"/>
      <c r="F50" s="56"/>
      <c r="G50" s="57"/>
    </row>
    <row r="51" spans="1:7" ht="15.75" customHeight="1" x14ac:dyDescent="0.3">
      <c r="A51" s="54"/>
      <c r="B51" s="55"/>
      <c r="C51" s="56"/>
      <c r="D51" s="56"/>
      <c r="E51" s="56"/>
      <c r="F51" s="56"/>
      <c r="G51" s="57"/>
    </row>
    <row r="52" spans="1:7" ht="15.75" customHeight="1" x14ac:dyDescent="0.3">
      <c r="A52" s="54"/>
      <c r="B52" s="55"/>
      <c r="C52" s="56"/>
      <c r="D52" s="56"/>
      <c r="E52" s="56"/>
      <c r="F52" s="56"/>
      <c r="G52" s="57"/>
    </row>
    <row r="53" spans="1:7" ht="15.75" customHeight="1" x14ac:dyDescent="0.3">
      <c r="A53" s="59"/>
      <c r="B53" s="60"/>
      <c r="C53" s="61"/>
      <c r="D53" s="61"/>
      <c r="E53" s="61"/>
      <c r="F53" s="61"/>
      <c r="G53" s="62"/>
    </row>
    <row r="54" spans="1:7" ht="15.75" customHeight="1" x14ac:dyDescent="0.3">
      <c r="A54" s="63"/>
    </row>
    <row r="55" spans="1:7" ht="15.75" customHeight="1" x14ac:dyDescent="0.3">
      <c r="A55" s="63"/>
    </row>
    <row r="56" spans="1:7" ht="15.75" customHeight="1" x14ac:dyDescent="0.3">
      <c r="A56" s="63"/>
    </row>
    <row r="57" spans="1:7" ht="15.75" customHeight="1" x14ac:dyDescent="0.3">
      <c r="A57" s="63"/>
    </row>
    <row r="58" spans="1:7" ht="15.75" customHeight="1" x14ac:dyDescent="0.3">
      <c r="A58" s="63"/>
    </row>
    <row r="59" spans="1:7" ht="15.75" customHeight="1" x14ac:dyDescent="0.3">
      <c r="A59" s="63"/>
    </row>
    <row r="60" spans="1:7" ht="15.75" customHeight="1" x14ac:dyDescent="0.3">
      <c r="A60" s="63"/>
    </row>
    <row r="61" spans="1:7" ht="15.75" customHeight="1" x14ac:dyDescent="0.3">
      <c r="A61" s="63"/>
    </row>
    <row r="62" spans="1:7" ht="15.75" customHeight="1" x14ac:dyDescent="0.3">
      <c r="A62" s="63"/>
    </row>
    <row r="63" spans="1:7" ht="15.75" customHeight="1" x14ac:dyDescent="0.3">
      <c r="A63" s="63"/>
    </row>
    <row r="64" spans="1:7" ht="15.75" customHeight="1" x14ac:dyDescent="0.3">
      <c r="A64" s="63"/>
    </row>
    <row r="65" spans="1:1" ht="15.75" customHeight="1" x14ac:dyDescent="0.3">
      <c r="A65" s="63"/>
    </row>
    <row r="66" spans="1:1" ht="15.75" customHeight="1" x14ac:dyDescent="0.3">
      <c r="A66" s="63"/>
    </row>
    <row r="67" spans="1:1" ht="15.75" customHeight="1" x14ac:dyDescent="0.3">
      <c r="A67" s="63"/>
    </row>
    <row r="68" spans="1:1" ht="15.75" customHeight="1" x14ac:dyDescent="0.3">
      <c r="A68" s="63"/>
    </row>
    <row r="69" spans="1:1" ht="15.75" customHeight="1" x14ac:dyDescent="0.3">
      <c r="A69" s="63"/>
    </row>
    <row r="70" spans="1:1" ht="15.75" customHeight="1" x14ac:dyDescent="0.3">
      <c r="A70" s="63"/>
    </row>
    <row r="71" spans="1:1" ht="15.75" customHeight="1" x14ac:dyDescent="0.3">
      <c r="A71" s="63"/>
    </row>
    <row r="72" spans="1:1" ht="15.75" customHeight="1" x14ac:dyDescent="0.3">
      <c r="A72" s="63"/>
    </row>
    <row r="73" spans="1:1" ht="15.75" customHeight="1" x14ac:dyDescent="0.3">
      <c r="A73" s="63"/>
    </row>
    <row r="74" spans="1:1" ht="15.75" customHeight="1" x14ac:dyDescent="0.3">
      <c r="A74" s="63"/>
    </row>
    <row r="75" spans="1:1" ht="15.75" customHeight="1" x14ac:dyDescent="0.3">
      <c r="A75" s="63"/>
    </row>
    <row r="76" spans="1:1" ht="15.75" customHeight="1" x14ac:dyDescent="0.3">
      <c r="A76" s="63"/>
    </row>
    <row r="77" spans="1:1" ht="15.75" customHeight="1" x14ac:dyDescent="0.3">
      <c r="A77" s="63"/>
    </row>
    <row r="78" spans="1:1" ht="15.75" customHeight="1" x14ac:dyDescent="0.3">
      <c r="A78" s="63"/>
    </row>
    <row r="79" spans="1:1" ht="15.75" customHeight="1" x14ac:dyDescent="0.3">
      <c r="A79" s="63"/>
    </row>
    <row r="80" spans="1:1" ht="15.75" customHeight="1" x14ac:dyDescent="0.3">
      <c r="A80" s="63"/>
    </row>
    <row r="81" spans="1:1" ht="15.75" customHeight="1" x14ac:dyDescent="0.3">
      <c r="A81" s="63"/>
    </row>
    <row r="82" spans="1:1" ht="15.75" customHeight="1" x14ac:dyDescent="0.3">
      <c r="A82" s="63"/>
    </row>
    <row r="83" spans="1:1" ht="15.75" customHeight="1" x14ac:dyDescent="0.3">
      <c r="A83" s="63"/>
    </row>
    <row r="84" spans="1:1" ht="15.75" customHeight="1" x14ac:dyDescent="0.3">
      <c r="A84" s="63"/>
    </row>
    <row r="85" spans="1:1" ht="15.75" customHeight="1" x14ac:dyDescent="0.3">
      <c r="A85" s="63"/>
    </row>
    <row r="86" spans="1:1" ht="15.75" customHeight="1" x14ac:dyDescent="0.3"/>
    <row r="87" spans="1:1" ht="15.75" customHeight="1" x14ac:dyDescent="0.3"/>
    <row r="88" spans="1:1" ht="15.75" customHeight="1" x14ac:dyDescent="0.3"/>
    <row r="89" spans="1:1" ht="15.75" customHeight="1" x14ac:dyDescent="0.3"/>
    <row r="90" spans="1:1" ht="15.75" customHeight="1" x14ac:dyDescent="0.3"/>
    <row r="91" spans="1:1" ht="15.75" customHeight="1" x14ac:dyDescent="0.3"/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Z1001"/>
  <sheetViews>
    <sheetView showGridLines="0" zoomScale="55" zoomScaleNormal="55" workbookViewId="0">
      <pane ySplit="1" topLeftCell="A41" activePane="bottomLeft" state="frozen"/>
      <selection pane="bottomLeft" activeCell="K64" sqref="K64"/>
    </sheetView>
  </sheetViews>
  <sheetFormatPr defaultColWidth="14.44140625" defaultRowHeight="15" customHeight="1" x14ac:dyDescent="0.3"/>
  <cols>
    <col min="1" max="1" width="1.5546875" customWidth="1"/>
    <col min="2" max="2" width="37.33203125" customWidth="1"/>
    <col min="3" max="3" width="13.88671875" customWidth="1"/>
    <col min="4" max="4" width="20" customWidth="1"/>
    <col min="5" max="5" width="64.44140625" customWidth="1"/>
    <col min="6" max="6" width="20.88671875" customWidth="1"/>
    <col min="7" max="7" width="23.33203125" customWidth="1"/>
    <col min="8" max="8" width="13.88671875" customWidth="1"/>
    <col min="9" max="9" width="15.88671875" customWidth="1"/>
    <col min="10" max="10" width="29.88671875" customWidth="1"/>
    <col min="11" max="11" width="21.6640625" customWidth="1"/>
    <col min="12" max="12" width="16.6640625" customWidth="1"/>
    <col min="13" max="13" width="15.6640625" customWidth="1"/>
    <col min="14" max="14" width="14.5546875" customWidth="1"/>
    <col min="15" max="26" width="8.88671875" customWidth="1"/>
  </cols>
  <sheetData>
    <row r="1" spans="1:26" ht="6" customHeight="1" x14ac:dyDescent="0.3">
      <c r="A1" s="64"/>
      <c r="B1" s="64"/>
      <c r="C1" s="64"/>
      <c r="D1" s="64"/>
      <c r="E1" s="64"/>
      <c r="F1" s="65"/>
      <c r="G1" s="64"/>
      <c r="H1" s="64"/>
      <c r="I1" s="66"/>
      <c r="J1" s="66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5.6" x14ac:dyDescent="0.3">
      <c r="A2" s="64"/>
      <c r="B2" s="67"/>
      <c r="C2" s="68"/>
      <c r="D2" s="67"/>
      <c r="E2" s="69"/>
      <c r="F2" s="70"/>
      <c r="G2" s="71"/>
      <c r="H2" s="68"/>
      <c r="I2" s="68"/>
      <c r="J2" s="68"/>
      <c r="K2" s="72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5.6" x14ac:dyDescent="0.3">
      <c r="A3" s="64"/>
      <c r="B3" s="73" t="s">
        <v>692</v>
      </c>
      <c r="C3" s="73" t="s">
        <v>693</v>
      </c>
      <c r="D3" s="73" t="s">
        <v>100</v>
      </c>
      <c r="E3" s="74" t="s">
        <v>694</v>
      </c>
      <c r="F3" s="74" t="s">
        <v>695</v>
      </c>
      <c r="G3" s="73" t="s">
        <v>696</v>
      </c>
      <c r="H3" s="73" t="s">
        <v>691</v>
      </c>
      <c r="I3" s="73" t="s">
        <v>689</v>
      </c>
      <c r="J3" s="73" t="s">
        <v>697</v>
      </c>
      <c r="K3" s="75" t="s">
        <v>698</v>
      </c>
      <c r="L3" s="75" t="s">
        <v>699</v>
      </c>
      <c r="M3" s="75" t="s">
        <v>700</v>
      </c>
      <c r="N3" s="75" t="s">
        <v>127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5.6" x14ac:dyDescent="0.3">
      <c r="A4" s="64"/>
      <c r="B4" s="69" t="s">
        <v>701</v>
      </c>
      <c r="C4" s="76" t="s">
        <v>702</v>
      </c>
      <c r="D4" s="77" t="s">
        <v>703</v>
      </c>
      <c r="E4" s="69" t="s">
        <v>704</v>
      </c>
      <c r="F4" s="78">
        <v>2929.66</v>
      </c>
      <c r="G4" s="79">
        <f t="shared" ref="G4:G49" si="0">F4/H4</f>
        <v>172.33294117647057</v>
      </c>
      <c r="H4" s="80">
        <v>17</v>
      </c>
      <c r="I4" s="81">
        <v>2025</v>
      </c>
      <c r="J4" s="82" t="str">
        <f t="shared" ref="J4:J49" si="1">B4</f>
        <v xml:space="preserve"> SL VT 9.1 17W</v>
      </c>
      <c r="K4" s="83">
        <v>602.37</v>
      </c>
      <c r="L4" s="84" t="s">
        <v>705</v>
      </c>
      <c r="M4" s="85" t="s">
        <v>706</v>
      </c>
      <c r="N4" s="86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6" x14ac:dyDescent="0.3">
      <c r="A5" s="64"/>
      <c r="B5" s="69" t="s">
        <v>733</v>
      </c>
      <c r="C5" s="76" t="s">
        <v>702</v>
      </c>
      <c r="D5" s="77" t="s">
        <v>703</v>
      </c>
      <c r="E5" s="69" t="s">
        <v>734</v>
      </c>
      <c r="F5" s="78" t="s">
        <v>135</v>
      </c>
      <c r="G5" s="79" t="e">
        <f t="shared" si="0"/>
        <v>#VALUE!</v>
      </c>
      <c r="H5" s="80">
        <v>22</v>
      </c>
      <c r="I5" s="81">
        <v>2025</v>
      </c>
      <c r="J5" s="82" t="str">
        <f t="shared" si="1"/>
        <v xml:space="preserve"> SL VT 9.3 22W</v>
      </c>
      <c r="K5" s="83">
        <v>544.53</v>
      </c>
      <c r="L5" s="84" t="s">
        <v>140</v>
      </c>
      <c r="M5" s="85" t="s">
        <v>706</v>
      </c>
      <c r="N5" s="86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5.6" x14ac:dyDescent="0.3">
      <c r="A6" s="64"/>
      <c r="B6" s="69" t="s">
        <v>707</v>
      </c>
      <c r="C6" s="76" t="s">
        <v>702</v>
      </c>
      <c r="D6" s="77" t="s">
        <v>703</v>
      </c>
      <c r="E6" s="69" t="s">
        <v>708</v>
      </c>
      <c r="F6" s="78">
        <v>4927.3500000000004</v>
      </c>
      <c r="G6" s="79">
        <f t="shared" si="0"/>
        <v>175.97678571428574</v>
      </c>
      <c r="H6" s="80">
        <v>28</v>
      </c>
      <c r="I6" s="81">
        <v>2025</v>
      </c>
      <c r="J6" s="82" t="str">
        <f t="shared" si="1"/>
        <v xml:space="preserve"> SL VT 9.1 28W</v>
      </c>
      <c r="K6" s="83">
        <v>604.04</v>
      </c>
      <c r="L6" s="84" t="s">
        <v>705</v>
      </c>
      <c r="M6" s="85" t="s">
        <v>706</v>
      </c>
      <c r="N6" s="86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5.75" customHeight="1" x14ac:dyDescent="0.3">
      <c r="A7" s="64"/>
      <c r="B7" s="69" t="s">
        <v>735</v>
      </c>
      <c r="C7" s="76" t="s">
        <v>702</v>
      </c>
      <c r="D7" s="77" t="s">
        <v>703</v>
      </c>
      <c r="E7" s="69" t="s">
        <v>736</v>
      </c>
      <c r="F7" s="78">
        <v>4891.8999999999996</v>
      </c>
      <c r="G7" s="79">
        <f t="shared" si="0"/>
        <v>163.06333333333333</v>
      </c>
      <c r="H7" s="80">
        <v>30</v>
      </c>
      <c r="I7" s="81">
        <v>2025</v>
      </c>
      <c r="J7" s="82" t="str">
        <f t="shared" si="1"/>
        <v xml:space="preserve"> SL VT 9.3 30W</v>
      </c>
      <c r="K7" s="83">
        <v>550.35</v>
      </c>
      <c r="L7" s="84" t="s">
        <v>705</v>
      </c>
      <c r="M7" s="85" t="s">
        <v>706</v>
      </c>
      <c r="N7" s="86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5.75" customHeight="1" x14ac:dyDescent="0.3">
      <c r="A8" s="64"/>
      <c r="B8" s="69" t="s">
        <v>761</v>
      </c>
      <c r="C8" s="76" t="s">
        <v>702</v>
      </c>
      <c r="D8" s="77" t="s">
        <v>703</v>
      </c>
      <c r="E8" s="69" t="s">
        <v>762</v>
      </c>
      <c r="F8" s="78">
        <v>4542</v>
      </c>
      <c r="G8" s="79">
        <f t="shared" si="0"/>
        <v>151.4</v>
      </c>
      <c r="H8" s="80">
        <v>30</v>
      </c>
      <c r="I8" s="81">
        <v>2025</v>
      </c>
      <c r="J8" s="82" t="str">
        <f t="shared" si="1"/>
        <v xml:space="preserve"> SL VT 9.6 30W</v>
      </c>
      <c r="K8" s="87">
        <v>592.74</v>
      </c>
      <c r="L8" s="84" t="s">
        <v>705</v>
      </c>
      <c r="M8" s="85" t="s">
        <v>706</v>
      </c>
      <c r="N8" s="86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5.75" customHeight="1" x14ac:dyDescent="0.3">
      <c r="A9" s="64"/>
      <c r="B9" s="69" t="s">
        <v>709</v>
      </c>
      <c r="C9" s="76" t="s">
        <v>702</v>
      </c>
      <c r="D9" s="77" t="s">
        <v>703</v>
      </c>
      <c r="E9" s="69" t="s">
        <v>710</v>
      </c>
      <c r="F9" s="78">
        <v>5955.62</v>
      </c>
      <c r="G9" s="79">
        <f t="shared" si="0"/>
        <v>170.16057142857142</v>
      </c>
      <c r="H9" s="80">
        <v>35</v>
      </c>
      <c r="I9" s="81">
        <v>2025</v>
      </c>
      <c r="J9" s="82" t="str">
        <f t="shared" si="1"/>
        <v xml:space="preserve"> SL VT 9.1 35W</v>
      </c>
      <c r="K9" s="83">
        <v>615.17999999999995</v>
      </c>
      <c r="L9" s="84" t="s">
        <v>705</v>
      </c>
      <c r="M9" s="85" t="s">
        <v>706</v>
      </c>
      <c r="N9" s="86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5.75" customHeight="1" x14ac:dyDescent="0.3">
      <c r="A10" s="64"/>
      <c r="B10" s="69" t="s">
        <v>763</v>
      </c>
      <c r="C10" s="76" t="s">
        <v>702</v>
      </c>
      <c r="D10" s="77" t="s">
        <v>703</v>
      </c>
      <c r="E10" s="69" t="s">
        <v>764</v>
      </c>
      <c r="F10" s="78">
        <v>5516</v>
      </c>
      <c r="G10" s="79">
        <f t="shared" si="0"/>
        <v>149.08108108108109</v>
      </c>
      <c r="H10" s="80">
        <v>37</v>
      </c>
      <c r="I10" s="81">
        <v>2025</v>
      </c>
      <c r="J10" s="82" t="str">
        <f t="shared" si="1"/>
        <v xml:space="preserve"> SL VT 9.6 37W</v>
      </c>
      <c r="K10" s="87">
        <v>624.96</v>
      </c>
      <c r="L10" s="84" t="s">
        <v>705</v>
      </c>
      <c r="M10" s="85" t="s">
        <v>706</v>
      </c>
      <c r="N10" s="86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5.75" customHeight="1" x14ac:dyDescent="0.3">
      <c r="A11" s="64"/>
      <c r="B11" s="69" t="s">
        <v>737</v>
      </c>
      <c r="C11" s="76" t="s">
        <v>702</v>
      </c>
      <c r="D11" s="77" t="s">
        <v>703</v>
      </c>
      <c r="E11" s="69" t="s">
        <v>738</v>
      </c>
      <c r="F11" s="78">
        <v>6965.3</v>
      </c>
      <c r="G11" s="79">
        <f t="shared" si="0"/>
        <v>174.13249999999999</v>
      </c>
      <c r="H11" s="80">
        <v>40</v>
      </c>
      <c r="I11" s="81">
        <v>2025</v>
      </c>
      <c r="J11" s="82" t="str">
        <f t="shared" si="1"/>
        <v xml:space="preserve"> SL VT 9.3 40W</v>
      </c>
      <c r="K11" s="83">
        <v>564.21</v>
      </c>
      <c r="L11" s="84" t="s">
        <v>705</v>
      </c>
      <c r="M11" s="85" t="s">
        <v>706</v>
      </c>
      <c r="N11" s="86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5.75" customHeight="1" x14ac:dyDescent="0.3">
      <c r="A12" s="64"/>
      <c r="B12" s="69" t="s">
        <v>765</v>
      </c>
      <c r="C12" s="76" t="s">
        <v>702</v>
      </c>
      <c r="D12" s="77" t="s">
        <v>703</v>
      </c>
      <c r="E12" s="69" t="s">
        <v>766</v>
      </c>
      <c r="F12" s="78" t="s">
        <v>135</v>
      </c>
      <c r="G12" s="79" t="e">
        <f t="shared" si="0"/>
        <v>#VALUE!</v>
      </c>
      <c r="H12" s="80">
        <v>40</v>
      </c>
      <c r="I12" s="81">
        <v>2025</v>
      </c>
      <c r="J12" s="82" t="str">
        <f t="shared" si="1"/>
        <v xml:space="preserve"> SL VT 9.6 40W</v>
      </c>
      <c r="K12" s="87">
        <v>707.78</v>
      </c>
      <c r="L12" s="84" t="s">
        <v>140</v>
      </c>
      <c r="M12" s="85" t="s">
        <v>706</v>
      </c>
      <c r="N12" s="86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5.75" customHeight="1" x14ac:dyDescent="0.3">
      <c r="A13" s="64"/>
      <c r="B13" s="69" t="s">
        <v>711</v>
      </c>
      <c r="C13" s="76" t="s">
        <v>702</v>
      </c>
      <c r="D13" s="77" t="s">
        <v>703</v>
      </c>
      <c r="E13" s="69" t="s">
        <v>712</v>
      </c>
      <c r="F13" s="78">
        <v>7657.99</v>
      </c>
      <c r="G13" s="79">
        <f t="shared" si="0"/>
        <v>174.04522727272726</v>
      </c>
      <c r="H13" s="80">
        <v>44</v>
      </c>
      <c r="I13" s="81">
        <v>2025</v>
      </c>
      <c r="J13" s="82" t="str">
        <f t="shared" si="1"/>
        <v xml:space="preserve"> SL VT 9.1 44W</v>
      </c>
      <c r="K13" s="83">
        <v>642.39</v>
      </c>
      <c r="L13" s="84" t="s">
        <v>705</v>
      </c>
      <c r="M13" s="85" t="s">
        <v>706</v>
      </c>
      <c r="N13" s="86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5.75" customHeight="1" x14ac:dyDescent="0.3">
      <c r="A14" s="64"/>
      <c r="B14" s="69" t="s">
        <v>767</v>
      </c>
      <c r="C14" s="76" t="s">
        <v>702</v>
      </c>
      <c r="D14" s="77" t="s">
        <v>703</v>
      </c>
      <c r="E14" s="69" t="s">
        <v>768</v>
      </c>
      <c r="F14" s="78">
        <v>6995</v>
      </c>
      <c r="G14" s="79">
        <f t="shared" si="0"/>
        <v>152.06521739130434</v>
      </c>
      <c r="H14" s="80">
        <v>46</v>
      </c>
      <c r="I14" s="81">
        <v>2025</v>
      </c>
      <c r="J14" s="82" t="str">
        <f t="shared" si="1"/>
        <v xml:space="preserve"> SL VT 9.6 46W</v>
      </c>
      <c r="K14" s="87">
        <v>617.46</v>
      </c>
      <c r="L14" s="84" t="s">
        <v>705</v>
      </c>
      <c r="M14" s="85" t="s">
        <v>706</v>
      </c>
      <c r="N14" s="86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5.75" customHeight="1" x14ac:dyDescent="0.3">
      <c r="A15" s="64"/>
      <c r="B15" s="69" t="s">
        <v>739</v>
      </c>
      <c r="C15" s="76" t="s">
        <v>702</v>
      </c>
      <c r="D15" s="77" t="s">
        <v>703</v>
      </c>
      <c r="E15" s="69" t="s">
        <v>740</v>
      </c>
      <c r="F15" s="78">
        <v>8373.1</v>
      </c>
      <c r="G15" s="79">
        <f t="shared" si="0"/>
        <v>167.46200000000002</v>
      </c>
      <c r="H15" s="80">
        <v>50</v>
      </c>
      <c r="I15" s="81">
        <v>2025</v>
      </c>
      <c r="J15" s="82" t="str">
        <f t="shared" si="1"/>
        <v xml:space="preserve"> SL VT 9.3 50W</v>
      </c>
      <c r="K15" s="83">
        <v>541.29999999999995</v>
      </c>
      <c r="L15" s="84" t="s">
        <v>705</v>
      </c>
      <c r="M15" s="85" t="s">
        <v>706</v>
      </c>
      <c r="N15" s="86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5.75" customHeight="1" x14ac:dyDescent="0.3">
      <c r="A16" s="64"/>
      <c r="B16" s="69" t="s">
        <v>713</v>
      </c>
      <c r="C16" s="76" t="s">
        <v>702</v>
      </c>
      <c r="D16" s="77" t="s">
        <v>703</v>
      </c>
      <c r="E16" s="69" t="s">
        <v>714</v>
      </c>
      <c r="F16" s="78">
        <v>8960.18</v>
      </c>
      <c r="G16" s="79">
        <f t="shared" si="0"/>
        <v>172.31115384615384</v>
      </c>
      <c r="H16" s="80">
        <v>52</v>
      </c>
      <c r="I16" s="81">
        <v>2025</v>
      </c>
      <c r="J16" s="82" t="str">
        <f t="shared" si="1"/>
        <v xml:space="preserve"> SL VT 9.1 52W</v>
      </c>
      <c r="K16" s="83">
        <v>663.79</v>
      </c>
      <c r="L16" s="84" t="s">
        <v>705</v>
      </c>
      <c r="M16" s="85" t="s">
        <v>706</v>
      </c>
      <c r="N16" s="86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5.75" customHeight="1" x14ac:dyDescent="0.3">
      <c r="A17" s="64"/>
      <c r="B17" s="69" t="s">
        <v>769</v>
      </c>
      <c r="C17" s="76" t="s">
        <v>702</v>
      </c>
      <c r="D17" s="77" t="s">
        <v>703</v>
      </c>
      <c r="E17" s="69" t="s">
        <v>770</v>
      </c>
      <c r="F17" s="78">
        <v>7920</v>
      </c>
      <c r="G17" s="79">
        <f t="shared" si="0"/>
        <v>144</v>
      </c>
      <c r="H17" s="80">
        <v>55</v>
      </c>
      <c r="I17" s="81">
        <v>2025</v>
      </c>
      <c r="J17" s="82" t="str">
        <f t="shared" si="1"/>
        <v xml:space="preserve"> SL VT 9.6 55W</v>
      </c>
      <c r="K17" s="87">
        <v>627.29</v>
      </c>
      <c r="L17" s="84" t="s">
        <v>705</v>
      </c>
      <c r="M17" s="85" t="s">
        <v>706</v>
      </c>
      <c r="N17" s="86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5.75" customHeight="1" x14ac:dyDescent="0.3">
      <c r="A18" s="64"/>
      <c r="B18" s="69" t="s">
        <v>741</v>
      </c>
      <c r="C18" s="76" t="s">
        <v>702</v>
      </c>
      <c r="D18" s="77" t="s">
        <v>703</v>
      </c>
      <c r="E18" s="69" t="s">
        <v>742</v>
      </c>
      <c r="F18" s="78">
        <v>9479.9</v>
      </c>
      <c r="G18" s="79">
        <f t="shared" si="0"/>
        <v>163.44655172413792</v>
      </c>
      <c r="H18" s="80">
        <v>58</v>
      </c>
      <c r="I18" s="81">
        <v>2025</v>
      </c>
      <c r="J18" s="82" t="str">
        <f t="shared" si="1"/>
        <v xml:space="preserve"> SL VT 9.3 58W</v>
      </c>
      <c r="K18" s="83">
        <v>563.28</v>
      </c>
      <c r="L18" s="84" t="s">
        <v>705</v>
      </c>
      <c r="M18" s="85" t="s">
        <v>706</v>
      </c>
      <c r="N18" s="86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5.75" customHeight="1" x14ac:dyDescent="0.3">
      <c r="A19" s="64"/>
      <c r="B19" s="69" t="s">
        <v>715</v>
      </c>
      <c r="C19" s="76" t="s">
        <v>702</v>
      </c>
      <c r="D19" s="77" t="s">
        <v>703</v>
      </c>
      <c r="E19" s="69" t="s">
        <v>716</v>
      </c>
      <c r="F19" s="78">
        <v>10496</v>
      </c>
      <c r="G19" s="79">
        <f t="shared" si="0"/>
        <v>161.47692307692307</v>
      </c>
      <c r="H19" s="80">
        <v>65</v>
      </c>
      <c r="I19" s="81">
        <v>2025</v>
      </c>
      <c r="J19" s="82" t="str">
        <f t="shared" si="1"/>
        <v xml:space="preserve"> SL VT 9.1 65W</v>
      </c>
      <c r="K19" s="83">
        <v>717.61</v>
      </c>
      <c r="L19" s="84" t="s">
        <v>705</v>
      </c>
      <c r="M19" s="85" t="s">
        <v>706</v>
      </c>
      <c r="N19" s="86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5.75" customHeight="1" x14ac:dyDescent="0.3">
      <c r="A20" s="64"/>
      <c r="B20" s="69" t="s">
        <v>743</v>
      </c>
      <c r="C20" s="76" t="s">
        <v>702</v>
      </c>
      <c r="D20" s="77" t="s">
        <v>703</v>
      </c>
      <c r="E20" s="69" t="s">
        <v>744</v>
      </c>
      <c r="F20" s="78">
        <v>11712.5</v>
      </c>
      <c r="G20" s="79">
        <f t="shared" si="0"/>
        <v>167.32142857142858</v>
      </c>
      <c r="H20" s="80">
        <v>70</v>
      </c>
      <c r="I20" s="81">
        <v>2025</v>
      </c>
      <c r="J20" s="82" t="str">
        <f t="shared" si="1"/>
        <v xml:space="preserve"> SL VT 9.3 70W</v>
      </c>
      <c r="K20" s="83">
        <v>632.85</v>
      </c>
      <c r="L20" s="84" t="s">
        <v>705</v>
      </c>
      <c r="M20" s="85" t="s">
        <v>706</v>
      </c>
      <c r="N20" s="86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5.75" customHeight="1" x14ac:dyDescent="0.3">
      <c r="A21" s="64"/>
      <c r="B21" s="69" t="s">
        <v>771</v>
      </c>
      <c r="C21" s="76" t="s">
        <v>702</v>
      </c>
      <c r="D21" s="77" t="s">
        <v>703</v>
      </c>
      <c r="E21" s="69" t="s">
        <v>772</v>
      </c>
      <c r="F21" s="78">
        <v>9789.2000000000007</v>
      </c>
      <c r="G21" s="79">
        <f t="shared" si="0"/>
        <v>139.84571428571431</v>
      </c>
      <c r="H21" s="80">
        <v>70</v>
      </c>
      <c r="I21" s="81">
        <v>2025</v>
      </c>
      <c r="J21" s="82" t="str">
        <f t="shared" si="1"/>
        <v xml:space="preserve"> SL VT 9.6 70W</v>
      </c>
      <c r="K21" s="87">
        <v>862.03</v>
      </c>
      <c r="L21" s="84" t="s">
        <v>705</v>
      </c>
      <c r="M21" s="85" t="s">
        <v>706</v>
      </c>
      <c r="N21" s="86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5.75" customHeight="1" x14ac:dyDescent="0.3">
      <c r="A22" s="64"/>
      <c r="B22" s="69" t="s">
        <v>717</v>
      </c>
      <c r="C22" s="76" t="s">
        <v>702</v>
      </c>
      <c r="D22" s="77" t="s">
        <v>703</v>
      </c>
      <c r="E22" s="69" t="s">
        <v>718</v>
      </c>
      <c r="F22" s="78">
        <v>12107</v>
      </c>
      <c r="G22" s="79">
        <f t="shared" si="0"/>
        <v>168.15277777777777</v>
      </c>
      <c r="H22" s="80">
        <v>72</v>
      </c>
      <c r="I22" s="81">
        <v>2025</v>
      </c>
      <c r="J22" s="82" t="str">
        <f t="shared" si="1"/>
        <v xml:space="preserve"> SL VT 9.1 72W</v>
      </c>
      <c r="K22" s="83">
        <v>719.91</v>
      </c>
      <c r="L22" s="84" t="s">
        <v>705</v>
      </c>
      <c r="M22" s="85" t="s">
        <v>706</v>
      </c>
      <c r="N22" s="86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5.75" customHeight="1" x14ac:dyDescent="0.3">
      <c r="A23" s="64"/>
      <c r="B23" s="69" t="s">
        <v>745</v>
      </c>
      <c r="C23" s="76" t="s">
        <v>702</v>
      </c>
      <c r="D23" s="77" t="s">
        <v>703</v>
      </c>
      <c r="E23" s="69" t="s">
        <v>746</v>
      </c>
      <c r="F23" s="78">
        <v>13306.6</v>
      </c>
      <c r="G23" s="79">
        <f t="shared" si="0"/>
        <v>166.33250000000001</v>
      </c>
      <c r="H23" s="80">
        <v>80</v>
      </c>
      <c r="I23" s="81">
        <v>2025</v>
      </c>
      <c r="J23" s="82" t="str">
        <f t="shared" si="1"/>
        <v xml:space="preserve"> SL VT 9.3 80W</v>
      </c>
      <c r="K23" s="83">
        <v>744.77700000000004</v>
      </c>
      <c r="L23" s="84" t="s">
        <v>705</v>
      </c>
      <c r="M23" s="85" t="s">
        <v>706</v>
      </c>
      <c r="N23" s="86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5.75" customHeight="1" x14ac:dyDescent="0.3">
      <c r="A24" s="64"/>
      <c r="B24" s="69" t="s">
        <v>773</v>
      </c>
      <c r="C24" s="76" t="s">
        <v>702</v>
      </c>
      <c r="D24" s="77" t="s">
        <v>703</v>
      </c>
      <c r="E24" s="69" t="s">
        <v>774</v>
      </c>
      <c r="F24" s="78">
        <v>12320</v>
      </c>
      <c r="G24" s="79">
        <f t="shared" si="0"/>
        <v>154</v>
      </c>
      <c r="H24" s="80">
        <v>80</v>
      </c>
      <c r="I24" s="81">
        <v>2025</v>
      </c>
      <c r="J24" s="82" t="str">
        <f t="shared" si="1"/>
        <v xml:space="preserve"> SL VT 9.6 80W</v>
      </c>
      <c r="K24" s="87">
        <v>784.09</v>
      </c>
      <c r="L24" s="84" t="s">
        <v>705</v>
      </c>
      <c r="M24" s="85" t="s">
        <v>706</v>
      </c>
      <c r="N24" s="86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5.75" customHeight="1" x14ac:dyDescent="0.3">
      <c r="A25" s="64"/>
      <c r="B25" s="69" t="s">
        <v>719</v>
      </c>
      <c r="C25" s="76" t="s">
        <v>702</v>
      </c>
      <c r="D25" s="77" t="s">
        <v>703</v>
      </c>
      <c r="E25" s="69" t="s">
        <v>720</v>
      </c>
      <c r="F25" s="78">
        <v>14489</v>
      </c>
      <c r="G25" s="79">
        <f t="shared" si="0"/>
        <v>170.45882352941177</v>
      </c>
      <c r="H25" s="80">
        <v>85</v>
      </c>
      <c r="I25" s="81">
        <v>2025</v>
      </c>
      <c r="J25" s="82" t="str">
        <f t="shared" si="1"/>
        <v xml:space="preserve"> SL VT 9.1 85W</v>
      </c>
      <c r="K25" s="83">
        <v>857.25</v>
      </c>
      <c r="L25" s="84" t="s">
        <v>705</v>
      </c>
      <c r="M25" s="85" t="s">
        <v>706</v>
      </c>
      <c r="N25" s="86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5.75" customHeight="1" x14ac:dyDescent="0.3">
      <c r="A26" s="64"/>
      <c r="B26" s="69" t="s">
        <v>747</v>
      </c>
      <c r="C26" s="76" t="s">
        <v>702</v>
      </c>
      <c r="D26" s="77" t="s">
        <v>703</v>
      </c>
      <c r="E26" s="69" t="s">
        <v>748</v>
      </c>
      <c r="F26" s="78">
        <v>15713.4</v>
      </c>
      <c r="G26" s="79">
        <f t="shared" si="0"/>
        <v>174.59333333333333</v>
      </c>
      <c r="H26" s="80">
        <v>90</v>
      </c>
      <c r="I26" s="81">
        <v>2025</v>
      </c>
      <c r="J26" s="82" t="str">
        <f t="shared" si="1"/>
        <v xml:space="preserve"> SL VT 9.3 90W</v>
      </c>
      <c r="K26" s="83">
        <v>774.86</v>
      </c>
      <c r="L26" s="84" t="s">
        <v>705</v>
      </c>
      <c r="M26" s="85" t="s">
        <v>706</v>
      </c>
      <c r="N26" s="86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5.75" customHeight="1" x14ac:dyDescent="0.3">
      <c r="A27" s="64"/>
      <c r="B27" s="69" t="s">
        <v>775</v>
      </c>
      <c r="C27" s="76" t="s">
        <v>702</v>
      </c>
      <c r="D27" s="77" t="s">
        <v>703</v>
      </c>
      <c r="E27" s="69" t="s">
        <v>776</v>
      </c>
      <c r="F27" s="78">
        <v>14295.4</v>
      </c>
      <c r="G27" s="79">
        <f t="shared" si="0"/>
        <v>158.83777777777777</v>
      </c>
      <c r="H27" s="80">
        <v>90</v>
      </c>
      <c r="I27" s="81">
        <v>2025</v>
      </c>
      <c r="J27" s="82" t="str">
        <f t="shared" si="1"/>
        <v xml:space="preserve"> SL VT 9.6 90W</v>
      </c>
      <c r="K27" s="87">
        <v>810.31</v>
      </c>
      <c r="L27" s="84" t="s">
        <v>705</v>
      </c>
      <c r="M27" s="85" t="s">
        <v>706</v>
      </c>
      <c r="N27" s="86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5.75" customHeight="1" x14ac:dyDescent="0.3">
      <c r="A28" s="64"/>
      <c r="B28" s="69" t="s">
        <v>721</v>
      </c>
      <c r="C28" s="76" t="s">
        <v>702</v>
      </c>
      <c r="D28" s="77" t="s">
        <v>703</v>
      </c>
      <c r="E28" s="69" t="s">
        <v>722</v>
      </c>
      <c r="F28" s="78">
        <v>15900</v>
      </c>
      <c r="G28" s="79">
        <f t="shared" si="0"/>
        <v>159</v>
      </c>
      <c r="H28" s="80">
        <v>100</v>
      </c>
      <c r="I28" s="81">
        <v>2025</v>
      </c>
      <c r="J28" s="82" t="str">
        <f t="shared" si="1"/>
        <v xml:space="preserve"> SL VT 9.1 100W</v>
      </c>
      <c r="K28" s="83">
        <v>875.99</v>
      </c>
      <c r="L28" s="84" t="s">
        <v>705</v>
      </c>
      <c r="M28" s="85" t="s">
        <v>706</v>
      </c>
      <c r="N28" s="86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5.75" customHeight="1" x14ac:dyDescent="0.3">
      <c r="A29" s="64"/>
      <c r="B29" s="69" t="s">
        <v>749</v>
      </c>
      <c r="C29" s="76" t="s">
        <v>702</v>
      </c>
      <c r="D29" s="77" t="s">
        <v>703</v>
      </c>
      <c r="E29" s="69" t="s">
        <v>750</v>
      </c>
      <c r="F29" s="78">
        <v>17338.400000000001</v>
      </c>
      <c r="G29" s="79">
        <f t="shared" si="0"/>
        <v>165.12761904761905</v>
      </c>
      <c r="H29" s="76">
        <v>105</v>
      </c>
      <c r="I29" s="81">
        <v>2025</v>
      </c>
      <c r="J29" s="82" t="str">
        <f t="shared" si="1"/>
        <v xml:space="preserve"> SL VT 9.3 105W</v>
      </c>
      <c r="K29" s="87">
        <v>784.39</v>
      </c>
      <c r="L29" s="84" t="s">
        <v>705</v>
      </c>
      <c r="M29" s="85" t="s">
        <v>706</v>
      </c>
      <c r="N29" s="86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5.75" customHeight="1" x14ac:dyDescent="0.3">
      <c r="A30" s="64"/>
      <c r="B30" s="69" t="s">
        <v>777</v>
      </c>
      <c r="C30" s="76" t="s">
        <v>702</v>
      </c>
      <c r="D30" s="77" t="s">
        <v>703</v>
      </c>
      <c r="E30" s="69" t="s">
        <v>778</v>
      </c>
      <c r="F30" s="78">
        <v>15145</v>
      </c>
      <c r="G30" s="79">
        <f t="shared" si="0"/>
        <v>144.23809523809524</v>
      </c>
      <c r="H30" s="80">
        <v>105</v>
      </c>
      <c r="I30" s="81">
        <v>2025</v>
      </c>
      <c r="J30" s="82" t="str">
        <f t="shared" si="1"/>
        <v xml:space="preserve"> SL VT 9.6 105W</v>
      </c>
      <c r="K30" s="87">
        <v>821.26</v>
      </c>
      <c r="L30" s="84" t="s">
        <v>705</v>
      </c>
      <c r="M30" s="85" t="s">
        <v>706</v>
      </c>
      <c r="N30" s="86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5.75" customHeight="1" x14ac:dyDescent="0.3">
      <c r="A31" s="64"/>
      <c r="B31" s="69" t="s">
        <v>723</v>
      </c>
      <c r="C31" s="76" t="s">
        <v>702</v>
      </c>
      <c r="D31" s="77" t="s">
        <v>703</v>
      </c>
      <c r="E31" s="69" t="s">
        <v>724</v>
      </c>
      <c r="F31" s="78">
        <v>18730</v>
      </c>
      <c r="G31" s="79">
        <f t="shared" si="0"/>
        <v>156.08333333333334</v>
      </c>
      <c r="H31" s="80">
        <v>120</v>
      </c>
      <c r="I31" s="81">
        <v>2025</v>
      </c>
      <c r="J31" s="82" t="str">
        <f t="shared" si="1"/>
        <v xml:space="preserve"> SL VT 9.1 120W</v>
      </c>
      <c r="K31" s="83">
        <v>1035.78</v>
      </c>
      <c r="L31" s="84" t="s">
        <v>705</v>
      </c>
      <c r="M31" s="85" t="s">
        <v>706</v>
      </c>
      <c r="N31" s="86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 x14ac:dyDescent="0.3">
      <c r="A32" s="64"/>
      <c r="B32" s="69" t="s">
        <v>751</v>
      </c>
      <c r="C32" s="76" t="s">
        <v>702</v>
      </c>
      <c r="D32" s="77" t="s">
        <v>703</v>
      </c>
      <c r="E32" s="69" t="s">
        <v>752</v>
      </c>
      <c r="F32" s="78">
        <v>20527.8</v>
      </c>
      <c r="G32" s="79">
        <f t="shared" si="0"/>
        <v>171.065</v>
      </c>
      <c r="H32" s="80">
        <v>120</v>
      </c>
      <c r="I32" s="81">
        <v>2025</v>
      </c>
      <c r="J32" s="82" t="str">
        <f t="shared" si="1"/>
        <v xml:space="preserve"> SL VT 9.3 120W</v>
      </c>
      <c r="K32" s="87">
        <v>949.28</v>
      </c>
      <c r="L32" s="84" t="s">
        <v>705</v>
      </c>
      <c r="M32" s="85" t="s">
        <v>706</v>
      </c>
      <c r="N32" s="86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5.75" customHeight="1" x14ac:dyDescent="0.3">
      <c r="A33" s="64"/>
      <c r="B33" s="69" t="s">
        <v>779</v>
      </c>
      <c r="C33" s="76" t="s">
        <v>702</v>
      </c>
      <c r="D33" s="77" t="s">
        <v>703</v>
      </c>
      <c r="E33" s="69" t="s">
        <v>780</v>
      </c>
      <c r="F33" s="78">
        <v>15145</v>
      </c>
      <c r="G33" s="79">
        <f t="shared" si="0"/>
        <v>126.20833333333333</v>
      </c>
      <c r="H33" s="80">
        <v>120</v>
      </c>
      <c r="I33" s="81">
        <v>2025</v>
      </c>
      <c r="J33" s="82" t="str">
        <f t="shared" si="1"/>
        <v xml:space="preserve"> SL VT 9.6 120W</v>
      </c>
      <c r="K33" s="87">
        <v>1117.1400000000001</v>
      </c>
      <c r="L33" s="84" t="s">
        <v>140</v>
      </c>
      <c r="M33" s="85" t="s">
        <v>706</v>
      </c>
      <c r="N33" s="86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5.75" customHeight="1" x14ac:dyDescent="0.3">
      <c r="A34" s="64"/>
      <c r="B34" s="69" t="s">
        <v>781</v>
      </c>
      <c r="C34" s="76" t="s">
        <v>702</v>
      </c>
      <c r="D34" s="77" t="s">
        <v>703</v>
      </c>
      <c r="E34" s="69" t="s">
        <v>782</v>
      </c>
      <c r="F34" s="78">
        <v>17968</v>
      </c>
      <c r="G34" s="79">
        <f t="shared" si="0"/>
        <v>143.744</v>
      </c>
      <c r="H34" s="80">
        <v>125</v>
      </c>
      <c r="I34" s="81">
        <v>2025</v>
      </c>
      <c r="J34" s="82" t="str">
        <f t="shared" si="1"/>
        <v xml:space="preserve"> SL VT 9.6 125W</v>
      </c>
      <c r="K34" s="87">
        <v>1013.74</v>
      </c>
      <c r="L34" s="84" t="s">
        <v>705</v>
      </c>
      <c r="M34" s="85" t="s">
        <v>706</v>
      </c>
      <c r="N34" s="86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5.75" customHeight="1" x14ac:dyDescent="0.3">
      <c r="A35" s="64"/>
      <c r="B35" s="69" t="s">
        <v>725</v>
      </c>
      <c r="C35" s="76" t="s">
        <v>702</v>
      </c>
      <c r="D35" s="77" t="s">
        <v>703</v>
      </c>
      <c r="E35" s="69" t="s">
        <v>726</v>
      </c>
      <c r="F35" s="78">
        <v>22440</v>
      </c>
      <c r="G35" s="79">
        <f t="shared" si="0"/>
        <v>160.28571428571428</v>
      </c>
      <c r="H35" s="80">
        <v>140</v>
      </c>
      <c r="I35" s="81">
        <v>2025</v>
      </c>
      <c r="J35" s="82" t="str">
        <f t="shared" si="1"/>
        <v xml:space="preserve"> SL VT 9.1 140W</v>
      </c>
      <c r="K35" s="83">
        <v>1059.2</v>
      </c>
      <c r="L35" s="84" t="s">
        <v>705</v>
      </c>
      <c r="M35" s="85" t="s">
        <v>706</v>
      </c>
      <c r="N35" s="86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5.75" customHeight="1" x14ac:dyDescent="0.3">
      <c r="A36" s="64"/>
      <c r="B36" s="69" t="s">
        <v>753</v>
      </c>
      <c r="C36" s="76" t="s">
        <v>702</v>
      </c>
      <c r="D36" s="77" t="s">
        <v>703</v>
      </c>
      <c r="E36" s="69" t="s">
        <v>754</v>
      </c>
      <c r="F36" s="78">
        <v>23598.3</v>
      </c>
      <c r="G36" s="79">
        <f t="shared" si="0"/>
        <v>162.74689655172412</v>
      </c>
      <c r="H36" s="80">
        <v>145</v>
      </c>
      <c r="I36" s="81">
        <v>2025</v>
      </c>
      <c r="J36" s="82" t="str">
        <f t="shared" si="1"/>
        <v xml:space="preserve"> SL VT 9.3 145W</v>
      </c>
      <c r="K36" s="87">
        <v>968.41</v>
      </c>
      <c r="L36" s="84" t="s">
        <v>705</v>
      </c>
      <c r="M36" s="85" t="s">
        <v>706</v>
      </c>
      <c r="N36" s="86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5.75" customHeight="1" x14ac:dyDescent="0.3">
      <c r="A37" s="64"/>
      <c r="B37" s="69" t="s">
        <v>783</v>
      </c>
      <c r="C37" s="80" t="s">
        <v>702</v>
      </c>
      <c r="D37" s="77" t="s">
        <v>703</v>
      </c>
      <c r="E37" s="69" t="s">
        <v>784</v>
      </c>
      <c r="F37" s="78">
        <v>20481</v>
      </c>
      <c r="G37" s="88">
        <f t="shared" si="0"/>
        <v>141.24827586206897</v>
      </c>
      <c r="H37" s="88">
        <v>145</v>
      </c>
      <c r="I37" s="81">
        <v>2025</v>
      </c>
      <c r="J37" s="82" t="str">
        <f t="shared" si="1"/>
        <v xml:space="preserve"> SL VT 9.6 145W</v>
      </c>
      <c r="K37" s="83">
        <v>1024.45</v>
      </c>
      <c r="L37" s="84" t="s">
        <v>705</v>
      </c>
      <c r="M37" s="85" t="s">
        <v>706</v>
      </c>
      <c r="N37" s="86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5.75" customHeight="1" x14ac:dyDescent="0.3">
      <c r="A38" s="64"/>
      <c r="B38" s="69" t="s">
        <v>785</v>
      </c>
      <c r="C38" s="76" t="s">
        <v>702</v>
      </c>
      <c r="D38" s="77" t="s">
        <v>703</v>
      </c>
      <c r="E38" s="69" t="s">
        <v>786</v>
      </c>
      <c r="F38" s="78" t="s">
        <v>135</v>
      </c>
      <c r="G38" s="88" t="e">
        <f t="shared" si="0"/>
        <v>#VALUE!</v>
      </c>
      <c r="H38" s="76">
        <v>150</v>
      </c>
      <c r="I38" s="81">
        <v>2025</v>
      </c>
      <c r="J38" s="82" t="str">
        <f t="shared" si="1"/>
        <v xml:space="preserve"> SL VT 9.6 150W</v>
      </c>
      <c r="K38" s="87">
        <v>1188.6199999999999</v>
      </c>
      <c r="L38" s="84" t="s">
        <v>140</v>
      </c>
      <c r="M38" s="85" t="s">
        <v>706</v>
      </c>
      <c r="N38" s="86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5.75" customHeight="1" x14ac:dyDescent="0.3">
      <c r="A39" s="64"/>
      <c r="B39" s="69" t="s">
        <v>727</v>
      </c>
      <c r="C39" s="76" t="s">
        <v>702</v>
      </c>
      <c r="D39" s="77" t="s">
        <v>703</v>
      </c>
      <c r="E39" s="69" t="s">
        <v>728</v>
      </c>
      <c r="F39" s="78">
        <v>24540</v>
      </c>
      <c r="G39" s="79">
        <f t="shared" si="0"/>
        <v>158.32258064516128</v>
      </c>
      <c r="H39" s="76">
        <v>155</v>
      </c>
      <c r="I39" s="81">
        <v>2025</v>
      </c>
      <c r="J39" s="82" t="str">
        <f t="shared" si="1"/>
        <v xml:space="preserve"> SL VT 9.1 155W</v>
      </c>
      <c r="K39" s="83">
        <v>1118.75</v>
      </c>
      <c r="L39" s="84" t="s">
        <v>705</v>
      </c>
      <c r="M39" s="85" t="s">
        <v>706</v>
      </c>
      <c r="N39" s="86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 x14ac:dyDescent="0.3">
      <c r="A40" s="64"/>
      <c r="B40" s="69" t="s">
        <v>755</v>
      </c>
      <c r="C40" s="76" t="s">
        <v>702</v>
      </c>
      <c r="D40" s="77" t="s">
        <v>703</v>
      </c>
      <c r="E40" s="69" t="s">
        <v>756</v>
      </c>
      <c r="F40" s="78">
        <v>26327.1</v>
      </c>
      <c r="G40" s="79">
        <f t="shared" si="0"/>
        <v>164.544375</v>
      </c>
      <c r="H40" s="80">
        <v>160</v>
      </c>
      <c r="I40" s="81">
        <v>2025</v>
      </c>
      <c r="J40" s="82" t="str">
        <f t="shared" si="1"/>
        <v xml:space="preserve"> SL VT 9.3 160W</v>
      </c>
      <c r="K40" s="87">
        <v>1012.37</v>
      </c>
      <c r="L40" s="84" t="s">
        <v>705</v>
      </c>
      <c r="M40" s="85" t="s">
        <v>706</v>
      </c>
      <c r="N40" s="86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5.75" customHeight="1" x14ac:dyDescent="0.3">
      <c r="A41" s="64"/>
      <c r="B41" s="69" t="s">
        <v>787</v>
      </c>
      <c r="C41" s="76" t="s">
        <v>702</v>
      </c>
      <c r="D41" s="77" t="s">
        <v>703</v>
      </c>
      <c r="E41" s="69" t="s">
        <v>788</v>
      </c>
      <c r="F41" s="78">
        <v>23437</v>
      </c>
      <c r="G41" s="88">
        <f t="shared" si="0"/>
        <v>146.48124999999999</v>
      </c>
      <c r="H41" s="76">
        <v>160</v>
      </c>
      <c r="I41" s="81">
        <v>2025</v>
      </c>
      <c r="J41" s="82" t="str">
        <f t="shared" si="1"/>
        <v xml:space="preserve"> SL VT 9.6 160W</v>
      </c>
      <c r="K41" s="87">
        <v>1072.51</v>
      </c>
      <c r="L41" s="84" t="s">
        <v>705</v>
      </c>
      <c r="M41" s="85" t="s">
        <v>706</v>
      </c>
      <c r="N41" s="86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5.75" customHeight="1" x14ac:dyDescent="0.3">
      <c r="A42" s="64"/>
      <c r="B42" s="69" t="s">
        <v>729</v>
      </c>
      <c r="C42" s="76" t="s">
        <v>702</v>
      </c>
      <c r="D42" s="77" t="s">
        <v>703</v>
      </c>
      <c r="E42" s="69" t="s">
        <v>730</v>
      </c>
      <c r="F42" s="78">
        <v>26748</v>
      </c>
      <c r="G42" s="79">
        <f t="shared" si="0"/>
        <v>157.34117647058824</v>
      </c>
      <c r="H42" s="80">
        <v>170</v>
      </c>
      <c r="I42" s="81">
        <v>2025</v>
      </c>
      <c r="J42" s="82" t="str">
        <f t="shared" si="1"/>
        <v xml:space="preserve"> SL VT 9.1 170W</v>
      </c>
      <c r="K42" s="83">
        <v>1178.93</v>
      </c>
      <c r="L42" s="84" t="s">
        <v>705</v>
      </c>
      <c r="M42" s="85" t="s">
        <v>706</v>
      </c>
      <c r="N42" s="86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5.75" customHeight="1" x14ac:dyDescent="0.3">
      <c r="A43" s="64"/>
      <c r="B43" s="69" t="s">
        <v>789</v>
      </c>
      <c r="C43" s="76" t="s">
        <v>702</v>
      </c>
      <c r="D43" s="77" t="s">
        <v>703</v>
      </c>
      <c r="E43" s="69" t="s">
        <v>790</v>
      </c>
      <c r="F43" s="78">
        <v>25532</v>
      </c>
      <c r="G43" s="88">
        <f t="shared" si="0"/>
        <v>145.89714285714285</v>
      </c>
      <c r="H43" s="76">
        <v>175</v>
      </c>
      <c r="I43" s="81">
        <v>2025</v>
      </c>
      <c r="J43" s="82" t="str">
        <f t="shared" si="1"/>
        <v xml:space="preserve"> SL VT 9.6 175W</v>
      </c>
      <c r="K43" s="87">
        <v>1131.73</v>
      </c>
      <c r="L43" s="84" t="s">
        <v>705</v>
      </c>
      <c r="M43" s="85" t="s">
        <v>706</v>
      </c>
      <c r="N43" s="86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5.75" customHeight="1" x14ac:dyDescent="0.3">
      <c r="A44" s="64"/>
      <c r="B44" s="69" t="s">
        <v>757</v>
      </c>
      <c r="C44" s="76" t="s">
        <v>702</v>
      </c>
      <c r="D44" s="77" t="s">
        <v>703</v>
      </c>
      <c r="E44" s="69" t="s">
        <v>758</v>
      </c>
      <c r="F44" s="78">
        <v>29771.7</v>
      </c>
      <c r="G44" s="79">
        <f t="shared" si="0"/>
        <v>160.92810810810812</v>
      </c>
      <c r="H44" s="80">
        <v>185</v>
      </c>
      <c r="I44" s="81">
        <v>2025</v>
      </c>
      <c r="J44" s="82" t="str">
        <f t="shared" si="1"/>
        <v xml:space="preserve"> SL VT 9.3 185W</v>
      </c>
      <c r="K44" s="87">
        <v>1106.69</v>
      </c>
      <c r="L44" s="84" t="s">
        <v>705</v>
      </c>
      <c r="M44" s="85" t="s">
        <v>706</v>
      </c>
      <c r="N44" s="86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5.75" customHeight="1" x14ac:dyDescent="0.3">
      <c r="A45" s="64"/>
      <c r="B45" s="69" t="s">
        <v>791</v>
      </c>
      <c r="C45" s="76" t="s">
        <v>702</v>
      </c>
      <c r="D45" s="77" t="s">
        <v>703</v>
      </c>
      <c r="E45" s="69" t="s">
        <v>792</v>
      </c>
      <c r="F45" s="78">
        <v>28644.799999999999</v>
      </c>
      <c r="G45" s="88">
        <f t="shared" si="0"/>
        <v>150.76210526315788</v>
      </c>
      <c r="H45" s="76">
        <v>190</v>
      </c>
      <c r="I45" s="81">
        <v>2025</v>
      </c>
      <c r="J45" s="82" t="str">
        <f t="shared" si="1"/>
        <v xml:space="preserve"> SL VT 9.6 190W</v>
      </c>
      <c r="K45" s="87">
        <v>1149.6400000000001</v>
      </c>
      <c r="L45" s="84" t="s">
        <v>705</v>
      </c>
      <c r="M45" s="85" t="s">
        <v>706</v>
      </c>
      <c r="N45" s="86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5.75" customHeight="1" x14ac:dyDescent="0.3">
      <c r="A46" s="64"/>
      <c r="B46" s="69" t="s">
        <v>731</v>
      </c>
      <c r="C46" s="76" t="s">
        <v>702</v>
      </c>
      <c r="D46" s="77" t="s">
        <v>703</v>
      </c>
      <c r="E46" s="69" t="s">
        <v>732</v>
      </c>
      <c r="F46" s="78">
        <v>32521</v>
      </c>
      <c r="G46" s="79">
        <f t="shared" si="0"/>
        <v>162.60499999999999</v>
      </c>
      <c r="H46" s="80">
        <v>200</v>
      </c>
      <c r="I46" s="81">
        <v>2025</v>
      </c>
      <c r="J46" s="82" t="str">
        <f t="shared" si="1"/>
        <v xml:space="preserve"> SL VT 9.1 200W</v>
      </c>
      <c r="K46" s="83">
        <v>1233.8</v>
      </c>
      <c r="L46" s="84" t="s">
        <v>705</v>
      </c>
      <c r="M46" s="85" t="s">
        <v>706</v>
      </c>
      <c r="N46" s="86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5.75" customHeight="1" x14ac:dyDescent="0.3">
      <c r="A47" s="64"/>
      <c r="B47" s="69" t="s">
        <v>759</v>
      </c>
      <c r="C47" s="76" t="s">
        <v>702</v>
      </c>
      <c r="D47" s="77" t="s">
        <v>703</v>
      </c>
      <c r="E47" s="69" t="s">
        <v>760</v>
      </c>
      <c r="F47" s="78">
        <v>32740.2</v>
      </c>
      <c r="G47" s="79">
        <f t="shared" si="0"/>
        <v>163.70099999999999</v>
      </c>
      <c r="H47" s="80">
        <v>200</v>
      </c>
      <c r="I47" s="81">
        <v>2025</v>
      </c>
      <c r="J47" s="82" t="str">
        <f t="shared" si="1"/>
        <v xml:space="preserve"> SL VT 9.3 200W</v>
      </c>
      <c r="K47" s="87">
        <v>1121.3900000000001</v>
      </c>
      <c r="L47" s="84" t="s">
        <v>705</v>
      </c>
      <c r="M47" s="85" t="s">
        <v>706</v>
      </c>
      <c r="N47" s="86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5.75" customHeight="1" x14ac:dyDescent="0.3">
      <c r="A48" s="64"/>
      <c r="B48" s="69" t="s">
        <v>793</v>
      </c>
      <c r="C48" s="76" t="s">
        <v>702</v>
      </c>
      <c r="D48" s="77" t="s">
        <v>703</v>
      </c>
      <c r="E48" s="69" t="s">
        <v>794</v>
      </c>
      <c r="F48" s="78">
        <v>31800.799999999999</v>
      </c>
      <c r="G48" s="88">
        <f t="shared" si="0"/>
        <v>147.9106976744186</v>
      </c>
      <c r="H48" s="76">
        <v>215</v>
      </c>
      <c r="I48" s="81">
        <v>2025</v>
      </c>
      <c r="J48" s="82" t="str">
        <f t="shared" si="1"/>
        <v xml:space="preserve"> SL VT 9.6 215W</v>
      </c>
      <c r="K48" s="87">
        <v>1207.4100000000001</v>
      </c>
      <c r="L48" s="84" t="s">
        <v>705</v>
      </c>
      <c r="M48" s="85" t="s">
        <v>706</v>
      </c>
      <c r="N48" s="86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5.75" customHeight="1" x14ac:dyDescent="0.3">
      <c r="A49" s="64"/>
      <c r="B49" s="69" t="s">
        <v>795</v>
      </c>
      <c r="C49" s="76" t="s">
        <v>702</v>
      </c>
      <c r="D49" s="77" t="s">
        <v>703</v>
      </c>
      <c r="E49" s="69" t="s">
        <v>796</v>
      </c>
      <c r="F49" s="78" t="s">
        <v>135</v>
      </c>
      <c r="G49" s="88" t="e">
        <f t="shared" si="0"/>
        <v>#VALUE!</v>
      </c>
      <c r="H49" s="76">
        <v>240</v>
      </c>
      <c r="I49" s="81">
        <v>2025</v>
      </c>
      <c r="J49" s="82" t="str">
        <f t="shared" si="1"/>
        <v xml:space="preserve"> SL VT 9.6 240W</v>
      </c>
      <c r="K49" s="87">
        <v>1363.6</v>
      </c>
      <c r="L49" s="84" t="s">
        <v>140</v>
      </c>
      <c r="M49" s="85" t="s">
        <v>706</v>
      </c>
      <c r="N49" s="86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 x14ac:dyDescent="0.3">
      <c r="A50" s="64"/>
      <c r="B50" s="64"/>
      <c r="C50" s="64"/>
      <c r="D50" s="64"/>
      <c r="E50" s="64"/>
      <c r="F50" s="65"/>
      <c r="G50" s="64"/>
      <c r="H50" s="64"/>
      <c r="I50" s="66"/>
      <c r="J50" s="66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5.75" customHeight="1" x14ac:dyDescent="0.3">
      <c r="A51" s="64"/>
      <c r="B51" s="64"/>
      <c r="C51" s="64"/>
      <c r="D51" s="64"/>
      <c r="E51" s="64"/>
      <c r="F51" s="65"/>
      <c r="G51" s="64"/>
      <c r="H51" s="64"/>
      <c r="I51" s="66"/>
      <c r="J51" s="66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5.75" customHeight="1" x14ac:dyDescent="0.3">
      <c r="A52" s="64"/>
      <c r="B52" s="89" t="s">
        <v>692</v>
      </c>
      <c r="C52" s="89" t="s">
        <v>693</v>
      </c>
      <c r="D52" s="89" t="s">
        <v>100</v>
      </c>
      <c r="E52" s="90" t="s">
        <v>694</v>
      </c>
      <c r="F52" s="90" t="s">
        <v>695</v>
      </c>
      <c r="G52" s="89" t="s">
        <v>696</v>
      </c>
      <c r="H52" s="89" t="s">
        <v>691</v>
      </c>
      <c r="I52" s="89" t="s">
        <v>689</v>
      </c>
      <c r="J52" s="89" t="s">
        <v>797</v>
      </c>
      <c r="K52" s="91" t="s">
        <v>698</v>
      </c>
      <c r="L52" s="91" t="s">
        <v>699</v>
      </c>
      <c r="M52" s="91" t="s">
        <v>700</v>
      </c>
      <c r="N52" s="91" t="s">
        <v>127</v>
      </c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5.75" customHeight="1" x14ac:dyDescent="0.3">
      <c r="A53" s="64"/>
      <c r="B53" s="92" t="s">
        <v>798</v>
      </c>
      <c r="C53" s="92" t="s">
        <v>702</v>
      </c>
      <c r="D53" s="93" t="s">
        <v>799</v>
      </c>
      <c r="E53" s="76" t="s">
        <v>800</v>
      </c>
      <c r="F53" s="78">
        <v>3825</v>
      </c>
      <c r="G53" s="94">
        <f t="shared" ref="G53:G79" si="2">F53/H53</f>
        <v>170</v>
      </c>
      <c r="H53" s="92">
        <v>22.5</v>
      </c>
      <c r="I53" s="95">
        <v>2025</v>
      </c>
      <c r="J53" s="92" t="str">
        <f t="shared" ref="J53:J79" si="3">B53</f>
        <v>SX-INEVO020HF</v>
      </c>
      <c r="K53" s="83">
        <v>330</v>
      </c>
      <c r="L53" s="92" t="s">
        <v>705</v>
      </c>
      <c r="M53" s="95" t="s">
        <v>706</v>
      </c>
      <c r="N53" s="96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5.75" customHeight="1" x14ac:dyDescent="0.3">
      <c r="A54" s="64"/>
      <c r="B54" s="92" t="s">
        <v>798</v>
      </c>
      <c r="C54" s="92" t="s">
        <v>702</v>
      </c>
      <c r="D54" s="93" t="s">
        <v>799</v>
      </c>
      <c r="E54" s="76" t="s">
        <v>800</v>
      </c>
      <c r="F54" s="78">
        <v>3825</v>
      </c>
      <c r="G54" s="94">
        <f t="shared" si="2"/>
        <v>170</v>
      </c>
      <c r="H54" s="92">
        <v>22.5</v>
      </c>
      <c r="I54" s="95">
        <v>2025</v>
      </c>
      <c r="J54" s="92" t="str">
        <f t="shared" si="3"/>
        <v>SX-INEVO020HF</v>
      </c>
      <c r="K54" s="83">
        <v>330</v>
      </c>
      <c r="L54" s="92" t="s">
        <v>705</v>
      </c>
      <c r="M54" s="95" t="s">
        <v>706</v>
      </c>
      <c r="N54" s="96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5.75" customHeight="1" x14ac:dyDescent="0.3">
      <c r="A55" s="64"/>
      <c r="B55" s="92" t="s">
        <v>801</v>
      </c>
      <c r="C55" s="92" t="s">
        <v>702</v>
      </c>
      <c r="D55" s="93" t="s">
        <v>799</v>
      </c>
      <c r="E55" s="76" t="s">
        <v>802</v>
      </c>
      <c r="F55" s="78">
        <v>5270</v>
      </c>
      <c r="G55" s="94">
        <f t="shared" si="2"/>
        <v>170</v>
      </c>
      <c r="H55" s="92">
        <v>31</v>
      </c>
      <c r="I55" s="95">
        <v>2025</v>
      </c>
      <c r="J55" s="92" t="str">
        <f t="shared" si="3"/>
        <v>SX-INEVO030HF</v>
      </c>
      <c r="K55" s="83">
        <v>335</v>
      </c>
      <c r="L55" s="92" t="s">
        <v>705</v>
      </c>
      <c r="M55" s="95" t="s">
        <v>706</v>
      </c>
      <c r="N55" s="96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5.75" customHeight="1" x14ac:dyDescent="0.3">
      <c r="A56" s="64"/>
      <c r="B56" s="92" t="s">
        <v>803</v>
      </c>
      <c r="C56" s="92" t="s">
        <v>702</v>
      </c>
      <c r="D56" s="93" t="s">
        <v>799</v>
      </c>
      <c r="E56" s="76" t="s">
        <v>804</v>
      </c>
      <c r="F56" s="78">
        <v>6552</v>
      </c>
      <c r="G56" s="94">
        <f t="shared" si="2"/>
        <v>168</v>
      </c>
      <c r="H56" s="92">
        <v>39</v>
      </c>
      <c r="I56" s="95">
        <v>2025</v>
      </c>
      <c r="J56" s="92" t="str">
        <f t="shared" si="3"/>
        <v>SX-INEVO040HF</v>
      </c>
      <c r="K56" s="83">
        <v>370</v>
      </c>
      <c r="L56" s="92" t="s">
        <v>705</v>
      </c>
      <c r="M56" s="95" t="s">
        <v>706</v>
      </c>
      <c r="N56" s="96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5.75" customHeight="1" x14ac:dyDescent="0.3">
      <c r="A57" s="64"/>
      <c r="B57" s="92" t="s">
        <v>805</v>
      </c>
      <c r="C57" s="92" t="s">
        <v>702</v>
      </c>
      <c r="D57" s="93" t="s">
        <v>799</v>
      </c>
      <c r="E57" s="76" t="s">
        <v>806</v>
      </c>
      <c r="F57" s="78">
        <v>8650</v>
      </c>
      <c r="G57" s="94">
        <f t="shared" si="2"/>
        <v>173</v>
      </c>
      <c r="H57" s="92">
        <v>50</v>
      </c>
      <c r="I57" s="95">
        <v>2025</v>
      </c>
      <c r="J57" s="92" t="str">
        <f t="shared" si="3"/>
        <v>SX-INEVO050HF</v>
      </c>
      <c r="K57" s="83">
        <v>374</v>
      </c>
      <c r="L57" s="92" t="s">
        <v>705</v>
      </c>
      <c r="M57" s="95" t="s">
        <v>706</v>
      </c>
      <c r="N57" s="96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5.75" customHeight="1" x14ac:dyDescent="0.3">
      <c r="A58" s="64"/>
      <c r="B58" s="92" t="s">
        <v>807</v>
      </c>
      <c r="C58" s="92" t="s">
        <v>702</v>
      </c>
      <c r="D58" s="93" t="s">
        <v>799</v>
      </c>
      <c r="E58" s="76" t="s">
        <v>808</v>
      </c>
      <c r="F58" s="78">
        <v>9600</v>
      </c>
      <c r="G58" s="94">
        <f t="shared" si="2"/>
        <v>160</v>
      </c>
      <c r="H58" s="92">
        <v>60</v>
      </c>
      <c r="I58" s="95">
        <v>2025</v>
      </c>
      <c r="J58" s="92" t="str">
        <f t="shared" si="3"/>
        <v>SX-INEVO060HF</v>
      </c>
      <c r="K58" s="83">
        <v>375</v>
      </c>
      <c r="L58" s="92" t="s">
        <v>705</v>
      </c>
      <c r="M58" s="95" t="s">
        <v>706</v>
      </c>
      <c r="N58" s="96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5.75" customHeight="1" x14ac:dyDescent="0.3">
      <c r="A59" s="64"/>
      <c r="B59" s="92" t="s">
        <v>809</v>
      </c>
      <c r="C59" s="92" t="s">
        <v>702</v>
      </c>
      <c r="D59" s="93" t="s">
        <v>799</v>
      </c>
      <c r="E59" s="76" t="s">
        <v>810</v>
      </c>
      <c r="F59" s="78">
        <v>11970</v>
      </c>
      <c r="G59" s="94">
        <f t="shared" si="2"/>
        <v>171</v>
      </c>
      <c r="H59" s="92">
        <v>70</v>
      </c>
      <c r="I59" s="95">
        <v>2025</v>
      </c>
      <c r="J59" s="92" t="str">
        <f t="shared" si="3"/>
        <v>SX-INLPP070HF</v>
      </c>
      <c r="K59" s="83">
        <v>465</v>
      </c>
      <c r="L59" s="92" t="s">
        <v>705</v>
      </c>
      <c r="M59" s="95" t="s">
        <v>706</v>
      </c>
      <c r="N59" s="96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 x14ac:dyDescent="0.3">
      <c r="A60" s="64"/>
      <c r="B60" s="92" t="s">
        <v>809</v>
      </c>
      <c r="C60" s="92" t="s">
        <v>702</v>
      </c>
      <c r="D60" s="93" t="s">
        <v>799</v>
      </c>
      <c r="E60" s="76" t="s">
        <v>810</v>
      </c>
      <c r="F60" s="78">
        <v>11970</v>
      </c>
      <c r="G60" s="94">
        <f t="shared" si="2"/>
        <v>171</v>
      </c>
      <c r="H60" s="92">
        <v>70</v>
      </c>
      <c r="I60" s="95">
        <v>2025</v>
      </c>
      <c r="J60" s="92" t="str">
        <f t="shared" si="3"/>
        <v>SX-INLPP070HF</v>
      </c>
      <c r="K60" s="83">
        <v>465</v>
      </c>
      <c r="L60" s="92" t="s">
        <v>705</v>
      </c>
      <c r="M60" s="95" t="s">
        <v>706</v>
      </c>
      <c r="N60" s="96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5.75" customHeight="1" x14ac:dyDescent="0.3">
      <c r="A61" s="64"/>
      <c r="B61" s="92" t="s">
        <v>811</v>
      </c>
      <c r="C61" s="92" t="s">
        <v>702</v>
      </c>
      <c r="D61" s="93" t="s">
        <v>799</v>
      </c>
      <c r="E61" s="76" t="s">
        <v>812</v>
      </c>
      <c r="F61" s="78">
        <v>13359</v>
      </c>
      <c r="G61" s="94">
        <f t="shared" si="2"/>
        <v>169.1012658227848</v>
      </c>
      <c r="H61" s="92">
        <v>79</v>
      </c>
      <c r="I61" s="95">
        <v>2025</v>
      </c>
      <c r="J61" s="92" t="str">
        <f t="shared" si="3"/>
        <v>SX-INLPP080HF</v>
      </c>
      <c r="K61" s="83">
        <v>470</v>
      </c>
      <c r="L61" s="92" t="s">
        <v>705</v>
      </c>
      <c r="M61" s="95" t="s">
        <v>706</v>
      </c>
      <c r="N61" s="96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5.6" customHeight="1" x14ac:dyDescent="0.3">
      <c r="A62" s="64"/>
      <c r="B62" s="92" t="s">
        <v>813</v>
      </c>
      <c r="C62" s="92" t="s">
        <v>702</v>
      </c>
      <c r="D62" s="93" t="s">
        <v>799</v>
      </c>
      <c r="E62" s="76" t="s">
        <v>814</v>
      </c>
      <c r="F62" s="78">
        <v>15476</v>
      </c>
      <c r="G62" s="94">
        <f t="shared" si="2"/>
        <v>171.95555555555555</v>
      </c>
      <c r="H62" s="92">
        <v>90</v>
      </c>
      <c r="I62" s="95">
        <v>2025</v>
      </c>
      <c r="J62" s="92" t="str">
        <f t="shared" si="3"/>
        <v>SX-INLPP090HF</v>
      </c>
      <c r="K62" s="83">
        <v>490</v>
      </c>
      <c r="L62" s="92" t="s">
        <v>705</v>
      </c>
      <c r="M62" s="95" t="s">
        <v>706</v>
      </c>
      <c r="N62" s="96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5.75" customHeight="1" x14ac:dyDescent="0.3">
      <c r="A63" s="64"/>
      <c r="B63" s="92" t="s">
        <v>1004</v>
      </c>
      <c r="C63" s="92" t="s">
        <v>702</v>
      </c>
      <c r="D63" s="93" t="s">
        <v>799</v>
      </c>
      <c r="E63" s="76" t="s">
        <v>814</v>
      </c>
      <c r="F63" s="78">
        <v>15476</v>
      </c>
      <c r="G63" s="94">
        <f>F63/H63</f>
        <v>154.76</v>
      </c>
      <c r="H63" s="92">
        <v>100</v>
      </c>
      <c r="I63" s="95">
        <v>2025</v>
      </c>
      <c r="J63" s="92" t="str">
        <f>B63</f>
        <v>SX-INLPP0100HF</v>
      </c>
      <c r="K63" s="83">
        <v>520</v>
      </c>
      <c r="L63" s="92" t="s">
        <v>705</v>
      </c>
      <c r="M63" s="95" t="s">
        <v>706</v>
      </c>
      <c r="N63" s="96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5.75" customHeight="1" x14ac:dyDescent="0.3">
      <c r="A64" s="64"/>
      <c r="B64" s="92" t="s">
        <v>815</v>
      </c>
      <c r="C64" s="92" t="s">
        <v>702</v>
      </c>
      <c r="D64" s="93" t="s">
        <v>799</v>
      </c>
      <c r="E64" s="76" t="s">
        <v>816</v>
      </c>
      <c r="F64" s="78">
        <v>20748</v>
      </c>
      <c r="G64" s="94">
        <f t="shared" si="2"/>
        <v>172.9</v>
      </c>
      <c r="H64" s="92">
        <v>120</v>
      </c>
      <c r="I64" s="95">
        <v>2025</v>
      </c>
      <c r="J64" s="92" t="str">
        <f t="shared" si="3"/>
        <v>SX-INLPP120HF</v>
      </c>
      <c r="K64" s="83">
        <v>550</v>
      </c>
      <c r="L64" s="92" t="s">
        <v>705</v>
      </c>
      <c r="M64" s="95" t="s">
        <v>706</v>
      </c>
      <c r="N64" s="96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5.75" customHeight="1" x14ac:dyDescent="0.3">
      <c r="A65" s="64"/>
      <c r="B65" s="92" t="s">
        <v>817</v>
      </c>
      <c r="C65" s="92" t="s">
        <v>702</v>
      </c>
      <c r="D65" s="93" t="s">
        <v>799</v>
      </c>
      <c r="E65" s="97" t="s">
        <v>818</v>
      </c>
      <c r="F65" s="78">
        <v>23817</v>
      </c>
      <c r="G65" s="94">
        <f t="shared" si="2"/>
        <v>173.84671532846716</v>
      </c>
      <c r="H65" s="92">
        <v>137</v>
      </c>
      <c r="I65" s="95">
        <v>2025</v>
      </c>
      <c r="J65" s="92" t="str">
        <f t="shared" si="3"/>
        <v>SX-INLPP150HF</v>
      </c>
      <c r="K65" s="83">
        <v>570</v>
      </c>
      <c r="L65" s="92" t="s">
        <v>705</v>
      </c>
      <c r="M65" s="95" t="s">
        <v>706</v>
      </c>
      <c r="N65" s="96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5.75" customHeight="1" x14ac:dyDescent="0.3">
      <c r="A66" s="64"/>
      <c r="B66" s="92" t="s">
        <v>819</v>
      </c>
      <c r="C66" s="92" t="s">
        <v>702</v>
      </c>
      <c r="D66" s="93" t="s">
        <v>799</v>
      </c>
      <c r="E66" s="76" t="s">
        <v>820</v>
      </c>
      <c r="F66" s="78">
        <v>26908</v>
      </c>
      <c r="G66" s="94">
        <f t="shared" si="2"/>
        <v>184.30136986301369</v>
      </c>
      <c r="H66" s="92">
        <v>146</v>
      </c>
      <c r="I66" s="95">
        <v>2025</v>
      </c>
      <c r="J66" s="92" t="str">
        <f t="shared" si="3"/>
        <v>SX-INLPE150HF</v>
      </c>
      <c r="K66" s="83">
        <v>780</v>
      </c>
      <c r="L66" s="92" t="s">
        <v>705</v>
      </c>
      <c r="M66" s="95" t="s">
        <v>706</v>
      </c>
      <c r="N66" s="96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hidden="1" customHeight="1" x14ac:dyDescent="0.3">
      <c r="A67" s="64"/>
      <c r="B67" s="98" t="s">
        <v>821</v>
      </c>
      <c r="C67" s="92" t="s">
        <v>702</v>
      </c>
      <c r="D67" s="93" t="s">
        <v>822</v>
      </c>
      <c r="E67" s="99" t="s">
        <v>823</v>
      </c>
      <c r="F67" s="78">
        <v>4398</v>
      </c>
      <c r="G67" s="94">
        <f t="shared" si="2"/>
        <v>162.88888888888889</v>
      </c>
      <c r="H67" s="92">
        <v>27</v>
      </c>
      <c r="I67" s="95">
        <v>2025</v>
      </c>
      <c r="J67" s="92" t="str">
        <f t="shared" si="3"/>
        <v xml:space="preserve">TAUTAGGTFRRTTNDL_27W_35IBBR
</v>
      </c>
      <c r="K67" s="83">
        <v>527.63</v>
      </c>
      <c r="L67" s="92" t="s">
        <v>705</v>
      </c>
      <c r="M67" s="95" t="s">
        <v>706</v>
      </c>
      <c r="N67" s="96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 x14ac:dyDescent="0.3">
      <c r="A68" s="64"/>
      <c r="B68" s="98" t="s">
        <v>824</v>
      </c>
      <c r="C68" s="92" t="s">
        <v>702</v>
      </c>
      <c r="D68" s="93" t="s">
        <v>822</v>
      </c>
      <c r="E68" s="76" t="s">
        <v>825</v>
      </c>
      <c r="F68" s="78">
        <v>5266</v>
      </c>
      <c r="G68" s="94">
        <f t="shared" si="2"/>
        <v>175.53333333333333</v>
      </c>
      <c r="H68" s="92">
        <v>30</v>
      </c>
      <c r="I68" s="95">
        <v>2025</v>
      </c>
      <c r="J68" s="92" t="str">
        <f t="shared" si="3"/>
        <v xml:space="preserve">SIGSAGPTLRRSSNDL_30W_38IBBRS
</v>
      </c>
      <c r="K68" s="83">
        <v>437.09</v>
      </c>
      <c r="L68" s="92" t="s">
        <v>705</v>
      </c>
      <c r="M68" s="95" t="s">
        <v>706</v>
      </c>
      <c r="N68" s="96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 x14ac:dyDescent="0.3">
      <c r="A69" s="64"/>
      <c r="B69" s="98" t="s">
        <v>826</v>
      </c>
      <c r="C69" s="92" t="s">
        <v>702</v>
      </c>
      <c r="D69" s="93" t="s">
        <v>822</v>
      </c>
      <c r="E69" s="76" t="s">
        <v>827</v>
      </c>
      <c r="F69" s="78">
        <v>6641</v>
      </c>
      <c r="G69" s="94">
        <f t="shared" si="2"/>
        <v>166.02500000000001</v>
      </c>
      <c r="H69" s="92">
        <v>40</v>
      </c>
      <c r="I69" s="95">
        <v>2025</v>
      </c>
      <c r="J69" s="92" t="str">
        <f t="shared" si="3"/>
        <v xml:space="preserve">SIGSAGPTLRRSSNDL_40W_50IBBRS
</v>
      </c>
      <c r="K69" s="83">
        <v>437.09</v>
      </c>
      <c r="L69" s="92" t="s">
        <v>705</v>
      </c>
      <c r="M69" s="95" t="s">
        <v>706</v>
      </c>
      <c r="N69" s="96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 x14ac:dyDescent="0.3">
      <c r="A70" s="64"/>
      <c r="B70" s="98" t="s">
        <v>828</v>
      </c>
      <c r="C70" s="92" t="s">
        <v>702</v>
      </c>
      <c r="D70" s="93" t="s">
        <v>822</v>
      </c>
      <c r="E70" s="76" t="s">
        <v>829</v>
      </c>
      <c r="F70" s="78">
        <v>8163</v>
      </c>
      <c r="G70" s="94">
        <f t="shared" si="2"/>
        <v>163.26</v>
      </c>
      <c r="H70" s="92">
        <v>50</v>
      </c>
      <c r="I70" s="95">
        <v>2025</v>
      </c>
      <c r="J70" s="92" t="str">
        <f t="shared" si="3"/>
        <v xml:space="preserve">SIGSAGPTLRRSSNDL_50W_61IBBRS
</v>
      </c>
      <c r="K70" s="83">
        <v>437.09</v>
      </c>
      <c r="L70" s="92" t="s">
        <v>705</v>
      </c>
      <c r="M70" s="95" t="s">
        <v>706</v>
      </c>
      <c r="N70" s="96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 x14ac:dyDescent="0.3">
      <c r="A71" s="64"/>
      <c r="B71" s="98" t="s">
        <v>830</v>
      </c>
      <c r="C71" s="92" t="s">
        <v>702</v>
      </c>
      <c r="D71" s="93" t="s">
        <v>822</v>
      </c>
      <c r="E71" s="76" t="s">
        <v>831</v>
      </c>
      <c r="F71" s="78">
        <v>9453</v>
      </c>
      <c r="G71" s="94">
        <f t="shared" si="2"/>
        <v>157.55000000000001</v>
      </c>
      <c r="H71" s="92">
        <v>60</v>
      </c>
      <c r="I71" s="95">
        <v>2025</v>
      </c>
      <c r="J71" s="92" t="str">
        <f t="shared" si="3"/>
        <v xml:space="preserve">SIGSAGPTLRRSSNDL_60W_73IBBRS
</v>
      </c>
      <c r="K71" s="83">
        <v>453.95</v>
      </c>
      <c r="L71" s="92" t="s">
        <v>705</v>
      </c>
      <c r="M71" s="95" t="s">
        <v>706</v>
      </c>
      <c r="N71" s="96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 x14ac:dyDescent="0.3">
      <c r="A72" s="64"/>
      <c r="B72" s="98" t="s">
        <v>832</v>
      </c>
      <c r="C72" s="92" t="s">
        <v>702</v>
      </c>
      <c r="D72" s="93" t="s">
        <v>822</v>
      </c>
      <c r="E72" s="76" t="s">
        <v>833</v>
      </c>
      <c r="F72" s="78">
        <v>10884</v>
      </c>
      <c r="G72" s="94">
        <f t="shared" si="2"/>
        <v>160.05882352941177</v>
      </c>
      <c r="H72" s="92">
        <v>68</v>
      </c>
      <c r="I72" s="95">
        <v>2025</v>
      </c>
      <c r="J72" s="92" t="str">
        <f t="shared" si="3"/>
        <v xml:space="preserve">SIGSAGPTLRRSSNDL_68W_83IBBRS
</v>
      </c>
      <c r="K72" s="83">
        <v>453.95</v>
      </c>
      <c r="L72" s="92" t="s">
        <v>705</v>
      </c>
      <c r="M72" s="95" t="s">
        <v>706</v>
      </c>
      <c r="N72" s="96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6" customHeight="1" x14ac:dyDescent="0.3">
      <c r="A73" s="64"/>
      <c r="B73" s="98" t="s">
        <v>834</v>
      </c>
      <c r="C73" s="92" t="s">
        <v>702</v>
      </c>
      <c r="D73" s="93" t="s">
        <v>822</v>
      </c>
      <c r="E73" s="76" t="s">
        <v>835</v>
      </c>
      <c r="F73" s="78">
        <v>13209</v>
      </c>
      <c r="G73" s="94">
        <f t="shared" si="2"/>
        <v>165.11250000000001</v>
      </c>
      <c r="H73" s="92">
        <v>80</v>
      </c>
      <c r="I73" s="95">
        <v>2025</v>
      </c>
      <c r="J73" s="92" t="str">
        <f t="shared" si="3"/>
        <v xml:space="preserve">SIGMAGPTLRRSMNDL_80W_56IBBR
</v>
      </c>
      <c r="K73" s="83">
        <v>567.22</v>
      </c>
      <c r="L73" s="92" t="s">
        <v>705</v>
      </c>
      <c r="M73" s="95" t="s">
        <v>706</v>
      </c>
      <c r="N73" s="96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6" customHeight="1" x14ac:dyDescent="0.3">
      <c r="A74" s="64"/>
      <c r="B74" s="98" t="s">
        <v>836</v>
      </c>
      <c r="C74" s="92" t="s">
        <v>702</v>
      </c>
      <c r="D74" s="93" t="s">
        <v>822</v>
      </c>
      <c r="E74" s="76" t="s">
        <v>837</v>
      </c>
      <c r="F74" s="78">
        <v>13859</v>
      </c>
      <c r="G74" s="94">
        <f t="shared" si="2"/>
        <v>153.98888888888888</v>
      </c>
      <c r="H74" s="92">
        <v>90</v>
      </c>
      <c r="I74" s="95">
        <v>2025</v>
      </c>
      <c r="J74" s="92" t="str">
        <f t="shared" si="3"/>
        <v xml:space="preserve">SIGSAGPTLRRSSNDL_90W112IBBRS
</v>
      </c>
      <c r="K74" s="83">
        <v>476.26</v>
      </c>
      <c r="L74" s="92" t="s">
        <v>705</v>
      </c>
      <c r="M74" s="95" t="s">
        <v>706</v>
      </c>
      <c r="N74" s="96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 x14ac:dyDescent="0.3">
      <c r="A75" s="64"/>
      <c r="B75" s="98" t="s">
        <v>838</v>
      </c>
      <c r="C75" s="92" t="s">
        <v>702</v>
      </c>
      <c r="D75" s="93" t="s">
        <v>822</v>
      </c>
      <c r="E75" s="76" t="s">
        <v>839</v>
      </c>
      <c r="F75" s="78">
        <v>15162</v>
      </c>
      <c r="G75" s="94">
        <f t="shared" si="2"/>
        <v>151.62</v>
      </c>
      <c r="H75" s="92">
        <v>100</v>
      </c>
      <c r="I75" s="95">
        <v>2025</v>
      </c>
      <c r="J75" s="92" t="str">
        <f t="shared" si="3"/>
        <v xml:space="preserve">SIGSAGPTLRRSSNDL100W125IBBRS
</v>
      </c>
      <c r="K75" s="83">
        <v>476.26</v>
      </c>
      <c r="L75" s="92" t="s">
        <v>705</v>
      </c>
      <c r="M75" s="95" t="s">
        <v>706</v>
      </c>
      <c r="N75" s="96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 x14ac:dyDescent="0.3">
      <c r="A76" s="64"/>
      <c r="B76" s="98" t="s">
        <v>840</v>
      </c>
      <c r="C76" s="92" t="s">
        <v>702</v>
      </c>
      <c r="D76" s="93" t="s">
        <v>822</v>
      </c>
      <c r="E76" s="76" t="s">
        <v>841</v>
      </c>
      <c r="F76" s="78">
        <v>19640</v>
      </c>
      <c r="G76" s="94">
        <f t="shared" si="2"/>
        <v>163.66666666666666</v>
      </c>
      <c r="H76" s="92">
        <v>120</v>
      </c>
      <c r="I76" s="95">
        <v>2025</v>
      </c>
      <c r="J76" s="92" t="str">
        <f t="shared" si="3"/>
        <v xml:space="preserve">SIGMAGPTLRRSMNDL120W_82IBBR
</v>
      </c>
      <c r="K76" s="83">
        <v>589.22</v>
      </c>
      <c r="L76" s="92" t="s">
        <v>705</v>
      </c>
      <c r="M76" s="95" t="s">
        <v>706</v>
      </c>
      <c r="N76" s="96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 x14ac:dyDescent="0.3">
      <c r="A77" s="64"/>
      <c r="B77" s="98" t="s">
        <v>842</v>
      </c>
      <c r="C77" s="92" t="s">
        <v>702</v>
      </c>
      <c r="D77" s="93" t="s">
        <v>822</v>
      </c>
      <c r="E77" s="76" t="s">
        <v>843</v>
      </c>
      <c r="F77" s="78">
        <v>23000</v>
      </c>
      <c r="G77" s="94">
        <f t="shared" si="2"/>
        <v>153.33333333333334</v>
      </c>
      <c r="H77" s="92">
        <v>150</v>
      </c>
      <c r="I77" s="95">
        <v>2025</v>
      </c>
      <c r="J77" s="92" t="str">
        <f t="shared" si="3"/>
        <v xml:space="preserve">SIGMAGPTLRRSMNDL150W102IBBR
</v>
      </c>
      <c r="K77" s="83">
        <v>589.24</v>
      </c>
      <c r="L77" s="92" t="s">
        <v>705</v>
      </c>
      <c r="M77" s="95" t="s">
        <v>706</v>
      </c>
      <c r="N77" s="96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 x14ac:dyDescent="0.3">
      <c r="A78" s="64"/>
      <c r="B78" s="98" t="s">
        <v>844</v>
      </c>
      <c r="C78" s="92" t="s">
        <v>702</v>
      </c>
      <c r="D78" s="93" t="s">
        <v>822</v>
      </c>
      <c r="E78" s="76" t="s">
        <v>845</v>
      </c>
      <c r="F78" s="78">
        <v>30866</v>
      </c>
      <c r="G78" s="94">
        <f t="shared" si="2"/>
        <v>168.66666666666666</v>
      </c>
      <c r="H78" s="92">
        <v>183</v>
      </c>
      <c r="I78" s="95">
        <v>2025</v>
      </c>
      <c r="J78" s="92" t="str">
        <f t="shared" si="3"/>
        <v>TAUMAGPTLRRTMNDL183W_95IBB</v>
      </c>
      <c r="K78" s="83">
        <v>854.43</v>
      </c>
      <c r="L78" s="92" t="s">
        <v>140</v>
      </c>
      <c r="M78" s="95" t="s">
        <v>706</v>
      </c>
      <c r="N78" s="96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 x14ac:dyDescent="0.3">
      <c r="A79" s="64"/>
      <c r="B79" s="98" t="s">
        <v>846</v>
      </c>
      <c r="C79" s="92" t="s">
        <v>702</v>
      </c>
      <c r="D79" s="93" t="s">
        <v>822</v>
      </c>
      <c r="E79" s="76" t="s">
        <v>847</v>
      </c>
      <c r="F79" s="78">
        <v>33153</v>
      </c>
      <c r="G79" s="94">
        <f t="shared" si="2"/>
        <v>165.76499999999999</v>
      </c>
      <c r="H79" s="92">
        <v>200</v>
      </c>
      <c r="I79" s="95">
        <v>2025</v>
      </c>
      <c r="J79" s="92" t="str">
        <f t="shared" si="3"/>
        <v>TAUMAGGTFRRTMNDL200W105IB</v>
      </c>
      <c r="K79" s="83">
        <v>892.31</v>
      </c>
      <c r="L79" s="92" t="s">
        <v>140</v>
      </c>
      <c r="M79" s="95" t="s">
        <v>706</v>
      </c>
      <c r="N79" s="96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 x14ac:dyDescent="0.3">
      <c r="A80" s="64"/>
      <c r="B80" s="64"/>
      <c r="C80" s="64"/>
      <c r="D80" s="64"/>
      <c r="E80" s="64"/>
      <c r="F80" s="65"/>
      <c r="G80" s="64"/>
      <c r="H80" s="64"/>
      <c r="I80" s="66"/>
      <c r="J80" s="66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 x14ac:dyDescent="0.3">
      <c r="A81" s="64"/>
      <c r="B81" s="64"/>
      <c r="C81" s="64"/>
      <c r="D81" s="64"/>
      <c r="E81" s="64"/>
      <c r="F81" s="65"/>
      <c r="G81" s="64"/>
      <c r="H81" s="64"/>
      <c r="I81" s="66"/>
      <c r="J81" s="66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3">
      <c r="A82" s="64"/>
      <c r="B82" s="64"/>
      <c r="C82" s="64"/>
      <c r="D82" s="64"/>
      <c r="E82" s="64"/>
      <c r="F82" s="65"/>
      <c r="G82" s="64"/>
      <c r="H82" s="64"/>
      <c r="I82" s="66"/>
      <c r="J82" s="66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 x14ac:dyDescent="0.3">
      <c r="A83" s="64"/>
      <c r="B83" s="64"/>
      <c r="C83" s="64"/>
      <c r="D83" s="64"/>
      <c r="E83" s="64"/>
      <c r="F83" s="65"/>
      <c r="G83" s="64"/>
      <c r="H83" s="64"/>
      <c r="I83" s="66"/>
      <c r="J83" s="66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 x14ac:dyDescent="0.3">
      <c r="A84" s="64"/>
      <c r="B84" s="64"/>
      <c r="C84" s="64"/>
      <c r="D84" s="64"/>
      <c r="E84" s="64"/>
      <c r="F84" s="65"/>
      <c r="G84" s="64"/>
      <c r="H84" s="64"/>
      <c r="I84" s="66"/>
      <c r="J84" s="66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 x14ac:dyDescent="0.3">
      <c r="A85" s="64"/>
      <c r="B85" s="64"/>
      <c r="C85" s="64"/>
      <c r="D85" s="64"/>
      <c r="E85" s="64"/>
      <c r="F85" s="65"/>
      <c r="G85" s="64"/>
      <c r="H85" s="64"/>
      <c r="I85" s="66"/>
      <c r="J85" s="66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 x14ac:dyDescent="0.3">
      <c r="A86" s="64"/>
      <c r="B86" s="64"/>
      <c r="C86" s="64"/>
      <c r="D86" s="64"/>
      <c r="E86" s="64"/>
      <c r="F86" s="65"/>
      <c r="G86" s="64"/>
      <c r="H86" s="64"/>
      <c r="I86" s="66"/>
      <c r="J86" s="66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 x14ac:dyDescent="0.3">
      <c r="A87" s="64"/>
      <c r="B87" s="64"/>
      <c r="C87" s="64"/>
      <c r="D87" s="64"/>
      <c r="E87" s="64"/>
      <c r="F87" s="65"/>
      <c r="G87" s="64"/>
      <c r="H87" s="64"/>
      <c r="I87" s="66"/>
      <c r="J87" s="66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 x14ac:dyDescent="0.3">
      <c r="A88" s="64"/>
      <c r="B88" s="64"/>
      <c r="C88" s="64"/>
      <c r="D88" s="64"/>
      <c r="E88" s="64"/>
      <c r="F88" s="65"/>
      <c r="G88" s="64"/>
      <c r="H88" s="64"/>
      <c r="I88" s="66"/>
      <c r="J88" s="66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3">
      <c r="A89" s="64"/>
      <c r="B89" s="64"/>
      <c r="C89" s="64"/>
      <c r="D89" s="64"/>
      <c r="E89" s="64"/>
      <c r="F89" s="65"/>
      <c r="G89" s="64"/>
      <c r="H89" s="64"/>
      <c r="I89" s="66"/>
      <c r="J89" s="66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 x14ac:dyDescent="0.3">
      <c r="A90" s="64"/>
      <c r="B90" s="64"/>
      <c r="C90" s="64"/>
      <c r="D90" s="64"/>
      <c r="E90" s="64"/>
      <c r="F90" s="65"/>
      <c r="G90" s="64"/>
      <c r="H90" s="64"/>
      <c r="I90" s="66"/>
      <c r="J90" s="66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 x14ac:dyDescent="0.3">
      <c r="A91" s="64"/>
      <c r="B91" s="64"/>
      <c r="C91" s="64"/>
      <c r="D91" s="64"/>
      <c r="E91" s="64"/>
      <c r="F91" s="65"/>
      <c r="G91" s="64"/>
      <c r="H91" s="64"/>
      <c r="I91" s="66"/>
      <c r="J91" s="66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 x14ac:dyDescent="0.3">
      <c r="A92" s="64"/>
      <c r="B92" s="64"/>
      <c r="C92" s="64"/>
      <c r="D92" s="64"/>
      <c r="E92" s="64"/>
      <c r="F92" s="65"/>
      <c r="G92" s="64"/>
      <c r="H92" s="64"/>
      <c r="I92" s="66"/>
      <c r="J92" s="66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 x14ac:dyDescent="0.3">
      <c r="A93" s="64"/>
      <c r="B93" s="64"/>
      <c r="C93" s="64"/>
      <c r="D93" s="64"/>
      <c r="E93" s="64"/>
      <c r="F93" s="65"/>
      <c r="G93" s="64"/>
      <c r="H93" s="64"/>
      <c r="I93" s="66"/>
      <c r="J93" s="66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 x14ac:dyDescent="0.3">
      <c r="A94" s="64"/>
      <c r="B94" s="64"/>
      <c r="C94" s="64"/>
      <c r="D94" s="64"/>
      <c r="E94" s="64"/>
      <c r="F94" s="65"/>
      <c r="G94" s="64"/>
      <c r="H94" s="64"/>
      <c r="I94" s="66"/>
      <c r="J94" s="66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 x14ac:dyDescent="0.3">
      <c r="A95" s="64"/>
      <c r="B95" s="64"/>
      <c r="C95" s="64"/>
      <c r="D95" s="64"/>
      <c r="E95" s="64"/>
      <c r="F95" s="65"/>
      <c r="G95" s="64"/>
      <c r="H95" s="64"/>
      <c r="I95" s="66"/>
      <c r="J95" s="66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 x14ac:dyDescent="0.3">
      <c r="A96" s="64"/>
      <c r="B96" s="64"/>
      <c r="C96" s="64"/>
      <c r="D96" s="64"/>
      <c r="E96" s="64"/>
      <c r="F96" s="65"/>
      <c r="G96" s="64"/>
      <c r="H96" s="64"/>
      <c r="I96" s="66"/>
      <c r="J96" s="66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 x14ac:dyDescent="0.3">
      <c r="A97" s="64"/>
      <c r="B97" s="64"/>
      <c r="C97" s="64"/>
      <c r="D97" s="64"/>
      <c r="E97" s="64"/>
      <c r="F97" s="65"/>
      <c r="G97" s="64"/>
      <c r="H97" s="64"/>
      <c r="I97" s="66"/>
      <c r="J97" s="66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 x14ac:dyDescent="0.3">
      <c r="A98" s="64"/>
      <c r="B98" s="64"/>
      <c r="C98" s="64"/>
      <c r="D98" s="64"/>
      <c r="E98" s="64"/>
      <c r="F98" s="65"/>
      <c r="G98" s="64"/>
      <c r="H98" s="64"/>
      <c r="I98" s="66"/>
      <c r="J98" s="66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 x14ac:dyDescent="0.3">
      <c r="A99" s="64"/>
      <c r="B99" s="64"/>
      <c r="C99" s="64"/>
      <c r="D99" s="64"/>
      <c r="E99" s="64"/>
      <c r="F99" s="65"/>
      <c r="G99" s="64"/>
      <c r="H99" s="64"/>
      <c r="I99" s="66"/>
      <c r="J99" s="66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 x14ac:dyDescent="0.3">
      <c r="A100" s="64"/>
      <c r="B100" s="64"/>
      <c r="C100" s="64"/>
      <c r="D100" s="64"/>
      <c r="E100" s="64"/>
      <c r="F100" s="65"/>
      <c r="G100" s="64"/>
      <c r="H100" s="64"/>
      <c r="I100" s="66"/>
      <c r="J100" s="66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 x14ac:dyDescent="0.3">
      <c r="A101" s="64"/>
      <c r="B101" s="64"/>
      <c r="C101" s="64"/>
      <c r="D101" s="64"/>
      <c r="E101" s="64"/>
      <c r="F101" s="65"/>
      <c r="G101" s="64"/>
      <c r="H101" s="64"/>
      <c r="I101" s="66"/>
      <c r="J101" s="66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 x14ac:dyDescent="0.3">
      <c r="A102" s="64"/>
      <c r="B102" s="64"/>
      <c r="C102" s="64"/>
      <c r="D102" s="64"/>
      <c r="E102" s="64"/>
      <c r="F102" s="65"/>
      <c r="G102" s="64"/>
      <c r="H102" s="64"/>
      <c r="I102" s="66"/>
      <c r="J102" s="66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 x14ac:dyDescent="0.3">
      <c r="A103" s="64"/>
      <c r="B103" s="64"/>
      <c r="C103" s="64"/>
      <c r="D103" s="64"/>
      <c r="E103" s="64"/>
      <c r="F103" s="65"/>
      <c r="G103" s="64"/>
      <c r="H103" s="64"/>
      <c r="I103" s="66"/>
      <c r="J103" s="66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 x14ac:dyDescent="0.3">
      <c r="A104" s="64"/>
      <c r="B104" s="64"/>
      <c r="C104" s="64"/>
      <c r="D104" s="64"/>
      <c r="E104" s="64"/>
      <c r="F104" s="65"/>
      <c r="G104" s="64"/>
      <c r="H104" s="64"/>
      <c r="I104" s="66"/>
      <c r="J104" s="66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 x14ac:dyDescent="0.3">
      <c r="A105" s="64"/>
      <c r="B105" s="64"/>
      <c r="C105" s="64"/>
      <c r="D105" s="64"/>
      <c r="E105" s="64"/>
      <c r="F105" s="65"/>
      <c r="G105" s="64"/>
      <c r="H105" s="64"/>
      <c r="I105" s="66"/>
      <c r="J105" s="66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 x14ac:dyDescent="0.3">
      <c r="A106" s="64"/>
      <c r="B106" s="64"/>
      <c r="C106" s="64"/>
      <c r="D106" s="64"/>
      <c r="E106" s="64"/>
      <c r="F106" s="65"/>
      <c r="G106" s="64"/>
      <c r="H106" s="64"/>
      <c r="I106" s="66"/>
      <c r="J106" s="66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 x14ac:dyDescent="0.3">
      <c r="A107" s="64"/>
      <c r="B107" s="64"/>
      <c r="C107" s="64"/>
      <c r="D107" s="64"/>
      <c r="E107" s="64"/>
      <c r="F107" s="65"/>
      <c r="G107" s="64"/>
      <c r="H107" s="64"/>
      <c r="I107" s="66"/>
      <c r="J107" s="66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 x14ac:dyDescent="0.3">
      <c r="A108" s="64"/>
      <c r="B108" s="64"/>
      <c r="C108" s="64"/>
      <c r="D108" s="64"/>
      <c r="E108" s="64"/>
      <c r="F108" s="65"/>
      <c r="G108" s="64"/>
      <c r="H108" s="64"/>
      <c r="I108" s="66"/>
      <c r="J108" s="66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 x14ac:dyDescent="0.3">
      <c r="A109" s="64"/>
      <c r="B109" s="64"/>
      <c r="C109" s="64"/>
      <c r="D109" s="64"/>
      <c r="E109" s="64"/>
      <c r="F109" s="65"/>
      <c r="G109" s="64"/>
      <c r="H109" s="64"/>
      <c r="I109" s="66"/>
      <c r="J109" s="66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 x14ac:dyDescent="0.3">
      <c r="A110" s="64"/>
      <c r="B110" s="64"/>
      <c r="C110" s="64"/>
      <c r="D110" s="64"/>
      <c r="E110" s="64"/>
      <c r="F110" s="65"/>
      <c r="G110" s="64"/>
      <c r="H110" s="64"/>
      <c r="I110" s="66"/>
      <c r="J110" s="66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 x14ac:dyDescent="0.3">
      <c r="A111" s="64"/>
      <c r="B111" s="64"/>
      <c r="C111" s="64"/>
      <c r="D111" s="64"/>
      <c r="E111" s="64"/>
      <c r="F111" s="65"/>
      <c r="G111" s="64"/>
      <c r="H111" s="64"/>
      <c r="I111" s="66"/>
      <c r="J111" s="66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 x14ac:dyDescent="0.3">
      <c r="A112" s="64"/>
      <c r="B112" s="64"/>
      <c r="C112" s="64"/>
      <c r="D112" s="64"/>
      <c r="E112" s="64"/>
      <c r="F112" s="65"/>
      <c r="G112" s="64"/>
      <c r="H112" s="64"/>
      <c r="I112" s="66"/>
      <c r="J112" s="66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 x14ac:dyDescent="0.3">
      <c r="A113" s="64"/>
      <c r="B113" s="64"/>
      <c r="C113" s="64"/>
      <c r="D113" s="64"/>
      <c r="E113" s="64"/>
      <c r="F113" s="65"/>
      <c r="G113" s="64"/>
      <c r="H113" s="64"/>
      <c r="I113" s="66"/>
      <c r="J113" s="66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 x14ac:dyDescent="0.3">
      <c r="A114" s="64"/>
      <c r="B114" s="64"/>
      <c r="C114" s="64"/>
      <c r="D114" s="64"/>
      <c r="E114" s="64"/>
      <c r="F114" s="65"/>
      <c r="G114" s="64"/>
      <c r="H114" s="64"/>
      <c r="I114" s="66"/>
      <c r="J114" s="66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 x14ac:dyDescent="0.3">
      <c r="A115" s="64"/>
      <c r="B115" s="64"/>
      <c r="C115" s="64"/>
      <c r="D115" s="64"/>
      <c r="E115" s="64"/>
      <c r="F115" s="65"/>
      <c r="G115" s="64"/>
      <c r="H115" s="64"/>
      <c r="I115" s="66"/>
      <c r="J115" s="66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 x14ac:dyDescent="0.3">
      <c r="A116" s="64"/>
      <c r="B116" s="64"/>
      <c r="C116" s="64"/>
      <c r="D116" s="64"/>
      <c r="E116" s="64"/>
      <c r="F116" s="65"/>
      <c r="G116" s="64"/>
      <c r="H116" s="64"/>
      <c r="I116" s="66"/>
      <c r="J116" s="66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 x14ac:dyDescent="0.3">
      <c r="A117" s="64"/>
      <c r="B117" s="64"/>
      <c r="C117" s="64"/>
      <c r="D117" s="64"/>
      <c r="E117" s="64"/>
      <c r="F117" s="65"/>
      <c r="G117" s="64"/>
      <c r="H117" s="64"/>
      <c r="I117" s="66"/>
      <c r="J117" s="66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 x14ac:dyDescent="0.3">
      <c r="A118" s="64"/>
      <c r="B118" s="64"/>
      <c r="C118" s="64"/>
      <c r="D118" s="64"/>
      <c r="E118" s="64"/>
      <c r="F118" s="65"/>
      <c r="G118" s="64"/>
      <c r="H118" s="64"/>
      <c r="I118" s="66"/>
      <c r="J118" s="66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 x14ac:dyDescent="0.3">
      <c r="A119" s="64"/>
      <c r="B119" s="64"/>
      <c r="C119" s="64"/>
      <c r="D119" s="64"/>
      <c r="E119" s="64"/>
      <c r="F119" s="65"/>
      <c r="G119" s="64"/>
      <c r="H119" s="64"/>
      <c r="I119" s="66"/>
      <c r="J119" s="66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 x14ac:dyDescent="0.3">
      <c r="A120" s="64"/>
      <c r="B120" s="64"/>
      <c r="C120" s="64"/>
      <c r="D120" s="64"/>
      <c r="E120" s="64"/>
      <c r="F120" s="65"/>
      <c r="G120" s="64"/>
      <c r="H120" s="64"/>
      <c r="I120" s="66"/>
      <c r="J120" s="66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 x14ac:dyDescent="0.3">
      <c r="A121" s="64"/>
      <c r="B121" s="64"/>
      <c r="C121" s="64"/>
      <c r="D121" s="64"/>
      <c r="E121" s="64"/>
      <c r="F121" s="65"/>
      <c r="G121" s="64"/>
      <c r="H121" s="64"/>
      <c r="I121" s="66"/>
      <c r="J121" s="66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6.5" customHeight="1" x14ac:dyDescent="0.3">
      <c r="A122" s="64"/>
      <c r="B122" s="64"/>
      <c r="C122" s="64"/>
      <c r="D122" s="64"/>
      <c r="E122" s="64"/>
      <c r="F122" s="65"/>
      <c r="G122" s="64"/>
      <c r="H122" s="64"/>
      <c r="I122" s="66"/>
      <c r="J122" s="66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 x14ac:dyDescent="0.3">
      <c r="A123" s="64"/>
      <c r="B123" s="64"/>
      <c r="C123" s="64"/>
      <c r="D123" s="64"/>
      <c r="E123" s="64"/>
      <c r="F123" s="65"/>
      <c r="G123" s="64"/>
      <c r="H123" s="64"/>
      <c r="I123" s="66"/>
      <c r="J123" s="66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 x14ac:dyDescent="0.3">
      <c r="A124" s="64"/>
      <c r="B124" s="64"/>
      <c r="C124" s="64"/>
      <c r="D124" s="64"/>
      <c r="E124" s="64"/>
      <c r="F124" s="65"/>
      <c r="G124" s="64"/>
      <c r="H124" s="64"/>
      <c r="I124" s="66"/>
      <c r="J124" s="66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 x14ac:dyDescent="0.3">
      <c r="A125" s="64"/>
      <c r="B125" s="64"/>
      <c r="C125" s="64"/>
      <c r="D125" s="64"/>
      <c r="E125" s="64"/>
      <c r="F125" s="65"/>
      <c r="G125" s="64"/>
      <c r="H125" s="64"/>
      <c r="I125" s="66"/>
      <c r="J125" s="66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 x14ac:dyDescent="0.3">
      <c r="A126" s="64"/>
      <c r="B126" s="64"/>
      <c r="C126" s="64"/>
      <c r="D126" s="64"/>
      <c r="E126" s="64"/>
      <c r="F126" s="65"/>
      <c r="G126" s="64"/>
      <c r="H126" s="64"/>
      <c r="I126" s="66"/>
      <c r="J126" s="66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 x14ac:dyDescent="0.3">
      <c r="A127" s="64"/>
      <c r="B127" s="64"/>
      <c r="C127" s="64"/>
      <c r="D127" s="64"/>
      <c r="E127" s="64"/>
      <c r="F127" s="65"/>
      <c r="G127" s="64"/>
      <c r="H127" s="64"/>
      <c r="I127" s="66"/>
      <c r="J127" s="66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 x14ac:dyDescent="0.3">
      <c r="A128" s="64"/>
      <c r="B128" s="64"/>
      <c r="C128" s="64"/>
      <c r="D128" s="64"/>
      <c r="E128" s="64"/>
      <c r="F128" s="65"/>
      <c r="G128" s="64"/>
      <c r="H128" s="64"/>
      <c r="I128" s="66"/>
      <c r="J128" s="66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 x14ac:dyDescent="0.3">
      <c r="A129" s="64"/>
      <c r="B129" s="64"/>
      <c r="C129" s="64"/>
      <c r="D129" s="64"/>
      <c r="E129" s="64"/>
      <c r="F129" s="65"/>
      <c r="G129" s="64"/>
      <c r="H129" s="64"/>
      <c r="I129" s="66"/>
      <c r="J129" s="66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 x14ac:dyDescent="0.3">
      <c r="A130" s="64"/>
      <c r="B130" s="64"/>
      <c r="C130" s="64"/>
      <c r="D130" s="64"/>
      <c r="E130" s="64"/>
      <c r="F130" s="65"/>
      <c r="G130" s="64"/>
      <c r="H130" s="64"/>
      <c r="I130" s="66"/>
      <c r="J130" s="66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 x14ac:dyDescent="0.3">
      <c r="A131" s="64"/>
      <c r="B131" s="64"/>
      <c r="C131" s="64"/>
      <c r="D131" s="64"/>
      <c r="E131" s="64"/>
      <c r="F131" s="65"/>
      <c r="G131" s="64"/>
      <c r="H131" s="64"/>
      <c r="I131" s="66"/>
      <c r="J131" s="66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 x14ac:dyDescent="0.3">
      <c r="A132" s="64"/>
      <c r="B132" s="64"/>
      <c r="C132" s="64"/>
      <c r="D132" s="64"/>
      <c r="E132" s="64"/>
      <c r="F132" s="65"/>
      <c r="G132" s="64"/>
      <c r="H132" s="64"/>
      <c r="I132" s="66"/>
      <c r="J132" s="66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 x14ac:dyDescent="0.3">
      <c r="A133" s="64"/>
      <c r="B133" s="64"/>
      <c r="C133" s="64"/>
      <c r="D133" s="64"/>
      <c r="E133" s="64"/>
      <c r="F133" s="65"/>
      <c r="G133" s="64"/>
      <c r="H133" s="64"/>
      <c r="I133" s="66"/>
      <c r="J133" s="66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 x14ac:dyDescent="0.3">
      <c r="A134" s="64"/>
      <c r="B134" s="64"/>
      <c r="C134" s="64"/>
      <c r="D134" s="64"/>
      <c r="E134" s="64"/>
      <c r="F134" s="65"/>
      <c r="G134" s="64"/>
      <c r="H134" s="64"/>
      <c r="I134" s="66"/>
      <c r="J134" s="66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 x14ac:dyDescent="0.3">
      <c r="A135" s="64"/>
      <c r="B135" s="64"/>
      <c r="C135" s="64"/>
      <c r="D135" s="64"/>
      <c r="E135" s="64"/>
      <c r="F135" s="65"/>
      <c r="G135" s="64"/>
      <c r="H135" s="64"/>
      <c r="I135" s="66"/>
      <c r="J135" s="66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 x14ac:dyDescent="0.3">
      <c r="A136" s="64"/>
      <c r="B136" s="64"/>
      <c r="C136" s="64"/>
      <c r="D136" s="64"/>
      <c r="E136" s="64"/>
      <c r="F136" s="65"/>
      <c r="G136" s="64"/>
      <c r="H136" s="64"/>
      <c r="I136" s="66"/>
      <c r="J136" s="66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 x14ac:dyDescent="0.3">
      <c r="A137" s="64"/>
      <c r="B137" s="64"/>
      <c r="C137" s="64"/>
      <c r="D137" s="64"/>
      <c r="E137" s="64"/>
      <c r="F137" s="65"/>
      <c r="G137" s="64"/>
      <c r="H137" s="64"/>
      <c r="I137" s="66"/>
      <c r="J137" s="66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 x14ac:dyDescent="0.3">
      <c r="A138" s="64"/>
      <c r="B138" s="64"/>
      <c r="C138" s="64"/>
      <c r="D138" s="64"/>
      <c r="E138" s="64"/>
      <c r="F138" s="65"/>
      <c r="G138" s="64"/>
      <c r="H138" s="64"/>
      <c r="I138" s="66"/>
      <c r="J138" s="66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 x14ac:dyDescent="0.3">
      <c r="A139" s="64"/>
      <c r="B139" s="64"/>
      <c r="C139" s="64"/>
      <c r="D139" s="64"/>
      <c r="E139" s="64"/>
      <c r="F139" s="65"/>
      <c r="G139" s="64"/>
      <c r="H139" s="64"/>
      <c r="I139" s="66"/>
      <c r="J139" s="66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 x14ac:dyDescent="0.3">
      <c r="A140" s="64"/>
      <c r="B140" s="64"/>
      <c r="C140" s="64"/>
      <c r="D140" s="64"/>
      <c r="E140" s="64"/>
      <c r="F140" s="65"/>
      <c r="G140" s="64"/>
      <c r="H140" s="64"/>
      <c r="I140" s="66"/>
      <c r="J140" s="66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 x14ac:dyDescent="0.3">
      <c r="A141" s="64"/>
      <c r="B141" s="64"/>
      <c r="C141" s="64"/>
      <c r="D141" s="64"/>
      <c r="E141" s="64"/>
      <c r="F141" s="65"/>
      <c r="G141" s="64"/>
      <c r="H141" s="64"/>
      <c r="I141" s="66"/>
      <c r="J141" s="66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 x14ac:dyDescent="0.3">
      <c r="A142" s="64"/>
      <c r="B142" s="64"/>
      <c r="C142" s="64"/>
      <c r="D142" s="64"/>
      <c r="E142" s="64"/>
      <c r="F142" s="65"/>
      <c r="G142" s="64"/>
      <c r="H142" s="64"/>
      <c r="I142" s="66"/>
      <c r="J142" s="66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 x14ac:dyDescent="0.3">
      <c r="A143" s="64"/>
      <c r="B143" s="64"/>
      <c r="C143" s="64"/>
      <c r="D143" s="64"/>
      <c r="E143" s="64"/>
      <c r="F143" s="65"/>
      <c r="G143" s="64"/>
      <c r="H143" s="64"/>
      <c r="I143" s="66"/>
      <c r="J143" s="66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6.5" customHeight="1" x14ac:dyDescent="0.3">
      <c r="A144" s="64"/>
      <c r="B144" s="64"/>
      <c r="C144" s="64"/>
      <c r="D144" s="64"/>
      <c r="E144" s="64"/>
      <c r="F144" s="65"/>
      <c r="G144" s="64"/>
      <c r="H144" s="64"/>
      <c r="I144" s="66"/>
      <c r="J144" s="66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 x14ac:dyDescent="0.3">
      <c r="A145" s="64"/>
      <c r="B145" s="64"/>
      <c r="C145" s="64"/>
      <c r="D145" s="64"/>
      <c r="E145" s="64"/>
      <c r="F145" s="65"/>
      <c r="G145" s="64"/>
      <c r="H145" s="64"/>
      <c r="I145" s="66"/>
      <c r="J145" s="66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 x14ac:dyDescent="0.3">
      <c r="A146" s="64"/>
      <c r="B146" s="64"/>
      <c r="C146" s="64"/>
      <c r="D146" s="64"/>
      <c r="E146" s="64"/>
      <c r="F146" s="65"/>
      <c r="G146" s="64"/>
      <c r="H146" s="64"/>
      <c r="I146" s="66"/>
      <c r="J146" s="66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 x14ac:dyDescent="0.3">
      <c r="A147" s="64"/>
      <c r="B147" s="64"/>
      <c r="C147" s="64"/>
      <c r="D147" s="64"/>
      <c r="E147" s="64"/>
      <c r="F147" s="65"/>
      <c r="G147" s="64"/>
      <c r="H147" s="64"/>
      <c r="I147" s="66"/>
      <c r="J147" s="66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 x14ac:dyDescent="0.3">
      <c r="A148" s="64"/>
      <c r="B148" s="64"/>
      <c r="C148" s="64"/>
      <c r="D148" s="64"/>
      <c r="E148" s="64"/>
      <c r="F148" s="65"/>
      <c r="G148" s="64"/>
      <c r="H148" s="64"/>
      <c r="I148" s="66"/>
      <c r="J148" s="66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6.5" customHeight="1" x14ac:dyDescent="0.3">
      <c r="A149" s="64"/>
      <c r="B149" s="64"/>
      <c r="C149" s="64"/>
      <c r="D149" s="64"/>
      <c r="E149" s="64"/>
      <c r="F149" s="65"/>
      <c r="G149" s="64"/>
      <c r="H149" s="64"/>
      <c r="I149" s="66"/>
      <c r="J149" s="66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 x14ac:dyDescent="0.3">
      <c r="A150" s="64"/>
      <c r="B150" s="64"/>
      <c r="C150" s="64"/>
      <c r="D150" s="64"/>
      <c r="E150" s="64"/>
      <c r="F150" s="65"/>
      <c r="G150" s="64"/>
      <c r="H150" s="64"/>
      <c r="I150" s="66"/>
      <c r="J150" s="66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 x14ac:dyDescent="0.3">
      <c r="A151" s="64"/>
      <c r="B151" s="64"/>
      <c r="C151" s="64"/>
      <c r="D151" s="64"/>
      <c r="E151" s="64"/>
      <c r="F151" s="65"/>
      <c r="G151" s="64"/>
      <c r="H151" s="64"/>
      <c r="I151" s="66"/>
      <c r="J151" s="66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 x14ac:dyDescent="0.3">
      <c r="A152" s="64"/>
      <c r="B152" s="64"/>
      <c r="C152" s="64"/>
      <c r="D152" s="64"/>
      <c r="E152" s="64"/>
      <c r="F152" s="65"/>
      <c r="G152" s="64"/>
      <c r="H152" s="64"/>
      <c r="I152" s="66"/>
      <c r="J152" s="66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 x14ac:dyDescent="0.3">
      <c r="A153" s="64"/>
      <c r="B153" s="64"/>
      <c r="C153" s="64"/>
      <c r="D153" s="64"/>
      <c r="E153" s="64"/>
      <c r="F153" s="65"/>
      <c r="G153" s="64"/>
      <c r="H153" s="64"/>
      <c r="I153" s="66"/>
      <c r="J153" s="66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 x14ac:dyDescent="0.3">
      <c r="A154" s="64"/>
      <c r="B154" s="64"/>
      <c r="C154" s="64"/>
      <c r="D154" s="64"/>
      <c r="E154" s="64"/>
      <c r="F154" s="65"/>
      <c r="G154" s="64"/>
      <c r="H154" s="64"/>
      <c r="I154" s="66"/>
      <c r="J154" s="66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 x14ac:dyDescent="0.3">
      <c r="A155" s="64"/>
      <c r="B155" s="64"/>
      <c r="C155" s="64"/>
      <c r="D155" s="64"/>
      <c r="E155" s="64"/>
      <c r="F155" s="65"/>
      <c r="G155" s="64"/>
      <c r="H155" s="64"/>
      <c r="I155" s="66"/>
      <c r="J155" s="66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 x14ac:dyDescent="0.3">
      <c r="A156" s="64"/>
      <c r="B156" s="64"/>
      <c r="C156" s="64"/>
      <c r="D156" s="64"/>
      <c r="E156" s="64"/>
      <c r="F156" s="65"/>
      <c r="G156" s="64"/>
      <c r="H156" s="64"/>
      <c r="I156" s="66"/>
      <c r="J156" s="66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 x14ac:dyDescent="0.3">
      <c r="A157" s="64"/>
      <c r="B157" s="64"/>
      <c r="C157" s="64"/>
      <c r="D157" s="64"/>
      <c r="E157" s="64"/>
      <c r="F157" s="65"/>
      <c r="G157" s="64"/>
      <c r="H157" s="64"/>
      <c r="I157" s="66"/>
      <c r="J157" s="66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 x14ac:dyDescent="0.3">
      <c r="A158" s="64"/>
      <c r="B158" s="64"/>
      <c r="C158" s="64"/>
      <c r="D158" s="64"/>
      <c r="E158" s="64"/>
      <c r="F158" s="65"/>
      <c r="G158" s="64"/>
      <c r="H158" s="64"/>
      <c r="I158" s="66"/>
      <c r="J158" s="66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 x14ac:dyDescent="0.3">
      <c r="A159" s="64"/>
      <c r="B159" s="64"/>
      <c r="C159" s="64"/>
      <c r="D159" s="64"/>
      <c r="E159" s="64"/>
      <c r="F159" s="65"/>
      <c r="G159" s="64"/>
      <c r="H159" s="64"/>
      <c r="I159" s="66"/>
      <c r="J159" s="66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 x14ac:dyDescent="0.3">
      <c r="A160" s="64"/>
      <c r="B160" s="64"/>
      <c r="C160" s="64"/>
      <c r="D160" s="64"/>
      <c r="E160" s="64"/>
      <c r="F160" s="65"/>
      <c r="G160" s="64"/>
      <c r="H160" s="64"/>
      <c r="I160" s="66"/>
      <c r="J160" s="66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 x14ac:dyDescent="0.3">
      <c r="A161" s="64"/>
      <c r="B161" s="64"/>
      <c r="C161" s="64"/>
      <c r="D161" s="64"/>
      <c r="E161" s="64"/>
      <c r="F161" s="65"/>
      <c r="G161" s="64"/>
      <c r="H161" s="64"/>
      <c r="I161" s="66"/>
      <c r="J161" s="66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 x14ac:dyDescent="0.3">
      <c r="A162" s="64"/>
      <c r="B162" s="64"/>
      <c r="C162" s="64"/>
      <c r="D162" s="64"/>
      <c r="E162" s="64"/>
      <c r="F162" s="65"/>
      <c r="G162" s="64"/>
      <c r="H162" s="64"/>
      <c r="I162" s="66"/>
      <c r="J162" s="66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 x14ac:dyDescent="0.3">
      <c r="A163" s="64"/>
      <c r="B163" s="64"/>
      <c r="C163" s="64"/>
      <c r="D163" s="64"/>
      <c r="E163" s="64"/>
      <c r="F163" s="65"/>
      <c r="G163" s="64"/>
      <c r="H163" s="64"/>
      <c r="I163" s="66"/>
      <c r="J163" s="66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 x14ac:dyDescent="0.3">
      <c r="A164" s="64"/>
      <c r="B164" s="64"/>
      <c r="C164" s="64"/>
      <c r="D164" s="64"/>
      <c r="E164" s="64"/>
      <c r="F164" s="65"/>
      <c r="G164" s="64"/>
      <c r="H164" s="64"/>
      <c r="I164" s="66"/>
      <c r="J164" s="66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 x14ac:dyDescent="0.3">
      <c r="A165" s="64"/>
      <c r="B165" s="64"/>
      <c r="C165" s="64"/>
      <c r="D165" s="64"/>
      <c r="E165" s="64"/>
      <c r="F165" s="65"/>
      <c r="G165" s="64"/>
      <c r="H165" s="64"/>
      <c r="I165" s="66"/>
      <c r="J165" s="66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 x14ac:dyDescent="0.3">
      <c r="A166" s="64"/>
      <c r="B166" s="64"/>
      <c r="C166" s="64"/>
      <c r="D166" s="64"/>
      <c r="E166" s="64"/>
      <c r="F166" s="65"/>
      <c r="G166" s="64"/>
      <c r="H166" s="64"/>
      <c r="I166" s="66"/>
      <c r="J166" s="66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 x14ac:dyDescent="0.3">
      <c r="A167" s="64"/>
      <c r="B167" s="64"/>
      <c r="C167" s="64"/>
      <c r="D167" s="64"/>
      <c r="E167" s="64"/>
      <c r="F167" s="65"/>
      <c r="G167" s="64"/>
      <c r="H167" s="64"/>
      <c r="I167" s="66"/>
      <c r="J167" s="66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 x14ac:dyDescent="0.3">
      <c r="A168" s="64"/>
      <c r="B168" s="64"/>
      <c r="C168" s="64"/>
      <c r="D168" s="64"/>
      <c r="E168" s="64"/>
      <c r="F168" s="65"/>
      <c r="G168" s="64"/>
      <c r="H168" s="64"/>
      <c r="I168" s="66"/>
      <c r="J168" s="66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 x14ac:dyDescent="0.3">
      <c r="A169" s="64"/>
      <c r="B169" s="64"/>
      <c r="C169" s="64"/>
      <c r="D169" s="64"/>
      <c r="E169" s="64"/>
      <c r="F169" s="65"/>
      <c r="G169" s="64"/>
      <c r="H169" s="64"/>
      <c r="I169" s="66"/>
      <c r="J169" s="66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 x14ac:dyDescent="0.3">
      <c r="A170" s="64"/>
      <c r="B170" s="64"/>
      <c r="C170" s="64"/>
      <c r="D170" s="64"/>
      <c r="E170" s="64"/>
      <c r="F170" s="65"/>
      <c r="G170" s="64"/>
      <c r="H170" s="64"/>
      <c r="I170" s="66"/>
      <c r="J170" s="66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 x14ac:dyDescent="0.3">
      <c r="A171" s="64"/>
      <c r="B171" s="64"/>
      <c r="C171" s="64"/>
      <c r="D171" s="64"/>
      <c r="E171" s="64"/>
      <c r="F171" s="65"/>
      <c r="G171" s="64"/>
      <c r="H171" s="64"/>
      <c r="I171" s="66"/>
      <c r="J171" s="66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 x14ac:dyDescent="0.3">
      <c r="A172" s="64"/>
      <c r="B172" s="64"/>
      <c r="C172" s="64"/>
      <c r="D172" s="64"/>
      <c r="E172" s="64"/>
      <c r="F172" s="65"/>
      <c r="G172" s="64"/>
      <c r="H172" s="64"/>
      <c r="I172" s="66"/>
      <c r="J172" s="66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 x14ac:dyDescent="0.3">
      <c r="A173" s="64"/>
      <c r="B173" s="64"/>
      <c r="C173" s="64"/>
      <c r="D173" s="64"/>
      <c r="E173" s="64"/>
      <c r="F173" s="65"/>
      <c r="G173" s="64"/>
      <c r="H173" s="64"/>
      <c r="I173" s="66"/>
      <c r="J173" s="66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 x14ac:dyDescent="0.3">
      <c r="A174" s="64"/>
      <c r="B174" s="64"/>
      <c r="C174" s="64"/>
      <c r="D174" s="64"/>
      <c r="E174" s="64"/>
      <c r="F174" s="65"/>
      <c r="G174" s="64"/>
      <c r="H174" s="64"/>
      <c r="I174" s="66"/>
      <c r="J174" s="66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 x14ac:dyDescent="0.3">
      <c r="A175" s="64"/>
      <c r="B175" s="64"/>
      <c r="C175" s="64"/>
      <c r="D175" s="64"/>
      <c r="E175" s="64"/>
      <c r="F175" s="65"/>
      <c r="G175" s="64"/>
      <c r="H175" s="64"/>
      <c r="I175" s="66"/>
      <c r="J175" s="66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 x14ac:dyDescent="0.3">
      <c r="A176" s="64"/>
      <c r="B176" s="64"/>
      <c r="C176" s="64"/>
      <c r="D176" s="64"/>
      <c r="E176" s="64"/>
      <c r="F176" s="65"/>
      <c r="G176" s="64"/>
      <c r="H176" s="64"/>
      <c r="I176" s="66"/>
      <c r="J176" s="66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 x14ac:dyDescent="0.3">
      <c r="A177" s="64"/>
      <c r="B177" s="64"/>
      <c r="C177" s="64"/>
      <c r="D177" s="64"/>
      <c r="E177" s="64"/>
      <c r="F177" s="65"/>
      <c r="G177" s="64"/>
      <c r="H177" s="64"/>
      <c r="I177" s="66"/>
      <c r="J177" s="66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 x14ac:dyDescent="0.3">
      <c r="A178" s="64"/>
      <c r="B178" s="64"/>
      <c r="C178" s="64"/>
      <c r="D178" s="64"/>
      <c r="E178" s="64"/>
      <c r="F178" s="65"/>
      <c r="G178" s="64"/>
      <c r="H178" s="64"/>
      <c r="I178" s="66"/>
      <c r="J178" s="66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 x14ac:dyDescent="0.3">
      <c r="A179" s="64"/>
      <c r="B179" s="64"/>
      <c r="C179" s="64"/>
      <c r="D179" s="64"/>
      <c r="E179" s="64"/>
      <c r="F179" s="65"/>
      <c r="G179" s="64"/>
      <c r="H179" s="64"/>
      <c r="I179" s="66"/>
      <c r="J179" s="66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 x14ac:dyDescent="0.3">
      <c r="A180" s="64"/>
      <c r="B180" s="64"/>
      <c r="C180" s="64"/>
      <c r="D180" s="64"/>
      <c r="E180" s="64"/>
      <c r="F180" s="65"/>
      <c r="G180" s="64"/>
      <c r="H180" s="64"/>
      <c r="I180" s="66"/>
      <c r="J180" s="66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 x14ac:dyDescent="0.3">
      <c r="A181" s="64"/>
      <c r="B181" s="64"/>
      <c r="C181" s="64"/>
      <c r="D181" s="64"/>
      <c r="E181" s="64"/>
      <c r="F181" s="65"/>
      <c r="G181" s="64"/>
      <c r="H181" s="64"/>
      <c r="I181" s="66"/>
      <c r="J181" s="66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 x14ac:dyDescent="0.3">
      <c r="A182" s="64"/>
      <c r="B182" s="64"/>
      <c r="C182" s="64"/>
      <c r="D182" s="64"/>
      <c r="E182" s="64"/>
      <c r="F182" s="65"/>
      <c r="G182" s="64"/>
      <c r="H182" s="64"/>
      <c r="I182" s="66"/>
      <c r="J182" s="66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 x14ac:dyDescent="0.3">
      <c r="A183" s="64"/>
      <c r="B183" s="64"/>
      <c r="C183" s="64"/>
      <c r="D183" s="64"/>
      <c r="E183" s="64"/>
      <c r="F183" s="65"/>
      <c r="G183" s="64"/>
      <c r="H183" s="64"/>
      <c r="I183" s="66"/>
      <c r="J183" s="66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 x14ac:dyDescent="0.3">
      <c r="A184" s="64"/>
      <c r="B184" s="64"/>
      <c r="C184" s="64"/>
      <c r="D184" s="64"/>
      <c r="E184" s="64"/>
      <c r="F184" s="65"/>
      <c r="G184" s="64"/>
      <c r="H184" s="64"/>
      <c r="I184" s="66"/>
      <c r="J184" s="66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 x14ac:dyDescent="0.3">
      <c r="A185" s="64"/>
      <c r="B185" s="64"/>
      <c r="C185" s="64"/>
      <c r="D185" s="64"/>
      <c r="E185" s="64"/>
      <c r="F185" s="65"/>
      <c r="G185" s="64"/>
      <c r="H185" s="64"/>
      <c r="I185" s="66"/>
      <c r="J185" s="66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 x14ac:dyDescent="0.3">
      <c r="A186" s="64"/>
      <c r="B186" s="64"/>
      <c r="C186" s="64"/>
      <c r="D186" s="64"/>
      <c r="E186" s="64"/>
      <c r="F186" s="65"/>
      <c r="G186" s="64"/>
      <c r="H186" s="64"/>
      <c r="I186" s="66"/>
      <c r="J186" s="66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 x14ac:dyDescent="0.3">
      <c r="A187" s="64"/>
      <c r="B187" s="64"/>
      <c r="C187" s="64"/>
      <c r="D187" s="64"/>
      <c r="E187" s="64"/>
      <c r="F187" s="65"/>
      <c r="G187" s="64"/>
      <c r="H187" s="64"/>
      <c r="I187" s="66"/>
      <c r="J187" s="66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 x14ac:dyDescent="0.3">
      <c r="A188" s="64"/>
      <c r="B188" s="64"/>
      <c r="C188" s="64"/>
      <c r="D188" s="64"/>
      <c r="E188" s="64"/>
      <c r="F188" s="65"/>
      <c r="G188" s="64"/>
      <c r="H188" s="64"/>
      <c r="I188" s="66"/>
      <c r="J188" s="66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 x14ac:dyDescent="0.3">
      <c r="A189" s="64"/>
      <c r="B189" s="64"/>
      <c r="C189" s="64"/>
      <c r="D189" s="64"/>
      <c r="E189" s="64"/>
      <c r="F189" s="65"/>
      <c r="G189" s="64"/>
      <c r="H189" s="64"/>
      <c r="I189" s="66"/>
      <c r="J189" s="66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 x14ac:dyDescent="0.3">
      <c r="A190" s="64"/>
      <c r="B190" s="64"/>
      <c r="C190" s="64"/>
      <c r="D190" s="64"/>
      <c r="E190" s="64"/>
      <c r="F190" s="65"/>
      <c r="G190" s="64"/>
      <c r="H190" s="64"/>
      <c r="I190" s="66"/>
      <c r="J190" s="66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 x14ac:dyDescent="0.3">
      <c r="A191" s="64"/>
      <c r="B191" s="64"/>
      <c r="C191" s="64"/>
      <c r="D191" s="64"/>
      <c r="E191" s="64"/>
      <c r="F191" s="65"/>
      <c r="G191" s="64"/>
      <c r="H191" s="64"/>
      <c r="I191" s="66"/>
      <c r="J191" s="66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 x14ac:dyDescent="0.3">
      <c r="A192" s="64"/>
      <c r="B192" s="64"/>
      <c r="C192" s="64"/>
      <c r="D192" s="64"/>
      <c r="E192" s="64"/>
      <c r="F192" s="65"/>
      <c r="G192" s="64"/>
      <c r="H192" s="64"/>
      <c r="I192" s="66"/>
      <c r="J192" s="66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 x14ac:dyDescent="0.3">
      <c r="A193" s="64"/>
      <c r="B193" s="64"/>
      <c r="C193" s="64"/>
      <c r="D193" s="64"/>
      <c r="E193" s="64"/>
      <c r="F193" s="65"/>
      <c r="G193" s="64"/>
      <c r="H193" s="64"/>
      <c r="I193" s="66"/>
      <c r="J193" s="66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 x14ac:dyDescent="0.3">
      <c r="A194" s="64"/>
      <c r="B194" s="64"/>
      <c r="C194" s="64"/>
      <c r="D194" s="64"/>
      <c r="E194" s="64"/>
      <c r="F194" s="65"/>
      <c r="G194" s="64"/>
      <c r="H194" s="64"/>
      <c r="I194" s="66"/>
      <c r="J194" s="66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 x14ac:dyDescent="0.3">
      <c r="A195" s="64"/>
      <c r="B195" s="64"/>
      <c r="C195" s="64"/>
      <c r="D195" s="64"/>
      <c r="E195" s="64"/>
      <c r="F195" s="65"/>
      <c r="G195" s="64"/>
      <c r="H195" s="64"/>
      <c r="I195" s="66"/>
      <c r="J195" s="66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 x14ac:dyDescent="0.3">
      <c r="A196" s="64"/>
      <c r="B196" s="64"/>
      <c r="C196" s="64"/>
      <c r="D196" s="64"/>
      <c r="E196" s="64"/>
      <c r="F196" s="65"/>
      <c r="G196" s="64"/>
      <c r="H196" s="64"/>
      <c r="I196" s="66"/>
      <c r="J196" s="66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 x14ac:dyDescent="0.3">
      <c r="A197" s="64"/>
      <c r="B197" s="64"/>
      <c r="C197" s="64"/>
      <c r="D197" s="64"/>
      <c r="E197" s="64"/>
      <c r="F197" s="65"/>
      <c r="G197" s="64"/>
      <c r="H197" s="64"/>
      <c r="I197" s="66"/>
      <c r="J197" s="66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 x14ac:dyDescent="0.3">
      <c r="A198" s="64"/>
      <c r="B198" s="64"/>
      <c r="C198" s="64"/>
      <c r="D198" s="64"/>
      <c r="E198" s="64"/>
      <c r="F198" s="65"/>
      <c r="G198" s="64"/>
      <c r="H198" s="64"/>
      <c r="I198" s="66"/>
      <c r="J198" s="66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 x14ac:dyDescent="0.3">
      <c r="A199" s="64"/>
      <c r="B199" s="64"/>
      <c r="C199" s="64"/>
      <c r="D199" s="64"/>
      <c r="E199" s="64"/>
      <c r="F199" s="65"/>
      <c r="G199" s="64"/>
      <c r="H199" s="64"/>
      <c r="I199" s="66"/>
      <c r="J199" s="66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 x14ac:dyDescent="0.3">
      <c r="A200" s="64"/>
      <c r="B200" s="64"/>
      <c r="C200" s="64"/>
      <c r="D200" s="64"/>
      <c r="E200" s="64"/>
      <c r="F200" s="65"/>
      <c r="G200" s="64"/>
      <c r="H200" s="64"/>
      <c r="I200" s="66"/>
      <c r="J200" s="66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 x14ac:dyDescent="0.3">
      <c r="A201" s="64"/>
      <c r="B201" s="64"/>
      <c r="C201" s="64"/>
      <c r="D201" s="64"/>
      <c r="E201" s="64"/>
      <c r="F201" s="65"/>
      <c r="G201" s="64"/>
      <c r="H201" s="64"/>
      <c r="I201" s="66"/>
      <c r="J201" s="66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 x14ac:dyDescent="0.3">
      <c r="A202" s="64"/>
      <c r="B202" s="64"/>
      <c r="C202" s="64"/>
      <c r="D202" s="64"/>
      <c r="E202" s="64"/>
      <c r="F202" s="65"/>
      <c r="G202" s="64"/>
      <c r="H202" s="64"/>
      <c r="I202" s="66"/>
      <c r="J202" s="66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 x14ac:dyDescent="0.3">
      <c r="A203" s="64"/>
      <c r="B203" s="64"/>
      <c r="C203" s="64"/>
      <c r="D203" s="64"/>
      <c r="E203" s="64"/>
      <c r="F203" s="65"/>
      <c r="G203" s="64"/>
      <c r="H203" s="64"/>
      <c r="I203" s="66"/>
      <c r="J203" s="66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 x14ac:dyDescent="0.3">
      <c r="A204" s="64"/>
      <c r="B204" s="64"/>
      <c r="C204" s="64"/>
      <c r="D204" s="64"/>
      <c r="E204" s="64"/>
      <c r="F204" s="65"/>
      <c r="G204" s="64"/>
      <c r="H204" s="64"/>
      <c r="I204" s="66"/>
      <c r="J204" s="66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 x14ac:dyDescent="0.3">
      <c r="A205" s="64"/>
      <c r="B205" s="64"/>
      <c r="C205" s="64"/>
      <c r="D205" s="64"/>
      <c r="E205" s="64"/>
      <c r="F205" s="65"/>
      <c r="G205" s="64"/>
      <c r="H205" s="64"/>
      <c r="I205" s="66"/>
      <c r="J205" s="66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 x14ac:dyDescent="0.3">
      <c r="A206" s="64"/>
      <c r="B206" s="64"/>
      <c r="C206" s="64"/>
      <c r="D206" s="64"/>
      <c r="E206" s="64"/>
      <c r="F206" s="65"/>
      <c r="G206" s="64"/>
      <c r="H206" s="64"/>
      <c r="I206" s="66"/>
      <c r="J206" s="66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 x14ac:dyDescent="0.3">
      <c r="A207" s="64"/>
      <c r="B207" s="64"/>
      <c r="C207" s="64"/>
      <c r="D207" s="64"/>
      <c r="E207" s="64"/>
      <c r="F207" s="65"/>
      <c r="G207" s="64"/>
      <c r="H207" s="64"/>
      <c r="I207" s="66"/>
      <c r="J207" s="66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 x14ac:dyDescent="0.3">
      <c r="A208" s="64"/>
      <c r="B208" s="64"/>
      <c r="C208" s="64"/>
      <c r="D208" s="64"/>
      <c r="E208" s="64"/>
      <c r="F208" s="65"/>
      <c r="G208" s="64"/>
      <c r="H208" s="64"/>
      <c r="I208" s="66"/>
      <c r="J208" s="66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 x14ac:dyDescent="0.3">
      <c r="A209" s="64"/>
      <c r="B209" s="64"/>
      <c r="C209" s="64"/>
      <c r="D209" s="64"/>
      <c r="E209" s="64"/>
      <c r="F209" s="65"/>
      <c r="G209" s="64"/>
      <c r="H209" s="64"/>
      <c r="I209" s="66"/>
      <c r="J209" s="66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 x14ac:dyDescent="0.3">
      <c r="A210" s="64"/>
      <c r="B210" s="64"/>
      <c r="C210" s="64"/>
      <c r="D210" s="64"/>
      <c r="E210" s="64"/>
      <c r="F210" s="65"/>
      <c r="G210" s="64"/>
      <c r="H210" s="64"/>
      <c r="I210" s="66"/>
      <c r="J210" s="66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 x14ac:dyDescent="0.3">
      <c r="A211" s="64"/>
      <c r="B211" s="64"/>
      <c r="C211" s="64"/>
      <c r="D211" s="64"/>
      <c r="E211" s="64"/>
      <c r="F211" s="65"/>
      <c r="G211" s="64"/>
      <c r="H211" s="64"/>
      <c r="I211" s="66"/>
      <c r="J211" s="66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 x14ac:dyDescent="0.3">
      <c r="A212" s="64"/>
      <c r="B212" s="64"/>
      <c r="C212" s="64"/>
      <c r="D212" s="64"/>
      <c r="E212" s="64"/>
      <c r="F212" s="65"/>
      <c r="G212" s="64"/>
      <c r="H212" s="64"/>
      <c r="I212" s="66"/>
      <c r="J212" s="66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 x14ac:dyDescent="0.3">
      <c r="A213" s="64"/>
      <c r="B213" s="64"/>
      <c r="C213" s="64"/>
      <c r="D213" s="64"/>
      <c r="E213" s="64"/>
      <c r="F213" s="65"/>
      <c r="G213" s="64"/>
      <c r="H213" s="64"/>
      <c r="I213" s="66"/>
      <c r="J213" s="66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 x14ac:dyDescent="0.3">
      <c r="A214" s="64"/>
      <c r="B214" s="64"/>
      <c r="C214" s="64"/>
      <c r="D214" s="64"/>
      <c r="E214" s="64"/>
      <c r="F214" s="65"/>
      <c r="G214" s="64"/>
      <c r="H214" s="64"/>
      <c r="I214" s="66"/>
      <c r="J214" s="66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 x14ac:dyDescent="0.3">
      <c r="A215" s="64"/>
      <c r="B215" s="64"/>
      <c r="C215" s="64"/>
      <c r="D215" s="64"/>
      <c r="E215" s="64"/>
      <c r="F215" s="65"/>
      <c r="G215" s="64"/>
      <c r="H215" s="64"/>
      <c r="I215" s="66"/>
      <c r="J215" s="66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 x14ac:dyDescent="0.3">
      <c r="A216" s="64"/>
      <c r="B216" s="64"/>
      <c r="C216" s="64"/>
      <c r="D216" s="64"/>
      <c r="E216" s="64"/>
      <c r="F216" s="65"/>
      <c r="G216" s="64"/>
      <c r="H216" s="64"/>
      <c r="I216" s="66"/>
      <c r="J216" s="66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 x14ac:dyDescent="0.3">
      <c r="A217" s="64"/>
      <c r="B217" s="64"/>
      <c r="C217" s="64"/>
      <c r="D217" s="64"/>
      <c r="E217" s="64"/>
      <c r="F217" s="65"/>
      <c r="G217" s="64"/>
      <c r="H217" s="64"/>
      <c r="I217" s="66"/>
      <c r="J217" s="66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 x14ac:dyDescent="0.3">
      <c r="A218" s="64"/>
      <c r="B218" s="64"/>
      <c r="C218" s="64"/>
      <c r="D218" s="64"/>
      <c r="E218" s="64"/>
      <c r="F218" s="65"/>
      <c r="G218" s="64"/>
      <c r="H218" s="64"/>
      <c r="I218" s="66"/>
      <c r="J218" s="66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 x14ac:dyDescent="0.3">
      <c r="A219" s="64"/>
      <c r="B219" s="64"/>
      <c r="C219" s="64"/>
      <c r="D219" s="64"/>
      <c r="E219" s="64"/>
      <c r="F219" s="65"/>
      <c r="G219" s="64"/>
      <c r="H219" s="64"/>
      <c r="I219" s="66"/>
      <c r="J219" s="66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 x14ac:dyDescent="0.3">
      <c r="A220" s="64"/>
      <c r="B220" s="64"/>
      <c r="C220" s="64"/>
      <c r="D220" s="64"/>
      <c r="E220" s="64"/>
      <c r="F220" s="65"/>
      <c r="G220" s="64"/>
      <c r="H220" s="64"/>
      <c r="I220" s="66"/>
      <c r="J220" s="66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 x14ac:dyDescent="0.3">
      <c r="A221" s="64"/>
      <c r="B221" s="64"/>
      <c r="C221" s="64"/>
      <c r="D221" s="64"/>
      <c r="E221" s="64"/>
      <c r="F221" s="65"/>
      <c r="G221" s="64"/>
      <c r="H221" s="64"/>
      <c r="I221" s="66"/>
      <c r="J221" s="66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 x14ac:dyDescent="0.3">
      <c r="A222" s="64"/>
      <c r="B222" s="64"/>
      <c r="C222" s="64"/>
      <c r="D222" s="64"/>
      <c r="E222" s="64"/>
      <c r="F222" s="65"/>
      <c r="G222" s="64"/>
      <c r="H222" s="64"/>
      <c r="I222" s="66"/>
      <c r="J222" s="66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 x14ac:dyDescent="0.3">
      <c r="A223" s="64"/>
      <c r="B223" s="64"/>
      <c r="C223" s="64"/>
      <c r="D223" s="64"/>
      <c r="E223" s="64"/>
      <c r="F223" s="65"/>
      <c r="G223" s="64"/>
      <c r="H223" s="64"/>
      <c r="I223" s="66"/>
      <c r="J223" s="66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 x14ac:dyDescent="0.3">
      <c r="A224" s="64"/>
      <c r="B224" s="64"/>
      <c r="C224" s="64"/>
      <c r="D224" s="64"/>
      <c r="E224" s="64"/>
      <c r="F224" s="65"/>
      <c r="G224" s="64"/>
      <c r="H224" s="64"/>
      <c r="I224" s="66"/>
      <c r="J224" s="66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 x14ac:dyDescent="0.3">
      <c r="A225" s="64"/>
      <c r="B225" s="64"/>
      <c r="C225" s="64"/>
      <c r="D225" s="64"/>
      <c r="E225" s="64"/>
      <c r="F225" s="65"/>
      <c r="G225" s="64"/>
      <c r="H225" s="64"/>
      <c r="I225" s="66"/>
      <c r="J225" s="66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 x14ac:dyDescent="0.3">
      <c r="A226" s="64"/>
      <c r="B226" s="64"/>
      <c r="C226" s="64"/>
      <c r="D226" s="64"/>
      <c r="E226" s="64"/>
      <c r="F226" s="65"/>
      <c r="G226" s="64"/>
      <c r="H226" s="64"/>
      <c r="I226" s="66"/>
      <c r="J226" s="66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 x14ac:dyDescent="0.3">
      <c r="A227" s="64"/>
      <c r="B227" s="64"/>
      <c r="C227" s="64"/>
      <c r="D227" s="64"/>
      <c r="E227" s="64"/>
      <c r="F227" s="65"/>
      <c r="G227" s="64"/>
      <c r="H227" s="64"/>
      <c r="I227" s="66"/>
      <c r="J227" s="66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 x14ac:dyDescent="0.3">
      <c r="A228" s="64"/>
      <c r="B228" s="64"/>
      <c r="C228" s="64"/>
      <c r="D228" s="64"/>
      <c r="E228" s="64"/>
      <c r="F228" s="65"/>
      <c r="G228" s="64"/>
      <c r="H228" s="64"/>
      <c r="I228" s="66"/>
      <c r="J228" s="66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 x14ac:dyDescent="0.3">
      <c r="A229" s="64"/>
      <c r="B229" s="64"/>
      <c r="C229" s="64"/>
      <c r="D229" s="64"/>
      <c r="E229" s="64"/>
      <c r="F229" s="65"/>
      <c r="G229" s="64"/>
      <c r="H229" s="64"/>
      <c r="I229" s="66"/>
      <c r="J229" s="66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 x14ac:dyDescent="0.3">
      <c r="A230" s="64"/>
      <c r="B230" s="64"/>
      <c r="C230" s="64"/>
      <c r="D230" s="64"/>
      <c r="E230" s="64"/>
      <c r="F230" s="65"/>
      <c r="G230" s="64"/>
      <c r="H230" s="64"/>
      <c r="I230" s="66"/>
      <c r="J230" s="66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 x14ac:dyDescent="0.3">
      <c r="A231" s="64"/>
      <c r="B231" s="64"/>
      <c r="C231" s="64"/>
      <c r="D231" s="64"/>
      <c r="E231" s="64"/>
      <c r="F231" s="65"/>
      <c r="G231" s="64"/>
      <c r="H231" s="64"/>
      <c r="I231" s="66"/>
      <c r="J231" s="66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 x14ac:dyDescent="0.3">
      <c r="A232" s="64"/>
      <c r="B232" s="64"/>
      <c r="C232" s="64"/>
      <c r="D232" s="64"/>
      <c r="E232" s="64"/>
      <c r="F232" s="65"/>
      <c r="G232" s="64"/>
      <c r="H232" s="64"/>
      <c r="I232" s="66"/>
      <c r="J232" s="66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 x14ac:dyDescent="0.3">
      <c r="A233" s="64"/>
      <c r="B233" s="64"/>
      <c r="C233" s="64"/>
      <c r="D233" s="64"/>
      <c r="E233" s="64"/>
      <c r="F233" s="65"/>
      <c r="G233" s="64"/>
      <c r="H233" s="64"/>
      <c r="I233" s="66"/>
      <c r="J233" s="66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 x14ac:dyDescent="0.3">
      <c r="A234" s="64"/>
      <c r="B234" s="64"/>
      <c r="C234" s="64"/>
      <c r="D234" s="64"/>
      <c r="E234" s="64"/>
      <c r="F234" s="65"/>
      <c r="G234" s="64"/>
      <c r="H234" s="64"/>
      <c r="I234" s="66"/>
      <c r="J234" s="66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 x14ac:dyDescent="0.3">
      <c r="A235" s="64"/>
      <c r="B235" s="64"/>
      <c r="C235" s="64"/>
      <c r="D235" s="64"/>
      <c r="E235" s="64"/>
      <c r="F235" s="65"/>
      <c r="G235" s="64"/>
      <c r="H235" s="64"/>
      <c r="I235" s="66"/>
      <c r="J235" s="66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 x14ac:dyDescent="0.3">
      <c r="A236" s="64"/>
      <c r="B236" s="64"/>
      <c r="C236" s="64"/>
      <c r="D236" s="64"/>
      <c r="E236" s="64"/>
      <c r="F236" s="65"/>
      <c r="G236" s="64"/>
      <c r="H236" s="64"/>
      <c r="I236" s="66"/>
      <c r="J236" s="66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 x14ac:dyDescent="0.3">
      <c r="A237" s="64"/>
      <c r="B237" s="64"/>
      <c r="C237" s="64"/>
      <c r="D237" s="64"/>
      <c r="E237" s="64"/>
      <c r="F237" s="65"/>
      <c r="G237" s="64"/>
      <c r="H237" s="64"/>
      <c r="I237" s="66"/>
      <c r="J237" s="66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 x14ac:dyDescent="0.3">
      <c r="A238" s="64"/>
      <c r="B238" s="64"/>
      <c r="C238" s="64"/>
      <c r="D238" s="64"/>
      <c r="E238" s="64"/>
      <c r="F238" s="65"/>
      <c r="G238" s="64"/>
      <c r="H238" s="64"/>
      <c r="I238" s="66"/>
      <c r="J238" s="66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 x14ac:dyDescent="0.3">
      <c r="A239" s="64"/>
      <c r="B239" s="64"/>
      <c r="C239" s="64"/>
      <c r="D239" s="64"/>
      <c r="E239" s="64"/>
      <c r="F239" s="65"/>
      <c r="G239" s="64"/>
      <c r="H239" s="64"/>
      <c r="I239" s="66"/>
      <c r="J239" s="66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 x14ac:dyDescent="0.3">
      <c r="A240" s="64"/>
      <c r="B240" s="64"/>
      <c r="C240" s="64"/>
      <c r="D240" s="64"/>
      <c r="E240" s="64"/>
      <c r="F240" s="65"/>
      <c r="G240" s="64"/>
      <c r="H240" s="64"/>
      <c r="I240" s="66"/>
      <c r="J240" s="66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 x14ac:dyDescent="0.3">
      <c r="A241" s="64"/>
      <c r="B241" s="64"/>
      <c r="C241" s="64"/>
      <c r="D241" s="64"/>
      <c r="E241" s="64"/>
      <c r="F241" s="65"/>
      <c r="G241" s="64"/>
      <c r="H241" s="64"/>
      <c r="I241" s="66"/>
      <c r="J241" s="66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 x14ac:dyDescent="0.3">
      <c r="A242" s="64"/>
      <c r="B242" s="64"/>
      <c r="C242" s="64"/>
      <c r="D242" s="64"/>
      <c r="E242" s="64"/>
      <c r="F242" s="65"/>
      <c r="G242" s="64"/>
      <c r="H242" s="64"/>
      <c r="I242" s="66"/>
      <c r="J242" s="66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 x14ac:dyDescent="0.3">
      <c r="A243" s="64"/>
      <c r="B243" s="64"/>
      <c r="C243" s="64"/>
      <c r="D243" s="64"/>
      <c r="E243" s="64"/>
      <c r="F243" s="65"/>
      <c r="G243" s="64"/>
      <c r="H243" s="64"/>
      <c r="I243" s="66"/>
      <c r="J243" s="66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 x14ac:dyDescent="0.3">
      <c r="A244" s="64"/>
      <c r="B244" s="64"/>
      <c r="C244" s="64"/>
      <c r="D244" s="64"/>
      <c r="E244" s="64"/>
      <c r="F244" s="65"/>
      <c r="G244" s="64"/>
      <c r="H244" s="64"/>
      <c r="I244" s="66"/>
      <c r="J244" s="66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 x14ac:dyDescent="0.3">
      <c r="A245" s="64"/>
      <c r="B245" s="64"/>
      <c r="C245" s="64"/>
      <c r="D245" s="64"/>
      <c r="E245" s="64"/>
      <c r="F245" s="65"/>
      <c r="G245" s="64"/>
      <c r="H245" s="64"/>
      <c r="I245" s="66"/>
      <c r="J245" s="66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 x14ac:dyDescent="0.3">
      <c r="A246" s="64"/>
      <c r="B246" s="64"/>
      <c r="C246" s="64"/>
      <c r="D246" s="64"/>
      <c r="E246" s="64"/>
      <c r="F246" s="65"/>
      <c r="G246" s="64"/>
      <c r="H246" s="64"/>
      <c r="I246" s="66"/>
      <c r="J246" s="66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 x14ac:dyDescent="0.3">
      <c r="A247" s="64"/>
      <c r="B247" s="64"/>
      <c r="C247" s="64"/>
      <c r="D247" s="64"/>
      <c r="E247" s="64"/>
      <c r="F247" s="65"/>
      <c r="G247" s="64"/>
      <c r="H247" s="64"/>
      <c r="I247" s="66"/>
      <c r="J247" s="66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 x14ac:dyDescent="0.3">
      <c r="A248" s="64"/>
      <c r="B248" s="64"/>
      <c r="C248" s="64"/>
      <c r="D248" s="64"/>
      <c r="E248" s="64"/>
      <c r="F248" s="65"/>
      <c r="G248" s="64"/>
      <c r="H248" s="64"/>
      <c r="I248" s="66"/>
      <c r="J248" s="66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 x14ac:dyDescent="0.3">
      <c r="A249" s="64"/>
      <c r="B249" s="64"/>
      <c r="C249" s="64"/>
      <c r="D249" s="64"/>
      <c r="E249" s="64"/>
      <c r="F249" s="65"/>
      <c r="G249" s="64"/>
      <c r="H249" s="64"/>
      <c r="I249" s="66"/>
      <c r="J249" s="66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 x14ac:dyDescent="0.3">
      <c r="A250" s="64"/>
      <c r="B250" s="64"/>
      <c r="C250" s="64"/>
      <c r="D250" s="64"/>
      <c r="E250" s="64"/>
      <c r="F250" s="65"/>
      <c r="G250" s="64"/>
      <c r="H250" s="64"/>
      <c r="I250" s="66"/>
      <c r="J250" s="66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 x14ac:dyDescent="0.3">
      <c r="A251" s="64"/>
      <c r="B251" s="64"/>
      <c r="C251" s="64"/>
      <c r="D251" s="64"/>
      <c r="E251" s="64"/>
      <c r="F251" s="65"/>
      <c r="G251" s="64"/>
      <c r="H251" s="64"/>
      <c r="I251" s="66"/>
      <c r="J251" s="66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 x14ac:dyDescent="0.3">
      <c r="A252" s="64"/>
      <c r="B252" s="64"/>
      <c r="C252" s="64"/>
      <c r="D252" s="64"/>
      <c r="E252" s="64"/>
      <c r="F252" s="65"/>
      <c r="G252" s="64"/>
      <c r="H252" s="64"/>
      <c r="I252" s="66"/>
      <c r="J252" s="66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 x14ac:dyDescent="0.3">
      <c r="A253" s="64"/>
      <c r="B253" s="64"/>
      <c r="C253" s="64"/>
      <c r="D253" s="64"/>
      <c r="E253" s="64"/>
      <c r="F253" s="65"/>
      <c r="G253" s="64"/>
      <c r="H253" s="64"/>
      <c r="I253" s="66"/>
      <c r="J253" s="66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 x14ac:dyDescent="0.3">
      <c r="A254" s="64"/>
      <c r="B254" s="64"/>
      <c r="C254" s="64"/>
      <c r="D254" s="64"/>
      <c r="E254" s="64"/>
      <c r="F254" s="65"/>
      <c r="G254" s="64"/>
      <c r="H254" s="64"/>
      <c r="I254" s="66"/>
      <c r="J254" s="66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 x14ac:dyDescent="0.3">
      <c r="A255" s="64"/>
      <c r="B255" s="64"/>
      <c r="C255" s="64"/>
      <c r="D255" s="64"/>
      <c r="E255" s="64"/>
      <c r="F255" s="65"/>
      <c r="G255" s="64"/>
      <c r="H255" s="64"/>
      <c r="I255" s="66"/>
      <c r="J255" s="66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 x14ac:dyDescent="0.3">
      <c r="A256" s="64"/>
      <c r="B256" s="64"/>
      <c r="C256" s="64"/>
      <c r="D256" s="64"/>
      <c r="E256" s="64"/>
      <c r="F256" s="65"/>
      <c r="G256" s="64"/>
      <c r="H256" s="64"/>
      <c r="I256" s="66"/>
      <c r="J256" s="66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 x14ac:dyDescent="0.3">
      <c r="A257" s="64"/>
      <c r="B257" s="64"/>
      <c r="C257" s="64"/>
      <c r="D257" s="64"/>
      <c r="E257" s="64"/>
      <c r="F257" s="65"/>
      <c r="G257" s="64"/>
      <c r="H257" s="64"/>
      <c r="I257" s="66"/>
      <c r="J257" s="66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 x14ac:dyDescent="0.3">
      <c r="A258" s="64"/>
      <c r="B258" s="64"/>
      <c r="C258" s="64"/>
      <c r="D258" s="64"/>
      <c r="E258" s="64"/>
      <c r="F258" s="65"/>
      <c r="G258" s="64"/>
      <c r="H258" s="64"/>
      <c r="I258" s="66"/>
      <c r="J258" s="66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 x14ac:dyDescent="0.3">
      <c r="A259" s="64"/>
      <c r="B259" s="64"/>
      <c r="C259" s="64"/>
      <c r="D259" s="64"/>
      <c r="E259" s="64"/>
      <c r="F259" s="65"/>
      <c r="G259" s="64"/>
      <c r="H259" s="64"/>
      <c r="I259" s="66"/>
      <c r="J259" s="66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 x14ac:dyDescent="0.3">
      <c r="A260" s="64"/>
      <c r="B260" s="64"/>
      <c r="C260" s="64"/>
      <c r="D260" s="64"/>
      <c r="E260" s="64"/>
      <c r="F260" s="65"/>
      <c r="G260" s="64"/>
      <c r="H260" s="64"/>
      <c r="I260" s="66"/>
      <c r="J260" s="66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 x14ac:dyDescent="0.3">
      <c r="A261" s="64"/>
      <c r="B261" s="64"/>
      <c r="C261" s="64"/>
      <c r="D261" s="64"/>
      <c r="E261" s="64"/>
      <c r="F261" s="65"/>
      <c r="G261" s="64"/>
      <c r="H261" s="64"/>
      <c r="I261" s="66"/>
      <c r="J261" s="66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 x14ac:dyDescent="0.3">
      <c r="A262" s="64"/>
      <c r="B262" s="64"/>
      <c r="C262" s="64"/>
      <c r="D262" s="64"/>
      <c r="E262" s="64"/>
      <c r="F262" s="65"/>
      <c r="G262" s="64"/>
      <c r="H262" s="64"/>
      <c r="I262" s="66"/>
      <c r="J262" s="66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 x14ac:dyDescent="0.3">
      <c r="A263" s="64"/>
      <c r="B263" s="64"/>
      <c r="C263" s="64"/>
      <c r="D263" s="64"/>
      <c r="E263" s="64"/>
      <c r="F263" s="65"/>
      <c r="G263" s="64"/>
      <c r="H263" s="64"/>
      <c r="I263" s="66"/>
      <c r="J263" s="66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 x14ac:dyDescent="0.3">
      <c r="A264" s="64"/>
      <c r="B264" s="64"/>
      <c r="C264" s="64"/>
      <c r="D264" s="64"/>
      <c r="E264" s="64"/>
      <c r="F264" s="65"/>
      <c r="G264" s="64"/>
      <c r="H264" s="64"/>
      <c r="I264" s="66"/>
      <c r="J264" s="66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 x14ac:dyDescent="0.3">
      <c r="A265" s="64"/>
      <c r="B265" s="64"/>
      <c r="C265" s="64"/>
      <c r="D265" s="64"/>
      <c r="E265" s="64"/>
      <c r="F265" s="65"/>
      <c r="G265" s="64"/>
      <c r="H265" s="64"/>
      <c r="I265" s="66"/>
      <c r="J265" s="66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 x14ac:dyDescent="0.3">
      <c r="A266" s="64"/>
      <c r="B266" s="64"/>
      <c r="C266" s="64"/>
      <c r="D266" s="64"/>
      <c r="E266" s="64"/>
      <c r="F266" s="65"/>
      <c r="G266" s="64"/>
      <c r="H266" s="64"/>
      <c r="I266" s="66"/>
      <c r="J266" s="66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 x14ac:dyDescent="0.3">
      <c r="A267" s="64"/>
      <c r="B267" s="64"/>
      <c r="C267" s="64"/>
      <c r="D267" s="64"/>
      <c r="E267" s="64"/>
      <c r="F267" s="65"/>
      <c r="G267" s="64"/>
      <c r="H267" s="64"/>
      <c r="I267" s="66"/>
      <c r="J267" s="66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 x14ac:dyDescent="0.3">
      <c r="A268" s="64"/>
      <c r="B268" s="64"/>
      <c r="C268" s="64"/>
      <c r="D268" s="64"/>
      <c r="E268" s="64"/>
      <c r="F268" s="65"/>
      <c r="G268" s="64"/>
      <c r="H268" s="64"/>
      <c r="I268" s="66"/>
      <c r="J268" s="66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 x14ac:dyDescent="0.3">
      <c r="A269" s="64"/>
      <c r="B269" s="64"/>
      <c r="C269" s="64"/>
      <c r="D269" s="64"/>
      <c r="E269" s="64"/>
      <c r="F269" s="65"/>
      <c r="G269" s="64"/>
      <c r="H269" s="64"/>
      <c r="I269" s="66"/>
      <c r="J269" s="66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 x14ac:dyDescent="0.3">
      <c r="A270" s="64"/>
      <c r="B270" s="64"/>
      <c r="C270" s="64"/>
      <c r="D270" s="64"/>
      <c r="E270" s="64"/>
      <c r="F270" s="65"/>
      <c r="G270" s="64"/>
      <c r="H270" s="64"/>
      <c r="I270" s="66"/>
      <c r="J270" s="66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 x14ac:dyDescent="0.3">
      <c r="A271" s="64"/>
      <c r="B271" s="64"/>
      <c r="C271" s="64"/>
      <c r="D271" s="64"/>
      <c r="E271" s="64"/>
      <c r="F271" s="65"/>
      <c r="G271" s="64"/>
      <c r="H271" s="64"/>
      <c r="I271" s="66"/>
      <c r="J271" s="66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 x14ac:dyDescent="0.3">
      <c r="A272" s="64"/>
      <c r="B272" s="64"/>
      <c r="C272" s="64"/>
      <c r="D272" s="64"/>
      <c r="E272" s="64"/>
      <c r="F272" s="65"/>
      <c r="G272" s="64"/>
      <c r="H272" s="64"/>
      <c r="I272" s="66"/>
      <c r="J272" s="66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 x14ac:dyDescent="0.3">
      <c r="A273" s="64"/>
      <c r="B273" s="64"/>
      <c r="C273" s="64"/>
      <c r="D273" s="64"/>
      <c r="E273" s="64"/>
      <c r="F273" s="65"/>
      <c r="G273" s="64"/>
      <c r="H273" s="64"/>
      <c r="I273" s="66"/>
      <c r="J273" s="66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 x14ac:dyDescent="0.3">
      <c r="A274" s="64"/>
      <c r="B274" s="64"/>
      <c r="C274" s="64"/>
      <c r="D274" s="64"/>
      <c r="E274" s="64"/>
      <c r="F274" s="65"/>
      <c r="G274" s="64"/>
      <c r="H274" s="64"/>
      <c r="I274" s="66"/>
      <c r="J274" s="66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 x14ac:dyDescent="0.3">
      <c r="A275" s="64"/>
      <c r="B275" s="64"/>
      <c r="C275" s="64"/>
      <c r="D275" s="64"/>
      <c r="E275" s="64"/>
      <c r="F275" s="65"/>
      <c r="G275" s="64"/>
      <c r="H275" s="64"/>
      <c r="I275" s="66"/>
      <c r="J275" s="66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 x14ac:dyDescent="0.3">
      <c r="A276" s="64"/>
      <c r="B276" s="64"/>
      <c r="C276" s="64"/>
      <c r="D276" s="64"/>
      <c r="E276" s="64"/>
      <c r="F276" s="65"/>
      <c r="G276" s="64"/>
      <c r="H276" s="64"/>
      <c r="I276" s="66"/>
      <c r="J276" s="66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 x14ac:dyDescent="0.3">
      <c r="A277" s="64"/>
      <c r="B277" s="64"/>
      <c r="C277" s="64"/>
      <c r="D277" s="64"/>
      <c r="E277" s="64"/>
      <c r="F277" s="65"/>
      <c r="G277" s="64"/>
      <c r="H277" s="64"/>
      <c r="I277" s="66"/>
      <c r="J277" s="66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 x14ac:dyDescent="0.3">
      <c r="A278" s="64"/>
      <c r="B278" s="64"/>
      <c r="C278" s="64"/>
      <c r="D278" s="64"/>
      <c r="E278" s="64"/>
      <c r="F278" s="65"/>
      <c r="G278" s="64"/>
      <c r="H278" s="64"/>
      <c r="I278" s="66"/>
      <c r="J278" s="66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 x14ac:dyDescent="0.3">
      <c r="A279" s="64"/>
      <c r="B279" s="64"/>
      <c r="C279" s="64"/>
      <c r="D279" s="64"/>
      <c r="E279" s="64"/>
      <c r="F279" s="65"/>
      <c r="G279" s="64"/>
      <c r="H279" s="64"/>
      <c r="I279" s="66"/>
      <c r="J279" s="66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 x14ac:dyDescent="0.3">
      <c r="A280" s="64"/>
      <c r="B280" s="64"/>
      <c r="C280" s="64"/>
      <c r="D280" s="64"/>
      <c r="E280" s="64"/>
      <c r="F280" s="65"/>
      <c r="G280" s="64"/>
      <c r="H280" s="64"/>
      <c r="I280" s="66"/>
      <c r="J280" s="66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 x14ac:dyDescent="0.3">
      <c r="A281" s="64"/>
      <c r="B281" s="64"/>
      <c r="C281" s="64"/>
      <c r="D281" s="64"/>
      <c r="E281" s="64"/>
      <c r="F281" s="65"/>
      <c r="G281" s="64"/>
      <c r="H281" s="64"/>
      <c r="I281" s="66"/>
      <c r="J281" s="66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 x14ac:dyDescent="0.3">
      <c r="A282" s="64"/>
      <c r="B282" s="64"/>
      <c r="C282" s="64"/>
      <c r="D282" s="64"/>
      <c r="E282" s="64"/>
      <c r="F282" s="65"/>
      <c r="G282" s="64"/>
      <c r="H282" s="64"/>
      <c r="I282" s="66"/>
      <c r="J282" s="66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 x14ac:dyDescent="0.3">
      <c r="A283" s="64"/>
      <c r="B283" s="64"/>
      <c r="C283" s="64"/>
      <c r="D283" s="64"/>
      <c r="E283" s="64"/>
      <c r="F283" s="65"/>
      <c r="G283" s="64"/>
      <c r="H283" s="64"/>
      <c r="I283" s="66"/>
      <c r="J283" s="66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 x14ac:dyDescent="0.3">
      <c r="A284" s="64"/>
      <c r="B284" s="64"/>
      <c r="C284" s="64"/>
      <c r="D284" s="64"/>
      <c r="E284" s="64"/>
      <c r="F284" s="65"/>
      <c r="G284" s="64"/>
      <c r="H284" s="64"/>
      <c r="I284" s="66"/>
      <c r="J284" s="66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 x14ac:dyDescent="0.3">
      <c r="A285" s="64"/>
      <c r="B285" s="64"/>
      <c r="C285" s="64"/>
      <c r="D285" s="64"/>
      <c r="E285" s="64"/>
      <c r="F285" s="65"/>
      <c r="G285" s="64"/>
      <c r="H285" s="64"/>
      <c r="I285" s="66"/>
      <c r="J285" s="66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 x14ac:dyDescent="0.3">
      <c r="A286" s="64"/>
      <c r="B286" s="64"/>
      <c r="C286" s="64"/>
      <c r="D286" s="64"/>
      <c r="E286" s="64"/>
      <c r="F286" s="65"/>
      <c r="G286" s="64"/>
      <c r="H286" s="64"/>
      <c r="I286" s="66"/>
      <c r="J286" s="66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 x14ac:dyDescent="0.3">
      <c r="A287" s="64"/>
      <c r="B287" s="64"/>
      <c r="C287" s="64"/>
      <c r="D287" s="64"/>
      <c r="E287" s="64"/>
      <c r="F287" s="65"/>
      <c r="G287" s="64"/>
      <c r="H287" s="64"/>
      <c r="I287" s="66"/>
      <c r="J287" s="66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 x14ac:dyDescent="0.3">
      <c r="A288" s="64"/>
      <c r="B288" s="64"/>
      <c r="C288" s="64"/>
      <c r="D288" s="64"/>
      <c r="E288" s="64"/>
      <c r="F288" s="65"/>
      <c r="G288" s="64"/>
      <c r="H288" s="64"/>
      <c r="I288" s="66"/>
      <c r="J288" s="66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 x14ac:dyDescent="0.3">
      <c r="A289" s="64"/>
      <c r="B289" s="64"/>
      <c r="C289" s="64"/>
      <c r="D289" s="64"/>
      <c r="E289" s="64"/>
      <c r="F289" s="65"/>
      <c r="G289" s="64"/>
      <c r="H289" s="64"/>
      <c r="I289" s="66"/>
      <c r="J289" s="66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 x14ac:dyDescent="0.3">
      <c r="A290" s="64"/>
      <c r="B290" s="64"/>
      <c r="C290" s="64"/>
      <c r="D290" s="64"/>
      <c r="E290" s="64"/>
      <c r="F290" s="65"/>
      <c r="G290" s="64"/>
      <c r="H290" s="64"/>
      <c r="I290" s="66"/>
      <c r="J290" s="66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 x14ac:dyDescent="0.3">
      <c r="A291" s="64"/>
      <c r="B291" s="64"/>
      <c r="C291" s="64"/>
      <c r="D291" s="64"/>
      <c r="E291" s="64"/>
      <c r="F291" s="65"/>
      <c r="G291" s="64"/>
      <c r="H291" s="64"/>
      <c r="I291" s="66"/>
      <c r="J291" s="66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 x14ac:dyDescent="0.3">
      <c r="A292" s="64"/>
      <c r="B292" s="64"/>
      <c r="C292" s="64"/>
      <c r="D292" s="64"/>
      <c r="E292" s="64"/>
      <c r="F292" s="65"/>
      <c r="G292" s="64"/>
      <c r="H292" s="64"/>
      <c r="I292" s="66"/>
      <c r="J292" s="66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 x14ac:dyDescent="0.3">
      <c r="A293" s="64"/>
      <c r="B293" s="64"/>
      <c r="C293" s="64"/>
      <c r="D293" s="64"/>
      <c r="E293" s="64"/>
      <c r="F293" s="65"/>
      <c r="G293" s="64"/>
      <c r="H293" s="64"/>
      <c r="I293" s="66"/>
      <c r="J293" s="66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 x14ac:dyDescent="0.3">
      <c r="A294" s="64"/>
      <c r="B294" s="64"/>
      <c r="C294" s="64"/>
      <c r="D294" s="64"/>
      <c r="E294" s="64"/>
      <c r="F294" s="65"/>
      <c r="G294" s="64"/>
      <c r="H294" s="64"/>
      <c r="I294" s="66"/>
      <c r="J294" s="66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 x14ac:dyDescent="0.3">
      <c r="A295" s="64"/>
      <c r="B295" s="64"/>
      <c r="C295" s="64"/>
      <c r="D295" s="64"/>
      <c r="E295" s="64"/>
      <c r="F295" s="65"/>
      <c r="G295" s="64"/>
      <c r="H295" s="64"/>
      <c r="I295" s="66"/>
      <c r="J295" s="66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 x14ac:dyDescent="0.3">
      <c r="A296" s="64"/>
      <c r="B296" s="64"/>
      <c r="C296" s="64"/>
      <c r="D296" s="64"/>
      <c r="E296" s="64"/>
      <c r="F296" s="65"/>
      <c r="G296" s="64"/>
      <c r="H296" s="64"/>
      <c r="I296" s="66"/>
      <c r="J296" s="66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 x14ac:dyDescent="0.3">
      <c r="A297" s="64"/>
      <c r="B297" s="64"/>
      <c r="C297" s="64"/>
      <c r="D297" s="64"/>
      <c r="E297" s="64"/>
      <c r="F297" s="65"/>
      <c r="G297" s="64"/>
      <c r="H297" s="64"/>
      <c r="I297" s="66"/>
      <c r="J297" s="66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 x14ac:dyDescent="0.3">
      <c r="A298" s="64"/>
      <c r="B298" s="64"/>
      <c r="C298" s="64"/>
      <c r="D298" s="64"/>
      <c r="E298" s="64"/>
      <c r="F298" s="65"/>
      <c r="G298" s="64"/>
      <c r="H298" s="64"/>
      <c r="I298" s="66"/>
      <c r="J298" s="66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 x14ac:dyDescent="0.3">
      <c r="A299" s="64"/>
      <c r="B299" s="64"/>
      <c r="C299" s="64"/>
      <c r="D299" s="64"/>
      <c r="E299" s="64"/>
      <c r="F299" s="65"/>
      <c r="G299" s="64"/>
      <c r="H299" s="64"/>
      <c r="I299" s="66"/>
      <c r="J299" s="66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 x14ac:dyDescent="0.3">
      <c r="A300" s="64"/>
      <c r="B300" s="64"/>
      <c r="C300" s="64"/>
      <c r="D300" s="64"/>
      <c r="E300" s="64"/>
      <c r="F300" s="65"/>
      <c r="G300" s="64"/>
      <c r="H300" s="64"/>
      <c r="I300" s="66"/>
      <c r="J300" s="66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 x14ac:dyDescent="0.3">
      <c r="A301" s="64"/>
      <c r="B301" s="64"/>
      <c r="C301" s="64"/>
      <c r="D301" s="64"/>
      <c r="E301" s="64"/>
      <c r="F301" s="65"/>
      <c r="G301" s="64"/>
      <c r="H301" s="64"/>
      <c r="I301" s="66"/>
      <c r="J301" s="66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 x14ac:dyDescent="0.3">
      <c r="A302" s="64"/>
      <c r="B302" s="64"/>
      <c r="C302" s="64"/>
      <c r="D302" s="64"/>
      <c r="E302" s="64"/>
      <c r="F302" s="65"/>
      <c r="G302" s="64"/>
      <c r="H302" s="64"/>
      <c r="I302" s="66"/>
      <c r="J302" s="66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 x14ac:dyDescent="0.3">
      <c r="A303" s="64"/>
      <c r="B303" s="64"/>
      <c r="C303" s="64"/>
      <c r="D303" s="64"/>
      <c r="E303" s="64"/>
      <c r="F303" s="65"/>
      <c r="G303" s="64"/>
      <c r="H303" s="64"/>
      <c r="I303" s="66"/>
      <c r="J303" s="66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 x14ac:dyDescent="0.3">
      <c r="A304" s="64"/>
      <c r="B304" s="64"/>
      <c r="C304" s="64"/>
      <c r="D304" s="64"/>
      <c r="E304" s="64"/>
      <c r="F304" s="65"/>
      <c r="G304" s="64"/>
      <c r="H304" s="64"/>
      <c r="I304" s="66"/>
      <c r="J304" s="66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 x14ac:dyDescent="0.3">
      <c r="A305" s="64"/>
      <c r="B305" s="64"/>
      <c r="C305" s="64"/>
      <c r="D305" s="64"/>
      <c r="E305" s="64"/>
      <c r="F305" s="65"/>
      <c r="G305" s="64"/>
      <c r="H305" s="64"/>
      <c r="I305" s="66"/>
      <c r="J305" s="66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 x14ac:dyDescent="0.3">
      <c r="A306" s="64"/>
      <c r="B306" s="64"/>
      <c r="C306" s="64"/>
      <c r="D306" s="64"/>
      <c r="E306" s="64"/>
      <c r="F306" s="65"/>
      <c r="G306" s="64"/>
      <c r="H306" s="64"/>
      <c r="I306" s="66"/>
      <c r="J306" s="66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 x14ac:dyDescent="0.3">
      <c r="A307" s="64"/>
      <c r="B307" s="64"/>
      <c r="C307" s="64"/>
      <c r="D307" s="64"/>
      <c r="E307" s="64"/>
      <c r="F307" s="65"/>
      <c r="G307" s="64"/>
      <c r="H307" s="64"/>
      <c r="I307" s="66"/>
      <c r="J307" s="66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 x14ac:dyDescent="0.3">
      <c r="A308" s="64"/>
      <c r="B308" s="64"/>
      <c r="C308" s="64"/>
      <c r="D308" s="64"/>
      <c r="E308" s="64"/>
      <c r="F308" s="65"/>
      <c r="G308" s="64"/>
      <c r="H308" s="64"/>
      <c r="I308" s="66"/>
      <c r="J308" s="66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 x14ac:dyDescent="0.3">
      <c r="A309" s="64"/>
      <c r="B309" s="64"/>
      <c r="C309" s="64"/>
      <c r="D309" s="64"/>
      <c r="E309" s="64"/>
      <c r="F309" s="65"/>
      <c r="G309" s="64"/>
      <c r="H309" s="64"/>
      <c r="I309" s="66"/>
      <c r="J309" s="66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 x14ac:dyDescent="0.3">
      <c r="A310" s="64"/>
      <c r="B310" s="64"/>
      <c r="C310" s="64"/>
      <c r="D310" s="64"/>
      <c r="E310" s="64"/>
      <c r="F310" s="65"/>
      <c r="G310" s="64"/>
      <c r="H310" s="64"/>
      <c r="I310" s="66"/>
      <c r="J310" s="66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 x14ac:dyDescent="0.3">
      <c r="A311" s="64"/>
      <c r="B311" s="64"/>
      <c r="C311" s="64"/>
      <c r="D311" s="64"/>
      <c r="E311" s="64"/>
      <c r="F311" s="65"/>
      <c r="G311" s="64"/>
      <c r="H311" s="64"/>
      <c r="I311" s="66"/>
      <c r="J311" s="66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 x14ac:dyDescent="0.3">
      <c r="A312" s="64"/>
      <c r="B312" s="64"/>
      <c r="C312" s="64"/>
      <c r="D312" s="64"/>
      <c r="E312" s="64"/>
      <c r="F312" s="65"/>
      <c r="G312" s="64"/>
      <c r="H312" s="64"/>
      <c r="I312" s="66"/>
      <c r="J312" s="66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 x14ac:dyDescent="0.3">
      <c r="A313" s="64"/>
      <c r="B313" s="64"/>
      <c r="C313" s="64"/>
      <c r="D313" s="64"/>
      <c r="E313" s="64"/>
      <c r="F313" s="65"/>
      <c r="G313" s="64"/>
      <c r="H313" s="64"/>
      <c r="I313" s="66"/>
      <c r="J313" s="66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 x14ac:dyDescent="0.3">
      <c r="A314" s="64"/>
      <c r="B314" s="64"/>
      <c r="C314" s="64"/>
      <c r="D314" s="64"/>
      <c r="E314" s="64"/>
      <c r="F314" s="65"/>
      <c r="G314" s="64"/>
      <c r="H314" s="64"/>
      <c r="I314" s="66"/>
      <c r="J314" s="66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 x14ac:dyDescent="0.3">
      <c r="A315" s="64"/>
      <c r="B315" s="64"/>
      <c r="C315" s="64"/>
      <c r="D315" s="64"/>
      <c r="E315" s="64"/>
      <c r="F315" s="65"/>
      <c r="G315" s="64"/>
      <c r="H315" s="64"/>
      <c r="I315" s="66"/>
      <c r="J315" s="66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 x14ac:dyDescent="0.3">
      <c r="A316" s="64"/>
      <c r="B316" s="64"/>
      <c r="C316" s="64"/>
      <c r="D316" s="64"/>
      <c r="E316" s="64"/>
      <c r="F316" s="65"/>
      <c r="G316" s="64"/>
      <c r="H316" s="64"/>
      <c r="I316" s="66"/>
      <c r="J316" s="66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 x14ac:dyDescent="0.3">
      <c r="A317" s="64"/>
      <c r="B317" s="64"/>
      <c r="C317" s="64"/>
      <c r="D317" s="64"/>
      <c r="E317" s="64"/>
      <c r="F317" s="65"/>
      <c r="G317" s="64"/>
      <c r="H317" s="64"/>
      <c r="I317" s="66"/>
      <c r="J317" s="66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 x14ac:dyDescent="0.3">
      <c r="A318" s="64"/>
      <c r="B318" s="64"/>
      <c r="C318" s="64"/>
      <c r="D318" s="64"/>
      <c r="E318" s="64"/>
      <c r="F318" s="65"/>
      <c r="G318" s="64"/>
      <c r="H318" s="64"/>
      <c r="I318" s="66"/>
      <c r="J318" s="66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 x14ac:dyDescent="0.3">
      <c r="A319" s="64"/>
      <c r="B319" s="64"/>
      <c r="C319" s="64"/>
      <c r="D319" s="64"/>
      <c r="E319" s="64"/>
      <c r="F319" s="65"/>
      <c r="G319" s="64"/>
      <c r="H319" s="64"/>
      <c r="I319" s="66"/>
      <c r="J319" s="66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 x14ac:dyDescent="0.3">
      <c r="A320" s="64"/>
      <c r="B320" s="64"/>
      <c r="C320" s="64"/>
      <c r="D320" s="64"/>
      <c r="E320" s="64"/>
      <c r="F320" s="65"/>
      <c r="G320" s="64"/>
      <c r="H320" s="64"/>
      <c r="I320" s="66"/>
      <c r="J320" s="66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 x14ac:dyDescent="0.3">
      <c r="A321" s="64"/>
      <c r="B321" s="64"/>
      <c r="C321" s="64"/>
      <c r="D321" s="64"/>
      <c r="E321" s="64"/>
      <c r="F321" s="65"/>
      <c r="G321" s="64"/>
      <c r="H321" s="64"/>
      <c r="I321" s="66"/>
      <c r="J321" s="66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 x14ac:dyDescent="0.3">
      <c r="A322" s="64"/>
      <c r="B322" s="64"/>
      <c r="C322" s="64"/>
      <c r="D322" s="64"/>
      <c r="E322" s="64"/>
      <c r="F322" s="65"/>
      <c r="G322" s="64"/>
      <c r="H322" s="64"/>
      <c r="I322" s="66"/>
      <c r="J322" s="66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 x14ac:dyDescent="0.3">
      <c r="A323" s="64"/>
      <c r="B323" s="64"/>
      <c r="C323" s="64"/>
      <c r="D323" s="64"/>
      <c r="E323" s="64"/>
      <c r="F323" s="65"/>
      <c r="G323" s="64"/>
      <c r="H323" s="64"/>
      <c r="I323" s="66"/>
      <c r="J323" s="66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 x14ac:dyDescent="0.3">
      <c r="A324" s="64"/>
      <c r="B324" s="64"/>
      <c r="C324" s="64"/>
      <c r="D324" s="64"/>
      <c r="E324" s="64"/>
      <c r="F324" s="65"/>
      <c r="G324" s="64"/>
      <c r="H324" s="64"/>
      <c r="I324" s="66"/>
      <c r="J324" s="66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 x14ac:dyDescent="0.3">
      <c r="A325" s="64"/>
      <c r="B325" s="64"/>
      <c r="C325" s="64"/>
      <c r="D325" s="64"/>
      <c r="E325" s="64"/>
      <c r="F325" s="65"/>
      <c r="G325" s="64"/>
      <c r="H325" s="64"/>
      <c r="I325" s="66"/>
      <c r="J325" s="66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 x14ac:dyDescent="0.3">
      <c r="A326" s="64"/>
      <c r="B326" s="64"/>
      <c r="C326" s="64"/>
      <c r="D326" s="64"/>
      <c r="E326" s="64"/>
      <c r="F326" s="65"/>
      <c r="G326" s="64"/>
      <c r="H326" s="64"/>
      <c r="I326" s="66"/>
      <c r="J326" s="66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 x14ac:dyDescent="0.3">
      <c r="A327" s="64"/>
      <c r="B327" s="64"/>
      <c r="C327" s="64"/>
      <c r="D327" s="64"/>
      <c r="E327" s="64"/>
      <c r="F327" s="65"/>
      <c r="G327" s="64"/>
      <c r="H327" s="64"/>
      <c r="I327" s="66"/>
      <c r="J327" s="66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 x14ac:dyDescent="0.3">
      <c r="A328" s="64"/>
      <c r="B328" s="64"/>
      <c r="C328" s="64"/>
      <c r="D328" s="64"/>
      <c r="E328" s="64"/>
      <c r="F328" s="65"/>
      <c r="G328" s="64"/>
      <c r="H328" s="64"/>
      <c r="I328" s="66"/>
      <c r="J328" s="66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 x14ac:dyDescent="0.3">
      <c r="A329" s="64"/>
      <c r="B329" s="64"/>
      <c r="C329" s="64"/>
      <c r="D329" s="64"/>
      <c r="E329" s="64"/>
      <c r="F329" s="65"/>
      <c r="G329" s="64"/>
      <c r="H329" s="64"/>
      <c r="I329" s="66"/>
      <c r="J329" s="66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 x14ac:dyDescent="0.3">
      <c r="A330" s="64"/>
      <c r="B330" s="64"/>
      <c r="C330" s="64"/>
      <c r="D330" s="64"/>
      <c r="E330" s="64"/>
      <c r="F330" s="65"/>
      <c r="G330" s="64"/>
      <c r="H330" s="64"/>
      <c r="I330" s="66"/>
      <c r="J330" s="66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 x14ac:dyDescent="0.3">
      <c r="A331" s="64"/>
      <c r="B331" s="64"/>
      <c r="C331" s="64"/>
      <c r="D331" s="64"/>
      <c r="E331" s="64"/>
      <c r="F331" s="65"/>
      <c r="G331" s="64"/>
      <c r="H331" s="64"/>
      <c r="I331" s="66"/>
      <c r="J331" s="66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 x14ac:dyDescent="0.3">
      <c r="A332" s="64"/>
      <c r="B332" s="64"/>
      <c r="C332" s="64"/>
      <c r="D332" s="64"/>
      <c r="E332" s="64"/>
      <c r="F332" s="65"/>
      <c r="G332" s="64"/>
      <c r="H332" s="64"/>
      <c r="I332" s="66"/>
      <c r="J332" s="66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 x14ac:dyDescent="0.3">
      <c r="A333" s="64"/>
      <c r="B333" s="64"/>
      <c r="C333" s="64"/>
      <c r="D333" s="64"/>
      <c r="E333" s="64"/>
      <c r="F333" s="65"/>
      <c r="G333" s="64"/>
      <c r="H333" s="64"/>
      <c r="I333" s="66"/>
      <c r="J333" s="66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 x14ac:dyDescent="0.3">
      <c r="A334" s="64"/>
      <c r="B334" s="64"/>
      <c r="C334" s="64"/>
      <c r="D334" s="64"/>
      <c r="E334" s="64"/>
      <c r="F334" s="65"/>
      <c r="G334" s="64"/>
      <c r="H334" s="64"/>
      <c r="I334" s="66"/>
      <c r="J334" s="66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 x14ac:dyDescent="0.3">
      <c r="A335" s="64"/>
      <c r="B335" s="64"/>
      <c r="C335" s="64"/>
      <c r="D335" s="64"/>
      <c r="E335" s="64"/>
      <c r="F335" s="65"/>
      <c r="G335" s="64"/>
      <c r="H335" s="64"/>
      <c r="I335" s="66"/>
      <c r="J335" s="66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 x14ac:dyDescent="0.3">
      <c r="A336" s="64"/>
      <c r="B336" s="64"/>
      <c r="C336" s="64"/>
      <c r="D336" s="64"/>
      <c r="E336" s="64"/>
      <c r="F336" s="65"/>
      <c r="G336" s="64"/>
      <c r="H336" s="64"/>
      <c r="I336" s="66"/>
      <c r="J336" s="66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 x14ac:dyDescent="0.3">
      <c r="A337" s="64"/>
      <c r="B337" s="64"/>
      <c r="C337" s="64"/>
      <c r="D337" s="64"/>
      <c r="E337" s="64"/>
      <c r="F337" s="65"/>
      <c r="G337" s="64"/>
      <c r="H337" s="64"/>
      <c r="I337" s="66"/>
      <c r="J337" s="66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 x14ac:dyDescent="0.3">
      <c r="A338" s="64"/>
      <c r="B338" s="64"/>
      <c r="C338" s="64"/>
      <c r="D338" s="64"/>
      <c r="E338" s="64"/>
      <c r="F338" s="65"/>
      <c r="G338" s="64"/>
      <c r="H338" s="64"/>
      <c r="I338" s="66"/>
      <c r="J338" s="66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 x14ac:dyDescent="0.3">
      <c r="A339" s="64"/>
      <c r="B339" s="64"/>
      <c r="C339" s="64"/>
      <c r="D339" s="64"/>
      <c r="E339" s="64"/>
      <c r="F339" s="65"/>
      <c r="G339" s="64"/>
      <c r="H339" s="64"/>
      <c r="I339" s="66"/>
      <c r="J339" s="66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 x14ac:dyDescent="0.3">
      <c r="A340" s="64"/>
      <c r="B340" s="64"/>
      <c r="C340" s="64"/>
      <c r="D340" s="64"/>
      <c r="E340" s="64"/>
      <c r="F340" s="65"/>
      <c r="G340" s="64"/>
      <c r="H340" s="64"/>
      <c r="I340" s="66"/>
      <c r="J340" s="66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 x14ac:dyDescent="0.3">
      <c r="A341" s="64"/>
      <c r="B341" s="64"/>
      <c r="C341" s="64"/>
      <c r="D341" s="64"/>
      <c r="E341" s="64"/>
      <c r="F341" s="65"/>
      <c r="G341" s="64"/>
      <c r="H341" s="64"/>
      <c r="I341" s="66"/>
      <c r="J341" s="66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 x14ac:dyDescent="0.3">
      <c r="A342" s="64"/>
      <c r="B342" s="64"/>
      <c r="C342" s="64"/>
      <c r="D342" s="64"/>
      <c r="E342" s="64"/>
      <c r="F342" s="65"/>
      <c r="G342" s="64"/>
      <c r="H342" s="64"/>
      <c r="I342" s="66"/>
      <c r="J342" s="66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 x14ac:dyDescent="0.3">
      <c r="A343" s="64"/>
      <c r="B343" s="64"/>
      <c r="C343" s="64"/>
      <c r="D343" s="64"/>
      <c r="E343" s="64"/>
      <c r="F343" s="65"/>
      <c r="G343" s="64"/>
      <c r="H343" s="64"/>
      <c r="I343" s="66"/>
      <c r="J343" s="66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 x14ac:dyDescent="0.3">
      <c r="A344" s="64"/>
      <c r="B344" s="64"/>
      <c r="C344" s="64"/>
      <c r="D344" s="64"/>
      <c r="E344" s="64"/>
      <c r="F344" s="65"/>
      <c r="G344" s="64"/>
      <c r="H344" s="64"/>
      <c r="I344" s="66"/>
      <c r="J344" s="66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 x14ac:dyDescent="0.3">
      <c r="A345" s="64"/>
      <c r="B345" s="64"/>
      <c r="C345" s="64"/>
      <c r="D345" s="64"/>
      <c r="E345" s="64"/>
      <c r="F345" s="65"/>
      <c r="G345" s="64"/>
      <c r="H345" s="64"/>
      <c r="I345" s="66"/>
      <c r="J345" s="66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 x14ac:dyDescent="0.3">
      <c r="A346" s="64"/>
      <c r="B346" s="64"/>
      <c r="C346" s="64"/>
      <c r="D346" s="64"/>
      <c r="E346" s="64"/>
      <c r="F346" s="65"/>
      <c r="G346" s="64"/>
      <c r="H346" s="64"/>
      <c r="I346" s="66"/>
      <c r="J346" s="66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 x14ac:dyDescent="0.3">
      <c r="A347" s="64"/>
      <c r="B347" s="64"/>
      <c r="C347" s="64"/>
      <c r="D347" s="64"/>
      <c r="E347" s="64"/>
      <c r="F347" s="65"/>
      <c r="G347" s="64"/>
      <c r="H347" s="64"/>
      <c r="I347" s="66"/>
      <c r="J347" s="66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 x14ac:dyDescent="0.3">
      <c r="A348" s="64"/>
      <c r="B348" s="64"/>
      <c r="C348" s="64"/>
      <c r="D348" s="64"/>
      <c r="E348" s="64"/>
      <c r="F348" s="65"/>
      <c r="G348" s="64"/>
      <c r="H348" s="64"/>
      <c r="I348" s="66"/>
      <c r="J348" s="66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 x14ac:dyDescent="0.3">
      <c r="A349" s="64"/>
      <c r="B349" s="64"/>
      <c r="C349" s="64"/>
      <c r="D349" s="64"/>
      <c r="E349" s="64"/>
      <c r="F349" s="65"/>
      <c r="G349" s="64"/>
      <c r="H349" s="64"/>
      <c r="I349" s="66"/>
      <c r="J349" s="66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 x14ac:dyDescent="0.3">
      <c r="A350" s="64"/>
      <c r="B350" s="64"/>
      <c r="C350" s="64"/>
      <c r="D350" s="64"/>
      <c r="E350" s="64"/>
      <c r="F350" s="65"/>
      <c r="G350" s="64"/>
      <c r="H350" s="64"/>
      <c r="I350" s="66"/>
      <c r="J350" s="66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 x14ac:dyDescent="0.3">
      <c r="A351" s="64"/>
      <c r="B351" s="64"/>
      <c r="C351" s="64"/>
      <c r="D351" s="64"/>
      <c r="E351" s="64"/>
      <c r="F351" s="65"/>
      <c r="G351" s="64"/>
      <c r="H351" s="64"/>
      <c r="I351" s="66"/>
      <c r="J351" s="66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 x14ac:dyDescent="0.3">
      <c r="A352" s="64"/>
      <c r="B352" s="64"/>
      <c r="C352" s="64"/>
      <c r="D352" s="64"/>
      <c r="E352" s="64"/>
      <c r="F352" s="65"/>
      <c r="G352" s="64"/>
      <c r="H352" s="64"/>
      <c r="I352" s="66"/>
      <c r="J352" s="66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 x14ac:dyDescent="0.3">
      <c r="A353" s="64"/>
      <c r="B353" s="64"/>
      <c r="C353" s="64"/>
      <c r="D353" s="64"/>
      <c r="E353" s="64"/>
      <c r="F353" s="65"/>
      <c r="G353" s="64"/>
      <c r="H353" s="64"/>
      <c r="I353" s="66"/>
      <c r="J353" s="66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 x14ac:dyDescent="0.3">
      <c r="A354" s="64"/>
      <c r="B354" s="64"/>
      <c r="C354" s="64"/>
      <c r="D354" s="64"/>
      <c r="E354" s="64"/>
      <c r="F354" s="65"/>
      <c r="G354" s="64"/>
      <c r="H354" s="64"/>
      <c r="I354" s="66"/>
      <c r="J354" s="66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 x14ac:dyDescent="0.3">
      <c r="A355" s="64"/>
      <c r="B355" s="64"/>
      <c r="C355" s="64"/>
      <c r="D355" s="64"/>
      <c r="E355" s="64"/>
      <c r="F355" s="65"/>
      <c r="G355" s="64"/>
      <c r="H355" s="64"/>
      <c r="I355" s="66"/>
      <c r="J355" s="66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 x14ac:dyDescent="0.3">
      <c r="A356" s="64"/>
      <c r="B356" s="64"/>
      <c r="C356" s="64"/>
      <c r="D356" s="64"/>
      <c r="E356" s="64"/>
      <c r="F356" s="65"/>
      <c r="G356" s="64"/>
      <c r="H356" s="64"/>
      <c r="I356" s="66"/>
      <c r="J356" s="66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 x14ac:dyDescent="0.3">
      <c r="A357" s="64"/>
      <c r="B357" s="64"/>
      <c r="C357" s="64"/>
      <c r="D357" s="64"/>
      <c r="E357" s="64"/>
      <c r="F357" s="65"/>
      <c r="G357" s="64"/>
      <c r="H357" s="64"/>
      <c r="I357" s="66"/>
      <c r="J357" s="66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 x14ac:dyDescent="0.3">
      <c r="A358" s="64"/>
      <c r="B358" s="64"/>
      <c r="C358" s="64"/>
      <c r="D358" s="64"/>
      <c r="E358" s="64"/>
      <c r="F358" s="65"/>
      <c r="G358" s="64"/>
      <c r="H358" s="64"/>
      <c r="I358" s="66"/>
      <c r="J358" s="66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 x14ac:dyDescent="0.3">
      <c r="A359" s="64"/>
      <c r="B359" s="64"/>
      <c r="C359" s="64"/>
      <c r="D359" s="64"/>
      <c r="E359" s="64"/>
      <c r="F359" s="65"/>
      <c r="G359" s="64"/>
      <c r="H359" s="64"/>
      <c r="I359" s="66"/>
      <c r="J359" s="66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 x14ac:dyDescent="0.3">
      <c r="A360" s="64"/>
      <c r="B360" s="64"/>
      <c r="C360" s="64"/>
      <c r="D360" s="64"/>
      <c r="E360" s="64"/>
      <c r="F360" s="65"/>
      <c r="G360" s="64"/>
      <c r="H360" s="64"/>
      <c r="I360" s="66"/>
      <c r="J360" s="66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 x14ac:dyDescent="0.3">
      <c r="A361" s="64"/>
      <c r="B361" s="64"/>
      <c r="C361" s="64"/>
      <c r="D361" s="64"/>
      <c r="E361" s="64"/>
      <c r="F361" s="65"/>
      <c r="G361" s="64"/>
      <c r="H361" s="64"/>
      <c r="I361" s="66"/>
      <c r="J361" s="66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 x14ac:dyDescent="0.3">
      <c r="A362" s="64"/>
      <c r="B362" s="64"/>
      <c r="C362" s="64"/>
      <c r="D362" s="64"/>
      <c r="E362" s="64"/>
      <c r="F362" s="65"/>
      <c r="G362" s="64"/>
      <c r="H362" s="64"/>
      <c r="I362" s="66"/>
      <c r="J362" s="66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 x14ac:dyDescent="0.3">
      <c r="A363" s="64"/>
      <c r="B363" s="64"/>
      <c r="C363" s="64"/>
      <c r="D363" s="64"/>
      <c r="E363" s="64"/>
      <c r="F363" s="65"/>
      <c r="G363" s="64"/>
      <c r="H363" s="64"/>
      <c r="I363" s="66"/>
      <c r="J363" s="66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 x14ac:dyDescent="0.3">
      <c r="A364" s="64"/>
      <c r="B364" s="64"/>
      <c r="C364" s="64"/>
      <c r="D364" s="64"/>
      <c r="E364" s="64"/>
      <c r="F364" s="65"/>
      <c r="G364" s="64"/>
      <c r="H364" s="64"/>
      <c r="I364" s="66"/>
      <c r="J364" s="66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 x14ac:dyDescent="0.3">
      <c r="A365" s="64"/>
      <c r="B365" s="64"/>
      <c r="C365" s="64"/>
      <c r="D365" s="64"/>
      <c r="E365" s="64"/>
      <c r="F365" s="65"/>
      <c r="G365" s="64"/>
      <c r="H365" s="64"/>
      <c r="I365" s="66"/>
      <c r="J365" s="66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 x14ac:dyDescent="0.3">
      <c r="A366" s="64"/>
      <c r="B366" s="64"/>
      <c r="C366" s="64"/>
      <c r="D366" s="64"/>
      <c r="E366" s="64"/>
      <c r="F366" s="65"/>
      <c r="G366" s="64"/>
      <c r="H366" s="64"/>
      <c r="I366" s="66"/>
      <c r="J366" s="66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 x14ac:dyDescent="0.3">
      <c r="A367" s="64"/>
      <c r="B367" s="64"/>
      <c r="C367" s="64"/>
      <c r="D367" s="64"/>
      <c r="E367" s="64"/>
      <c r="F367" s="65"/>
      <c r="G367" s="64"/>
      <c r="H367" s="64"/>
      <c r="I367" s="66"/>
      <c r="J367" s="66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 x14ac:dyDescent="0.3">
      <c r="A368" s="64"/>
      <c r="B368" s="64"/>
      <c r="C368" s="64"/>
      <c r="D368" s="64"/>
      <c r="E368" s="64"/>
      <c r="F368" s="65"/>
      <c r="G368" s="64"/>
      <c r="H368" s="64"/>
      <c r="I368" s="66"/>
      <c r="J368" s="66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 x14ac:dyDescent="0.3">
      <c r="A369" s="64"/>
      <c r="B369" s="64"/>
      <c r="C369" s="64"/>
      <c r="D369" s="64"/>
      <c r="E369" s="64"/>
      <c r="F369" s="65"/>
      <c r="G369" s="64"/>
      <c r="H369" s="64"/>
      <c r="I369" s="66"/>
      <c r="J369" s="66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 x14ac:dyDescent="0.3">
      <c r="A370" s="64"/>
      <c r="B370" s="64"/>
      <c r="C370" s="64"/>
      <c r="D370" s="64"/>
      <c r="E370" s="64"/>
      <c r="F370" s="65"/>
      <c r="G370" s="64"/>
      <c r="H370" s="64"/>
      <c r="I370" s="66"/>
      <c r="J370" s="66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 x14ac:dyDescent="0.3">
      <c r="A371" s="64"/>
      <c r="B371" s="64"/>
      <c r="C371" s="64"/>
      <c r="D371" s="64"/>
      <c r="E371" s="64"/>
      <c r="F371" s="65"/>
      <c r="G371" s="64"/>
      <c r="H371" s="64"/>
      <c r="I371" s="66"/>
      <c r="J371" s="66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 x14ac:dyDescent="0.3">
      <c r="A372" s="64"/>
      <c r="B372" s="64"/>
      <c r="C372" s="64"/>
      <c r="D372" s="64"/>
      <c r="E372" s="64"/>
      <c r="F372" s="65"/>
      <c r="G372" s="64"/>
      <c r="H372" s="64"/>
      <c r="I372" s="66"/>
      <c r="J372" s="66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 x14ac:dyDescent="0.3">
      <c r="A373" s="64"/>
      <c r="B373" s="64"/>
      <c r="C373" s="64"/>
      <c r="D373" s="64"/>
      <c r="E373" s="64"/>
      <c r="F373" s="65"/>
      <c r="G373" s="64"/>
      <c r="H373" s="64"/>
      <c r="I373" s="66"/>
      <c r="J373" s="66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 x14ac:dyDescent="0.3">
      <c r="A374" s="64"/>
      <c r="B374" s="64"/>
      <c r="C374" s="64"/>
      <c r="D374" s="64"/>
      <c r="E374" s="64"/>
      <c r="F374" s="65"/>
      <c r="G374" s="64"/>
      <c r="H374" s="64"/>
      <c r="I374" s="66"/>
      <c r="J374" s="66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 x14ac:dyDescent="0.3">
      <c r="A375" s="64"/>
      <c r="B375" s="64"/>
      <c r="C375" s="64"/>
      <c r="D375" s="64"/>
      <c r="E375" s="64"/>
      <c r="F375" s="65"/>
      <c r="G375" s="64"/>
      <c r="H375" s="64"/>
      <c r="I375" s="66"/>
      <c r="J375" s="66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 x14ac:dyDescent="0.3">
      <c r="A376" s="64"/>
      <c r="B376" s="64"/>
      <c r="C376" s="64"/>
      <c r="D376" s="64"/>
      <c r="E376" s="64"/>
      <c r="F376" s="65"/>
      <c r="G376" s="64"/>
      <c r="H376" s="64"/>
      <c r="I376" s="66"/>
      <c r="J376" s="66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 x14ac:dyDescent="0.3">
      <c r="A377" s="64"/>
      <c r="B377" s="64"/>
      <c r="C377" s="64"/>
      <c r="D377" s="64"/>
      <c r="E377" s="64"/>
      <c r="F377" s="65"/>
      <c r="G377" s="64"/>
      <c r="H377" s="64"/>
      <c r="I377" s="66"/>
      <c r="J377" s="66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 x14ac:dyDescent="0.3">
      <c r="A378" s="64"/>
      <c r="B378" s="64"/>
      <c r="C378" s="64"/>
      <c r="D378" s="64"/>
      <c r="E378" s="64"/>
      <c r="F378" s="65"/>
      <c r="G378" s="64"/>
      <c r="H378" s="64"/>
      <c r="I378" s="66"/>
      <c r="J378" s="66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 x14ac:dyDescent="0.3">
      <c r="A379" s="64"/>
      <c r="B379" s="64"/>
      <c r="C379" s="64"/>
      <c r="D379" s="64"/>
      <c r="E379" s="64"/>
      <c r="F379" s="65"/>
      <c r="G379" s="64"/>
      <c r="H379" s="64"/>
      <c r="I379" s="66"/>
      <c r="J379" s="66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 x14ac:dyDescent="0.3">
      <c r="A380" s="64"/>
      <c r="B380" s="64"/>
      <c r="C380" s="64"/>
      <c r="D380" s="64"/>
      <c r="E380" s="64"/>
      <c r="F380" s="65"/>
      <c r="G380" s="64"/>
      <c r="H380" s="64"/>
      <c r="I380" s="66"/>
      <c r="J380" s="66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 x14ac:dyDescent="0.3">
      <c r="A381" s="64"/>
      <c r="B381" s="64"/>
      <c r="C381" s="64"/>
      <c r="D381" s="64"/>
      <c r="E381" s="64"/>
      <c r="F381" s="65"/>
      <c r="G381" s="64"/>
      <c r="H381" s="64"/>
      <c r="I381" s="66"/>
      <c r="J381" s="66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 x14ac:dyDescent="0.3">
      <c r="A382" s="64"/>
      <c r="B382" s="64"/>
      <c r="C382" s="64"/>
      <c r="D382" s="64"/>
      <c r="E382" s="64"/>
      <c r="F382" s="65"/>
      <c r="G382" s="64"/>
      <c r="H382" s="64"/>
      <c r="I382" s="66"/>
      <c r="J382" s="66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 x14ac:dyDescent="0.3">
      <c r="A383" s="64"/>
      <c r="B383" s="64"/>
      <c r="C383" s="64"/>
      <c r="D383" s="64"/>
      <c r="E383" s="64"/>
      <c r="F383" s="65"/>
      <c r="G383" s="64"/>
      <c r="H383" s="64"/>
      <c r="I383" s="66"/>
      <c r="J383" s="66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 x14ac:dyDescent="0.3">
      <c r="A384" s="64"/>
      <c r="B384" s="64"/>
      <c r="C384" s="64"/>
      <c r="D384" s="64"/>
      <c r="E384" s="64"/>
      <c r="F384" s="65"/>
      <c r="G384" s="64"/>
      <c r="H384" s="64"/>
      <c r="I384" s="66"/>
      <c r="J384" s="66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 x14ac:dyDescent="0.3">
      <c r="A385" s="64"/>
      <c r="B385" s="64"/>
      <c r="C385" s="64"/>
      <c r="D385" s="64"/>
      <c r="E385" s="64"/>
      <c r="F385" s="65"/>
      <c r="G385" s="64"/>
      <c r="H385" s="64"/>
      <c r="I385" s="66"/>
      <c r="J385" s="66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 x14ac:dyDescent="0.3">
      <c r="A386" s="64"/>
      <c r="B386" s="64"/>
      <c r="C386" s="64"/>
      <c r="D386" s="64"/>
      <c r="E386" s="64"/>
      <c r="F386" s="65"/>
      <c r="G386" s="64"/>
      <c r="H386" s="64"/>
      <c r="I386" s="66"/>
      <c r="J386" s="66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 x14ac:dyDescent="0.3">
      <c r="A387" s="64"/>
      <c r="B387" s="64"/>
      <c r="C387" s="64"/>
      <c r="D387" s="64"/>
      <c r="E387" s="64"/>
      <c r="F387" s="65"/>
      <c r="G387" s="64"/>
      <c r="H387" s="64"/>
      <c r="I387" s="66"/>
      <c r="J387" s="66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 x14ac:dyDescent="0.3">
      <c r="A388" s="64"/>
      <c r="B388" s="64"/>
      <c r="C388" s="64"/>
      <c r="D388" s="64"/>
      <c r="E388" s="64"/>
      <c r="F388" s="65"/>
      <c r="G388" s="64"/>
      <c r="H388" s="64"/>
      <c r="I388" s="66"/>
      <c r="J388" s="66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 x14ac:dyDescent="0.3">
      <c r="A389" s="64"/>
      <c r="B389" s="64"/>
      <c r="C389" s="64"/>
      <c r="D389" s="64"/>
      <c r="E389" s="64"/>
      <c r="F389" s="65"/>
      <c r="G389" s="64"/>
      <c r="H389" s="64"/>
      <c r="I389" s="66"/>
      <c r="J389" s="66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 x14ac:dyDescent="0.3">
      <c r="A390" s="64"/>
      <c r="B390" s="64"/>
      <c r="C390" s="64"/>
      <c r="D390" s="64"/>
      <c r="E390" s="64"/>
      <c r="F390" s="65"/>
      <c r="G390" s="64"/>
      <c r="H390" s="64"/>
      <c r="I390" s="66"/>
      <c r="J390" s="66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 x14ac:dyDescent="0.3">
      <c r="A391" s="64"/>
      <c r="B391" s="64"/>
      <c r="C391" s="64"/>
      <c r="D391" s="64"/>
      <c r="E391" s="64"/>
      <c r="F391" s="65"/>
      <c r="G391" s="64"/>
      <c r="H391" s="64"/>
      <c r="I391" s="66"/>
      <c r="J391" s="66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 x14ac:dyDescent="0.3">
      <c r="A392" s="64"/>
      <c r="B392" s="64"/>
      <c r="C392" s="64"/>
      <c r="D392" s="64"/>
      <c r="E392" s="64"/>
      <c r="F392" s="65"/>
      <c r="G392" s="64"/>
      <c r="H392" s="64"/>
      <c r="I392" s="66"/>
      <c r="J392" s="66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 x14ac:dyDescent="0.3">
      <c r="A393" s="64"/>
      <c r="B393" s="64"/>
      <c r="C393" s="64"/>
      <c r="D393" s="64"/>
      <c r="E393" s="64"/>
      <c r="F393" s="65"/>
      <c r="G393" s="64"/>
      <c r="H393" s="64"/>
      <c r="I393" s="66"/>
      <c r="J393" s="66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 x14ac:dyDescent="0.3">
      <c r="A394" s="64"/>
      <c r="B394" s="64"/>
      <c r="C394" s="64"/>
      <c r="D394" s="64"/>
      <c r="E394" s="64"/>
      <c r="F394" s="65"/>
      <c r="G394" s="64"/>
      <c r="H394" s="64"/>
      <c r="I394" s="66"/>
      <c r="J394" s="66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 x14ac:dyDescent="0.3">
      <c r="A395" s="64"/>
      <c r="B395" s="64"/>
      <c r="C395" s="64"/>
      <c r="D395" s="64"/>
      <c r="E395" s="64"/>
      <c r="F395" s="65"/>
      <c r="G395" s="64"/>
      <c r="H395" s="64"/>
      <c r="I395" s="66"/>
      <c r="J395" s="66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 x14ac:dyDescent="0.3">
      <c r="A396" s="64"/>
      <c r="B396" s="64"/>
      <c r="C396" s="64"/>
      <c r="D396" s="64"/>
      <c r="E396" s="64"/>
      <c r="F396" s="65"/>
      <c r="G396" s="64"/>
      <c r="H396" s="64"/>
      <c r="I396" s="66"/>
      <c r="J396" s="66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 x14ac:dyDescent="0.3">
      <c r="A397" s="64"/>
      <c r="B397" s="64"/>
      <c r="C397" s="64"/>
      <c r="D397" s="64"/>
      <c r="E397" s="64"/>
      <c r="F397" s="65"/>
      <c r="G397" s="64"/>
      <c r="H397" s="64"/>
      <c r="I397" s="66"/>
      <c r="J397" s="66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 x14ac:dyDescent="0.3">
      <c r="A398" s="64"/>
      <c r="B398" s="64"/>
      <c r="C398" s="64"/>
      <c r="D398" s="64"/>
      <c r="E398" s="64"/>
      <c r="F398" s="65"/>
      <c r="G398" s="64"/>
      <c r="H398" s="64"/>
      <c r="I398" s="66"/>
      <c r="J398" s="66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 x14ac:dyDescent="0.3">
      <c r="A399" s="64"/>
      <c r="B399" s="64"/>
      <c r="C399" s="64"/>
      <c r="D399" s="64"/>
      <c r="E399" s="64"/>
      <c r="F399" s="65"/>
      <c r="G399" s="64"/>
      <c r="H399" s="64"/>
      <c r="I399" s="66"/>
      <c r="J399" s="66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 x14ac:dyDescent="0.3">
      <c r="A400" s="64"/>
      <c r="B400" s="64"/>
      <c r="C400" s="64"/>
      <c r="D400" s="64"/>
      <c r="E400" s="64"/>
      <c r="F400" s="65"/>
      <c r="G400" s="64"/>
      <c r="H400" s="64"/>
      <c r="I400" s="66"/>
      <c r="J400" s="66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 x14ac:dyDescent="0.3">
      <c r="A401" s="64"/>
      <c r="B401" s="64"/>
      <c r="C401" s="64"/>
      <c r="D401" s="64"/>
      <c r="E401" s="64"/>
      <c r="F401" s="65"/>
      <c r="G401" s="64"/>
      <c r="H401" s="64"/>
      <c r="I401" s="66"/>
      <c r="J401" s="66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 x14ac:dyDescent="0.3">
      <c r="A402" s="64"/>
      <c r="B402" s="64"/>
      <c r="C402" s="64"/>
      <c r="D402" s="64"/>
      <c r="E402" s="64"/>
      <c r="F402" s="65"/>
      <c r="G402" s="64"/>
      <c r="H402" s="64"/>
      <c r="I402" s="66"/>
      <c r="J402" s="66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 x14ac:dyDescent="0.3">
      <c r="A403" s="64"/>
      <c r="B403" s="64"/>
      <c r="C403" s="64"/>
      <c r="D403" s="64"/>
      <c r="E403" s="64"/>
      <c r="F403" s="65"/>
      <c r="G403" s="64"/>
      <c r="H403" s="64"/>
      <c r="I403" s="66"/>
      <c r="J403" s="66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 x14ac:dyDescent="0.3">
      <c r="A404" s="64"/>
      <c r="B404" s="64"/>
      <c r="C404" s="64"/>
      <c r="D404" s="64"/>
      <c r="E404" s="64"/>
      <c r="F404" s="65"/>
      <c r="G404" s="64"/>
      <c r="H404" s="64"/>
      <c r="I404" s="66"/>
      <c r="J404" s="66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 x14ac:dyDescent="0.3">
      <c r="A405" s="64"/>
      <c r="B405" s="64"/>
      <c r="C405" s="64"/>
      <c r="D405" s="64"/>
      <c r="E405" s="64"/>
      <c r="F405" s="65"/>
      <c r="G405" s="64"/>
      <c r="H405" s="64"/>
      <c r="I405" s="66"/>
      <c r="J405" s="66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 x14ac:dyDescent="0.3">
      <c r="A406" s="64"/>
      <c r="B406" s="64"/>
      <c r="C406" s="64"/>
      <c r="D406" s="64"/>
      <c r="E406" s="64"/>
      <c r="F406" s="65"/>
      <c r="G406" s="64"/>
      <c r="H406" s="64"/>
      <c r="I406" s="66"/>
      <c r="J406" s="66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 x14ac:dyDescent="0.3">
      <c r="A407" s="64"/>
      <c r="B407" s="64"/>
      <c r="C407" s="64"/>
      <c r="D407" s="64"/>
      <c r="E407" s="64"/>
      <c r="F407" s="65"/>
      <c r="G407" s="64"/>
      <c r="H407" s="64"/>
      <c r="I407" s="66"/>
      <c r="J407" s="66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 x14ac:dyDescent="0.3">
      <c r="A408" s="64"/>
      <c r="B408" s="64"/>
      <c r="C408" s="64"/>
      <c r="D408" s="64"/>
      <c r="E408" s="64"/>
      <c r="F408" s="65"/>
      <c r="G408" s="64"/>
      <c r="H408" s="64"/>
      <c r="I408" s="66"/>
      <c r="J408" s="66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 x14ac:dyDescent="0.3">
      <c r="A409" s="64"/>
      <c r="B409" s="64"/>
      <c r="C409" s="64"/>
      <c r="D409" s="64"/>
      <c r="E409" s="64"/>
      <c r="F409" s="65"/>
      <c r="G409" s="64"/>
      <c r="H409" s="64"/>
      <c r="I409" s="66"/>
      <c r="J409" s="66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 x14ac:dyDescent="0.3">
      <c r="A410" s="64"/>
      <c r="B410" s="64"/>
      <c r="C410" s="64"/>
      <c r="D410" s="64"/>
      <c r="E410" s="64"/>
      <c r="F410" s="65"/>
      <c r="G410" s="64"/>
      <c r="H410" s="64"/>
      <c r="I410" s="66"/>
      <c r="J410" s="66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 x14ac:dyDescent="0.3">
      <c r="A411" s="64"/>
      <c r="B411" s="64"/>
      <c r="C411" s="64"/>
      <c r="D411" s="64"/>
      <c r="E411" s="64"/>
      <c r="F411" s="65"/>
      <c r="G411" s="64"/>
      <c r="H411" s="64"/>
      <c r="I411" s="66"/>
      <c r="J411" s="66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 x14ac:dyDescent="0.3">
      <c r="A412" s="64"/>
      <c r="B412" s="64"/>
      <c r="C412" s="64"/>
      <c r="D412" s="64"/>
      <c r="E412" s="64"/>
      <c r="F412" s="65"/>
      <c r="G412" s="64"/>
      <c r="H412" s="64"/>
      <c r="I412" s="66"/>
      <c r="J412" s="66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 x14ac:dyDescent="0.3">
      <c r="A413" s="64"/>
      <c r="B413" s="64"/>
      <c r="C413" s="64"/>
      <c r="D413" s="64"/>
      <c r="E413" s="64"/>
      <c r="F413" s="65"/>
      <c r="G413" s="64"/>
      <c r="H413" s="64"/>
      <c r="I413" s="66"/>
      <c r="J413" s="66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 x14ac:dyDescent="0.3">
      <c r="A414" s="64"/>
      <c r="B414" s="64"/>
      <c r="C414" s="64"/>
      <c r="D414" s="64"/>
      <c r="E414" s="64"/>
      <c r="F414" s="65"/>
      <c r="G414" s="64"/>
      <c r="H414" s="64"/>
      <c r="I414" s="66"/>
      <c r="J414" s="66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 x14ac:dyDescent="0.3">
      <c r="A415" s="64"/>
      <c r="B415" s="64"/>
      <c r="C415" s="64"/>
      <c r="D415" s="64"/>
      <c r="E415" s="64"/>
      <c r="F415" s="65"/>
      <c r="G415" s="64"/>
      <c r="H415" s="64"/>
      <c r="I415" s="66"/>
      <c r="J415" s="66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 x14ac:dyDescent="0.3">
      <c r="A416" s="64"/>
      <c r="B416" s="64"/>
      <c r="C416" s="64"/>
      <c r="D416" s="64"/>
      <c r="E416" s="64"/>
      <c r="F416" s="65"/>
      <c r="G416" s="64"/>
      <c r="H416" s="64"/>
      <c r="I416" s="66"/>
      <c r="J416" s="66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 x14ac:dyDescent="0.3">
      <c r="A417" s="64"/>
      <c r="B417" s="64"/>
      <c r="C417" s="64"/>
      <c r="D417" s="64"/>
      <c r="E417" s="64"/>
      <c r="F417" s="65"/>
      <c r="G417" s="64"/>
      <c r="H417" s="64"/>
      <c r="I417" s="66"/>
      <c r="J417" s="66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 x14ac:dyDescent="0.3">
      <c r="A418" s="64"/>
      <c r="B418" s="64"/>
      <c r="C418" s="64"/>
      <c r="D418" s="64"/>
      <c r="E418" s="64"/>
      <c r="F418" s="65"/>
      <c r="G418" s="64"/>
      <c r="H418" s="64"/>
      <c r="I418" s="66"/>
      <c r="J418" s="66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 x14ac:dyDescent="0.3">
      <c r="A419" s="64"/>
      <c r="B419" s="64"/>
      <c r="C419" s="64"/>
      <c r="D419" s="64"/>
      <c r="E419" s="64"/>
      <c r="F419" s="65"/>
      <c r="G419" s="64"/>
      <c r="H419" s="64"/>
      <c r="I419" s="66"/>
      <c r="J419" s="66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 x14ac:dyDescent="0.3">
      <c r="A420" s="64"/>
      <c r="B420" s="64"/>
      <c r="C420" s="64"/>
      <c r="D420" s="64"/>
      <c r="E420" s="64"/>
      <c r="F420" s="65"/>
      <c r="G420" s="64"/>
      <c r="H420" s="64"/>
      <c r="I420" s="66"/>
      <c r="J420" s="66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 x14ac:dyDescent="0.3">
      <c r="A421" s="64"/>
      <c r="B421" s="64"/>
      <c r="C421" s="64"/>
      <c r="D421" s="64"/>
      <c r="E421" s="64"/>
      <c r="F421" s="65"/>
      <c r="G421" s="64"/>
      <c r="H421" s="64"/>
      <c r="I421" s="66"/>
      <c r="J421" s="66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 x14ac:dyDescent="0.3">
      <c r="A422" s="64"/>
      <c r="B422" s="64"/>
      <c r="C422" s="64"/>
      <c r="D422" s="64"/>
      <c r="E422" s="64"/>
      <c r="F422" s="65"/>
      <c r="G422" s="64"/>
      <c r="H422" s="64"/>
      <c r="I422" s="66"/>
      <c r="J422" s="66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 x14ac:dyDescent="0.3">
      <c r="A423" s="64"/>
      <c r="B423" s="64"/>
      <c r="C423" s="64"/>
      <c r="D423" s="64"/>
      <c r="E423" s="64"/>
      <c r="F423" s="65"/>
      <c r="G423" s="64"/>
      <c r="H423" s="64"/>
      <c r="I423" s="66"/>
      <c r="J423" s="66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 x14ac:dyDescent="0.3">
      <c r="A424" s="64"/>
      <c r="B424" s="64"/>
      <c r="C424" s="64"/>
      <c r="D424" s="64"/>
      <c r="E424" s="64"/>
      <c r="F424" s="65"/>
      <c r="G424" s="64"/>
      <c r="H424" s="64"/>
      <c r="I424" s="66"/>
      <c r="J424" s="66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 x14ac:dyDescent="0.3">
      <c r="A425" s="64"/>
      <c r="B425" s="64"/>
      <c r="C425" s="64"/>
      <c r="D425" s="64"/>
      <c r="E425" s="64"/>
      <c r="F425" s="65"/>
      <c r="G425" s="64"/>
      <c r="H425" s="64"/>
      <c r="I425" s="66"/>
      <c r="J425" s="66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 x14ac:dyDescent="0.3">
      <c r="A426" s="64"/>
      <c r="B426" s="64"/>
      <c r="C426" s="64"/>
      <c r="D426" s="64"/>
      <c r="E426" s="64"/>
      <c r="F426" s="65"/>
      <c r="G426" s="64"/>
      <c r="H426" s="64"/>
      <c r="I426" s="66"/>
      <c r="J426" s="66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 x14ac:dyDescent="0.3">
      <c r="A427" s="64"/>
      <c r="B427" s="64"/>
      <c r="C427" s="64"/>
      <c r="D427" s="64"/>
      <c r="E427" s="64"/>
      <c r="F427" s="65"/>
      <c r="G427" s="64"/>
      <c r="H427" s="64"/>
      <c r="I427" s="66"/>
      <c r="J427" s="66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 x14ac:dyDescent="0.3">
      <c r="A428" s="64"/>
      <c r="B428" s="64"/>
      <c r="C428" s="64"/>
      <c r="D428" s="64"/>
      <c r="E428" s="64"/>
      <c r="F428" s="65"/>
      <c r="G428" s="64"/>
      <c r="H428" s="64"/>
      <c r="I428" s="66"/>
      <c r="J428" s="66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 x14ac:dyDescent="0.3">
      <c r="A429" s="64"/>
      <c r="B429" s="64"/>
      <c r="C429" s="64"/>
      <c r="D429" s="64"/>
      <c r="E429" s="64"/>
      <c r="F429" s="65"/>
      <c r="G429" s="64"/>
      <c r="H429" s="64"/>
      <c r="I429" s="66"/>
      <c r="J429" s="66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 x14ac:dyDescent="0.3">
      <c r="A430" s="64"/>
      <c r="B430" s="64"/>
      <c r="C430" s="64"/>
      <c r="D430" s="64"/>
      <c r="E430" s="64"/>
      <c r="F430" s="65"/>
      <c r="G430" s="64"/>
      <c r="H430" s="64"/>
      <c r="I430" s="66"/>
      <c r="J430" s="66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 x14ac:dyDescent="0.3">
      <c r="A431" s="64"/>
      <c r="B431" s="64"/>
      <c r="C431" s="64"/>
      <c r="D431" s="64"/>
      <c r="E431" s="64"/>
      <c r="F431" s="65"/>
      <c r="G431" s="64"/>
      <c r="H431" s="64"/>
      <c r="I431" s="66"/>
      <c r="J431" s="66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 x14ac:dyDescent="0.3">
      <c r="A432" s="64"/>
      <c r="B432" s="64"/>
      <c r="C432" s="64"/>
      <c r="D432" s="64"/>
      <c r="E432" s="64"/>
      <c r="F432" s="65"/>
      <c r="G432" s="64"/>
      <c r="H432" s="64"/>
      <c r="I432" s="66"/>
      <c r="J432" s="66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 x14ac:dyDescent="0.3">
      <c r="A433" s="64"/>
      <c r="B433" s="64"/>
      <c r="C433" s="64"/>
      <c r="D433" s="64"/>
      <c r="E433" s="64"/>
      <c r="F433" s="65"/>
      <c r="G433" s="64"/>
      <c r="H433" s="64"/>
      <c r="I433" s="66"/>
      <c r="J433" s="66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 x14ac:dyDescent="0.3">
      <c r="A434" s="64"/>
      <c r="B434" s="64"/>
      <c r="C434" s="64"/>
      <c r="D434" s="64"/>
      <c r="E434" s="64"/>
      <c r="F434" s="65"/>
      <c r="G434" s="64"/>
      <c r="H434" s="64"/>
      <c r="I434" s="66"/>
      <c r="J434" s="66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 x14ac:dyDescent="0.3">
      <c r="A435" s="64"/>
      <c r="B435" s="64"/>
      <c r="C435" s="64"/>
      <c r="D435" s="64"/>
      <c r="E435" s="64"/>
      <c r="F435" s="65"/>
      <c r="G435" s="64"/>
      <c r="H435" s="64"/>
      <c r="I435" s="66"/>
      <c r="J435" s="66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 x14ac:dyDescent="0.3">
      <c r="A436" s="64"/>
      <c r="B436" s="64"/>
      <c r="C436" s="64"/>
      <c r="D436" s="64"/>
      <c r="E436" s="64"/>
      <c r="F436" s="65"/>
      <c r="G436" s="64"/>
      <c r="H436" s="64"/>
      <c r="I436" s="66"/>
      <c r="J436" s="66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 x14ac:dyDescent="0.3">
      <c r="A437" s="64"/>
      <c r="B437" s="64"/>
      <c r="C437" s="64"/>
      <c r="D437" s="64"/>
      <c r="E437" s="64"/>
      <c r="F437" s="65"/>
      <c r="G437" s="64"/>
      <c r="H437" s="64"/>
      <c r="I437" s="66"/>
      <c r="J437" s="66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 x14ac:dyDescent="0.3">
      <c r="A438" s="64"/>
      <c r="B438" s="64"/>
      <c r="C438" s="64"/>
      <c r="D438" s="64"/>
      <c r="E438" s="64"/>
      <c r="F438" s="65"/>
      <c r="G438" s="64"/>
      <c r="H438" s="64"/>
      <c r="I438" s="66"/>
      <c r="J438" s="66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 x14ac:dyDescent="0.3">
      <c r="A439" s="64"/>
      <c r="B439" s="64"/>
      <c r="C439" s="64"/>
      <c r="D439" s="64"/>
      <c r="E439" s="64"/>
      <c r="F439" s="65"/>
      <c r="G439" s="64"/>
      <c r="H439" s="64"/>
      <c r="I439" s="66"/>
      <c r="J439" s="66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 x14ac:dyDescent="0.3">
      <c r="A440" s="64"/>
      <c r="B440" s="64"/>
      <c r="C440" s="64"/>
      <c r="D440" s="64"/>
      <c r="E440" s="64"/>
      <c r="F440" s="65"/>
      <c r="G440" s="64"/>
      <c r="H440" s="64"/>
      <c r="I440" s="66"/>
      <c r="J440" s="66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 x14ac:dyDescent="0.3">
      <c r="A441" s="64"/>
      <c r="B441" s="64"/>
      <c r="C441" s="64"/>
      <c r="D441" s="64"/>
      <c r="E441" s="64"/>
      <c r="F441" s="65"/>
      <c r="G441" s="64"/>
      <c r="H441" s="64"/>
      <c r="I441" s="66"/>
      <c r="J441" s="66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 x14ac:dyDescent="0.3">
      <c r="A442" s="64"/>
      <c r="B442" s="64"/>
      <c r="C442" s="64"/>
      <c r="D442" s="64"/>
      <c r="E442" s="64"/>
      <c r="F442" s="65"/>
      <c r="G442" s="64"/>
      <c r="H442" s="64"/>
      <c r="I442" s="66"/>
      <c r="J442" s="66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 x14ac:dyDescent="0.3">
      <c r="A443" s="64"/>
      <c r="B443" s="64"/>
      <c r="C443" s="64"/>
      <c r="D443" s="64"/>
      <c r="E443" s="64"/>
      <c r="F443" s="65"/>
      <c r="G443" s="64"/>
      <c r="H443" s="64"/>
      <c r="I443" s="66"/>
      <c r="J443" s="66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 x14ac:dyDescent="0.3">
      <c r="A444" s="64"/>
      <c r="B444" s="64"/>
      <c r="C444" s="64"/>
      <c r="D444" s="64"/>
      <c r="E444" s="64"/>
      <c r="F444" s="65"/>
      <c r="G444" s="64"/>
      <c r="H444" s="64"/>
      <c r="I444" s="66"/>
      <c r="J444" s="66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 x14ac:dyDescent="0.3">
      <c r="A445" s="64"/>
      <c r="B445" s="64"/>
      <c r="C445" s="64"/>
      <c r="D445" s="64"/>
      <c r="E445" s="64"/>
      <c r="F445" s="65"/>
      <c r="G445" s="64"/>
      <c r="H445" s="64"/>
      <c r="I445" s="66"/>
      <c r="J445" s="66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 x14ac:dyDescent="0.3">
      <c r="A446" s="64"/>
      <c r="B446" s="64"/>
      <c r="C446" s="64"/>
      <c r="D446" s="64"/>
      <c r="E446" s="64"/>
      <c r="F446" s="65"/>
      <c r="G446" s="64"/>
      <c r="H446" s="64"/>
      <c r="I446" s="66"/>
      <c r="J446" s="66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 x14ac:dyDescent="0.3">
      <c r="A447" s="64"/>
      <c r="B447" s="64"/>
      <c r="C447" s="64"/>
      <c r="D447" s="64"/>
      <c r="E447" s="64"/>
      <c r="F447" s="65"/>
      <c r="G447" s="64"/>
      <c r="H447" s="64"/>
      <c r="I447" s="66"/>
      <c r="J447" s="66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 x14ac:dyDescent="0.3">
      <c r="A448" s="64"/>
      <c r="B448" s="64"/>
      <c r="C448" s="64"/>
      <c r="D448" s="64"/>
      <c r="E448" s="64"/>
      <c r="F448" s="65"/>
      <c r="G448" s="64"/>
      <c r="H448" s="64"/>
      <c r="I448" s="66"/>
      <c r="J448" s="66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 x14ac:dyDescent="0.3">
      <c r="A449" s="64"/>
      <c r="B449" s="64"/>
      <c r="C449" s="64"/>
      <c r="D449" s="64"/>
      <c r="E449" s="64"/>
      <c r="F449" s="65"/>
      <c r="G449" s="64"/>
      <c r="H449" s="64"/>
      <c r="I449" s="66"/>
      <c r="J449" s="66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 x14ac:dyDescent="0.3">
      <c r="A450" s="64"/>
      <c r="B450" s="64"/>
      <c r="C450" s="64"/>
      <c r="D450" s="64"/>
      <c r="E450" s="64"/>
      <c r="F450" s="65"/>
      <c r="G450" s="64"/>
      <c r="H450" s="64"/>
      <c r="I450" s="66"/>
      <c r="J450" s="66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 x14ac:dyDescent="0.3">
      <c r="A451" s="64"/>
      <c r="B451" s="64"/>
      <c r="C451" s="64"/>
      <c r="D451" s="64"/>
      <c r="E451" s="64"/>
      <c r="F451" s="65"/>
      <c r="G451" s="64"/>
      <c r="H451" s="64"/>
      <c r="I451" s="66"/>
      <c r="J451" s="66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 x14ac:dyDescent="0.3">
      <c r="A452" s="64"/>
      <c r="B452" s="64"/>
      <c r="C452" s="64"/>
      <c r="D452" s="64"/>
      <c r="E452" s="64"/>
      <c r="F452" s="65"/>
      <c r="G452" s="64"/>
      <c r="H452" s="64"/>
      <c r="I452" s="66"/>
      <c r="J452" s="66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 x14ac:dyDescent="0.3">
      <c r="A453" s="64"/>
      <c r="B453" s="64"/>
      <c r="C453" s="64"/>
      <c r="D453" s="64"/>
      <c r="E453" s="64"/>
      <c r="F453" s="65"/>
      <c r="G453" s="64"/>
      <c r="H453" s="64"/>
      <c r="I453" s="66"/>
      <c r="J453" s="66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 x14ac:dyDescent="0.3">
      <c r="A454" s="64"/>
      <c r="B454" s="64"/>
      <c r="C454" s="64"/>
      <c r="D454" s="64"/>
      <c r="E454" s="64"/>
      <c r="F454" s="65"/>
      <c r="G454" s="64"/>
      <c r="H454" s="64"/>
      <c r="I454" s="66"/>
      <c r="J454" s="66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 x14ac:dyDescent="0.3">
      <c r="A455" s="64"/>
      <c r="B455" s="64"/>
      <c r="C455" s="64"/>
      <c r="D455" s="64"/>
      <c r="E455" s="64"/>
      <c r="F455" s="65"/>
      <c r="G455" s="64"/>
      <c r="H455" s="64"/>
      <c r="I455" s="66"/>
      <c r="J455" s="66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 x14ac:dyDescent="0.3">
      <c r="A456" s="64"/>
      <c r="B456" s="64"/>
      <c r="C456" s="64"/>
      <c r="D456" s="64"/>
      <c r="E456" s="64"/>
      <c r="F456" s="65"/>
      <c r="G456" s="64"/>
      <c r="H456" s="64"/>
      <c r="I456" s="66"/>
      <c r="J456" s="66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 x14ac:dyDescent="0.3">
      <c r="A457" s="64"/>
      <c r="B457" s="64"/>
      <c r="C457" s="64"/>
      <c r="D457" s="64"/>
      <c r="E457" s="64"/>
      <c r="F457" s="65"/>
      <c r="G457" s="64"/>
      <c r="H457" s="64"/>
      <c r="I457" s="66"/>
      <c r="J457" s="66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 x14ac:dyDescent="0.3">
      <c r="A458" s="64"/>
      <c r="B458" s="64"/>
      <c r="C458" s="64"/>
      <c r="D458" s="64"/>
      <c r="E458" s="64"/>
      <c r="F458" s="65"/>
      <c r="G458" s="64"/>
      <c r="H458" s="64"/>
      <c r="I458" s="66"/>
      <c r="J458" s="66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 x14ac:dyDescent="0.3">
      <c r="A459" s="64"/>
      <c r="B459" s="64"/>
      <c r="C459" s="64"/>
      <c r="D459" s="64"/>
      <c r="E459" s="64"/>
      <c r="F459" s="65"/>
      <c r="G459" s="64"/>
      <c r="H459" s="64"/>
      <c r="I459" s="66"/>
      <c r="J459" s="66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 x14ac:dyDescent="0.3">
      <c r="A460" s="64"/>
      <c r="B460" s="64"/>
      <c r="C460" s="64"/>
      <c r="D460" s="64"/>
      <c r="E460" s="64"/>
      <c r="F460" s="65"/>
      <c r="G460" s="64"/>
      <c r="H460" s="64"/>
      <c r="I460" s="66"/>
      <c r="J460" s="66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 x14ac:dyDescent="0.3">
      <c r="A461" s="64"/>
      <c r="B461" s="64"/>
      <c r="C461" s="64"/>
      <c r="D461" s="64"/>
      <c r="E461" s="64"/>
      <c r="F461" s="65"/>
      <c r="G461" s="64"/>
      <c r="H461" s="64"/>
      <c r="I461" s="66"/>
      <c r="J461" s="66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 x14ac:dyDescent="0.3">
      <c r="A462" s="64"/>
      <c r="B462" s="64"/>
      <c r="C462" s="64"/>
      <c r="D462" s="64"/>
      <c r="E462" s="64"/>
      <c r="F462" s="65"/>
      <c r="G462" s="64"/>
      <c r="H462" s="64"/>
      <c r="I462" s="66"/>
      <c r="J462" s="66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 x14ac:dyDescent="0.3">
      <c r="A463" s="64"/>
      <c r="B463" s="64"/>
      <c r="C463" s="64"/>
      <c r="D463" s="64"/>
      <c r="E463" s="64"/>
      <c r="F463" s="65"/>
      <c r="G463" s="64"/>
      <c r="H463" s="64"/>
      <c r="I463" s="66"/>
      <c r="J463" s="66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 x14ac:dyDescent="0.3">
      <c r="A464" s="64"/>
      <c r="B464" s="64"/>
      <c r="C464" s="64"/>
      <c r="D464" s="64"/>
      <c r="E464" s="64"/>
      <c r="F464" s="65"/>
      <c r="G464" s="64"/>
      <c r="H464" s="64"/>
      <c r="I464" s="66"/>
      <c r="J464" s="66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 x14ac:dyDescent="0.3">
      <c r="A465" s="64"/>
      <c r="B465" s="64"/>
      <c r="C465" s="64"/>
      <c r="D465" s="64"/>
      <c r="E465" s="64"/>
      <c r="F465" s="65"/>
      <c r="G465" s="64"/>
      <c r="H465" s="64"/>
      <c r="I465" s="66"/>
      <c r="J465" s="66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 x14ac:dyDescent="0.3">
      <c r="A466" s="64"/>
      <c r="B466" s="64"/>
      <c r="C466" s="64"/>
      <c r="D466" s="64"/>
      <c r="E466" s="64"/>
      <c r="F466" s="65"/>
      <c r="G466" s="64"/>
      <c r="H466" s="64"/>
      <c r="I466" s="66"/>
      <c r="J466" s="66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 x14ac:dyDescent="0.3">
      <c r="A467" s="64"/>
      <c r="B467" s="64"/>
      <c r="C467" s="64"/>
      <c r="D467" s="64"/>
      <c r="E467" s="64"/>
      <c r="F467" s="65"/>
      <c r="G467" s="64"/>
      <c r="H467" s="64"/>
      <c r="I467" s="66"/>
      <c r="J467" s="66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 x14ac:dyDescent="0.3">
      <c r="A468" s="64"/>
      <c r="B468" s="64"/>
      <c r="C468" s="64"/>
      <c r="D468" s="64"/>
      <c r="E468" s="64"/>
      <c r="F468" s="65"/>
      <c r="G468" s="64"/>
      <c r="H468" s="64"/>
      <c r="I468" s="66"/>
      <c r="J468" s="66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 x14ac:dyDescent="0.3">
      <c r="A469" s="64"/>
      <c r="B469" s="64"/>
      <c r="C469" s="64"/>
      <c r="D469" s="64"/>
      <c r="E469" s="64"/>
      <c r="F469" s="65"/>
      <c r="G469" s="64"/>
      <c r="H469" s="64"/>
      <c r="I469" s="66"/>
      <c r="J469" s="66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 x14ac:dyDescent="0.3">
      <c r="A470" s="64"/>
      <c r="B470" s="64"/>
      <c r="C470" s="64"/>
      <c r="D470" s="64"/>
      <c r="E470" s="64"/>
      <c r="F470" s="65"/>
      <c r="G470" s="64"/>
      <c r="H470" s="64"/>
      <c r="I470" s="66"/>
      <c r="J470" s="66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 x14ac:dyDescent="0.3">
      <c r="A471" s="64"/>
      <c r="B471" s="64"/>
      <c r="C471" s="64"/>
      <c r="D471" s="64"/>
      <c r="E471" s="64"/>
      <c r="F471" s="65"/>
      <c r="G471" s="64"/>
      <c r="H471" s="64"/>
      <c r="I471" s="66"/>
      <c r="J471" s="66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 x14ac:dyDescent="0.3">
      <c r="A472" s="64"/>
      <c r="B472" s="64"/>
      <c r="C472" s="64"/>
      <c r="D472" s="64"/>
      <c r="E472" s="64"/>
      <c r="F472" s="65"/>
      <c r="G472" s="64"/>
      <c r="H472" s="64"/>
      <c r="I472" s="66"/>
      <c r="J472" s="66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 x14ac:dyDescent="0.3">
      <c r="A473" s="64"/>
      <c r="B473" s="64"/>
      <c r="C473" s="64"/>
      <c r="D473" s="64"/>
      <c r="E473" s="64"/>
      <c r="F473" s="65"/>
      <c r="G473" s="64"/>
      <c r="H473" s="64"/>
      <c r="I473" s="66"/>
      <c r="J473" s="66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 x14ac:dyDescent="0.3">
      <c r="A474" s="64"/>
      <c r="B474" s="64"/>
      <c r="C474" s="64"/>
      <c r="D474" s="64"/>
      <c r="E474" s="64"/>
      <c r="F474" s="65"/>
      <c r="G474" s="64"/>
      <c r="H474" s="64"/>
      <c r="I474" s="66"/>
      <c r="J474" s="66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 x14ac:dyDescent="0.3">
      <c r="A475" s="64"/>
      <c r="B475" s="64"/>
      <c r="C475" s="64"/>
      <c r="D475" s="64"/>
      <c r="E475" s="64"/>
      <c r="F475" s="65"/>
      <c r="G475" s="64"/>
      <c r="H475" s="64"/>
      <c r="I475" s="66"/>
      <c r="J475" s="66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 x14ac:dyDescent="0.3">
      <c r="A476" s="64"/>
      <c r="B476" s="64"/>
      <c r="C476" s="64"/>
      <c r="D476" s="64"/>
      <c r="E476" s="64"/>
      <c r="F476" s="65"/>
      <c r="G476" s="64"/>
      <c r="H476" s="64"/>
      <c r="I476" s="66"/>
      <c r="J476" s="66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 x14ac:dyDescent="0.3">
      <c r="A477" s="64"/>
      <c r="B477" s="64"/>
      <c r="C477" s="64"/>
      <c r="D477" s="64"/>
      <c r="E477" s="64"/>
      <c r="F477" s="65"/>
      <c r="G477" s="64"/>
      <c r="H477" s="64"/>
      <c r="I477" s="66"/>
      <c r="J477" s="66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 x14ac:dyDescent="0.3">
      <c r="A478" s="64"/>
      <c r="B478" s="64"/>
      <c r="C478" s="64"/>
      <c r="D478" s="64"/>
      <c r="E478" s="64"/>
      <c r="F478" s="65"/>
      <c r="G478" s="64"/>
      <c r="H478" s="64"/>
      <c r="I478" s="66"/>
      <c r="J478" s="66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 x14ac:dyDescent="0.3">
      <c r="A479" s="64"/>
      <c r="B479" s="64"/>
      <c r="C479" s="64"/>
      <c r="D479" s="64"/>
      <c r="E479" s="64"/>
      <c r="F479" s="65"/>
      <c r="G479" s="64"/>
      <c r="H479" s="64"/>
      <c r="I479" s="66"/>
      <c r="J479" s="66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 x14ac:dyDescent="0.3">
      <c r="A480" s="64"/>
      <c r="B480" s="64"/>
      <c r="C480" s="64"/>
      <c r="D480" s="64"/>
      <c r="E480" s="64"/>
      <c r="F480" s="65"/>
      <c r="G480" s="64"/>
      <c r="H480" s="64"/>
      <c r="I480" s="66"/>
      <c r="J480" s="66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 x14ac:dyDescent="0.3">
      <c r="A481" s="64"/>
      <c r="B481" s="64"/>
      <c r="C481" s="64"/>
      <c r="D481" s="64"/>
      <c r="E481" s="64"/>
      <c r="F481" s="65"/>
      <c r="G481" s="64"/>
      <c r="H481" s="64"/>
      <c r="I481" s="66"/>
      <c r="J481" s="66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 x14ac:dyDescent="0.3">
      <c r="A482" s="64"/>
      <c r="B482" s="64"/>
      <c r="C482" s="64"/>
      <c r="D482" s="64"/>
      <c r="E482" s="64"/>
      <c r="F482" s="65"/>
      <c r="G482" s="64"/>
      <c r="H482" s="64"/>
      <c r="I482" s="66"/>
      <c r="J482" s="66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 x14ac:dyDescent="0.3">
      <c r="A483" s="64"/>
      <c r="B483" s="64"/>
      <c r="C483" s="64"/>
      <c r="D483" s="64"/>
      <c r="E483" s="64"/>
      <c r="F483" s="65"/>
      <c r="G483" s="64"/>
      <c r="H483" s="64"/>
      <c r="I483" s="66"/>
      <c r="J483" s="66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 x14ac:dyDescent="0.3">
      <c r="A484" s="64"/>
      <c r="B484" s="64"/>
      <c r="C484" s="64"/>
      <c r="D484" s="64"/>
      <c r="E484" s="64"/>
      <c r="F484" s="65"/>
      <c r="G484" s="64"/>
      <c r="H484" s="64"/>
      <c r="I484" s="66"/>
      <c r="J484" s="66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 x14ac:dyDescent="0.3">
      <c r="A485" s="64"/>
      <c r="B485" s="64"/>
      <c r="C485" s="64"/>
      <c r="D485" s="64"/>
      <c r="E485" s="64"/>
      <c r="F485" s="65"/>
      <c r="G485" s="64"/>
      <c r="H485" s="64"/>
      <c r="I485" s="66"/>
      <c r="J485" s="66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 x14ac:dyDescent="0.3">
      <c r="A486" s="64"/>
      <c r="B486" s="64"/>
      <c r="C486" s="64"/>
      <c r="D486" s="64"/>
      <c r="E486" s="64"/>
      <c r="F486" s="65"/>
      <c r="G486" s="64"/>
      <c r="H486" s="64"/>
      <c r="I486" s="66"/>
      <c r="J486" s="66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 x14ac:dyDescent="0.3">
      <c r="A487" s="64"/>
      <c r="B487" s="64"/>
      <c r="C487" s="64"/>
      <c r="D487" s="64"/>
      <c r="E487" s="64"/>
      <c r="F487" s="65"/>
      <c r="G487" s="64"/>
      <c r="H487" s="64"/>
      <c r="I487" s="66"/>
      <c r="J487" s="66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 x14ac:dyDescent="0.3">
      <c r="A488" s="64"/>
      <c r="B488" s="64"/>
      <c r="C488" s="64"/>
      <c r="D488" s="64"/>
      <c r="E488" s="64"/>
      <c r="F488" s="65"/>
      <c r="G488" s="64"/>
      <c r="H488" s="64"/>
      <c r="I488" s="66"/>
      <c r="J488" s="66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 x14ac:dyDescent="0.3">
      <c r="A489" s="64"/>
      <c r="B489" s="64"/>
      <c r="C489" s="64"/>
      <c r="D489" s="64"/>
      <c r="E489" s="64"/>
      <c r="F489" s="65"/>
      <c r="G489" s="64"/>
      <c r="H489" s="64"/>
      <c r="I489" s="66"/>
      <c r="J489" s="66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 x14ac:dyDescent="0.3">
      <c r="A490" s="64"/>
      <c r="B490" s="64"/>
      <c r="C490" s="64"/>
      <c r="D490" s="64"/>
      <c r="E490" s="64"/>
      <c r="F490" s="65"/>
      <c r="G490" s="64"/>
      <c r="H490" s="64"/>
      <c r="I490" s="66"/>
      <c r="J490" s="66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 x14ac:dyDescent="0.3">
      <c r="A491" s="64"/>
      <c r="B491" s="64"/>
      <c r="C491" s="64"/>
      <c r="D491" s="64"/>
      <c r="E491" s="64"/>
      <c r="F491" s="65"/>
      <c r="G491" s="64"/>
      <c r="H491" s="64"/>
      <c r="I491" s="66"/>
      <c r="J491" s="66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 x14ac:dyDescent="0.3">
      <c r="A492" s="64"/>
      <c r="B492" s="64"/>
      <c r="C492" s="64"/>
      <c r="D492" s="64"/>
      <c r="E492" s="64"/>
      <c r="F492" s="65"/>
      <c r="G492" s="64"/>
      <c r="H492" s="64"/>
      <c r="I492" s="66"/>
      <c r="J492" s="66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 x14ac:dyDescent="0.3">
      <c r="A493" s="64"/>
      <c r="B493" s="64"/>
      <c r="C493" s="64"/>
      <c r="D493" s="64"/>
      <c r="E493" s="64"/>
      <c r="F493" s="65"/>
      <c r="G493" s="64"/>
      <c r="H493" s="64"/>
      <c r="I493" s="66"/>
      <c r="J493" s="66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 x14ac:dyDescent="0.3">
      <c r="A494" s="64"/>
      <c r="B494" s="64"/>
      <c r="C494" s="64"/>
      <c r="D494" s="64"/>
      <c r="E494" s="64"/>
      <c r="F494" s="65"/>
      <c r="G494" s="64"/>
      <c r="H494" s="64"/>
      <c r="I494" s="66"/>
      <c r="J494" s="66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 x14ac:dyDescent="0.3">
      <c r="A495" s="64"/>
      <c r="B495" s="64"/>
      <c r="C495" s="64"/>
      <c r="D495" s="64"/>
      <c r="E495" s="64"/>
      <c r="F495" s="65"/>
      <c r="G495" s="64"/>
      <c r="H495" s="64"/>
      <c r="I495" s="66"/>
      <c r="J495" s="66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 x14ac:dyDescent="0.3">
      <c r="A496" s="64"/>
      <c r="B496" s="64"/>
      <c r="C496" s="64"/>
      <c r="D496" s="64"/>
      <c r="E496" s="64"/>
      <c r="F496" s="65"/>
      <c r="G496" s="64"/>
      <c r="H496" s="64"/>
      <c r="I496" s="66"/>
      <c r="J496" s="66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 x14ac:dyDescent="0.3">
      <c r="A497" s="64"/>
      <c r="B497" s="64"/>
      <c r="C497" s="64"/>
      <c r="D497" s="64"/>
      <c r="E497" s="64"/>
      <c r="F497" s="65"/>
      <c r="G497" s="64"/>
      <c r="H497" s="64"/>
      <c r="I497" s="66"/>
      <c r="J497" s="66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 x14ac:dyDescent="0.3">
      <c r="A498" s="64"/>
      <c r="B498" s="64"/>
      <c r="C498" s="64"/>
      <c r="D498" s="64"/>
      <c r="E498" s="64"/>
      <c r="F498" s="65"/>
      <c r="G498" s="64"/>
      <c r="H498" s="64"/>
      <c r="I498" s="66"/>
      <c r="J498" s="66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 x14ac:dyDescent="0.3">
      <c r="A499" s="64"/>
      <c r="B499" s="64"/>
      <c r="C499" s="64"/>
      <c r="D499" s="64"/>
      <c r="E499" s="64"/>
      <c r="F499" s="65"/>
      <c r="G499" s="64"/>
      <c r="H499" s="64"/>
      <c r="I499" s="66"/>
      <c r="J499" s="66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 x14ac:dyDescent="0.3">
      <c r="A500" s="64"/>
      <c r="B500" s="64"/>
      <c r="C500" s="64"/>
      <c r="D500" s="64"/>
      <c r="E500" s="64"/>
      <c r="F500" s="65"/>
      <c r="G500" s="64"/>
      <c r="H500" s="64"/>
      <c r="I500" s="66"/>
      <c r="J500" s="66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 x14ac:dyDescent="0.3">
      <c r="A501" s="64"/>
      <c r="B501" s="64"/>
      <c r="C501" s="64"/>
      <c r="D501" s="64"/>
      <c r="E501" s="64"/>
      <c r="F501" s="65"/>
      <c r="G501" s="64"/>
      <c r="H501" s="64"/>
      <c r="I501" s="66"/>
      <c r="J501" s="66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 x14ac:dyDescent="0.3">
      <c r="A502" s="64"/>
      <c r="B502" s="64"/>
      <c r="C502" s="64"/>
      <c r="D502" s="64"/>
      <c r="E502" s="64"/>
      <c r="F502" s="65"/>
      <c r="G502" s="64"/>
      <c r="H502" s="64"/>
      <c r="I502" s="66"/>
      <c r="J502" s="66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 x14ac:dyDescent="0.3">
      <c r="A503" s="64"/>
      <c r="B503" s="64"/>
      <c r="C503" s="64"/>
      <c r="D503" s="64"/>
      <c r="E503" s="64"/>
      <c r="F503" s="65"/>
      <c r="G503" s="64"/>
      <c r="H503" s="64"/>
      <c r="I503" s="66"/>
      <c r="J503" s="66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 x14ac:dyDescent="0.3">
      <c r="A504" s="64"/>
      <c r="B504" s="64"/>
      <c r="C504" s="64"/>
      <c r="D504" s="64"/>
      <c r="E504" s="64"/>
      <c r="F504" s="65"/>
      <c r="G504" s="64"/>
      <c r="H504" s="64"/>
      <c r="I504" s="66"/>
      <c r="J504" s="66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 x14ac:dyDescent="0.3">
      <c r="A505" s="64"/>
      <c r="B505" s="64"/>
      <c r="C505" s="64"/>
      <c r="D505" s="64"/>
      <c r="E505" s="64"/>
      <c r="F505" s="65"/>
      <c r="G505" s="64"/>
      <c r="H505" s="64"/>
      <c r="I505" s="66"/>
      <c r="J505" s="66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 x14ac:dyDescent="0.3">
      <c r="A506" s="64"/>
      <c r="B506" s="64"/>
      <c r="C506" s="64"/>
      <c r="D506" s="64"/>
      <c r="E506" s="64"/>
      <c r="F506" s="65"/>
      <c r="G506" s="64"/>
      <c r="H506" s="64"/>
      <c r="I506" s="66"/>
      <c r="J506" s="66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 x14ac:dyDescent="0.3">
      <c r="A507" s="64"/>
      <c r="B507" s="64"/>
      <c r="C507" s="64"/>
      <c r="D507" s="64"/>
      <c r="E507" s="64"/>
      <c r="F507" s="65"/>
      <c r="G507" s="64"/>
      <c r="H507" s="64"/>
      <c r="I507" s="66"/>
      <c r="J507" s="66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 x14ac:dyDescent="0.3">
      <c r="A508" s="64"/>
      <c r="B508" s="64"/>
      <c r="C508" s="64"/>
      <c r="D508" s="64"/>
      <c r="E508" s="64"/>
      <c r="F508" s="65"/>
      <c r="G508" s="64"/>
      <c r="H508" s="64"/>
      <c r="I508" s="66"/>
      <c r="J508" s="66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 x14ac:dyDescent="0.3">
      <c r="A509" s="64"/>
      <c r="B509" s="64"/>
      <c r="C509" s="64"/>
      <c r="D509" s="64"/>
      <c r="E509" s="64"/>
      <c r="F509" s="65"/>
      <c r="G509" s="64"/>
      <c r="H509" s="64"/>
      <c r="I509" s="66"/>
      <c r="J509" s="66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 x14ac:dyDescent="0.3">
      <c r="A510" s="64"/>
      <c r="B510" s="64"/>
      <c r="C510" s="64"/>
      <c r="D510" s="64"/>
      <c r="E510" s="64"/>
      <c r="F510" s="65"/>
      <c r="G510" s="64"/>
      <c r="H510" s="64"/>
      <c r="I510" s="66"/>
      <c r="J510" s="66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 x14ac:dyDescent="0.3">
      <c r="A511" s="64"/>
      <c r="B511" s="64"/>
      <c r="C511" s="64"/>
      <c r="D511" s="64"/>
      <c r="E511" s="64"/>
      <c r="F511" s="65"/>
      <c r="G511" s="64"/>
      <c r="H511" s="64"/>
      <c r="I511" s="66"/>
      <c r="J511" s="66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 x14ac:dyDescent="0.3">
      <c r="A512" s="64"/>
      <c r="B512" s="64"/>
      <c r="C512" s="64"/>
      <c r="D512" s="64"/>
      <c r="E512" s="64"/>
      <c r="F512" s="65"/>
      <c r="G512" s="64"/>
      <c r="H512" s="64"/>
      <c r="I512" s="66"/>
      <c r="J512" s="66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 x14ac:dyDescent="0.3">
      <c r="A513" s="64"/>
      <c r="B513" s="64"/>
      <c r="C513" s="64"/>
      <c r="D513" s="64"/>
      <c r="E513" s="64"/>
      <c r="F513" s="65"/>
      <c r="G513" s="64"/>
      <c r="H513" s="64"/>
      <c r="I513" s="66"/>
      <c r="J513" s="66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 x14ac:dyDescent="0.3">
      <c r="A514" s="64"/>
      <c r="B514" s="64"/>
      <c r="C514" s="64"/>
      <c r="D514" s="64"/>
      <c r="E514" s="64"/>
      <c r="F514" s="65"/>
      <c r="G514" s="64"/>
      <c r="H514" s="64"/>
      <c r="I514" s="66"/>
      <c r="J514" s="66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 x14ac:dyDescent="0.3">
      <c r="A515" s="64"/>
      <c r="B515" s="64"/>
      <c r="C515" s="64"/>
      <c r="D515" s="64"/>
      <c r="E515" s="64"/>
      <c r="F515" s="65"/>
      <c r="G515" s="64"/>
      <c r="H515" s="64"/>
      <c r="I515" s="66"/>
      <c r="J515" s="66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 x14ac:dyDescent="0.3">
      <c r="A516" s="64"/>
      <c r="B516" s="64"/>
      <c r="C516" s="64"/>
      <c r="D516" s="64"/>
      <c r="E516" s="64"/>
      <c r="F516" s="65"/>
      <c r="G516" s="64"/>
      <c r="H516" s="64"/>
      <c r="I516" s="66"/>
      <c r="J516" s="66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 x14ac:dyDescent="0.3">
      <c r="A517" s="64"/>
      <c r="B517" s="64"/>
      <c r="C517" s="64"/>
      <c r="D517" s="64"/>
      <c r="E517" s="64"/>
      <c r="F517" s="65"/>
      <c r="G517" s="64"/>
      <c r="H517" s="64"/>
      <c r="I517" s="66"/>
      <c r="J517" s="66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 x14ac:dyDescent="0.3">
      <c r="A518" s="64"/>
      <c r="B518" s="64"/>
      <c r="C518" s="64"/>
      <c r="D518" s="64"/>
      <c r="E518" s="64"/>
      <c r="F518" s="65"/>
      <c r="G518" s="64"/>
      <c r="H518" s="64"/>
      <c r="I518" s="66"/>
      <c r="J518" s="66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 x14ac:dyDescent="0.3">
      <c r="A519" s="64"/>
      <c r="B519" s="64"/>
      <c r="C519" s="64"/>
      <c r="D519" s="64"/>
      <c r="E519" s="64"/>
      <c r="F519" s="65"/>
      <c r="G519" s="64"/>
      <c r="H519" s="64"/>
      <c r="I519" s="66"/>
      <c r="J519" s="66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 x14ac:dyDescent="0.3">
      <c r="A520" s="64"/>
      <c r="B520" s="64"/>
      <c r="C520" s="64"/>
      <c r="D520" s="64"/>
      <c r="E520" s="64"/>
      <c r="F520" s="65"/>
      <c r="G520" s="64"/>
      <c r="H520" s="64"/>
      <c r="I520" s="66"/>
      <c r="J520" s="66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 x14ac:dyDescent="0.3">
      <c r="A521" s="64"/>
      <c r="B521" s="64"/>
      <c r="C521" s="64"/>
      <c r="D521" s="64"/>
      <c r="E521" s="64"/>
      <c r="F521" s="65"/>
      <c r="G521" s="64"/>
      <c r="H521" s="64"/>
      <c r="I521" s="66"/>
      <c r="J521" s="66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 x14ac:dyDescent="0.3">
      <c r="A522" s="64"/>
      <c r="B522" s="64"/>
      <c r="C522" s="64"/>
      <c r="D522" s="64"/>
      <c r="E522" s="64"/>
      <c r="F522" s="65"/>
      <c r="G522" s="64"/>
      <c r="H522" s="64"/>
      <c r="I522" s="66"/>
      <c r="J522" s="66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 x14ac:dyDescent="0.3">
      <c r="A523" s="64"/>
      <c r="B523" s="64"/>
      <c r="C523" s="64"/>
      <c r="D523" s="64"/>
      <c r="E523" s="64"/>
      <c r="F523" s="65"/>
      <c r="G523" s="64"/>
      <c r="H523" s="64"/>
      <c r="I523" s="66"/>
      <c r="J523" s="66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 x14ac:dyDescent="0.3">
      <c r="A524" s="64"/>
      <c r="B524" s="64"/>
      <c r="C524" s="64"/>
      <c r="D524" s="64"/>
      <c r="E524" s="64"/>
      <c r="F524" s="65"/>
      <c r="G524" s="64"/>
      <c r="H524" s="64"/>
      <c r="I524" s="66"/>
      <c r="J524" s="66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 x14ac:dyDescent="0.3">
      <c r="A525" s="64"/>
      <c r="B525" s="64"/>
      <c r="C525" s="64"/>
      <c r="D525" s="64"/>
      <c r="E525" s="64"/>
      <c r="F525" s="65"/>
      <c r="G525" s="64"/>
      <c r="H525" s="64"/>
      <c r="I525" s="66"/>
      <c r="J525" s="66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 x14ac:dyDescent="0.3">
      <c r="A526" s="64"/>
      <c r="B526" s="64"/>
      <c r="C526" s="64"/>
      <c r="D526" s="64"/>
      <c r="E526" s="64"/>
      <c r="F526" s="65"/>
      <c r="G526" s="64"/>
      <c r="H526" s="64"/>
      <c r="I526" s="66"/>
      <c r="J526" s="66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 x14ac:dyDescent="0.3">
      <c r="A527" s="64"/>
      <c r="B527" s="64"/>
      <c r="C527" s="64"/>
      <c r="D527" s="64"/>
      <c r="E527" s="64"/>
      <c r="F527" s="65"/>
      <c r="G527" s="64"/>
      <c r="H527" s="64"/>
      <c r="I527" s="66"/>
      <c r="J527" s="66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 x14ac:dyDescent="0.3">
      <c r="A528" s="64"/>
      <c r="B528" s="64"/>
      <c r="C528" s="64"/>
      <c r="D528" s="64"/>
      <c r="E528" s="64"/>
      <c r="F528" s="65"/>
      <c r="G528" s="64"/>
      <c r="H528" s="64"/>
      <c r="I528" s="66"/>
      <c r="J528" s="66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 x14ac:dyDescent="0.3">
      <c r="A529" s="64"/>
      <c r="B529" s="64"/>
      <c r="C529" s="64"/>
      <c r="D529" s="64"/>
      <c r="E529" s="64"/>
      <c r="F529" s="65"/>
      <c r="G529" s="64"/>
      <c r="H529" s="64"/>
      <c r="I529" s="66"/>
      <c r="J529" s="66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 x14ac:dyDescent="0.3">
      <c r="A530" s="64"/>
      <c r="B530" s="64"/>
      <c r="C530" s="64"/>
      <c r="D530" s="64"/>
      <c r="E530" s="64"/>
      <c r="F530" s="65"/>
      <c r="G530" s="64"/>
      <c r="H530" s="64"/>
      <c r="I530" s="66"/>
      <c r="J530" s="66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 x14ac:dyDescent="0.3">
      <c r="A531" s="64"/>
      <c r="B531" s="64"/>
      <c r="C531" s="64"/>
      <c r="D531" s="64"/>
      <c r="E531" s="64"/>
      <c r="F531" s="65"/>
      <c r="G531" s="64"/>
      <c r="H531" s="64"/>
      <c r="I531" s="66"/>
      <c r="J531" s="66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 x14ac:dyDescent="0.3">
      <c r="A532" s="64"/>
      <c r="B532" s="64"/>
      <c r="C532" s="64"/>
      <c r="D532" s="64"/>
      <c r="E532" s="64"/>
      <c r="F532" s="65"/>
      <c r="G532" s="64"/>
      <c r="H532" s="64"/>
      <c r="I532" s="66"/>
      <c r="J532" s="66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 x14ac:dyDescent="0.3">
      <c r="A533" s="64"/>
      <c r="B533" s="64"/>
      <c r="C533" s="64"/>
      <c r="D533" s="64"/>
      <c r="E533" s="64"/>
      <c r="F533" s="65"/>
      <c r="G533" s="64"/>
      <c r="H533" s="64"/>
      <c r="I533" s="66"/>
      <c r="J533" s="66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 x14ac:dyDescent="0.3">
      <c r="A534" s="64"/>
      <c r="B534" s="64"/>
      <c r="C534" s="64"/>
      <c r="D534" s="64"/>
      <c r="E534" s="64"/>
      <c r="F534" s="65"/>
      <c r="G534" s="64"/>
      <c r="H534" s="64"/>
      <c r="I534" s="66"/>
      <c r="J534" s="66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 x14ac:dyDescent="0.3">
      <c r="A535" s="64"/>
      <c r="B535" s="64"/>
      <c r="C535" s="64"/>
      <c r="D535" s="64"/>
      <c r="E535" s="64"/>
      <c r="F535" s="65"/>
      <c r="G535" s="64"/>
      <c r="H535" s="64"/>
      <c r="I535" s="66"/>
      <c r="J535" s="66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 x14ac:dyDescent="0.3">
      <c r="A536" s="64"/>
      <c r="B536" s="64"/>
      <c r="C536" s="64"/>
      <c r="D536" s="64"/>
      <c r="E536" s="64"/>
      <c r="F536" s="65"/>
      <c r="G536" s="64"/>
      <c r="H536" s="64"/>
      <c r="I536" s="66"/>
      <c r="J536" s="66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 x14ac:dyDescent="0.3">
      <c r="A537" s="64"/>
      <c r="B537" s="64"/>
      <c r="C537" s="64"/>
      <c r="D537" s="64"/>
      <c r="E537" s="64"/>
      <c r="F537" s="65"/>
      <c r="G537" s="64"/>
      <c r="H537" s="64"/>
      <c r="I537" s="66"/>
      <c r="J537" s="66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 x14ac:dyDescent="0.3">
      <c r="A538" s="64"/>
      <c r="B538" s="64"/>
      <c r="C538" s="64"/>
      <c r="D538" s="64"/>
      <c r="E538" s="64"/>
      <c r="F538" s="65"/>
      <c r="G538" s="64"/>
      <c r="H538" s="64"/>
      <c r="I538" s="66"/>
      <c r="J538" s="66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 x14ac:dyDescent="0.3">
      <c r="A539" s="64"/>
      <c r="B539" s="64"/>
      <c r="C539" s="64"/>
      <c r="D539" s="64"/>
      <c r="E539" s="64"/>
      <c r="F539" s="65"/>
      <c r="G539" s="64"/>
      <c r="H539" s="64"/>
      <c r="I539" s="66"/>
      <c r="J539" s="66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 x14ac:dyDescent="0.3">
      <c r="A540" s="64"/>
      <c r="B540" s="64"/>
      <c r="C540" s="64"/>
      <c r="D540" s="64"/>
      <c r="E540" s="64"/>
      <c r="F540" s="65"/>
      <c r="G540" s="64"/>
      <c r="H540" s="64"/>
      <c r="I540" s="66"/>
      <c r="J540" s="66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 x14ac:dyDescent="0.3">
      <c r="A541" s="64"/>
      <c r="B541" s="64"/>
      <c r="C541" s="64"/>
      <c r="D541" s="64"/>
      <c r="E541" s="64"/>
      <c r="F541" s="65"/>
      <c r="G541" s="64"/>
      <c r="H541" s="64"/>
      <c r="I541" s="66"/>
      <c r="J541" s="66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 x14ac:dyDescent="0.3">
      <c r="A542" s="64"/>
      <c r="B542" s="64"/>
      <c r="C542" s="64"/>
      <c r="D542" s="64"/>
      <c r="E542" s="64"/>
      <c r="F542" s="65"/>
      <c r="G542" s="64"/>
      <c r="H542" s="64"/>
      <c r="I542" s="66"/>
      <c r="J542" s="66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 x14ac:dyDescent="0.3">
      <c r="A543" s="64"/>
      <c r="B543" s="64"/>
      <c r="C543" s="64"/>
      <c r="D543" s="64"/>
      <c r="E543" s="64"/>
      <c r="F543" s="65"/>
      <c r="G543" s="64"/>
      <c r="H543" s="64"/>
      <c r="I543" s="66"/>
      <c r="J543" s="66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 x14ac:dyDescent="0.3">
      <c r="A544" s="64"/>
      <c r="B544" s="64"/>
      <c r="C544" s="64"/>
      <c r="D544" s="64"/>
      <c r="E544" s="64"/>
      <c r="F544" s="65"/>
      <c r="G544" s="64"/>
      <c r="H544" s="64"/>
      <c r="I544" s="66"/>
      <c r="J544" s="66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 x14ac:dyDescent="0.3">
      <c r="A545" s="64"/>
      <c r="B545" s="64"/>
      <c r="C545" s="64"/>
      <c r="D545" s="64"/>
      <c r="E545" s="64"/>
      <c r="F545" s="65"/>
      <c r="G545" s="64"/>
      <c r="H545" s="64"/>
      <c r="I545" s="66"/>
      <c r="J545" s="66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 x14ac:dyDescent="0.3">
      <c r="A546" s="64"/>
      <c r="B546" s="64"/>
      <c r="C546" s="64"/>
      <c r="D546" s="64"/>
      <c r="E546" s="64"/>
      <c r="F546" s="65"/>
      <c r="G546" s="64"/>
      <c r="H546" s="64"/>
      <c r="I546" s="66"/>
      <c r="J546" s="66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 x14ac:dyDescent="0.3">
      <c r="A547" s="64"/>
      <c r="B547" s="64"/>
      <c r="C547" s="64"/>
      <c r="D547" s="64"/>
      <c r="E547" s="64"/>
      <c r="F547" s="65"/>
      <c r="G547" s="64"/>
      <c r="H547" s="64"/>
      <c r="I547" s="66"/>
      <c r="J547" s="66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 x14ac:dyDescent="0.3">
      <c r="A548" s="64"/>
      <c r="B548" s="64"/>
      <c r="C548" s="64"/>
      <c r="D548" s="64"/>
      <c r="E548" s="64"/>
      <c r="F548" s="65"/>
      <c r="G548" s="64"/>
      <c r="H548" s="64"/>
      <c r="I548" s="66"/>
      <c r="J548" s="66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 x14ac:dyDescent="0.3">
      <c r="A549" s="64"/>
      <c r="B549" s="64"/>
      <c r="C549" s="64"/>
      <c r="D549" s="64"/>
      <c r="E549" s="64"/>
      <c r="F549" s="65"/>
      <c r="G549" s="64"/>
      <c r="H549" s="64"/>
      <c r="I549" s="66"/>
      <c r="J549" s="66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 x14ac:dyDescent="0.3">
      <c r="A550" s="64"/>
      <c r="B550" s="64"/>
      <c r="C550" s="64"/>
      <c r="D550" s="64"/>
      <c r="E550" s="64"/>
      <c r="F550" s="65"/>
      <c r="G550" s="64"/>
      <c r="H550" s="64"/>
      <c r="I550" s="66"/>
      <c r="J550" s="66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 x14ac:dyDescent="0.3">
      <c r="A551" s="64"/>
      <c r="B551" s="64"/>
      <c r="C551" s="64"/>
      <c r="D551" s="64"/>
      <c r="E551" s="64"/>
      <c r="F551" s="65"/>
      <c r="G551" s="64"/>
      <c r="H551" s="64"/>
      <c r="I551" s="66"/>
      <c r="J551" s="66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 x14ac:dyDescent="0.3">
      <c r="A552" s="64"/>
      <c r="B552" s="64"/>
      <c r="C552" s="64"/>
      <c r="D552" s="64"/>
      <c r="E552" s="64"/>
      <c r="F552" s="65"/>
      <c r="G552" s="64"/>
      <c r="H552" s="64"/>
      <c r="I552" s="66"/>
      <c r="J552" s="66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 x14ac:dyDescent="0.3">
      <c r="A553" s="64"/>
      <c r="B553" s="64"/>
      <c r="C553" s="64"/>
      <c r="D553" s="64"/>
      <c r="E553" s="64"/>
      <c r="F553" s="65"/>
      <c r="G553" s="64"/>
      <c r="H553" s="64"/>
      <c r="I553" s="66"/>
      <c r="J553" s="66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 x14ac:dyDescent="0.3">
      <c r="A554" s="64"/>
      <c r="B554" s="64"/>
      <c r="C554" s="64"/>
      <c r="D554" s="64"/>
      <c r="E554" s="64"/>
      <c r="F554" s="65"/>
      <c r="G554" s="64"/>
      <c r="H554" s="64"/>
      <c r="I554" s="66"/>
      <c r="J554" s="66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 x14ac:dyDescent="0.3">
      <c r="A555" s="64"/>
      <c r="B555" s="64"/>
      <c r="C555" s="64"/>
      <c r="D555" s="64"/>
      <c r="E555" s="64"/>
      <c r="F555" s="65"/>
      <c r="G555" s="64"/>
      <c r="H555" s="64"/>
      <c r="I555" s="66"/>
      <c r="J555" s="66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 x14ac:dyDescent="0.3">
      <c r="A556" s="64"/>
      <c r="B556" s="64"/>
      <c r="C556" s="64"/>
      <c r="D556" s="64"/>
      <c r="E556" s="64"/>
      <c r="F556" s="65"/>
      <c r="G556" s="64"/>
      <c r="H556" s="64"/>
      <c r="I556" s="66"/>
      <c r="J556" s="66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 x14ac:dyDescent="0.3">
      <c r="A557" s="64"/>
      <c r="B557" s="64"/>
      <c r="C557" s="64"/>
      <c r="D557" s="64"/>
      <c r="E557" s="64"/>
      <c r="F557" s="65"/>
      <c r="G557" s="64"/>
      <c r="H557" s="64"/>
      <c r="I557" s="66"/>
      <c r="J557" s="66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 x14ac:dyDescent="0.3">
      <c r="A558" s="64"/>
      <c r="B558" s="64"/>
      <c r="C558" s="64"/>
      <c r="D558" s="64"/>
      <c r="E558" s="64"/>
      <c r="F558" s="65"/>
      <c r="G558" s="64"/>
      <c r="H558" s="64"/>
      <c r="I558" s="66"/>
      <c r="J558" s="66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 x14ac:dyDescent="0.3">
      <c r="A559" s="64"/>
      <c r="B559" s="64"/>
      <c r="C559" s="64"/>
      <c r="D559" s="64"/>
      <c r="E559" s="64"/>
      <c r="F559" s="65"/>
      <c r="G559" s="64"/>
      <c r="H559" s="64"/>
      <c r="I559" s="66"/>
      <c r="J559" s="66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 x14ac:dyDescent="0.3">
      <c r="A560" s="64"/>
      <c r="B560" s="64"/>
      <c r="C560" s="64"/>
      <c r="D560" s="64"/>
      <c r="E560" s="64"/>
      <c r="F560" s="65"/>
      <c r="G560" s="64"/>
      <c r="H560" s="64"/>
      <c r="I560" s="66"/>
      <c r="J560" s="66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 x14ac:dyDescent="0.3">
      <c r="A561" s="64"/>
      <c r="B561" s="64"/>
      <c r="C561" s="64"/>
      <c r="D561" s="64"/>
      <c r="E561" s="64"/>
      <c r="F561" s="65"/>
      <c r="G561" s="64"/>
      <c r="H561" s="64"/>
      <c r="I561" s="66"/>
      <c r="J561" s="66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 x14ac:dyDescent="0.3">
      <c r="A562" s="64"/>
      <c r="B562" s="64"/>
      <c r="C562" s="64"/>
      <c r="D562" s="64"/>
      <c r="E562" s="64"/>
      <c r="F562" s="65"/>
      <c r="G562" s="64"/>
      <c r="H562" s="64"/>
      <c r="I562" s="66"/>
      <c r="J562" s="66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 x14ac:dyDescent="0.3">
      <c r="A563" s="64"/>
      <c r="B563" s="64"/>
      <c r="C563" s="64"/>
      <c r="D563" s="64"/>
      <c r="E563" s="64"/>
      <c r="F563" s="65"/>
      <c r="G563" s="64"/>
      <c r="H563" s="64"/>
      <c r="I563" s="66"/>
      <c r="J563" s="66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 x14ac:dyDescent="0.3">
      <c r="A564" s="64"/>
      <c r="B564" s="64"/>
      <c r="C564" s="64"/>
      <c r="D564" s="64"/>
      <c r="E564" s="64"/>
      <c r="F564" s="65"/>
      <c r="G564" s="64"/>
      <c r="H564" s="64"/>
      <c r="I564" s="66"/>
      <c r="J564" s="66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 x14ac:dyDescent="0.3">
      <c r="A565" s="64"/>
      <c r="B565" s="64"/>
      <c r="C565" s="64"/>
      <c r="D565" s="64"/>
      <c r="E565" s="64"/>
      <c r="F565" s="65"/>
      <c r="G565" s="64"/>
      <c r="H565" s="64"/>
      <c r="I565" s="66"/>
      <c r="J565" s="66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 x14ac:dyDescent="0.3">
      <c r="A566" s="64"/>
      <c r="B566" s="64"/>
      <c r="C566" s="64"/>
      <c r="D566" s="64"/>
      <c r="E566" s="64"/>
      <c r="F566" s="65"/>
      <c r="G566" s="64"/>
      <c r="H566" s="64"/>
      <c r="I566" s="66"/>
      <c r="J566" s="66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 x14ac:dyDescent="0.3">
      <c r="A567" s="64"/>
      <c r="B567" s="64"/>
      <c r="C567" s="64"/>
      <c r="D567" s="64"/>
      <c r="E567" s="64"/>
      <c r="F567" s="65"/>
      <c r="G567" s="64"/>
      <c r="H567" s="64"/>
      <c r="I567" s="66"/>
      <c r="J567" s="66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 x14ac:dyDescent="0.3">
      <c r="A568" s="64"/>
      <c r="B568" s="64"/>
      <c r="C568" s="64"/>
      <c r="D568" s="64"/>
      <c r="E568" s="64"/>
      <c r="F568" s="65"/>
      <c r="G568" s="64"/>
      <c r="H568" s="64"/>
      <c r="I568" s="66"/>
      <c r="J568" s="66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 x14ac:dyDescent="0.3">
      <c r="A569" s="64"/>
      <c r="B569" s="64"/>
      <c r="C569" s="64"/>
      <c r="D569" s="64"/>
      <c r="E569" s="64"/>
      <c r="F569" s="65"/>
      <c r="G569" s="64"/>
      <c r="H569" s="64"/>
      <c r="I569" s="66"/>
      <c r="J569" s="66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 x14ac:dyDescent="0.3">
      <c r="A570" s="64"/>
      <c r="B570" s="64"/>
      <c r="C570" s="64"/>
      <c r="D570" s="64"/>
      <c r="E570" s="64"/>
      <c r="F570" s="65"/>
      <c r="G570" s="64"/>
      <c r="H570" s="64"/>
      <c r="I570" s="66"/>
      <c r="J570" s="66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 x14ac:dyDescent="0.3">
      <c r="A571" s="64"/>
      <c r="B571" s="64"/>
      <c r="C571" s="64"/>
      <c r="D571" s="64"/>
      <c r="E571" s="64"/>
      <c r="F571" s="65"/>
      <c r="G571" s="64"/>
      <c r="H571" s="64"/>
      <c r="I571" s="66"/>
      <c r="J571" s="66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 x14ac:dyDescent="0.3">
      <c r="A572" s="64"/>
      <c r="B572" s="64"/>
      <c r="C572" s="64"/>
      <c r="D572" s="64"/>
      <c r="E572" s="64"/>
      <c r="F572" s="65"/>
      <c r="G572" s="64"/>
      <c r="H572" s="64"/>
      <c r="I572" s="66"/>
      <c r="J572" s="66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 x14ac:dyDescent="0.3">
      <c r="A573" s="64"/>
      <c r="B573" s="64"/>
      <c r="C573" s="64"/>
      <c r="D573" s="64"/>
      <c r="E573" s="64"/>
      <c r="F573" s="65"/>
      <c r="G573" s="64"/>
      <c r="H573" s="64"/>
      <c r="I573" s="66"/>
      <c r="J573" s="66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 x14ac:dyDescent="0.3">
      <c r="A574" s="64"/>
      <c r="B574" s="64"/>
      <c r="C574" s="64"/>
      <c r="D574" s="64"/>
      <c r="E574" s="64"/>
      <c r="F574" s="65"/>
      <c r="G574" s="64"/>
      <c r="H574" s="64"/>
      <c r="I574" s="66"/>
      <c r="J574" s="66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 x14ac:dyDescent="0.3">
      <c r="A575" s="64"/>
      <c r="B575" s="64"/>
      <c r="C575" s="64"/>
      <c r="D575" s="64"/>
      <c r="E575" s="64"/>
      <c r="F575" s="65"/>
      <c r="G575" s="64"/>
      <c r="H575" s="64"/>
      <c r="I575" s="66"/>
      <c r="J575" s="66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 x14ac:dyDescent="0.3">
      <c r="A576" s="64"/>
      <c r="B576" s="64"/>
      <c r="C576" s="64"/>
      <c r="D576" s="64"/>
      <c r="E576" s="64"/>
      <c r="F576" s="65"/>
      <c r="G576" s="64"/>
      <c r="H576" s="64"/>
      <c r="I576" s="66"/>
      <c r="J576" s="66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 x14ac:dyDescent="0.3">
      <c r="A577" s="64"/>
      <c r="B577" s="64"/>
      <c r="C577" s="64"/>
      <c r="D577" s="64"/>
      <c r="E577" s="64"/>
      <c r="F577" s="65"/>
      <c r="G577" s="64"/>
      <c r="H577" s="64"/>
      <c r="I577" s="66"/>
      <c r="J577" s="66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 x14ac:dyDescent="0.3">
      <c r="A578" s="64"/>
      <c r="B578" s="64"/>
      <c r="C578" s="64"/>
      <c r="D578" s="64"/>
      <c r="E578" s="64"/>
      <c r="F578" s="65"/>
      <c r="G578" s="64"/>
      <c r="H578" s="64"/>
      <c r="I578" s="66"/>
      <c r="J578" s="66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 x14ac:dyDescent="0.3">
      <c r="A579" s="64"/>
      <c r="B579" s="64"/>
      <c r="C579" s="64"/>
      <c r="D579" s="64"/>
      <c r="E579" s="64"/>
      <c r="F579" s="65"/>
      <c r="G579" s="64"/>
      <c r="H579" s="64"/>
      <c r="I579" s="66"/>
      <c r="J579" s="66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 x14ac:dyDescent="0.3">
      <c r="A580" s="64"/>
      <c r="B580" s="64"/>
      <c r="C580" s="64"/>
      <c r="D580" s="64"/>
      <c r="E580" s="64"/>
      <c r="F580" s="65"/>
      <c r="G580" s="64"/>
      <c r="H580" s="64"/>
      <c r="I580" s="66"/>
      <c r="J580" s="66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 x14ac:dyDescent="0.3">
      <c r="A581" s="64"/>
      <c r="B581" s="64"/>
      <c r="C581" s="64"/>
      <c r="D581" s="64"/>
      <c r="E581" s="64"/>
      <c r="F581" s="65"/>
      <c r="G581" s="64"/>
      <c r="H581" s="64"/>
      <c r="I581" s="66"/>
      <c r="J581" s="66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 x14ac:dyDescent="0.3">
      <c r="A582" s="64"/>
      <c r="B582" s="64"/>
      <c r="C582" s="64"/>
      <c r="D582" s="64"/>
      <c r="E582" s="64"/>
      <c r="F582" s="65"/>
      <c r="G582" s="64"/>
      <c r="H582" s="64"/>
      <c r="I582" s="66"/>
      <c r="J582" s="66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 x14ac:dyDescent="0.3">
      <c r="A583" s="64"/>
      <c r="B583" s="64"/>
      <c r="C583" s="64"/>
      <c r="D583" s="64"/>
      <c r="E583" s="64"/>
      <c r="F583" s="65"/>
      <c r="G583" s="64"/>
      <c r="H583" s="64"/>
      <c r="I583" s="66"/>
      <c r="J583" s="66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 x14ac:dyDescent="0.3">
      <c r="A584" s="64"/>
      <c r="B584" s="64"/>
      <c r="C584" s="64"/>
      <c r="D584" s="64"/>
      <c r="E584" s="64"/>
      <c r="F584" s="65"/>
      <c r="G584" s="64"/>
      <c r="H584" s="64"/>
      <c r="I584" s="66"/>
      <c r="J584" s="66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 x14ac:dyDescent="0.3">
      <c r="A585" s="64"/>
      <c r="B585" s="64"/>
      <c r="C585" s="64"/>
      <c r="D585" s="64"/>
      <c r="E585" s="64"/>
      <c r="F585" s="65"/>
      <c r="G585" s="64"/>
      <c r="H585" s="64"/>
      <c r="I585" s="66"/>
      <c r="J585" s="66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 x14ac:dyDescent="0.3">
      <c r="A586" s="64"/>
      <c r="B586" s="64"/>
      <c r="C586" s="64"/>
      <c r="D586" s="64"/>
      <c r="E586" s="64"/>
      <c r="F586" s="65"/>
      <c r="G586" s="64"/>
      <c r="H586" s="64"/>
      <c r="I586" s="66"/>
      <c r="J586" s="66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 x14ac:dyDescent="0.3">
      <c r="A587" s="64"/>
      <c r="B587" s="64"/>
      <c r="C587" s="64"/>
      <c r="D587" s="64"/>
      <c r="E587" s="64"/>
      <c r="F587" s="65"/>
      <c r="G587" s="64"/>
      <c r="H587" s="64"/>
      <c r="I587" s="66"/>
      <c r="J587" s="66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 x14ac:dyDescent="0.3">
      <c r="A588" s="64"/>
      <c r="B588" s="64"/>
      <c r="C588" s="64"/>
      <c r="D588" s="64"/>
      <c r="E588" s="64"/>
      <c r="F588" s="65"/>
      <c r="G588" s="64"/>
      <c r="H588" s="64"/>
      <c r="I588" s="66"/>
      <c r="J588" s="66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 x14ac:dyDescent="0.3">
      <c r="A589" s="64"/>
      <c r="B589" s="64"/>
      <c r="C589" s="64"/>
      <c r="D589" s="64"/>
      <c r="E589" s="64"/>
      <c r="F589" s="65"/>
      <c r="G589" s="64"/>
      <c r="H589" s="64"/>
      <c r="I589" s="66"/>
      <c r="J589" s="66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 x14ac:dyDescent="0.3">
      <c r="A590" s="64"/>
      <c r="B590" s="64"/>
      <c r="C590" s="64"/>
      <c r="D590" s="64"/>
      <c r="E590" s="64"/>
      <c r="F590" s="65"/>
      <c r="G590" s="64"/>
      <c r="H590" s="64"/>
      <c r="I590" s="66"/>
      <c r="J590" s="66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 x14ac:dyDescent="0.3">
      <c r="A591" s="64"/>
      <c r="B591" s="64"/>
      <c r="C591" s="64"/>
      <c r="D591" s="64"/>
      <c r="E591" s="64"/>
      <c r="F591" s="65"/>
      <c r="G591" s="64"/>
      <c r="H591" s="64"/>
      <c r="I591" s="66"/>
      <c r="J591" s="66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 x14ac:dyDescent="0.3">
      <c r="A592" s="64"/>
      <c r="B592" s="64"/>
      <c r="C592" s="64"/>
      <c r="D592" s="64"/>
      <c r="E592" s="64"/>
      <c r="F592" s="65"/>
      <c r="G592" s="64"/>
      <c r="H592" s="64"/>
      <c r="I592" s="66"/>
      <c r="J592" s="66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 x14ac:dyDescent="0.3">
      <c r="A593" s="64"/>
      <c r="B593" s="64"/>
      <c r="C593" s="64"/>
      <c r="D593" s="64"/>
      <c r="E593" s="64"/>
      <c r="F593" s="65"/>
      <c r="G593" s="64"/>
      <c r="H593" s="64"/>
      <c r="I593" s="66"/>
      <c r="J593" s="66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 x14ac:dyDescent="0.3">
      <c r="A594" s="64"/>
      <c r="B594" s="64"/>
      <c r="C594" s="64"/>
      <c r="D594" s="64"/>
      <c r="E594" s="64"/>
      <c r="F594" s="65"/>
      <c r="G594" s="64"/>
      <c r="H594" s="64"/>
      <c r="I594" s="66"/>
      <c r="J594" s="66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 x14ac:dyDescent="0.3">
      <c r="A595" s="64"/>
      <c r="B595" s="64"/>
      <c r="C595" s="64"/>
      <c r="D595" s="64"/>
      <c r="E595" s="64"/>
      <c r="F595" s="65"/>
      <c r="G595" s="64"/>
      <c r="H595" s="64"/>
      <c r="I595" s="66"/>
      <c r="J595" s="66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 x14ac:dyDescent="0.3">
      <c r="A596" s="64"/>
      <c r="B596" s="64"/>
      <c r="C596" s="64"/>
      <c r="D596" s="64"/>
      <c r="E596" s="64"/>
      <c r="F596" s="65"/>
      <c r="G596" s="64"/>
      <c r="H596" s="64"/>
      <c r="I596" s="66"/>
      <c r="J596" s="66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 x14ac:dyDescent="0.3">
      <c r="A597" s="64"/>
      <c r="B597" s="64"/>
      <c r="C597" s="64"/>
      <c r="D597" s="64"/>
      <c r="E597" s="64"/>
      <c r="F597" s="65"/>
      <c r="G597" s="64"/>
      <c r="H597" s="64"/>
      <c r="I597" s="66"/>
      <c r="J597" s="66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 x14ac:dyDescent="0.3">
      <c r="A598" s="64"/>
      <c r="B598" s="64"/>
      <c r="C598" s="64"/>
      <c r="D598" s="64"/>
      <c r="E598" s="64"/>
      <c r="F598" s="65"/>
      <c r="G598" s="64"/>
      <c r="H598" s="64"/>
      <c r="I598" s="66"/>
      <c r="J598" s="66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 x14ac:dyDescent="0.3">
      <c r="A599" s="64"/>
      <c r="B599" s="64"/>
      <c r="C599" s="64"/>
      <c r="D599" s="64"/>
      <c r="E599" s="64"/>
      <c r="F599" s="65"/>
      <c r="G599" s="64"/>
      <c r="H599" s="64"/>
      <c r="I599" s="66"/>
      <c r="J599" s="66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 x14ac:dyDescent="0.3">
      <c r="A600" s="64"/>
      <c r="B600" s="64"/>
      <c r="C600" s="64"/>
      <c r="D600" s="64"/>
      <c r="E600" s="64"/>
      <c r="F600" s="65"/>
      <c r="G600" s="64"/>
      <c r="H600" s="64"/>
      <c r="I600" s="66"/>
      <c r="J600" s="66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 x14ac:dyDescent="0.3">
      <c r="A601" s="64"/>
      <c r="B601" s="64"/>
      <c r="C601" s="64"/>
      <c r="D601" s="64"/>
      <c r="E601" s="64"/>
      <c r="F601" s="65"/>
      <c r="G601" s="64"/>
      <c r="H601" s="64"/>
      <c r="I601" s="66"/>
      <c r="J601" s="66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 x14ac:dyDescent="0.3">
      <c r="A602" s="64"/>
      <c r="B602" s="64"/>
      <c r="C602" s="64"/>
      <c r="D602" s="64"/>
      <c r="E602" s="64"/>
      <c r="F602" s="65"/>
      <c r="G602" s="64"/>
      <c r="H602" s="64"/>
      <c r="I602" s="66"/>
      <c r="J602" s="66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 x14ac:dyDescent="0.3">
      <c r="A603" s="64"/>
      <c r="B603" s="64"/>
      <c r="C603" s="64"/>
      <c r="D603" s="64"/>
      <c r="E603" s="64"/>
      <c r="F603" s="65"/>
      <c r="G603" s="64"/>
      <c r="H603" s="64"/>
      <c r="I603" s="66"/>
      <c r="J603" s="66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 x14ac:dyDescent="0.3">
      <c r="A604" s="64"/>
      <c r="B604" s="64"/>
      <c r="C604" s="64"/>
      <c r="D604" s="64"/>
      <c r="E604" s="64"/>
      <c r="F604" s="65"/>
      <c r="G604" s="64"/>
      <c r="H604" s="64"/>
      <c r="I604" s="66"/>
      <c r="J604" s="66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 x14ac:dyDescent="0.3">
      <c r="A605" s="64"/>
      <c r="B605" s="64"/>
      <c r="C605" s="64"/>
      <c r="D605" s="64"/>
      <c r="E605" s="64"/>
      <c r="F605" s="65"/>
      <c r="G605" s="64"/>
      <c r="H605" s="64"/>
      <c r="I605" s="66"/>
      <c r="J605" s="66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 x14ac:dyDescent="0.3">
      <c r="A606" s="64"/>
      <c r="B606" s="64"/>
      <c r="C606" s="64"/>
      <c r="D606" s="64"/>
      <c r="E606" s="64"/>
      <c r="F606" s="65"/>
      <c r="G606" s="64"/>
      <c r="H606" s="64"/>
      <c r="I606" s="66"/>
      <c r="J606" s="66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 x14ac:dyDescent="0.3">
      <c r="A607" s="64"/>
      <c r="B607" s="64"/>
      <c r="C607" s="64"/>
      <c r="D607" s="64"/>
      <c r="E607" s="64"/>
      <c r="F607" s="65"/>
      <c r="G607" s="64"/>
      <c r="H607" s="64"/>
      <c r="I607" s="66"/>
      <c r="J607" s="66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 x14ac:dyDescent="0.3">
      <c r="A608" s="64"/>
      <c r="B608" s="64"/>
      <c r="C608" s="64"/>
      <c r="D608" s="64"/>
      <c r="E608" s="64"/>
      <c r="F608" s="65"/>
      <c r="G608" s="64"/>
      <c r="H608" s="64"/>
      <c r="I608" s="66"/>
      <c r="J608" s="66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 x14ac:dyDescent="0.3">
      <c r="A609" s="64"/>
      <c r="B609" s="64"/>
      <c r="C609" s="64"/>
      <c r="D609" s="64"/>
      <c r="E609" s="64"/>
      <c r="F609" s="65"/>
      <c r="G609" s="64"/>
      <c r="H609" s="64"/>
      <c r="I609" s="66"/>
      <c r="J609" s="66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 x14ac:dyDescent="0.3">
      <c r="A610" s="64"/>
      <c r="B610" s="64"/>
      <c r="C610" s="64"/>
      <c r="D610" s="64"/>
      <c r="E610" s="64"/>
      <c r="F610" s="65"/>
      <c r="G610" s="64"/>
      <c r="H610" s="64"/>
      <c r="I610" s="66"/>
      <c r="J610" s="66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 x14ac:dyDescent="0.3">
      <c r="A611" s="64"/>
      <c r="B611" s="64"/>
      <c r="C611" s="64"/>
      <c r="D611" s="64"/>
      <c r="E611" s="64"/>
      <c r="F611" s="65"/>
      <c r="G611" s="64"/>
      <c r="H611" s="64"/>
      <c r="I611" s="66"/>
      <c r="J611" s="66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 x14ac:dyDescent="0.3">
      <c r="A612" s="64"/>
      <c r="B612" s="64"/>
      <c r="C612" s="64"/>
      <c r="D612" s="64"/>
      <c r="E612" s="64"/>
      <c r="F612" s="65"/>
      <c r="G612" s="64"/>
      <c r="H612" s="64"/>
      <c r="I612" s="66"/>
      <c r="J612" s="66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 x14ac:dyDescent="0.3">
      <c r="A613" s="64"/>
      <c r="B613" s="64"/>
      <c r="C613" s="64"/>
      <c r="D613" s="64"/>
      <c r="E613" s="64"/>
      <c r="F613" s="65"/>
      <c r="G613" s="64"/>
      <c r="H613" s="64"/>
      <c r="I613" s="66"/>
      <c r="J613" s="66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 x14ac:dyDescent="0.3">
      <c r="A614" s="64"/>
      <c r="B614" s="64"/>
      <c r="C614" s="64"/>
      <c r="D614" s="64"/>
      <c r="E614" s="64"/>
      <c r="F614" s="65"/>
      <c r="G614" s="64"/>
      <c r="H614" s="64"/>
      <c r="I614" s="66"/>
      <c r="J614" s="66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 x14ac:dyDescent="0.3">
      <c r="A615" s="64"/>
      <c r="B615" s="64"/>
      <c r="C615" s="64"/>
      <c r="D615" s="64"/>
      <c r="E615" s="64"/>
      <c r="F615" s="65"/>
      <c r="G615" s="64"/>
      <c r="H615" s="64"/>
      <c r="I615" s="66"/>
      <c r="J615" s="66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 x14ac:dyDescent="0.3">
      <c r="A616" s="64"/>
      <c r="B616" s="64"/>
      <c r="C616" s="64"/>
      <c r="D616" s="64"/>
      <c r="E616" s="64"/>
      <c r="F616" s="65"/>
      <c r="G616" s="64"/>
      <c r="H616" s="64"/>
      <c r="I616" s="66"/>
      <c r="J616" s="66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 x14ac:dyDescent="0.3">
      <c r="A617" s="64"/>
      <c r="B617" s="64"/>
      <c r="C617" s="64"/>
      <c r="D617" s="64"/>
      <c r="E617" s="64"/>
      <c r="F617" s="65"/>
      <c r="G617" s="64"/>
      <c r="H617" s="64"/>
      <c r="I617" s="66"/>
      <c r="J617" s="66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 x14ac:dyDescent="0.3">
      <c r="A618" s="64"/>
      <c r="B618" s="64"/>
      <c r="C618" s="64"/>
      <c r="D618" s="64"/>
      <c r="E618" s="64"/>
      <c r="F618" s="65"/>
      <c r="G618" s="64"/>
      <c r="H618" s="64"/>
      <c r="I618" s="66"/>
      <c r="J618" s="66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 x14ac:dyDescent="0.3">
      <c r="A619" s="64"/>
      <c r="B619" s="64"/>
      <c r="C619" s="64"/>
      <c r="D619" s="64"/>
      <c r="E619" s="64"/>
      <c r="F619" s="65"/>
      <c r="G619" s="64"/>
      <c r="H619" s="64"/>
      <c r="I619" s="66"/>
      <c r="J619" s="66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 x14ac:dyDescent="0.3">
      <c r="A620" s="64"/>
      <c r="B620" s="64"/>
      <c r="C620" s="64"/>
      <c r="D620" s="64"/>
      <c r="E620" s="64"/>
      <c r="F620" s="65"/>
      <c r="G620" s="64"/>
      <c r="H620" s="64"/>
      <c r="I620" s="66"/>
      <c r="J620" s="66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 x14ac:dyDescent="0.3">
      <c r="A621" s="64"/>
      <c r="B621" s="64"/>
      <c r="C621" s="64"/>
      <c r="D621" s="64"/>
      <c r="E621" s="64"/>
      <c r="F621" s="65"/>
      <c r="G621" s="64"/>
      <c r="H621" s="64"/>
      <c r="I621" s="66"/>
      <c r="J621" s="66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 x14ac:dyDescent="0.3">
      <c r="A622" s="64"/>
      <c r="B622" s="64"/>
      <c r="C622" s="64"/>
      <c r="D622" s="64"/>
      <c r="E622" s="64"/>
      <c r="F622" s="65"/>
      <c r="G622" s="64"/>
      <c r="H622" s="64"/>
      <c r="I622" s="66"/>
      <c r="J622" s="66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 x14ac:dyDescent="0.3">
      <c r="A623" s="64"/>
      <c r="B623" s="64"/>
      <c r="C623" s="64"/>
      <c r="D623" s="64"/>
      <c r="E623" s="64"/>
      <c r="F623" s="65"/>
      <c r="G623" s="64"/>
      <c r="H623" s="64"/>
      <c r="I623" s="66"/>
      <c r="J623" s="66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 x14ac:dyDescent="0.3">
      <c r="A624" s="64"/>
      <c r="B624" s="64"/>
      <c r="C624" s="64"/>
      <c r="D624" s="64"/>
      <c r="E624" s="64"/>
      <c r="F624" s="65"/>
      <c r="G624" s="64"/>
      <c r="H624" s="64"/>
      <c r="I624" s="66"/>
      <c r="J624" s="66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 x14ac:dyDescent="0.3">
      <c r="A625" s="64"/>
      <c r="B625" s="64"/>
      <c r="C625" s="64"/>
      <c r="D625" s="64"/>
      <c r="E625" s="64"/>
      <c r="F625" s="65"/>
      <c r="G625" s="64"/>
      <c r="H625" s="64"/>
      <c r="I625" s="66"/>
      <c r="J625" s="66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 x14ac:dyDescent="0.3">
      <c r="A626" s="64"/>
      <c r="B626" s="64"/>
      <c r="C626" s="64"/>
      <c r="D626" s="64"/>
      <c r="E626" s="64"/>
      <c r="F626" s="65"/>
      <c r="G626" s="64"/>
      <c r="H626" s="64"/>
      <c r="I626" s="66"/>
      <c r="J626" s="66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 x14ac:dyDescent="0.3">
      <c r="A627" s="64"/>
      <c r="B627" s="64"/>
      <c r="C627" s="64"/>
      <c r="D627" s="64"/>
      <c r="E627" s="64"/>
      <c r="F627" s="65"/>
      <c r="G627" s="64"/>
      <c r="H627" s="64"/>
      <c r="I627" s="66"/>
      <c r="J627" s="66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 x14ac:dyDescent="0.3">
      <c r="A628" s="64"/>
      <c r="B628" s="64"/>
      <c r="C628" s="64"/>
      <c r="D628" s="64"/>
      <c r="E628" s="64"/>
      <c r="F628" s="65"/>
      <c r="G628" s="64"/>
      <c r="H628" s="64"/>
      <c r="I628" s="66"/>
      <c r="J628" s="66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 x14ac:dyDescent="0.3">
      <c r="A629" s="64"/>
      <c r="B629" s="64"/>
      <c r="C629" s="64"/>
      <c r="D629" s="64"/>
      <c r="E629" s="64"/>
      <c r="F629" s="65"/>
      <c r="G629" s="64"/>
      <c r="H629" s="64"/>
      <c r="I629" s="66"/>
      <c r="J629" s="66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 x14ac:dyDescent="0.3">
      <c r="A630" s="64"/>
      <c r="B630" s="64"/>
      <c r="C630" s="64"/>
      <c r="D630" s="64"/>
      <c r="E630" s="64"/>
      <c r="F630" s="65"/>
      <c r="G630" s="64"/>
      <c r="H630" s="64"/>
      <c r="I630" s="66"/>
      <c r="J630" s="66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 x14ac:dyDescent="0.3">
      <c r="A631" s="64"/>
      <c r="B631" s="64"/>
      <c r="C631" s="64"/>
      <c r="D631" s="64"/>
      <c r="E631" s="64"/>
      <c r="F631" s="65"/>
      <c r="G631" s="64"/>
      <c r="H631" s="64"/>
      <c r="I631" s="66"/>
      <c r="J631" s="66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 x14ac:dyDescent="0.3">
      <c r="A632" s="64"/>
      <c r="B632" s="64"/>
      <c r="C632" s="64"/>
      <c r="D632" s="64"/>
      <c r="E632" s="64"/>
      <c r="F632" s="65"/>
      <c r="G632" s="64"/>
      <c r="H632" s="64"/>
      <c r="I632" s="66"/>
      <c r="J632" s="66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 x14ac:dyDescent="0.3">
      <c r="A633" s="64"/>
      <c r="B633" s="64"/>
      <c r="C633" s="64"/>
      <c r="D633" s="64"/>
      <c r="E633" s="64"/>
      <c r="F633" s="65"/>
      <c r="G633" s="64"/>
      <c r="H633" s="64"/>
      <c r="I633" s="66"/>
      <c r="J633" s="66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 x14ac:dyDescent="0.3">
      <c r="A634" s="64"/>
      <c r="B634" s="64"/>
      <c r="C634" s="64"/>
      <c r="D634" s="64"/>
      <c r="E634" s="64"/>
      <c r="F634" s="65"/>
      <c r="G634" s="64"/>
      <c r="H634" s="64"/>
      <c r="I634" s="66"/>
      <c r="J634" s="66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 x14ac:dyDescent="0.3">
      <c r="A635" s="64"/>
      <c r="B635" s="64"/>
      <c r="C635" s="64"/>
      <c r="D635" s="64"/>
      <c r="E635" s="64"/>
      <c r="F635" s="65"/>
      <c r="G635" s="64"/>
      <c r="H635" s="64"/>
      <c r="I635" s="66"/>
      <c r="J635" s="66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 x14ac:dyDescent="0.3">
      <c r="A636" s="64"/>
      <c r="B636" s="64"/>
      <c r="C636" s="64"/>
      <c r="D636" s="64"/>
      <c r="E636" s="64"/>
      <c r="F636" s="65"/>
      <c r="G636" s="64"/>
      <c r="H636" s="64"/>
      <c r="I636" s="66"/>
      <c r="J636" s="66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 x14ac:dyDescent="0.3">
      <c r="A637" s="64"/>
      <c r="B637" s="64"/>
      <c r="C637" s="64"/>
      <c r="D637" s="64"/>
      <c r="E637" s="64"/>
      <c r="F637" s="65"/>
      <c r="G637" s="64"/>
      <c r="H637" s="64"/>
      <c r="I637" s="66"/>
      <c r="J637" s="66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 x14ac:dyDescent="0.3">
      <c r="A638" s="64"/>
      <c r="B638" s="64"/>
      <c r="C638" s="64"/>
      <c r="D638" s="64"/>
      <c r="E638" s="64"/>
      <c r="F638" s="65"/>
      <c r="G638" s="64"/>
      <c r="H638" s="64"/>
      <c r="I638" s="66"/>
      <c r="J638" s="66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 x14ac:dyDescent="0.3">
      <c r="A639" s="64"/>
      <c r="B639" s="64"/>
      <c r="C639" s="64"/>
      <c r="D639" s="64"/>
      <c r="E639" s="64"/>
      <c r="F639" s="65"/>
      <c r="G639" s="64"/>
      <c r="H639" s="64"/>
      <c r="I639" s="66"/>
      <c r="J639" s="66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 x14ac:dyDescent="0.3">
      <c r="A640" s="64"/>
      <c r="B640" s="64"/>
      <c r="C640" s="64"/>
      <c r="D640" s="64"/>
      <c r="E640" s="64"/>
      <c r="F640" s="65"/>
      <c r="G640" s="64"/>
      <c r="H640" s="64"/>
      <c r="I640" s="66"/>
      <c r="J640" s="66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 x14ac:dyDescent="0.3">
      <c r="A641" s="64"/>
      <c r="B641" s="64"/>
      <c r="C641" s="64"/>
      <c r="D641" s="64"/>
      <c r="E641" s="64"/>
      <c r="F641" s="65"/>
      <c r="G641" s="64"/>
      <c r="H641" s="64"/>
      <c r="I641" s="66"/>
      <c r="J641" s="66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 x14ac:dyDescent="0.3">
      <c r="A642" s="64"/>
      <c r="B642" s="64"/>
      <c r="C642" s="64"/>
      <c r="D642" s="64"/>
      <c r="E642" s="64"/>
      <c r="F642" s="65"/>
      <c r="G642" s="64"/>
      <c r="H642" s="64"/>
      <c r="I642" s="66"/>
      <c r="J642" s="66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 x14ac:dyDescent="0.3">
      <c r="A643" s="64"/>
      <c r="B643" s="64"/>
      <c r="C643" s="64"/>
      <c r="D643" s="64"/>
      <c r="E643" s="64"/>
      <c r="F643" s="65"/>
      <c r="G643" s="64"/>
      <c r="H643" s="64"/>
      <c r="I643" s="66"/>
      <c r="J643" s="66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 x14ac:dyDescent="0.3">
      <c r="A644" s="64"/>
      <c r="B644" s="64"/>
      <c r="C644" s="64"/>
      <c r="D644" s="64"/>
      <c r="E644" s="64"/>
      <c r="F644" s="65"/>
      <c r="G644" s="64"/>
      <c r="H644" s="64"/>
      <c r="I644" s="66"/>
      <c r="J644" s="66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 x14ac:dyDescent="0.3">
      <c r="A645" s="64"/>
      <c r="B645" s="64"/>
      <c r="C645" s="64"/>
      <c r="D645" s="64"/>
      <c r="E645" s="64"/>
      <c r="F645" s="65"/>
      <c r="G645" s="64"/>
      <c r="H645" s="64"/>
      <c r="I645" s="66"/>
      <c r="J645" s="66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 x14ac:dyDescent="0.3">
      <c r="A646" s="64"/>
      <c r="B646" s="64"/>
      <c r="C646" s="64"/>
      <c r="D646" s="64"/>
      <c r="E646" s="64"/>
      <c r="F646" s="65"/>
      <c r="G646" s="64"/>
      <c r="H646" s="64"/>
      <c r="I646" s="66"/>
      <c r="J646" s="66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 x14ac:dyDescent="0.3">
      <c r="A647" s="64"/>
      <c r="B647" s="64"/>
      <c r="C647" s="64"/>
      <c r="D647" s="64"/>
      <c r="E647" s="64"/>
      <c r="F647" s="65"/>
      <c r="G647" s="64"/>
      <c r="H647" s="64"/>
      <c r="I647" s="66"/>
      <c r="J647" s="66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 x14ac:dyDescent="0.3">
      <c r="A648" s="64"/>
      <c r="B648" s="64"/>
      <c r="C648" s="64"/>
      <c r="D648" s="64"/>
      <c r="E648" s="64"/>
      <c r="F648" s="65"/>
      <c r="G648" s="64"/>
      <c r="H648" s="64"/>
      <c r="I648" s="66"/>
      <c r="J648" s="66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 x14ac:dyDescent="0.3">
      <c r="A649" s="64"/>
      <c r="B649" s="64"/>
      <c r="C649" s="64"/>
      <c r="D649" s="64"/>
      <c r="E649" s="64"/>
      <c r="F649" s="65"/>
      <c r="G649" s="64"/>
      <c r="H649" s="64"/>
      <c r="I649" s="66"/>
      <c r="J649" s="66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 x14ac:dyDescent="0.3">
      <c r="A650" s="64"/>
      <c r="B650" s="64"/>
      <c r="C650" s="64"/>
      <c r="D650" s="64"/>
      <c r="E650" s="64"/>
      <c r="F650" s="65"/>
      <c r="G650" s="64"/>
      <c r="H650" s="64"/>
      <c r="I650" s="66"/>
      <c r="J650" s="66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 x14ac:dyDescent="0.3">
      <c r="A651" s="64"/>
      <c r="B651" s="64"/>
      <c r="C651" s="64"/>
      <c r="D651" s="64"/>
      <c r="E651" s="64"/>
      <c r="F651" s="65"/>
      <c r="G651" s="64"/>
      <c r="H651" s="64"/>
      <c r="I651" s="66"/>
      <c r="J651" s="66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 x14ac:dyDescent="0.3">
      <c r="A652" s="64"/>
      <c r="B652" s="64"/>
      <c r="C652" s="64"/>
      <c r="D652" s="64"/>
      <c r="E652" s="64"/>
      <c r="F652" s="65"/>
      <c r="G652" s="64"/>
      <c r="H652" s="64"/>
      <c r="I652" s="66"/>
      <c r="J652" s="66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 x14ac:dyDescent="0.3">
      <c r="A653" s="64"/>
      <c r="B653" s="64"/>
      <c r="C653" s="64"/>
      <c r="D653" s="64"/>
      <c r="E653" s="64"/>
      <c r="F653" s="65"/>
      <c r="G653" s="64"/>
      <c r="H653" s="64"/>
      <c r="I653" s="66"/>
      <c r="J653" s="66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 x14ac:dyDescent="0.3">
      <c r="A654" s="64"/>
      <c r="B654" s="64"/>
      <c r="C654" s="64"/>
      <c r="D654" s="64"/>
      <c r="E654" s="64"/>
      <c r="F654" s="65"/>
      <c r="G654" s="64"/>
      <c r="H654" s="64"/>
      <c r="I654" s="66"/>
      <c r="J654" s="66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 x14ac:dyDescent="0.3">
      <c r="A655" s="64"/>
      <c r="B655" s="64"/>
      <c r="C655" s="64"/>
      <c r="D655" s="64"/>
      <c r="E655" s="64"/>
      <c r="F655" s="65"/>
      <c r="G655" s="64"/>
      <c r="H655" s="64"/>
      <c r="I655" s="66"/>
      <c r="J655" s="66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 x14ac:dyDescent="0.3">
      <c r="A656" s="64"/>
      <c r="B656" s="64"/>
      <c r="C656" s="64"/>
      <c r="D656" s="64"/>
      <c r="E656" s="64"/>
      <c r="F656" s="65"/>
      <c r="G656" s="64"/>
      <c r="H656" s="64"/>
      <c r="I656" s="66"/>
      <c r="J656" s="66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 x14ac:dyDescent="0.3">
      <c r="A657" s="64"/>
      <c r="B657" s="64"/>
      <c r="C657" s="64"/>
      <c r="D657" s="64"/>
      <c r="E657" s="64"/>
      <c r="F657" s="65"/>
      <c r="G657" s="64"/>
      <c r="H657" s="64"/>
      <c r="I657" s="66"/>
      <c r="J657" s="66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 x14ac:dyDescent="0.3">
      <c r="A658" s="64"/>
      <c r="B658" s="64"/>
      <c r="C658" s="64"/>
      <c r="D658" s="64"/>
      <c r="E658" s="64"/>
      <c r="F658" s="65"/>
      <c r="G658" s="64"/>
      <c r="H658" s="64"/>
      <c r="I658" s="66"/>
      <c r="J658" s="66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 x14ac:dyDescent="0.3">
      <c r="A659" s="64"/>
      <c r="B659" s="64"/>
      <c r="C659" s="64"/>
      <c r="D659" s="64"/>
      <c r="E659" s="64"/>
      <c r="F659" s="65"/>
      <c r="G659" s="64"/>
      <c r="H659" s="64"/>
      <c r="I659" s="66"/>
      <c r="J659" s="66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 x14ac:dyDescent="0.3">
      <c r="A660" s="64"/>
      <c r="B660" s="64"/>
      <c r="C660" s="64"/>
      <c r="D660" s="64"/>
      <c r="E660" s="64"/>
      <c r="F660" s="65"/>
      <c r="G660" s="64"/>
      <c r="H660" s="64"/>
      <c r="I660" s="66"/>
      <c r="J660" s="66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 x14ac:dyDescent="0.3">
      <c r="A661" s="64"/>
      <c r="B661" s="64"/>
      <c r="C661" s="64"/>
      <c r="D661" s="64"/>
      <c r="E661" s="64"/>
      <c r="F661" s="65"/>
      <c r="G661" s="64"/>
      <c r="H661" s="64"/>
      <c r="I661" s="66"/>
      <c r="J661" s="66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 x14ac:dyDescent="0.3">
      <c r="A662" s="64"/>
      <c r="B662" s="64"/>
      <c r="C662" s="64"/>
      <c r="D662" s="64"/>
      <c r="E662" s="64"/>
      <c r="F662" s="65"/>
      <c r="G662" s="64"/>
      <c r="H662" s="64"/>
      <c r="I662" s="66"/>
      <c r="J662" s="66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 x14ac:dyDescent="0.3">
      <c r="A663" s="64"/>
      <c r="B663" s="64"/>
      <c r="C663" s="64"/>
      <c r="D663" s="64"/>
      <c r="E663" s="64"/>
      <c r="F663" s="65"/>
      <c r="G663" s="64"/>
      <c r="H663" s="64"/>
      <c r="I663" s="66"/>
      <c r="J663" s="66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 x14ac:dyDescent="0.3">
      <c r="A664" s="64"/>
      <c r="B664" s="64"/>
      <c r="C664" s="64"/>
      <c r="D664" s="64"/>
      <c r="E664" s="64"/>
      <c r="F664" s="65"/>
      <c r="G664" s="64"/>
      <c r="H664" s="64"/>
      <c r="I664" s="66"/>
      <c r="J664" s="66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 x14ac:dyDescent="0.3">
      <c r="A665" s="64"/>
      <c r="B665" s="64"/>
      <c r="C665" s="64"/>
      <c r="D665" s="64"/>
      <c r="E665" s="64"/>
      <c r="F665" s="65"/>
      <c r="G665" s="64"/>
      <c r="H665" s="64"/>
      <c r="I665" s="66"/>
      <c r="J665" s="66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 x14ac:dyDescent="0.3">
      <c r="A666" s="64"/>
      <c r="B666" s="64"/>
      <c r="C666" s="64"/>
      <c r="D666" s="64"/>
      <c r="E666" s="64"/>
      <c r="F666" s="65"/>
      <c r="G666" s="64"/>
      <c r="H666" s="64"/>
      <c r="I666" s="66"/>
      <c r="J666" s="66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 x14ac:dyDescent="0.3">
      <c r="A667" s="64"/>
      <c r="B667" s="64"/>
      <c r="C667" s="64"/>
      <c r="D667" s="64"/>
      <c r="E667" s="64"/>
      <c r="F667" s="65"/>
      <c r="G667" s="64"/>
      <c r="H667" s="64"/>
      <c r="I667" s="66"/>
      <c r="J667" s="66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 x14ac:dyDescent="0.3">
      <c r="A668" s="64"/>
      <c r="B668" s="64"/>
      <c r="C668" s="64"/>
      <c r="D668" s="64"/>
      <c r="E668" s="64"/>
      <c r="F668" s="65"/>
      <c r="G668" s="64"/>
      <c r="H668" s="64"/>
      <c r="I668" s="66"/>
      <c r="J668" s="66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 x14ac:dyDescent="0.3">
      <c r="A669" s="64"/>
      <c r="B669" s="64"/>
      <c r="C669" s="64"/>
      <c r="D669" s="64"/>
      <c r="E669" s="64"/>
      <c r="F669" s="65"/>
      <c r="G669" s="64"/>
      <c r="H669" s="64"/>
      <c r="I669" s="66"/>
      <c r="J669" s="66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 x14ac:dyDescent="0.3">
      <c r="A670" s="64"/>
      <c r="B670" s="64"/>
      <c r="C670" s="64"/>
      <c r="D670" s="64"/>
      <c r="E670" s="64"/>
      <c r="F670" s="65"/>
      <c r="G670" s="64"/>
      <c r="H670" s="64"/>
      <c r="I670" s="66"/>
      <c r="J670" s="66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 x14ac:dyDescent="0.3">
      <c r="A671" s="64"/>
      <c r="B671" s="64"/>
      <c r="C671" s="64"/>
      <c r="D671" s="64"/>
      <c r="E671" s="64"/>
      <c r="F671" s="65"/>
      <c r="G671" s="64"/>
      <c r="H671" s="64"/>
      <c r="I671" s="66"/>
      <c r="J671" s="66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 x14ac:dyDescent="0.3">
      <c r="A672" s="64"/>
      <c r="B672" s="64"/>
      <c r="C672" s="64"/>
      <c r="D672" s="64"/>
      <c r="E672" s="64"/>
      <c r="F672" s="65"/>
      <c r="G672" s="64"/>
      <c r="H672" s="64"/>
      <c r="I672" s="66"/>
      <c r="J672" s="66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 x14ac:dyDescent="0.3">
      <c r="A673" s="64"/>
      <c r="B673" s="64"/>
      <c r="C673" s="64"/>
      <c r="D673" s="64"/>
      <c r="E673" s="64"/>
      <c r="F673" s="65"/>
      <c r="G673" s="64"/>
      <c r="H673" s="64"/>
      <c r="I673" s="66"/>
      <c r="J673" s="66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 x14ac:dyDescent="0.3">
      <c r="A674" s="64"/>
      <c r="B674" s="64"/>
      <c r="C674" s="64"/>
      <c r="D674" s="64"/>
      <c r="E674" s="64"/>
      <c r="F674" s="65"/>
      <c r="G674" s="64"/>
      <c r="H674" s="64"/>
      <c r="I674" s="66"/>
      <c r="J674" s="66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 x14ac:dyDescent="0.3">
      <c r="A675" s="64"/>
      <c r="B675" s="64"/>
      <c r="C675" s="64"/>
      <c r="D675" s="64"/>
      <c r="E675" s="64"/>
      <c r="F675" s="65"/>
      <c r="G675" s="64"/>
      <c r="H675" s="64"/>
      <c r="I675" s="66"/>
      <c r="J675" s="66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 x14ac:dyDescent="0.3">
      <c r="A676" s="64"/>
      <c r="B676" s="64"/>
      <c r="C676" s="64"/>
      <c r="D676" s="64"/>
      <c r="E676" s="64"/>
      <c r="F676" s="65"/>
      <c r="G676" s="64"/>
      <c r="H676" s="64"/>
      <c r="I676" s="66"/>
      <c r="J676" s="66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 x14ac:dyDescent="0.3">
      <c r="A677" s="64"/>
      <c r="B677" s="64"/>
      <c r="C677" s="64"/>
      <c r="D677" s="64"/>
      <c r="E677" s="64"/>
      <c r="F677" s="65"/>
      <c r="G677" s="64"/>
      <c r="H677" s="64"/>
      <c r="I677" s="66"/>
      <c r="J677" s="66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 x14ac:dyDescent="0.3">
      <c r="A678" s="64"/>
      <c r="B678" s="64"/>
      <c r="C678" s="64"/>
      <c r="D678" s="64"/>
      <c r="E678" s="64"/>
      <c r="F678" s="65"/>
      <c r="G678" s="64"/>
      <c r="H678" s="64"/>
      <c r="I678" s="66"/>
      <c r="J678" s="66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 x14ac:dyDescent="0.3">
      <c r="A679" s="64"/>
      <c r="B679" s="64"/>
      <c r="C679" s="64"/>
      <c r="D679" s="64"/>
      <c r="E679" s="64"/>
      <c r="F679" s="65"/>
      <c r="G679" s="64"/>
      <c r="H679" s="64"/>
      <c r="I679" s="66"/>
      <c r="J679" s="66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 x14ac:dyDescent="0.3">
      <c r="A680" s="64"/>
      <c r="B680" s="64"/>
      <c r="C680" s="64"/>
      <c r="D680" s="64"/>
      <c r="E680" s="64"/>
      <c r="F680" s="65"/>
      <c r="G680" s="64"/>
      <c r="H680" s="64"/>
      <c r="I680" s="66"/>
      <c r="J680" s="66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 x14ac:dyDescent="0.3">
      <c r="A681" s="64"/>
      <c r="B681" s="64"/>
      <c r="C681" s="64"/>
      <c r="D681" s="64"/>
      <c r="E681" s="64"/>
      <c r="F681" s="65"/>
      <c r="G681" s="64"/>
      <c r="H681" s="64"/>
      <c r="I681" s="66"/>
      <c r="J681" s="66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 x14ac:dyDescent="0.3">
      <c r="A682" s="64"/>
      <c r="B682" s="64"/>
      <c r="C682" s="64"/>
      <c r="D682" s="64"/>
      <c r="E682" s="64"/>
      <c r="F682" s="65"/>
      <c r="G682" s="64"/>
      <c r="H682" s="64"/>
      <c r="I682" s="66"/>
      <c r="J682" s="66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 x14ac:dyDescent="0.3">
      <c r="A683" s="64"/>
      <c r="B683" s="64"/>
      <c r="C683" s="64"/>
      <c r="D683" s="64"/>
      <c r="E683" s="64"/>
      <c r="F683" s="65"/>
      <c r="G683" s="64"/>
      <c r="H683" s="64"/>
      <c r="I683" s="66"/>
      <c r="J683" s="66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 x14ac:dyDescent="0.3">
      <c r="A684" s="64"/>
      <c r="B684" s="64"/>
      <c r="C684" s="64"/>
      <c r="D684" s="64"/>
      <c r="E684" s="64"/>
      <c r="F684" s="65"/>
      <c r="G684" s="64"/>
      <c r="H684" s="64"/>
      <c r="I684" s="66"/>
      <c r="J684" s="66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 x14ac:dyDescent="0.3">
      <c r="A685" s="64"/>
      <c r="B685" s="64"/>
      <c r="C685" s="64"/>
      <c r="D685" s="64"/>
      <c r="E685" s="64"/>
      <c r="F685" s="65"/>
      <c r="G685" s="64"/>
      <c r="H685" s="64"/>
      <c r="I685" s="66"/>
      <c r="J685" s="66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 x14ac:dyDescent="0.3">
      <c r="A686" s="64"/>
      <c r="B686" s="64"/>
      <c r="C686" s="64"/>
      <c r="D686" s="64"/>
      <c r="E686" s="64"/>
      <c r="F686" s="65"/>
      <c r="G686" s="64"/>
      <c r="H686" s="64"/>
      <c r="I686" s="66"/>
      <c r="J686" s="66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 x14ac:dyDescent="0.3">
      <c r="A687" s="64"/>
      <c r="B687" s="64"/>
      <c r="C687" s="64"/>
      <c r="D687" s="64"/>
      <c r="E687" s="64"/>
      <c r="F687" s="65"/>
      <c r="G687" s="64"/>
      <c r="H687" s="64"/>
      <c r="I687" s="66"/>
      <c r="J687" s="66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 x14ac:dyDescent="0.3">
      <c r="A688" s="64"/>
      <c r="B688" s="64"/>
      <c r="C688" s="64"/>
      <c r="D688" s="64"/>
      <c r="E688" s="64"/>
      <c r="F688" s="65"/>
      <c r="G688" s="64"/>
      <c r="H688" s="64"/>
      <c r="I688" s="66"/>
      <c r="J688" s="66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 x14ac:dyDescent="0.3">
      <c r="A689" s="64"/>
      <c r="B689" s="64"/>
      <c r="C689" s="64"/>
      <c r="D689" s="64"/>
      <c r="E689" s="64"/>
      <c r="F689" s="65"/>
      <c r="G689" s="64"/>
      <c r="H689" s="64"/>
      <c r="I689" s="66"/>
      <c r="J689" s="66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 x14ac:dyDescent="0.3">
      <c r="A690" s="64"/>
      <c r="B690" s="64"/>
      <c r="C690" s="64"/>
      <c r="D690" s="64"/>
      <c r="E690" s="64"/>
      <c r="F690" s="65"/>
      <c r="G690" s="64"/>
      <c r="H690" s="64"/>
      <c r="I690" s="66"/>
      <c r="J690" s="66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 x14ac:dyDescent="0.3">
      <c r="A691" s="64"/>
      <c r="B691" s="64"/>
      <c r="C691" s="64"/>
      <c r="D691" s="64"/>
      <c r="E691" s="64"/>
      <c r="F691" s="65"/>
      <c r="G691" s="64"/>
      <c r="H691" s="64"/>
      <c r="I691" s="66"/>
      <c r="J691" s="66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 x14ac:dyDescent="0.3">
      <c r="A692" s="64"/>
      <c r="B692" s="64"/>
      <c r="C692" s="64"/>
      <c r="D692" s="64"/>
      <c r="E692" s="64"/>
      <c r="F692" s="65"/>
      <c r="G692" s="64"/>
      <c r="H692" s="64"/>
      <c r="I692" s="66"/>
      <c r="J692" s="66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 x14ac:dyDescent="0.3">
      <c r="A693" s="64"/>
      <c r="B693" s="64"/>
      <c r="C693" s="64"/>
      <c r="D693" s="64"/>
      <c r="E693" s="64"/>
      <c r="F693" s="65"/>
      <c r="G693" s="64"/>
      <c r="H693" s="64"/>
      <c r="I693" s="66"/>
      <c r="J693" s="66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 x14ac:dyDescent="0.3">
      <c r="A694" s="64"/>
      <c r="B694" s="64"/>
      <c r="C694" s="64"/>
      <c r="D694" s="64"/>
      <c r="E694" s="64"/>
      <c r="F694" s="65"/>
      <c r="G694" s="64"/>
      <c r="H694" s="64"/>
      <c r="I694" s="66"/>
      <c r="J694" s="66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 x14ac:dyDescent="0.3">
      <c r="A695" s="64"/>
      <c r="B695" s="64"/>
      <c r="C695" s="64"/>
      <c r="D695" s="64"/>
      <c r="E695" s="64"/>
      <c r="F695" s="65"/>
      <c r="G695" s="64"/>
      <c r="H695" s="64"/>
      <c r="I695" s="66"/>
      <c r="J695" s="66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 x14ac:dyDescent="0.3">
      <c r="A696" s="64"/>
      <c r="B696" s="64"/>
      <c r="C696" s="64"/>
      <c r="D696" s="64"/>
      <c r="E696" s="64"/>
      <c r="F696" s="65"/>
      <c r="G696" s="64"/>
      <c r="H696" s="64"/>
      <c r="I696" s="66"/>
      <c r="J696" s="66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 x14ac:dyDescent="0.3">
      <c r="A697" s="64"/>
      <c r="B697" s="64"/>
      <c r="C697" s="64"/>
      <c r="D697" s="64"/>
      <c r="E697" s="64"/>
      <c r="F697" s="65"/>
      <c r="G697" s="64"/>
      <c r="H697" s="64"/>
      <c r="I697" s="66"/>
      <c r="J697" s="66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 x14ac:dyDescent="0.3">
      <c r="A698" s="64"/>
      <c r="B698" s="64"/>
      <c r="C698" s="64"/>
      <c r="D698" s="64"/>
      <c r="E698" s="64"/>
      <c r="F698" s="65"/>
      <c r="G698" s="64"/>
      <c r="H698" s="64"/>
      <c r="I698" s="66"/>
      <c r="J698" s="66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 x14ac:dyDescent="0.3">
      <c r="A699" s="64"/>
      <c r="B699" s="64"/>
      <c r="C699" s="64"/>
      <c r="D699" s="64"/>
      <c r="E699" s="64"/>
      <c r="F699" s="65"/>
      <c r="G699" s="64"/>
      <c r="H699" s="64"/>
      <c r="I699" s="66"/>
      <c r="J699" s="66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 x14ac:dyDescent="0.3">
      <c r="A700" s="64"/>
      <c r="B700" s="64"/>
      <c r="C700" s="64"/>
      <c r="D700" s="64"/>
      <c r="E700" s="64"/>
      <c r="F700" s="65"/>
      <c r="G700" s="64"/>
      <c r="H700" s="64"/>
      <c r="I700" s="66"/>
      <c r="J700" s="66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 x14ac:dyDescent="0.3">
      <c r="A701" s="64"/>
      <c r="B701" s="64"/>
      <c r="C701" s="64"/>
      <c r="D701" s="64"/>
      <c r="E701" s="64"/>
      <c r="F701" s="65"/>
      <c r="G701" s="64"/>
      <c r="H701" s="64"/>
      <c r="I701" s="66"/>
      <c r="J701" s="66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 x14ac:dyDescent="0.3">
      <c r="A702" s="64"/>
      <c r="B702" s="64"/>
      <c r="C702" s="64"/>
      <c r="D702" s="64"/>
      <c r="E702" s="64"/>
      <c r="F702" s="65"/>
      <c r="G702" s="64"/>
      <c r="H702" s="64"/>
      <c r="I702" s="66"/>
      <c r="J702" s="66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 x14ac:dyDescent="0.3">
      <c r="A703" s="64"/>
      <c r="B703" s="64"/>
      <c r="C703" s="64"/>
      <c r="D703" s="64"/>
      <c r="E703" s="64"/>
      <c r="F703" s="65"/>
      <c r="G703" s="64"/>
      <c r="H703" s="64"/>
      <c r="I703" s="66"/>
      <c r="J703" s="66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 x14ac:dyDescent="0.3">
      <c r="A704" s="64"/>
      <c r="B704" s="64"/>
      <c r="C704" s="64"/>
      <c r="D704" s="64"/>
      <c r="E704" s="64"/>
      <c r="F704" s="65"/>
      <c r="G704" s="64"/>
      <c r="H704" s="64"/>
      <c r="I704" s="66"/>
      <c r="J704" s="66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 x14ac:dyDescent="0.3">
      <c r="A705" s="64"/>
      <c r="B705" s="64"/>
      <c r="C705" s="64"/>
      <c r="D705" s="64"/>
      <c r="E705" s="64"/>
      <c r="F705" s="65"/>
      <c r="G705" s="64"/>
      <c r="H705" s="64"/>
      <c r="I705" s="66"/>
      <c r="J705" s="66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 x14ac:dyDescent="0.3">
      <c r="A706" s="64"/>
      <c r="B706" s="64"/>
      <c r="C706" s="64"/>
      <c r="D706" s="64"/>
      <c r="E706" s="64"/>
      <c r="F706" s="65"/>
      <c r="G706" s="64"/>
      <c r="H706" s="64"/>
      <c r="I706" s="66"/>
      <c r="J706" s="66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 x14ac:dyDescent="0.3">
      <c r="A707" s="64"/>
      <c r="B707" s="64"/>
      <c r="C707" s="64"/>
      <c r="D707" s="64"/>
      <c r="E707" s="64"/>
      <c r="F707" s="65"/>
      <c r="G707" s="64"/>
      <c r="H707" s="64"/>
      <c r="I707" s="66"/>
      <c r="J707" s="66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 x14ac:dyDescent="0.3">
      <c r="A708" s="64"/>
      <c r="B708" s="64"/>
      <c r="C708" s="64"/>
      <c r="D708" s="64"/>
      <c r="E708" s="64"/>
      <c r="F708" s="65"/>
      <c r="G708" s="64"/>
      <c r="H708" s="64"/>
      <c r="I708" s="66"/>
      <c r="J708" s="66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 x14ac:dyDescent="0.3">
      <c r="A709" s="64"/>
      <c r="B709" s="64"/>
      <c r="C709" s="64"/>
      <c r="D709" s="64"/>
      <c r="E709" s="64"/>
      <c r="F709" s="65"/>
      <c r="G709" s="64"/>
      <c r="H709" s="64"/>
      <c r="I709" s="66"/>
      <c r="J709" s="66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 x14ac:dyDescent="0.3">
      <c r="A710" s="64"/>
      <c r="B710" s="64"/>
      <c r="C710" s="64"/>
      <c r="D710" s="64"/>
      <c r="E710" s="64"/>
      <c r="F710" s="65"/>
      <c r="G710" s="64"/>
      <c r="H710" s="64"/>
      <c r="I710" s="66"/>
      <c r="J710" s="66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 x14ac:dyDescent="0.3">
      <c r="A711" s="64"/>
      <c r="B711" s="64"/>
      <c r="C711" s="64"/>
      <c r="D711" s="64"/>
      <c r="E711" s="64"/>
      <c r="F711" s="65"/>
      <c r="G711" s="64"/>
      <c r="H711" s="64"/>
      <c r="I711" s="66"/>
      <c r="J711" s="66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 x14ac:dyDescent="0.3">
      <c r="A712" s="64"/>
      <c r="B712" s="64"/>
      <c r="C712" s="64"/>
      <c r="D712" s="64"/>
      <c r="E712" s="64"/>
      <c r="F712" s="65"/>
      <c r="G712" s="64"/>
      <c r="H712" s="64"/>
      <c r="I712" s="66"/>
      <c r="J712" s="66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 x14ac:dyDescent="0.3">
      <c r="A713" s="64"/>
      <c r="B713" s="64"/>
      <c r="C713" s="64"/>
      <c r="D713" s="64"/>
      <c r="E713" s="64"/>
      <c r="F713" s="65"/>
      <c r="G713" s="64"/>
      <c r="H713" s="64"/>
      <c r="I713" s="66"/>
      <c r="J713" s="66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 x14ac:dyDescent="0.3">
      <c r="A714" s="64"/>
      <c r="B714" s="64"/>
      <c r="C714" s="64"/>
      <c r="D714" s="64"/>
      <c r="E714" s="64"/>
      <c r="F714" s="65"/>
      <c r="G714" s="64"/>
      <c r="H714" s="64"/>
      <c r="I714" s="66"/>
      <c r="J714" s="66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 x14ac:dyDescent="0.3">
      <c r="A715" s="64"/>
      <c r="B715" s="64"/>
      <c r="C715" s="64"/>
      <c r="D715" s="64"/>
      <c r="E715" s="64"/>
      <c r="F715" s="65"/>
      <c r="G715" s="64"/>
      <c r="H715" s="64"/>
      <c r="I715" s="66"/>
      <c r="J715" s="66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 x14ac:dyDescent="0.3">
      <c r="A716" s="64"/>
      <c r="B716" s="64"/>
      <c r="C716" s="64"/>
      <c r="D716" s="64"/>
      <c r="E716" s="64"/>
      <c r="F716" s="65"/>
      <c r="G716" s="64"/>
      <c r="H716" s="64"/>
      <c r="I716" s="66"/>
      <c r="J716" s="66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 x14ac:dyDescent="0.3">
      <c r="A717" s="64"/>
      <c r="B717" s="64"/>
      <c r="C717" s="64"/>
      <c r="D717" s="64"/>
      <c r="E717" s="64"/>
      <c r="F717" s="65"/>
      <c r="G717" s="64"/>
      <c r="H717" s="64"/>
      <c r="I717" s="66"/>
      <c r="J717" s="66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 x14ac:dyDescent="0.3">
      <c r="A718" s="64"/>
      <c r="B718" s="64"/>
      <c r="C718" s="64"/>
      <c r="D718" s="64"/>
      <c r="E718" s="64"/>
      <c r="F718" s="65"/>
      <c r="G718" s="64"/>
      <c r="H718" s="64"/>
      <c r="I718" s="66"/>
      <c r="J718" s="66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 x14ac:dyDescent="0.3">
      <c r="A719" s="64"/>
      <c r="B719" s="64"/>
      <c r="C719" s="64"/>
      <c r="D719" s="64"/>
      <c r="E719" s="64"/>
      <c r="F719" s="65"/>
      <c r="G719" s="64"/>
      <c r="H719" s="64"/>
      <c r="I719" s="66"/>
      <c r="J719" s="66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 x14ac:dyDescent="0.3">
      <c r="A720" s="64"/>
      <c r="B720" s="64"/>
      <c r="C720" s="64"/>
      <c r="D720" s="64"/>
      <c r="E720" s="64"/>
      <c r="F720" s="65"/>
      <c r="G720" s="64"/>
      <c r="H720" s="64"/>
      <c r="I720" s="66"/>
      <c r="J720" s="66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 x14ac:dyDescent="0.3">
      <c r="A721" s="64"/>
      <c r="B721" s="64"/>
      <c r="C721" s="64"/>
      <c r="D721" s="64"/>
      <c r="E721" s="64"/>
      <c r="F721" s="65"/>
      <c r="G721" s="64"/>
      <c r="H721" s="64"/>
      <c r="I721" s="66"/>
      <c r="J721" s="66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 x14ac:dyDescent="0.3">
      <c r="A722" s="64"/>
      <c r="B722" s="64"/>
      <c r="C722" s="64"/>
      <c r="D722" s="64"/>
      <c r="E722" s="64"/>
      <c r="F722" s="65"/>
      <c r="G722" s="64"/>
      <c r="H722" s="64"/>
      <c r="I722" s="66"/>
      <c r="J722" s="66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 x14ac:dyDescent="0.3">
      <c r="A723" s="64"/>
      <c r="B723" s="64"/>
      <c r="C723" s="64"/>
      <c r="D723" s="64"/>
      <c r="E723" s="64"/>
      <c r="F723" s="65"/>
      <c r="G723" s="64"/>
      <c r="H723" s="64"/>
      <c r="I723" s="66"/>
      <c r="J723" s="66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 x14ac:dyDescent="0.3">
      <c r="A724" s="64"/>
      <c r="B724" s="64"/>
      <c r="C724" s="64"/>
      <c r="D724" s="64"/>
      <c r="E724" s="64"/>
      <c r="F724" s="65"/>
      <c r="G724" s="64"/>
      <c r="H724" s="64"/>
      <c r="I724" s="66"/>
      <c r="J724" s="66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 x14ac:dyDescent="0.3">
      <c r="A725" s="64"/>
      <c r="B725" s="64"/>
      <c r="C725" s="64"/>
      <c r="D725" s="64"/>
      <c r="E725" s="64"/>
      <c r="F725" s="65"/>
      <c r="G725" s="64"/>
      <c r="H725" s="64"/>
      <c r="I725" s="66"/>
      <c r="J725" s="66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 x14ac:dyDescent="0.3">
      <c r="A726" s="64"/>
      <c r="B726" s="64"/>
      <c r="C726" s="64"/>
      <c r="D726" s="64"/>
      <c r="E726" s="64"/>
      <c r="F726" s="65"/>
      <c r="G726" s="64"/>
      <c r="H726" s="64"/>
      <c r="I726" s="66"/>
      <c r="J726" s="66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 x14ac:dyDescent="0.3">
      <c r="A727" s="64"/>
      <c r="B727" s="64"/>
      <c r="C727" s="64"/>
      <c r="D727" s="64"/>
      <c r="E727" s="64"/>
      <c r="F727" s="65"/>
      <c r="G727" s="64"/>
      <c r="H727" s="64"/>
      <c r="I727" s="66"/>
      <c r="J727" s="66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 x14ac:dyDescent="0.3">
      <c r="A728" s="64"/>
      <c r="B728" s="64"/>
      <c r="C728" s="64"/>
      <c r="D728" s="64"/>
      <c r="E728" s="64"/>
      <c r="F728" s="65"/>
      <c r="G728" s="64"/>
      <c r="H728" s="64"/>
      <c r="I728" s="66"/>
      <c r="J728" s="66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 x14ac:dyDescent="0.3">
      <c r="A729" s="64"/>
      <c r="B729" s="64"/>
      <c r="C729" s="64"/>
      <c r="D729" s="64"/>
      <c r="E729" s="64"/>
      <c r="F729" s="65"/>
      <c r="G729" s="64"/>
      <c r="H729" s="64"/>
      <c r="I729" s="66"/>
      <c r="J729" s="66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 x14ac:dyDescent="0.3">
      <c r="A730" s="64"/>
      <c r="B730" s="64"/>
      <c r="C730" s="64"/>
      <c r="D730" s="64"/>
      <c r="E730" s="64"/>
      <c r="F730" s="65"/>
      <c r="G730" s="64"/>
      <c r="H730" s="64"/>
      <c r="I730" s="66"/>
      <c r="J730" s="66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 x14ac:dyDescent="0.3">
      <c r="A731" s="64"/>
      <c r="B731" s="64"/>
      <c r="C731" s="64"/>
      <c r="D731" s="64"/>
      <c r="E731" s="64"/>
      <c r="F731" s="65"/>
      <c r="G731" s="64"/>
      <c r="H731" s="64"/>
      <c r="I731" s="66"/>
      <c r="J731" s="66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 x14ac:dyDescent="0.3">
      <c r="A732" s="64"/>
      <c r="B732" s="64"/>
      <c r="C732" s="64"/>
      <c r="D732" s="64"/>
      <c r="E732" s="64"/>
      <c r="F732" s="65"/>
      <c r="G732" s="64"/>
      <c r="H732" s="64"/>
      <c r="I732" s="66"/>
      <c r="J732" s="66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 x14ac:dyDescent="0.3">
      <c r="A733" s="64"/>
      <c r="B733" s="64"/>
      <c r="C733" s="64"/>
      <c r="D733" s="64"/>
      <c r="E733" s="64"/>
      <c r="F733" s="65"/>
      <c r="G733" s="64"/>
      <c r="H733" s="64"/>
      <c r="I733" s="66"/>
      <c r="J733" s="66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 x14ac:dyDescent="0.3">
      <c r="A734" s="64"/>
      <c r="B734" s="64"/>
      <c r="C734" s="64"/>
      <c r="D734" s="64"/>
      <c r="E734" s="64"/>
      <c r="F734" s="65"/>
      <c r="G734" s="64"/>
      <c r="H734" s="64"/>
      <c r="I734" s="66"/>
      <c r="J734" s="66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 x14ac:dyDescent="0.3">
      <c r="A735" s="64"/>
      <c r="B735" s="64"/>
      <c r="C735" s="64"/>
      <c r="D735" s="64"/>
      <c r="E735" s="64"/>
      <c r="F735" s="65"/>
      <c r="G735" s="64"/>
      <c r="H735" s="64"/>
      <c r="I735" s="66"/>
      <c r="J735" s="66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 x14ac:dyDescent="0.3">
      <c r="A736" s="64"/>
      <c r="B736" s="64"/>
      <c r="C736" s="64"/>
      <c r="D736" s="64"/>
      <c r="E736" s="64"/>
      <c r="F736" s="65"/>
      <c r="G736" s="64"/>
      <c r="H736" s="64"/>
      <c r="I736" s="66"/>
      <c r="J736" s="66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 x14ac:dyDescent="0.3">
      <c r="A737" s="64"/>
      <c r="B737" s="64"/>
      <c r="C737" s="64"/>
      <c r="D737" s="64"/>
      <c r="E737" s="64"/>
      <c r="F737" s="65"/>
      <c r="G737" s="64"/>
      <c r="H737" s="64"/>
      <c r="I737" s="66"/>
      <c r="J737" s="66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 x14ac:dyDescent="0.3">
      <c r="A738" s="64"/>
      <c r="B738" s="64"/>
      <c r="C738" s="64"/>
      <c r="D738" s="64"/>
      <c r="E738" s="64"/>
      <c r="F738" s="65"/>
      <c r="G738" s="64"/>
      <c r="H738" s="64"/>
      <c r="I738" s="66"/>
      <c r="J738" s="66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 x14ac:dyDescent="0.3">
      <c r="A739" s="64"/>
      <c r="B739" s="64"/>
      <c r="C739" s="64"/>
      <c r="D739" s="64"/>
      <c r="E739" s="64"/>
      <c r="F739" s="65"/>
      <c r="G739" s="64"/>
      <c r="H739" s="64"/>
      <c r="I739" s="66"/>
      <c r="J739" s="66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 x14ac:dyDescent="0.3">
      <c r="A740" s="64"/>
      <c r="B740" s="64"/>
      <c r="C740" s="64"/>
      <c r="D740" s="64"/>
      <c r="E740" s="64"/>
      <c r="F740" s="65"/>
      <c r="G740" s="64"/>
      <c r="H740" s="64"/>
      <c r="I740" s="66"/>
      <c r="J740" s="66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 x14ac:dyDescent="0.3">
      <c r="A741" s="64"/>
      <c r="B741" s="64"/>
      <c r="C741" s="64"/>
      <c r="D741" s="64"/>
      <c r="E741" s="64"/>
      <c r="F741" s="65"/>
      <c r="G741" s="64"/>
      <c r="H741" s="64"/>
      <c r="I741" s="66"/>
      <c r="J741" s="66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 x14ac:dyDescent="0.3">
      <c r="A742" s="64"/>
      <c r="B742" s="64"/>
      <c r="C742" s="64"/>
      <c r="D742" s="64"/>
      <c r="E742" s="64"/>
      <c r="F742" s="65"/>
      <c r="G742" s="64"/>
      <c r="H742" s="64"/>
      <c r="I742" s="66"/>
      <c r="J742" s="66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 x14ac:dyDescent="0.3">
      <c r="A743" s="64"/>
      <c r="B743" s="64"/>
      <c r="C743" s="64"/>
      <c r="D743" s="64"/>
      <c r="E743" s="64"/>
      <c r="F743" s="65"/>
      <c r="G743" s="64"/>
      <c r="H743" s="64"/>
      <c r="I743" s="66"/>
      <c r="J743" s="66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 x14ac:dyDescent="0.3">
      <c r="A744" s="64"/>
      <c r="B744" s="64"/>
      <c r="C744" s="64"/>
      <c r="D744" s="64"/>
      <c r="E744" s="64"/>
      <c r="F744" s="65"/>
      <c r="G744" s="64"/>
      <c r="H744" s="64"/>
      <c r="I744" s="66"/>
      <c r="J744" s="66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 x14ac:dyDescent="0.3">
      <c r="A745" s="64"/>
      <c r="B745" s="64"/>
      <c r="C745" s="64"/>
      <c r="D745" s="64"/>
      <c r="E745" s="64"/>
      <c r="F745" s="65"/>
      <c r="G745" s="64"/>
      <c r="H745" s="64"/>
      <c r="I745" s="66"/>
      <c r="J745" s="66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 x14ac:dyDescent="0.3">
      <c r="A746" s="64"/>
      <c r="B746" s="64"/>
      <c r="C746" s="64"/>
      <c r="D746" s="64"/>
      <c r="E746" s="64"/>
      <c r="F746" s="65"/>
      <c r="G746" s="64"/>
      <c r="H746" s="64"/>
      <c r="I746" s="66"/>
      <c r="J746" s="66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 x14ac:dyDescent="0.3">
      <c r="A747" s="64"/>
      <c r="B747" s="64"/>
      <c r="C747" s="64"/>
      <c r="D747" s="64"/>
      <c r="E747" s="64"/>
      <c r="F747" s="65"/>
      <c r="G747" s="64"/>
      <c r="H747" s="64"/>
      <c r="I747" s="66"/>
      <c r="J747" s="66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 x14ac:dyDescent="0.3">
      <c r="A748" s="64"/>
      <c r="B748" s="64"/>
      <c r="C748" s="64"/>
      <c r="D748" s="64"/>
      <c r="E748" s="64"/>
      <c r="F748" s="65"/>
      <c r="G748" s="64"/>
      <c r="H748" s="64"/>
      <c r="I748" s="66"/>
      <c r="J748" s="66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 x14ac:dyDescent="0.3">
      <c r="A749" s="64"/>
      <c r="B749" s="64"/>
      <c r="C749" s="64"/>
      <c r="D749" s="64"/>
      <c r="E749" s="64"/>
      <c r="F749" s="65"/>
      <c r="G749" s="64"/>
      <c r="H749" s="64"/>
      <c r="I749" s="66"/>
      <c r="J749" s="66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 x14ac:dyDescent="0.3">
      <c r="A750" s="64"/>
      <c r="B750" s="64"/>
      <c r="C750" s="64"/>
      <c r="D750" s="64"/>
      <c r="E750" s="64"/>
      <c r="F750" s="65"/>
      <c r="G750" s="64"/>
      <c r="H750" s="64"/>
      <c r="I750" s="66"/>
      <c r="J750" s="66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 x14ac:dyDescent="0.3">
      <c r="A751" s="64"/>
      <c r="B751" s="64"/>
      <c r="C751" s="64"/>
      <c r="D751" s="64"/>
      <c r="E751" s="64"/>
      <c r="F751" s="65"/>
      <c r="G751" s="64"/>
      <c r="H751" s="64"/>
      <c r="I751" s="66"/>
      <c r="J751" s="66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 x14ac:dyDescent="0.3">
      <c r="A752" s="64"/>
      <c r="B752" s="64"/>
      <c r="C752" s="64"/>
      <c r="D752" s="64"/>
      <c r="E752" s="64"/>
      <c r="F752" s="65"/>
      <c r="G752" s="64"/>
      <c r="H752" s="64"/>
      <c r="I752" s="66"/>
      <c r="J752" s="66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 x14ac:dyDescent="0.3">
      <c r="A753" s="64"/>
      <c r="B753" s="64"/>
      <c r="C753" s="64"/>
      <c r="D753" s="64"/>
      <c r="E753" s="64"/>
      <c r="F753" s="65"/>
      <c r="G753" s="64"/>
      <c r="H753" s="64"/>
      <c r="I753" s="66"/>
      <c r="J753" s="66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 x14ac:dyDescent="0.3">
      <c r="A754" s="64"/>
      <c r="B754" s="64"/>
      <c r="C754" s="64"/>
      <c r="D754" s="64"/>
      <c r="E754" s="64"/>
      <c r="F754" s="65"/>
      <c r="G754" s="64"/>
      <c r="H754" s="64"/>
      <c r="I754" s="66"/>
      <c r="J754" s="66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 x14ac:dyDescent="0.3">
      <c r="A755" s="64"/>
      <c r="B755" s="64"/>
      <c r="C755" s="64"/>
      <c r="D755" s="64"/>
      <c r="E755" s="64"/>
      <c r="F755" s="65"/>
      <c r="G755" s="64"/>
      <c r="H755" s="64"/>
      <c r="I755" s="66"/>
      <c r="J755" s="66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 x14ac:dyDescent="0.3">
      <c r="A756" s="64"/>
      <c r="B756" s="64"/>
      <c r="C756" s="64"/>
      <c r="D756" s="64"/>
      <c r="E756" s="64"/>
      <c r="F756" s="65"/>
      <c r="G756" s="64"/>
      <c r="H756" s="64"/>
      <c r="I756" s="66"/>
      <c r="J756" s="66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 x14ac:dyDescent="0.3">
      <c r="A757" s="64"/>
      <c r="B757" s="64"/>
      <c r="C757" s="64"/>
      <c r="D757" s="64"/>
      <c r="E757" s="64"/>
      <c r="F757" s="65"/>
      <c r="G757" s="64"/>
      <c r="H757" s="64"/>
      <c r="I757" s="66"/>
      <c r="J757" s="66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 x14ac:dyDescent="0.3">
      <c r="A758" s="64"/>
      <c r="B758" s="64"/>
      <c r="C758" s="64"/>
      <c r="D758" s="64"/>
      <c r="E758" s="64"/>
      <c r="F758" s="65"/>
      <c r="G758" s="64"/>
      <c r="H758" s="64"/>
      <c r="I758" s="66"/>
      <c r="J758" s="66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 x14ac:dyDescent="0.3">
      <c r="A759" s="64"/>
      <c r="B759" s="64"/>
      <c r="C759" s="64"/>
      <c r="D759" s="64"/>
      <c r="E759" s="64"/>
      <c r="F759" s="65"/>
      <c r="G759" s="64"/>
      <c r="H759" s="64"/>
      <c r="I759" s="66"/>
      <c r="J759" s="66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 x14ac:dyDescent="0.3">
      <c r="A760" s="64"/>
      <c r="B760" s="64"/>
      <c r="C760" s="64"/>
      <c r="D760" s="64"/>
      <c r="E760" s="64"/>
      <c r="F760" s="65"/>
      <c r="G760" s="64"/>
      <c r="H760" s="64"/>
      <c r="I760" s="66"/>
      <c r="J760" s="66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 x14ac:dyDescent="0.3">
      <c r="A761" s="64"/>
      <c r="B761" s="64"/>
      <c r="C761" s="64"/>
      <c r="D761" s="64"/>
      <c r="E761" s="64"/>
      <c r="F761" s="65"/>
      <c r="G761" s="64"/>
      <c r="H761" s="64"/>
      <c r="I761" s="66"/>
      <c r="J761" s="66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 x14ac:dyDescent="0.3">
      <c r="A762" s="64"/>
      <c r="B762" s="64"/>
      <c r="C762" s="64"/>
      <c r="D762" s="64"/>
      <c r="E762" s="64"/>
      <c r="F762" s="65"/>
      <c r="G762" s="64"/>
      <c r="H762" s="64"/>
      <c r="I762" s="66"/>
      <c r="J762" s="66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 x14ac:dyDescent="0.3">
      <c r="A763" s="64"/>
      <c r="B763" s="64"/>
      <c r="C763" s="64"/>
      <c r="D763" s="64"/>
      <c r="E763" s="64"/>
      <c r="F763" s="65"/>
      <c r="G763" s="64"/>
      <c r="H763" s="64"/>
      <c r="I763" s="66"/>
      <c r="J763" s="66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 x14ac:dyDescent="0.3">
      <c r="A764" s="64"/>
      <c r="B764" s="64"/>
      <c r="C764" s="64"/>
      <c r="D764" s="64"/>
      <c r="E764" s="64"/>
      <c r="F764" s="65"/>
      <c r="G764" s="64"/>
      <c r="H764" s="64"/>
      <c r="I764" s="66"/>
      <c r="J764" s="66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 x14ac:dyDescent="0.3">
      <c r="A765" s="64"/>
      <c r="B765" s="64"/>
      <c r="C765" s="64"/>
      <c r="D765" s="64"/>
      <c r="E765" s="64"/>
      <c r="F765" s="65"/>
      <c r="G765" s="64"/>
      <c r="H765" s="64"/>
      <c r="I765" s="66"/>
      <c r="J765" s="66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 x14ac:dyDescent="0.3">
      <c r="A766" s="64"/>
      <c r="B766" s="64"/>
      <c r="C766" s="64"/>
      <c r="D766" s="64"/>
      <c r="E766" s="64"/>
      <c r="F766" s="65"/>
      <c r="G766" s="64"/>
      <c r="H766" s="64"/>
      <c r="I766" s="66"/>
      <c r="J766" s="66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 x14ac:dyDescent="0.3">
      <c r="A767" s="64"/>
      <c r="B767" s="64"/>
      <c r="C767" s="64"/>
      <c r="D767" s="64"/>
      <c r="E767" s="64"/>
      <c r="F767" s="65"/>
      <c r="G767" s="64"/>
      <c r="H767" s="64"/>
      <c r="I767" s="66"/>
      <c r="J767" s="66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 x14ac:dyDescent="0.3">
      <c r="A768" s="64"/>
      <c r="B768" s="64"/>
      <c r="C768" s="64"/>
      <c r="D768" s="64"/>
      <c r="E768" s="64"/>
      <c r="F768" s="65"/>
      <c r="G768" s="64"/>
      <c r="H768" s="64"/>
      <c r="I768" s="66"/>
      <c r="J768" s="66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 x14ac:dyDescent="0.3">
      <c r="A769" s="64"/>
      <c r="B769" s="64"/>
      <c r="C769" s="64"/>
      <c r="D769" s="64"/>
      <c r="E769" s="64"/>
      <c r="F769" s="65"/>
      <c r="G769" s="64"/>
      <c r="H769" s="64"/>
      <c r="I769" s="66"/>
      <c r="J769" s="66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 x14ac:dyDescent="0.3">
      <c r="A770" s="64"/>
      <c r="B770" s="64"/>
      <c r="C770" s="64"/>
      <c r="D770" s="64"/>
      <c r="E770" s="64"/>
      <c r="F770" s="65"/>
      <c r="G770" s="64"/>
      <c r="H770" s="64"/>
      <c r="I770" s="66"/>
      <c r="J770" s="66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 x14ac:dyDescent="0.3">
      <c r="A771" s="64"/>
      <c r="B771" s="64"/>
      <c r="C771" s="64"/>
      <c r="D771" s="64"/>
      <c r="E771" s="64"/>
      <c r="F771" s="65"/>
      <c r="G771" s="64"/>
      <c r="H771" s="64"/>
      <c r="I771" s="66"/>
      <c r="J771" s="66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 x14ac:dyDescent="0.3">
      <c r="A772" s="64"/>
      <c r="B772" s="64"/>
      <c r="C772" s="64"/>
      <c r="D772" s="64"/>
      <c r="E772" s="64"/>
      <c r="F772" s="65"/>
      <c r="G772" s="64"/>
      <c r="H772" s="64"/>
      <c r="I772" s="66"/>
      <c r="J772" s="66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 x14ac:dyDescent="0.3">
      <c r="A773" s="64"/>
      <c r="B773" s="64"/>
      <c r="C773" s="64"/>
      <c r="D773" s="64"/>
      <c r="E773" s="64"/>
      <c r="F773" s="65"/>
      <c r="G773" s="64"/>
      <c r="H773" s="64"/>
      <c r="I773" s="66"/>
      <c r="J773" s="66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 x14ac:dyDescent="0.3">
      <c r="A774" s="64"/>
      <c r="B774" s="64"/>
      <c r="C774" s="64"/>
      <c r="D774" s="64"/>
      <c r="E774" s="64"/>
      <c r="F774" s="65"/>
      <c r="G774" s="64"/>
      <c r="H774" s="64"/>
      <c r="I774" s="66"/>
      <c r="J774" s="66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 x14ac:dyDescent="0.3">
      <c r="A775" s="64"/>
      <c r="B775" s="64"/>
      <c r="C775" s="64"/>
      <c r="D775" s="64"/>
      <c r="E775" s="64"/>
      <c r="F775" s="65"/>
      <c r="G775" s="64"/>
      <c r="H775" s="64"/>
      <c r="I775" s="66"/>
      <c r="J775" s="66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 x14ac:dyDescent="0.3">
      <c r="A776" s="64"/>
      <c r="B776" s="64"/>
      <c r="C776" s="64"/>
      <c r="D776" s="64"/>
      <c r="E776" s="64"/>
      <c r="F776" s="65"/>
      <c r="G776" s="64"/>
      <c r="H776" s="64"/>
      <c r="I776" s="66"/>
      <c r="J776" s="66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 x14ac:dyDescent="0.3">
      <c r="A777" s="64"/>
      <c r="B777" s="64"/>
      <c r="C777" s="64"/>
      <c r="D777" s="64"/>
      <c r="E777" s="64"/>
      <c r="F777" s="65"/>
      <c r="G777" s="64"/>
      <c r="H777" s="64"/>
      <c r="I777" s="66"/>
      <c r="J777" s="66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 x14ac:dyDescent="0.3">
      <c r="A778" s="64"/>
      <c r="B778" s="64"/>
      <c r="C778" s="64"/>
      <c r="D778" s="64"/>
      <c r="E778" s="64"/>
      <c r="F778" s="65"/>
      <c r="G778" s="64"/>
      <c r="H778" s="64"/>
      <c r="I778" s="66"/>
      <c r="J778" s="66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 x14ac:dyDescent="0.3">
      <c r="A779" s="64"/>
      <c r="B779" s="64"/>
      <c r="C779" s="64"/>
      <c r="D779" s="64"/>
      <c r="E779" s="64"/>
      <c r="F779" s="65"/>
      <c r="G779" s="64"/>
      <c r="H779" s="64"/>
      <c r="I779" s="66"/>
      <c r="J779" s="66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 x14ac:dyDescent="0.3">
      <c r="A780" s="64"/>
      <c r="B780" s="64"/>
      <c r="C780" s="64"/>
      <c r="D780" s="64"/>
      <c r="E780" s="64"/>
      <c r="F780" s="65"/>
      <c r="G780" s="64"/>
      <c r="H780" s="64"/>
      <c r="I780" s="66"/>
      <c r="J780" s="66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 x14ac:dyDescent="0.3">
      <c r="A781" s="64"/>
      <c r="B781" s="64"/>
      <c r="C781" s="64"/>
      <c r="D781" s="64"/>
      <c r="E781" s="64"/>
      <c r="F781" s="65"/>
      <c r="G781" s="64"/>
      <c r="H781" s="64"/>
      <c r="I781" s="66"/>
      <c r="J781" s="66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 x14ac:dyDescent="0.3">
      <c r="A782" s="64"/>
      <c r="B782" s="64"/>
      <c r="C782" s="64"/>
      <c r="D782" s="64"/>
      <c r="E782" s="64"/>
      <c r="F782" s="65"/>
      <c r="G782" s="64"/>
      <c r="H782" s="64"/>
      <c r="I782" s="66"/>
      <c r="J782" s="66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 x14ac:dyDescent="0.3">
      <c r="A783" s="64"/>
      <c r="B783" s="64"/>
      <c r="C783" s="64"/>
      <c r="D783" s="64"/>
      <c r="E783" s="64"/>
      <c r="F783" s="65"/>
      <c r="G783" s="64"/>
      <c r="H783" s="64"/>
      <c r="I783" s="66"/>
      <c r="J783" s="66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 x14ac:dyDescent="0.3">
      <c r="A784" s="64"/>
      <c r="B784" s="64"/>
      <c r="C784" s="64"/>
      <c r="D784" s="64"/>
      <c r="E784" s="64"/>
      <c r="F784" s="65"/>
      <c r="G784" s="64"/>
      <c r="H784" s="64"/>
      <c r="I784" s="66"/>
      <c r="J784" s="66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 x14ac:dyDescent="0.3">
      <c r="A785" s="64"/>
      <c r="B785" s="64"/>
      <c r="C785" s="64"/>
      <c r="D785" s="64"/>
      <c r="E785" s="64"/>
      <c r="F785" s="65"/>
      <c r="G785" s="64"/>
      <c r="H785" s="64"/>
      <c r="I785" s="66"/>
      <c r="J785" s="66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 x14ac:dyDescent="0.3">
      <c r="A786" s="64"/>
      <c r="B786" s="64"/>
      <c r="C786" s="64"/>
      <c r="D786" s="64"/>
      <c r="E786" s="64"/>
      <c r="F786" s="65"/>
      <c r="G786" s="64"/>
      <c r="H786" s="64"/>
      <c r="I786" s="66"/>
      <c r="J786" s="66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 x14ac:dyDescent="0.3">
      <c r="A787" s="64"/>
      <c r="B787" s="64"/>
      <c r="C787" s="64"/>
      <c r="D787" s="64"/>
      <c r="E787" s="64"/>
      <c r="F787" s="65"/>
      <c r="G787" s="64"/>
      <c r="H787" s="64"/>
      <c r="I787" s="66"/>
      <c r="J787" s="66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 x14ac:dyDescent="0.3">
      <c r="A788" s="64"/>
      <c r="B788" s="64"/>
      <c r="C788" s="64"/>
      <c r="D788" s="64"/>
      <c r="E788" s="64"/>
      <c r="F788" s="65"/>
      <c r="G788" s="64"/>
      <c r="H788" s="64"/>
      <c r="I788" s="66"/>
      <c r="J788" s="66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 x14ac:dyDescent="0.3">
      <c r="A789" s="64"/>
      <c r="B789" s="64"/>
      <c r="C789" s="64"/>
      <c r="D789" s="64"/>
      <c r="E789" s="64"/>
      <c r="F789" s="65"/>
      <c r="G789" s="64"/>
      <c r="H789" s="64"/>
      <c r="I789" s="66"/>
      <c r="J789" s="66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 x14ac:dyDescent="0.3">
      <c r="A790" s="64"/>
      <c r="B790" s="64"/>
      <c r="C790" s="64"/>
      <c r="D790" s="64"/>
      <c r="E790" s="64"/>
      <c r="F790" s="65"/>
      <c r="G790" s="64"/>
      <c r="H790" s="64"/>
      <c r="I790" s="66"/>
      <c r="J790" s="66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 x14ac:dyDescent="0.3">
      <c r="A791" s="64"/>
      <c r="B791" s="64"/>
      <c r="C791" s="64"/>
      <c r="D791" s="64"/>
      <c r="E791" s="64"/>
      <c r="F791" s="65"/>
      <c r="G791" s="64"/>
      <c r="H791" s="64"/>
      <c r="I791" s="66"/>
      <c r="J791" s="66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 x14ac:dyDescent="0.3">
      <c r="A792" s="64"/>
      <c r="B792" s="64"/>
      <c r="C792" s="64"/>
      <c r="D792" s="64"/>
      <c r="E792" s="64"/>
      <c r="F792" s="65"/>
      <c r="G792" s="64"/>
      <c r="H792" s="64"/>
      <c r="I792" s="66"/>
      <c r="J792" s="66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 x14ac:dyDescent="0.3">
      <c r="A793" s="64"/>
      <c r="B793" s="64"/>
      <c r="C793" s="64"/>
      <c r="D793" s="64"/>
      <c r="E793" s="64"/>
      <c r="F793" s="65"/>
      <c r="G793" s="64"/>
      <c r="H793" s="64"/>
      <c r="I793" s="66"/>
      <c r="J793" s="66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 x14ac:dyDescent="0.3">
      <c r="A794" s="64"/>
      <c r="B794" s="64"/>
      <c r="C794" s="64"/>
      <c r="D794" s="64"/>
      <c r="E794" s="64"/>
      <c r="F794" s="65"/>
      <c r="G794" s="64"/>
      <c r="H794" s="64"/>
      <c r="I794" s="66"/>
      <c r="J794" s="66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 x14ac:dyDescent="0.3">
      <c r="A795" s="64"/>
      <c r="B795" s="64"/>
      <c r="C795" s="64"/>
      <c r="D795" s="64"/>
      <c r="E795" s="64"/>
      <c r="F795" s="65"/>
      <c r="G795" s="64"/>
      <c r="H795" s="64"/>
      <c r="I795" s="66"/>
      <c r="J795" s="66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 x14ac:dyDescent="0.3">
      <c r="A796" s="64"/>
      <c r="B796" s="64"/>
      <c r="C796" s="64"/>
      <c r="D796" s="64"/>
      <c r="E796" s="64"/>
      <c r="F796" s="65"/>
      <c r="G796" s="64"/>
      <c r="H796" s="64"/>
      <c r="I796" s="66"/>
      <c r="J796" s="66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 x14ac:dyDescent="0.3">
      <c r="A797" s="64"/>
      <c r="B797" s="64"/>
      <c r="C797" s="64"/>
      <c r="D797" s="64"/>
      <c r="E797" s="64"/>
      <c r="F797" s="65"/>
      <c r="G797" s="64"/>
      <c r="H797" s="64"/>
      <c r="I797" s="66"/>
      <c r="J797" s="66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 x14ac:dyDescent="0.3">
      <c r="A798" s="64"/>
      <c r="B798" s="64"/>
      <c r="C798" s="64"/>
      <c r="D798" s="64"/>
      <c r="E798" s="64"/>
      <c r="F798" s="65"/>
      <c r="G798" s="64"/>
      <c r="H798" s="64"/>
      <c r="I798" s="66"/>
      <c r="J798" s="66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 x14ac:dyDescent="0.3">
      <c r="A799" s="64"/>
      <c r="B799" s="64"/>
      <c r="C799" s="64"/>
      <c r="D799" s="64"/>
      <c r="E799" s="64"/>
      <c r="F799" s="65"/>
      <c r="G799" s="64"/>
      <c r="H799" s="64"/>
      <c r="I799" s="66"/>
      <c r="J799" s="66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 x14ac:dyDescent="0.3">
      <c r="A800" s="64"/>
      <c r="B800" s="64"/>
      <c r="C800" s="64"/>
      <c r="D800" s="64"/>
      <c r="E800" s="64"/>
      <c r="F800" s="65"/>
      <c r="G800" s="64"/>
      <c r="H800" s="64"/>
      <c r="I800" s="66"/>
      <c r="J800" s="66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 x14ac:dyDescent="0.3">
      <c r="A801" s="64"/>
      <c r="B801" s="64"/>
      <c r="C801" s="64"/>
      <c r="D801" s="64"/>
      <c r="E801" s="64"/>
      <c r="F801" s="65"/>
      <c r="G801" s="64"/>
      <c r="H801" s="64"/>
      <c r="I801" s="66"/>
      <c r="J801" s="66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 x14ac:dyDescent="0.3">
      <c r="A802" s="64"/>
      <c r="B802" s="64"/>
      <c r="C802" s="64"/>
      <c r="D802" s="64"/>
      <c r="E802" s="64"/>
      <c r="F802" s="65"/>
      <c r="G802" s="64"/>
      <c r="H802" s="64"/>
      <c r="I802" s="66"/>
      <c r="J802" s="66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 x14ac:dyDescent="0.3">
      <c r="A803" s="64"/>
      <c r="B803" s="64"/>
      <c r="C803" s="64"/>
      <c r="D803" s="64"/>
      <c r="E803" s="64"/>
      <c r="F803" s="65"/>
      <c r="G803" s="64"/>
      <c r="H803" s="64"/>
      <c r="I803" s="66"/>
      <c r="J803" s="66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 x14ac:dyDescent="0.3">
      <c r="A804" s="64"/>
      <c r="B804" s="64"/>
      <c r="C804" s="64"/>
      <c r="D804" s="64"/>
      <c r="E804" s="64"/>
      <c r="F804" s="65"/>
      <c r="G804" s="64"/>
      <c r="H804" s="64"/>
      <c r="I804" s="66"/>
      <c r="J804" s="66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 x14ac:dyDescent="0.3">
      <c r="A805" s="64"/>
      <c r="B805" s="64"/>
      <c r="C805" s="64"/>
      <c r="D805" s="64"/>
      <c r="E805" s="64"/>
      <c r="F805" s="65"/>
      <c r="G805" s="64"/>
      <c r="H805" s="64"/>
      <c r="I805" s="66"/>
      <c r="J805" s="66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 x14ac:dyDescent="0.3">
      <c r="A806" s="64"/>
      <c r="B806" s="64"/>
      <c r="C806" s="64"/>
      <c r="D806" s="64"/>
      <c r="E806" s="64"/>
      <c r="F806" s="65"/>
      <c r="G806" s="64"/>
      <c r="H806" s="64"/>
      <c r="I806" s="66"/>
      <c r="J806" s="66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 x14ac:dyDescent="0.3">
      <c r="A807" s="64"/>
      <c r="B807" s="64"/>
      <c r="C807" s="64"/>
      <c r="D807" s="64"/>
      <c r="E807" s="64"/>
      <c r="F807" s="65"/>
      <c r="G807" s="64"/>
      <c r="H807" s="64"/>
      <c r="I807" s="66"/>
      <c r="J807" s="66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 x14ac:dyDescent="0.3">
      <c r="A808" s="64"/>
      <c r="B808" s="64"/>
      <c r="C808" s="64"/>
      <c r="D808" s="64"/>
      <c r="E808" s="64"/>
      <c r="F808" s="65"/>
      <c r="G808" s="64"/>
      <c r="H808" s="64"/>
      <c r="I808" s="66"/>
      <c r="J808" s="66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 x14ac:dyDescent="0.3">
      <c r="A809" s="64"/>
      <c r="B809" s="64"/>
      <c r="C809" s="64"/>
      <c r="D809" s="64"/>
      <c r="E809" s="64"/>
      <c r="F809" s="65"/>
      <c r="G809" s="64"/>
      <c r="H809" s="64"/>
      <c r="I809" s="66"/>
      <c r="J809" s="66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 x14ac:dyDescent="0.3">
      <c r="A810" s="64"/>
      <c r="B810" s="64"/>
      <c r="C810" s="64"/>
      <c r="D810" s="64"/>
      <c r="E810" s="64"/>
      <c r="F810" s="65"/>
      <c r="G810" s="64"/>
      <c r="H810" s="64"/>
      <c r="I810" s="66"/>
      <c r="J810" s="66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 x14ac:dyDescent="0.3">
      <c r="A811" s="64"/>
      <c r="B811" s="64"/>
      <c r="C811" s="64"/>
      <c r="D811" s="64"/>
      <c r="E811" s="64"/>
      <c r="F811" s="65"/>
      <c r="G811" s="64"/>
      <c r="H811" s="64"/>
      <c r="I811" s="66"/>
      <c r="J811" s="66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 x14ac:dyDescent="0.3">
      <c r="A812" s="64"/>
      <c r="B812" s="64"/>
      <c r="C812" s="64"/>
      <c r="D812" s="64"/>
      <c r="E812" s="64"/>
      <c r="F812" s="65"/>
      <c r="G812" s="64"/>
      <c r="H812" s="64"/>
      <c r="I812" s="66"/>
      <c r="J812" s="66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 x14ac:dyDescent="0.3">
      <c r="A813" s="64"/>
      <c r="B813" s="64"/>
      <c r="C813" s="64"/>
      <c r="D813" s="64"/>
      <c r="E813" s="64"/>
      <c r="F813" s="65"/>
      <c r="G813" s="64"/>
      <c r="H813" s="64"/>
      <c r="I813" s="66"/>
      <c r="J813" s="66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 x14ac:dyDescent="0.3">
      <c r="A814" s="64"/>
      <c r="B814" s="64"/>
      <c r="C814" s="64"/>
      <c r="D814" s="64"/>
      <c r="E814" s="64"/>
      <c r="F814" s="65"/>
      <c r="G814" s="64"/>
      <c r="H814" s="64"/>
      <c r="I814" s="66"/>
      <c r="J814" s="66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 x14ac:dyDescent="0.3">
      <c r="A815" s="64"/>
      <c r="B815" s="64"/>
      <c r="C815" s="64"/>
      <c r="D815" s="64"/>
      <c r="E815" s="64"/>
      <c r="F815" s="65"/>
      <c r="G815" s="64"/>
      <c r="H815" s="64"/>
      <c r="I815" s="66"/>
      <c r="J815" s="66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 x14ac:dyDescent="0.3">
      <c r="A816" s="64"/>
      <c r="B816" s="64"/>
      <c r="C816" s="64"/>
      <c r="D816" s="64"/>
      <c r="E816" s="64"/>
      <c r="F816" s="65"/>
      <c r="G816" s="64"/>
      <c r="H816" s="64"/>
      <c r="I816" s="66"/>
      <c r="J816" s="66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 x14ac:dyDescent="0.3">
      <c r="A817" s="64"/>
      <c r="B817" s="64"/>
      <c r="C817" s="64"/>
      <c r="D817" s="64"/>
      <c r="E817" s="64"/>
      <c r="F817" s="65"/>
      <c r="G817" s="64"/>
      <c r="H817" s="64"/>
      <c r="I817" s="66"/>
      <c r="J817" s="66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 x14ac:dyDescent="0.3">
      <c r="A818" s="64"/>
      <c r="B818" s="64"/>
      <c r="C818" s="64"/>
      <c r="D818" s="64"/>
      <c r="E818" s="64"/>
      <c r="F818" s="65"/>
      <c r="G818" s="64"/>
      <c r="H818" s="64"/>
      <c r="I818" s="66"/>
      <c r="J818" s="66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 x14ac:dyDescent="0.3">
      <c r="A819" s="64"/>
      <c r="B819" s="64"/>
      <c r="C819" s="64"/>
      <c r="D819" s="64"/>
      <c r="E819" s="64"/>
      <c r="F819" s="65"/>
      <c r="G819" s="64"/>
      <c r="H819" s="64"/>
      <c r="I819" s="66"/>
      <c r="J819" s="66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 x14ac:dyDescent="0.3">
      <c r="A820" s="64"/>
      <c r="B820" s="64"/>
      <c r="C820" s="64"/>
      <c r="D820" s="64"/>
      <c r="E820" s="64"/>
      <c r="F820" s="65"/>
      <c r="G820" s="64"/>
      <c r="H820" s="64"/>
      <c r="I820" s="66"/>
      <c r="J820" s="66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 x14ac:dyDescent="0.3">
      <c r="A821" s="64"/>
      <c r="B821" s="64"/>
      <c r="C821" s="64"/>
      <c r="D821" s="64"/>
      <c r="E821" s="64"/>
      <c r="F821" s="65"/>
      <c r="G821" s="64"/>
      <c r="H821" s="64"/>
      <c r="I821" s="66"/>
      <c r="J821" s="66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 x14ac:dyDescent="0.3">
      <c r="A822" s="64"/>
      <c r="B822" s="64"/>
      <c r="C822" s="64"/>
      <c r="D822" s="64"/>
      <c r="E822" s="64"/>
      <c r="F822" s="65"/>
      <c r="G822" s="64"/>
      <c r="H822" s="64"/>
      <c r="I822" s="66"/>
      <c r="J822" s="66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 x14ac:dyDescent="0.3">
      <c r="A823" s="64"/>
      <c r="B823" s="64"/>
      <c r="C823" s="64"/>
      <c r="D823" s="64"/>
      <c r="E823" s="64"/>
      <c r="F823" s="65"/>
      <c r="G823" s="64"/>
      <c r="H823" s="64"/>
      <c r="I823" s="66"/>
      <c r="J823" s="66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 x14ac:dyDescent="0.3">
      <c r="A824" s="64"/>
      <c r="B824" s="64"/>
      <c r="C824" s="64"/>
      <c r="D824" s="64"/>
      <c r="E824" s="64"/>
      <c r="F824" s="65"/>
      <c r="G824" s="64"/>
      <c r="H824" s="64"/>
      <c r="I824" s="66"/>
      <c r="J824" s="66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 x14ac:dyDescent="0.3">
      <c r="A825" s="64"/>
      <c r="B825" s="64"/>
      <c r="C825" s="64"/>
      <c r="D825" s="64"/>
      <c r="E825" s="64"/>
      <c r="F825" s="65"/>
      <c r="G825" s="64"/>
      <c r="H825" s="64"/>
      <c r="I825" s="66"/>
      <c r="J825" s="66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 x14ac:dyDescent="0.3">
      <c r="A826" s="64"/>
      <c r="B826" s="64"/>
      <c r="C826" s="64"/>
      <c r="D826" s="64"/>
      <c r="E826" s="64"/>
      <c r="F826" s="65"/>
      <c r="G826" s="64"/>
      <c r="H826" s="64"/>
      <c r="I826" s="66"/>
      <c r="J826" s="66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 x14ac:dyDescent="0.3">
      <c r="A827" s="64"/>
      <c r="B827" s="64"/>
      <c r="C827" s="64"/>
      <c r="D827" s="64"/>
      <c r="E827" s="64"/>
      <c r="F827" s="65"/>
      <c r="G827" s="64"/>
      <c r="H827" s="64"/>
      <c r="I827" s="66"/>
      <c r="J827" s="66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 x14ac:dyDescent="0.3">
      <c r="A828" s="64"/>
      <c r="B828" s="64"/>
      <c r="C828" s="64"/>
      <c r="D828" s="64"/>
      <c r="E828" s="64"/>
      <c r="F828" s="65"/>
      <c r="G828" s="64"/>
      <c r="H828" s="64"/>
      <c r="I828" s="66"/>
      <c r="J828" s="66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 x14ac:dyDescent="0.3">
      <c r="A829" s="64"/>
      <c r="B829" s="64"/>
      <c r="C829" s="64"/>
      <c r="D829" s="64"/>
      <c r="E829" s="64"/>
      <c r="F829" s="65"/>
      <c r="G829" s="64"/>
      <c r="H829" s="64"/>
      <c r="I829" s="66"/>
      <c r="J829" s="66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 x14ac:dyDescent="0.3">
      <c r="A830" s="64"/>
      <c r="B830" s="64"/>
      <c r="C830" s="64"/>
      <c r="D830" s="64"/>
      <c r="E830" s="64"/>
      <c r="F830" s="65"/>
      <c r="G830" s="64"/>
      <c r="H830" s="64"/>
      <c r="I830" s="66"/>
      <c r="J830" s="66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 x14ac:dyDescent="0.3">
      <c r="A831" s="64"/>
      <c r="B831" s="64"/>
      <c r="C831" s="64"/>
      <c r="D831" s="64"/>
      <c r="E831" s="64"/>
      <c r="F831" s="65"/>
      <c r="G831" s="64"/>
      <c r="H831" s="64"/>
      <c r="I831" s="66"/>
      <c r="J831" s="66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 x14ac:dyDescent="0.3">
      <c r="A832" s="64"/>
      <c r="B832" s="64"/>
      <c r="C832" s="64"/>
      <c r="D832" s="64"/>
      <c r="E832" s="64"/>
      <c r="F832" s="65"/>
      <c r="G832" s="64"/>
      <c r="H832" s="64"/>
      <c r="I832" s="66"/>
      <c r="J832" s="66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 x14ac:dyDescent="0.3">
      <c r="A833" s="64"/>
      <c r="B833" s="64"/>
      <c r="C833" s="64"/>
      <c r="D833" s="64"/>
      <c r="E833" s="64"/>
      <c r="F833" s="65"/>
      <c r="G833" s="64"/>
      <c r="H833" s="64"/>
      <c r="I833" s="66"/>
      <c r="J833" s="66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 x14ac:dyDescent="0.3">
      <c r="A834" s="64"/>
      <c r="B834" s="64"/>
      <c r="C834" s="64"/>
      <c r="D834" s="64"/>
      <c r="E834" s="64"/>
      <c r="F834" s="65"/>
      <c r="G834" s="64"/>
      <c r="H834" s="64"/>
      <c r="I834" s="66"/>
      <c r="J834" s="66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 x14ac:dyDescent="0.3">
      <c r="A835" s="64"/>
      <c r="B835" s="64"/>
      <c r="C835" s="64"/>
      <c r="D835" s="64"/>
      <c r="E835" s="64"/>
      <c r="F835" s="65"/>
      <c r="G835" s="64"/>
      <c r="H835" s="64"/>
      <c r="I835" s="66"/>
      <c r="J835" s="66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 x14ac:dyDescent="0.3">
      <c r="A836" s="64"/>
      <c r="B836" s="64"/>
      <c r="C836" s="64"/>
      <c r="D836" s="64"/>
      <c r="E836" s="64"/>
      <c r="F836" s="65"/>
      <c r="G836" s="64"/>
      <c r="H836" s="64"/>
      <c r="I836" s="66"/>
      <c r="J836" s="66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 x14ac:dyDescent="0.3">
      <c r="A837" s="64"/>
      <c r="B837" s="64"/>
      <c r="C837" s="64"/>
      <c r="D837" s="64"/>
      <c r="E837" s="64"/>
      <c r="F837" s="65"/>
      <c r="G837" s="64"/>
      <c r="H837" s="64"/>
      <c r="I837" s="66"/>
      <c r="J837" s="66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 x14ac:dyDescent="0.3">
      <c r="A838" s="64"/>
      <c r="B838" s="64"/>
      <c r="C838" s="64"/>
      <c r="D838" s="64"/>
      <c r="E838" s="64"/>
      <c r="F838" s="65"/>
      <c r="G838" s="64"/>
      <c r="H838" s="64"/>
      <c r="I838" s="66"/>
      <c r="J838" s="66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 x14ac:dyDescent="0.3">
      <c r="A839" s="64"/>
      <c r="B839" s="64"/>
      <c r="C839" s="64"/>
      <c r="D839" s="64"/>
      <c r="E839" s="64"/>
      <c r="F839" s="65"/>
      <c r="G839" s="64"/>
      <c r="H839" s="64"/>
      <c r="I839" s="66"/>
      <c r="J839" s="66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 x14ac:dyDescent="0.3">
      <c r="A840" s="64"/>
      <c r="B840" s="64"/>
      <c r="C840" s="64"/>
      <c r="D840" s="64"/>
      <c r="E840" s="64"/>
      <c r="F840" s="65"/>
      <c r="G840" s="64"/>
      <c r="H840" s="64"/>
      <c r="I840" s="66"/>
      <c r="J840" s="66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 x14ac:dyDescent="0.3">
      <c r="A841" s="64"/>
      <c r="B841" s="64"/>
      <c r="C841" s="64"/>
      <c r="D841" s="64"/>
      <c r="E841" s="64"/>
      <c r="F841" s="65"/>
      <c r="G841" s="64"/>
      <c r="H841" s="64"/>
      <c r="I841" s="66"/>
      <c r="J841" s="66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 x14ac:dyDescent="0.3">
      <c r="A842" s="64"/>
      <c r="B842" s="64"/>
      <c r="C842" s="64"/>
      <c r="D842" s="64"/>
      <c r="E842" s="64"/>
      <c r="F842" s="65"/>
      <c r="G842" s="64"/>
      <c r="H842" s="64"/>
      <c r="I842" s="66"/>
      <c r="J842" s="66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 x14ac:dyDescent="0.3">
      <c r="A843" s="64"/>
      <c r="B843" s="64"/>
      <c r="C843" s="64"/>
      <c r="D843" s="64"/>
      <c r="E843" s="64"/>
      <c r="F843" s="65"/>
      <c r="G843" s="64"/>
      <c r="H843" s="64"/>
      <c r="I843" s="66"/>
      <c r="J843" s="66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 x14ac:dyDescent="0.3">
      <c r="A844" s="64"/>
      <c r="B844" s="64"/>
      <c r="C844" s="64"/>
      <c r="D844" s="64"/>
      <c r="E844" s="64"/>
      <c r="F844" s="65"/>
      <c r="G844" s="64"/>
      <c r="H844" s="64"/>
      <c r="I844" s="66"/>
      <c r="J844" s="66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 x14ac:dyDescent="0.3">
      <c r="A845" s="64"/>
      <c r="B845" s="64"/>
      <c r="C845" s="64"/>
      <c r="D845" s="64"/>
      <c r="E845" s="64"/>
      <c r="F845" s="65"/>
      <c r="G845" s="64"/>
      <c r="H845" s="64"/>
      <c r="I845" s="66"/>
      <c r="J845" s="66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 x14ac:dyDescent="0.3">
      <c r="A846" s="64"/>
      <c r="B846" s="64"/>
      <c r="C846" s="64"/>
      <c r="D846" s="64"/>
      <c r="E846" s="64"/>
      <c r="F846" s="65"/>
      <c r="G846" s="64"/>
      <c r="H846" s="64"/>
      <c r="I846" s="66"/>
      <c r="J846" s="66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 x14ac:dyDescent="0.3">
      <c r="A847" s="64"/>
      <c r="B847" s="64"/>
      <c r="C847" s="64"/>
      <c r="D847" s="64"/>
      <c r="E847" s="64"/>
      <c r="F847" s="65"/>
      <c r="G847" s="64"/>
      <c r="H847" s="64"/>
      <c r="I847" s="66"/>
      <c r="J847" s="66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 x14ac:dyDescent="0.3">
      <c r="A848" s="64"/>
      <c r="B848" s="64"/>
      <c r="C848" s="64"/>
      <c r="D848" s="64"/>
      <c r="E848" s="64"/>
      <c r="F848" s="65"/>
      <c r="G848" s="64"/>
      <c r="H848" s="64"/>
      <c r="I848" s="66"/>
      <c r="J848" s="66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 x14ac:dyDescent="0.3">
      <c r="A849" s="64"/>
      <c r="B849" s="64"/>
      <c r="C849" s="64"/>
      <c r="D849" s="64"/>
      <c r="E849" s="64"/>
      <c r="F849" s="65"/>
      <c r="G849" s="64"/>
      <c r="H849" s="64"/>
      <c r="I849" s="66"/>
      <c r="J849" s="66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 x14ac:dyDescent="0.3">
      <c r="A850" s="64"/>
      <c r="B850" s="64"/>
      <c r="C850" s="64"/>
      <c r="D850" s="64"/>
      <c r="E850" s="64"/>
      <c r="F850" s="65"/>
      <c r="G850" s="64"/>
      <c r="H850" s="64"/>
      <c r="I850" s="66"/>
      <c r="J850" s="66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 x14ac:dyDescent="0.3">
      <c r="A851" s="64"/>
      <c r="B851" s="64"/>
      <c r="C851" s="64"/>
      <c r="D851" s="64"/>
      <c r="E851" s="64"/>
      <c r="F851" s="65"/>
      <c r="G851" s="64"/>
      <c r="H851" s="64"/>
      <c r="I851" s="66"/>
      <c r="J851" s="66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 x14ac:dyDescent="0.3">
      <c r="A852" s="64"/>
      <c r="B852" s="64"/>
      <c r="C852" s="64"/>
      <c r="D852" s="64"/>
      <c r="E852" s="64"/>
      <c r="F852" s="65"/>
      <c r="G852" s="64"/>
      <c r="H852" s="64"/>
      <c r="I852" s="66"/>
      <c r="J852" s="66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 x14ac:dyDescent="0.3">
      <c r="A853" s="64"/>
      <c r="B853" s="64"/>
      <c r="C853" s="64"/>
      <c r="D853" s="64"/>
      <c r="E853" s="64"/>
      <c r="F853" s="65"/>
      <c r="G853" s="64"/>
      <c r="H853" s="64"/>
      <c r="I853" s="66"/>
      <c r="J853" s="66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 x14ac:dyDescent="0.3">
      <c r="A854" s="64"/>
      <c r="B854" s="64"/>
      <c r="C854" s="64"/>
      <c r="D854" s="64"/>
      <c r="E854" s="64"/>
      <c r="F854" s="65"/>
      <c r="G854" s="64"/>
      <c r="H854" s="64"/>
      <c r="I854" s="66"/>
      <c r="J854" s="66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 x14ac:dyDescent="0.3">
      <c r="A855" s="64"/>
      <c r="B855" s="64"/>
      <c r="C855" s="64"/>
      <c r="D855" s="64"/>
      <c r="E855" s="64"/>
      <c r="F855" s="65"/>
      <c r="G855" s="64"/>
      <c r="H855" s="64"/>
      <c r="I855" s="66"/>
      <c r="J855" s="66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 x14ac:dyDescent="0.3">
      <c r="A856" s="64"/>
      <c r="B856" s="64"/>
      <c r="C856" s="64"/>
      <c r="D856" s="64"/>
      <c r="E856" s="64"/>
      <c r="F856" s="65"/>
      <c r="G856" s="64"/>
      <c r="H856" s="64"/>
      <c r="I856" s="66"/>
      <c r="J856" s="66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 x14ac:dyDescent="0.3">
      <c r="A857" s="64"/>
      <c r="B857" s="64"/>
      <c r="C857" s="64"/>
      <c r="D857" s="64"/>
      <c r="E857" s="64"/>
      <c r="F857" s="65"/>
      <c r="G857" s="64"/>
      <c r="H857" s="64"/>
      <c r="I857" s="66"/>
      <c r="J857" s="66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 x14ac:dyDescent="0.3">
      <c r="A858" s="64"/>
      <c r="B858" s="64"/>
      <c r="C858" s="64"/>
      <c r="D858" s="64"/>
      <c r="E858" s="64"/>
      <c r="F858" s="65"/>
      <c r="G858" s="64"/>
      <c r="H858" s="64"/>
      <c r="I858" s="66"/>
      <c r="J858" s="66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 x14ac:dyDescent="0.3">
      <c r="A859" s="64"/>
      <c r="B859" s="64"/>
      <c r="C859" s="64"/>
      <c r="D859" s="64"/>
      <c r="E859" s="64"/>
      <c r="F859" s="65"/>
      <c r="G859" s="64"/>
      <c r="H859" s="64"/>
      <c r="I859" s="66"/>
      <c r="J859" s="66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 x14ac:dyDescent="0.3">
      <c r="A860" s="64"/>
      <c r="B860" s="64"/>
      <c r="C860" s="64"/>
      <c r="D860" s="64"/>
      <c r="E860" s="64"/>
      <c r="F860" s="65"/>
      <c r="G860" s="64"/>
      <c r="H860" s="64"/>
      <c r="I860" s="66"/>
      <c r="J860" s="66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 x14ac:dyDescent="0.3">
      <c r="A861" s="64"/>
      <c r="B861" s="64"/>
      <c r="C861" s="64"/>
      <c r="D861" s="64"/>
      <c r="E861" s="64"/>
      <c r="F861" s="65"/>
      <c r="G861" s="64"/>
      <c r="H861" s="64"/>
      <c r="I861" s="66"/>
      <c r="J861" s="66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 x14ac:dyDescent="0.3">
      <c r="A862" s="64"/>
      <c r="B862" s="64"/>
      <c r="C862" s="64"/>
      <c r="D862" s="64"/>
      <c r="E862" s="64"/>
      <c r="F862" s="65"/>
      <c r="G862" s="64"/>
      <c r="H862" s="64"/>
      <c r="I862" s="66"/>
      <c r="J862" s="66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 x14ac:dyDescent="0.3">
      <c r="A863" s="64"/>
      <c r="B863" s="64"/>
      <c r="C863" s="64"/>
      <c r="D863" s="64"/>
      <c r="E863" s="64"/>
      <c r="F863" s="65"/>
      <c r="G863" s="64"/>
      <c r="H863" s="64"/>
      <c r="I863" s="66"/>
      <c r="J863" s="66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 x14ac:dyDescent="0.3">
      <c r="A864" s="64"/>
      <c r="B864" s="64"/>
      <c r="C864" s="64"/>
      <c r="D864" s="64"/>
      <c r="E864" s="64"/>
      <c r="F864" s="65"/>
      <c r="G864" s="64"/>
      <c r="H864" s="64"/>
      <c r="I864" s="66"/>
      <c r="J864" s="66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 x14ac:dyDescent="0.3">
      <c r="A865" s="64"/>
      <c r="B865" s="64"/>
      <c r="C865" s="64"/>
      <c r="D865" s="64"/>
      <c r="E865" s="64"/>
      <c r="F865" s="65"/>
      <c r="G865" s="64"/>
      <c r="H865" s="64"/>
      <c r="I865" s="66"/>
      <c r="J865" s="66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 x14ac:dyDescent="0.3">
      <c r="A866" s="64"/>
      <c r="B866" s="64"/>
      <c r="C866" s="64"/>
      <c r="D866" s="64"/>
      <c r="E866" s="64"/>
      <c r="F866" s="65"/>
      <c r="G866" s="64"/>
      <c r="H866" s="64"/>
      <c r="I866" s="66"/>
      <c r="J866" s="66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 x14ac:dyDescent="0.3">
      <c r="A867" s="64"/>
      <c r="B867" s="64"/>
      <c r="C867" s="64"/>
      <c r="D867" s="64"/>
      <c r="E867" s="64"/>
      <c r="F867" s="65"/>
      <c r="G867" s="64"/>
      <c r="H867" s="64"/>
      <c r="I867" s="66"/>
      <c r="J867" s="66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 x14ac:dyDescent="0.3">
      <c r="A868" s="64"/>
      <c r="B868" s="64"/>
      <c r="C868" s="64"/>
      <c r="D868" s="64"/>
      <c r="E868" s="64"/>
      <c r="F868" s="65"/>
      <c r="G868" s="64"/>
      <c r="H868" s="64"/>
      <c r="I868" s="66"/>
      <c r="J868" s="66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 x14ac:dyDescent="0.3">
      <c r="A869" s="64"/>
      <c r="B869" s="64"/>
      <c r="C869" s="64"/>
      <c r="D869" s="64"/>
      <c r="E869" s="64"/>
      <c r="F869" s="65"/>
      <c r="G869" s="64"/>
      <c r="H869" s="64"/>
      <c r="I869" s="66"/>
      <c r="J869" s="66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 x14ac:dyDescent="0.3">
      <c r="A870" s="64"/>
      <c r="B870" s="64"/>
      <c r="C870" s="64"/>
      <c r="D870" s="64"/>
      <c r="E870" s="64"/>
      <c r="F870" s="65"/>
      <c r="G870" s="64"/>
      <c r="H870" s="64"/>
      <c r="I870" s="66"/>
      <c r="J870" s="66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 x14ac:dyDescent="0.3">
      <c r="A871" s="64"/>
      <c r="B871" s="64"/>
      <c r="C871" s="64"/>
      <c r="D871" s="64"/>
      <c r="E871" s="64"/>
      <c r="F871" s="65"/>
      <c r="G871" s="64"/>
      <c r="H871" s="64"/>
      <c r="I871" s="66"/>
      <c r="J871" s="66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 x14ac:dyDescent="0.3">
      <c r="A872" s="64"/>
      <c r="B872" s="64"/>
      <c r="C872" s="64"/>
      <c r="D872" s="64"/>
      <c r="E872" s="64"/>
      <c r="F872" s="65"/>
      <c r="G872" s="64"/>
      <c r="H872" s="64"/>
      <c r="I872" s="66"/>
      <c r="J872" s="66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 x14ac:dyDescent="0.3">
      <c r="A873" s="64"/>
      <c r="B873" s="64"/>
      <c r="C873" s="64"/>
      <c r="D873" s="64"/>
      <c r="E873" s="64"/>
      <c r="F873" s="65"/>
      <c r="G873" s="64"/>
      <c r="H873" s="64"/>
      <c r="I873" s="66"/>
      <c r="J873" s="66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 x14ac:dyDescent="0.3">
      <c r="A874" s="64"/>
      <c r="B874" s="64"/>
      <c r="C874" s="64"/>
      <c r="D874" s="64"/>
      <c r="E874" s="64"/>
      <c r="F874" s="65"/>
      <c r="G874" s="64"/>
      <c r="H874" s="64"/>
      <c r="I874" s="66"/>
      <c r="J874" s="66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 x14ac:dyDescent="0.3">
      <c r="A875" s="64"/>
      <c r="B875" s="64"/>
      <c r="C875" s="64"/>
      <c r="D875" s="64"/>
      <c r="E875" s="64"/>
      <c r="F875" s="65"/>
      <c r="G875" s="64"/>
      <c r="H875" s="64"/>
      <c r="I875" s="66"/>
      <c r="J875" s="66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 x14ac:dyDescent="0.3">
      <c r="A876" s="64"/>
      <c r="B876" s="64"/>
      <c r="C876" s="64"/>
      <c r="D876" s="64"/>
      <c r="E876" s="64"/>
      <c r="F876" s="65"/>
      <c r="G876" s="64"/>
      <c r="H876" s="64"/>
      <c r="I876" s="66"/>
      <c r="J876" s="66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 x14ac:dyDescent="0.3">
      <c r="A877" s="64"/>
      <c r="B877" s="64"/>
      <c r="C877" s="64"/>
      <c r="D877" s="64"/>
      <c r="E877" s="64"/>
      <c r="F877" s="65"/>
      <c r="G877" s="64"/>
      <c r="H877" s="64"/>
      <c r="I877" s="66"/>
      <c r="J877" s="66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 x14ac:dyDescent="0.3">
      <c r="A878" s="64"/>
      <c r="B878" s="64"/>
      <c r="C878" s="64"/>
      <c r="D878" s="64"/>
      <c r="E878" s="64"/>
      <c r="F878" s="65"/>
      <c r="G878" s="64"/>
      <c r="H878" s="64"/>
      <c r="I878" s="66"/>
      <c r="J878" s="66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 x14ac:dyDescent="0.3">
      <c r="A879" s="64"/>
      <c r="B879" s="64"/>
      <c r="C879" s="64"/>
      <c r="D879" s="64"/>
      <c r="E879" s="64"/>
      <c r="F879" s="65"/>
      <c r="G879" s="64"/>
      <c r="H879" s="64"/>
      <c r="I879" s="66"/>
      <c r="J879" s="66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 x14ac:dyDescent="0.3">
      <c r="A880" s="64"/>
      <c r="B880" s="64"/>
      <c r="C880" s="64"/>
      <c r="D880" s="64"/>
      <c r="E880" s="64"/>
      <c r="F880" s="65"/>
      <c r="G880" s="64"/>
      <c r="H880" s="64"/>
      <c r="I880" s="66"/>
      <c r="J880" s="66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 x14ac:dyDescent="0.3">
      <c r="A881" s="64"/>
      <c r="B881" s="64"/>
      <c r="C881" s="64"/>
      <c r="D881" s="64"/>
      <c r="E881" s="64"/>
      <c r="F881" s="65"/>
      <c r="G881" s="64"/>
      <c r="H881" s="64"/>
      <c r="I881" s="66"/>
      <c r="J881" s="66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 x14ac:dyDescent="0.3">
      <c r="A882" s="64"/>
      <c r="B882" s="64"/>
      <c r="C882" s="64"/>
      <c r="D882" s="64"/>
      <c r="E882" s="64"/>
      <c r="F882" s="65"/>
      <c r="G882" s="64"/>
      <c r="H882" s="64"/>
      <c r="I882" s="66"/>
      <c r="J882" s="66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 x14ac:dyDescent="0.3">
      <c r="A883" s="64"/>
      <c r="B883" s="64"/>
      <c r="C883" s="64"/>
      <c r="D883" s="64"/>
      <c r="E883" s="64"/>
      <c r="F883" s="65"/>
      <c r="G883" s="64"/>
      <c r="H883" s="64"/>
      <c r="I883" s="66"/>
      <c r="J883" s="66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 x14ac:dyDescent="0.3">
      <c r="A884" s="64"/>
      <c r="B884" s="64"/>
      <c r="C884" s="64"/>
      <c r="D884" s="64"/>
      <c r="E884" s="64"/>
      <c r="F884" s="65"/>
      <c r="G884" s="64"/>
      <c r="H884" s="64"/>
      <c r="I884" s="66"/>
      <c r="J884" s="66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 x14ac:dyDescent="0.3">
      <c r="A885" s="64"/>
      <c r="B885" s="64"/>
      <c r="C885" s="64"/>
      <c r="D885" s="64"/>
      <c r="E885" s="64"/>
      <c r="F885" s="65"/>
      <c r="G885" s="64"/>
      <c r="H885" s="64"/>
      <c r="I885" s="66"/>
      <c r="J885" s="66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 x14ac:dyDescent="0.3">
      <c r="A886" s="64"/>
      <c r="B886" s="64"/>
      <c r="C886" s="64"/>
      <c r="D886" s="64"/>
      <c r="E886" s="64"/>
      <c r="F886" s="65"/>
      <c r="G886" s="64"/>
      <c r="H886" s="64"/>
      <c r="I886" s="66"/>
      <c r="J886" s="66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 x14ac:dyDescent="0.3">
      <c r="A887" s="64"/>
      <c r="B887" s="64"/>
      <c r="C887" s="64"/>
      <c r="D887" s="64"/>
      <c r="E887" s="64"/>
      <c r="F887" s="65"/>
      <c r="G887" s="64"/>
      <c r="H887" s="64"/>
      <c r="I887" s="66"/>
      <c r="J887" s="66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 x14ac:dyDescent="0.3">
      <c r="A888" s="64"/>
      <c r="B888" s="64"/>
      <c r="C888" s="64"/>
      <c r="D888" s="64"/>
      <c r="E888" s="64"/>
      <c r="F888" s="65"/>
      <c r="G888" s="64"/>
      <c r="H888" s="64"/>
      <c r="I888" s="66"/>
      <c r="J888" s="66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 x14ac:dyDescent="0.3">
      <c r="A889" s="64"/>
      <c r="B889" s="64"/>
      <c r="C889" s="64"/>
      <c r="D889" s="64"/>
      <c r="E889" s="64"/>
      <c r="F889" s="65"/>
      <c r="G889" s="64"/>
      <c r="H889" s="64"/>
      <c r="I889" s="66"/>
      <c r="J889" s="66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 x14ac:dyDescent="0.3">
      <c r="A890" s="64"/>
      <c r="B890" s="64"/>
      <c r="C890" s="64"/>
      <c r="D890" s="64"/>
      <c r="E890" s="64"/>
      <c r="F890" s="65"/>
      <c r="G890" s="64"/>
      <c r="H890" s="64"/>
      <c r="I890" s="66"/>
      <c r="J890" s="66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 x14ac:dyDescent="0.3">
      <c r="A891" s="64"/>
      <c r="B891" s="64"/>
      <c r="C891" s="64"/>
      <c r="D891" s="64"/>
      <c r="E891" s="64"/>
      <c r="F891" s="65"/>
      <c r="G891" s="64"/>
      <c r="H891" s="64"/>
      <c r="I891" s="66"/>
      <c r="J891" s="66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 x14ac:dyDescent="0.3">
      <c r="A892" s="64"/>
      <c r="B892" s="64"/>
      <c r="C892" s="64"/>
      <c r="D892" s="64"/>
      <c r="E892" s="64"/>
      <c r="F892" s="65"/>
      <c r="G892" s="64"/>
      <c r="H892" s="64"/>
      <c r="I892" s="66"/>
      <c r="J892" s="66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 x14ac:dyDescent="0.3">
      <c r="A893" s="64"/>
      <c r="B893" s="64"/>
      <c r="C893" s="64"/>
      <c r="D893" s="64"/>
      <c r="E893" s="64"/>
      <c r="F893" s="65"/>
      <c r="G893" s="64"/>
      <c r="H893" s="64"/>
      <c r="I893" s="66"/>
      <c r="J893" s="66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 x14ac:dyDescent="0.3">
      <c r="A894" s="64"/>
      <c r="B894" s="64"/>
      <c r="C894" s="64"/>
      <c r="D894" s="64"/>
      <c r="E894" s="64"/>
      <c r="F894" s="65"/>
      <c r="G894" s="64"/>
      <c r="H894" s="64"/>
      <c r="I894" s="66"/>
      <c r="J894" s="66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 x14ac:dyDescent="0.3">
      <c r="A895" s="64"/>
      <c r="B895" s="64"/>
      <c r="C895" s="64"/>
      <c r="D895" s="64"/>
      <c r="E895" s="64"/>
      <c r="F895" s="65"/>
      <c r="G895" s="64"/>
      <c r="H895" s="64"/>
      <c r="I895" s="66"/>
      <c r="J895" s="66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 x14ac:dyDescent="0.3">
      <c r="A896" s="64"/>
      <c r="B896" s="64"/>
      <c r="C896" s="64"/>
      <c r="D896" s="64"/>
      <c r="E896" s="64"/>
      <c r="F896" s="65"/>
      <c r="G896" s="64"/>
      <c r="H896" s="64"/>
      <c r="I896" s="66"/>
      <c r="J896" s="66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 x14ac:dyDescent="0.3">
      <c r="A897" s="64"/>
      <c r="B897" s="64"/>
      <c r="C897" s="64"/>
      <c r="D897" s="64"/>
      <c r="E897" s="64"/>
      <c r="F897" s="65"/>
      <c r="G897" s="64"/>
      <c r="H897" s="64"/>
      <c r="I897" s="66"/>
      <c r="J897" s="66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 x14ac:dyDescent="0.3">
      <c r="A898" s="64"/>
      <c r="B898" s="64"/>
      <c r="C898" s="64"/>
      <c r="D898" s="64"/>
      <c r="E898" s="64"/>
      <c r="F898" s="65"/>
      <c r="G898" s="64"/>
      <c r="H898" s="64"/>
      <c r="I898" s="66"/>
      <c r="J898" s="66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5.75" customHeight="1" x14ac:dyDescent="0.3">
      <c r="A899" s="64"/>
      <c r="B899" s="64"/>
      <c r="C899" s="64"/>
      <c r="D899" s="64"/>
      <c r="E899" s="64"/>
      <c r="F899" s="65"/>
      <c r="G899" s="64"/>
      <c r="H899" s="64"/>
      <c r="I899" s="66"/>
      <c r="J899" s="66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5.75" customHeight="1" x14ac:dyDescent="0.3">
      <c r="A900" s="64"/>
      <c r="B900" s="64"/>
      <c r="C900" s="64"/>
      <c r="D900" s="64"/>
      <c r="E900" s="64"/>
      <c r="F900" s="65"/>
      <c r="G900" s="64"/>
      <c r="H900" s="64"/>
      <c r="I900" s="66"/>
      <c r="J900" s="66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5.75" customHeight="1" x14ac:dyDescent="0.3">
      <c r="A901" s="64"/>
      <c r="B901" s="64"/>
      <c r="C901" s="64"/>
      <c r="D901" s="64"/>
      <c r="E901" s="64"/>
      <c r="F901" s="65"/>
      <c r="G901" s="64"/>
      <c r="H901" s="64"/>
      <c r="I901" s="66"/>
      <c r="J901" s="66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5.75" customHeight="1" x14ac:dyDescent="0.3">
      <c r="A902" s="64"/>
      <c r="B902" s="64"/>
      <c r="C902" s="64"/>
      <c r="D902" s="64"/>
      <c r="E902" s="64"/>
      <c r="F902" s="65"/>
      <c r="G902" s="64"/>
      <c r="H902" s="64"/>
      <c r="I902" s="66"/>
      <c r="J902" s="66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5.75" customHeight="1" x14ac:dyDescent="0.3">
      <c r="A903" s="64"/>
      <c r="B903" s="64"/>
      <c r="C903" s="64"/>
      <c r="D903" s="64"/>
      <c r="E903" s="64"/>
      <c r="F903" s="65"/>
      <c r="G903" s="64"/>
      <c r="H903" s="64"/>
      <c r="I903" s="66"/>
      <c r="J903" s="66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5.75" customHeight="1" x14ac:dyDescent="0.3">
      <c r="A904" s="64"/>
      <c r="B904" s="64"/>
      <c r="C904" s="64"/>
      <c r="D904" s="64"/>
      <c r="E904" s="64"/>
      <c r="F904" s="65"/>
      <c r="G904" s="64"/>
      <c r="H904" s="64"/>
      <c r="I904" s="66"/>
      <c r="J904" s="66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5.75" customHeight="1" x14ac:dyDescent="0.3">
      <c r="A905" s="64"/>
      <c r="B905" s="64"/>
      <c r="C905" s="64"/>
      <c r="D905" s="64"/>
      <c r="E905" s="64"/>
      <c r="F905" s="65"/>
      <c r="G905" s="64"/>
      <c r="H905" s="64"/>
      <c r="I905" s="66"/>
      <c r="J905" s="66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5.75" customHeight="1" x14ac:dyDescent="0.3">
      <c r="A906" s="64"/>
      <c r="B906" s="64"/>
      <c r="C906" s="64"/>
      <c r="D906" s="64"/>
      <c r="E906" s="64"/>
      <c r="F906" s="65"/>
      <c r="G906" s="64"/>
      <c r="H906" s="64"/>
      <c r="I906" s="66"/>
      <c r="J906" s="66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5.75" customHeight="1" x14ac:dyDescent="0.3">
      <c r="A907" s="64"/>
      <c r="B907" s="64"/>
      <c r="C907" s="64"/>
      <c r="D907" s="64"/>
      <c r="E907" s="64"/>
      <c r="F907" s="65"/>
      <c r="G907" s="64"/>
      <c r="H907" s="64"/>
      <c r="I907" s="66"/>
      <c r="J907" s="66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5.75" customHeight="1" x14ac:dyDescent="0.3">
      <c r="A908" s="64"/>
      <c r="B908" s="64"/>
      <c r="C908" s="64"/>
      <c r="D908" s="64"/>
      <c r="E908" s="64"/>
      <c r="F908" s="65"/>
      <c r="G908" s="64"/>
      <c r="H908" s="64"/>
      <c r="I908" s="66"/>
      <c r="J908" s="66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5.75" customHeight="1" x14ac:dyDescent="0.3">
      <c r="A909" s="64"/>
      <c r="B909" s="64"/>
      <c r="C909" s="64"/>
      <c r="D909" s="64"/>
      <c r="E909" s="64"/>
      <c r="F909" s="65"/>
      <c r="G909" s="64"/>
      <c r="H909" s="64"/>
      <c r="I909" s="66"/>
      <c r="J909" s="66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5.75" customHeight="1" x14ac:dyDescent="0.3">
      <c r="A910" s="64"/>
      <c r="B910" s="64"/>
      <c r="C910" s="64"/>
      <c r="D910" s="64"/>
      <c r="E910" s="64"/>
      <c r="F910" s="65"/>
      <c r="G910" s="64"/>
      <c r="H910" s="64"/>
      <c r="I910" s="66"/>
      <c r="J910" s="66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5.75" customHeight="1" x14ac:dyDescent="0.3">
      <c r="A911" s="64"/>
      <c r="B911" s="64"/>
      <c r="C911" s="64"/>
      <c r="D911" s="64"/>
      <c r="E911" s="64"/>
      <c r="F911" s="65"/>
      <c r="G911" s="64"/>
      <c r="H911" s="64"/>
      <c r="I911" s="66"/>
      <c r="J911" s="66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5.75" customHeight="1" x14ac:dyDescent="0.3">
      <c r="A912" s="64"/>
      <c r="B912" s="64"/>
      <c r="C912" s="64"/>
      <c r="D912" s="64"/>
      <c r="E912" s="64"/>
      <c r="F912" s="65"/>
      <c r="G912" s="64"/>
      <c r="H912" s="64"/>
      <c r="I912" s="66"/>
      <c r="J912" s="66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5.75" customHeight="1" x14ac:dyDescent="0.3">
      <c r="A913" s="64"/>
      <c r="B913" s="64"/>
      <c r="C913" s="64"/>
      <c r="D913" s="64"/>
      <c r="E913" s="64"/>
      <c r="F913" s="65"/>
      <c r="G913" s="64"/>
      <c r="H913" s="64"/>
      <c r="I913" s="66"/>
      <c r="J913" s="66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5.75" customHeight="1" x14ac:dyDescent="0.3">
      <c r="A914" s="64"/>
      <c r="B914" s="64"/>
      <c r="C914" s="64"/>
      <c r="D914" s="64"/>
      <c r="E914" s="64"/>
      <c r="F914" s="65"/>
      <c r="G914" s="64"/>
      <c r="H914" s="64"/>
      <c r="I914" s="66"/>
      <c r="J914" s="66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5.75" customHeight="1" x14ac:dyDescent="0.3">
      <c r="A915" s="64"/>
      <c r="B915" s="64"/>
      <c r="C915" s="64"/>
      <c r="D915" s="64"/>
      <c r="E915" s="64"/>
      <c r="F915" s="65"/>
      <c r="G915" s="64"/>
      <c r="H915" s="64"/>
      <c r="I915" s="66"/>
      <c r="J915" s="66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5.75" customHeight="1" x14ac:dyDescent="0.3">
      <c r="A916" s="64"/>
      <c r="B916" s="64"/>
      <c r="C916" s="64"/>
      <c r="D916" s="64"/>
      <c r="E916" s="64"/>
      <c r="F916" s="65"/>
      <c r="G916" s="64"/>
      <c r="H916" s="64"/>
      <c r="I916" s="66"/>
      <c r="J916" s="66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5.75" customHeight="1" x14ac:dyDescent="0.3">
      <c r="A917" s="64"/>
      <c r="B917" s="64"/>
      <c r="C917" s="64"/>
      <c r="D917" s="64"/>
      <c r="E917" s="64"/>
      <c r="F917" s="65"/>
      <c r="G917" s="64"/>
      <c r="H917" s="64"/>
      <c r="I917" s="66"/>
      <c r="J917" s="66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5.75" customHeight="1" x14ac:dyDescent="0.3">
      <c r="A918" s="64"/>
      <c r="B918" s="64"/>
      <c r="C918" s="64"/>
      <c r="D918" s="64"/>
      <c r="E918" s="64"/>
      <c r="F918" s="65"/>
      <c r="G918" s="64"/>
      <c r="H918" s="64"/>
      <c r="I918" s="66"/>
      <c r="J918" s="66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5.75" customHeight="1" x14ac:dyDescent="0.3">
      <c r="A919" s="64"/>
      <c r="B919" s="64"/>
      <c r="C919" s="64"/>
      <c r="D919" s="64"/>
      <c r="E919" s="64"/>
      <c r="F919" s="65"/>
      <c r="G919" s="64"/>
      <c r="H919" s="64"/>
      <c r="I919" s="66"/>
      <c r="J919" s="66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5.75" customHeight="1" x14ac:dyDescent="0.3">
      <c r="A920" s="64"/>
      <c r="B920" s="64"/>
      <c r="C920" s="64"/>
      <c r="D920" s="64"/>
      <c r="E920" s="64"/>
      <c r="F920" s="65"/>
      <c r="G920" s="64"/>
      <c r="H920" s="64"/>
      <c r="I920" s="66"/>
      <c r="J920" s="66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5.75" customHeight="1" x14ac:dyDescent="0.3">
      <c r="A921" s="64"/>
      <c r="B921" s="64"/>
      <c r="C921" s="64"/>
      <c r="D921" s="64"/>
      <c r="E921" s="64"/>
      <c r="F921" s="65"/>
      <c r="G921" s="64"/>
      <c r="H921" s="64"/>
      <c r="I921" s="66"/>
      <c r="J921" s="66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5.75" customHeight="1" x14ac:dyDescent="0.3">
      <c r="A922" s="64"/>
      <c r="B922" s="64"/>
      <c r="C922" s="64"/>
      <c r="D922" s="64"/>
      <c r="E922" s="64"/>
      <c r="F922" s="65"/>
      <c r="G922" s="64"/>
      <c r="H922" s="64"/>
      <c r="I922" s="66"/>
      <c r="J922" s="66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5.75" customHeight="1" x14ac:dyDescent="0.3">
      <c r="A923" s="64"/>
      <c r="B923" s="64"/>
      <c r="C923" s="64"/>
      <c r="D923" s="64"/>
      <c r="E923" s="64"/>
      <c r="F923" s="65"/>
      <c r="G923" s="64"/>
      <c r="H923" s="64"/>
      <c r="I923" s="66"/>
      <c r="J923" s="66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5.75" customHeight="1" x14ac:dyDescent="0.3">
      <c r="A924" s="64"/>
      <c r="B924" s="64"/>
      <c r="C924" s="64"/>
      <c r="D924" s="64"/>
      <c r="E924" s="64"/>
      <c r="F924" s="65"/>
      <c r="G924" s="64"/>
      <c r="H924" s="64"/>
      <c r="I924" s="66"/>
      <c r="J924" s="66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5.75" customHeight="1" x14ac:dyDescent="0.3">
      <c r="A925" s="64"/>
      <c r="B925" s="64"/>
      <c r="C925" s="64"/>
      <c r="D925" s="64"/>
      <c r="E925" s="64"/>
      <c r="F925" s="65"/>
      <c r="G925" s="64"/>
      <c r="H925" s="64"/>
      <c r="I925" s="66"/>
      <c r="J925" s="66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5.75" customHeight="1" x14ac:dyDescent="0.3">
      <c r="A926" s="64"/>
      <c r="B926" s="64"/>
      <c r="C926" s="64"/>
      <c r="D926" s="64"/>
      <c r="E926" s="64"/>
      <c r="F926" s="65"/>
      <c r="G926" s="64"/>
      <c r="H926" s="64"/>
      <c r="I926" s="66"/>
      <c r="J926" s="66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5.75" customHeight="1" x14ac:dyDescent="0.3">
      <c r="A927" s="64"/>
      <c r="B927" s="64"/>
      <c r="C927" s="64"/>
      <c r="D927" s="64"/>
      <c r="E927" s="64"/>
      <c r="F927" s="65"/>
      <c r="G927" s="64"/>
      <c r="H927" s="64"/>
      <c r="I927" s="66"/>
      <c r="J927" s="66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5.75" customHeight="1" x14ac:dyDescent="0.3">
      <c r="A928" s="64"/>
      <c r="B928" s="64"/>
      <c r="C928" s="64"/>
      <c r="D928" s="64"/>
      <c r="E928" s="64"/>
      <c r="F928" s="65"/>
      <c r="G928" s="64"/>
      <c r="H928" s="64"/>
      <c r="I928" s="66"/>
      <c r="J928" s="66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5.75" customHeight="1" x14ac:dyDescent="0.3">
      <c r="A929" s="64"/>
      <c r="B929" s="64"/>
      <c r="C929" s="64"/>
      <c r="D929" s="64"/>
      <c r="E929" s="64"/>
      <c r="F929" s="65"/>
      <c r="G929" s="64"/>
      <c r="H929" s="64"/>
      <c r="I929" s="66"/>
      <c r="J929" s="66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5.75" customHeight="1" x14ac:dyDescent="0.3">
      <c r="A930" s="64"/>
      <c r="B930" s="64"/>
      <c r="C930" s="64"/>
      <c r="D930" s="64"/>
      <c r="E930" s="64"/>
      <c r="F930" s="65"/>
      <c r="G930" s="64"/>
      <c r="H930" s="64"/>
      <c r="I930" s="66"/>
      <c r="J930" s="66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5.75" customHeight="1" x14ac:dyDescent="0.3">
      <c r="A931" s="64"/>
      <c r="B931" s="64"/>
      <c r="C931" s="64"/>
      <c r="D931" s="64"/>
      <c r="E931" s="64"/>
      <c r="F931" s="65"/>
      <c r="G931" s="64"/>
      <c r="H931" s="64"/>
      <c r="I931" s="66"/>
      <c r="J931" s="66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5.75" customHeight="1" x14ac:dyDescent="0.3">
      <c r="A932" s="64"/>
      <c r="B932" s="64"/>
      <c r="C932" s="64"/>
      <c r="D932" s="64"/>
      <c r="E932" s="64"/>
      <c r="F932" s="65"/>
      <c r="G932" s="64"/>
      <c r="H932" s="64"/>
      <c r="I932" s="66"/>
      <c r="J932" s="66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5.75" customHeight="1" x14ac:dyDescent="0.3">
      <c r="A933" s="64"/>
      <c r="B933" s="64"/>
      <c r="C933" s="64"/>
      <c r="D933" s="64"/>
      <c r="E933" s="64"/>
      <c r="F933" s="65"/>
      <c r="G933" s="64"/>
      <c r="H933" s="64"/>
      <c r="I933" s="66"/>
      <c r="J933" s="66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5.75" customHeight="1" x14ac:dyDescent="0.3">
      <c r="A934" s="64"/>
      <c r="B934" s="64"/>
      <c r="C934" s="64"/>
      <c r="D934" s="64"/>
      <c r="E934" s="64"/>
      <c r="F934" s="65"/>
      <c r="G934" s="64"/>
      <c r="H934" s="64"/>
      <c r="I934" s="66"/>
      <c r="J934" s="66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5.75" customHeight="1" x14ac:dyDescent="0.3">
      <c r="A935" s="64"/>
      <c r="B935" s="64"/>
      <c r="C935" s="64"/>
      <c r="D935" s="64"/>
      <c r="E935" s="64"/>
      <c r="F935" s="65"/>
      <c r="G935" s="64"/>
      <c r="H935" s="64"/>
      <c r="I935" s="66"/>
      <c r="J935" s="66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5.75" customHeight="1" x14ac:dyDescent="0.3">
      <c r="A936" s="64"/>
      <c r="B936" s="64"/>
      <c r="C936" s="64"/>
      <c r="D936" s="64"/>
      <c r="E936" s="64"/>
      <c r="F936" s="65"/>
      <c r="G936" s="64"/>
      <c r="H936" s="64"/>
      <c r="I936" s="66"/>
      <c r="J936" s="66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5.75" customHeight="1" x14ac:dyDescent="0.3">
      <c r="A937" s="64"/>
      <c r="B937" s="64"/>
      <c r="C937" s="64"/>
      <c r="D937" s="64"/>
      <c r="E937" s="64"/>
      <c r="F937" s="65"/>
      <c r="G937" s="64"/>
      <c r="H937" s="64"/>
      <c r="I937" s="66"/>
      <c r="J937" s="66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5.75" customHeight="1" x14ac:dyDescent="0.3">
      <c r="A938" s="64"/>
      <c r="B938" s="64"/>
      <c r="C938" s="64"/>
      <c r="D938" s="64"/>
      <c r="E938" s="64"/>
      <c r="F938" s="65"/>
      <c r="G938" s="64"/>
      <c r="H938" s="64"/>
      <c r="I938" s="66"/>
      <c r="J938" s="66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5.75" customHeight="1" x14ac:dyDescent="0.3">
      <c r="A939" s="64"/>
      <c r="B939" s="64"/>
      <c r="C939" s="64"/>
      <c r="D939" s="64"/>
      <c r="E939" s="64"/>
      <c r="F939" s="65"/>
      <c r="G939" s="64"/>
      <c r="H939" s="64"/>
      <c r="I939" s="66"/>
      <c r="J939" s="66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5.75" customHeight="1" x14ac:dyDescent="0.3">
      <c r="A940" s="64"/>
      <c r="B940" s="64"/>
      <c r="C940" s="64"/>
      <c r="D940" s="64"/>
      <c r="E940" s="64"/>
      <c r="F940" s="65"/>
      <c r="G940" s="64"/>
      <c r="H940" s="64"/>
      <c r="I940" s="66"/>
      <c r="J940" s="66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5.75" customHeight="1" x14ac:dyDescent="0.3">
      <c r="A941" s="64"/>
      <c r="B941" s="64"/>
      <c r="C941" s="64"/>
      <c r="D941" s="64"/>
      <c r="E941" s="64"/>
      <c r="F941" s="65"/>
      <c r="G941" s="64"/>
      <c r="H941" s="64"/>
      <c r="I941" s="66"/>
      <c r="J941" s="66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5.75" customHeight="1" x14ac:dyDescent="0.3">
      <c r="A942" s="64"/>
      <c r="B942" s="64"/>
      <c r="C942" s="64"/>
      <c r="D942" s="64"/>
      <c r="E942" s="64"/>
      <c r="F942" s="65"/>
      <c r="G942" s="64"/>
      <c r="H942" s="64"/>
      <c r="I942" s="66"/>
      <c r="J942" s="66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5.75" customHeight="1" x14ac:dyDescent="0.3">
      <c r="A943" s="64"/>
      <c r="B943" s="64"/>
      <c r="C943" s="64"/>
      <c r="D943" s="64"/>
      <c r="E943" s="64"/>
      <c r="F943" s="65"/>
      <c r="G943" s="64"/>
      <c r="H943" s="64"/>
      <c r="I943" s="66"/>
      <c r="J943" s="66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5.75" customHeight="1" x14ac:dyDescent="0.3">
      <c r="A944" s="64"/>
      <c r="B944" s="64"/>
      <c r="C944" s="64"/>
      <c r="D944" s="64"/>
      <c r="E944" s="64"/>
      <c r="F944" s="65"/>
      <c r="G944" s="64"/>
      <c r="H944" s="64"/>
      <c r="I944" s="66"/>
      <c r="J944" s="66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5.75" customHeight="1" x14ac:dyDescent="0.3">
      <c r="A945" s="64"/>
      <c r="B945" s="64"/>
      <c r="C945" s="64"/>
      <c r="D945" s="64"/>
      <c r="E945" s="64"/>
      <c r="F945" s="65"/>
      <c r="G945" s="64"/>
      <c r="H945" s="64"/>
      <c r="I945" s="66"/>
      <c r="J945" s="66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5.75" customHeight="1" x14ac:dyDescent="0.3">
      <c r="A946" s="64"/>
      <c r="B946" s="64"/>
      <c r="C946" s="64"/>
      <c r="D946" s="64"/>
      <c r="E946" s="64"/>
      <c r="F946" s="65"/>
      <c r="G946" s="64"/>
      <c r="H946" s="64"/>
      <c r="I946" s="66"/>
      <c r="J946" s="66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5.75" customHeight="1" x14ac:dyDescent="0.3">
      <c r="A947" s="64"/>
      <c r="B947" s="64"/>
      <c r="C947" s="64"/>
      <c r="D947" s="64"/>
      <c r="E947" s="64"/>
      <c r="F947" s="65"/>
      <c r="G947" s="64"/>
      <c r="H947" s="64"/>
      <c r="I947" s="66"/>
      <c r="J947" s="66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5.75" customHeight="1" x14ac:dyDescent="0.3">
      <c r="A948" s="64"/>
      <c r="B948" s="64"/>
      <c r="C948" s="64"/>
      <c r="D948" s="64"/>
      <c r="E948" s="64"/>
      <c r="F948" s="65"/>
      <c r="G948" s="64"/>
      <c r="H948" s="64"/>
      <c r="I948" s="66"/>
      <c r="J948" s="66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5.75" customHeight="1" x14ac:dyDescent="0.3">
      <c r="A949" s="64"/>
      <c r="B949" s="64"/>
      <c r="C949" s="64"/>
      <c r="D949" s="64"/>
      <c r="E949" s="64"/>
      <c r="F949" s="65"/>
      <c r="G949" s="64"/>
      <c r="H949" s="64"/>
      <c r="I949" s="66"/>
      <c r="J949" s="66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5.75" customHeight="1" x14ac:dyDescent="0.3">
      <c r="A950" s="64"/>
      <c r="B950" s="64"/>
      <c r="C950" s="64"/>
      <c r="D950" s="64"/>
      <c r="E950" s="64"/>
      <c r="F950" s="65"/>
      <c r="G950" s="64"/>
      <c r="H950" s="64"/>
      <c r="I950" s="66"/>
      <c r="J950" s="66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5.75" customHeight="1" x14ac:dyDescent="0.3">
      <c r="A951" s="64"/>
      <c r="B951" s="64"/>
      <c r="C951" s="64"/>
      <c r="D951" s="64"/>
      <c r="E951" s="64"/>
      <c r="F951" s="65"/>
      <c r="G951" s="64"/>
      <c r="H951" s="64"/>
      <c r="I951" s="66"/>
      <c r="J951" s="66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5.75" customHeight="1" x14ac:dyDescent="0.3">
      <c r="A952" s="64"/>
      <c r="B952" s="64"/>
      <c r="C952" s="64"/>
      <c r="D952" s="64"/>
      <c r="E952" s="64"/>
      <c r="F952" s="65"/>
      <c r="G952" s="64"/>
      <c r="H952" s="64"/>
      <c r="I952" s="66"/>
      <c r="J952" s="66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5.75" customHeight="1" x14ac:dyDescent="0.3">
      <c r="A953" s="64"/>
      <c r="B953" s="64"/>
      <c r="C953" s="64"/>
      <c r="D953" s="64"/>
      <c r="E953" s="64"/>
      <c r="F953" s="65"/>
      <c r="G953" s="64"/>
      <c r="H953" s="64"/>
      <c r="I953" s="66"/>
      <c r="J953" s="66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5.75" customHeight="1" x14ac:dyDescent="0.3">
      <c r="A954" s="64"/>
      <c r="B954" s="64"/>
      <c r="C954" s="64"/>
      <c r="D954" s="64"/>
      <c r="E954" s="64"/>
      <c r="F954" s="65"/>
      <c r="G954" s="64"/>
      <c r="H954" s="64"/>
      <c r="I954" s="66"/>
      <c r="J954" s="66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5.75" customHeight="1" x14ac:dyDescent="0.3">
      <c r="A955" s="64"/>
      <c r="B955" s="64"/>
      <c r="C955" s="64"/>
      <c r="D955" s="64"/>
      <c r="E955" s="64"/>
      <c r="F955" s="65"/>
      <c r="G955" s="64"/>
      <c r="H955" s="64"/>
      <c r="I955" s="66"/>
      <c r="J955" s="66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5.75" customHeight="1" x14ac:dyDescent="0.3">
      <c r="A956" s="64"/>
      <c r="B956" s="64"/>
      <c r="C956" s="64"/>
      <c r="D956" s="64"/>
      <c r="E956" s="64"/>
      <c r="F956" s="65"/>
      <c r="G956" s="64"/>
      <c r="H956" s="64"/>
      <c r="I956" s="66"/>
      <c r="J956" s="66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5.75" customHeight="1" x14ac:dyDescent="0.3">
      <c r="A957" s="64"/>
      <c r="B957" s="64"/>
      <c r="C957" s="64"/>
      <c r="D957" s="64"/>
      <c r="E957" s="64"/>
      <c r="F957" s="65"/>
      <c r="G957" s="64"/>
      <c r="H957" s="64"/>
      <c r="I957" s="66"/>
      <c r="J957" s="66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5.75" customHeight="1" x14ac:dyDescent="0.3">
      <c r="A958" s="64"/>
      <c r="B958" s="64"/>
      <c r="C958" s="64"/>
      <c r="D958" s="64"/>
      <c r="E958" s="64"/>
      <c r="F958" s="65"/>
      <c r="G958" s="64"/>
      <c r="H958" s="64"/>
      <c r="I958" s="66"/>
      <c r="J958" s="66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5.75" customHeight="1" x14ac:dyDescent="0.3">
      <c r="A959" s="64"/>
      <c r="B959" s="64"/>
      <c r="C959" s="64"/>
      <c r="D959" s="64"/>
      <c r="E959" s="64"/>
      <c r="F959" s="65"/>
      <c r="G959" s="64"/>
      <c r="H959" s="64"/>
      <c r="I959" s="66"/>
      <c r="J959" s="66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5.75" customHeight="1" x14ac:dyDescent="0.3">
      <c r="A960" s="64"/>
      <c r="B960" s="64"/>
      <c r="C960" s="64"/>
      <c r="D960" s="64"/>
      <c r="E960" s="64"/>
      <c r="F960" s="65"/>
      <c r="G960" s="64"/>
      <c r="H960" s="64"/>
      <c r="I960" s="66"/>
      <c r="J960" s="66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5.75" customHeight="1" x14ac:dyDescent="0.3">
      <c r="A961" s="64"/>
      <c r="B961" s="64"/>
      <c r="C961" s="64"/>
      <c r="D961" s="64"/>
      <c r="E961" s="64"/>
      <c r="F961" s="65"/>
      <c r="G961" s="64"/>
      <c r="H961" s="64"/>
      <c r="I961" s="66"/>
      <c r="J961" s="66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5.75" customHeight="1" x14ac:dyDescent="0.3">
      <c r="A962" s="64"/>
      <c r="B962" s="64"/>
      <c r="C962" s="64"/>
      <c r="D962" s="64"/>
      <c r="E962" s="64"/>
      <c r="F962" s="65"/>
      <c r="G962" s="64"/>
      <c r="H962" s="64"/>
      <c r="I962" s="66"/>
      <c r="J962" s="66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5.75" customHeight="1" x14ac:dyDescent="0.3">
      <c r="A963" s="64"/>
      <c r="B963" s="64"/>
      <c r="C963" s="64"/>
      <c r="D963" s="64"/>
      <c r="E963" s="64"/>
      <c r="F963" s="65"/>
      <c r="G963" s="64"/>
      <c r="H963" s="64"/>
      <c r="I963" s="66"/>
      <c r="J963" s="66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5.75" customHeight="1" x14ac:dyDescent="0.3">
      <c r="A964" s="64"/>
      <c r="B964" s="64"/>
      <c r="C964" s="64"/>
      <c r="D964" s="64"/>
      <c r="E964" s="64"/>
      <c r="F964" s="65"/>
      <c r="G964" s="64"/>
      <c r="H964" s="64"/>
      <c r="I964" s="66"/>
      <c r="J964" s="66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5.75" customHeight="1" x14ac:dyDescent="0.3">
      <c r="A965" s="64"/>
      <c r="B965" s="64"/>
      <c r="C965" s="64"/>
      <c r="D965" s="64"/>
      <c r="E965" s="64"/>
      <c r="F965" s="65"/>
      <c r="G965" s="64"/>
      <c r="H965" s="64"/>
      <c r="I965" s="66"/>
      <c r="J965" s="66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5.75" customHeight="1" x14ac:dyDescent="0.3">
      <c r="A966" s="64"/>
      <c r="B966" s="64"/>
      <c r="C966" s="64"/>
      <c r="D966" s="64"/>
      <c r="E966" s="64"/>
      <c r="F966" s="65"/>
      <c r="G966" s="64"/>
      <c r="H966" s="64"/>
      <c r="I966" s="66"/>
      <c r="J966" s="66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5.75" customHeight="1" x14ac:dyDescent="0.3">
      <c r="A967" s="64"/>
      <c r="B967" s="64"/>
      <c r="C967" s="64"/>
      <c r="D967" s="64"/>
      <c r="E967" s="64"/>
      <c r="F967" s="65"/>
      <c r="G967" s="64"/>
      <c r="H967" s="64"/>
      <c r="I967" s="66"/>
      <c r="J967" s="66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5.75" customHeight="1" x14ac:dyDescent="0.3">
      <c r="A968" s="64"/>
      <c r="B968" s="64"/>
      <c r="C968" s="64"/>
      <c r="D968" s="64"/>
      <c r="E968" s="64"/>
      <c r="F968" s="65"/>
      <c r="G968" s="64"/>
      <c r="H968" s="64"/>
      <c r="I968" s="66"/>
      <c r="J968" s="66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5.75" customHeight="1" x14ac:dyDescent="0.3">
      <c r="A969" s="64"/>
      <c r="B969" s="64"/>
      <c r="C969" s="64"/>
      <c r="D969" s="64"/>
      <c r="E969" s="64"/>
      <c r="F969" s="65"/>
      <c r="G969" s="64"/>
      <c r="H969" s="64"/>
      <c r="I969" s="66"/>
      <c r="J969" s="66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5.75" customHeight="1" x14ac:dyDescent="0.3">
      <c r="A970" s="64"/>
      <c r="B970" s="64"/>
      <c r="C970" s="64"/>
      <c r="D970" s="64"/>
      <c r="E970" s="64"/>
      <c r="F970" s="65"/>
      <c r="G970" s="64"/>
      <c r="H970" s="64"/>
      <c r="I970" s="66"/>
      <c r="J970" s="66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5.75" customHeight="1" x14ac:dyDescent="0.3">
      <c r="A971" s="64"/>
      <c r="B971" s="64"/>
      <c r="C971" s="64"/>
      <c r="D971" s="64"/>
      <c r="E971" s="64"/>
      <c r="F971" s="65"/>
      <c r="G971" s="64"/>
      <c r="H971" s="64"/>
      <c r="I971" s="66"/>
      <c r="J971" s="66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5.75" customHeight="1" x14ac:dyDescent="0.3">
      <c r="A972" s="64"/>
      <c r="B972" s="64"/>
      <c r="C972" s="64"/>
      <c r="D972" s="64"/>
      <c r="E972" s="64"/>
      <c r="F972" s="65"/>
      <c r="G972" s="64"/>
      <c r="H972" s="64"/>
      <c r="I972" s="66"/>
      <c r="J972" s="66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5.75" customHeight="1" x14ac:dyDescent="0.3">
      <c r="A973" s="64"/>
      <c r="B973" s="64"/>
      <c r="C973" s="64"/>
      <c r="D973" s="64"/>
      <c r="E973" s="64"/>
      <c r="F973" s="65"/>
      <c r="G973" s="64"/>
      <c r="H973" s="64"/>
      <c r="I973" s="66"/>
      <c r="J973" s="66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5.75" customHeight="1" x14ac:dyDescent="0.3">
      <c r="A974" s="64"/>
      <c r="B974" s="64"/>
      <c r="C974" s="64"/>
      <c r="D974" s="64"/>
      <c r="E974" s="64"/>
      <c r="F974" s="65"/>
      <c r="G974" s="64"/>
      <c r="H974" s="64"/>
      <c r="I974" s="66"/>
      <c r="J974" s="66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5.75" customHeight="1" x14ac:dyDescent="0.3">
      <c r="A975" s="64"/>
      <c r="B975" s="64"/>
      <c r="C975" s="64"/>
      <c r="D975" s="64"/>
      <c r="E975" s="64"/>
      <c r="F975" s="65"/>
      <c r="G975" s="64"/>
      <c r="H975" s="64"/>
      <c r="I975" s="66"/>
      <c r="J975" s="66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5.75" customHeight="1" x14ac:dyDescent="0.3">
      <c r="A976" s="64"/>
      <c r="B976" s="64"/>
      <c r="C976" s="64"/>
      <c r="D976" s="64"/>
      <c r="E976" s="64"/>
      <c r="F976" s="65"/>
      <c r="G976" s="64"/>
      <c r="H976" s="64"/>
      <c r="I976" s="66"/>
      <c r="J976" s="66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5.75" customHeight="1" x14ac:dyDescent="0.3">
      <c r="A977" s="64"/>
      <c r="B977" s="64"/>
      <c r="C977" s="64"/>
      <c r="D977" s="64"/>
      <c r="E977" s="64"/>
      <c r="F977" s="65"/>
      <c r="G977" s="64"/>
      <c r="H977" s="64"/>
      <c r="I977" s="66"/>
      <c r="J977" s="66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5.75" customHeight="1" x14ac:dyDescent="0.3">
      <c r="A978" s="64"/>
      <c r="B978" s="64"/>
      <c r="C978" s="64"/>
      <c r="D978" s="64"/>
      <c r="E978" s="64"/>
      <c r="F978" s="65"/>
      <c r="G978" s="64"/>
      <c r="H978" s="64"/>
      <c r="I978" s="66"/>
      <c r="J978" s="66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5.75" customHeight="1" x14ac:dyDescent="0.3">
      <c r="A979" s="64"/>
      <c r="B979" s="64"/>
      <c r="C979" s="64"/>
      <c r="D979" s="64"/>
      <c r="E979" s="64"/>
      <c r="F979" s="65"/>
      <c r="G979" s="64"/>
      <c r="H979" s="64"/>
      <c r="I979" s="66"/>
      <c r="J979" s="66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5.75" customHeight="1" x14ac:dyDescent="0.3">
      <c r="A980" s="64"/>
      <c r="B980" s="64"/>
      <c r="C980" s="64"/>
      <c r="D980" s="64"/>
      <c r="E980" s="64"/>
      <c r="F980" s="65"/>
      <c r="G980" s="64"/>
      <c r="H980" s="64"/>
      <c r="I980" s="66"/>
      <c r="J980" s="66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5.75" customHeight="1" x14ac:dyDescent="0.3">
      <c r="A981" s="64"/>
      <c r="B981" s="64"/>
      <c r="C981" s="64"/>
      <c r="D981" s="64"/>
      <c r="E981" s="64"/>
      <c r="F981" s="65"/>
      <c r="G981" s="64"/>
      <c r="H981" s="64"/>
      <c r="I981" s="66"/>
      <c r="J981" s="66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5.75" customHeight="1" x14ac:dyDescent="0.3">
      <c r="A982" s="64"/>
      <c r="B982" s="64"/>
      <c r="C982" s="64"/>
      <c r="D982" s="64"/>
      <c r="E982" s="64"/>
      <c r="F982" s="65"/>
      <c r="G982" s="64"/>
      <c r="H982" s="64"/>
      <c r="I982" s="66"/>
      <c r="J982" s="66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5.75" customHeight="1" x14ac:dyDescent="0.3">
      <c r="A983" s="64"/>
      <c r="B983" s="64"/>
      <c r="C983" s="64"/>
      <c r="D983" s="64"/>
      <c r="E983" s="64"/>
      <c r="F983" s="65"/>
      <c r="G983" s="64"/>
      <c r="H983" s="64"/>
      <c r="I983" s="66"/>
      <c r="J983" s="66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5.75" customHeight="1" x14ac:dyDescent="0.3">
      <c r="A984" s="64"/>
      <c r="B984" s="64"/>
      <c r="C984" s="64"/>
      <c r="D984" s="64"/>
      <c r="E984" s="64"/>
      <c r="F984" s="65"/>
      <c r="G984" s="64"/>
      <c r="H984" s="64"/>
      <c r="I984" s="66"/>
      <c r="J984" s="66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5.75" customHeight="1" x14ac:dyDescent="0.3">
      <c r="A985" s="64"/>
      <c r="B985" s="64"/>
      <c r="C985" s="64"/>
      <c r="D985" s="64"/>
      <c r="E985" s="64"/>
      <c r="F985" s="65"/>
      <c r="G985" s="64"/>
      <c r="H985" s="64"/>
      <c r="I985" s="66"/>
      <c r="J985" s="66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5.75" customHeight="1" x14ac:dyDescent="0.3">
      <c r="A986" s="64"/>
      <c r="B986" s="64"/>
      <c r="C986" s="64"/>
      <c r="D986" s="64"/>
      <c r="E986" s="64"/>
      <c r="F986" s="65"/>
      <c r="G986" s="64"/>
      <c r="H986" s="64"/>
      <c r="I986" s="66"/>
      <c r="J986" s="66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5.75" customHeight="1" x14ac:dyDescent="0.3">
      <c r="A987" s="64"/>
      <c r="B987" s="64"/>
      <c r="C987" s="64"/>
      <c r="D987" s="64"/>
      <c r="E987" s="64"/>
      <c r="F987" s="65"/>
      <c r="G987" s="64"/>
      <c r="H987" s="64"/>
      <c r="I987" s="66"/>
      <c r="J987" s="66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5.75" customHeight="1" x14ac:dyDescent="0.3">
      <c r="A988" s="64"/>
      <c r="B988" s="64"/>
      <c r="C988" s="64"/>
      <c r="D988" s="64"/>
      <c r="E988" s="64"/>
      <c r="F988" s="65"/>
      <c r="G988" s="64"/>
      <c r="H988" s="64"/>
      <c r="I988" s="66"/>
      <c r="J988" s="66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5.75" customHeight="1" x14ac:dyDescent="0.3">
      <c r="A989" s="64"/>
      <c r="B989" s="64"/>
      <c r="C989" s="64"/>
      <c r="D989" s="64"/>
      <c r="E989" s="64"/>
      <c r="F989" s="65"/>
      <c r="G989" s="64"/>
      <c r="H989" s="64"/>
      <c r="I989" s="66"/>
      <c r="J989" s="66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5.75" customHeight="1" x14ac:dyDescent="0.3">
      <c r="A990" s="64"/>
      <c r="B990" s="64"/>
      <c r="C990" s="64"/>
      <c r="D990" s="64"/>
      <c r="E990" s="64"/>
      <c r="F990" s="65"/>
      <c r="G990" s="64"/>
      <c r="H990" s="64"/>
      <c r="I990" s="66"/>
      <c r="J990" s="66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5.75" customHeight="1" x14ac:dyDescent="0.3">
      <c r="A991" s="64"/>
      <c r="B991" s="64"/>
      <c r="C991" s="64"/>
      <c r="D991" s="64"/>
      <c r="E991" s="64"/>
      <c r="F991" s="65"/>
      <c r="G991" s="64"/>
      <c r="H991" s="64"/>
      <c r="I991" s="66"/>
      <c r="J991" s="66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5.6" x14ac:dyDescent="0.3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5.6" x14ac:dyDescent="0.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5.6" x14ac:dyDescent="0.3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5.6" x14ac:dyDescent="0.3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5.6" x14ac:dyDescent="0.3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5.6" x14ac:dyDescent="0.3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5.6" x14ac:dyDescent="0.3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5.6" x14ac:dyDescent="0.3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5.6" x14ac:dyDescent="0.3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 spans="1:26" ht="15.6" x14ac:dyDescent="0.3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</sheetData>
  <autoFilter ref="B3:N49" xr:uid="{00000000-0009-0000-0000-000007000000}">
    <sortState xmlns:xlrd2="http://schemas.microsoft.com/office/spreadsheetml/2017/richdata2" ref="B4:N49">
      <sortCondition ref="H3:H49"/>
    </sortState>
  </autoFilter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2" width="17.5546875" customWidth="1"/>
    <col min="3" max="3" width="13.88671875" customWidth="1"/>
    <col min="4" max="4" width="19" customWidth="1"/>
    <col min="5" max="5" width="12.109375" customWidth="1"/>
    <col min="6" max="6" width="8.6640625" customWidth="1"/>
    <col min="7" max="7" width="12" customWidth="1"/>
    <col min="8" max="8" width="8.6640625" customWidth="1"/>
    <col min="9" max="9" width="8" customWidth="1"/>
    <col min="10" max="26" width="8.6640625" customWidth="1"/>
  </cols>
  <sheetData>
    <row r="1" spans="2:5" ht="14.4" x14ac:dyDescent="0.3">
      <c r="B1" s="100" t="s">
        <v>848</v>
      </c>
    </row>
    <row r="3" spans="2:5" ht="14.4" x14ac:dyDescent="0.3">
      <c r="B3" s="100" t="s">
        <v>694</v>
      </c>
      <c r="C3" s="100" t="s">
        <v>849</v>
      </c>
      <c r="D3" s="100" t="s">
        <v>698</v>
      </c>
    </row>
    <row r="4" spans="2:5" ht="14.4" x14ac:dyDescent="0.3">
      <c r="B4" s="101" t="s">
        <v>850</v>
      </c>
      <c r="C4" s="102">
        <v>120</v>
      </c>
      <c r="D4" s="103">
        <v>1373.6163280000001</v>
      </c>
    </row>
    <row r="5" spans="2:5" ht="14.4" x14ac:dyDescent="0.3">
      <c r="B5" s="101" t="s">
        <v>850</v>
      </c>
      <c r="C5" s="102">
        <v>150</v>
      </c>
      <c r="D5" s="103">
        <v>1417.6163280000001</v>
      </c>
    </row>
    <row r="6" spans="2:5" ht="14.4" x14ac:dyDescent="0.3">
      <c r="B6" s="104"/>
      <c r="C6" s="105"/>
      <c r="D6" s="106"/>
    </row>
    <row r="7" spans="2:5" ht="14.4" x14ac:dyDescent="0.3">
      <c r="B7" s="100" t="s">
        <v>851</v>
      </c>
      <c r="C7" s="39">
        <f>AVERAGE(D4/C4,D5/C5)</f>
        <v>10.448789126666668</v>
      </c>
      <c r="D7" s="39">
        <v>0</v>
      </c>
    </row>
    <row r="10" spans="2:5" ht="14.4" x14ac:dyDescent="0.3">
      <c r="B10" s="100" t="s">
        <v>852</v>
      </c>
      <c r="C10" s="107">
        <v>1.4666999999999999</v>
      </c>
      <c r="D10" s="39">
        <v>1</v>
      </c>
    </row>
    <row r="11" spans="2:5" ht="14.4" x14ac:dyDescent="0.3">
      <c r="B11" s="100" t="s">
        <v>853</v>
      </c>
      <c r="C11" s="107">
        <v>1197.5999999999999</v>
      </c>
      <c r="D11" s="39">
        <v>1</v>
      </c>
    </row>
    <row r="13" spans="2:5" ht="14.4" x14ac:dyDescent="0.3">
      <c r="B13" s="100" t="s">
        <v>854</v>
      </c>
    </row>
    <row r="14" spans="2:5" ht="14.4" x14ac:dyDescent="0.3">
      <c r="B14" s="100" t="s">
        <v>638</v>
      </c>
      <c r="C14" s="100" t="s">
        <v>694</v>
      </c>
      <c r="D14" s="100" t="s">
        <v>849</v>
      </c>
      <c r="E14" s="100" t="s">
        <v>698</v>
      </c>
    </row>
    <row r="15" spans="2:5" ht="15.6" x14ac:dyDescent="0.3">
      <c r="B15" s="77" t="s">
        <v>855</v>
      </c>
      <c r="C15" s="101" t="s">
        <v>850</v>
      </c>
      <c r="D15" s="80">
        <v>20</v>
      </c>
      <c r="E15" s="107">
        <f t="shared" ref="E15:E26" si="0">D15*$C$10+$C$11</f>
        <v>1226.934</v>
      </c>
    </row>
    <row r="16" spans="2:5" ht="15.6" x14ac:dyDescent="0.3">
      <c r="B16" s="77" t="s">
        <v>856</v>
      </c>
      <c r="C16" s="101" t="s">
        <v>850</v>
      </c>
      <c r="D16" s="80">
        <v>30</v>
      </c>
      <c r="E16" s="107">
        <f t="shared" si="0"/>
        <v>1241.6009999999999</v>
      </c>
    </row>
    <row r="17" spans="2:8" ht="15.6" x14ac:dyDescent="0.3">
      <c r="B17" s="77" t="s">
        <v>857</v>
      </c>
      <c r="C17" s="101" t="s">
        <v>850</v>
      </c>
      <c r="D17" s="80">
        <v>40</v>
      </c>
      <c r="E17" s="107">
        <f t="shared" si="0"/>
        <v>1256.2679999999998</v>
      </c>
    </row>
    <row r="18" spans="2:8" ht="15.6" x14ac:dyDescent="0.3">
      <c r="B18" s="77" t="s">
        <v>858</v>
      </c>
      <c r="C18" s="101" t="s">
        <v>850</v>
      </c>
      <c r="D18" s="80">
        <v>50</v>
      </c>
      <c r="E18" s="107">
        <f t="shared" si="0"/>
        <v>1270.9349999999999</v>
      </c>
    </row>
    <row r="19" spans="2:8" ht="15.6" x14ac:dyDescent="0.3">
      <c r="B19" s="77" t="s">
        <v>859</v>
      </c>
      <c r="C19" s="101" t="s">
        <v>850</v>
      </c>
      <c r="D19" s="80">
        <v>60</v>
      </c>
      <c r="E19" s="107">
        <f t="shared" si="0"/>
        <v>1285.6019999999999</v>
      </c>
    </row>
    <row r="20" spans="2:8" ht="15.6" x14ac:dyDescent="0.3">
      <c r="B20" s="77" t="s">
        <v>860</v>
      </c>
      <c r="C20" s="101" t="s">
        <v>850</v>
      </c>
      <c r="D20" s="80">
        <v>70</v>
      </c>
      <c r="E20" s="107">
        <f t="shared" si="0"/>
        <v>1300.269</v>
      </c>
    </row>
    <row r="21" spans="2:8" ht="15.75" customHeight="1" x14ac:dyDescent="0.3">
      <c r="B21" s="77" t="s">
        <v>861</v>
      </c>
      <c r="C21" s="101" t="s">
        <v>850</v>
      </c>
      <c r="D21" s="80">
        <v>80</v>
      </c>
      <c r="E21" s="107">
        <f t="shared" si="0"/>
        <v>1314.9359999999999</v>
      </c>
    </row>
    <row r="22" spans="2:8" ht="15.75" customHeight="1" x14ac:dyDescent="0.3">
      <c r="B22" s="77" t="s">
        <v>862</v>
      </c>
      <c r="C22" s="101" t="s">
        <v>850</v>
      </c>
      <c r="D22" s="80">
        <v>90</v>
      </c>
      <c r="E22" s="107">
        <f t="shared" si="0"/>
        <v>1329.6029999999998</v>
      </c>
    </row>
    <row r="23" spans="2:8" ht="15.75" customHeight="1" x14ac:dyDescent="0.3">
      <c r="B23" s="77" t="s">
        <v>863</v>
      </c>
      <c r="C23" s="101" t="s">
        <v>850</v>
      </c>
      <c r="D23" s="80">
        <v>100</v>
      </c>
      <c r="E23" s="107">
        <f t="shared" si="0"/>
        <v>1344.27</v>
      </c>
    </row>
    <row r="24" spans="2:8" ht="15.75" customHeight="1" x14ac:dyDescent="0.3">
      <c r="B24" s="77" t="s">
        <v>864</v>
      </c>
      <c r="C24" s="101" t="s">
        <v>850</v>
      </c>
      <c r="D24" s="80">
        <v>120</v>
      </c>
      <c r="E24" s="107">
        <f t="shared" si="0"/>
        <v>1373.6039999999998</v>
      </c>
    </row>
    <row r="25" spans="2:8" ht="15.75" customHeight="1" x14ac:dyDescent="0.3">
      <c r="B25" s="77" t="s">
        <v>865</v>
      </c>
      <c r="C25" s="101" t="s">
        <v>850</v>
      </c>
      <c r="D25" s="80">
        <v>175</v>
      </c>
      <c r="E25" s="107">
        <f t="shared" si="0"/>
        <v>1454.2724999999998</v>
      </c>
    </row>
    <row r="26" spans="2:8" ht="15.75" customHeight="1" x14ac:dyDescent="0.3">
      <c r="B26" s="77" t="s">
        <v>866</v>
      </c>
      <c r="C26" s="101" t="s">
        <v>850</v>
      </c>
      <c r="D26" s="80">
        <v>200</v>
      </c>
      <c r="E26" s="107">
        <f t="shared" si="0"/>
        <v>1490.9399999999998</v>
      </c>
    </row>
    <row r="27" spans="2:8" ht="15.75" customHeight="1" x14ac:dyDescent="0.3"/>
    <row r="28" spans="2:8" ht="15.75" customHeight="1" x14ac:dyDescent="0.3"/>
    <row r="29" spans="2:8" ht="15.75" customHeight="1" x14ac:dyDescent="0.3">
      <c r="B29" s="100" t="s">
        <v>694</v>
      </c>
      <c r="C29" s="100" t="s">
        <v>849</v>
      </c>
      <c r="D29" s="100" t="s">
        <v>698</v>
      </c>
      <c r="E29" s="108" t="s">
        <v>867</v>
      </c>
    </row>
    <row r="30" spans="2:8" ht="15.75" customHeight="1" x14ac:dyDescent="0.3">
      <c r="B30" s="101" t="s">
        <v>868</v>
      </c>
      <c r="C30" s="102">
        <v>80</v>
      </c>
      <c r="D30" s="103">
        <v>960.08941199999992</v>
      </c>
      <c r="E30" s="80" t="s">
        <v>869</v>
      </c>
      <c r="F30" s="80">
        <v>80</v>
      </c>
      <c r="G30" s="109">
        <v>897</v>
      </c>
      <c r="H30" s="1">
        <f>G30/D30-1</f>
        <v>-6.5712017246993604E-2</v>
      </c>
    </row>
    <row r="31" spans="2:8" ht="15.75" customHeight="1" x14ac:dyDescent="0.3">
      <c r="B31" s="101" t="s">
        <v>868</v>
      </c>
      <c r="C31" s="102">
        <v>100</v>
      </c>
      <c r="D31" s="103">
        <v>987.00275999999997</v>
      </c>
      <c r="E31" s="80" t="s">
        <v>869</v>
      </c>
      <c r="F31" s="80">
        <v>100</v>
      </c>
      <c r="G31" s="109">
        <v>1058</v>
      </c>
      <c r="H31" s="1">
        <f>G31/D31-1</f>
        <v>7.1932159541276297E-2</v>
      </c>
    </row>
    <row r="32" spans="2:8" ht="15.75" customHeight="1" x14ac:dyDescent="0.3"/>
    <row r="33" spans="2:5" ht="15.75" customHeight="1" x14ac:dyDescent="0.3">
      <c r="B33" s="100" t="s">
        <v>851</v>
      </c>
      <c r="C33" s="39">
        <f>AVERAGE(D30/C30,D31/C31)</f>
        <v>10.935572624999999</v>
      </c>
      <c r="D33" s="39">
        <v>0</v>
      </c>
    </row>
    <row r="34" spans="2:5" ht="15.75" customHeight="1" x14ac:dyDescent="0.3"/>
    <row r="35" spans="2:5" ht="15.75" customHeight="1" x14ac:dyDescent="0.3"/>
    <row r="36" spans="2:5" ht="15.75" customHeight="1" x14ac:dyDescent="0.3">
      <c r="B36" s="100" t="s">
        <v>852</v>
      </c>
      <c r="C36" s="107">
        <v>1.3456999999999999</v>
      </c>
      <c r="D36" s="39">
        <v>1</v>
      </c>
    </row>
    <row r="37" spans="2:5" ht="15.75" customHeight="1" x14ac:dyDescent="0.3">
      <c r="B37" s="100" t="s">
        <v>853</v>
      </c>
      <c r="C37" s="107">
        <v>852.44</v>
      </c>
      <c r="D37" s="39">
        <v>1</v>
      </c>
    </row>
    <row r="38" spans="2:5" ht="15.75" customHeight="1" x14ac:dyDescent="0.3"/>
    <row r="39" spans="2:5" ht="15.75" customHeight="1" x14ac:dyDescent="0.3">
      <c r="B39" s="100" t="s">
        <v>854</v>
      </c>
    </row>
    <row r="40" spans="2:5" ht="15.75" customHeight="1" x14ac:dyDescent="0.3">
      <c r="B40" s="100" t="s">
        <v>638</v>
      </c>
      <c r="C40" s="100" t="s">
        <v>694</v>
      </c>
      <c r="D40" s="100" t="s">
        <v>849</v>
      </c>
      <c r="E40" s="100" t="s">
        <v>698</v>
      </c>
    </row>
    <row r="41" spans="2:5" ht="15.75" customHeight="1" x14ac:dyDescent="0.3">
      <c r="B41" s="77" t="s">
        <v>870</v>
      </c>
      <c r="C41" s="101" t="s">
        <v>868</v>
      </c>
      <c r="D41" s="80">
        <v>20</v>
      </c>
      <c r="E41" s="107">
        <f t="shared" ref="E41:E49" si="1">D41*$C$36+$C$37</f>
        <v>879.35400000000004</v>
      </c>
    </row>
    <row r="42" spans="2:5" ht="15.75" customHeight="1" x14ac:dyDescent="0.3">
      <c r="B42" s="77" t="s">
        <v>871</v>
      </c>
      <c r="C42" s="101" t="s">
        <v>868</v>
      </c>
      <c r="D42" s="80">
        <v>30</v>
      </c>
      <c r="E42" s="107">
        <f t="shared" si="1"/>
        <v>892.81100000000004</v>
      </c>
    </row>
    <row r="43" spans="2:5" ht="15.75" customHeight="1" x14ac:dyDescent="0.3">
      <c r="B43" s="77" t="s">
        <v>872</v>
      </c>
      <c r="C43" s="101" t="s">
        <v>868</v>
      </c>
      <c r="D43" s="80">
        <v>40</v>
      </c>
      <c r="E43" s="107">
        <f t="shared" si="1"/>
        <v>906.26800000000003</v>
      </c>
    </row>
    <row r="44" spans="2:5" ht="15.75" customHeight="1" x14ac:dyDescent="0.3">
      <c r="B44" s="77" t="s">
        <v>873</v>
      </c>
      <c r="C44" s="101" t="s">
        <v>868</v>
      </c>
      <c r="D44" s="80">
        <v>50</v>
      </c>
      <c r="E44" s="107">
        <f t="shared" si="1"/>
        <v>919.72500000000002</v>
      </c>
    </row>
    <row r="45" spans="2:5" ht="15.75" customHeight="1" x14ac:dyDescent="0.3">
      <c r="B45" s="77" t="s">
        <v>874</v>
      </c>
      <c r="C45" s="101" t="s">
        <v>868</v>
      </c>
      <c r="D45" s="80">
        <v>60</v>
      </c>
      <c r="E45" s="107">
        <f t="shared" si="1"/>
        <v>933.18200000000002</v>
      </c>
    </row>
    <row r="46" spans="2:5" ht="15.75" customHeight="1" x14ac:dyDescent="0.3">
      <c r="B46" s="77" t="s">
        <v>875</v>
      </c>
      <c r="C46" s="101" t="s">
        <v>868</v>
      </c>
      <c r="D46" s="80">
        <v>70</v>
      </c>
      <c r="E46" s="107">
        <f t="shared" si="1"/>
        <v>946.63900000000001</v>
      </c>
    </row>
    <row r="47" spans="2:5" ht="15.75" customHeight="1" x14ac:dyDescent="0.3">
      <c r="B47" s="77" t="s">
        <v>876</v>
      </c>
      <c r="C47" s="101" t="s">
        <v>868</v>
      </c>
      <c r="D47" s="80">
        <v>80</v>
      </c>
      <c r="E47" s="107">
        <f t="shared" si="1"/>
        <v>960.096</v>
      </c>
    </row>
    <row r="48" spans="2:5" ht="15.75" customHeight="1" x14ac:dyDescent="0.3">
      <c r="B48" s="77" t="s">
        <v>877</v>
      </c>
      <c r="C48" s="101" t="s">
        <v>868</v>
      </c>
      <c r="D48" s="80">
        <v>90</v>
      </c>
      <c r="E48" s="107">
        <f t="shared" si="1"/>
        <v>973.553</v>
      </c>
    </row>
    <row r="49" spans="2:5" ht="15.75" customHeight="1" x14ac:dyDescent="0.3">
      <c r="B49" s="77" t="s">
        <v>878</v>
      </c>
      <c r="C49" s="101" t="s">
        <v>868</v>
      </c>
      <c r="D49" s="80">
        <v>100</v>
      </c>
      <c r="E49" s="107">
        <f t="shared" si="1"/>
        <v>987.01</v>
      </c>
    </row>
    <row r="50" spans="2:5" ht="15.75" customHeight="1" x14ac:dyDescent="0.3"/>
    <row r="51" spans="2:5" ht="15.75" customHeight="1" x14ac:dyDescent="0.3"/>
    <row r="52" spans="2:5" ht="15.75" customHeight="1" x14ac:dyDescent="0.3"/>
    <row r="53" spans="2:5" ht="15.75" customHeight="1" x14ac:dyDescent="0.3"/>
    <row r="54" spans="2:5" ht="15.75" customHeight="1" x14ac:dyDescent="0.3"/>
    <row r="55" spans="2:5" ht="15.75" customHeight="1" x14ac:dyDescent="0.3">
      <c r="B55" s="100" t="s">
        <v>879</v>
      </c>
      <c r="C55" s="100" t="s">
        <v>849</v>
      </c>
      <c r="D55" s="100" t="s">
        <v>698</v>
      </c>
    </row>
    <row r="56" spans="2:5" ht="15.75" customHeight="1" x14ac:dyDescent="0.3">
      <c r="B56" s="39" t="s">
        <v>880</v>
      </c>
      <c r="C56" s="76">
        <v>51</v>
      </c>
      <c r="D56" s="84">
        <v>650.38</v>
      </c>
    </row>
    <row r="57" spans="2:5" ht="15.75" customHeight="1" x14ac:dyDescent="0.3">
      <c r="B57" s="39" t="s">
        <v>880</v>
      </c>
      <c r="C57" s="76">
        <v>101</v>
      </c>
      <c r="D57" s="84">
        <v>779.88</v>
      </c>
    </row>
    <row r="58" spans="2:5" ht="15.75" customHeight="1" x14ac:dyDescent="0.3">
      <c r="B58" s="39" t="s">
        <v>880</v>
      </c>
      <c r="C58" s="76">
        <v>110</v>
      </c>
      <c r="D58" s="84">
        <v>1143.46</v>
      </c>
    </row>
    <row r="59" spans="2:5" ht="15.75" customHeight="1" x14ac:dyDescent="0.3">
      <c r="B59" s="39" t="s">
        <v>880</v>
      </c>
      <c r="C59" s="76">
        <v>149</v>
      </c>
      <c r="D59" s="84">
        <v>919.11</v>
      </c>
    </row>
    <row r="60" spans="2:5" ht="15.75" customHeight="1" x14ac:dyDescent="0.3">
      <c r="B60" s="39" t="s">
        <v>880</v>
      </c>
      <c r="C60" s="76">
        <v>159</v>
      </c>
      <c r="D60" s="84">
        <v>1221.51</v>
      </c>
    </row>
    <row r="61" spans="2:5" ht="15.75" customHeight="1" x14ac:dyDescent="0.3">
      <c r="B61" s="39" t="s">
        <v>880</v>
      </c>
      <c r="C61" s="76">
        <v>194</v>
      </c>
      <c r="D61" s="84">
        <v>1202.21</v>
      </c>
    </row>
    <row r="62" spans="2:5" ht="15.75" customHeight="1" x14ac:dyDescent="0.3">
      <c r="B62" s="39" t="s">
        <v>880</v>
      </c>
      <c r="C62" s="76">
        <v>247</v>
      </c>
      <c r="D62" s="84">
        <v>1334.86</v>
      </c>
    </row>
    <row r="63" spans="2:5" ht="15.75" customHeight="1" x14ac:dyDescent="0.3"/>
    <row r="64" spans="2:5" ht="15.75" customHeight="1" x14ac:dyDescent="0.3">
      <c r="B64" s="100" t="s">
        <v>852</v>
      </c>
      <c r="C64" s="107">
        <v>3.379</v>
      </c>
      <c r="D64" s="39">
        <v>0</v>
      </c>
    </row>
    <row r="65" spans="2:11" ht="15.75" customHeight="1" x14ac:dyDescent="0.3">
      <c r="B65" s="100" t="s">
        <v>853</v>
      </c>
      <c r="C65" s="107">
        <v>547.9</v>
      </c>
      <c r="D65" s="39">
        <v>0</v>
      </c>
    </row>
    <row r="66" spans="2:11" ht="15.75" customHeight="1" x14ac:dyDescent="0.3"/>
    <row r="67" spans="2:11" ht="15.75" customHeight="1" x14ac:dyDescent="0.3"/>
    <row r="68" spans="2:11" ht="15.75" customHeight="1" x14ac:dyDescent="0.3">
      <c r="B68" s="77" t="s">
        <v>881</v>
      </c>
      <c r="C68" s="77" t="s">
        <v>9</v>
      </c>
      <c r="D68" s="76" t="s">
        <v>882</v>
      </c>
      <c r="E68" s="76">
        <v>29</v>
      </c>
      <c r="F68" s="88">
        <f t="shared" ref="F68:F77" si="2">E68*$C$64+$C$65</f>
        <v>645.89099999999996</v>
      </c>
      <c r="G68" s="76"/>
      <c r="H68" s="76"/>
      <c r="I68" s="76"/>
      <c r="J68" s="84"/>
      <c r="K68" s="84"/>
    </row>
    <row r="69" spans="2:11" ht="15.75" customHeight="1" x14ac:dyDescent="0.3">
      <c r="B69" s="77" t="s">
        <v>883</v>
      </c>
      <c r="C69" s="77" t="s">
        <v>9</v>
      </c>
      <c r="D69" s="76" t="s">
        <v>884</v>
      </c>
      <c r="E69" s="76">
        <v>59</v>
      </c>
      <c r="F69" s="88">
        <f t="shared" si="2"/>
        <v>747.26099999999997</v>
      </c>
      <c r="G69" s="76"/>
      <c r="H69" s="76"/>
      <c r="I69" s="76"/>
      <c r="J69" s="84"/>
      <c r="K69" s="84"/>
    </row>
    <row r="70" spans="2:11" ht="15.75" customHeight="1" x14ac:dyDescent="0.3">
      <c r="B70" s="110" t="s">
        <v>885</v>
      </c>
      <c r="C70" s="77" t="s">
        <v>9</v>
      </c>
      <c r="D70" s="76" t="s">
        <v>886</v>
      </c>
      <c r="E70" s="76">
        <v>76</v>
      </c>
      <c r="F70" s="88">
        <f t="shared" si="2"/>
        <v>804.70399999999995</v>
      </c>
      <c r="G70" s="76"/>
      <c r="H70" s="76"/>
      <c r="I70" s="76"/>
      <c r="J70" s="84"/>
      <c r="K70" s="84"/>
    </row>
    <row r="71" spans="2:11" ht="15.75" customHeight="1" x14ac:dyDescent="0.3">
      <c r="B71" s="77" t="s">
        <v>887</v>
      </c>
      <c r="C71" s="77" t="s">
        <v>9</v>
      </c>
      <c r="D71" s="76" t="s">
        <v>888</v>
      </c>
      <c r="E71" s="76">
        <v>89</v>
      </c>
      <c r="F71" s="88">
        <f t="shared" si="2"/>
        <v>848.63099999999997</v>
      </c>
      <c r="G71" s="76"/>
      <c r="H71" s="76"/>
      <c r="I71" s="76"/>
      <c r="J71" s="84"/>
      <c r="K71" s="84"/>
    </row>
    <row r="72" spans="2:11" ht="15.75" customHeight="1" x14ac:dyDescent="0.3">
      <c r="B72" s="77" t="s">
        <v>889</v>
      </c>
      <c r="C72" s="77" t="s">
        <v>9</v>
      </c>
      <c r="D72" s="76" t="s">
        <v>890</v>
      </c>
      <c r="E72" s="76">
        <v>92</v>
      </c>
      <c r="F72" s="88">
        <f t="shared" si="2"/>
        <v>858.76800000000003</v>
      </c>
      <c r="G72" s="76"/>
      <c r="H72" s="76"/>
      <c r="I72" s="76"/>
      <c r="J72" s="84"/>
      <c r="K72" s="84"/>
    </row>
    <row r="73" spans="2:11" ht="15.75" customHeight="1" x14ac:dyDescent="0.3">
      <c r="B73" s="77" t="s">
        <v>891</v>
      </c>
      <c r="C73" s="77" t="s">
        <v>9</v>
      </c>
      <c r="D73" s="76" t="s">
        <v>892</v>
      </c>
      <c r="E73" s="76">
        <v>139</v>
      </c>
      <c r="F73" s="88">
        <f t="shared" si="2"/>
        <v>1017.5809999999999</v>
      </c>
      <c r="G73" s="76"/>
      <c r="H73" s="76"/>
      <c r="I73" s="76"/>
      <c r="J73" s="84"/>
      <c r="K73" s="84"/>
    </row>
    <row r="74" spans="2:11" ht="15.75" customHeight="1" x14ac:dyDescent="0.3">
      <c r="B74" s="110" t="s">
        <v>893</v>
      </c>
      <c r="C74" s="77" t="s">
        <v>9</v>
      </c>
      <c r="D74" s="76" t="s">
        <v>894</v>
      </c>
      <c r="E74" s="76">
        <v>165</v>
      </c>
      <c r="F74" s="88">
        <f t="shared" si="2"/>
        <v>1105.4349999999999</v>
      </c>
      <c r="G74" s="76"/>
      <c r="H74" s="76"/>
      <c r="I74" s="76"/>
      <c r="J74" s="84"/>
      <c r="K74" s="84"/>
    </row>
    <row r="75" spans="2:11" ht="15.75" customHeight="1" x14ac:dyDescent="0.3">
      <c r="B75" s="77" t="s">
        <v>895</v>
      </c>
      <c r="C75" s="77" t="s">
        <v>9</v>
      </c>
      <c r="D75" s="76" t="s">
        <v>896</v>
      </c>
      <c r="E75" s="76">
        <v>168</v>
      </c>
      <c r="F75" s="88">
        <f t="shared" si="2"/>
        <v>1115.5720000000001</v>
      </c>
      <c r="G75" s="76"/>
      <c r="H75" s="76"/>
      <c r="I75" s="76"/>
      <c r="J75" s="84"/>
      <c r="K75" s="84"/>
    </row>
    <row r="76" spans="2:11" ht="15.75" customHeight="1" x14ac:dyDescent="0.3">
      <c r="B76" s="110" t="s">
        <v>897</v>
      </c>
      <c r="C76" s="77" t="s">
        <v>9</v>
      </c>
      <c r="D76" s="76" t="s">
        <v>898</v>
      </c>
      <c r="E76" s="76">
        <v>179</v>
      </c>
      <c r="F76" s="88">
        <f t="shared" si="2"/>
        <v>1152.741</v>
      </c>
      <c r="G76" s="76"/>
      <c r="H76" s="76"/>
      <c r="I76" s="76"/>
      <c r="J76" s="84"/>
      <c r="K76" s="84"/>
    </row>
    <row r="77" spans="2:11" ht="15.75" customHeight="1" x14ac:dyDescent="0.3">
      <c r="B77" s="77" t="s">
        <v>899</v>
      </c>
      <c r="C77" s="77" t="s">
        <v>9</v>
      </c>
      <c r="D77" s="76" t="s">
        <v>900</v>
      </c>
      <c r="E77" s="76">
        <v>217</v>
      </c>
      <c r="F77" s="88">
        <f t="shared" si="2"/>
        <v>1281.143</v>
      </c>
      <c r="G77" s="76"/>
      <c r="H77" s="76"/>
      <c r="I77" s="76"/>
      <c r="J77" s="84"/>
      <c r="K77" s="84"/>
    </row>
    <row r="78" spans="2:11" ht="15.75" customHeight="1" x14ac:dyDescent="0.3"/>
    <row r="79" spans="2:11" ht="15.75" customHeight="1" x14ac:dyDescent="0.3"/>
    <row r="80" spans="2:11" ht="15.75" customHeight="1" x14ac:dyDescent="0.3"/>
    <row r="81" spans="2:4" ht="15.75" customHeight="1" x14ac:dyDescent="0.3">
      <c r="B81" s="100" t="s">
        <v>879</v>
      </c>
      <c r="C81" s="100" t="s">
        <v>849</v>
      </c>
      <c r="D81" s="100" t="s">
        <v>698</v>
      </c>
    </row>
    <row r="82" spans="2:4" ht="15.75" customHeight="1" x14ac:dyDescent="0.3">
      <c r="B82" s="110" t="s">
        <v>901</v>
      </c>
      <c r="C82" s="76">
        <v>22</v>
      </c>
      <c r="D82" s="84">
        <v>486.71</v>
      </c>
    </row>
    <row r="83" spans="2:4" ht="15.75" customHeight="1" x14ac:dyDescent="0.3">
      <c r="B83" s="110" t="s">
        <v>901</v>
      </c>
      <c r="C83" s="76">
        <v>30</v>
      </c>
      <c r="D83" s="84">
        <v>494.63</v>
      </c>
    </row>
    <row r="84" spans="2:4" ht="15.75" customHeight="1" x14ac:dyDescent="0.3">
      <c r="B84" s="110" t="s">
        <v>901</v>
      </c>
      <c r="C84" s="76">
        <v>38</v>
      </c>
      <c r="D84" s="84">
        <v>494.63</v>
      </c>
    </row>
    <row r="85" spans="2:4" ht="15.75" customHeight="1" x14ac:dyDescent="0.3">
      <c r="B85" s="110" t="s">
        <v>901</v>
      </c>
      <c r="C85" s="76">
        <v>55</v>
      </c>
      <c r="D85" s="84">
        <v>508.35</v>
      </c>
    </row>
    <row r="86" spans="2:4" ht="15.75" customHeight="1" x14ac:dyDescent="0.3">
      <c r="B86" s="110" t="s">
        <v>901</v>
      </c>
      <c r="C86" s="76">
        <v>57</v>
      </c>
      <c r="D86" s="84">
        <v>486.05</v>
      </c>
    </row>
    <row r="87" spans="2:4" ht="15.75" customHeight="1" x14ac:dyDescent="0.3">
      <c r="B87" s="110" t="s">
        <v>901</v>
      </c>
      <c r="C87" s="76">
        <v>68</v>
      </c>
      <c r="D87" s="84">
        <v>508.38</v>
      </c>
    </row>
    <row r="88" spans="2:4" ht="15.75" customHeight="1" x14ac:dyDescent="0.3">
      <c r="B88" s="110" t="s">
        <v>901</v>
      </c>
      <c r="C88" s="76">
        <v>80</v>
      </c>
      <c r="D88" s="84">
        <v>832.54</v>
      </c>
    </row>
    <row r="89" spans="2:4" ht="15.75" customHeight="1" x14ac:dyDescent="0.3">
      <c r="B89" s="110" t="s">
        <v>901</v>
      </c>
      <c r="C89" s="76">
        <v>100</v>
      </c>
      <c r="D89" s="84">
        <v>835.22</v>
      </c>
    </row>
    <row r="90" spans="2:4" ht="15.75" customHeight="1" x14ac:dyDescent="0.3">
      <c r="B90" s="110" t="s">
        <v>901</v>
      </c>
      <c r="C90" s="76">
        <v>114</v>
      </c>
      <c r="D90" s="84">
        <v>996.32</v>
      </c>
    </row>
    <row r="91" spans="2:4" ht="15.75" customHeight="1" x14ac:dyDescent="0.3">
      <c r="B91" s="110" t="s">
        <v>901</v>
      </c>
      <c r="C91" s="76">
        <v>120</v>
      </c>
      <c r="D91" s="84">
        <v>772.09</v>
      </c>
    </row>
    <row r="92" spans="2:4" ht="15.75" customHeight="1" x14ac:dyDescent="0.3">
      <c r="B92" s="110" t="s">
        <v>901</v>
      </c>
      <c r="C92" s="76">
        <v>130</v>
      </c>
      <c r="D92" s="84">
        <v>1498.29</v>
      </c>
    </row>
    <row r="93" spans="2:4" ht="15.75" customHeight="1" x14ac:dyDescent="0.3">
      <c r="B93" s="110" t="s">
        <v>901</v>
      </c>
      <c r="C93" s="76">
        <v>170</v>
      </c>
      <c r="D93" s="84">
        <v>1280.6099999999999</v>
      </c>
    </row>
    <row r="94" spans="2:4" ht="15.75" customHeight="1" x14ac:dyDescent="0.3"/>
    <row r="95" spans="2:4" ht="15.75" customHeight="1" x14ac:dyDescent="0.3">
      <c r="B95" s="100" t="s">
        <v>852</v>
      </c>
      <c r="C95" s="107">
        <v>361.33</v>
      </c>
      <c r="D95" s="39">
        <v>0</v>
      </c>
    </row>
    <row r="96" spans="2:4" ht="15.75" customHeight="1" x14ac:dyDescent="0.3">
      <c r="B96" s="100" t="s">
        <v>853</v>
      </c>
      <c r="C96" s="107">
        <v>8.2000000000000007E-3</v>
      </c>
      <c r="D96" s="39">
        <v>0</v>
      </c>
    </row>
    <row r="97" spans="2:11" ht="15.75" customHeight="1" x14ac:dyDescent="0.3"/>
    <row r="98" spans="2:11" ht="15.75" customHeight="1" x14ac:dyDescent="0.3"/>
    <row r="99" spans="2:11" ht="15.75" customHeight="1" x14ac:dyDescent="0.3">
      <c r="B99" s="110" t="s">
        <v>402</v>
      </c>
      <c r="C99" s="110" t="s">
        <v>901</v>
      </c>
      <c r="D99" s="76" t="s">
        <v>902</v>
      </c>
      <c r="E99" s="76">
        <v>48</v>
      </c>
      <c r="F99" s="88">
        <f t="shared" ref="F99:F120" si="3">$C$95*EXP(E99*$C$96)</f>
        <v>535.60217153014901</v>
      </c>
      <c r="G99" s="76"/>
      <c r="H99" s="76"/>
      <c r="I99" s="76"/>
      <c r="J99" s="84"/>
      <c r="K99" s="84"/>
    </row>
    <row r="100" spans="2:11" ht="15.75" customHeight="1" x14ac:dyDescent="0.3">
      <c r="B100" s="110" t="s">
        <v>903</v>
      </c>
      <c r="C100" s="110" t="s">
        <v>901</v>
      </c>
      <c r="D100" s="76" t="s">
        <v>904</v>
      </c>
      <c r="E100" s="76">
        <v>60</v>
      </c>
      <c r="F100" s="88">
        <f t="shared" si="3"/>
        <v>590.98560979242939</v>
      </c>
      <c r="G100" s="76"/>
      <c r="H100" s="76"/>
      <c r="I100" s="76"/>
      <c r="J100" s="84"/>
      <c r="K100" s="84"/>
    </row>
    <row r="101" spans="2:11" ht="15.75" customHeight="1" x14ac:dyDescent="0.3">
      <c r="B101" s="110" t="s">
        <v>905</v>
      </c>
      <c r="C101" s="110" t="s">
        <v>901</v>
      </c>
      <c r="D101" s="76" t="s">
        <v>906</v>
      </c>
      <c r="E101" s="76">
        <v>60</v>
      </c>
      <c r="F101" s="88">
        <f t="shared" si="3"/>
        <v>590.98560979242939</v>
      </c>
      <c r="G101" s="76"/>
      <c r="H101" s="76"/>
      <c r="I101" s="76"/>
      <c r="J101" s="84"/>
      <c r="K101" s="84"/>
    </row>
    <row r="102" spans="2:11" ht="15.75" customHeight="1" x14ac:dyDescent="0.3">
      <c r="B102" s="110" t="s">
        <v>907</v>
      </c>
      <c r="C102" s="110" t="s">
        <v>901</v>
      </c>
      <c r="D102" s="76" t="s">
        <v>908</v>
      </c>
      <c r="E102" s="76">
        <v>60</v>
      </c>
      <c r="F102" s="88">
        <f t="shared" si="3"/>
        <v>590.98560979242939</v>
      </c>
      <c r="G102" s="76"/>
      <c r="H102" s="76"/>
      <c r="I102" s="76"/>
      <c r="J102" s="84"/>
      <c r="K102" s="84"/>
    </row>
    <row r="103" spans="2:11" ht="15.75" customHeight="1" x14ac:dyDescent="0.3">
      <c r="B103" s="110" t="s">
        <v>909</v>
      </c>
      <c r="C103" s="110" t="s">
        <v>901</v>
      </c>
      <c r="D103" s="76" t="s">
        <v>910</v>
      </c>
      <c r="E103" s="76">
        <v>70</v>
      </c>
      <c r="F103" s="88">
        <f t="shared" si="3"/>
        <v>641.48876367485127</v>
      </c>
      <c r="G103" s="76"/>
      <c r="H103" s="76"/>
      <c r="I103" s="76"/>
      <c r="J103" s="84"/>
      <c r="K103" s="84"/>
    </row>
    <row r="104" spans="2:11" ht="15.75" customHeight="1" x14ac:dyDescent="0.3">
      <c r="B104" s="110" t="s">
        <v>911</v>
      </c>
      <c r="C104" s="110" t="s">
        <v>901</v>
      </c>
      <c r="D104" s="76" t="s">
        <v>912</v>
      </c>
      <c r="E104" s="76">
        <v>88</v>
      </c>
      <c r="F104" s="88">
        <f t="shared" si="3"/>
        <v>743.51702805241518</v>
      </c>
      <c r="G104" s="76"/>
      <c r="H104" s="76"/>
      <c r="I104" s="76"/>
      <c r="J104" s="84"/>
      <c r="K104" s="84"/>
    </row>
    <row r="105" spans="2:11" ht="15.75" customHeight="1" x14ac:dyDescent="0.3">
      <c r="B105" s="111" t="s">
        <v>913</v>
      </c>
      <c r="C105" s="110" t="s">
        <v>901</v>
      </c>
      <c r="D105" s="76" t="s">
        <v>914</v>
      </c>
      <c r="E105" s="76">
        <v>90</v>
      </c>
      <c r="F105" s="88">
        <f t="shared" si="3"/>
        <v>755.81124433284208</v>
      </c>
      <c r="G105" s="76"/>
      <c r="H105" s="76"/>
      <c r="I105" s="76"/>
      <c r="J105" s="84"/>
      <c r="K105" s="84"/>
    </row>
    <row r="106" spans="2:11" ht="15.75" customHeight="1" x14ac:dyDescent="0.3">
      <c r="B106" s="110" t="s">
        <v>915</v>
      </c>
      <c r="C106" s="110" t="s">
        <v>901</v>
      </c>
      <c r="D106" s="76"/>
      <c r="E106" s="76">
        <v>140</v>
      </c>
      <c r="F106" s="88">
        <f t="shared" si="3"/>
        <v>1138.869825149003</v>
      </c>
      <c r="G106" s="76"/>
      <c r="H106" s="76"/>
      <c r="I106" s="76"/>
      <c r="J106" s="84"/>
      <c r="K106" s="84"/>
    </row>
    <row r="107" spans="2:11" ht="15.75" customHeight="1" x14ac:dyDescent="0.3">
      <c r="B107" s="112" t="s">
        <v>916</v>
      </c>
      <c r="C107" s="110" t="s">
        <v>901</v>
      </c>
      <c r="D107" s="76" t="s">
        <v>917</v>
      </c>
      <c r="E107" s="76">
        <v>150</v>
      </c>
      <c r="F107" s="88">
        <f t="shared" si="3"/>
        <v>1236.192868347548</v>
      </c>
      <c r="G107" s="76"/>
      <c r="H107" s="76"/>
      <c r="I107" s="76"/>
      <c r="J107" s="84"/>
      <c r="K107" s="84"/>
    </row>
    <row r="108" spans="2:11" ht="15.75" customHeight="1" x14ac:dyDescent="0.3">
      <c r="B108" s="113" t="s">
        <v>918</v>
      </c>
      <c r="C108" s="111" t="s">
        <v>901</v>
      </c>
      <c r="D108" s="76" t="s">
        <v>919</v>
      </c>
      <c r="E108" s="76">
        <v>150</v>
      </c>
      <c r="F108" s="88">
        <f t="shared" si="3"/>
        <v>1236.192868347548</v>
      </c>
      <c r="G108" s="76"/>
      <c r="H108" s="76"/>
      <c r="I108" s="76"/>
      <c r="J108" s="84"/>
      <c r="K108" s="84"/>
    </row>
    <row r="109" spans="2:11" ht="15.75" customHeight="1" x14ac:dyDescent="0.3">
      <c r="B109" s="112" t="s">
        <v>920</v>
      </c>
      <c r="C109" s="110" t="s">
        <v>901</v>
      </c>
      <c r="D109" s="76" t="s">
        <v>919</v>
      </c>
      <c r="E109" s="76">
        <v>150</v>
      </c>
      <c r="F109" s="88">
        <f t="shared" si="3"/>
        <v>1236.192868347548</v>
      </c>
    </row>
    <row r="110" spans="2:11" ht="15.75" customHeight="1" x14ac:dyDescent="0.3">
      <c r="B110" s="110" t="s">
        <v>921</v>
      </c>
      <c r="C110" s="110" t="s">
        <v>901</v>
      </c>
      <c r="D110" s="76" t="s">
        <v>922</v>
      </c>
      <c r="E110" s="76">
        <v>180</v>
      </c>
      <c r="F110" s="88">
        <f t="shared" si="3"/>
        <v>1580.9665321450173</v>
      </c>
    </row>
    <row r="111" spans="2:11" ht="15.75" customHeight="1" x14ac:dyDescent="0.3">
      <c r="B111" s="110" t="s">
        <v>923</v>
      </c>
      <c r="C111" s="110" t="s">
        <v>901</v>
      </c>
      <c r="D111" s="76" t="s">
        <v>924</v>
      </c>
      <c r="E111" s="76">
        <v>190</v>
      </c>
      <c r="F111" s="88">
        <f t="shared" si="3"/>
        <v>1716.0693074628832</v>
      </c>
    </row>
    <row r="112" spans="2:11" ht="15.75" customHeight="1" x14ac:dyDescent="0.3">
      <c r="B112" s="110" t="s">
        <v>925</v>
      </c>
      <c r="C112" s="110" t="s">
        <v>901</v>
      </c>
      <c r="D112" s="76" t="s">
        <v>926</v>
      </c>
      <c r="E112" s="76">
        <v>200</v>
      </c>
      <c r="F112" s="88">
        <f t="shared" si="3"/>
        <v>1862.7173998557575</v>
      </c>
    </row>
    <row r="113" spans="2:6" ht="15.75" customHeight="1" x14ac:dyDescent="0.3">
      <c r="B113" s="111" t="s">
        <v>927</v>
      </c>
      <c r="C113" s="110" t="s">
        <v>901</v>
      </c>
      <c r="D113" s="76" t="s">
        <v>928</v>
      </c>
      <c r="E113" s="76">
        <v>210</v>
      </c>
      <c r="F113" s="88">
        <f t="shared" si="3"/>
        <v>2021.8974237440234</v>
      </c>
    </row>
    <row r="114" spans="2:6" ht="15.75" customHeight="1" x14ac:dyDescent="0.3">
      <c r="B114" s="111" t="s">
        <v>929</v>
      </c>
      <c r="C114" s="110" t="s">
        <v>901</v>
      </c>
      <c r="D114" s="76" t="s">
        <v>928</v>
      </c>
      <c r="E114" s="76">
        <v>210</v>
      </c>
      <c r="F114" s="88">
        <f t="shared" si="3"/>
        <v>2021.8974237440234</v>
      </c>
    </row>
    <row r="115" spans="2:6" ht="15.75" customHeight="1" x14ac:dyDescent="0.3">
      <c r="B115" s="112" t="s">
        <v>930</v>
      </c>
      <c r="C115" s="110" t="s">
        <v>901</v>
      </c>
      <c r="D115" s="76" t="s">
        <v>931</v>
      </c>
      <c r="E115" s="76">
        <v>230</v>
      </c>
      <c r="F115" s="88">
        <f t="shared" si="3"/>
        <v>2382.2284883043039</v>
      </c>
    </row>
    <row r="116" spans="2:6" ht="15.75" customHeight="1" x14ac:dyDescent="0.3">
      <c r="B116" s="112" t="s">
        <v>929</v>
      </c>
      <c r="C116" s="110" t="s">
        <v>901</v>
      </c>
      <c r="D116" s="76" t="s">
        <v>932</v>
      </c>
      <c r="E116" s="76">
        <v>230</v>
      </c>
      <c r="F116" s="88">
        <f t="shared" si="3"/>
        <v>2382.2284883043039</v>
      </c>
    </row>
    <row r="117" spans="2:6" ht="15.75" customHeight="1" x14ac:dyDescent="0.3">
      <c r="B117" s="112" t="s">
        <v>933</v>
      </c>
      <c r="C117" s="110" t="s">
        <v>901</v>
      </c>
      <c r="D117" s="76" t="s">
        <v>932</v>
      </c>
      <c r="E117" s="76">
        <v>230</v>
      </c>
      <c r="F117" s="88">
        <f t="shared" si="3"/>
        <v>2382.2284883043039</v>
      </c>
    </row>
    <row r="118" spans="2:6" ht="15.75" customHeight="1" x14ac:dyDescent="0.3">
      <c r="B118" s="111" t="s">
        <v>934</v>
      </c>
      <c r="C118" s="110" t="s">
        <v>901</v>
      </c>
      <c r="D118" s="76" t="s">
        <v>935</v>
      </c>
      <c r="E118" s="76">
        <v>250</v>
      </c>
      <c r="F118" s="88">
        <f t="shared" si="3"/>
        <v>2806.7757067418265</v>
      </c>
    </row>
    <row r="119" spans="2:6" ht="15.75" customHeight="1" x14ac:dyDescent="0.3">
      <c r="B119" s="111" t="s">
        <v>936</v>
      </c>
      <c r="C119" s="110" t="s">
        <v>901</v>
      </c>
      <c r="D119" s="76" t="s">
        <v>935</v>
      </c>
      <c r="E119" s="76">
        <v>250</v>
      </c>
      <c r="F119" s="88">
        <f t="shared" si="3"/>
        <v>2806.7757067418265</v>
      </c>
    </row>
    <row r="120" spans="2:6" ht="15.75" customHeight="1" x14ac:dyDescent="0.3">
      <c r="B120" s="110" t="s">
        <v>937</v>
      </c>
      <c r="C120" s="110" t="s">
        <v>901</v>
      </c>
      <c r="D120" s="76" t="s">
        <v>938</v>
      </c>
      <c r="E120" s="76">
        <v>270</v>
      </c>
      <c r="F120" s="88">
        <f t="shared" si="3"/>
        <v>3306.9833169377112</v>
      </c>
    </row>
    <row r="121" spans="2:6" ht="15.75" customHeight="1" x14ac:dyDescent="0.3"/>
    <row r="122" spans="2:6" ht="15.75" customHeight="1" x14ac:dyDescent="0.3"/>
    <row r="123" spans="2:6" ht="15.75" customHeight="1" x14ac:dyDescent="0.3"/>
    <row r="124" spans="2:6" ht="15.75" customHeight="1" x14ac:dyDescent="0.3"/>
    <row r="125" spans="2:6" ht="15.75" customHeight="1" x14ac:dyDescent="0.3"/>
    <row r="126" spans="2:6" ht="15.75" customHeight="1" x14ac:dyDescent="0.3"/>
    <row r="127" spans="2:6" ht="15.75" customHeight="1" x14ac:dyDescent="0.3"/>
    <row r="128" spans="2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N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3" spans="3:14" ht="43.2" x14ac:dyDescent="0.3">
      <c r="C3" s="2" t="s">
        <v>126</v>
      </c>
      <c r="D3" s="114" t="s">
        <v>939</v>
      </c>
      <c r="E3" s="174" t="s">
        <v>940</v>
      </c>
      <c r="F3" s="175"/>
      <c r="G3" s="171"/>
      <c r="H3" s="2" t="s">
        <v>941</v>
      </c>
      <c r="I3" s="2" t="s">
        <v>942</v>
      </c>
      <c r="J3" s="2" t="s">
        <v>943</v>
      </c>
      <c r="K3" s="2" t="s">
        <v>944</v>
      </c>
      <c r="L3" s="2" t="s">
        <v>945</v>
      </c>
      <c r="M3" s="2" t="s">
        <v>946</v>
      </c>
      <c r="N3" s="2" t="s">
        <v>947</v>
      </c>
    </row>
    <row r="4" spans="3:14" ht="14.4" x14ac:dyDescent="0.3">
      <c r="C4" s="15">
        <v>1</v>
      </c>
      <c r="D4" s="15" t="s">
        <v>948</v>
      </c>
      <c r="E4" s="40" t="s">
        <v>5</v>
      </c>
      <c r="F4" s="40" t="s">
        <v>6</v>
      </c>
      <c r="G4" s="40" t="s">
        <v>135</v>
      </c>
      <c r="H4" s="40" t="s">
        <v>949</v>
      </c>
      <c r="I4" s="115">
        <v>35</v>
      </c>
      <c r="J4" s="116">
        <v>5</v>
      </c>
      <c r="K4" s="42">
        <v>6</v>
      </c>
      <c r="L4" s="42">
        <v>1</v>
      </c>
      <c r="M4" s="42">
        <v>2</v>
      </c>
      <c r="N4" s="42" t="s">
        <v>135</v>
      </c>
    </row>
    <row r="5" spans="3:14" ht="14.4" x14ac:dyDescent="0.3">
      <c r="C5" s="15">
        <v>2</v>
      </c>
      <c r="D5" s="15" t="s">
        <v>950</v>
      </c>
      <c r="E5" s="40" t="s">
        <v>3</v>
      </c>
      <c r="F5" s="40" t="s">
        <v>185</v>
      </c>
      <c r="G5" s="40" t="s">
        <v>5</v>
      </c>
      <c r="H5" s="40" t="s">
        <v>949</v>
      </c>
      <c r="I5" s="115">
        <v>25</v>
      </c>
      <c r="J5" s="116">
        <v>7</v>
      </c>
      <c r="K5" s="42">
        <v>8.4</v>
      </c>
      <c r="L5" s="42">
        <v>3.85</v>
      </c>
      <c r="M5" s="42">
        <v>2</v>
      </c>
      <c r="N5" s="42" t="s">
        <v>135</v>
      </c>
    </row>
    <row r="6" spans="3:14" ht="14.4" x14ac:dyDescent="0.3">
      <c r="C6" s="15">
        <v>3</v>
      </c>
      <c r="D6" s="15" t="s">
        <v>951</v>
      </c>
      <c r="E6" s="40" t="s">
        <v>2</v>
      </c>
      <c r="F6" s="40" t="s">
        <v>3</v>
      </c>
      <c r="G6" s="40" t="s">
        <v>185</v>
      </c>
      <c r="H6" s="40" t="s">
        <v>949</v>
      </c>
      <c r="I6" s="115">
        <v>45</v>
      </c>
      <c r="J6" s="116">
        <v>10</v>
      </c>
      <c r="K6" s="42">
        <v>8.8000001907348597</v>
      </c>
      <c r="L6" s="42">
        <v>3.85</v>
      </c>
      <c r="M6" s="42">
        <v>3</v>
      </c>
      <c r="N6" s="42" t="s">
        <v>135</v>
      </c>
    </row>
    <row r="7" spans="3:14" ht="14.4" x14ac:dyDescent="0.3">
      <c r="C7" s="15">
        <v>4</v>
      </c>
      <c r="D7" s="15" t="s">
        <v>948</v>
      </c>
      <c r="E7" s="40" t="s">
        <v>3</v>
      </c>
      <c r="F7" s="40" t="s">
        <v>185</v>
      </c>
      <c r="G7" s="40" t="s">
        <v>135</v>
      </c>
      <c r="H7" s="40" t="s">
        <v>952</v>
      </c>
      <c r="I7" s="115">
        <v>30</v>
      </c>
      <c r="J7" s="116">
        <v>9</v>
      </c>
      <c r="K7" s="42">
        <v>7.7</v>
      </c>
      <c r="L7" s="42">
        <v>2.0999999046325599</v>
      </c>
      <c r="M7" s="42">
        <v>3</v>
      </c>
      <c r="N7" s="42" t="s">
        <v>135</v>
      </c>
    </row>
    <row r="8" spans="3:14" ht="14.4" x14ac:dyDescent="0.3">
      <c r="C8" s="15">
        <v>5</v>
      </c>
      <c r="D8" s="15" t="s">
        <v>951</v>
      </c>
      <c r="E8" s="40" t="s">
        <v>2</v>
      </c>
      <c r="F8" s="40" t="s">
        <v>3</v>
      </c>
      <c r="G8" s="40" t="s">
        <v>135</v>
      </c>
      <c r="H8" s="40" t="s">
        <v>952</v>
      </c>
      <c r="I8" s="115">
        <v>45</v>
      </c>
      <c r="J8" s="116">
        <v>9</v>
      </c>
      <c r="K8" s="42">
        <v>8.4</v>
      </c>
      <c r="L8" s="42">
        <v>3.85</v>
      </c>
      <c r="M8" s="42">
        <v>3</v>
      </c>
      <c r="N8" s="42" t="s">
        <v>135</v>
      </c>
    </row>
    <row r="9" spans="3:14" ht="14.4" x14ac:dyDescent="0.3">
      <c r="C9" s="15">
        <v>6</v>
      </c>
      <c r="D9" s="15" t="s">
        <v>950</v>
      </c>
      <c r="E9" s="40" t="s">
        <v>2</v>
      </c>
      <c r="F9" s="40" t="s">
        <v>3</v>
      </c>
      <c r="G9" s="40" t="s">
        <v>135</v>
      </c>
      <c r="H9" s="40" t="s">
        <v>953</v>
      </c>
      <c r="I9" s="115">
        <v>40</v>
      </c>
      <c r="J9" s="116">
        <v>10</v>
      </c>
      <c r="K9" s="42">
        <v>8.4</v>
      </c>
      <c r="L9" s="42">
        <v>3.85</v>
      </c>
      <c r="M9" s="42">
        <v>3</v>
      </c>
      <c r="N9" s="42" t="s">
        <v>135</v>
      </c>
    </row>
    <row r="10" spans="3:14" ht="14.4" x14ac:dyDescent="0.3">
      <c r="C10" s="15">
        <v>7</v>
      </c>
      <c r="D10" s="15" t="s">
        <v>948</v>
      </c>
      <c r="E10" s="40" t="s">
        <v>185</v>
      </c>
      <c r="F10" s="40" t="s">
        <v>5</v>
      </c>
      <c r="G10" s="40" t="s">
        <v>6</v>
      </c>
      <c r="H10" s="40" t="s">
        <v>610</v>
      </c>
      <c r="I10" s="115">
        <v>25</v>
      </c>
      <c r="J10" s="116">
        <v>4</v>
      </c>
      <c r="K10" s="42">
        <v>7</v>
      </c>
      <c r="L10" s="42">
        <v>1.8</v>
      </c>
      <c r="M10" s="42">
        <v>1</v>
      </c>
      <c r="N10" s="42">
        <v>0.30000001192092801</v>
      </c>
    </row>
    <row r="11" spans="3:14" ht="14.4" x14ac:dyDescent="0.3">
      <c r="C11" s="15">
        <v>8</v>
      </c>
      <c r="D11" s="15" t="s">
        <v>950</v>
      </c>
      <c r="E11" s="40" t="s">
        <v>3</v>
      </c>
      <c r="F11" s="40" t="s">
        <v>185</v>
      </c>
      <c r="G11" s="40" t="s">
        <v>135</v>
      </c>
      <c r="H11" s="40" t="s">
        <v>610</v>
      </c>
      <c r="I11" s="115">
        <v>40</v>
      </c>
      <c r="J11" s="116">
        <v>6</v>
      </c>
      <c r="K11" s="42">
        <v>12</v>
      </c>
      <c r="L11" s="42">
        <v>0.5</v>
      </c>
      <c r="M11" s="42">
        <v>2</v>
      </c>
      <c r="N11" s="42">
        <v>1</v>
      </c>
    </row>
    <row r="12" spans="3:14" ht="14.4" x14ac:dyDescent="0.3">
      <c r="C12" s="15">
        <v>9</v>
      </c>
      <c r="D12" s="15" t="s">
        <v>951</v>
      </c>
      <c r="E12" s="40" t="s">
        <v>2</v>
      </c>
      <c r="F12" s="40" t="s">
        <v>3</v>
      </c>
      <c r="G12" s="40" t="s">
        <v>135</v>
      </c>
      <c r="H12" s="40" t="s">
        <v>610</v>
      </c>
      <c r="I12" s="115">
        <v>45</v>
      </c>
      <c r="J12" s="116">
        <v>13</v>
      </c>
      <c r="K12" s="42">
        <v>20</v>
      </c>
      <c r="L12" s="42">
        <v>0.5</v>
      </c>
      <c r="M12" s="42">
        <v>4</v>
      </c>
      <c r="N12" s="42">
        <v>2</v>
      </c>
    </row>
    <row r="13" spans="3:14" ht="14.4" x14ac:dyDescent="0.3">
      <c r="C13" s="15">
        <v>10</v>
      </c>
      <c r="D13" s="15" t="s">
        <v>950</v>
      </c>
      <c r="E13" s="40" t="s">
        <v>5</v>
      </c>
      <c r="F13" s="40" t="s">
        <v>6</v>
      </c>
      <c r="G13" s="40" t="s">
        <v>135</v>
      </c>
      <c r="H13" s="40" t="s">
        <v>954</v>
      </c>
      <c r="I13" s="115">
        <v>40</v>
      </c>
      <c r="J13" s="116">
        <v>6.4000000953674299</v>
      </c>
      <c r="K13" s="42">
        <v>6</v>
      </c>
      <c r="L13" s="42">
        <v>1</v>
      </c>
      <c r="M13" s="42">
        <v>2</v>
      </c>
      <c r="N13" s="42">
        <v>1</v>
      </c>
    </row>
    <row r="14" spans="3:14" ht="14.4" x14ac:dyDescent="0.3">
      <c r="C14" s="15">
        <v>11</v>
      </c>
      <c r="D14" s="15" t="s">
        <v>950</v>
      </c>
      <c r="E14" s="40" t="s">
        <v>185</v>
      </c>
      <c r="F14" s="40" t="s">
        <v>5</v>
      </c>
      <c r="G14" s="40" t="s">
        <v>135</v>
      </c>
      <c r="H14" s="40" t="s">
        <v>955</v>
      </c>
      <c r="I14" s="115">
        <v>40</v>
      </c>
      <c r="J14" s="116">
        <v>7</v>
      </c>
      <c r="K14" s="42">
        <v>8.3000000000000007</v>
      </c>
      <c r="L14" s="42">
        <v>3</v>
      </c>
      <c r="M14" s="42">
        <v>2</v>
      </c>
      <c r="N14" s="42">
        <v>2</v>
      </c>
    </row>
    <row r="15" spans="3:14" ht="14.4" x14ac:dyDescent="0.3">
      <c r="C15" s="15">
        <v>12</v>
      </c>
      <c r="D15" s="15" t="s">
        <v>948</v>
      </c>
      <c r="E15" s="40" t="s">
        <v>185</v>
      </c>
      <c r="F15" s="40" t="s">
        <v>5</v>
      </c>
      <c r="G15" s="40" t="s">
        <v>6</v>
      </c>
      <c r="H15" s="40" t="s">
        <v>956</v>
      </c>
      <c r="I15" s="115">
        <v>30</v>
      </c>
      <c r="J15" s="116">
        <v>6.8000001907348597</v>
      </c>
      <c r="K15" s="42">
        <v>7.5</v>
      </c>
      <c r="L15" s="42">
        <v>1</v>
      </c>
      <c r="M15" s="42">
        <v>2</v>
      </c>
      <c r="N15" s="42">
        <v>1</v>
      </c>
    </row>
    <row r="16" spans="3:14" ht="14.4" x14ac:dyDescent="0.3">
      <c r="C16" s="15">
        <v>13</v>
      </c>
      <c r="D16" s="15" t="s">
        <v>950</v>
      </c>
      <c r="E16" s="40" t="s">
        <v>3</v>
      </c>
      <c r="F16" s="40" t="s">
        <v>185</v>
      </c>
      <c r="G16" s="40" t="s">
        <v>135</v>
      </c>
      <c r="H16" s="40" t="s">
        <v>956</v>
      </c>
      <c r="I16" s="115">
        <v>35</v>
      </c>
      <c r="J16" s="116">
        <v>9</v>
      </c>
      <c r="K16" s="42">
        <v>7.5</v>
      </c>
      <c r="L16" s="42">
        <v>2.7999999523162802</v>
      </c>
      <c r="M16" s="42">
        <v>3</v>
      </c>
      <c r="N16" s="42">
        <v>2.4000000953674299</v>
      </c>
    </row>
    <row r="17" spans="3:14" ht="14.4" x14ac:dyDescent="0.3">
      <c r="C17" s="15">
        <v>14</v>
      </c>
      <c r="D17" s="15" t="s">
        <v>951</v>
      </c>
      <c r="E17" s="40" t="s">
        <v>2</v>
      </c>
      <c r="F17" s="40" t="s">
        <v>3</v>
      </c>
      <c r="G17" s="40" t="s">
        <v>185</v>
      </c>
      <c r="H17" s="40" t="s">
        <v>956</v>
      </c>
      <c r="I17" s="115">
        <v>40</v>
      </c>
      <c r="J17" s="116">
        <v>10</v>
      </c>
      <c r="K17" s="42">
        <v>8.4</v>
      </c>
      <c r="L17" s="42">
        <v>3.85</v>
      </c>
      <c r="M17" s="42">
        <v>3</v>
      </c>
      <c r="N17" s="42">
        <v>9.5</v>
      </c>
    </row>
    <row r="21" spans="3:14" ht="15.75" customHeight="1" x14ac:dyDescent="0.3"/>
    <row r="22" spans="3:14" ht="15.75" customHeight="1" x14ac:dyDescent="0.3"/>
    <row r="23" spans="3:14" ht="15.75" customHeight="1" x14ac:dyDescent="0.3"/>
    <row r="24" spans="3:14" ht="15.75" customHeight="1" x14ac:dyDescent="0.3"/>
    <row r="25" spans="3:14" ht="15.75" customHeight="1" x14ac:dyDescent="0.3"/>
    <row r="26" spans="3:14" ht="15.75" customHeight="1" x14ac:dyDescent="0.3"/>
    <row r="27" spans="3:14" ht="15.75" customHeight="1" x14ac:dyDescent="0.3"/>
    <row r="28" spans="3:14" ht="15.75" customHeight="1" x14ac:dyDescent="0.3"/>
    <row r="29" spans="3:14" ht="15.75" customHeight="1" x14ac:dyDescent="0.3"/>
    <row r="30" spans="3:14" ht="15.75" customHeight="1" x14ac:dyDescent="0.3"/>
    <row r="31" spans="3:14" ht="15.75" customHeight="1" x14ac:dyDescent="0.3"/>
    <row r="32" spans="3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E3:G3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1000"/>
  <sheetViews>
    <sheetView topLeftCell="A20" workbookViewId="0"/>
  </sheetViews>
  <sheetFormatPr defaultColWidth="14.44140625" defaultRowHeight="15" customHeight="1" x14ac:dyDescent="0.3"/>
  <cols>
    <col min="1" max="1" width="5.6640625" customWidth="1"/>
    <col min="2" max="2" width="10.6640625" customWidth="1"/>
    <col min="3" max="3" width="14.6640625" customWidth="1"/>
    <col min="4" max="4" width="13.6640625" customWidth="1"/>
    <col min="5" max="5" width="14.6640625" customWidth="1"/>
    <col min="6" max="6" width="13.6640625" customWidth="1"/>
    <col min="7" max="7" width="8.6640625" customWidth="1"/>
    <col min="8" max="8" width="5.6640625" customWidth="1"/>
    <col min="9" max="9" width="10.6640625" customWidth="1"/>
    <col min="10" max="10" width="14.6640625" customWidth="1"/>
    <col min="11" max="11" width="13.6640625" customWidth="1"/>
    <col min="12" max="12" width="14.6640625" customWidth="1"/>
    <col min="13" max="13" width="13.6640625" customWidth="1"/>
    <col min="14" max="14" width="14.6640625" customWidth="1"/>
    <col min="15" max="17" width="8.6640625" customWidth="1"/>
  </cols>
  <sheetData>
    <row r="1" spans="1:16" ht="7.5" customHeight="1" x14ac:dyDescent="0.3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6" ht="14.4" x14ac:dyDescent="0.3">
      <c r="A2" s="117"/>
      <c r="B2" s="178" t="s">
        <v>957</v>
      </c>
      <c r="C2" s="175"/>
      <c r="D2" s="175"/>
      <c r="E2" s="171"/>
      <c r="H2" s="117"/>
      <c r="I2" s="179" t="s">
        <v>958</v>
      </c>
      <c r="J2" s="180"/>
      <c r="K2" s="180"/>
      <c r="L2" s="180"/>
      <c r="M2" s="180"/>
      <c r="N2" s="180"/>
      <c r="O2" s="180"/>
      <c r="P2" s="181"/>
    </row>
    <row r="3" spans="1:16" ht="57.6" x14ac:dyDescent="0.3">
      <c r="A3" s="118"/>
      <c r="B3" s="119" t="s">
        <v>959</v>
      </c>
      <c r="C3" s="119" t="s">
        <v>960</v>
      </c>
      <c r="D3" s="119" t="s">
        <v>92</v>
      </c>
      <c r="E3" s="119" t="s">
        <v>961</v>
      </c>
      <c r="H3" s="118"/>
      <c r="I3" s="119" t="s">
        <v>959</v>
      </c>
      <c r="J3" s="119" t="s">
        <v>960</v>
      </c>
      <c r="K3" s="119" t="s">
        <v>962</v>
      </c>
      <c r="L3" s="119" t="s">
        <v>963</v>
      </c>
      <c r="M3" s="119" t="s">
        <v>964</v>
      </c>
      <c r="N3" s="119" t="s">
        <v>965</v>
      </c>
      <c r="O3" s="119" t="s">
        <v>966</v>
      </c>
      <c r="P3" s="119" t="s">
        <v>967</v>
      </c>
    </row>
    <row r="4" spans="1:16" ht="14.4" x14ac:dyDescent="0.3">
      <c r="A4" s="117"/>
      <c r="B4" s="15" t="s">
        <v>968</v>
      </c>
      <c r="C4" s="40">
        <v>20</v>
      </c>
      <c r="D4" s="42">
        <v>4</v>
      </c>
      <c r="E4" s="42">
        <v>6</v>
      </c>
      <c r="H4" s="117"/>
      <c r="I4" s="15" t="s">
        <v>608</v>
      </c>
      <c r="J4" s="40">
        <v>50</v>
      </c>
      <c r="K4" s="40" t="s">
        <v>135</v>
      </c>
      <c r="L4" s="42" t="s">
        <v>135</v>
      </c>
      <c r="M4" s="40">
        <v>0.38</v>
      </c>
      <c r="N4" s="42" t="s">
        <v>135</v>
      </c>
      <c r="O4" s="42">
        <v>14</v>
      </c>
      <c r="P4" s="42" t="s">
        <v>135</v>
      </c>
    </row>
    <row r="5" spans="1:16" ht="14.4" x14ac:dyDescent="0.3">
      <c r="A5" s="117"/>
      <c r="B5" s="15" t="s">
        <v>969</v>
      </c>
      <c r="C5" s="40">
        <v>15</v>
      </c>
      <c r="D5" s="42">
        <v>3</v>
      </c>
      <c r="E5" s="42">
        <v>5</v>
      </c>
      <c r="H5" s="117"/>
      <c r="I5" s="15" t="s">
        <v>199</v>
      </c>
      <c r="J5" s="40">
        <v>30</v>
      </c>
      <c r="K5" s="40" t="s">
        <v>135</v>
      </c>
      <c r="L5" s="42" t="s">
        <v>135</v>
      </c>
      <c r="M5" s="40">
        <v>0.38</v>
      </c>
      <c r="N5" s="42" t="s">
        <v>135</v>
      </c>
      <c r="O5" s="42">
        <v>14</v>
      </c>
      <c r="P5" s="42" t="s">
        <v>135</v>
      </c>
    </row>
    <row r="6" spans="1:16" ht="14.4" x14ac:dyDescent="0.3">
      <c r="A6" s="117"/>
      <c r="B6" s="15" t="s">
        <v>295</v>
      </c>
      <c r="C6" s="40">
        <v>10</v>
      </c>
      <c r="D6" s="42">
        <v>2</v>
      </c>
      <c r="E6" s="42">
        <v>3</v>
      </c>
      <c r="H6" s="117"/>
      <c r="I6" s="15" t="s">
        <v>319</v>
      </c>
      <c r="J6" s="40">
        <v>20</v>
      </c>
      <c r="K6" s="40" t="s">
        <v>135</v>
      </c>
      <c r="L6" s="42" t="s">
        <v>135</v>
      </c>
      <c r="M6" s="40">
        <v>0.28000000000000003</v>
      </c>
      <c r="N6" s="42" t="s">
        <v>135</v>
      </c>
      <c r="O6" s="42">
        <v>14</v>
      </c>
      <c r="P6" s="42" t="s">
        <v>135</v>
      </c>
    </row>
    <row r="7" spans="1:16" ht="14.4" x14ac:dyDescent="0.3">
      <c r="A7" s="117"/>
      <c r="B7" s="15" t="s">
        <v>286</v>
      </c>
      <c r="C7" s="40">
        <v>7.5</v>
      </c>
      <c r="D7" s="42">
        <v>1.5</v>
      </c>
      <c r="E7" s="42">
        <v>2.5</v>
      </c>
      <c r="H7" s="117"/>
      <c r="I7" s="15" t="s">
        <v>193</v>
      </c>
      <c r="J7" s="40">
        <v>15</v>
      </c>
      <c r="K7" s="40" t="s">
        <v>135</v>
      </c>
      <c r="L7" s="42" t="s">
        <v>135</v>
      </c>
      <c r="M7" s="40">
        <v>0.18</v>
      </c>
      <c r="N7" s="42" t="s">
        <v>135</v>
      </c>
      <c r="O7" s="42">
        <v>15</v>
      </c>
      <c r="P7" s="42" t="s">
        <v>135</v>
      </c>
    </row>
    <row r="8" spans="1:16" ht="14.4" x14ac:dyDescent="0.3">
      <c r="A8" s="117"/>
      <c r="B8" s="15" t="s">
        <v>167</v>
      </c>
      <c r="C8" s="40">
        <v>5</v>
      </c>
      <c r="D8" s="42">
        <v>1</v>
      </c>
      <c r="E8" s="42">
        <v>1.5</v>
      </c>
      <c r="H8" s="117"/>
      <c r="I8" s="15" t="s">
        <v>154</v>
      </c>
      <c r="J8" s="40">
        <v>10</v>
      </c>
      <c r="K8" s="40" t="s">
        <v>135</v>
      </c>
      <c r="L8" s="42" t="s">
        <v>135</v>
      </c>
      <c r="M8" s="40">
        <v>0.18</v>
      </c>
      <c r="N8" s="42" t="s">
        <v>135</v>
      </c>
      <c r="O8" s="42">
        <v>16</v>
      </c>
      <c r="P8" s="42" t="s">
        <v>135</v>
      </c>
    </row>
    <row r="9" spans="1:16" ht="14.4" x14ac:dyDescent="0.3">
      <c r="A9" s="117"/>
      <c r="B9" s="15" t="s">
        <v>136</v>
      </c>
      <c r="C9" s="40">
        <v>3</v>
      </c>
      <c r="D9" s="42">
        <v>0.6</v>
      </c>
      <c r="E9" s="42">
        <v>1</v>
      </c>
      <c r="H9" s="117"/>
      <c r="I9" s="15" t="s">
        <v>134</v>
      </c>
      <c r="J9" s="40">
        <v>7.5</v>
      </c>
      <c r="K9" s="40" t="s">
        <v>135</v>
      </c>
      <c r="L9" s="42" t="s">
        <v>135</v>
      </c>
      <c r="M9" s="40">
        <v>0.18</v>
      </c>
      <c r="N9" s="42" t="s">
        <v>135</v>
      </c>
      <c r="O9" s="42">
        <v>16</v>
      </c>
      <c r="P9" s="42" t="s">
        <v>135</v>
      </c>
    </row>
    <row r="10" spans="1:16" ht="14.4" x14ac:dyDescent="0.3">
      <c r="A10" s="117"/>
      <c r="B10" s="182" t="s">
        <v>970</v>
      </c>
      <c r="C10" s="175"/>
      <c r="D10" s="175"/>
      <c r="E10" s="171"/>
      <c r="H10" s="117"/>
      <c r="I10" s="15" t="s">
        <v>135</v>
      </c>
      <c r="J10" s="40" t="s">
        <v>135</v>
      </c>
      <c r="K10" s="40" t="s">
        <v>135</v>
      </c>
      <c r="L10" s="42" t="s">
        <v>135</v>
      </c>
      <c r="M10" s="42" t="s">
        <v>135</v>
      </c>
      <c r="N10" s="42" t="s">
        <v>135</v>
      </c>
      <c r="O10" s="42" t="s">
        <v>135</v>
      </c>
      <c r="P10" s="42" t="s">
        <v>135</v>
      </c>
    </row>
    <row r="11" spans="1:16" ht="14.4" x14ac:dyDescent="0.3">
      <c r="A11" s="117"/>
      <c r="H11" s="117"/>
      <c r="I11" s="178" t="s">
        <v>971</v>
      </c>
      <c r="J11" s="175"/>
      <c r="K11" s="175"/>
      <c r="L11" s="175"/>
      <c r="M11" s="175"/>
      <c r="N11" s="175"/>
      <c r="O11" s="175"/>
      <c r="P11" s="171"/>
    </row>
    <row r="12" spans="1:16" ht="57.6" x14ac:dyDescent="0.3">
      <c r="A12" s="117"/>
      <c r="B12" s="117"/>
      <c r="C12" s="117"/>
      <c r="D12" s="117"/>
      <c r="E12" s="120"/>
      <c r="F12" s="120"/>
      <c r="G12" s="120"/>
      <c r="H12" s="117"/>
      <c r="I12" s="119" t="s">
        <v>959</v>
      </c>
      <c r="J12" s="119" t="s">
        <v>960</v>
      </c>
      <c r="K12" s="119" t="s">
        <v>962</v>
      </c>
      <c r="L12" s="119" t="s">
        <v>963</v>
      </c>
      <c r="M12" s="119" t="s">
        <v>964</v>
      </c>
      <c r="N12" s="119" t="s">
        <v>965</v>
      </c>
      <c r="O12" s="119" t="s">
        <v>966</v>
      </c>
      <c r="P12" s="119" t="s">
        <v>967</v>
      </c>
    </row>
    <row r="13" spans="1:16" ht="14.4" x14ac:dyDescent="0.3">
      <c r="A13" s="117"/>
      <c r="H13" s="117"/>
      <c r="I13" s="15" t="s">
        <v>135</v>
      </c>
      <c r="J13" s="40" t="s">
        <v>135</v>
      </c>
      <c r="K13" s="40" t="s">
        <v>135</v>
      </c>
      <c r="L13" s="42" t="s">
        <v>135</v>
      </c>
      <c r="M13" s="42" t="s">
        <v>135</v>
      </c>
      <c r="N13" s="42" t="s">
        <v>135</v>
      </c>
      <c r="O13" s="42" t="s">
        <v>135</v>
      </c>
      <c r="P13" s="42" t="s">
        <v>135</v>
      </c>
    </row>
    <row r="14" spans="1:16" ht="14.4" x14ac:dyDescent="0.3">
      <c r="A14" s="117"/>
      <c r="H14" s="117"/>
      <c r="I14" s="15" t="s">
        <v>972</v>
      </c>
      <c r="J14" s="40" t="s">
        <v>135</v>
      </c>
      <c r="K14" s="40" t="s">
        <v>135</v>
      </c>
      <c r="L14" s="42">
        <v>2</v>
      </c>
      <c r="M14" s="42">
        <v>0.4</v>
      </c>
      <c r="N14" s="42">
        <v>0.65</v>
      </c>
      <c r="O14" s="42">
        <v>14</v>
      </c>
      <c r="P14" s="42">
        <v>0.45</v>
      </c>
    </row>
    <row r="15" spans="1:16" ht="14.4" x14ac:dyDescent="0.3">
      <c r="A15" s="117"/>
      <c r="H15" s="117"/>
      <c r="I15" s="15" t="s">
        <v>973</v>
      </c>
      <c r="J15" s="40" t="s">
        <v>135</v>
      </c>
      <c r="K15" s="40" t="s">
        <v>135</v>
      </c>
      <c r="L15" s="42">
        <v>1.5</v>
      </c>
      <c r="M15" s="42">
        <v>0.4</v>
      </c>
      <c r="N15" s="42">
        <v>0.65</v>
      </c>
      <c r="O15" s="42">
        <v>14</v>
      </c>
      <c r="P15" s="42">
        <v>0.45</v>
      </c>
    </row>
    <row r="16" spans="1:16" ht="14.4" x14ac:dyDescent="0.3">
      <c r="A16" s="117"/>
      <c r="H16" s="117"/>
      <c r="I16" s="15" t="s">
        <v>974</v>
      </c>
      <c r="J16" s="40" t="s">
        <v>135</v>
      </c>
      <c r="K16" s="40" t="s">
        <v>135</v>
      </c>
      <c r="L16" s="42">
        <v>1</v>
      </c>
      <c r="M16" s="42">
        <v>0.4</v>
      </c>
      <c r="N16" s="42">
        <v>0.6</v>
      </c>
      <c r="O16" s="42">
        <v>15</v>
      </c>
      <c r="P16" s="42">
        <v>0.45</v>
      </c>
    </row>
    <row r="17" spans="1:16" ht="14.4" x14ac:dyDescent="0.3">
      <c r="A17" s="117"/>
      <c r="H17" s="117"/>
      <c r="I17" s="15" t="s">
        <v>975</v>
      </c>
      <c r="J17" s="40" t="s">
        <v>135</v>
      </c>
      <c r="K17" s="40" t="s">
        <v>135</v>
      </c>
      <c r="L17" s="42">
        <v>0.75</v>
      </c>
      <c r="M17" s="42">
        <v>0.4</v>
      </c>
      <c r="N17" s="42">
        <v>0.6</v>
      </c>
      <c r="O17" s="42">
        <v>16</v>
      </c>
      <c r="P17" s="42">
        <v>0.45</v>
      </c>
    </row>
    <row r="18" spans="1:16" ht="14.4" x14ac:dyDescent="0.3">
      <c r="A18" s="117"/>
      <c r="H18" s="117"/>
      <c r="I18" s="15" t="s">
        <v>976</v>
      </c>
      <c r="J18" s="40" t="s">
        <v>135</v>
      </c>
      <c r="K18" s="40" t="s">
        <v>135</v>
      </c>
      <c r="L18" s="42">
        <v>0.5</v>
      </c>
      <c r="M18" s="42">
        <v>0.35</v>
      </c>
      <c r="N18" s="42">
        <v>0.35</v>
      </c>
      <c r="O18" s="42">
        <v>16</v>
      </c>
      <c r="P18" s="42">
        <v>0.45</v>
      </c>
    </row>
    <row r="19" spans="1:16" ht="14.4" x14ac:dyDescent="0.3">
      <c r="A19" s="117"/>
      <c r="H19" s="117"/>
      <c r="I19" s="15" t="s">
        <v>609</v>
      </c>
      <c r="J19" s="40" t="s">
        <v>135</v>
      </c>
      <c r="K19" s="40" t="s">
        <v>135</v>
      </c>
      <c r="L19" s="42">
        <v>0.3</v>
      </c>
      <c r="M19" s="42">
        <v>0.35</v>
      </c>
      <c r="N19" s="42">
        <v>0.35</v>
      </c>
      <c r="O19" s="42">
        <v>16</v>
      </c>
      <c r="P19" s="42">
        <v>0.45</v>
      </c>
    </row>
    <row r="20" spans="1:16" ht="14.4" x14ac:dyDescent="0.3">
      <c r="A20" s="117"/>
      <c r="H20" s="117"/>
      <c r="I20" s="121" t="s">
        <v>977</v>
      </c>
      <c r="J20" s="43">
        <v>7.0000000000000007E-2</v>
      </c>
      <c r="K20" s="40" t="s">
        <v>978</v>
      </c>
      <c r="L20" s="120"/>
      <c r="M20" s="120"/>
      <c r="N20" s="120"/>
      <c r="O20" s="120"/>
      <c r="P20" s="120"/>
    </row>
    <row r="21" spans="1:16" ht="15.75" customHeight="1" x14ac:dyDescent="0.3">
      <c r="A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</row>
    <row r="22" spans="1:16" ht="57.6" x14ac:dyDescent="0.3">
      <c r="A22" s="117"/>
      <c r="B22" s="122"/>
      <c r="C22" s="122"/>
      <c r="D22" s="122"/>
      <c r="E22" s="122"/>
      <c r="F22" s="117"/>
      <c r="G22" s="117"/>
      <c r="H22" s="117"/>
      <c r="I22" s="119" t="s">
        <v>959</v>
      </c>
      <c r="J22" s="119" t="s">
        <v>960</v>
      </c>
      <c r="K22" s="119" t="s">
        <v>962</v>
      </c>
      <c r="L22" s="119" t="s">
        <v>963</v>
      </c>
      <c r="M22" s="119" t="s">
        <v>964</v>
      </c>
      <c r="N22" s="119" t="s">
        <v>965</v>
      </c>
      <c r="O22" s="119" t="s">
        <v>966</v>
      </c>
      <c r="P22" s="119" t="s">
        <v>967</v>
      </c>
    </row>
    <row r="23" spans="1:16" ht="41.25" customHeight="1" x14ac:dyDescent="0.3">
      <c r="A23" s="117"/>
      <c r="B23" s="117"/>
      <c r="C23" s="117"/>
      <c r="D23" s="117"/>
      <c r="E23" s="117"/>
      <c r="F23" s="117"/>
      <c r="G23" s="117"/>
      <c r="H23" s="117"/>
      <c r="I23" s="15" t="s">
        <v>968</v>
      </c>
      <c r="J23" s="40">
        <v>20</v>
      </c>
      <c r="K23" s="40" t="s">
        <v>135</v>
      </c>
      <c r="L23" s="42" t="s">
        <v>135</v>
      </c>
      <c r="M23" s="42" t="s">
        <v>135</v>
      </c>
      <c r="N23" s="42" t="s">
        <v>135</v>
      </c>
      <c r="O23" s="42" t="s">
        <v>135</v>
      </c>
      <c r="P23" s="42" t="s">
        <v>135</v>
      </c>
    </row>
    <row r="24" spans="1:16" ht="42.75" customHeight="1" x14ac:dyDescent="0.3">
      <c r="A24" s="117"/>
      <c r="B24" s="117"/>
      <c r="C24" s="117"/>
      <c r="D24" s="117"/>
      <c r="E24" s="117"/>
      <c r="F24" s="117"/>
      <c r="G24" s="117"/>
      <c r="H24" s="117"/>
      <c r="I24" s="15" t="s">
        <v>969</v>
      </c>
      <c r="J24" s="40">
        <v>15</v>
      </c>
      <c r="K24" s="40" t="s">
        <v>135</v>
      </c>
      <c r="L24" s="42" t="s">
        <v>135</v>
      </c>
      <c r="M24" s="42" t="s">
        <v>135</v>
      </c>
      <c r="N24" s="42" t="s">
        <v>135</v>
      </c>
      <c r="O24" s="42" t="s">
        <v>135</v>
      </c>
      <c r="P24" s="42" t="s">
        <v>135</v>
      </c>
    </row>
    <row r="25" spans="1:16" ht="15.75" customHeight="1" x14ac:dyDescent="0.3">
      <c r="A25" s="117"/>
      <c r="B25" s="117"/>
      <c r="C25" s="117"/>
      <c r="D25" s="117"/>
      <c r="E25" s="117"/>
      <c r="F25" s="117"/>
      <c r="G25" s="117"/>
      <c r="H25" s="117"/>
      <c r="I25" s="15" t="s">
        <v>295</v>
      </c>
      <c r="J25" s="40">
        <v>10</v>
      </c>
      <c r="K25" s="40" t="s">
        <v>135</v>
      </c>
      <c r="L25" s="42" t="s">
        <v>135</v>
      </c>
      <c r="M25" s="42" t="s">
        <v>135</v>
      </c>
      <c r="N25" s="42" t="s">
        <v>135</v>
      </c>
      <c r="O25" s="42" t="s">
        <v>135</v>
      </c>
      <c r="P25" s="42" t="s">
        <v>135</v>
      </c>
    </row>
    <row r="26" spans="1:16" ht="15.75" customHeight="1" x14ac:dyDescent="0.3">
      <c r="A26" s="117"/>
      <c r="B26" s="117"/>
      <c r="C26" s="117"/>
      <c r="D26" s="117"/>
      <c r="E26" s="117"/>
      <c r="F26" s="117"/>
      <c r="G26" s="117"/>
      <c r="H26" s="117"/>
      <c r="I26" s="15" t="s">
        <v>286</v>
      </c>
      <c r="J26" s="40">
        <v>7.5</v>
      </c>
      <c r="K26" s="40" t="s">
        <v>135</v>
      </c>
      <c r="L26" s="42" t="s">
        <v>135</v>
      </c>
      <c r="M26" s="42" t="s">
        <v>135</v>
      </c>
      <c r="N26" s="42" t="s">
        <v>135</v>
      </c>
      <c r="O26" s="42" t="s">
        <v>135</v>
      </c>
      <c r="P26" s="42" t="s">
        <v>135</v>
      </c>
    </row>
    <row r="27" spans="1:16" ht="15.75" customHeight="1" x14ac:dyDescent="0.3">
      <c r="A27" s="117"/>
      <c r="B27" s="117"/>
      <c r="C27" s="117"/>
      <c r="D27" s="117"/>
      <c r="E27" s="117"/>
      <c r="F27" s="117"/>
      <c r="G27" s="117"/>
      <c r="H27" s="117"/>
      <c r="I27" s="15" t="s">
        <v>167</v>
      </c>
      <c r="J27" s="40">
        <v>5</v>
      </c>
      <c r="K27" s="40" t="s">
        <v>135</v>
      </c>
      <c r="L27" s="42" t="s">
        <v>135</v>
      </c>
      <c r="M27" s="42" t="s">
        <v>135</v>
      </c>
      <c r="N27" s="42" t="s">
        <v>135</v>
      </c>
      <c r="O27" s="42" t="s">
        <v>135</v>
      </c>
      <c r="P27" s="42" t="s">
        <v>135</v>
      </c>
    </row>
    <row r="28" spans="1:16" ht="15.75" customHeight="1" x14ac:dyDescent="0.3">
      <c r="A28" s="117"/>
      <c r="B28" s="117"/>
      <c r="C28" s="117"/>
      <c r="D28" s="117"/>
      <c r="E28" s="117"/>
      <c r="F28" s="117"/>
      <c r="G28" s="117"/>
      <c r="H28" s="117"/>
      <c r="I28" s="15" t="s">
        <v>136</v>
      </c>
      <c r="J28" s="40">
        <v>3</v>
      </c>
      <c r="K28" s="40" t="s">
        <v>135</v>
      </c>
      <c r="L28" s="42" t="s">
        <v>135</v>
      </c>
      <c r="M28" s="42" t="s">
        <v>135</v>
      </c>
      <c r="N28" s="42" t="s">
        <v>135</v>
      </c>
      <c r="O28" s="42" t="s">
        <v>135</v>
      </c>
      <c r="P28" s="42" t="s">
        <v>135</v>
      </c>
    </row>
    <row r="29" spans="1:16" ht="15.75" customHeight="1" x14ac:dyDescent="0.3">
      <c r="A29" s="117"/>
      <c r="B29" s="117"/>
      <c r="C29" s="117"/>
      <c r="D29" s="117"/>
      <c r="E29" s="117"/>
      <c r="F29" s="117"/>
      <c r="G29" s="117"/>
      <c r="H29" s="117"/>
      <c r="I29" s="117"/>
      <c r="J29" s="40" t="s">
        <v>135</v>
      </c>
      <c r="K29" s="40" t="s">
        <v>135</v>
      </c>
      <c r="L29" s="42" t="s">
        <v>135</v>
      </c>
      <c r="M29" s="42" t="s">
        <v>135</v>
      </c>
      <c r="N29" s="42" t="s">
        <v>135</v>
      </c>
      <c r="O29" s="42" t="s">
        <v>135</v>
      </c>
      <c r="P29" s="42" t="s">
        <v>135</v>
      </c>
    </row>
    <row r="30" spans="1:16" ht="15.75" customHeight="1" x14ac:dyDescent="0.3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</row>
    <row r="31" spans="1:16" ht="15.75" customHeight="1" x14ac:dyDescent="0.3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</row>
    <row r="32" spans="1:16" ht="15.75" customHeight="1" x14ac:dyDescent="0.3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</row>
    <row r="33" spans="1:16" ht="15.75" customHeight="1" x14ac:dyDescent="0.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</row>
    <row r="34" spans="1:16" ht="15.75" customHeight="1" x14ac:dyDescent="0.3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</row>
    <row r="35" spans="1:16" ht="15.75" customHeight="1" x14ac:dyDescent="0.3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</row>
    <row r="36" spans="1:16" ht="15.75" customHeight="1" x14ac:dyDescent="0.3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</row>
    <row r="37" spans="1:16" ht="15.75" customHeight="1" x14ac:dyDescent="0.3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</row>
    <row r="38" spans="1:16" ht="15.75" customHeight="1" x14ac:dyDescent="0.3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</row>
    <row r="39" spans="1:16" ht="15.75" customHeight="1" x14ac:dyDescent="0.3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</row>
    <row r="40" spans="1:16" ht="15.75" customHeight="1" x14ac:dyDescent="0.3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</row>
    <row r="41" spans="1:16" ht="15.75" customHeight="1" x14ac:dyDescent="0.3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</row>
    <row r="42" spans="1:16" ht="15.75" customHeight="1" x14ac:dyDescent="0.3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</row>
    <row r="43" spans="1:16" ht="15.75" customHeight="1" x14ac:dyDescent="0.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  <row r="44" spans="1:16" ht="15.75" customHeight="1" x14ac:dyDescent="0.3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</row>
    <row r="45" spans="1:16" ht="15.75" customHeight="1" x14ac:dyDescent="0.3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</row>
    <row r="46" spans="1:16" ht="15.75" customHeight="1" x14ac:dyDescent="0.3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</row>
    <row r="47" spans="1:16" ht="15.75" customHeight="1" x14ac:dyDescent="0.3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</row>
    <row r="48" spans="1:16" ht="15.75" customHeight="1" x14ac:dyDescent="0.3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</row>
    <row r="49" spans="1:16" ht="15.75" customHeight="1" x14ac:dyDescent="0.3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</row>
    <row r="50" spans="1:16" ht="15.75" customHeight="1" x14ac:dyDescent="0.3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</row>
    <row r="51" spans="1:16" ht="15.75" customHeight="1" x14ac:dyDescent="0.3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</row>
    <row r="52" spans="1:16" ht="15.75" customHeight="1" x14ac:dyDescent="0.3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</row>
    <row r="53" spans="1:16" ht="15.75" customHeight="1" x14ac:dyDescent="0.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</row>
    <row r="54" spans="1:16" ht="15.75" customHeight="1" x14ac:dyDescent="0.3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</row>
    <row r="55" spans="1:16" ht="15.75" customHeight="1" x14ac:dyDescent="0.3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</row>
    <row r="56" spans="1:16" ht="15.75" customHeight="1" x14ac:dyDescent="0.3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</row>
    <row r="57" spans="1:16" ht="15.75" customHeight="1" x14ac:dyDescent="0.3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</row>
    <row r="58" spans="1:16" ht="15.75" customHeight="1" x14ac:dyDescent="0.3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</row>
    <row r="59" spans="1:16" ht="15.75" customHeight="1" x14ac:dyDescent="0.3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</row>
    <row r="60" spans="1:16" ht="15.75" customHeight="1" x14ac:dyDescent="0.3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</row>
    <row r="61" spans="1:16" ht="15.75" customHeight="1" x14ac:dyDescent="0.3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</row>
    <row r="62" spans="1:16" ht="15.75" customHeight="1" x14ac:dyDescent="0.3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</row>
    <row r="63" spans="1:16" ht="15.75" customHeight="1" x14ac:dyDescent="0.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</row>
    <row r="64" spans="1:16" ht="15.75" customHeight="1" x14ac:dyDescent="0.3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</row>
    <row r="65" spans="1:16" ht="15.75" customHeight="1" x14ac:dyDescent="0.3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</row>
    <row r="66" spans="1:16" ht="15.75" customHeight="1" x14ac:dyDescent="0.3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</row>
    <row r="67" spans="1:16" ht="15.75" customHeight="1" x14ac:dyDescent="0.3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</row>
    <row r="68" spans="1:16" ht="15.75" customHeight="1" x14ac:dyDescent="0.3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</row>
    <row r="69" spans="1:16" ht="15.75" customHeight="1" x14ac:dyDescent="0.3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</row>
    <row r="70" spans="1:16" ht="15.75" customHeight="1" x14ac:dyDescent="0.3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</row>
    <row r="71" spans="1:16" ht="15.75" customHeight="1" x14ac:dyDescent="0.3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</row>
    <row r="72" spans="1:16" ht="15.75" customHeight="1" x14ac:dyDescent="0.3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</row>
    <row r="73" spans="1:16" ht="15.75" customHeight="1" x14ac:dyDescent="0.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</row>
    <row r="74" spans="1:16" ht="15.75" customHeight="1" x14ac:dyDescent="0.3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</row>
    <row r="75" spans="1:16" ht="15.75" customHeight="1" x14ac:dyDescent="0.3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</row>
    <row r="76" spans="1:16" ht="15.75" customHeight="1" x14ac:dyDescent="0.3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</row>
    <row r="77" spans="1:16" ht="15.75" customHeight="1" x14ac:dyDescent="0.3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</row>
    <row r="78" spans="1:16" ht="15.75" customHeight="1" x14ac:dyDescent="0.3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</row>
    <row r="79" spans="1:16" ht="15.75" customHeight="1" x14ac:dyDescent="0.3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</row>
    <row r="80" spans="1:16" ht="15.75" customHeight="1" x14ac:dyDescent="0.3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</row>
    <row r="81" spans="1:16" ht="15.75" customHeight="1" x14ac:dyDescent="0.3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</row>
    <row r="82" spans="1:16" ht="15.75" customHeight="1" x14ac:dyDescent="0.3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</row>
    <row r="83" spans="1:16" ht="15.75" customHeight="1" x14ac:dyDescent="0.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</row>
    <row r="84" spans="1:16" ht="15.75" customHeight="1" x14ac:dyDescent="0.3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</row>
    <row r="85" spans="1:16" ht="15.75" customHeight="1" x14ac:dyDescent="0.3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</row>
    <row r="86" spans="1:16" ht="15.75" customHeight="1" x14ac:dyDescent="0.3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</row>
    <row r="87" spans="1:16" ht="15.75" customHeight="1" x14ac:dyDescent="0.3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</row>
    <row r="88" spans="1:16" ht="15.75" customHeight="1" x14ac:dyDescent="0.3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</row>
    <row r="89" spans="1:16" ht="15.75" customHeight="1" x14ac:dyDescent="0.3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</row>
    <row r="90" spans="1:16" ht="15.75" customHeight="1" x14ac:dyDescent="0.3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</row>
    <row r="91" spans="1:16" ht="15.75" customHeight="1" x14ac:dyDescent="0.3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</row>
    <row r="92" spans="1:16" ht="15.75" customHeight="1" x14ac:dyDescent="0.3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</row>
    <row r="93" spans="1:16" ht="15.75" customHeight="1" x14ac:dyDescent="0.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</row>
    <row r="94" spans="1:16" ht="15.75" customHeight="1" x14ac:dyDescent="0.3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</row>
    <row r="95" spans="1:16" ht="15.75" customHeight="1" x14ac:dyDescent="0.3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</row>
    <row r="96" spans="1:16" ht="15.75" customHeight="1" x14ac:dyDescent="0.3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</row>
    <row r="97" spans="1:16" ht="15.75" customHeight="1" x14ac:dyDescent="0.3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</row>
    <row r="98" spans="1:16" ht="15.75" customHeight="1" x14ac:dyDescent="0.3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</row>
    <row r="99" spans="1:16" ht="15.75" customHeight="1" x14ac:dyDescent="0.3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</row>
    <row r="100" spans="1:16" ht="15.75" customHeight="1" x14ac:dyDescent="0.3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</row>
    <row r="101" spans="1:16" ht="15.75" customHeight="1" x14ac:dyDescent="0.3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</row>
    <row r="102" spans="1:16" ht="15.75" customHeight="1" x14ac:dyDescent="0.3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</row>
    <row r="103" spans="1:16" ht="15.75" customHeight="1" x14ac:dyDescent="0.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</row>
    <row r="104" spans="1:16" ht="15.75" customHeight="1" x14ac:dyDescent="0.3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</row>
    <row r="105" spans="1:16" ht="15.75" customHeight="1" x14ac:dyDescent="0.3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</row>
    <row r="106" spans="1:16" ht="15.75" customHeight="1" x14ac:dyDescent="0.3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</row>
    <row r="107" spans="1:16" ht="15.75" customHeight="1" x14ac:dyDescent="0.3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</row>
    <row r="108" spans="1:16" ht="15.75" customHeight="1" x14ac:dyDescent="0.3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</row>
    <row r="109" spans="1:16" ht="15.75" customHeight="1" x14ac:dyDescent="0.3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</row>
    <row r="110" spans="1:16" ht="15.75" customHeight="1" x14ac:dyDescent="0.3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</row>
    <row r="111" spans="1:16" ht="15.75" customHeight="1" x14ac:dyDescent="0.3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</row>
    <row r="112" spans="1:16" ht="15.75" customHeight="1" x14ac:dyDescent="0.3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</row>
    <row r="113" spans="1:16" ht="15.75" customHeight="1" x14ac:dyDescent="0.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</row>
    <row r="114" spans="1:16" ht="15.75" customHeight="1" x14ac:dyDescent="0.3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</row>
    <row r="115" spans="1:16" ht="15.75" customHeight="1" x14ac:dyDescent="0.3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</row>
    <row r="116" spans="1:16" ht="15.75" customHeight="1" x14ac:dyDescent="0.3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</row>
    <row r="117" spans="1:16" ht="15.75" customHeight="1" x14ac:dyDescent="0.3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</row>
    <row r="118" spans="1:16" ht="15.75" customHeight="1" x14ac:dyDescent="0.3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</row>
    <row r="119" spans="1:16" ht="15.75" customHeight="1" x14ac:dyDescent="0.3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</row>
    <row r="120" spans="1:16" ht="15.75" customHeight="1" x14ac:dyDescent="0.3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</row>
    <row r="121" spans="1:16" ht="15.75" customHeight="1" x14ac:dyDescent="0.3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</row>
    <row r="122" spans="1:16" ht="15.75" customHeight="1" x14ac:dyDescent="0.3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</row>
    <row r="123" spans="1:16" ht="15.75" customHeight="1" x14ac:dyDescent="0.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</row>
    <row r="124" spans="1:16" ht="15.75" customHeight="1" x14ac:dyDescent="0.3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</row>
    <row r="125" spans="1:16" ht="15.75" customHeight="1" x14ac:dyDescent="0.3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</row>
    <row r="126" spans="1:16" ht="15.75" customHeight="1" x14ac:dyDescent="0.3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</row>
    <row r="127" spans="1:16" ht="15.75" customHeight="1" x14ac:dyDescent="0.3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</row>
    <row r="128" spans="1:16" ht="15.75" customHeight="1" x14ac:dyDescent="0.3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</row>
    <row r="129" spans="1:16" ht="15.75" customHeight="1" x14ac:dyDescent="0.3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</row>
    <row r="130" spans="1:16" ht="15.75" customHeight="1" x14ac:dyDescent="0.3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</row>
    <row r="131" spans="1:16" ht="15.75" customHeight="1" x14ac:dyDescent="0.3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</row>
    <row r="132" spans="1:16" ht="15.75" customHeight="1" x14ac:dyDescent="0.3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</row>
    <row r="133" spans="1:16" ht="15.75" customHeight="1" x14ac:dyDescent="0.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</row>
    <row r="134" spans="1:16" ht="15.75" customHeight="1" x14ac:dyDescent="0.3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</row>
    <row r="135" spans="1:16" ht="15.75" customHeight="1" x14ac:dyDescent="0.3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</row>
    <row r="136" spans="1:16" ht="15.75" customHeight="1" x14ac:dyDescent="0.3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</row>
    <row r="137" spans="1:16" ht="15.75" customHeight="1" x14ac:dyDescent="0.3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</row>
    <row r="138" spans="1:16" ht="15.75" customHeight="1" x14ac:dyDescent="0.3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</row>
    <row r="139" spans="1:16" ht="15.75" customHeight="1" x14ac:dyDescent="0.3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</row>
    <row r="140" spans="1:16" ht="15.75" customHeight="1" x14ac:dyDescent="0.3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</row>
    <row r="141" spans="1:16" ht="15.75" customHeight="1" x14ac:dyDescent="0.3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</row>
    <row r="142" spans="1:16" ht="15.75" customHeight="1" x14ac:dyDescent="0.3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</row>
    <row r="143" spans="1:16" ht="15.75" customHeight="1" x14ac:dyDescent="0.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</row>
    <row r="144" spans="1:16" ht="15.75" customHeight="1" x14ac:dyDescent="0.3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</row>
    <row r="145" spans="1:16" ht="15.75" customHeight="1" x14ac:dyDescent="0.3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</row>
    <row r="146" spans="1:16" ht="15.75" customHeight="1" x14ac:dyDescent="0.3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</row>
    <row r="147" spans="1:16" ht="15.75" customHeight="1" x14ac:dyDescent="0.3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</row>
    <row r="148" spans="1:16" ht="15.75" customHeight="1" x14ac:dyDescent="0.3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</row>
    <row r="149" spans="1:16" ht="15.75" customHeight="1" x14ac:dyDescent="0.3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</row>
    <row r="150" spans="1:16" ht="15.75" customHeight="1" x14ac:dyDescent="0.3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</row>
    <row r="151" spans="1:16" ht="15.75" customHeight="1" x14ac:dyDescent="0.3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</row>
    <row r="152" spans="1:16" ht="15.75" customHeight="1" x14ac:dyDescent="0.3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</row>
    <row r="153" spans="1:16" ht="15.75" customHeight="1" x14ac:dyDescent="0.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</row>
    <row r="154" spans="1:16" ht="15.75" customHeight="1" x14ac:dyDescent="0.3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</row>
    <row r="155" spans="1:16" ht="15.75" customHeight="1" x14ac:dyDescent="0.3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</row>
    <row r="156" spans="1:16" ht="15.75" customHeight="1" x14ac:dyDescent="0.3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</row>
    <row r="157" spans="1:16" ht="15.75" customHeight="1" x14ac:dyDescent="0.3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</row>
    <row r="158" spans="1:16" ht="15.75" customHeight="1" x14ac:dyDescent="0.3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</row>
    <row r="159" spans="1:16" ht="15.75" customHeight="1" x14ac:dyDescent="0.3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</row>
    <row r="160" spans="1:16" ht="15.75" customHeight="1" x14ac:dyDescent="0.3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</row>
    <row r="161" spans="1:16" ht="15.75" customHeight="1" x14ac:dyDescent="0.3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</row>
    <row r="162" spans="1:16" ht="15.75" customHeight="1" x14ac:dyDescent="0.3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</row>
    <row r="163" spans="1:16" ht="15.75" customHeight="1" x14ac:dyDescent="0.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</row>
    <row r="164" spans="1:16" ht="15.75" customHeight="1" x14ac:dyDescent="0.3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</row>
    <row r="165" spans="1:16" ht="15.75" customHeight="1" x14ac:dyDescent="0.3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</row>
    <row r="166" spans="1:16" ht="15.75" customHeight="1" x14ac:dyDescent="0.3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</row>
    <row r="167" spans="1:16" ht="15.75" customHeight="1" x14ac:dyDescent="0.3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</row>
    <row r="168" spans="1:16" ht="15.75" customHeight="1" x14ac:dyDescent="0.3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</row>
    <row r="169" spans="1:16" ht="15.75" customHeight="1" x14ac:dyDescent="0.3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</row>
    <row r="170" spans="1:16" ht="15.75" customHeight="1" x14ac:dyDescent="0.3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</row>
    <row r="171" spans="1:16" ht="15.75" customHeight="1" x14ac:dyDescent="0.3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</row>
    <row r="172" spans="1:16" ht="15.75" customHeight="1" x14ac:dyDescent="0.3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</row>
    <row r="173" spans="1:16" ht="15.75" customHeight="1" x14ac:dyDescent="0.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</row>
    <row r="174" spans="1:16" ht="15.75" customHeight="1" x14ac:dyDescent="0.3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</row>
    <row r="175" spans="1:16" ht="15.75" customHeight="1" x14ac:dyDescent="0.3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</row>
    <row r="176" spans="1:16" ht="15.75" customHeight="1" x14ac:dyDescent="0.3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</row>
    <row r="177" spans="1:16" ht="15.75" customHeight="1" x14ac:dyDescent="0.3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</row>
    <row r="178" spans="1:16" ht="15.75" customHeight="1" x14ac:dyDescent="0.3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</row>
    <row r="179" spans="1:16" ht="15.75" customHeight="1" x14ac:dyDescent="0.3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</row>
    <row r="180" spans="1:16" ht="15.75" customHeight="1" x14ac:dyDescent="0.3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</row>
    <row r="181" spans="1:16" ht="15.75" customHeight="1" x14ac:dyDescent="0.3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</row>
    <row r="182" spans="1:16" ht="15.75" customHeight="1" x14ac:dyDescent="0.3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</row>
    <row r="183" spans="1:16" ht="15.75" customHeight="1" x14ac:dyDescent="0.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</row>
    <row r="184" spans="1:16" ht="15.75" customHeight="1" x14ac:dyDescent="0.3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</row>
    <row r="185" spans="1:16" ht="15.75" customHeight="1" x14ac:dyDescent="0.3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</row>
    <row r="186" spans="1:16" ht="15.75" customHeight="1" x14ac:dyDescent="0.3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</row>
    <row r="187" spans="1:16" ht="15.75" customHeight="1" x14ac:dyDescent="0.3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</row>
    <row r="188" spans="1:16" ht="15.75" customHeight="1" x14ac:dyDescent="0.3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</row>
    <row r="189" spans="1:16" ht="15.75" customHeight="1" x14ac:dyDescent="0.3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</row>
    <row r="190" spans="1:16" ht="15.75" customHeight="1" x14ac:dyDescent="0.3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</row>
    <row r="191" spans="1:16" ht="15.75" customHeight="1" x14ac:dyDescent="0.3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</row>
    <row r="192" spans="1:16" ht="15.75" customHeight="1" x14ac:dyDescent="0.3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</row>
    <row r="193" spans="1:16" ht="15.75" customHeight="1" x14ac:dyDescent="0.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</row>
    <row r="194" spans="1:16" ht="15.75" customHeight="1" x14ac:dyDescent="0.3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</row>
    <row r="195" spans="1:16" ht="15.75" customHeight="1" x14ac:dyDescent="0.3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</row>
    <row r="196" spans="1:16" ht="15.75" customHeight="1" x14ac:dyDescent="0.3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</row>
    <row r="197" spans="1:16" ht="15.75" customHeight="1" x14ac:dyDescent="0.3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</row>
    <row r="198" spans="1:16" ht="15.75" customHeight="1" x14ac:dyDescent="0.3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</row>
    <row r="199" spans="1:16" ht="15.75" customHeight="1" x14ac:dyDescent="0.3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</row>
    <row r="200" spans="1:16" ht="15.75" customHeight="1" x14ac:dyDescent="0.3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</row>
    <row r="201" spans="1:16" ht="15.75" customHeight="1" x14ac:dyDescent="0.3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</row>
    <row r="202" spans="1:16" ht="15.75" customHeight="1" x14ac:dyDescent="0.3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</row>
    <row r="203" spans="1:16" ht="15.75" customHeight="1" x14ac:dyDescent="0.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</row>
    <row r="204" spans="1:16" ht="15.75" customHeight="1" x14ac:dyDescent="0.3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</row>
    <row r="205" spans="1:16" ht="15.75" customHeight="1" x14ac:dyDescent="0.3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</row>
    <row r="206" spans="1:16" ht="15.75" customHeight="1" x14ac:dyDescent="0.3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</row>
    <row r="207" spans="1:16" ht="15.75" customHeight="1" x14ac:dyDescent="0.3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</row>
    <row r="208" spans="1:16" ht="15.75" customHeight="1" x14ac:dyDescent="0.3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</row>
    <row r="209" spans="1:16" ht="15.75" customHeight="1" x14ac:dyDescent="0.3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</row>
    <row r="210" spans="1:16" ht="15.75" customHeight="1" x14ac:dyDescent="0.3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</row>
    <row r="211" spans="1:16" ht="15.75" customHeight="1" x14ac:dyDescent="0.3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</row>
    <row r="212" spans="1:16" ht="15.75" customHeight="1" x14ac:dyDescent="0.3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</row>
    <row r="213" spans="1:16" ht="15.75" customHeight="1" x14ac:dyDescent="0.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</row>
    <row r="214" spans="1:16" ht="15.75" customHeight="1" x14ac:dyDescent="0.3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</row>
    <row r="215" spans="1:16" ht="15.75" customHeight="1" x14ac:dyDescent="0.3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</row>
    <row r="216" spans="1:16" ht="15.75" customHeight="1" x14ac:dyDescent="0.3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</row>
    <row r="217" spans="1:16" ht="15.75" customHeight="1" x14ac:dyDescent="0.3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</row>
    <row r="218" spans="1:16" ht="15.75" customHeight="1" x14ac:dyDescent="0.3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</row>
    <row r="219" spans="1:16" ht="15.75" customHeight="1" x14ac:dyDescent="0.3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</row>
    <row r="220" spans="1:16" ht="15.75" customHeight="1" x14ac:dyDescent="0.3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</row>
    <row r="221" spans="1:16" ht="15.75" customHeight="1" x14ac:dyDescent="0.3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</row>
    <row r="222" spans="1:16" ht="15.75" customHeight="1" x14ac:dyDescent="0.3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</row>
    <row r="223" spans="1:16" ht="15.75" customHeight="1" x14ac:dyDescent="0.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</row>
    <row r="224" spans="1:16" ht="15.75" customHeight="1" x14ac:dyDescent="0.3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</row>
    <row r="225" spans="1:16" ht="15.75" customHeight="1" x14ac:dyDescent="0.3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</row>
    <row r="226" spans="1:16" ht="15.75" customHeight="1" x14ac:dyDescent="0.3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</row>
    <row r="227" spans="1:16" ht="15.75" customHeight="1" x14ac:dyDescent="0.3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</row>
    <row r="228" spans="1:16" ht="15.75" customHeight="1" x14ac:dyDescent="0.3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</row>
    <row r="229" spans="1:16" ht="15.75" customHeight="1" x14ac:dyDescent="0.3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</row>
    <row r="230" spans="1:16" ht="15.75" customHeight="1" x14ac:dyDescent="0.3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</row>
    <row r="231" spans="1:16" ht="15.75" customHeight="1" x14ac:dyDescent="0.3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</row>
    <row r="232" spans="1:16" ht="15.75" customHeight="1" x14ac:dyDescent="0.3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</row>
    <row r="233" spans="1:16" ht="15.75" customHeight="1" x14ac:dyDescent="0.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</row>
    <row r="234" spans="1:16" ht="15.75" customHeight="1" x14ac:dyDescent="0.3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</row>
    <row r="235" spans="1:16" ht="15.75" customHeight="1" x14ac:dyDescent="0.3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</row>
    <row r="236" spans="1:16" ht="15.75" customHeight="1" x14ac:dyDescent="0.3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</row>
    <row r="237" spans="1:16" ht="15.75" customHeight="1" x14ac:dyDescent="0.3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</row>
    <row r="238" spans="1:16" ht="15.75" customHeight="1" x14ac:dyDescent="0.3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</row>
    <row r="239" spans="1:16" ht="15.75" customHeight="1" x14ac:dyDescent="0.3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</row>
    <row r="240" spans="1:16" ht="15.75" customHeight="1" x14ac:dyDescent="0.3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</row>
    <row r="241" spans="1:16" ht="15.75" customHeight="1" x14ac:dyDescent="0.3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</row>
    <row r="242" spans="1:16" ht="15.75" customHeight="1" x14ac:dyDescent="0.3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</row>
    <row r="243" spans="1:16" ht="15.75" customHeight="1" x14ac:dyDescent="0.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</row>
    <row r="244" spans="1:16" ht="15.75" customHeight="1" x14ac:dyDescent="0.3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</row>
    <row r="245" spans="1:16" ht="15.75" customHeight="1" x14ac:dyDescent="0.3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</row>
    <row r="246" spans="1:16" ht="15.75" customHeight="1" x14ac:dyDescent="0.3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</row>
    <row r="247" spans="1:16" ht="15.75" customHeight="1" x14ac:dyDescent="0.3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</row>
    <row r="248" spans="1:16" ht="15.75" customHeight="1" x14ac:dyDescent="0.3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</row>
    <row r="249" spans="1:16" ht="15.75" customHeight="1" x14ac:dyDescent="0.3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</row>
    <row r="250" spans="1:16" ht="15.75" customHeight="1" x14ac:dyDescent="0.3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</row>
    <row r="251" spans="1:16" ht="15.75" customHeight="1" x14ac:dyDescent="0.3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</row>
    <row r="252" spans="1:16" ht="15.75" customHeight="1" x14ac:dyDescent="0.3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</row>
    <row r="253" spans="1:16" ht="15.75" customHeight="1" x14ac:dyDescent="0.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</row>
    <row r="254" spans="1:16" ht="15.75" customHeight="1" x14ac:dyDescent="0.3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</row>
    <row r="255" spans="1:16" ht="15.75" customHeight="1" x14ac:dyDescent="0.3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</row>
    <row r="256" spans="1:16" ht="15.75" customHeight="1" x14ac:dyDescent="0.3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</row>
    <row r="257" spans="1:16" ht="15.75" customHeight="1" x14ac:dyDescent="0.3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</row>
    <row r="258" spans="1:16" ht="15.75" customHeight="1" x14ac:dyDescent="0.3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</row>
    <row r="259" spans="1:16" ht="15.75" customHeight="1" x14ac:dyDescent="0.3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</row>
    <row r="260" spans="1:16" ht="15.75" customHeight="1" x14ac:dyDescent="0.3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</row>
    <row r="261" spans="1:16" ht="15.75" customHeight="1" x14ac:dyDescent="0.3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</row>
    <row r="262" spans="1:16" ht="15.75" customHeight="1" x14ac:dyDescent="0.3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</row>
    <row r="263" spans="1:16" ht="15.75" customHeight="1" x14ac:dyDescent="0.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</row>
    <row r="264" spans="1:16" ht="15.75" customHeight="1" x14ac:dyDescent="0.3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</row>
    <row r="265" spans="1:16" ht="15.75" customHeight="1" x14ac:dyDescent="0.3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</row>
    <row r="266" spans="1:16" ht="15.75" customHeight="1" x14ac:dyDescent="0.3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</row>
    <row r="267" spans="1:16" ht="15.75" customHeight="1" x14ac:dyDescent="0.3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</row>
    <row r="268" spans="1:16" ht="15.75" customHeight="1" x14ac:dyDescent="0.3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</row>
    <row r="269" spans="1:16" ht="15.75" customHeight="1" x14ac:dyDescent="0.3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</row>
    <row r="270" spans="1:16" ht="15.75" customHeight="1" x14ac:dyDescent="0.3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</row>
    <row r="271" spans="1:16" ht="15.75" customHeight="1" x14ac:dyDescent="0.3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</row>
    <row r="272" spans="1:16" ht="15.75" customHeight="1" x14ac:dyDescent="0.3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</row>
    <row r="273" spans="1:16" ht="15.75" customHeight="1" x14ac:dyDescent="0.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</row>
    <row r="274" spans="1:16" ht="15.75" customHeight="1" x14ac:dyDescent="0.3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</row>
    <row r="275" spans="1:16" ht="15.75" customHeight="1" x14ac:dyDescent="0.3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</row>
    <row r="276" spans="1:16" ht="15.75" customHeight="1" x14ac:dyDescent="0.3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</row>
    <row r="277" spans="1:16" ht="15.75" customHeight="1" x14ac:dyDescent="0.3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</row>
    <row r="278" spans="1:16" ht="15.75" customHeight="1" x14ac:dyDescent="0.3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</row>
    <row r="279" spans="1:16" ht="15.75" customHeight="1" x14ac:dyDescent="0.3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</row>
    <row r="280" spans="1:16" ht="15.75" customHeight="1" x14ac:dyDescent="0.3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</row>
    <row r="281" spans="1:16" ht="15.75" customHeight="1" x14ac:dyDescent="0.3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</row>
    <row r="282" spans="1:16" ht="15.75" customHeight="1" x14ac:dyDescent="0.3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</row>
    <row r="283" spans="1:16" ht="15.75" customHeight="1" x14ac:dyDescent="0.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</row>
    <row r="284" spans="1:16" ht="15.75" customHeight="1" x14ac:dyDescent="0.3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</row>
    <row r="285" spans="1:16" ht="15.75" customHeight="1" x14ac:dyDescent="0.3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</row>
    <row r="286" spans="1:16" ht="15.75" customHeight="1" x14ac:dyDescent="0.3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</row>
    <row r="287" spans="1:16" ht="15.75" customHeight="1" x14ac:dyDescent="0.3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</row>
    <row r="288" spans="1:16" ht="15.75" customHeight="1" x14ac:dyDescent="0.3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</row>
    <row r="289" spans="1:16" ht="15.75" customHeight="1" x14ac:dyDescent="0.3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</row>
    <row r="290" spans="1:16" ht="15.75" customHeight="1" x14ac:dyDescent="0.3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</row>
    <row r="291" spans="1:16" ht="15.75" customHeight="1" x14ac:dyDescent="0.3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</row>
    <row r="292" spans="1:16" ht="15.75" customHeight="1" x14ac:dyDescent="0.3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</row>
    <row r="293" spans="1:16" ht="15.75" customHeight="1" x14ac:dyDescent="0.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</row>
    <row r="294" spans="1:16" ht="15.75" customHeight="1" x14ac:dyDescent="0.3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</row>
    <row r="295" spans="1:16" ht="15.75" customHeight="1" x14ac:dyDescent="0.3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</row>
    <row r="296" spans="1:16" ht="15.75" customHeight="1" x14ac:dyDescent="0.3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</row>
    <row r="297" spans="1:16" ht="15.75" customHeight="1" x14ac:dyDescent="0.3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</row>
    <row r="298" spans="1:16" ht="15.75" customHeight="1" x14ac:dyDescent="0.3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</row>
    <row r="299" spans="1:16" ht="15.75" customHeight="1" x14ac:dyDescent="0.3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</row>
    <row r="300" spans="1:16" ht="15.75" customHeight="1" x14ac:dyDescent="0.3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</row>
    <row r="301" spans="1:16" ht="15.75" customHeight="1" x14ac:dyDescent="0.3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</row>
    <row r="302" spans="1:16" ht="15.75" customHeight="1" x14ac:dyDescent="0.3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</row>
    <row r="303" spans="1:16" ht="15.75" customHeight="1" x14ac:dyDescent="0.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</row>
    <row r="304" spans="1:16" ht="15.75" customHeight="1" x14ac:dyDescent="0.3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</row>
    <row r="305" spans="1:16" ht="15.75" customHeight="1" x14ac:dyDescent="0.3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</row>
    <row r="306" spans="1:16" ht="15.75" customHeight="1" x14ac:dyDescent="0.3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</row>
    <row r="307" spans="1:16" ht="15.75" customHeight="1" x14ac:dyDescent="0.3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</row>
    <row r="308" spans="1:16" ht="15.75" customHeight="1" x14ac:dyDescent="0.3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</row>
    <row r="309" spans="1:16" ht="15.75" customHeight="1" x14ac:dyDescent="0.3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</row>
    <row r="310" spans="1:16" ht="15.75" customHeight="1" x14ac:dyDescent="0.3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</row>
    <row r="311" spans="1:16" ht="15.75" customHeight="1" x14ac:dyDescent="0.3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</row>
    <row r="312" spans="1:16" ht="15.75" customHeight="1" x14ac:dyDescent="0.3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</row>
    <row r="313" spans="1:16" ht="15.75" customHeight="1" x14ac:dyDescent="0.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</row>
    <row r="314" spans="1:16" ht="15.75" customHeight="1" x14ac:dyDescent="0.3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</row>
    <row r="315" spans="1:16" ht="15.75" customHeight="1" x14ac:dyDescent="0.3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</row>
    <row r="316" spans="1:16" ht="15.75" customHeight="1" x14ac:dyDescent="0.3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</row>
    <row r="317" spans="1:16" ht="15.75" customHeight="1" x14ac:dyDescent="0.3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</row>
    <row r="318" spans="1:16" ht="15.75" customHeight="1" x14ac:dyDescent="0.3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</row>
    <row r="319" spans="1:16" ht="15.75" customHeight="1" x14ac:dyDescent="0.3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</row>
    <row r="320" spans="1:16" ht="15.75" customHeight="1" x14ac:dyDescent="0.3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</row>
    <row r="321" spans="1:16" ht="15.75" customHeight="1" x14ac:dyDescent="0.3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</row>
    <row r="322" spans="1:16" ht="15.75" customHeight="1" x14ac:dyDescent="0.3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</row>
    <row r="323" spans="1:16" ht="15.75" customHeight="1" x14ac:dyDescent="0.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</row>
    <row r="324" spans="1:16" ht="15.75" customHeight="1" x14ac:dyDescent="0.3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</row>
    <row r="325" spans="1:16" ht="15.75" customHeight="1" x14ac:dyDescent="0.3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</row>
    <row r="326" spans="1:16" ht="15.75" customHeight="1" x14ac:dyDescent="0.3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</row>
    <row r="327" spans="1:16" ht="15.75" customHeight="1" x14ac:dyDescent="0.3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</row>
    <row r="328" spans="1:16" ht="15.75" customHeight="1" x14ac:dyDescent="0.3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</row>
    <row r="329" spans="1:16" ht="15.75" customHeight="1" x14ac:dyDescent="0.3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</row>
    <row r="330" spans="1:16" ht="15.75" customHeight="1" x14ac:dyDescent="0.3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</row>
    <row r="331" spans="1:16" ht="15.75" customHeight="1" x14ac:dyDescent="0.3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</row>
    <row r="332" spans="1:16" ht="15.75" customHeight="1" x14ac:dyDescent="0.3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</row>
    <row r="333" spans="1:16" ht="15.75" customHeight="1" x14ac:dyDescent="0.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</row>
    <row r="334" spans="1:16" ht="15.75" customHeight="1" x14ac:dyDescent="0.3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</row>
    <row r="335" spans="1:16" ht="15.75" customHeight="1" x14ac:dyDescent="0.3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</row>
    <row r="336" spans="1:16" ht="15.75" customHeight="1" x14ac:dyDescent="0.3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</row>
    <row r="337" spans="1:16" ht="15.75" customHeight="1" x14ac:dyDescent="0.3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</row>
    <row r="338" spans="1:16" ht="15.75" customHeight="1" x14ac:dyDescent="0.3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</row>
    <row r="339" spans="1:16" ht="15.75" customHeight="1" x14ac:dyDescent="0.3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</row>
    <row r="340" spans="1:16" ht="15.75" customHeight="1" x14ac:dyDescent="0.3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</row>
    <row r="341" spans="1:16" ht="15.75" customHeight="1" x14ac:dyDescent="0.3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</row>
    <row r="342" spans="1:16" ht="15.75" customHeight="1" x14ac:dyDescent="0.3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</row>
    <row r="343" spans="1:16" ht="15.75" customHeight="1" x14ac:dyDescent="0.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</row>
    <row r="344" spans="1:16" ht="15.75" customHeight="1" x14ac:dyDescent="0.3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</row>
    <row r="345" spans="1:16" ht="15.75" customHeight="1" x14ac:dyDescent="0.3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</row>
    <row r="346" spans="1:16" ht="15.75" customHeight="1" x14ac:dyDescent="0.3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</row>
    <row r="347" spans="1:16" ht="15.75" customHeight="1" x14ac:dyDescent="0.3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</row>
    <row r="348" spans="1:16" ht="15.75" customHeight="1" x14ac:dyDescent="0.3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</row>
    <row r="349" spans="1:16" ht="15.75" customHeight="1" x14ac:dyDescent="0.3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</row>
    <row r="350" spans="1:16" ht="15.75" customHeight="1" x14ac:dyDescent="0.3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</row>
    <row r="351" spans="1:16" ht="15.75" customHeight="1" x14ac:dyDescent="0.3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</row>
    <row r="352" spans="1:16" ht="15.75" customHeight="1" x14ac:dyDescent="0.3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</row>
    <row r="353" spans="1:16" ht="15.75" customHeight="1" x14ac:dyDescent="0.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</row>
    <row r="354" spans="1:16" ht="15.75" customHeight="1" x14ac:dyDescent="0.3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</row>
    <row r="355" spans="1:16" ht="15.75" customHeight="1" x14ac:dyDescent="0.3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</row>
    <row r="356" spans="1:16" ht="15.75" customHeight="1" x14ac:dyDescent="0.3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</row>
    <row r="357" spans="1:16" ht="15.75" customHeight="1" x14ac:dyDescent="0.3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</row>
    <row r="358" spans="1:16" ht="15.75" customHeight="1" x14ac:dyDescent="0.3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</row>
    <row r="359" spans="1:16" ht="15.75" customHeight="1" x14ac:dyDescent="0.3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</row>
    <row r="360" spans="1:16" ht="15.75" customHeight="1" x14ac:dyDescent="0.3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</row>
    <row r="361" spans="1:16" ht="15.75" customHeight="1" x14ac:dyDescent="0.3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</row>
    <row r="362" spans="1:16" ht="15.75" customHeight="1" x14ac:dyDescent="0.3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</row>
    <row r="363" spans="1:16" ht="15.75" customHeight="1" x14ac:dyDescent="0.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</row>
    <row r="364" spans="1:16" ht="15.75" customHeight="1" x14ac:dyDescent="0.3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</row>
    <row r="365" spans="1:16" ht="15.75" customHeight="1" x14ac:dyDescent="0.3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</row>
    <row r="366" spans="1:16" ht="15.75" customHeight="1" x14ac:dyDescent="0.3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</row>
    <row r="367" spans="1:16" ht="15.75" customHeight="1" x14ac:dyDescent="0.3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</row>
    <row r="368" spans="1:16" ht="15.75" customHeight="1" x14ac:dyDescent="0.3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</row>
    <row r="369" spans="1:16" ht="15.75" customHeight="1" x14ac:dyDescent="0.3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</row>
    <row r="370" spans="1:16" ht="15.75" customHeight="1" x14ac:dyDescent="0.3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</row>
    <row r="371" spans="1:16" ht="15.75" customHeight="1" x14ac:dyDescent="0.3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</row>
    <row r="372" spans="1:16" ht="15.75" customHeight="1" x14ac:dyDescent="0.3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</row>
    <row r="373" spans="1:16" ht="15.75" customHeight="1" x14ac:dyDescent="0.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</row>
    <row r="374" spans="1:16" ht="15.75" customHeight="1" x14ac:dyDescent="0.3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</row>
    <row r="375" spans="1:16" ht="15.75" customHeight="1" x14ac:dyDescent="0.3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</row>
    <row r="376" spans="1:16" ht="15.75" customHeight="1" x14ac:dyDescent="0.3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</row>
    <row r="377" spans="1:16" ht="15.75" customHeight="1" x14ac:dyDescent="0.3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</row>
    <row r="378" spans="1:16" ht="15.75" customHeight="1" x14ac:dyDescent="0.3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</row>
    <row r="379" spans="1:16" ht="15.75" customHeight="1" x14ac:dyDescent="0.3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</row>
    <row r="380" spans="1:16" ht="15.75" customHeight="1" x14ac:dyDescent="0.3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</row>
    <row r="381" spans="1:16" ht="15.75" customHeight="1" x14ac:dyDescent="0.3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</row>
    <row r="382" spans="1:16" ht="15.75" customHeight="1" x14ac:dyDescent="0.3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</row>
    <row r="383" spans="1:16" ht="15.75" customHeight="1" x14ac:dyDescent="0.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</row>
    <row r="384" spans="1:16" ht="15.75" customHeight="1" x14ac:dyDescent="0.3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</row>
    <row r="385" spans="1:16" ht="15.75" customHeight="1" x14ac:dyDescent="0.3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</row>
    <row r="386" spans="1:16" ht="15.75" customHeight="1" x14ac:dyDescent="0.3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</row>
    <row r="387" spans="1:16" ht="15.75" customHeight="1" x14ac:dyDescent="0.3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</row>
    <row r="388" spans="1:16" ht="15.75" customHeight="1" x14ac:dyDescent="0.3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</row>
    <row r="389" spans="1:16" ht="15.75" customHeight="1" x14ac:dyDescent="0.3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</row>
    <row r="390" spans="1:16" ht="15.75" customHeight="1" x14ac:dyDescent="0.3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</row>
    <row r="391" spans="1:16" ht="15.75" customHeight="1" x14ac:dyDescent="0.3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</row>
    <row r="392" spans="1:16" ht="15.75" customHeight="1" x14ac:dyDescent="0.3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</row>
    <row r="393" spans="1:16" ht="15.75" customHeight="1" x14ac:dyDescent="0.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</row>
    <row r="394" spans="1:16" ht="15.75" customHeight="1" x14ac:dyDescent="0.3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</row>
    <row r="395" spans="1:16" ht="15.75" customHeight="1" x14ac:dyDescent="0.3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</row>
    <row r="396" spans="1:16" ht="15.75" customHeight="1" x14ac:dyDescent="0.3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</row>
    <row r="397" spans="1:16" ht="15.75" customHeight="1" x14ac:dyDescent="0.3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</row>
    <row r="398" spans="1:16" ht="15.75" customHeight="1" x14ac:dyDescent="0.3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</row>
    <row r="399" spans="1:16" ht="15.75" customHeight="1" x14ac:dyDescent="0.3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</row>
    <row r="400" spans="1:16" ht="15.75" customHeight="1" x14ac:dyDescent="0.3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</row>
    <row r="401" spans="1:16" ht="15.75" customHeight="1" x14ac:dyDescent="0.3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</row>
    <row r="402" spans="1:16" ht="15.75" customHeight="1" x14ac:dyDescent="0.3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</row>
    <row r="403" spans="1:16" ht="15.75" customHeight="1" x14ac:dyDescent="0.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</row>
    <row r="404" spans="1:16" ht="15.75" customHeight="1" x14ac:dyDescent="0.3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</row>
    <row r="405" spans="1:16" ht="15.75" customHeight="1" x14ac:dyDescent="0.3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</row>
    <row r="406" spans="1:16" ht="15.75" customHeight="1" x14ac:dyDescent="0.3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</row>
    <row r="407" spans="1:16" ht="15.75" customHeight="1" x14ac:dyDescent="0.3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</row>
    <row r="408" spans="1:16" ht="15.75" customHeight="1" x14ac:dyDescent="0.3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</row>
    <row r="409" spans="1:16" ht="15.75" customHeight="1" x14ac:dyDescent="0.3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</row>
    <row r="410" spans="1:16" ht="15.75" customHeight="1" x14ac:dyDescent="0.3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</row>
    <row r="411" spans="1:16" ht="15.75" customHeight="1" x14ac:dyDescent="0.3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</row>
    <row r="412" spans="1:16" ht="15.75" customHeight="1" x14ac:dyDescent="0.3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</row>
    <row r="413" spans="1:16" ht="15.75" customHeight="1" x14ac:dyDescent="0.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</row>
    <row r="414" spans="1:16" ht="15.75" customHeight="1" x14ac:dyDescent="0.3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</row>
    <row r="415" spans="1:16" ht="15.75" customHeight="1" x14ac:dyDescent="0.3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</row>
    <row r="416" spans="1:16" ht="15.75" customHeight="1" x14ac:dyDescent="0.3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</row>
    <row r="417" spans="1:16" ht="15.75" customHeight="1" x14ac:dyDescent="0.3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</row>
    <row r="418" spans="1:16" ht="15.75" customHeight="1" x14ac:dyDescent="0.3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</row>
    <row r="419" spans="1:16" ht="15.75" customHeight="1" x14ac:dyDescent="0.3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</row>
    <row r="420" spans="1:16" ht="15.75" customHeight="1" x14ac:dyDescent="0.3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</row>
    <row r="421" spans="1:16" ht="15.75" customHeight="1" x14ac:dyDescent="0.3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</row>
    <row r="422" spans="1:16" ht="15.75" customHeight="1" x14ac:dyDescent="0.3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</row>
    <row r="423" spans="1:16" ht="15.75" customHeight="1" x14ac:dyDescent="0.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</row>
    <row r="424" spans="1:16" ht="15.75" customHeight="1" x14ac:dyDescent="0.3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</row>
    <row r="425" spans="1:16" ht="15.75" customHeight="1" x14ac:dyDescent="0.3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</row>
    <row r="426" spans="1:16" ht="15.75" customHeight="1" x14ac:dyDescent="0.3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</row>
    <row r="427" spans="1:16" ht="15.75" customHeight="1" x14ac:dyDescent="0.3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</row>
    <row r="428" spans="1:16" ht="15.75" customHeight="1" x14ac:dyDescent="0.3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</row>
    <row r="429" spans="1:16" ht="15.75" customHeight="1" x14ac:dyDescent="0.3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</row>
    <row r="430" spans="1:16" ht="15.75" customHeight="1" x14ac:dyDescent="0.3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</row>
    <row r="431" spans="1:16" ht="15.75" customHeight="1" x14ac:dyDescent="0.3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</row>
    <row r="432" spans="1:16" ht="15.75" customHeight="1" x14ac:dyDescent="0.3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</row>
    <row r="433" spans="1:16" ht="15.75" customHeight="1" x14ac:dyDescent="0.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</row>
    <row r="434" spans="1:16" ht="15.75" customHeight="1" x14ac:dyDescent="0.3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</row>
    <row r="435" spans="1:16" ht="15.75" customHeight="1" x14ac:dyDescent="0.3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</row>
    <row r="436" spans="1:16" ht="15.75" customHeight="1" x14ac:dyDescent="0.3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</row>
    <row r="437" spans="1:16" ht="15.75" customHeight="1" x14ac:dyDescent="0.3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</row>
    <row r="438" spans="1:16" ht="15.75" customHeight="1" x14ac:dyDescent="0.3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</row>
    <row r="439" spans="1:16" ht="15.75" customHeight="1" x14ac:dyDescent="0.3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</row>
    <row r="440" spans="1:16" ht="15.75" customHeight="1" x14ac:dyDescent="0.3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</row>
    <row r="441" spans="1:16" ht="15.75" customHeight="1" x14ac:dyDescent="0.3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</row>
    <row r="442" spans="1:16" ht="15.75" customHeight="1" x14ac:dyDescent="0.3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</row>
    <row r="443" spans="1:16" ht="15.75" customHeight="1" x14ac:dyDescent="0.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</row>
    <row r="444" spans="1:16" ht="15.75" customHeight="1" x14ac:dyDescent="0.3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</row>
    <row r="445" spans="1:16" ht="15.75" customHeight="1" x14ac:dyDescent="0.3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</row>
    <row r="446" spans="1:16" ht="15.75" customHeight="1" x14ac:dyDescent="0.3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</row>
    <row r="447" spans="1:16" ht="15.75" customHeight="1" x14ac:dyDescent="0.3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</row>
    <row r="448" spans="1:16" ht="15.75" customHeight="1" x14ac:dyDescent="0.3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</row>
    <row r="449" spans="1:16" ht="15.75" customHeight="1" x14ac:dyDescent="0.3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</row>
    <row r="450" spans="1:16" ht="15.75" customHeight="1" x14ac:dyDescent="0.3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</row>
    <row r="451" spans="1:16" ht="15.75" customHeight="1" x14ac:dyDescent="0.3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</row>
    <row r="452" spans="1:16" ht="15.75" customHeight="1" x14ac:dyDescent="0.3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</row>
    <row r="453" spans="1:16" ht="15.75" customHeight="1" x14ac:dyDescent="0.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</row>
    <row r="454" spans="1:16" ht="15.75" customHeight="1" x14ac:dyDescent="0.3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</row>
    <row r="455" spans="1:16" ht="15.75" customHeight="1" x14ac:dyDescent="0.3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</row>
    <row r="456" spans="1:16" ht="15.75" customHeight="1" x14ac:dyDescent="0.3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</row>
    <row r="457" spans="1:16" ht="15.75" customHeight="1" x14ac:dyDescent="0.3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</row>
    <row r="458" spans="1:16" ht="15.75" customHeight="1" x14ac:dyDescent="0.3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</row>
    <row r="459" spans="1:16" ht="15.75" customHeight="1" x14ac:dyDescent="0.3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</row>
    <row r="460" spans="1:16" ht="15.75" customHeight="1" x14ac:dyDescent="0.3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</row>
    <row r="461" spans="1:16" ht="15.75" customHeight="1" x14ac:dyDescent="0.3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</row>
    <row r="462" spans="1:16" ht="15.75" customHeight="1" x14ac:dyDescent="0.3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</row>
    <row r="463" spans="1:16" ht="15.75" customHeight="1" x14ac:dyDescent="0.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</row>
    <row r="464" spans="1:16" ht="15.75" customHeight="1" x14ac:dyDescent="0.3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</row>
    <row r="465" spans="1:16" ht="15.75" customHeight="1" x14ac:dyDescent="0.3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</row>
    <row r="466" spans="1:16" ht="15.75" customHeight="1" x14ac:dyDescent="0.3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</row>
    <row r="467" spans="1:16" ht="15.75" customHeight="1" x14ac:dyDescent="0.3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</row>
    <row r="468" spans="1:16" ht="15.75" customHeight="1" x14ac:dyDescent="0.3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</row>
    <row r="469" spans="1:16" ht="15.75" customHeight="1" x14ac:dyDescent="0.3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</row>
    <row r="470" spans="1:16" ht="15.75" customHeight="1" x14ac:dyDescent="0.3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</row>
    <row r="471" spans="1:16" ht="15.75" customHeight="1" x14ac:dyDescent="0.3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</row>
    <row r="472" spans="1:16" ht="15.75" customHeight="1" x14ac:dyDescent="0.3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</row>
    <row r="473" spans="1:16" ht="15.75" customHeight="1" x14ac:dyDescent="0.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</row>
    <row r="474" spans="1:16" ht="15.75" customHeight="1" x14ac:dyDescent="0.3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</row>
    <row r="475" spans="1:16" ht="15.75" customHeight="1" x14ac:dyDescent="0.3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</row>
    <row r="476" spans="1:16" ht="15.75" customHeight="1" x14ac:dyDescent="0.3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</row>
    <row r="477" spans="1:16" ht="15.75" customHeight="1" x14ac:dyDescent="0.3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</row>
    <row r="478" spans="1:16" ht="15.75" customHeight="1" x14ac:dyDescent="0.3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</row>
    <row r="479" spans="1:16" ht="15.75" customHeight="1" x14ac:dyDescent="0.3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</row>
    <row r="480" spans="1:16" ht="15.75" customHeight="1" x14ac:dyDescent="0.3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</row>
    <row r="481" spans="1:16" ht="15.75" customHeight="1" x14ac:dyDescent="0.3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</row>
    <row r="482" spans="1:16" ht="15.75" customHeight="1" x14ac:dyDescent="0.3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</row>
    <row r="483" spans="1:16" ht="15.75" customHeight="1" x14ac:dyDescent="0.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</row>
    <row r="484" spans="1:16" ht="15.75" customHeight="1" x14ac:dyDescent="0.3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</row>
    <row r="485" spans="1:16" ht="15.75" customHeight="1" x14ac:dyDescent="0.3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</row>
    <row r="486" spans="1:16" ht="15.75" customHeight="1" x14ac:dyDescent="0.3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</row>
    <row r="487" spans="1:16" ht="15.75" customHeight="1" x14ac:dyDescent="0.3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</row>
    <row r="488" spans="1:16" ht="15.75" customHeight="1" x14ac:dyDescent="0.3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</row>
    <row r="489" spans="1:16" ht="15.75" customHeight="1" x14ac:dyDescent="0.3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</row>
    <row r="490" spans="1:16" ht="15.75" customHeight="1" x14ac:dyDescent="0.3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</row>
    <row r="491" spans="1:16" ht="15.75" customHeight="1" x14ac:dyDescent="0.3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</row>
    <row r="492" spans="1:16" ht="15.75" customHeight="1" x14ac:dyDescent="0.3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</row>
    <row r="493" spans="1:16" ht="15.75" customHeight="1" x14ac:dyDescent="0.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</row>
    <row r="494" spans="1:16" ht="15.75" customHeight="1" x14ac:dyDescent="0.3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</row>
    <row r="495" spans="1:16" ht="15.75" customHeight="1" x14ac:dyDescent="0.3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</row>
    <row r="496" spans="1:16" ht="15.75" customHeight="1" x14ac:dyDescent="0.3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</row>
    <row r="497" spans="1:16" ht="15.75" customHeight="1" x14ac:dyDescent="0.3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</row>
    <row r="498" spans="1:16" ht="15.75" customHeight="1" x14ac:dyDescent="0.3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</row>
    <row r="499" spans="1:16" ht="15.75" customHeight="1" x14ac:dyDescent="0.3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</row>
    <row r="500" spans="1:16" ht="15.75" customHeight="1" x14ac:dyDescent="0.3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</row>
    <row r="501" spans="1:16" ht="15.75" customHeight="1" x14ac:dyDescent="0.3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</row>
    <row r="502" spans="1:16" ht="15.75" customHeight="1" x14ac:dyDescent="0.3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</row>
    <row r="503" spans="1:16" ht="15.75" customHeight="1" x14ac:dyDescent="0.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</row>
    <row r="504" spans="1:16" ht="15.75" customHeight="1" x14ac:dyDescent="0.3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</row>
    <row r="505" spans="1:16" ht="15.75" customHeight="1" x14ac:dyDescent="0.3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</row>
    <row r="506" spans="1:16" ht="15.75" customHeight="1" x14ac:dyDescent="0.3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</row>
    <row r="507" spans="1:16" ht="15.75" customHeight="1" x14ac:dyDescent="0.3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</row>
    <row r="508" spans="1:16" ht="15.75" customHeight="1" x14ac:dyDescent="0.3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</row>
    <row r="509" spans="1:16" ht="15.75" customHeight="1" x14ac:dyDescent="0.3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</row>
    <row r="510" spans="1:16" ht="15.75" customHeight="1" x14ac:dyDescent="0.3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</row>
    <row r="511" spans="1:16" ht="15.75" customHeight="1" x14ac:dyDescent="0.3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</row>
    <row r="512" spans="1:16" ht="15.75" customHeight="1" x14ac:dyDescent="0.3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</row>
    <row r="513" spans="1:16" ht="15.75" customHeight="1" x14ac:dyDescent="0.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</row>
    <row r="514" spans="1:16" ht="15.75" customHeight="1" x14ac:dyDescent="0.3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</row>
    <row r="515" spans="1:16" ht="15.75" customHeight="1" x14ac:dyDescent="0.3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</row>
    <row r="516" spans="1:16" ht="15.75" customHeight="1" x14ac:dyDescent="0.3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</row>
    <row r="517" spans="1:16" ht="15.75" customHeight="1" x14ac:dyDescent="0.3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</row>
    <row r="518" spans="1:16" ht="15.75" customHeight="1" x14ac:dyDescent="0.3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</row>
    <row r="519" spans="1:16" ht="15.75" customHeight="1" x14ac:dyDescent="0.3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</row>
    <row r="520" spans="1:16" ht="15.75" customHeight="1" x14ac:dyDescent="0.3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</row>
    <row r="521" spans="1:16" ht="15.75" customHeight="1" x14ac:dyDescent="0.3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</row>
    <row r="522" spans="1:16" ht="15.75" customHeight="1" x14ac:dyDescent="0.3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</row>
    <row r="523" spans="1:16" ht="15.75" customHeight="1" x14ac:dyDescent="0.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</row>
    <row r="524" spans="1:16" ht="15.75" customHeight="1" x14ac:dyDescent="0.3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</row>
    <row r="525" spans="1:16" ht="15.75" customHeight="1" x14ac:dyDescent="0.3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</row>
    <row r="526" spans="1:16" ht="15.75" customHeight="1" x14ac:dyDescent="0.3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</row>
    <row r="527" spans="1:16" ht="15.75" customHeight="1" x14ac:dyDescent="0.3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</row>
    <row r="528" spans="1:16" ht="15.75" customHeight="1" x14ac:dyDescent="0.3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</row>
    <row r="529" spans="1:16" ht="15.75" customHeight="1" x14ac:dyDescent="0.3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</row>
    <row r="530" spans="1:16" ht="15.75" customHeight="1" x14ac:dyDescent="0.3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</row>
    <row r="531" spans="1:16" ht="15.75" customHeight="1" x14ac:dyDescent="0.3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</row>
    <row r="532" spans="1:16" ht="15.75" customHeight="1" x14ac:dyDescent="0.3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</row>
    <row r="533" spans="1:16" ht="15.75" customHeight="1" x14ac:dyDescent="0.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</row>
    <row r="534" spans="1:16" ht="15.75" customHeight="1" x14ac:dyDescent="0.3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</row>
    <row r="535" spans="1:16" ht="15.75" customHeight="1" x14ac:dyDescent="0.3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</row>
    <row r="536" spans="1:16" ht="15.75" customHeight="1" x14ac:dyDescent="0.3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</row>
    <row r="537" spans="1:16" ht="15.75" customHeight="1" x14ac:dyDescent="0.3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</row>
    <row r="538" spans="1:16" ht="15.75" customHeight="1" x14ac:dyDescent="0.3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</row>
    <row r="539" spans="1:16" ht="15.75" customHeight="1" x14ac:dyDescent="0.3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</row>
    <row r="540" spans="1:16" ht="15.75" customHeight="1" x14ac:dyDescent="0.3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</row>
    <row r="541" spans="1:16" ht="15.75" customHeight="1" x14ac:dyDescent="0.3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</row>
    <row r="542" spans="1:16" ht="15.75" customHeight="1" x14ac:dyDescent="0.3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</row>
    <row r="543" spans="1:16" ht="15.75" customHeight="1" x14ac:dyDescent="0.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</row>
    <row r="544" spans="1:16" ht="15.75" customHeight="1" x14ac:dyDescent="0.3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</row>
    <row r="545" spans="1:16" ht="15.75" customHeight="1" x14ac:dyDescent="0.3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</row>
    <row r="546" spans="1:16" ht="15.75" customHeight="1" x14ac:dyDescent="0.3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</row>
    <row r="547" spans="1:16" ht="15.75" customHeight="1" x14ac:dyDescent="0.3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</row>
    <row r="548" spans="1:16" ht="15.75" customHeight="1" x14ac:dyDescent="0.3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</row>
    <row r="549" spans="1:16" ht="15.75" customHeight="1" x14ac:dyDescent="0.3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</row>
    <row r="550" spans="1:16" ht="15.75" customHeight="1" x14ac:dyDescent="0.3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</row>
    <row r="551" spans="1:16" ht="15.75" customHeight="1" x14ac:dyDescent="0.3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</row>
    <row r="552" spans="1:16" ht="15.75" customHeight="1" x14ac:dyDescent="0.3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</row>
    <row r="553" spans="1:16" ht="15.75" customHeight="1" x14ac:dyDescent="0.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</row>
    <row r="554" spans="1:16" ht="15.75" customHeight="1" x14ac:dyDescent="0.3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</row>
    <row r="555" spans="1:16" ht="15.75" customHeight="1" x14ac:dyDescent="0.3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</row>
    <row r="556" spans="1:16" ht="15.75" customHeight="1" x14ac:dyDescent="0.3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</row>
    <row r="557" spans="1:16" ht="15.75" customHeight="1" x14ac:dyDescent="0.3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</row>
    <row r="558" spans="1:16" ht="15.75" customHeight="1" x14ac:dyDescent="0.3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</row>
    <row r="559" spans="1:16" ht="15.75" customHeight="1" x14ac:dyDescent="0.3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</row>
    <row r="560" spans="1:16" ht="15.75" customHeight="1" x14ac:dyDescent="0.3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</row>
    <row r="561" spans="1:16" ht="15.75" customHeight="1" x14ac:dyDescent="0.3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</row>
    <row r="562" spans="1:16" ht="15.75" customHeight="1" x14ac:dyDescent="0.3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</row>
    <row r="563" spans="1:16" ht="15.75" customHeight="1" x14ac:dyDescent="0.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</row>
    <row r="564" spans="1:16" ht="15.75" customHeight="1" x14ac:dyDescent="0.3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</row>
    <row r="565" spans="1:16" ht="15.75" customHeight="1" x14ac:dyDescent="0.3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</row>
    <row r="566" spans="1:16" ht="15.75" customHeight="1" x14ac:dyDescent="0.3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</row>
    <row r="567" spans="1:16" ht="15.75" customHeight="1" x14ac:dyDescent="0.3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</row>
    <row r="568" spans="1:16" ht="15.75" customHeight="1" x14ac:dyDescent="0.3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</row>
    <row r="569" spans="1:16" ht="15.75" customHeight="1" x14ac:dyDescent="0.3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</row>
    <row r="570" spans="1:16" ht="15.75" customHeight="1" x14ac:dyDescent="0.3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</row>
    <row r="571" spans="1:16" ht="15.75" customHeight="1" x14ac:dyDescent="0.3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</row>
    <row r="572" spans="1:16" ht="15.75" customHeight="1" x14ac:dyDescent="0.3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</row>
    <row r="573" spans="1:16" ht="15.75" customHeight="1" x14ac:dyDescent="0.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</row>
    <row r="574" spans="1:16" ht="15.75" customHeight="1" x14ac:dyDescent="0.3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</row>
    <row r="575" spans="1:16" ht="15.75" customHeight="1" x14ac:dyDescent="0.3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</row>
    <row r="576" spans="1:16" ht="15.75" customHeight="1" x14ac:dyDescent="0.3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</row>
    <row r="577" spans="1:16" ht="15.75" customHeight="1" x14ac:dyDescent="0.3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</row>
    <row r="578" spans="1:16" ht="15.75" customHeight="1" x14ac:dyDescent="0.3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</row>
    <row r="579" spans="1:16" ht="15.75" customHeight="1" x14ac:dyDescent="0.3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</row>
    <row r="580" spans="1:16" ht="15.75" customHeight="1" x14ac:dyDescent="0.3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</row>
    <row r="581" spans="1:16" ht="15.75" customHeight="1" x14ac:dyDescent="0.3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</row>
    <row r="582" spans="1:16" ht="15.75" customHeight="1" x14ac:dyDescent="0.3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</row>
    <row r="583" spans="1:16" ht="15.75" customHeight="1" x14ac:dyDescent="0.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</row>
    <row r="584" spans="1:16" ht="15.75" customHeight="1" x14ac:dyDescent="0.3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</row>
    <row r="585" spans="1:16" ht="15.75" customHeight="1" x14ac:dyDescent="0.3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</row>
    <row r="586" spans="1:16" ht="15.75" customHeight="1" x14ac:dyDescent="0.3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</row>
    <row r="587" spans="1:16" ht="15.75" customHeight="1" x14ac:dyDescent="0.3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</row>
    <row r="588" spans="1:16" ht="15.75" customHeight="1" x14ac:dyDescent="0.3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</row>
    <row r="589" spans="1:16" ht="15.75" customHeight="1" x14ac:dyDescent="0.3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</row>
    <row r="590" spans="1:16" ht="15.75" customHeight="1" x14ac:dyDescent="0.3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</row>
    <row r="591" spans="1:16" ht="15.75" customHeight="1" x14ac:dyDescent="0.3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</row>
    <row r="592" spans="1:16" ht="15.75" customHeight="1" x14ac:dyDescent="0.3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</row>
    <row r="593" spans="1:16" ht="15.75" customHeight="1" x14ac:dyDescent="0.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</row>
    <row r="594" spans="1:16" ht="15.75" customHeight="1" x14ac:dyDescent="0.3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</row>
    <row r="595" spans="1:16" ht="15.75" customHeight="1" x14ac:dyDescent="0.3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</row>
    <row r="596" spans="1:16" ht="15.75" customHeight="1" x14ac:dyDescent="0.3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</row>
    <row r="597" spans="1:16" ht="15.75" customHeight="1" x14ac:dyDescent="0.3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</row>
    <row r="598" spans="1:16" ht="15.75" customHeight="1" x14ac:dyDescent="0.3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</row>
    <row r="599" spans="1:16" ht="15.75" customHeight="1" x14ac:dyDescent="0.3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</row>
    <row r="600" spans="1:16" ht="15.75" customHeight="1" x14ac:dyDescent="0.3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</row>
    <row r="601" spans="1:16" ht="15.75" customHeight="1" x14ac:dyDescent="0.3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</row>
    <row r="602" spans="1:16" ht="15.75" customHeight="1" x14ac:dyDescent="0.3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</row>
    <row r="603" spans="1:16" ht="15.75" customHeight="1" x14ac:dyDescent="0.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</row>
    <row r="604" spans="1:16" ht="15.75" customHeight="1" x14ac:dyDescent="0.3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</row>
    <row r="605" spans="1:16" ht="15.75" customHeight="1" x14ac:dyDescent="0.3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</row>
    <row r="606" spans="1:16" ht="15.75" customHeight="1" x14ac:dyDescent="0.3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</row>
    <row r="607" spans="1:16" ht="15.75" customHeight="1" x14ac:dyDescent="0.3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</row>
    <row r="608" spans="1:16" ht="15.75" customHeight="1" x14ac:dyDescent="0.3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</row>
    <row r="609" spans="1:16" ht="15.75" customHeight="1" x14ac:dyDescent="0.3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</row>
    <row r="610" spans="1:16" ht="15.75" customHeight="1" x14ac:dyDescent="0.3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</row>
    <row r="611" spans="1:16" ht="15.75" customHeight="1" x14ac:dyDescent="0.3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</row>
    <row r="612" spans="1:16" ht="15.75" customHeight="1" x14ac:dyDescent="0.3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</row>
    <row r="613" spans="1:16" ht="15.75" customHeight="1" x14ac:dyDescent="0.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</row>
    <row r="614" spans="1:16" ht="15.75" customHeight="1" x14ac:dyDescent="0.3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</row>
    <row r="615" spans="1:16" ht="15.75" customHeight="1" x14ac:dyDescent="0.3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</row>
    <row r="616" spans="1:16" ht="15.75" customHeight="1" x14ac:dyDescent="0.3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</row>
    <row r="617" spans="1:16" ht="15.75" customHeight="1" x14ac:dyDescent="0.3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</row>
    <row r="618" spans="1:16" ht="15.75" customHeight="1" x14ac:dyDescent="0.3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</row>
    <row r="619" spans="1:16" ht="15.75" customHeight="1" x14ac:dyDescent="0.3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</row>
    <row r="620" spans="1:16" ht="15.75" customHeight="1" x14ac:dyDescent="0.3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</row>
    <row r="621" spans="1:16" ht="15.75" customHeight="1" x14ac:dyDescent="0.3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</row>
    <row r="622" spans="1:16" ht="15.75" customHeight="1" x14ac:dyDescent="0.3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</row>
    <row r="623" spans="1:16" ht="15.75" customHeight="1" x14ac:dyDescent="0.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</row>
    <row r="624" spans="1:16" ht="15.75" customHeight="1" x14ac:dyDescent="0.3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</row>
    <row r="625" spans="1:16" ht="15.75" customHeight="1" x14ac:dyDescent="0.3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</row>
    <row r="626" spans="1:16" ht="15.75" customHeight="1" x14ac:dyDescent="0.3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</row>
    <row r="627" spans="1:16" ht="15.75" customHeight="1" x14ac:dyDescent="0.3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</row>
    <row r="628" spans="1:16" ht="15.75" customHeight="1" x14ac:dyDescent="0.3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</row>
    <row r="629" spans="1:16" ht="15.75" customHeight="1" x14ac:dyDescent="0.3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</row>
    <row r="630" spans="1:16" ht="15.75" customHeight="1" x14ac:dyDescent="0.3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</row>
    <row r="631" spans="1:16" ht="15.75" customHeight="1" x14ac:dyDescent="0.3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</row>
    <row r="632" spans="1:16" ht="15.75" customHeight="1" x14ac:dyDescent="0.3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</row>
    <row r="633" spans="1:16" ht="15.75" customHeight="1" x14ac:dyDescent="0.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</row>
    <row r="634" spans="1:16" ht="15.75" customHeight="1" x14ac:dyDescent="0.3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</row>
    <row r="635" spans="1:16" ht="15.75" customHeight="1" x14ac:dyDescent="0.3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</row>
    <row r="636" spans="1:16" ht="15.75" customHeight="1" x14ac:dyDescent="0.3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</row>
    <row r="637" spans="1:16" ht="15.75" customHeight="1" x14ac:dyDescent="0.3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</row>
    <row r="638" spans="1:16" ht="15.75" customHeight="1" x14ac:dyDescent="0.3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</row>
    <row r="639" spans="1:16" ht="15.75" customHeight="1" x14ac:dyDescent="0.3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</row>
    <row r="640" spans="1:16" ht="15.75" customHeight="1" x14ac:dyDescent="0.3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</row>
    <row r="641" spans="1:16" ht="15.75" customHeight="1" x14ac:dyDescent="0.3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</row>
    <row r="642" spans="1:16" ht="15.75" customHeight="1" x14ac:dyDescent="0.3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</row>
    <row r="643" spans="1:16" ht="15.75" customHeight="1" x14ac:dyDescent="0.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</row>
    <row r="644" spans="1:16" ht="15.75" customHeight="1" x14ac:dyDescent="0.3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</row>
    <row r="645" spans="1:16" ht="15.75" customHeight="1" x14ac:dyDescent="0.3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</row>
    <row r="646" spans="1:16" ht="15.75" customHeight="1" x14ac:dyDescent="0.3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</row>
    <row r="647" spans="1:16" ht="15.75" customHeight="1" x14ac:dyDescent="0.3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</row>
    <row r="648" spans="1:16" ht="15.75" customHeight="1" x14ac:dyDescent="0.3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</row>
    <row r="649" spans="1:16" ht="15.75" customHeight="1" x14ac:dyDescent="0.3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</row>
    <row r="650" spans="1:16" ht="15.75" customHeight="1" x14ac:dyDescent="0.3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</row>
    <row r="651" spans="1:16" ht="15.75" customHeight="1" x14ac:dyDescent="0.3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</row>
    <row r="652" spans="1:16" ht="15.75" customHeight="1" x14ac:dyDescent="0.3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</row>
    <row r="653" spans="1:16" ht="15.75" customHeight="1" x14ac:dyDescent="0.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</row>
    <row r="654" spans="1:16" ht="15.75" customHeight="1" x14ac:dyDescent="0.3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</row>
    <row r="655" spans="1:16" ht="15.75" customHeight="1" x14ac:dyDescent="0.3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</row>
    <row r="656" spans="1:16" ht="15.75" customHeight="1" x14ac:dyDescent="0.3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</row>
    <row r="657" spans="1:16" ht="15.75" customHeight="1" x14ac:dyDescent="0.3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</row>
    <row r="658" spans="1:16" ht="15.75" customHeight="1" x14ac:dyDescent="0.3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</row>
    <row r="659" spans="1:16" ht="15.75" customHeight="1" x14ac:dyDescent="0.3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</row>
    <row r="660" spans="1:16" ht="15.75" customHeight="1" x14ac:dyDescent="0.3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</row>
    <row r="661" spans="1:16" ht="15.75" customHeight="1" x14ac:dyDescent="0.3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</row>
    <row r="662" spans="1:16" ht="15.75" customHeight="1" x14ac:dyDescent="0.3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</row>
    <row r="663" spans="1:16" ht="15.75" customHeight="1" x14ac:dyDescent="0.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</row>
    <row r="664" spans="1:16" ht="15.75" customHeight="1" x14ac:dyDescent="0.3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</row>
    <row r="665" spans="1:16" ht="15.75" customHeight="1" x14ac:dyDescent="0.3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</row>
    <row r="666" spans="1:16" ht="15.75" customHeight="1" x14ac:dyDescent="0.3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</row>
    <row r="667" spans="1:16" ht="15.75" customHeight="1" x14ac:dyDescent="0.3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</row>
    <row r="668" spans="1:16" ht="15.75" customHeight="1" x14ac:dyDescent="0.3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</row>
    <row r="669" spans="1:16" ht="15.75" customHeight="1" x14ac:dyDescent="0.3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</row>
    <row r="670" spans="1:16" ht="15.75" customHeight="1" x14ac:dyDescent="0.3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</row>
    <row r="671" spans="1:16" ht="15.75" customHeight="1" x14ac:dyDescent="0.3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</row>
    <row r="672" spans="1:16" ht="15.75" customHeight="1" x14ac:dyDescent="0.3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</row>
    <row r="673" spans="1:16" ht="15.75" customHeight="1" x14ac:dyDescent="0.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</row>
    <row r="674" spans="1:16" ht="15.75" customHeight="1" x14ac:dyDescent="0.3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</row>
    <row r="675" spans="1:16" ht="15.75" customHeight="1" x14ac:dyDescent="0.3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</row>
    <row r="676" spans="1:16" ht="15.75" customHeight="1" x14ac:dyDescent="0.3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</row>
    <row r="677" spans="1:16" ht="15.75" customHeight="1" x14ac:dyDescent="0.3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</row>
    <row r="678" spans="1:16" ht="15.75" customHeight="1" x14ac:dyDescent="0.3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</row>
    <row r="679" spans="1:16" ht="15.75" customHeight="1" x14ac:dyDescent="0.3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</row>
    <row r="680" spans="1:16" ht="15.75" customHeight="1" x14ac:dyDescent="0.3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</row>
    <row r="681" spans="1:16" ht="15.75" customHeight="1" x14ac:dyDescent="0.3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</row>
    <row r="682" spans="1:16" ht="15.75" customHeight="1" x14ac:dyDescent="0.3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</row>
    <row r="683" spans="1:16" ht="15.75" customHeight="1" x14ac:dyDescent="0.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</row>
    <row r="684" spans="1:16" ht="15.75" customHeight="1" x14ac:dyDescent="0.3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</row>
    <row r="685" spans="1:16" ht="15.75" customHeight="1" x14ac:dyDescent="0.3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</row>
    <row r="686" spans="1:16" ht="15.75" customHeight="1" x14ac:dyDescent="0.3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</row>
    <row r="687" spans="1:16" ht="15.75" customHeight="1" x14ac:dyDescent="0.3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</row>
    <row r="688" spans="1:16" ht="15.75" customHeight="1" x14ac:dyDescent="0.3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</row>
    <row r="689" spans="1:16" ht="15.75" customHeight="1" x14ac:dyDescent="0.3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</row>
    <row r="690" spans="1:16" ht="15.75" customHeight="1" x14ac:dyDescent="0.3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</row>
    <row r="691" spans="1:16" ht="15.75" customHeight="1" x14ac:dyDescent="0.3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</row>
    <row r="692" spans="1:16" ht="15.75" customHeight="1" x14ac:dyDescent="0.3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</row>
    <row r="693" spans="1:16" ht="15.75" customHeight="1" x14ac:dyDescent="0.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</row>
    <row r="694" spans="1:16" ht="15.75" customHeight="1" x14ac:dyDescent="0.3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</row>
    <row r="695" spans="1:16" ht="15.75" customHeight="1" x14ac:dyDescent="0.3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</row>
    <row r="696" spans="1:16" ht="15.75" customHeight="1" x14ac:dyDescent="0.3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</row>
    <row r="697" spans="1:16" ht="15.75" customHeight="1" x14ac:dyDescent="0.3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</row>
    <row r="698" spans="1:16" ht="15.75" customHeight="1" x14ac:dyDescent="0.3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</row>
    <row r="699" spans="1:16" ht="15.75" customHeight="1" x14ac:dyDescent="0.3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</row>
    <row r="700" spans="1:16" ht="15.75" customHeight="1" x14ac:dyDescent="0.3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</row>
    <row r="701" spans="1:16" ht="15.75" customHeight="1" x14ac:dyDescent="0.3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</row>
    <row r="702" spans="1:16" ht="15.75" customHeight="1" x14ac:dyDescent="0.3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</row>
    <row r="703" spans="1:16" ht="15.75" customHeight="1" x14ac:dyDescent="0.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</row>
    <row r="704" spans="1:16" ht="15.75" customHeight="1" x14ac:dyDescent="0.3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</row>
    <row r="705" spans="1:16" ht="15.75" customHeight="1" x14ac:dyDescent="0.3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</row>
    <row r="706" spans="1:16" ht="15.75" customHeight="1" x14ac:dyDescent="0.3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</row>
    <row r="707" spans="1:16" ht="15.75" customHeight="1" x14ac:dyDescent="0.3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</row>
    <row r="708" spans="1:16" ht="15.75" customHeight="1" x14ac:dyDescent="0.3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</row>
    <row r="709" spans="1:16" ht="15.75" customHeight="1" x14ac:dyDescent="0.3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</row>
    <row r="710" spans="1:16" ht="15.75" customHeight="1" x14ac:dyDescent="0.3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</row>
    <row r="711" spans="1:16" ht="15.75" customHeight="1" x14ac:dyDescent="0.3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</row>
    <row r="712" spans="1:16" ht="15.75" customHeight="1" x14ac:dyDescent="0.3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</row>
    <row r="713" spans="1:16" ht="15.75" customHeight="1" x14ac:dyDescent="0.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</row>
    <row r="714" spans="1:16" ht="15.75" customHeight="1" x14ac:dyDescent="0.3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</row>
    <row r="715" spans="1:16" ht="15.75" customHeight="1" x14ac:dyDescent="0.3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</row>
    <row r="716" spans="1:16" ht="15.75" customHeight="1" x14ac:dyDescent="0.3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</row>
    <row r="717" spans="1:16" ht="15.75" customHeight="1" x14ac:dyDescent="0.3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</row>
    <row r="718" spans="1:16" ht="15.75" customHeight="1" x14ac:dyDescent="0.3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</row>
    <row r="719" spans="1:16" ht="15.75" customHeight="1" x14ac:dyDescent="0.3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</row>
    <row r="720" spans="1:16" ht="15.75" customHeight="1" x14ac:dyDescent="0.3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</row>
    <row r="721" spans="1:16" ht="15.75" customHeight="1" x14ac:dyDescent="0.3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</row>
    <row r="722" spans="1:16" ht="15.75" customHeight="1" x14ac:dyDescent="0.3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</row>
    <row r="723" spans="1:16" ht="15.75" customHeight="1" x14ac:dyDescent="0.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</row>
    <row r="724" spans="1:16" ht="15.75" customHeight="1" x14ac:dyDescent="0.3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</row>
    <row r="725" spans="1:16" ht="15.75" customHeight="1" x14ac:dyDescent="0.3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</row>
    <row r="726" spans="1:16" ht="15.75" customHeight="1" x14ac:dyDescent="0.3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</row>
    <row r="727" spans="1:16" ht="15.75" customHeight="1" x14ac:dyDescent="0.3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</row>
    <row r="728" spans="1:16" ht="15.75" customHeight="1" x14ac:dyDescent="0.3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</row>
    <row r="729" spans="1:16" ht="15.75" customHeight="1" x14ac:dyDescent="0.3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</row>
    <row r="730" spans="1:16" ht="15.75" customHeight="1" x14ac:dyDescent="0.3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</row>
    <row r="731" spans="1:16" ht="15.75" customHeight="1" x14ac:dyDescent="0.3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</row>
    <row r="732" spans="1:16" ht="15.75" customHeight="1" x14ac:dyDescent="0.3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</row>
    <row r="733" spans="1:16" ht="15.75" customHeight="1" x14ac:dyDescent="0.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</row>
    <row r="734" spans="1:16" ht="15.75" customHeight="1" x14ac:dyDescent="0.3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</row>
    <row r="735" spans="1:16" ht="15.75" customHeight="1" x14ac:dyDescent="0.3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</row>
    <row r="736" spans="1:16" ht="15.75" customHeight="1" x14ac:dyDescent="0.3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</row>
    <row r="737" spans="1:16" ht="15.75" customHeight="1" x14ac:dyDescent="0.3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</row>
    <row r="738" spans="1:16" ht="15.75" customHeight="1" x14ac:dyDescent="0.3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</row>
    <row r="739" spans="1:16" ht="15.75" customHeight="1" x14ac:dyDescent="0.3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</row>
    <row r="740" spans="1:16" ht="15.75" customHeight="1" x14ac:dyDescent="0.3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</row>
    <row r="741" spans="1:16" ht="15.75" customHeight="1" x14ac:dyDescent="0.3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</row>
    <row r="742" spans="1:16" ht="15.75" customHeight="1" x14ac:dyDescent="0.3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</row>
    <row r="743" spans="1:16" ht="15.75" customHeight="1" x14ac:dyDescent="0.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</row>
    <row r="744" spans="1:16" ht="15.75" customHeight="1" x14ac:dyDescent="0.3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</row>
    <row r="745" spans="1:16" ht="15.75" customHeight="1" x14ac:dyDescent="0.3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</row>
    <row r="746" spans="1:16" ht="15.75" customHeight="1" x14ac:dyDescent="0.3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</row>
    <row r="747" spans="1:16" ht="15.75" customHeight="1" x14ac:dyDescent="0.3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</row>
    <row r="748" spans="1:16" ht="15.75" customHeight="1" x14ac:dyDescent="0.3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</row>
    <row r="749" spans="1:16" ht="15.75" customHeight="1" x14ac:dyDescent="0.3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</row>
    <row r="750" spans="1:16" ht="15.75" customHeight="1" x14ac:dyDescent="0.3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</row>
    <row r="751" spans="1:16" ht="15.75" customHeight="1" x14ac:dyDescent="0.3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</row>
    <row r="752" spans="1:16" ht="15.75" customHeight="1" x14ac:dyDescent="0.3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</row>
    <row r="753" spans="1:16" ht="15.75" customHeight="1" x14ac:dyDescent="0.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</row>
    <row r="754" spans="1:16" ht="15.75" customHeight="1" x14ac:dyDescent="0.3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</row>
    <row r="755" spans="1:16" ht="15.75" customHeight="1" x14ac:dyDescent="0.3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</row>
    <row r="756" spans="1:16" ht="15.75" customHeight="1" x14ac:dyDescent="0.3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</row>
    <row r="757" spans="1:16" ht="15.75" customHeight="1" x14ac:dyDescent="0.3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</row>
    <row r="758" spans="1:16" ht="15.75" customHeight="1" x14ac:dyDescent="0.3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</row>
    <row r="759" spans="1:16" ht="15.75" customHeight="1" x14ac:dyDescent="0.3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</row>
    <row r="760" spans="1:16" ht="15.75" customHeight="1" x14ac:dyDescent="0.3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</row>
    <row r="761" spans="1:16" ht="15.75" customHeight="1" x14ac:dyDescent="0.3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</row>
    <row r="762" spans="1:16" ht="15.75" customHeight="1" x14ac:dyDescent="0.3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</row>
    <row r="763" spans="1:16" ht="15.75" customHeight="1" x14ac:dyDescent="0.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</row>
    <row r="764" spans="1:16" ht="15.75" customHeight="1" x14ac:dyDescent="0.3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</row>
    <row r="765" spans="1:16" ht="15.75" customHeight="1" x14ac:dyDescent="0.3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</row>
    <row r="766" spans="1:16" ht="15.75" customHeight="1" x14ac:dyDescent="0.3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</row>
    <row r="767" spans="1:16" ht="15.75" customHeight="1" x14ac:dyDescent="0.3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</row>
    <row r="768" spans="1:16" ht="15.75" customHeight="1" x14ac:dyDescent="0.3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</row>
    <row r="769" spans="1:16" ht="15.75" customHeight="1" x14ac:dyDescent="0.3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</row>
    <row r="770" spans="1:16" ht="15.75" customHeight="1" x14ac:dyDescent="0.3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</row>
    <row r="771" spans="1:16" ht="15.75" customHeight="1" x14ac:dyDescent="0.3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</row>
    <row r="772" spans="1:16" ht="15.75" customHeight="1" x14ac:dyDescent="0.3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</row>
    <row r="773" spans="1:16" ht="15.75" customHeight="1" x14ac:dyDescent="0.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</row>
    <row r="774" spans="1:16" ht="15.75" customHeight="1" x14ac:dyDescent="0.3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</row>
    <row r="775" spans="1:16" ht="15.75" customHeight="1" x14ac:dyDescent="0.3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</row>
    <row r="776" spans="1:16" ht="15.75" customHeight="1" x14ac:dyDescent="0.3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</row>
    <row r="777" spans="1:16" ht="15.75" customHeight="1" x14ac:dyDescent="0.3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</row>
    <row r="778" spans="1:16" ht="15.75" customHeight="1" x14ac:dyDescent="0.3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</row>
    <row r="779" spans="1:16" ht="15.75" customHeight="1" x14ac:dyDescent="0.3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</row>
    <row r="780" spans="1:16" ht="15.75" customHeight="1" x14ac:dyDescent="0.3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</row>
    <row r="781" spans="1:16" ht="15.75" customHeight="1" x14ac:dyDescent="0.3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</row>
    <row r="782" spans="1:16" ht="15.75" customHeight="1" x14ac:dyDescent="0.3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</row>
    <row r="783" spans="1:16" ht="15.75" customHeight="1" x14ac:dyDescent="0.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</row>
    <row r="784" spans="1:16" ht="15.75" customHeight="1" x14ac:dyDescent="0.3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</row>
    <row r="785" spans="1:16" ht="15.75" customHeight="1" x14ac:dyDescent="0.3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</row>
    <row r="786" spans="1:16" ht="15.75" customHeight="1" x14ac:dyDescent="0.3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</row>
    <row r="787" spans="1:16" ht="15.75" customHeight="1" x14ac:dyDescent="0.3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</row>
    <row r="788" spans="1:16" ht="15.75" customHeight="1" x14ac:dyDescent="0.3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</row>
    <row r="789" spans="1:16" ht="15.75" customHeight="1" x14ac:dyDescent="0.3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</row>
    <row r="790" spans="1:16" ht="15.75" customHeight="1" x14ac:dyDescent="0.3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</row>
    <row r="791" spans="1:16" ht="15.75" customHeight="1" x14ac:dyDescent="0.3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</row>
    <row r="792" spans="1:16" ht="15.75" customHeight="1" x14ac:dyDescent="0.3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</row>
    <row r="793" spans="1:16" ht="15.75" customHeight="1" x14ac:dyDescent="0.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</row>
    <row r="794" spans="1:16" ht="15.75" customHeight="1" x14ac:dyDescent="0.3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</row>
    <row r="795" spans="1:16" ht="15.75" customHeight="1" x14ac:dyDescent="0.3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</row>
    <row r="796" spans="1:16" ht="15.75" customHeight="1" x14ac:dyDescent="0.3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</row>
    <row r="797" spans="1:16" ht="15.75" customHeight="1" x14ac:dyDescent="0.3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</row>
    <row r="798" spans="1:16" ht="15.75" customHeight="1" x14ac:dyDescent="0.3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</row>
    <row r="799" spans="1:16" ht="15.75" customHeight="1" x14ac:dyDescent="0.3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</row>
    <row r="800" spans="1:16" ht="15.75" customHeight="1" x14ac:dyDescent="0.3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</row>
    <row r="801" spans="1:16" ht="15.75" customHeight="1" x14ac:dyDescent="0.3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</row>
    <row r="802" spans="1:16" ht="15.75" customHeight="1" x14ac:dyDescent="0.3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</row>
    <row r="803" spans="1:16" ht="15.75" customHeight="1" x14ac:dyDescent="0.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</row>
    <row r="804" spans="1:16" ht="15.75" customHeight="1" x14ac:dyDescent="0.3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</row>
    <row r="805" spans="1:16" ht="15.75" customHeight="1" x14ac:dyDescent="0.3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</row>
    <row r="806" spans="1:16" ht="15.75" customHeight="1" x14ac:dyDescent="0.3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</row>
    <row r="807" spans="1:16" ht="15.75" customHeight="1" x14ac:dyDescent="0.3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</row>
    <row r="808" spans="1:16" ht="15.75" customHeight="1" x14ac:dyDescent="0.3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</row>
    <row r="809" spans="1:16" ht="15.75" customHeight="1" x14ac:dyDescent="0.3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</row>
    <row r="810" spans="1:16" ht="15.75" customHeight="1" x14ac:dyDescent="0.3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</row>
    <row r="811" spans="1:16" ht="15.75" customHeight="1" x14ac:dyDescent="0.3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</row>
    <row r="812" spans="1:16" ht="15.75" customHeight="1" x14ac:dyDescent="0.3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</row>
    <row r="813" spans="1:16" ht="15.75" customHeight="1" x14ac:dyDescent="0.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</row>
    <row r="814" spans="1:16" ht="15.75" customHeight="1" x14ac:dyDescent="0.3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</row>
    <row r="815" spans="1:16" ht="15.75" customHeight="1" x14ac:dyDescent="0.3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</row>
    <row r="816" spans="1:16" ht="15.75" customHeight="1" x14ac:dyDescent="0.3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</row>
    <row r="817" spans="1:16" ht="15.75" customHeight="1" x14ac:dyDescent="0.3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</row>
    <row r="818" spans="1:16" ht="15.75" customHeight="1" x14ac:dyDescent="0.3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</row>
    <row r="819" spans="1:16" ht="15.75" customHeight="1" x14ac:dyDescent="0.3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</row>
    <row r="820" spans="1:16" ht="15.75" customHeight="1" x14ac:dyDescent="0.3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</row>
    <row r="821" spans="1:16" ht="15.75" customHeight="1" x14ac:dyDescent="0.3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</row>
    <row r="822" spans="1:16" ht="15.75" customHeight="1" x14ac:dyDescent="0.3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</row>
    <row r="823" spans="1:16" ht="15.75" customHeight="1" x14ac:dyDescent="0.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</row>
    <row r="824" spans="1:16" ht="15.75" customHeight="1" x14ac:dyDescent="0.3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</row>
    <row r="825" spans="1:16" ht="15.75" customHeight="1" x14ac:dyDescent="0.3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</row>
    <row r="826" spans="1:16" ht="15.75" customHeight="1" x14ac:dyDescent="0.3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</row>
    <row r="827" spans="1:16" ht="15.75" customHeight="1" x14ac:dyDescent="0.3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</row>
    <row r="828" spans="1:16" ht="15.75" customHeight="1" x14ac:dyDescent="0.3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</row>
    <row r="829" spans="1:16" ht="15.75" customHeight="1" x14ac:dyDescent="0.3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</row>
    <row r="830" spans="1:16" ht="15.75" customHeight="1" x14ac:dyDescent="0.3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</row>
    <row r="831" spans="1:16" ht="15.75" customHeight="1" x14ac:dyDescent="0.3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</row>
    <row r="832" spans="1:16" ht="15.75" customHeight="1" x14ac:dyDescent="0.3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</row>
    <row r="833" spans="1:16" ht="15.75" customHeight="1" x14ac:dyDescent="0.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</row>
    <row r="834" spans="1:16" ht="15.75" customHeight="1" x14ac:dyDescent="0.3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</row>
    <row r="835" spans="1:16" ht="15.75" customHeight="1" x14ac:dyDescent="0.3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</row>
    <row r="836" spans="1:16" ht="15.75" customHeight="1" x14ac:dyDescent="0.3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</row>
    <row r="837" spans="1:16" ht="15.75" customHeight="1" x14ac:dyDescent="0.3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</row>
    <row r="838" spans="1:16" ht="15.75" customHeight="1" x14ac:dyDescent="0.3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</row>
    <row r="839" spans="1:16" ht="15.75" customHeight="1" x14ac:dyDescent="0.3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</row>
    <row r="840" spans="1:16" ht="15.75" customHeight="1" x14ac:dyDescent="0.3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</row>
    <row r="841" spans="1:16" ht="15.75" customHeight="1" x14ac:dyDescent="0.3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</row>
    <row r="842" spans="1:16" ht="15.75" customHeight="1" x14ac:dyDescent="0.3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</row>
    <row r="843" spans="1:16" ht="15.75" customHeight="1" x14ac:dyDescent="0.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</row>
    <row r="844" spans="1:16" ht="15.75" customHeight="1" x14ac:dyDescent="0.3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</row>
    <row r="845" spans="1:16" ht="15.75" customHeight="1" x14ac:dyDescent="0.3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</row>
    <row r="846" spans="1:16" ht="15.75" customHeight="1" x14ac:dyDescent="0.3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</row>
    <row r="847" spans="1:16" ht="15.75" customHeight="1" x14ac:dyDescent="0.3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</row>
    <row r="848" spans="1:16" ht="15.75" customHeight="1" x14ac:dyDescent="0.3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</row>
    <row r="849" spans="1:16" ht="15.75" customHeight="1" x14ac:dyDescent="0.3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</row>
    <row r="850" spans="1:16" ht="15.75" customHeight="1" x14ac:dyDescent="0.3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</row>
    <row r="851" spans="1:16" ht="15.75" customHeight="1" x14ac:dyDescent="0.3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</row>
    <row r="852" spans="1:16" ht="15.75" customHeight="1" x14ac:dyDescent="0.3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</row>
    <row r="853" spans="1:16" ht="15.75" customHeight="1" x14ac:dyDescent="0.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</row>
    <row r="854" spans="1:16" ht="15.75" customHeight="1" x14ac:dyDescent="0.3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</row>
    <row r="855" spans="1:16" ht="15.75" customHeight="1" x14ac:dyDescent="0.3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</row>
    <row r="856" spans="1:16" ht="15.75" customHeight="1" x14ac:dyDescent="0.3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</row>
    <row r="857" spans="1:16" ht="15.75" customHeight="1" x14ac:dyDescent="0.3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</row>
    <row r="858" spans="1:16" ht="15.75" customHeight="1" x14ac:dyDescent="0.3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</row>
    <row r="859" spans="1:16" ht="15.75" customHeight="1" x14ac:dyDescent="0.3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</row>
    <row r="860" spans="1:16" ht="15.75" customHeight="1" x14ac:dyDescent="0.3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</row>
    <row r="861" spans="1:16" ht="15.75" customHeight="1" x14ac:dyDescent="0.3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</row>
    <row r="862" spans="1:16" ht="15.75" customHeight="1" x14ac:dyDescent="0.3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</row>
    <row r="863" spans="1:16" ht="15.75" customHeight="1" x14ac:dyDescent="0.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</row>
    <row r="864" spans="1:16" ht="15.75" customHeight="1" x14ac:dyDescent="0.3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</row>
    <row r="865" spans="1:16" ht="15.75" customHeight="1" x14ac:dyDescent="0.3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</row>
    <row r="866" spans="1:16" ht="15.75" customHeight="1" x14ac:dyDescent="0.3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</row>
    <row r="867" spans="1:16" ht="15.75" customHeight="1" x14ac:dyDescent="0.3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</row>
    <row r="868" spans="1:16" ht="15.75" customHeight="1" x14ac:dyDescent="0.3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</row>
    <row r="869" spans="1:16" ht="15.75" customHeight="1" x14ac:dyDescent="0.3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</row>
    <row r="870" spans="1:16" ht="15.75" customHeight="1" x14ac:dyDescent="0.3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</row>
    <row r="871" spans="1:16" ht="15.75" customHeight="1" x14ac:dyDescent="0.3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</row>
    <row r="872" spans="1:16" ht="15.75" customHeight="1" x14ac:dyDescent="0.3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</row>
    <row r="873" spans="1:16" ht="15.75" customHeight="1" x14ac:dyDescent="0.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</row>
    <row r="874" spans="1:16" ht="15.75" customHeight="1" x14ac:dyDescent="0.3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</row>
    <row r="875" spans="1:16" ht="15.75" customHeight="1" x14ac:dyDescent="0.3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</row>
    <row r="876" spans="1:16" ht="15.75" customHeight="1" x14ac:dyDescent="0.3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</row>
    <row r="877" spans="1:16" ht="15.75" customHeight="1" x14ac:dyDescent="0.3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</row>
    <row r="878" spans="1:16" ht="15.75" customHeight="1" x14ac:dyDescent="0.3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</row>
    <row r="879" spans="1:16" ht="15.75" customHeight="1" x14ac:dyDescent="0.3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</row>
    <row r="880" spans="1:16" ht="15.75" customHeight="1" x14ac:dyDescent="0.3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</row>
    <row r="881" spans="1:16" ht="15.75" customHeight="1" x14ac:dyDescent="0.3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</row>
    <row r="882" spans="1:16" ht="15.75" customHeight="1" x14ac:dyDescent="0.3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</row>
    <row r="883" spans="1:16" ht="15.75" customHeight="1" x14ac:dyDescent="0.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</row>
    <row r="884" spans="1:16" ht="15.75" customHeight="1" x14ac:dyDescent="0.3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</row>
    <row r="885" spans="1:16" ht="15.75" customHeight="1" x14ac:dyDescent="0.3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</row>
    <row r="886" spans="1:16" ht="15.75" customHeight="1" x14ac:dyDescent="0.3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</row>
    <row r="887" spans="1:16" ht="15.75" customHeight="1" x14ac:dyDescent="0.3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</row>
    <row r="888" spans="1:16" ht="15.75" customHeight="1" x14ac:dyDescent="0.3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</row>
    <row r="889" spans="1:16" ht="15.75" customHeight="1" x14ac:dyDescent="0.3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</row>
    <row r="890" spans="1:16" ht="15.75" customHeight="1" x14ac:dyDescent="0.3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</row>
    <row r="891" spans="1:16" ht="15.75" customHeight="1" x14ac:dyDescent="0.3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</row>
    <row r="892" spans="1:16" ht="15.75" customHeight="1" x14ac:dyDescent="0.3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</row>
    <row r="893" spans="1:16" ht="15.75" customHeight="1" x14ac:dyDescent="0.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</row>
    <row r="894" spans="1:16" ht="15.75" customHeight="1" x14ac:dyDescent="0.3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</row>
    <row r="895" spans="1:16" ht="15.75" customHeight="1" x14ac:dyDescent="0.3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</row>
    <row r="896" spans="1:16" ht="15.75" customHeight="1" x14ac:dyDescent="0.3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</row>
    <row r="897" spans="1:16" ht="15.75" customHeight="1" x14ac:dyDescent="0.3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</row>
    <row r="898" spans="1:16" ht="15.75" customHeight="1" x14ac:dyDescent="0.3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</row>
    <row r="899" spans="1:16" ht="15.75" customHeight="1" x14ac:dyDescent="0.3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</row>
    <row r="900" spans="1:16" ht="15.75" customHeight="1" x14ac:dyDescent="0.3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</row>
    <row r="901" spans="1:16" ht="15.75" customHeight="1" x14ac:dyDescent="0.3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</row>
    <row r="902" spans="1:16" ht="15.75" customHeight="1" x14ac:dyDescent="0.3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</row>
    <row r="903" spans="1:16" ht="15.75" customHeight="1" x14ac:dyDescent="0.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</row>
    <row r="904" spans="1:16" ht="15.75" customHeight="1" x14ac:dyDescent="0.3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</row>
    <row r="905" spans="1:16" ht="15.75" customHeight="1" x14ac:dyDescent="0.3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</row>
    <row r="906" spans="1:16" ht="15.75" customHeight="1" x14ac:dyDescent="0.3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</row>
    <row r="907" spans="1:16" ht="15.75" customHeight="1" x14ac:dyDescent="0.3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</row>
    <row r="908" spans="1:16" ht="15.75" customHeight="1" x14ac:dyDescent="0.3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</row>
    <row r="909" spans="1:16" ht="15.75" customHeight="1" x14ac:dyDescent="0.3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</row>
    <row r="910" spans="1:16" ht="15.75" customHeight="1" x14ac:dyDescent="0.3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</row>
    <row r="911" spans="1:16" ht="15.75" customHeight="1" x14ac:dyDescent="0.3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</row>
    <row r="912" spans="1:16" ht="15.75" customHeight="1" x14ac:dyDescent="0.3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</row>
    <row r="913" spans="1:16" ht="15.75" customHeight="1" x14ac:dyDescent="0.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</row>
    <row r="914" spans="1:16" ht="15.75" customHeight="1" x14ac:dyDescent="0.3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</row>
    <row r="915" spans="1:16" ht="15.75" customHeight="1" x14ac:dyDescent="0.3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</row>
    <row r="916" spans="1:16" ht="15.75" customHeight="1" x14ac:dyDescent="0.3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</row>
    <row r="917" spans="1:16" ht="15.75" customHeight="1" x14ac:dyDescent="0.3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</row>
    <row r="918" spans="1:16" ht="15.75" customHeight="1" x14ac:dyDescent="0.3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</row>
    <row r="919" spans="1:16" ht="15.75" customHeight="1" x14ac:dyDescent="0.3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</row>
    <row r="920" spans="1:16" ht="15.75" customHeight="1" x14ac:dyDescent="0.3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</row>
    <row r="921" spans="1:16" ht="15.75" customHeight="1" x14ac:dyDescent="0.3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</row>
    <row r="922" spans="1:16" ht="15.75" customHeight="1" x14ac:dyDescent="0.3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</row>
    <row r="923" spans="1:16" ht="15.75" customHeight="1" x14ac:dyDescent="0.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</row>
    <row r="924" spans="1:16" ht="15.75" customHeight="1" x14ac:dyDescent="0.3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</row>
    <row r="925" spans="1:16" ht="15.75" customHeight="1" x14ac:dyDescent="0.3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</row>
    <row r="926" spans="1:16" ht="15.75" customHeight="1" x14ac:dyDescent="0.3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</row>
    <row r="927" spans="1:16" ht="15.75" customHeight="1" x14ac:dyDescent="0.3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</row>
    <row r="928" spans="1:16" ht="15.75" customHeight="1" x14ac:dyDescent="0.3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</row>
    <row r="929" spans="1:16" ht="15.75" customHeight="1" x14ac:dyDescent="0.3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</row>
    <row r="930" spans="1:16" ht="15.75" customHeight="1" x14ac:dyDescent="0.3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</row>
    <row r="931" spans="1:16" ht="15.75" customHeight="1" x14ac:dyDescent="0.3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</row>
    <row r="932" spans="1:16" ht="15.75" customHeight="1" x14ac:dyDescent="0.3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</row>
    <row r="933" spans="1:16" ht="15.75" customHeight="1" x14ac:dyDescent="0.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</row>
    <row r="934" spans="1:16" ht="15.75" customHeight="1" x14ac:dyDescent="0.3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</row>
    <row r="935" spans="1:16" ht="15.75" customHeight="1" x14ac:dyDescent="0.3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</row>
    <row r="936" spans="1:16" ht="15.75" customHeight="1" x14ac:dyDescent="0.3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</row>
    <row r="937" spans="1:16" ht="15.75" customHeight="1" x14ac:dyDescent="0.3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</row>
    <row r="938" spans="1:16" ht="15.75" customHeight="1" x14ac:dyDescent="0.3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</row>
    <row r="939" spans="1:16" ht="15.75" customHeight="1" x14ac:dyDescent="0.3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</row>
    <row r="940" spans="1:16" ht="15.75" customHeight="1" x14ac:dyDescent="0.3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</row>
    <row r="941" spans="1:16" ht="15.75" customHeight="1" x14ac:dyDescent="0.3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</row>
    <row r="942" spans="1:16" ht="15.75" customHeight="1" x14ac:dyDescent="0.3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</row>
    <row r="943" spans="1:16" ht="15.75" customHeight="1" x14ac:dyDescent="0.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</row>
    <row r="944" spans="1:16" ht="15.75" customHeight="1" x14ac:dyDescent="0.3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</row>
    <row r="945" spans="1:16" ht="15.75" customHeight="1" x14ac:dyDescent="0.3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</row>
    <row r="946" spans="1:16" ht="15.75" customHeight="1" x14ac:dyDescent="0.3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</row>
    <row r="947" spans="1:16" ht="15.75" customHeight="1" x14ac:dyDescent="0.3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</row>
    <row r="948" spans="1:16" ht="15.75" customHeight="1" x14ac:dyDescent="0.3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</row>
    <row r="949" spans="1:16" ht="15.75" customHeight="1" x14ac:dyDescent="0.3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</row>
    <row r="950" spans="1:16" ht="15.75" customHeight="1" x14ac:dyDescent="0.3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</row>
    <row r="951" spans="1:16" ht="15.75" customHeight="1" x14ac:dyDescent="0.3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</row>
    <row r="952" spans="1:16" ht="15.75" customHeight="1" x14ac:dyDescent="0.3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</row>
    <row r="953" spans="1:16" ht="15.75" customHeight="1" x14ac:dyDescent="0.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</row>
    <row r="954" spans="1:16" ht="15.75" customHeight="1" x14ac:dyDescent="0.3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</row>
    <row r="955" spans="1:16" ht="15.75" customHeight="1" x14ac:dyDescent="0.3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</row>
    <row r="956" spans="1:16" ht="15.75" customHeight="1" x14ac:dyDescent="0.3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</row>
    <row r="957" spans="1:16" ht="15.75" customHeight="1" x14ac:dyDescent="0.3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</row>
    <row r="958" spans="1:16" ht="15.75" customHeight="1" x14ac:dyDescent="0.3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</row>
    <row r="959" spans="1:16" ht="15.75" customHeight="1" x14ac:dyDescent="0.3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</row>
    <row r="960" spans="1:16" ht="15.75" customHeight="1" x14ac:dyDescent="0.3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</row>
    <row r="961" spans="1:16" ht="15.75" customHeight="1" x14ac:dyDescent="0.3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</row>
    <row r="962" spans="1:16" ht="15.75" customHeight="1" x14ac:dyDescent="0.3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</row>
    <row r="963" spans="1:16" ht="15.75" customHeight="1" x14ac:dyDescent="0.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</row>
    <row r="964" spans="1:16" ht="15.75" customHeight="1" x14ac:dyDescent="0.3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</row>
    <row r="965" spans="1:16" ht="15.75" customHeight="1" x14ac:dyDescent="0.3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</row>
    <row r="966" spans="1:16" ht="15.75" customHeight="1" x14ac:dyDescent="0.3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</row>
    <row r="967" spans="1:16" ht="15.75" customHeight="1" x14ac:dyDescent="0.3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</row>
    <row r="968" spans="1:16" ht="15.75" customHeight="1" x14ac:dyDescent="0.3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</row>
    <row r="969" spans="1:16" ht="15.75" customHeight="1" x14ac:dyDescent="0.3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</row>
    <row r="970" spans="1:16" ht="15.75" customHeight="1" x14ac:dyDescent="0.3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</row>
    <row r="971" spans="1:16" ht="15.75" customHeight="1" x14ac:dyDescent="0.3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</row>
    <row r="972" spans="1:16" ht="15.75" customHeight="1" x14ac:dyDescent="0.3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</row>
    <row r="973" spans="1:16" ht="15.75" customHeight="1" x14ac:dyDescent="0.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</row>
    <row r="974" spans="1:16" ht="15.75" customHeight="1" x14ac:dyDescent="0.3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</row>
    <row r="975" spans="1:16" ht="15.75" customHeight="1" x14ac:dyDescent="0.3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</row>
    <row r="976" spans="1:16" ht="15.75" customHeight="1" x14ac:dyDescent="0.3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</row>
    <row r="977" spans="1:16" ht="15.75" customHeight="1" x14ac:dyDescent="0.3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</row>
    <row r="978" spans="1:16" ht="15.75" customHeight="1" x14ac:dyDescent="0.3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</row>
    <row r="979" spans="1:16" ht="15.75" customHeight="1" x14ac:dyDescent="0.3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</row>
    <row r="980" spans="1:16" ht="15.75" customHeight="1" x14ac:dyDescent="0.3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</row>
    <row r="981" spans="1:16" ht="15.75" customHeight="1" x14ac:dyDescent="0.3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</row>
    <row r="982" spans="1:16" ht="15.75" customHeight="1" x14ac:dyDescent="0.3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</row>
    <row r="983" spans="1:16" ht="15.75" customHeight="1" x14ac:dyDescent="0.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</row>
    <row r="984" spans="1:16" ht="15.75" customHeight="1" x14ac:dyDescent="0.3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</row>
    <row r="985" spans="1:16" ht="15.75" customHeight="1" x14ac:dyDescent="0.3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</row>
    <row r="986" spans="1:16" ht="15.75" customHeight="1" x14ac:dyDescent="0.3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</row>
    <row r="987" spans="1:16" ht="15.75" customHeight="1" x14ac:dyDescent="0.3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</row>
    <row r="988" spans="1:16" ht="15.75" customHeight="1" x14ac:dyDescent="0.3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</row>
    <row r="989" spans="1:16" ht="15.75" customHeight="1" x14ac:dyDescent="0.3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</row>
    <row r="990" spans="1:16" ht="15.75" customHeight="1" x14ac:dyDescent="0.3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</row>
    <row r="991" spans="1:16" ht="15.75" customHeight="1" x14ac:dyDescent="0.3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</row>
    <row r="992" spans="1:16" ht="15.75" customHeight="1" x14ac:dyDescent="0.3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</row>
    <row r="993" spans="1:16" ht="15.75" customHeight="1" x14ac:dyDescent="0.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</row>
    <row r="994" spans="1:16" ht="15.75" customHeight="1" x14ac:dyDescent="0.3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</row>
    <row r="995" spans="1:16" ht="15.75" customHeight="1" x14ac:dyDescent="0.3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</row>
    <row r="996" spans="1:16" ht="15.75" customHeight="1" x14ac:dyDescent="0.3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</row>
    <row r="997" spans="1:16" ht="15.75" customHeight="1" x14ac:dyDescent="0.3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</row>
    <row r="998" spans="1:16" ht="15.75" customHeight="1" x14ac:dyDescent="0.3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</row>
    <row r="999" spans="1:16" ht="15.75" customHeight="1" x14ac:dyDescent="0.3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</row>
    <row r="1000" spans="1:16" ht="15.75" customHeight="1" x14ac:dyDescent="0.3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</row>
  </sheetData>
  <mergeCells count="4">
    <mergeCell ref="B2:E2"/>
    <mergeCell ref="I2:P2"/>
    <mergeCell ref="B10:E10"/>
    <mergeCell ref="I11:P11"/>
  </mergeCells>
  <dataValidations count="1">
    <dataValidation type="list" allowBlank="1" showErrorMessage="1" sqref="J20" xr:uid="{00000000-0002-0000-0A00-000000000000}">
      <formula1>"0.05,0.07,0.09"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D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1.109375" customWidth="1"/>
    <col min="2" max="13" width="9.109375" customWidth="1"/>
    <col min="14" max="26" width="15.6640625" customWidth="1"/>
    <col min="27" max="30" width="9.109375" customWidth="1"/>
  </cols>
  <sheetData>
    <row r="1" spans="1:30" ht="14.4" x14ac:dyDescent="0.3">
      <c r="A1" s="2" t="s">
        <v>100</v>
      </c>
      <c r="B1" s="2" t="s">
        <v>849</v>
      </c>
      <c r="C1" s="2" t="s">
        <v>609</v>
      </c>
      <c r="D1" s="2" t="s">
        <v>167</v>
      </c>
      <c r="E1" s="2" t="s">
        <v>136</v>
      </c>
      <c r="F1" s="2" t="s">
        <v>608</v>
      </c>
      <c r="G1" s="2" t="s">
        <v>199</v>
      </c>
      <c r="H1" s="2" t="s">
        <v>319</v>
      </c>
      <c r="I1" s="2" t="s">
        <v>193</v>
      </c>
      <c r="J1" s="2" t="s">
        <v>154</v>
      </c>
      <c r="K1" s="2" t="s">
        <v>134</v>
      </c>
      <c r="L1" s="123"/>
      <c r="M1" s="123"/>
      <c r="N1" s="124"/>
      <c r="O1" s="174" t="s">
        <v>979</v>
      </c>
      <c r="P1" s="175"/>
      <c r="Q1" s="175"/>
      <c r="R1" s="175"/>
      <c r="S1" s="171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</row>
    <row r="2" spans="1:30" ht="14.4" x14ac:dyDescent="0.3">
      <c r="A2" s="2" t="s">
        <v>17</v>
      </c>
      <c r="B2" s="15">
        <v>24</v>
      </c>
      <c r="C2" s="40">
        <f>COUNTIFS(Simulações!$I:$I,C$1,Simulações!$CJ:$CJ,$A2,Simulações!$CP:$CP,$B2)</f>
        <v>0</v>
      </c>
      <c r="D2" s="40">
        <f>COUNTIFS(Simulações!$I:$I,D$1,Simulações!$CJ:$CJ,$A2,Simulações!$CP:$CP,$B2)</f>
        <v>0</v>
      </c>
      <c r="E2" s="40">
        <f>COUNTIFS(Simulações!$I:$I,E$1,Simulações!$CJ:$CJ,$A2,Simulações!$CP:$CP,$B2)</f>
        <v>0</v>
      </c>
      <c r="F2" s="40">
        <f>COUNTIFS(Simulações!$I:$I,F$1,Simulações!$CJ:$CJ,$A2,Simulações!$CP:$CP,$B2)</f>
        <v>0</v>
      </c>
      <c r="G2" s="40">
        <f>COUNTIFS(Simulações!$I:$I,G$1,Simulações!$CJ:$CJ,$A2,Simulações!$CP:$CP,$B2)</f>
        <v>0</v>
      </c>
      <c r="H2" s="40">
        <f>COUNTIFS(Simulações!$I:$I,H$1,Simulações!$CJ:$CJ,$A2,Simulações!$CP:$CP,$B2)</f>
        <v>0</v>
      </c>
      <c r="I2" s="40">
        <f>COUNTIFS(Simulações!$I:$I,I$1,Simulações!$CJ:$CJ,$A2,Simulações!$CP:$CP,$B2)</f>
        <v>0</v>
      </c>
      <c r="J2" s="40">
        <f>COUNTIFS(Simulações!$I:$I,J$1,Simulações!$CJ:$CJ,$A2,Simulações!$CP:$CP,$B2)</f>
        <v>0</v>
      </c>
      <c r="K2" s="40">
        <f>COUNTIFS(Simulações!$I:$I,K$1,Simulações!$CJ:$CJ,$A2,Simulações!$CP:$CP,$B2)</f>
        <v>0</v>
      </c>
      <c r="L2" s="123"/>
      <c r="M2" s="123"/>
      <c r="N2" s="2" t="s">
        <v>100</v>
      </c>
      <c r="O2" s="2" t="s">
        <v>2</v>
      </c>
      <c r="P2" s="2" t="s">
        <v>3</v>
      </c>
      <c r="Q2" s="2" t="s">
        <v>185</v>
      </c>
      <c r="R2" s="2" t="s">
        <v>5</v>
      </c>
      <c r="S2" s="2" t="s">
        <v>6</v>
      </c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</row>
    <row r="3" spans="1:30" ht="14.4" x14ac:dyDescent="0.3">
      <c r="A3" s="2" t="s">
        <v>17</v>
      </c>
      <c r="B3" s="15">
        <v>27</v>
      </c>
      <c r="C3" s="40">
        <f>COUNTIFS(Simulações!$I:$I,C$1,Simulações!$CJ:$CJ,$A3,Simulações!$CP:$CP,$B3)</f>
        <v>0</v>
      </c>
      <c r="D3" s="40">
        <f>COUNTIFS(Simulações!$I:$I,D$1,Simulações!$CJ:$CJ,$A3,Simulações!$CP:$CP,$B3)</f>
        <v>0</v>
      </c>
      <c r="E3" s="40">
        <f>COUNTIFS(Simulações!$I:$I,E$1,Simulações!$CJ:$CJ,$A3,Simulações!$CP:$CP,$B3)</f>
        <v>0</v>
      </c>
      <c r="F3" s="40">
        <f>COUNTIFS(Simulações!$I:$I,F$1,Simulações!$CJ:$CJ,$A3,Simulações!$CP:$CP,$B3)</f>
        <v>0</v>
      </c>
      <c r="G3" s="40">
        <f>COUNTIFS(Simulações!$I:$I,G$1,Simulações!$CJ:$CJ,$A3,Simulações!$CP:$CP,$B3)</f>
        <v>0</v>
      </c>
      <c r="H3" s="40">
        <f>COUNTIFS(Simulações!$I:$I,H$1,Simulações!$CJ:$CJ,$A3,Simulações!$CP:$CP,$B3)</f>
        <v>0</v>
      </c>
      <c r="I3" s="40">
        <f>COUNTIFS(Simulações!$I:$I,I$1,Simulações!$CJ:$CJ,$A3,Simulações!$CP:$CP,$B3)</f>
        <v>0</v>
      </c>
      <c r="J3" s="40">
        <f>COUNTIFS(Simulações!$I:$I,J$1,Simulações!$CJ:$CJ,$A3,Simulações!$CP:$CP,$B3)</f>
        <v>0</v>
      </c>
      <c r="K3" s="40">
        <f>COUNTIFS(Simulações!$I:$I,K$1,Simulações!$CJ:$CJ,$A3,Simulações!$CP:$CP,$B3)</f>
        <v>0</v>
      </c>
      <c r="L3" s="123"/>
      <c r="M3" s="123"/>
      <c r="N3" s="2" t="s">
        <v>17</v>
      </c>
      <c r="O3" s="40"/>
      <c r="P3" s="40"/>
      <c r="Q3" s="40"/>
      <c r="R3" s="40"/>
      <c r="S3" s="40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</row>
    <row r="4" spans="1:30" ht="14.4" x14ac:dyDescent="0.3">
      <c r="A4" s="2" t="s">
        <v>17</v>
      </c>
      <c r="B4" s="15">
        <v>33</v>
      </c>
      <c r="C4" s="40">
        <f>COUNTIFS(Simulações!$I:$I,C$1,Simulações!$CJ:$CJ,$A4,Simulações!$CP:$CP,$B4)</f>
        <v>0</v>
      </c>
      <c r="D4" s="40">
        <f>COUNTIFS(Simulações!$I:$I,D$1,Simulações!$CJ:$CJ,$A4,Simulações!$CP:$CP,$B4)</f>
        <v>0</v>
      </c>
      <c r="E4" s="40">
        <f>COUNTIFS(Simulações!$I:$I,E$1,Simulações!$CJ:$CJ,$A4,Simulações!$CP:$CP,$B4)</f>
        <v>0</v>
      </c>
      <c r="F4" s="40">
        <f>COUNTIFS(Simulações!$I:$I,F$1,Simulações!$CJ:$CJ,$A4,Simulações!$CP:$CP,$B4)</f>
        <v>0</v>
      </c>
      <c r="G4" s="40">
        <f>COUNTIFS(Simulações!$I:$I,G$1,Simulações!$CJ:$CJ,$A4,Simulações!$CP:$CP,$B4)</f>
        <v>0</v>
      </c>
      <c r="H4" s="40">
        <f>COUNTIFS(Simulações!$I:$I,H$1,Simulações!$CJ:$CJ,$A4,Simulações!$CP:$CP,$B4)</f>
        <v>0</v>
      </c>
      <c r="I4" s="40">
        <f>COUNTIFS(Simulações!$I:$I,I$1,Simulações!$CJ:$CJ,$A4,Simulações!$CP:$CP,$B4)</f>
        <v>0</v>
      </c>
      <c r="J4" s="40">
        <f>COUNTIFS(Simulações!$I:$I,J$1,Simulações!$CJ:$CJ,$A4,Simulações!$CP:$CP,$B4)</f>
        <v>0</v>
      </c>
      <c r="K4" s="40">
        <f>COUNTIFS(Simulações!$I:$I,K$1,Simulações!$CJ:$CJ,$A4,Simulações!$CP:$CP,$B4)</f>
        <v>0</v>
      </c>
      <c r="L4" s="123"/>
      <c r="M4" s="123"/>
      <c r="N4" s="2" t="s">
        <v>23</v>
      </c>
      <c r="O4" s="40"/>
      <c r="P4" s="40"/>
      <c r="Q4" s="40"/>
      <c r="R4" s="40"/>
      <c r="S4" s="40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</row>
    <row r="5" spans="1:30" ht="14.4" x14ac:dyDescent="0.3">
      <c r="A5" s="2" t="s">
        <v>17</v>
      </c>
      <c r="B5" s="15">
        <v>41</v>
      </c>
      <c r="C5" s="40">
        <f>COUNTIFS(Simulações!$I:$I,C$1,Simulações!$CJ:$CJ,$A5,Simulações!$CP:$CP,$B5)</f>
        <v>0</v>
      </c>
      <c r="D5" s="40">
        <f>COUNTIFS(Simulações!$I:$I,D$1,Simulações!$CJ:$CJ,$A5,Simulações!$CP:$CP,$B5)</f>
        <v>0</v>
      </c>
      <c r="E5" s="40">
        <f>COUNTIFS(Simulações!$I:$I,E$1,Simulações!$CJ:$CJ,$A5,Simulações!$CP:$CP,$B5)</f>
        <v>0</v>
      </c>
      <c r="F5" s="40">
        <f>COUNTIFS(Simulações!$I:$I,F$1,Simulações!$CJ:$CJ,$A5,Simulações!$CP:$CP,$B5)</f>
        <v>0</v>
      </c>
      <c r="G5" s="40">
        <f>COUNTIFS(Simulações!$I:$I,G$1,Simulações!$CJ:$CJ,$A5,Simulações!$CP:$CP,$B5)</f>
        <v>0</v>
      </c>
      <c r="H5" s="40">
        <f>COUNTIFS(Simulações!$I:$I,H$1,Simulações!$CJ:$CJ,$A5,Simulações!$CP:$CP,$B5)</f>
        <v>0</v>
      </c>
      <c r="I5" s="40">
        <f>COUNTIFS(Simulações!$I:$I,I$1,Simulações!$CJ:$CJ,$A5,Simulações!$CP:$CP,$B5)</f>
        <v>0</v>
      </c>
      <c r="J5" s="40">
        <f>COUNTIFS(Simulações!$I:$I,J$1,Simulações!$CJ:$CJ,$A5,Simulações!$CP:$CP,$B5)</f>
        <v>0</v>
      </c>
      <c r="K5" s="40">
        <f>COUNTIFS(Simulações!$I:$I,K$1,Simulações!$CJ:$CJ,$A5,Simulações!$CP:$CP,$B5)</f>
        <v>0</v>
      </c>
      <c r="L5" s="123"/>
      <c r="M5" s="123"/>
      <c r="N5" s="2" t="s">
        <v>21</v>
      </c>
      <c r="O5" s="40"/>
      <c r="P5" s="40"/>
      <c r="Q5" s="40"/>
      <c r="R5" s="40"/>
      <c r="S5" s="40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</row>
    <row r="6" spans="1:30" ht="14.4" x14ac:dyDescent="0.3">
      <c r="A6" s="2" t="s">
        <v>17</v>
      </c>
      <c r="B6" s="15">
        <v>48</v>
      </c>
      <c r="C6" s="40">
        <f>COUNTIFS(Simulações!$I:$I,C$1,Simulações!$CJ:$CJ,$A6,Simulações!$CP:$CP,$B6)</f>
        <v>0</v>
      </c>
      <c r="D6" s="40">
        <f>COUNTIFS(Simulações!$I:$I,D$1,Simulações!$CJ:$CJ,$A6,Simulações!$CP:$CP,$B6)</f>
        <v>0</v>
      </c>
      <c r="E6" s="40">
        <f>COUNTIFS(Simulações!$I:$I,E$1,Simulações!$CJ:$CJ,$A6,Simulações!$CP:$CP,$B6)</f>
        <v>0</v>
      </c>
      <c r="F6" s="40">
        <f>COUNTIFS(Simulações!$I:$I,F$1,Simulações!$CJ:$CJ,$A6,Simulações!$CP:$CP,$B6)</f>
        <v>0</v>
      </c>
      <c r="G6" s="40">
        <f>COUNTIFS(Simulações!$I:$I,G$1,Simulações!$CJ:$CJ,$A6,Simulações!$CP:$CP,$B6)</f>
        <v>0</v>
      </c>
      <c r="H6" s="40">
        <f>COUNTIFS(Simulações!$I:$I,H$1,Simulações!$CJ:$CJ,$A6,Simulações!$CP:$CP,$B6)</f>
        <v>0</v>
      </c>
      <c r="I6" s="40">
        <f>COUNTIFS(Simulações!$I:$I,I$1,Simulações!$CJ:$CJ,$A6,Simulações!$CP:$CP,$B6)</f>
        <v>0</v>
      </c>
      <c r="J6" s="40">
        <f>COUNTIFS(Simulações!$I:$I,J$1,Simulações!$CJ:$CJ,$A6,Simulações!$CP:$CP,$B6)</f>
        <v>0</v>
      </c>
      <c r="K6" s="40">
        <f>COUNTIFS(Simulações!$I:$I,K$1,Simulações!$CJ:$CJ,$A6,Simulações!$CP:$CP,$B6)</f>
        <v>0</v>
      </c>
      <c r="L6" s="123"/>
      <c r="M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</row>
    <row r="7" spans="1:30" ht="14.4" x14ac:dyDescent="0.3">
      <c r="A7" s="2" t="s">
        <v>17</v>
      </c>
      <c r="B7" s="15">
        <v>55</v>
      </c>
      <c r="C7" s="40">
        <f>COUNTIFS(Simulações!$I:$I,C$1,Simulações!$CJ:$CJ,$A7,Simulações!$CP:$CP,$B7)</f>
        <v>0</v>
      </c>
      <c r="D7" s="40">
        <f>COUNTIFS(Simulações!$I:$I,D$1,Simulações!$CJ:$CJ,$A7,Simulações!$CP:$CP,$B7)</f>
        <v>0</v>
      </c>
      <c r="E7" s="40">
        <f>COUNTIFS(Simulações!$I:$I,E$1,Simulações!$CJ:$CJ,$A7,Simulações!$CP:$CP,$B7)</f>
        <v>0</v>
      </c>
      <c r="F7" s="40">
        <f>COUNTIFS(Simulações!$I:$I,F$1,Simulações!$CJ:$CJ,$A7,Simulações!$CP:$CP,$B7)</f>
        <v>0</v>
      </c>
      <c r="G7" s="40">
        <f>COUNTIFS(Simulações!$I:$I,G$1,Simulações!$CJ:$CJ,$A7,Simulações!$CP:$CP,$B7)</f>
        <v>0</v>
      </c>
      <c r="H7" s="40">
        <f>COUNTIFS(Simulações!$I:$I,H$1,Simulações!$CJ:$CJ,$A7,Simulações!$CP:$CP,$B7)</f>
        <v>0</v>
      </c>
      <c r="I7" s="40">
        <f>COUNTIFS(Simulações!$I:$I,I$1,Simulações!$CJ:$CJ,$A7,Simulações!$CP:$CP,$B7)</f>
        <v>0</v>
      </c>
      <c r="J7" s="40">
        <f>COUNTIFS(Simulações!$I:$I,J$1,Simulações!$CJ:$CJ,$A7,Simulações!$CP:$CP,$B7)</f>
        <v>0</v>
      </c>
      <c r="K7" s="40">
        <f>COUNTIFS(Simulações!$I:$I,K$1,Simulações!$CJ:$CJ,$A7,Simulações!$CP:$CP,$B7)</f>
        <v>0</v>
      </c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</row>
    <row r="8" spans="1:30" ht="14.4" x14ac:dyDescent="0.3">
      <c r="A8" s="2" t="s">
        <v>17</v>
      </c>
      <c r="B8" s="15">
        <v>61</v>
      </c>
      <c r="C8" s="40">
        <f>COUNTIFS(Simulações!$I:$I,C$1,Simulações!$CJ:$CJ,$A8,Simulações!$CP:$CP,$B8)</f>
        <v>0</v>
      </c>
      <c r="D8" s="40">
        <f>COUNTIFS(Simulações!$I:$I,D$1,Simulações!$CJ:$CJ,$A8,Simulações!$CP:$CP,$B8)</f>
        <v>0</v>
      </c>
      <c r="E8" s="40">
        <f>COUNTIFS(Simulações!$I:$I,E$1,Simulações!$CJ:$CJ,$A8,Simulações!$CP:$CP,$B8)</f>
        <v>0</v>
      </c>
      <c r="F8" s="40">
        <f>COUNTIFS(Simulações!$I:$I,F$1,Simulações!$CJ:$CJ,$A8,Simulações!$CP:$CP,$B8)</f>
        <v>0</v>
      </c>
      <c r="G8" s="40">
        <f>COUNTIFS(Simulações!$I:$I,G$1,Simulações!$CJ:$CJ,$A8,Simulações!$CP:$CP,$B8)</f>
        <v>0</v>
      </c>
      <c r="H8" s="40">
        <f>COUNTIFS(Simulações!$I:$I,H$1,Simulações!$CJ:$CJ,$A8,Simulações!$CP:$CP,$B8)</f>
        <v>0</v>
      </c>
      <c r="I8" s="40">
        <f>COUNTIFS(Simulações!$I:$I,I$1,Simulações!$CJ:$CJ,$A8,Simulações!$CP:$CP,$B8)</f>
        <v>0</v>
      </c>
      <c r="J8" s="40">
        <f>COUNTIFS(Simulações!$I:$I,J$1,Simulações!$CJ:$CJ,$A8,Simulações!$CP:$CP,$B8)</f>
        <v>0</v>
      </c>
      <c r="K8" s="40">
        <f>COUNTIFS(Simulações!$I:$I,K$1,Simulações!$CJ:$CJ,$A8,Simulações!$CP:$CP,$B8)</f>
        <v>0</v>
      </c>
      <c r="L8" s="123"/>
      <c r="M8" s="123"/>
      <c r="N8" s="124"/>
      <c r="O8" s="174" t="s">
        <v>980</v>
      </c>
      <c r="P8" s="175"/>
      <c r="Q8" s="175"/>
      <c r="R8" s="175"/>
      <c r="S8" s="171"/>
      <c r="T8" s="123"/>
      <c r="U8" s="123"/>
      <c r="V8" s="123"/>
      <c r="W8" s="123"/>
      <c r="X8" s="123"/>
      <c r="Y8" s="123"/>
      <c r="Z8" s="123"/>
      <c r="AA8" s="123"/>
      <c r="AC8" s="123"/>
      <c r="AD8" s="123"/>
    </row>
    <row r="9" spans="1:30" ht="14.4" x14ac:dyDescent="0.3">
      <c r="A9" s="2" t="s">
        <v>17</v>
      </c>
      <c r="B9" s="15">
        <v>70</v>
      </c>
      <c r="C9" s="40">
        <f>COUNTIFS(Simulações!$I:$I,C$1,Simulações!$CJ:$CJ,$A9,Simulações!$CP:$CP,$B9)</f>
        <v>0</v>
      </c>
      <c r="D9" s="40">
        <f>COUNTIFS(Simulações!$I:$I,D$1,Simulações!$CJ:$CJ,$A9,Simulações!$CP:$CP,$B9)</f>
        <v>0</v>
      </c>
      <c r="E9" s="40">
        <f>COUNTIFS(Simulações!$I:$I,E$1,Simulações!$CJ:$CJ,$A9,Simulações!$CP:$CP,$B9)</f>
        <v>0</v>
      </c>
      <c r="F9" s="40">
        <f>COUNTIFS(Simulações!$I:$I,F$1,Simulações!$CJ:$CJ,$A9,Simulações!$CP:$CP,$B9)</f>
        <v>0</v>
      </c>
      <c r="G9" s="40">
        <f>COUNTIFS(Simulações!$I:$I,G$1,Simulações!$CJ:$CJ,$A9,Simulações!$CP:$CP,$B9)</f>
        <v>0</v>
      </c>
      <c r="H9" s="40">
        <f>COUNTIFS(Simulações!$I:$I,H$1,Simulações!$CJ:$CJ,$A9,Simulações!$CP:$CP,$B9)</f>
        <v>0</v>
      </c>
      <c r="I9" s="40">
        <f>COUNTIFS(Simulações!$I:$I,I$1,Simulações!$CJ:$CJ,$A9,Simulações!$CP:$CP,$B9)</f>
        <v>0</v>
      </c>
      <c r="J9" s="40">
        <f>COUNTIFS(Simulações!$I:$I,J$1,Simulações!$CJ:$CJ,$A9,Simulações!$CP:$CP,$B9)</f>
        <v>0</v>
      </c>
      <c r="K9" s="40">
        <f>COUNTIFS(Simulações!$I:$I,K$1,Simulações!$CJ:$CJ,$A9,Simulações!$CP:$CP,$B9)</f>
        <v>0</v>
      </c>
      <c r="L9" s="123"/>
      <c r="M9" s="123"/>
      <c r="N9" s="2" t="s">
        <v>100</v>
      </c>
      <c r="O9" s="2" t="s">
        <v>2</v>
      </c>
      <c r="P9" s="2" t="s">
        <v>3</v>
      </c>
      <c r="Q9" s="2" t="s">
        <v>185</v>
      </c>
      <c r="R9" s="2" t="s">
        <v>5</v>
      </c>
      <c r="S9" s="2" t="s">
        <v>6</v>
      </c>
      <c r="T9" s="123"/>
      <c r="U9" s="123"/>
      <c r="V9" s="123"/>
      <c r="W9" s="123"/>
      <c r="X9" s="123"/>
      <c r="Y9" s="123"/>
      <c r="Z9" s="123"/>
      <c r="AA9" s="123"/>
      <c r="AC9" s="123"/>
      <c r="AD9" s="123"/>
    </row>
    <row r="10" spans="1:30" ht="14.4" x14ac:dyDescent="0.3">
      <c r="A10" s="2" t="s">
        <v>17</v>
      </c>
      <c r="B10" s="15">
        <v>76</v>
      </c>
      <c r="C10" s="40">
        <f>COUNTIFS(Simulações!$I:$I,C$1,Simulações!$CJ:$CJ,$A10,Simulações!$CP:$CP,$B10)</f>
        <v>0</v>
      </c>
      <c r="D10" s="40">
        <f>COUNTIFS(Simulações!$I:$I,D$1,Simulações!$CJ:$CJ,$A10,Simulações!$CP:$CP,$B10)</f>
        <v>0</v>
      </c>
      <c r="E10" s="40">
        <f>COUNTIFS(Simulações!$I:$I,E$1,Simulações!$CJ:$CJ,$A10,Simulações!$CP:$CP,$B10)</f>
        <v>0</v>
      </c>
      <c r="F10" s="40">
        <f>COUNTIFS(Simulações!$I:$I,F$1,Simulações!$CJ:$CJ,$A10,Simulações!$CP:$CP,$B10)</f>
        <v>0</v>
      </c>
      <c r="G10" s="40">
        <f>COUNTIFS(Simulações!$I:$I,G$1,Simulações!$CJ:$CJ,$A10,Simulações!$CP:$CP,$B10)</f>
        <v>0</v>
      </c>
      <c r="H10" s="40">
        <f>COUNTIFS(Simulações!$I:$I,H$1,Simulações!$CJ:$CJ,$A10,Simulações!$CP:$CP,$B10)</f>
        <v>0</v>
      </c>
      <c r="I10" s="40">
        <f>COUNTIFS(Simulações!$I:$I,I$1,Simulações!$CJ:$CJ,$A10,Simulações!$CP:$CP,$B10)</f>
        <v>0</v>
      </c>
      <c r="J10" s="40">
        <f>COUNTIFS(Simulações!$I:$I,J$1,Simulações!$CJ:$CJ,$A10,Simulações!$CP:$CP,$B10)</f>
        <v>0</v>
      </c>
      <c r="K10" s="40">
        <f>COUNTIFS(Simulações!$I:$I,K$1,Simulações!$CJ:$CJ,$A10,Simulações!$CP:$CP,$B10)</f>
        <v>0</v>
      </c>
      <c r="L10" s="123"/>
      <c r="M10" s="123"/>
      <c r="N10" s="2" t="str">
        <f>N3</f>
        <v>Philips</v>
      </c>
      <c r="O10" s="42" t="e">
        <f>SUMPRODUCT($B$2:$B$20,G2:G20)/SUM(G4:G20)</f>
        <v>#DIV/0!</v>
      </c>
      <c r="P10" s="42" t="e">
        <f>SUMPRODUCT($B$2:$B$20,H2:H20)/SUM(H4:H20)</f>
        <v>#DIV/0!</v>
      </c>
      <c r="Q10" s="42" t="e">
        <f>SUMPRODUCT($B$2:$B$20,I2:I20)/SUM(I4:I20)</f>
        <v>#DIV/0!</v>
      </c>
      <c r="R10" s="42" t="e">
        <f>SUMPRODUCT($B$2:$B$20,J2:J20)/SUM(J4:J20)</f>
        <v>#DIV/0!</v>
      </c>
      <c r="S10" s="42" t="s">
        <v>135</v>
      </c>
      <c r="T10" s="123"/>
      <c r="U10" s="123"/>
      <c r="V10" s="123"/>
      <c r="W10" s="123"/>
      <c r="X10" s="123"/>
      <c r="Y10" s="123"/>
      <c r="Z10" s="123"/>
      <c r="AA10" s="123"/>
      <c r="AC10" s="123"/>
      <c r="AD10" s="123"/>
    </row>
    <row r="11" spans="1:30" ht="14.4" x14ac:dyDescent="0.3">
      <c r="A11" s="2" t="s">
        <v>17</v>
      </c>
      <c r="B11" s="15">
        <v>83</v>
      </c>
      <c r="C11" s="40">
        <f>COUNTIFS(Simulações!$I:$I,C$1,Simulações!$CJ:$CJ,$A11,Simulações!$CP:$CP,$B11)</f>
        <v>0</v>
      </c>
      <c r="D11" s="40">
        <f>COUNTIFS(Simulações!$I:$I,D$1,Simulações!$CJ:$CJ,$A11,Simulações!$CP:$CP,$B11)</f>
        <v>0</v>
      </c>
      <c r="E11" s="40">
        <f>COUNTIFS(Simulações!$I:$I,E$1,Simulações!$CJ:$CJ,$A11,Simulações!$CP:$CP,$B11)</f>
        <v>0</v>
      </c>
      <c r="F11" s="40">
        <f>COUNTIFS(Simulações!$I:$I,F$1,Simulações!$CJ:$CJ,$A11,Simulações!$CP:$CP,$B11)</f>
        <v>0</v>
      </c>
      <c r="G11" s="40">
        <f>COUNTIFS(Simulações!$I:$I,G$1,Simulações!$CJ:$CJ,$A11,Simulações!$CP:$CP,$B11)</f>
        <v>0</v>
      </c>
      <c r="H11" s="40">
        <f>COUNTIFS(Simulações!$I:$I,H$1,Simulações!$CJ:$CJ,$A11,Simulações!$CP:$CP,$B11)</f>
        <v>0</v>
      </c>
      <c r="I11" s="40">
        <f>COUNTIFS(Simulações!$I:$I,I$1,Simulações!$CJ:$CJ,$A11,Simulações!$CP:$CP,$B11)</f>
        <v>0</v>
      </c>
      <c r="J11" s="40">
        <f>COUNTIFS(Simulações!$I:$I,J$1,Simulações!$CJ:$CJ,$A11,Simulações!$CP:$CP,$B11)</f>
        <v>0</v>
      </c>
      <c r="K11" s="40">
        <f>COUNTIFS(Simulações!$I:$I,K$1,Simulações!$CJ:$CJ,$A11,Simulações!$CP:$CP,$B11)</f>
        <v>0</v>
      </c>
      <c r="L11" s="123"/>
      <c r="M11" s="123"/>
      <c r="N11" s="2" t="str">
        <f>N4</f>
        <v>Unicoba</v>
      </c>
      <c r="O11" s="42" t="e">
        <f>SUMPRODUCT($B$21:$B$33,G21:G33)/SUM(G21:G33)</f>
        <v>#DIV/0!</v>
      </c>
      <c r="P11" s="42" t="e">
        <f>SUMPRODUCT($B$21:$B$33,H21:H33)/SUM(H21:H33)</f>
        <v>#DIV/0!</v>
      </c>
      <c r="Q11" s="42" t="e">
        <f>SUMPRODUCT($B$21:$B$33,I21:I33)/SUM(I21:I33)</f>
        <v>#DIV/0!</v>
      </c>
      <c r="R11" s="42" t="e">
        <f>SUMPRODUCT($B$21:$B$33,J21:J33)/SUM(J21:J33)</f>
        <v>#DIV/0!</v>
      </c>
      <c r="S11" s="125" t="s">
        <v>135</v>
      </c>
      <c r="T11" s="123"/>
      <c r="U11" s="123"/>
      <c r="V11" s="123"/>
      <c r="W11" s="123"/>
      <c r="X11" s="123"/>
      <c r="Y11" s="123"/>
      <c r="Z11" s="123"/>
      <c r="AA11" s="123"/>
      <c r="AC11" s="123"/>
      <c r="AD11" s="123"/>
    </row>
    <row r="12" spans="1:30" ht="14.4" x14ac:dyDescent="0.3">
      <c r="A12" s="2" t="s">
        <v>17</v>
      </c>
      <c r="B12" s="15">
        <v>92</v>
      </c>
      <c r="C12" s="40">
        <f>COUNTIFS(Simulações!$I:$I,C$1,Simulações!$CJ:$CJ,$A12,Simulações!$CP:$CP,$B12)</f>
        <v>0</v>
      </c>
      <c r="D12" s="40">
        <f>COUNTIFS(Simulações!$I:$I,D$1,Simulações!$CJ:$CJ,$A12,Simulações!$CP:$CP,$B12)</f>
        <v>0</v>
      </c>
      <c r="E12" s="40">
        <f>COUNTIFS(Simulações!$I:$I,E$1,Simulações!$CJ:$CJ,$A12,Simulações!$CP:$CP,$B12)</f>
        <v>0</v>
      </c>
      <c r="F12" s="40">
        <f>COUNTIFS(Simulações!$I:$I,F$1,Simulações!$CJ:$CJ,$A12,Simulações!$CP:$CP,$B12)</f>
        <v>0</v>
      </c>
      <c r="G12" s="40">
        <f>COUNTIFS(Simulações!$I:$I,G$1,Simulações!$CJ:$CJ,$A12,Simulações!$CP:$CP,$B12)</f>
        <v>0</v>
      </c>
      <c r="H12" s="40">
        <f>COUNTIFS(Simulações!$I:$I,H$1,Simulações!$CJ:$CJ,$A12,Simulações!$CP:$CP,$B12)</f>
        <v>0</v>
      </c>
      <c r="I12" s="40">
        <f>COUNTIFS(Simulações!$I:$I,I$1,Simulações!$CJ:$CJ,$A12,Simulações!$CP:$CP,$B12)</f>
        <v>0</v>
      </c>
      <c r="J12" s="40">
        <f>COUNTIFS(Simulações!$I:$I,J$1,Simulações!$CJ:$CJ,$A12,Simulações!$CP:$CP,$B12)</f>
        <v>0</v>
      </c>
      <c r="K12" s="40">
        <f>COUNTIFS(Simulações!$I:$I,K$1,Simulações!$CJ:$CJ,$A12,Simulações!$CP:$CP,$B12)</f>
        <v>0</v>
      </c>
      <c r="L12" s="123"/>
      <c r="M12" s="123"/>
      <c r="N12" s="2" t="str">
        <f>N5</f>
        <v>Tecnowatt</v>
      </c>
      <c r="O12" s="42">
        <f>SUMPRODUCT($B$34:$B$46,G34:G46)/SUM(G34:G46)</f>
        <v>64.5</v>
      </c>
      <c r="P12" s="42">
        <f>SUMPRODUCT($B$34:$B$46,H34:H46)/SUM(H34:H46)</f>
        <v>58.875</v>
      </c>
      <c r="Q12" s="42">
        <f>SUMPRODUCT($B$34:$B$46,I34:I46)/SUM(I34:I46)</f>
        <v>51.333333333333336</v>
      </c>
      <c r="R12" s="42">
        <f>SUMPRODUCT($B$34:$B$46,J34:J46)/SUM(J34:J46)</f>
        <v>39.10526315789474</v>
      </c>
      <c r="S12" s="42" t="s">
        <v>135</v>
      </c>
      <c r="T12" s="123"/>
      <c r="U12" s="123"/>
      <c r="V12" s="123"/>
      <c r="W12" s="123"/>
      <c r="X12" s="123"/>
      <c r="Y12" s="123"/>
      <c r="Z12" s="123"/>
      <c r="AA12" s="123"/>
      <c r="AC12" s="123"/>
      <c r="AD12" s="123"/>
    </row>
    <row r="13" spans="1:30" ht="14.4" x14ac:dyDescent="0.3">
      <c r="A13" s="2" t="s">
        <v>17</v>
      </c>
      <c r="B13" s="15">
        <v>100</v>
      </c>
      <c r="C13" s="40">
        <f>COUNTIFS(Simulações!$I:$I,C$1,Simulações!$CJ:$CJ,$A13,Simulações!$CP:$CP,$B13)</f>
        <v>0</v>
      </c>
      <c r="D13" s="40">
        <f>COUNTIFS(Simulações!$I:$I,D$1,Simulações!$CJ:$CJ,$A13,Simulações!$CP:$CP,$B13)</f>
        <v>0</v>
      </c>
      <c r="E13" s="40">
        <f>COUNTIFS(Simulações!$I:$I,E$1,Simulações!$CJ:$CJ,$A13,Simulações!$CP:$CP,$B13)</f>
        <v>0</v>
      </c>
      <c r="F13" s="40">
        <f>COUNTIFS(Simulações!$I:$I,F$1,Simulações!$CJ:$CJ,$A13,Simulações!$CP:$CP,$B13)</f>
        <v>0</v>
      </c>
      <c r="G13" s="40">
        <f>COUNTIFS(Simulações!$I:$I,G$1,Simulações!$CJ:$CJ,$A13,Simulações!$CP:$CP,$B13)</f>
        <v>0</v>
      </c>
      <c r="H13" s="40">
        <f>COUNTIFS(Simulações!$I:$I,H$1,Simulações!$CJ:$CJ,$A13,Simulações!$CP:$CP,$B13)</f>
        <v>0</v>
      </c>
      <c r="I13" s="40">
        <f>COUNTIFS(Simulações!$I:$I,I$1,Simulações!$CJ:$CJ,$A13,Simulações!$CP:$CP,$B13)</f>
        <v>0</v>
      </c>
      <c r="J13" s="40">
        <f>COUNTIFS(Simulações!$I:$I,J$1,Simulações!$CJ:$CJ,$A13,Simulações!$CP:$CP,$B13)</f>
        <v>0</v>
      </c>
      <c r="K13" s="40">
        <f>COUNTIFS(Simulações!$I:$I,K$1,Simulações!$CJ:$CJ,$A13,Simulações!$CP:$CP,$B13)</f>
        <v>0</v>
      </c>
      <c r="L13" s="123"/>
      <c r="M13" s="123"/>
      <c r="T13" s="123"/>
      <c r="U13" s="123"/>
      <c r="V13" s="123"/>
      <c r="W13" s="123"/>
      <c r="X13" s="123"/>
      <c r="Y13" s="123"/>
      <c r="Z13" s="123"/>
      <c r="AA13" s="123"/>
      <c r="AC13" s="123"/>
      <c r="AD13" s="123"/>
    </row>
    <row r="14" spans="1:30" ht="14.4" x14ac:dyDescent="0.3">
      <c r="A14" s="2" t="s">
        <v>17</v>
      </c>
      <c r="B14" s="15">
        <v>105</v>
      </c>
      <c r="C14" s="40">
        <f>COUNTIFS(Simulações!$I:$I,C$1,Simulações!$CJ:$CJ,$A14,Simulações!$CP:$CP,$B14)</f>
        <v>0</v>
      </c>
      <c r="D14" s="40">
        <f>COUNTIFS(Simulações!$I:$I,D$1,Simulações!$CJ:$CJ,$A14,Simulações!$CP:$CP,$B14)</f>
        <v>0</v>
      </c>
      <c r="E14" s="40">
        <f>COUNTIFS(Simulações!$I:$I,E$1,Simulações!$CJ:$CJ,$A14,Simulações!$CP:$CP,$B14)</f>
        <v>0</v>
      </c>
      <c r="F14" s="40">
        <f>COUNTIFS(Simulações!$I:$I,F$1,Simulações!$CJ:$CJ,$A14,Simulações!$CP:$CP,$B14)</f>
        <v>0</v>
      </c>
      <c r="G14" s="40">
        <f>COUNTIFS(Simulações!$I:$I,G$1,Simulações!$CJ:$CJ,$A14,Simulações!$CP:$CP,$B14)</f>
        <v>0</v>
      </c>
      <c r="H14" s="40">
        <f>COUNTIFS(Simulações!$I:$I,H$1,Simulações!$CJ:$CJ,$A14,Simulações!$CP:$CP,$B14)</f>
        <v>0</v>
      </c>
      <c r="I14" s="40">
        <f>COUNTIFS(Simulações!$I:$I,I$1,Simulações!$CJ:$CJ,$A14,Simulações!$CP:$CP,$B14)</f>
        <v>0</v>
      </c>
      <c r="J14" s="40">
        <f>COUNTIFS(Simulações!$I:$I,J$1,Simulações!$CJ:$CJ,$A14,Simulações!$CP:$CP,$B14)</f>
        <v>0</v>
      </c>
      <c r="K14" s="40">
        <f>COUNTIFS(Simulações!$I:$I,K$1,Simulações!$CJ:$CJ,$A14,Simulações!$CP:$CP,$B14)</f>
        <v>0</v>
      </c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C14" s="123"/>
      <c r="AD14" s="123"/>
    </row>
    <row r="15" spans="1:30" ht="14.4" x14ac:dyDescent="0.3">
      <c r="A15" s="2" t="s">
        <v>17</v>
      </c>
      <c r="B15" s="15">
        <v>110</v>
      </c>
      <c r="C15" s="40">
        <f>COUNTIFS(Simulações!$I:$I,C$1,Simulações!$CJ:$CJ,$A15,Simulações!$CP:$CP,$B15)</f>
        <v>0</v>
      </c>
      <c r="D15" s="40">
        <f>COUNTIFS(Simulações!$I:$I,D$1,Simulações!$CJ:$CJ,$A15,Simulações!$CP:$CP,$B15)</f>
        <v>0</v>
      </c>
      <c r="E15" s="40">
        <f>COUNTIFS(Simulações!$I:$I,E$1,Simulações!$CJ:$CJ,$A15,Simulações!$CP:$CP,$B15)</f>
        <v>0</v>
      </c>
      <c r="F15" s="40">
        <f>COUNTIFS(Simulações!$I:$I,F$1,Simulações!$CJ:$CJ,$A15,Simulações!$CP:$CP,$B15)</f>
        <v>0</v>
      </c>
      <c r="G15" s="40">
        <f>COUNTIFS(Simulações!$I:$I,G$1,Simulações!$CJ:$CJ,$A15,Simulações!$CP:$CP,$B15)</f>
        <v>0</v>
      </c>
      <c r="H15" s="40">
        <f>COUNTIFS(Simulações!$I:$I,H$1,Simulações!$CJ:$CJ,$A15,Simulações!$CP:$CP,$B15)</f>
        <v>0</v>
      </c>
      <c r="I15" s="40">
        <f>COUNTIFS(Simulações!$I:$I,I$1,Simulações!$CJ:$CJ,$A15,Simulações!$CP:$CP,$B15)</f>
        <v>0</v>
      </c>
      <c r="J15" s="40">
        <f>COUNTIFS(Simulações!$I:$I,J$1,Simulações!$CJ:$CJ,$A15,Simulações!$CP:$CP,$B15)</f>
        <v>0</v>
      </c>
      <c r="K15" s="40">
        <f>COUNTIFS(Simulações!$I:$I,K$1,Simulações!$CJ:$CJ,$A15,Simulações!$CP:$CP,$B15)</f>
        <v>0</v>
      </c>
      <c r="L15" s="123"/>
      <c r="M15" s="123"/>
      <c r="N15" s="124"/>
      <c r="O15" s="174" t="s">
        <v>981</v>
      </c>
      <c r="P15" s="175"/>
      <c r="Q15" s="175"/>
      <c r="R15" s="175"/>
      <c r="S15" s="171"/>
      <c r="T15" s="123"/>
      <c r="U15" s="123"/>
      <c r="V15" s="123"/>
      <c r="W15" s="123"/>
      <c r="X15" s="123"/>
      <c r="Y15" s="123"/>
      <c r="Z15" s="123"/>
      <c r="AA15" s="123"/>
      <c r="AC15" s="123"/>
      <c r="AD15" s="123"/>
    </row>
    <row r="16" spans="1:30" ht="14.4" x14ac:dyDescent="0.3">
      <c r="A16" s="2" t="s">
        <v>17</v>
      </c>
      <c r="B16" s="15">
        <v>113</v>
      </c>
      <c r="C16" s="40">
        <f>COUNTIFS(Simulações!$I:$I,C$1,Simulações!$CJ:$CJ,$A16,Simulações!$CP:$CP,$B16)</f>
        <v>0</v>
      </c>
      <c r="D16" s="40">
        <f>COUNTIFS(Simulações!$I:$I,D$1,Simulações!$CJ:$CJ,$A16,Simulações!$CP:$CP,$B16)</f>
        <v>0</v>
      </c>
      <c r="E16" s="40">
        <f>COUNTIFS(Simulações!$I:$I,E$1,Simulações!$CJ:$CJ,$A16,Simulações!$CP:$CP,$B16)</f>
        <v>0</v>
      </c>
      <c r="F16" s="40">
        <f>COUNTIFS(Simulações!$I:$I,F$1,Simulações!$CJ:$CJ,$A16,Simulações!$CP:$CP,$B16)</f>
        <v>0</v>
      </c>
      <c r="G16" s="40">
        <f>COUNTIFS(Simulações!$I:$I,G$1,Simulações!$CJ:$CJ,$A16,Simulações!$CP:$CP,$B16)</f>
        <v>0</v>
      </c>
      <c r="H16" s="40">
        <f>COUNTIFS(Simulações!$I:$I,H$1,Simulações!$CJ:$CJ,$A16,Simulações!$CP:$CP,$B16)</f>
        <v>0</v>
      </c>
      <c r="I16" s="40">
        <f>COUNTIFS(Simulações!$I:$I,I$1,Simulações!$CJ:$CJ,$A16,Simulações!$CP:$CP,$B16)</f>
        <v>0</v>
      </c>
      <c r="J16" s="40">
        <f>COUNTIFS(Simulações!$I:$I,J$1,Simulações!$CJ:$CJ,$A16,Simulações!$CP:$CP,$B16)</f>
        <v>0</v>
      </c>
      <c r="K16" s="40">
        <f>COUNTIFS(Simulações!$I:$I,K$1,Simulações!$CJ:$CJ,$A16,Simulações!$CP:$CP,$B16)</f>
        <v>0</v>
      </c>
      <c r="L16" s="123"/>
      <c r="M16" s="123"/>
      <c r="N16" s="2" t="s">
        <v>100</v>
      </c>
      <c r="O16" s="2" t="s">
        <v>2</v>
      </c>
      <c r="P16" s="2" t="s">
        <v>3</v>
      </c>
      <c r="Q16" s="2" t="s">
        <v>185</v>
      </c>
      <c r="R16" s="2" t="s">
        <v>5</v>
      </c>
      <c r="S16" s="2" t="s">
        <v>6</v>
      </c>
      <c r="V16" s="123"/>
      <c r="Y16" s="123"/>
      <c r="Z16" s="123"/>
      <c r="AA16" s="123"/>
      <c r="AC16" s="123"/>
      <c r="AD16" s="123"/>
    </row>
    <row r="17" spans="1:30" ht="14.4" x14ac:dyDescent="0.3">
      <c r="A17" s="2" t="s">
        <v>17</v>
      </c>
      <c r="B17" s="15">
        <v>122</v>
      </c>
      <c r="C17" s="40">
        <f>COUNTIFS(Simulações!$I:$I,C$1,Simulações!$CJ:$CJ,$A17,Simulações!$CP:$CP,$B17)</f>
        <v>0</v>
      </c>
      <c r="D17" s="40">
        <f>COUNTIFS(Simulações!$I:$I,D$1,Simulações!$CJ:$CJ,$A17,Simulações!$CP:$CP,$B17)</f>
        <v>0</v>
      </c>
      <c r="E17" s="40">
        <f>COUNTIFS(Simulações!$I:$I,E$1,Simulações!$CJ:$CJ,$A17,Simulações!$CP:$CP,$B17)</f>
        <v>0</v>
      </c>
      <c r="F17" s="40">
        <f>COUNTIFS(Simulações!$I:$I,F$1,Simulações!$CJ:$CJ,$A17,Simulações!$CP:$CP,$B17)</f>
        <v>0</v>
      </c>
      <c r="G17" s="40">
        <f>COUNTIFS(Simulações!$I:$I,G$1,Simulações!$CJ:$CJ,$A17,Simulações!$CP:$CP,$B17)</f>
        <v>0</v>
      </c>
      <c r="H17" s="40">
        <f>COUNTIFS(Simulações!$I:$I,H$1,Simulações!$CJ:$CJ,$A17,Simulações!$CP:$CP,$B17)</f>
        <v>0</v>
      </c>
      <c r="I17" s="40">
        <f>COUNTIFS(Simulações!$I:$I,I$1,Simulações!$CJ:$CJ,$A17,Simulações!$CP:$CP,$B17)</f>
        <v>0</v>
      </c>
      <c r="J17" s="40">
        <f>COUNTIFS(Simulações!$I:$I,J$1,Simulações!$CJ:$CJ,$A17,Simulações!$CP:$CP,$B17)</f>
        <v>0</v>
      </c>
      <c r="K17" s="40">
        <f>COUNTIFS(Simulações!$I:$I,K$1,Simulações!$CJ:$CJ,$A17,Simulações!$CP:$CP,$B17)</f>
        <v>0</v>
      </c>
      <c r="L17" s="123"/>
      <c r="M17" s="123"/>
      <c r="N17" s="2" t="str">
        <f>N3</f>
        <v>Philips</v>
      </c>
      <c r="O17" s="40">
        <v>113</v>
      </c>
      <c r="P17" s="40">
        <v>83</v>
      </c>
      <c r="Q17" s="40">
        <v>61</v>
      </c>
      <c r="R17" s="40">
        <v>48</v>
      </c>
      <c r="S17" s="40" t="s">
        <v>135</v>
      </c>
      <c r="AA17" s="123"/>
      <c r="AC17" s="123"/>
      <c r="AD17" s="123"/>
    </row>
    <row r="18" spans="1:30" ht="14.4" x14ac:dyDescent="0.3">
      <c r="A18" s="2" t="s">
        <v>17</v>
      </c>
      <c r="B18" s="15">
        <v>136</v>
      </c>
      <c r="C18" s="40">
        <f>COUNTIFS(Simulações!$I:$I,C$1,Simulações!$CJ:$CJ,$A18,Simulações!$CP:$CP,$B18)</f>
        <v>0</v>
      </c>
      <c r="D18" s="40">
        <f>COUNTIFS(Simulações!$I:$I,D$1,Simulações!$CJ:$CJ,$A18,Simulações!$CP:$CP,$B18)</f>
        <v>0</v>
      </c>
      <c r="E18" s="40">
        <f>COUNTIFS(Simulações!$I:$I,E$1,Simulações!$CJ:$CJ,$A18,Simulações!$CP:$CP,$B18)</f>
        <v>0</v>
      </c>
      <c r="F18" s="40">
        <f>COUNTIFS(Simulações!$I:$I,F$1,Simulações!$CJ:$CJ,$A18,Simulações!$CP:$CP,$B18)</f>
        <v>0</v>
      </c>
      <c r="G18" s="40">
        <f>COUNTIFS(Simulações!$I:$I,G$1,Simulações!$CJ:$CJ,$A18,Simulações!$CP:$CP,$B18)</f>
        <v>0</v>
      </c>
      <c r="H18" s="40">
        <f>COUNTIFS(Simulações!$I:$I,H$1,Simulações!$CJ:$CJ,$A18,Simulações!$CP:$CP,$B18)</f>
        <v>0</v>
      </c>
      <c r="I18" s="40">
        <f>COUNTIFS(Simulações!$I:$I,I$1,Simulações!$CJ:$CJ,$A18,Simulações!$CP:$CP,$B18)</f>
        <v>0</v>
      </c>
      <c r="J18" s="40">
        <f>COUNTIFS(Simulações!$I:$I,J$1,Simulações!$CJ:$CJ,$A18,Simulações!$CP:$CP,$B18)</f>
        <v>0</v>
      </c>
      <c r="K18" s="40">
        <f>COUNTIFS(Simulações!$I:$I,K$1,Simulações!$CJ:$CJ,$A18,Simulações!$CP:$CP,$B18)</f>
        <v>0</v>
      </c>
      <c r="L18" s="123"/>
      <c r="M18" s="123"/>
      <c r="N18" s="2" t="str">
        <f>N4</f>
        <v>Unicoba</v>
      </c>
      <c r="O18" s="40">
        <v>141.5</v>
      </c>
      <c r="P18" s="40">
        <v>108.4</v>
      </c>
      <c r="Q18" s="40">
        <v>87.9</v>
      </c>
      <c r="R18" s="40">
        <v>52</v>
      </c>
      <c r="S18" s="40" t="s">
        <v>135</v>
      </c>
      <c r="Y18" s="1"/>
      <c r="Z18" s="1"/>
      <c r="AA18" s="123"/>
      <c r="AC18" s="123"/>
      <c r="AD18" s="123"/>
    </row>
    <row r="19" spans="1:30" ht="14.4" x14ac:dyDescent="0.3">
      <c r="A19" s="2" t="s">
        <v>17</v>
      </c>
      <c r="B19" s="15">
        <v>150</v>
      </c>
      <c r="C19" s="40">
        <f>COUNTIFS(Simulações!$I:$I,C$1,Simulações!$CJ:$CJ,$A19,Simulações!$CP:$CP,$B19)</f>
        <v>0</v>
      </c>
      <c r="D19" s="40">
        <f>COUNTIFS(Simulações!$I:$I,D$1,Simulações!$CJ:$CJ,$A19,Simulações!$CP:$CP,$B19)</f>
        <v>0</v>
      </c>
      <c r="E19" s="40">
        <f>COUNTIFS(Simulações!$I:$I,E$1,Simulações!$CJ:$CJ,$A19,Simulações!$CP:$CP,$B19)</f>
        <v>0</v>
      </c>
      <c r="F19" s="40">
        <f>COUNTIFS(Simulações!$I:$I,F$1,Simulações!$CJ:$CJ,$A19,Simulações!$CP:$CP,$B19)</f>
        <v>0</v>
      </c>
      <c r="G19" s="40">
        <f>COUNTIFS(Simulações!$I:$I,G$1,Simulações!$CJ:$CJ,$A19,Simulações!$CP:$CP,$B19)</f>
        <v>0</v>
      </c>
      <c r="H19" s="40">
        <f>COUNTIFS(Simulações!$I:$I,H$1,Simulações!$CJ:$CJ,$A19,Simulações!$CP:$CP,$B19)</f>
        <v>0</v>
      </c>
      <c r="I19" s="40">
        <f>COUNTIFS(Simulações!$I:$I,I$1,Simulações!$CJ:$CJ,$A19,Simulações!$CP:$CP,$B19)</f>
        <v>0</v>
      </c>
      <c r="J19" s="40">
        <f>COUNTIFS(Simulações!$I:$I,J$1,Simulações!$CJ:$CJ,$A19,Simulações!$CP:$CP,$B19)</f>
        <v>0</v>
      </c>
      <c r="K19" s="40">
        <f>COUNTIFS(Simulações!$I:$I,K$1,Simulações!$CJ:$CJ,$A19,Simulações!$CP:$CP,$B19)</f>
        <v>0</v>
      </c>
      <c r="L19" s="123"/>
      <c r="M19" s="123"/>
      <c r="N19" s="2" t="str">
        <f>N5</f>
        <v>Tecnowatt</v>
      </c>
      <c r="O19" s="40">
        <v>115</v>
      </c>
      <c r="P19" s="40">
        <v>115</v>
      </c>
      <c r="Q19" s="40">
        <v>68</v>
      </c>
      <c r="R19" s="40">
        <v>40</v>
      </c>
      <c r="S19" s="40" t="s">
        <v>135</v>
      </c>
      <c r="AA19" s="123"/>
      <c r="AC19" s="123"/>
      <c r="AD19" s="123"/>
    </row>
    <row r="20" spans="1:30" ht="14.4" x14ac:dyDescent="0.3">
      <c r="A20" s="2" t="s">
        <v>17</v>
      </c>
      <c r="B20" s="15">
        <v>165</v>
      </c>
      <c r="C20" s="40">
        <f>COUNTIFS(Simulações!$I:$I,C$1,Simulações!$CJ:$CJ,$A20,Simulações!$CP:$CP,$B20)</f>
        <v>0</v>
      </c>
      <c r="D20" s="40">
        <f>COUNTIFS(Simulações!$I:$I,D$1,Simulações!$CJ:$CJ,$A20,Simulações!$CP:$CP,$B20)</f>
        <v>0</v>
      </c>
      <c r="E20" s="40">
        <f>COUNTIFS(Simulações!$I:$I,E$1,Simulações!$CJ:$CJ,$A20,Simulações!$CP:$CP,$B20)</f>
        <v>0</v>
      </c>
      <c r="F20" s="40">
        <f>COUNTIFS(Simulações!$I:$I,F$1,Simulações!$CJ:$CJ,$A20,Simulações!$CP:$CP,$B20)</f>
        <v>0</v>
      </c>
      <c r="G20" s="40">
        <f>COUNTIFS(Simulações!$I:$I,G$1,Simulações!$CJ:$CJ,$A20,Simulações!$CP:$CP,$B20)</f>
        <v>0</v>
      </c>
      <c r="H20" s="40">
        <f>COUNTIFS(Simulações!$I:$I,H$1,Simulações!$CJ:$CJ,$A20,Simulações!$CP:$CP,$B20)</f>
        <v>0</v>
      </c>
      <c r="I20" s="40">
        <f>COUNTIFS(Simulações!$I:$I,I$1,Simulações!$CJ:$CJ,$A20,Simulações!$CP:$CP,$B20)</f>
        <v>0</v>
      </c>
      <c r="J20" s="40">
        <f>COUNTIFS(Simulações!$I:$I,J$1,Simulações!$CJ:$CJ,$A20,Simulações!$CP:$CP,$B20)</f>
        <v>0</v>
      </c>
      <c r="K20" s="40">
        <f>COUNTIFS(Simulações!$I:$I,K$1,Simulações!$CJ:$CJ,$A20,Simulações!$CP:$CP,$B20)</f>
        <v>0</v>
      </c>
      <c r="L20" s="123"/>
      <c r="M20" s="123"/>
      <c r="V20" s="123"/>
      <c r="Y20" s="123"/>
      <c r="Z20" s="123"/>
      <c r="AA20" s="123"/>
      <c r="AC20" s="123"/>
      <c r="AD20" s="123"/>
    </row>
    <row r="21" spans="1:30" ht="15.75" customHeight="1" x14ac:dyDescent="0.3">
      <c r="A21" s="2" t="s">
        <v>982</v>
      </c>
      <c r="B21" s="15">
        <v>20</v>
      </c>
      <c r="C21" s="40">
        <f>COUNTIFS(Simulações!$I:$I,C$1,Simulações!$CJ:$CJ,$A21,Simulações!$CP:$CP,$B21)</f>
        <v>0</v>
      </c>
      <c r="D21" s="40">
        <f>COUNTIFS(Simulações!$I:$I,D$1,Simulações!$CJ:$CJ,$A21,Simulações!$CP:$CP,$B21)</f>
        <v>0</v>
      </c>
      <c r="E21" s="40">
        <f>COUNTIFS(Simulações!$I:$I,E$1,Simulações!$CJ:$CJ,$A21,Simulações!$CP:$CP,$B21)</f>
        <v>0</v>
      </c>
      <c r="F21" s="40">
        <f>COUNTIFS(Simulações!$I:$I,F$1,Simulações!$CJ:$CJ,$A21,Simulações!$CP:$CP,$B21)</f>
        <v>0</v>
      </c>
      <c r="G21" s="40">
        <f>COUNTIFS(Simulações!$I:$I,G$1,Simulações!$CJ:$CJ,$A21,Simulações!$CP:$CP,$B21)</f>
        <v>0</v>
      </c>
      <c r="H21" s="40">
        <f>COUNTIFS(Simulações!$I:$I,H$1,Simulações!$CJ:$CJ,$A21,Simulações!$CP:$CP,$B21)</f>
        <v>0</v>
      </c>
      <c r="I21" s="40">
        <f>COUNTIFS(Simulações!$I:$I,I$1,Simulações!$CJ:$CJ,$A21,Simulações!$CP:$CP,$B21)</f>
        <v>0</v>
      </c>
      <c r="J21" s="40">
        <f>COUNTIFS(Simulações!$I:$I,J$1,Simulações!$CJ:$CJ,$A21,Simulações!$CP:$CP,$B21)</f>
        <v>0</v>
      </c>
      <c r="K21" s="40">
        <f>COUNTIFS(Simulações!$I:$I,K$1,Simulações!$CJ:$CJ,$A21,Simulações!$CP:$CP,$B21)</f>
        <v>0</v>
      </c>
      <c r="L21" s="123"/>
      <c r="M21" s="123"/>
      <c r="V21" s="123"/>
      <c r="Y21" s="123"/>
      <c r="Z21" s="123"/>
      <c r="AA21" s="123"/>
      <c r="AC21" s="123"/>
      <c r="AD21" s="123"/>
    </row>
    <row r="22" spans="1:30" ht="15.75" customHeight="1" x14ac:dyDescent="0.3">
      <c r="A22" s="2" t="s">
        <v>982</v>
      </c>
      <c r="B22" s="15">
        <v>30</v>
      </c>
      <c r="C22" s="40">
        <f>COUNTIFS(Simulações!$I:$I,C$1,Simulações!$CJ:$CJ,$A22,Simulações!$CP:$CP,$B22)</f>
        <v>0</v>
      </c>
      <c r="D22" s="40">
        <f>COUNTIFS(Simulações!$I:$I,D$1,Simulações!$CJ:$CJ,$A22,Simulações!$CP:$CP,$B22)</f>
        <v>0</v>
      </c>
      <c r="E22" s="40">
        <f>COUNTIFS(Simulações!$I:$I,E$1,Simulações!$CJ:$CJ,$A22,Simulações!$CP:$CP,$B22)</f>
        <v>0</v>
      </c>
      <c r="F22" s="40">
        <f>COUNTIFS(Simulações!$I:$I,F$1,Simulações!$CJ:$CJ,$A22,Simulações!$CP:$CP,$B22)</f>
        <v>0</v>
      </c>
      <c r="G22" s="40">
        <f>COUNTIFS(Simulações!$I:$I,G$1,Simulações!$CJ:$CJ,$A22,Simulações!$CP:$CP,$B22)</f>
        <v>0</v>
      </c>
      <c r="H22" s="40">
        <f>COUNTIFS(Simulações!$I:$I,H$1,Simulações!$CJ:$CJ,$A22,Simulações!$CP:$CP,$B22)</f>
        <v>0</v>
      </c>
      <c r="I22" s="40">
        <f>COUNTIFS(Simulações!$I:$I,I$1,Simulações!$CJ:$CJ,$A22,Simulações!$CP:$CP,$B22)</f>
        <v>0</v>
      </c>
      <c r="J22" s="40">
        <f>COUNTIFS(Simulações!$I:$I,J$1,Simulações!$CJ:$CJ,$A22,Simulações!$CP:$CP,$B22)</f>
        <v>0</v>
      </c>
      <c r="K22" s="40">
        <f>COUNTIFS(Simulações!$I:$I,K$1,Simulações!$CJ:$CJ,$A22,Simulações!$CP:$CP,$B22)</f>
        <v>0</v>
      </c>
      <c r="L22" s="123"/>
      <c r="M22" s="123"/>
      <c r="V22" s="123"/>
      <c r="Y22" s="123"/>
      <c r="Z22" s="123"/>
      <c r="AA22" s="123"/>
      <c r="AC22" s="123"/>
      <c r="AD22" s="123"/>
    </row>
    <row r="23" spans="1:30" ht="15.75" customHeight="1" x14ac:dyDescent="0.3">
      <c r="A23" s="2" t="s">
        <v>982</v>
      </c>
      <c r="B23" s="15">
        <v>35.6</v>
      </c>
      <c r="C23" s="40">
        <f>COUNTIFS(Simulações!$I:$I,C$1,Simulações!$CJ:$CJ,$A23,Simulações!$CP:$CP,$B23)</f>
        <v>0</v>
      </c>
      <c r="D23" s="40">
        <f>COUNTIFS(Simulações!$I:$I,D$1,Simulações!$CJ:$CJ,$A23,Simulações!$CP:$CP,$B23)</f>
        <v>0</v>
      </c>
      <c r="E23" s="40">
        <f>COUNTIFS(Simulações!$I:$I,E$1,Simulações!$CJ:$CJ,$A23,Simulações!$CP:$CP,$B23)</f>
        <v>0</v>
      </c>
      <c r="F23" s="40">
        <f>COUNTIFS(Simulações!$I:$I,F$1,Simulações!$CJ:$CJ,$A23,Simulações!$CP:$CP,$B23)</f>
        <v>0</v>
      </c>
      <c r="G23" s="40">
        <f>COUNTIFS(Simulações!$I:$I,G$1,Simulações!$CJ:$CJ,$A23,Simulações!$CP:$CP,$B23)</f>
        <v>0</v>
      </c>
      <c r="H23" s="40">
        <f>COUNTIFS(Simulações!$I:$I,H$1,Simulações!$CJ:$CJ,$A23,Simulações!$CP:$CP,$B23)</f>
        <v>0</v>
      </c>
      <c r="I23" s="40">
        <f>COUNTIFS(Simulações!$I:$I,I$1,Simulações!$CJ:$CJ,$A23,Simulações!$CP:$CP,$B23)</f>
        <v>0</v>
      </c>
      <c r="J23" s="40">
        <f>COUNTIFS(Simulações!$I:$I,J$1,Simulações!$CJ:$CJ,$A23,Simulações!$CP:$CP,$B23)</f>
        <v>0</v>
      </c>
      <c r="K23" s="40">
        <f>COUNTIFS(Simulações!$I:$I,K$1,Simulações!$CJ:$CJ,$A23,Simulações!$CP:$CP,$B23)</f>
        <v>0</v>
      </c>
      <c r="L23" s="123"/>
      <c r="M23" s="123"/>
      <c r="V23" s="123"/>
      <c r="Y23" s="123"/>
      <c r="Z23" s="123"/>
      <c r="AA23" s="123"/>
      <c r="AC23" s="123"/>
      <c r="AD23" s="123"/>
    </row>
    <row r="24" spans="1:30" ht="15.75" customHeight="1" x14ac:dyDescent="0.3">
      <c r="A24" s="2" t="s">
        <v>982</v>
      </c>
      <c r="B24" s="15">
        <v>46</v>
      </c>
      <c r="C24" s="40">
        <f>COUNTIFS(Simulações!$I:$I,C$1,Simulações!$CJ:$CJ,$A24,Simulações!$CP:$CP,$B24)</f>
        <v>0</v>
      </c>
      <c r="D24" s="40">
        <f>COUNTIFS(Simulações!$I:$I,D$1,Simulações!$CJ:$CJ,$A24,Simulações!$CP:$CP,$B24)</f>
        <v>0</v>
      </c>
      <c r="E24" s="40">
        <f>COUNTIFS(Simulações!$I:$I,E$1,Simulações!$CJ:$CJ,$A24,Simulações!$CP:$CP,$B24)</f>
        <v>0</v>
      </c>
      <c r="F24" s="40">
        <f>COUNTIFS(Simulações!$I:$I,F$1,Simulações!$CJ:$CJ,$A24,Simulações!$CP:$CP,$B24)</f>
        <v>0</v>
      </c>
      <c r="G24" s="40">
        <f>COUNTIFS(Simulações!$I:$I,G$1,Simulações!$CJ:$CJ,$A24,Simulações!$CP:$CP,$B24)</f>
        <v>0</v>
      </c>
      <c r="H24" s="40">
        <f>COUNTIFS(Simulações!$I:$I,H$1,Simulações!$CJ:$CJ,$A24,Simulações!$CP:$CP,$B24)</f>
        <v>0</v>
      </c>
      <c r="I24" s="40">
        <f>COUNTIFS(Simulações!$I:$I,I$1,Simulações!$CJ:$CJ,$A24,Simulações!$CP:$CP,$B24)</f>
        <v>0</v>
      </c>
      <c r="J24" s="40">
        <f>COUNTIFS(Simulações!$I:$I,J$1,Simulações!$CJ:$CJ,$A24,Simulações!$CP:$CP,$B24)</f>
        <v>0</v>
      </c>
      <c r="K24" s="40">
        <f>COUNTIFS(Simulações!$I:$I,K$1,Simulações!$CJ:$CJ,$A24,Simulações!$CP:$CP,$B24)</f>
        <v>0</v>
      </c>
      <c r="L24" s="123"/>
      <c r="M24" s="123"/>
      <c r="V24" s="123"/>
      <c r="Y24" s="123"/>
      <c r="Z24" s="123"/>
      <c r="AA24" s="123"/>
      <c r="AC24" s="123"/>
      <c r="AD24" s="123"/>
    </row>
    <row r="25" spans="1:30" ht="15.75" customHeight="1" x14ac:dyDescent="0.3">
      <c r="A25" s="2" t="s">
        <v>982</v>
      </c>
      <c r="B25" s="15">
        <v>46.5</v>
      </c>
      <c r="C25" s="40">
        <f>COUNTIFS(Simulações!$I:$I,C$1,Simulações!$CJ:$CJ,$A25,Simulações!$CP:$CP,$B25)</f>
        <v>0</v>
      </c>
      <c r="D25" s="40">
        <f>COUNTIFS(Simulações!$I:$I,D$1,Simulações!$CJ:$CJ,$A25,Simulações!$CP:$CP,$B25)</f>
        <v>0</v>
      </c>
      <c r="E25" s="40">
        <f>COUNTIFS(Simulações!$I:$I,E$1,Simulações!$CJ:$CJ,$A25,Simulações!$CP:$CP,$B25)</f>
        <v>0</v>
      </c>
      <c r="F25" s="40">
        <f>COUNTIFS(Simulações!$I:$I,F$1,Simulações!$CJ:$CJ,$A25,Simulações!$CP:$CP,$B25)</f>
        <v>0</v>
      </c>
      <c r="G25" s="40">
        <f>COUNTIFS(Simulações!$I:$I,G$1,Simulações!$CJ:$CJ,$A25,Simulações!$CP:$CP,$B25)</f>
        <v>0</v>
      </c>
      <c r="H25" s="40">
        <f>COUNTIFS(Simulações!$I:$I,H$1,Simulações!$CJ:$CJ,$A25,Simulações!$CP:$CP,$B25)</f>
        <v>0</v>
      </c>
      <c r="I25" s="40">
        <f>COUNTIFS(Simulações!$I:$I,I$1,Simulações!$CJ:$CJ,$A25,Simulações!$CP:$CP,$B25)</f>
        <v>0</v>
      </c>
      <c r="J25" s="40">
        <f>COUNTIFS(Simulações!$I:$I,J$1,Simulações!$CJ:$CJ,$A25,Simulações!$CP:$CP,$B25)</f>
        <v>0</v>
      </c>
      <c r="K25" s="40">
        <f>COUNTIFS(Simulações!$I:$I,K$1,Simulações!$CJ:$CJ,$A25,Simulações!$CP:$CP,$B25)</f>
        <v>0</v>
      </c>
      <c r="L25" s="123"/>
      <c r="M25" s="123"/>
      <c r="V25" s="123"/>
      <c r="Y25" s="123"/>
      <c r="Z25" s="123"/>
      <c r="AA25" s="123"/>
      <c r="AC25" s="123"/>
      <c r="AD25" s="123"/>
    </row>
    <row r="26" spans="1:30" ht="15.75" customHeight="1" x14ac:dyDescent="0.3">
      <c r="A26" s="2" t="s">
        <v>982</v>
      </c>
      <c r="B26" s="15">
        <v>52</v>
      </c>
      <c r="C26" s="40">
        <f>COUNTIFS(Simulações!$I:$I,C$1,Simulações!$CJ:$CJ,$A26,Simulações!$CP:$CP,$B26)</f>
        <v>0</v>
      </c>
      <c r="D26" s="40">
        <f>COUNTIFS(Simulações!$I:$I,D$1,Simulações!$CJ:$CJ,$A26,Simulações!$CP:$CP,$B26)</f>
        <v>0</v>
      </c>
      <c r="E26" s="40">
        <f>COUNTIFS(Simulações!$I:$I,E$1,Simulações!$CJ:$CJ,$A26,Simulações!$CP:$CP,$B26)</f>
        <v>0</v>
      </c>
      <c r="F26" s="40">
        <f>COUNTIFS(Simulações!$I:$I,F$1,Simulações!$CJ:$CJ,$A26,Simulações!$CP:$CP,$B26)</f>
        <v>0</v>
      </c>
      <c r="G26" s="40">
        <f>COUNTIFS(Simulações!$I:$I,G$1,Simulações!$CJ:$CJ,$A26,Simulações!$CP:$CP,$B26)</f>
        <v>0</v>
      </c>
      <c r="H26" s="40">
        <f>COUNTIFS(Simulações!$I:$I,H$1,Simulações!$CJ:$CJ,$A26,Simulações!$CP:$CP,$B26)</f>
        <v>0</v>
      </c>
      <c r="I26" s="40">
        <f>COUNTIFS(Simulações!$I:$I,I$1,Simulações!$CJ:$CJ,$A26,Simulações!$CP:$CP,$B26)</f>
        <v>0</v>
      </c>
      <c r="J26" s="40">
        <f>COUNTIFS(Simulações!$I:$I,J$1,Simulações!$CJ:$CJ,$A26,Simulações!$CP:$CP,$B26)</f>
        <v>0</v>
      </c>
      <c r="K26" s="40">
        <f>COUNTIFS(Simulações!$I:$I,K$1,Simulações!$CJ:$CJ,$A26,Simulações!$CP:$CP,$B26)</f>
        <v>0</v>
      </c>
      <c r="L26" s="123"/>
      <c r="M26" s="123"/>
      <c r="V26" s="123"/>
      <c r="Y26" s="123"/>
      <c r="Z26" s="123"/>
      <c r="AA26" s="123"/>
      <c r="AC26" s="123"/>
      <c r="AD26" s="123"/>
    </row>
    <row r="27" spans="1:30" ht="15.75" customHeight="1" x14ac:dyDescent="0.3">
      <c r="A27" s="2" t="s">
        <v>982</v>
      </c>
      <c r="B27" s="15">
        <v>55</v>
      </c>
      <c r="C27" s="40">
        <f>COUNTIFS(Simulações!$I:$I,C$1,Simulações!$CJ:$CJ,$A27,Simulações!$CP:$CP,$B27)</f>
        <v>0</v>
      </c>
      <c r="D27" s="40">
        <f>COUNTIFS(Simulações!$I:$I,D$1,Simulações!$CJ:$CJ,$A27,Simulações!$CP:$CP,$B27)</f>
        <v>0</v>
      </c>
      <c r="E27" s="40">
        <f>COUNTIFS(Simulações!$I:$I,E$1,Simulações!$CJ:$CJ,$A27,Simulações!$CP:$CP,$B27)</f>
        <v>0</v>
      </c>
      <c r="F27" s="40">
        <f>COUNTIFS(Simulações!$I:$I,F$1,Simulações!$CJ:$CJ,$A27,Simulações!$CP:$CP,$B27)</f>
        <v>0</v>
      </c>
      <c r="G27" s="40">
        <f>COUNTIFS(Simulações!$I:$I,G$1,Simulações!$CJ:$CJ,$A27,Simulações!$CP:$CP,$B27)</f>
        <v>0</v>
      </c>
      <c r="H27" s="40">
        <f>COUNTIFS(Simulações!$I:$I,H$1,Simulações!$CJ:$CJ,$A27,Simulações!$CP:$CP,$B27)</f>
        <v>0</v>
      </c>
      <c r="I27" s="40">
        <f>COUNTIFS(Simulações!$I:$I,I$1,Simulações!$CJ:$CJ,$A27,Simulações!$CP:$CP,$B27)</f>
        <v>0</v>
      </c>
      <c r="J27" s="40">
        <f>COUNTIFS(Simulações!$I:$I,J$1,Simulações!$CJ:$CJ,$A27,Simulações!$CP:$CP,$B27)</f>
        <v>0</v>
      </c>
      <c r="K27" s="40">
        <f>COUNTIFS(Simulações!$I:$I,K$1,Simulações!$CJ:$CJ,$A27,Simulações!$CP:$CP,$B27)</f>
        <v>0</v>
      </c>
      <c r="L27" s="123"/>
      <c r="M27" s="123"/>
      <c r="V27" s="123"/>
      <c r="Y27" s="123"/>
      <c r="Z27" s="123"/>
      <c r="AA27" s="123"/>
      <c r="AC27" s="123"/>
      <c r="AD27" s="123"/>
    </row>
    <row r="28" spans="1:30" ht="15.75" customHeight="1" x14ac:dyDescent="0.3">
      <c r="A28" s="2" t="s">
        <v>982</v>
      </c>
      <c r="B28" s="15">
        <v>71.5</v>
      </c>
      <c r="C28" s="40">
        <f>COUNTIFS(Simulações!$I:$I,C$1,Simulações!$CJ:$CJ,$A28,Simulações!$CP:$CP,$B28)</f>
        <v>0</v>
      </c>
      <c r="D28" s="40">
        <f>COUNTIFS(Simulações!$I:$I,D$1,Simulações!$CJ:$CJ,$A28,Simulações!$CP:$CP,$B28)</f>
        <v>0</v>
      </c>
      <c r="E28" s="40">
        <f>COUNTIFS(Simulações!$I:$I,E$1,Simulações!$CJ:$CJ,$A28,Simulações!$CP:$CP,$B28)</f>
        <v>0</v>
      </c>
      <c r="F28" s="40">
        <f>COUNTIFS(Simulações!$I:$I,F$1,Simulações!$CJ:$CJ,$A28,Simulações!$CP:$CP,$B28)</f>
        <v>0</v>
      </c>
      <c r="G28" s="40">
        <f>COUNTIFS(Simulações!$I:$I,G$1,Simulações!$CJ:$CJ,$A28,Simulações!$CP:$CP,$B28)</f>
        <v>0</v>
      </c>
      <c r="H28" s="40">
        <f>COUNTIFS(Simulações!$I:$I,H$1,Simulações!$CJ:$CJ,$A28,Simulações!$CP:$CP,$B28)</f>
        <v>0</v>
      </c>
      <c r="I28" s="40">
        <f>COUNTIFS(Simulações!$I:$I,I$1,Simulações!$CJ:$CJ,$A28,Simulações!$CP:$CP,$B28)</f>
        <v>0</v>
      </c>
      <c r="J28" s="40">
        <f>COUNTIFS(Simulações!$I:$I,J$1,Simulações!$CJ:$CJ,$A28,Simulações!$CP:$CP,$B28)</f>
        <v>0</v>
      </c>
      <c r="K28" s="40">
        <f>COUNTIFS(Simulações!$I:$I,K$1,Simulações!$CJ:$CJ,$A28,Simulações!$CP:$CP,$B28)</f>
        <v>0</v>
      </c>
      <c r="L28" s="123"/>
      <c r="M28" s="123"/>
      <c r="V28" s="123"/>
      <c r="Y28" s="123"/>
      <c r="Z28" s="123"/>
      <c r="AA28" s="123"/>
      <c r="AC28" s="123"/>
      <c r="AD28" s="123"/>
    </row>
    <row r="29" spans="1:30" ht="15.75" customHeight="1" x14ac:dyDescent="0.3">
      <c r="A29" s="2" t="s">
        <v>982</v>
      </c>
      <c r="B29" s="15">
        <v>80</v>
      </c>
      <c r="C29" s="40">
        <f>COUNTIFS(Simulações!$I:$I,C$1,Simulações!$CJ:$CJ,$A29,Simulações!$CP:$CP,$B29)</f>
        <v>0</v>
      </c>
      <c r="D29" s="40">
        <f>COUNTIFS(Simulações!$I:$I,D$1,Simulações!$CJ:$CJ,$A29,Simulações!$CP:$CP,$B29)</f>
        <v>0</v>
      </c>
      <c r="E29" s="40">
        <f>COUNTIFS(Simulações!$I:$I,E$1,Simulações!$CJ:$CJ,$A29,Simulações!$CP:$CP,$B29)</f>
        <v>0</v>
      </c>
      <c r="F29" s="40">
        <f>COUNTIFS(Simulações!$I:$I,F$1,Simulações!$CJ:$CJ,$A29,Simulações!$CP:$CP,$B29)</f>
        <v>0</v>
      </c>
      <c r="G29" s="40">
        <f>COUNTIFS(Simulações!$I:$I,G$1,Simulações!$CJ:$CJ,$A29,Simulações!$CP:$CP,$B29)</f>
        <v>0</v>
      </c>
      <c r="H29" s="40">
        <f>COUNTIFS(Simulações!$I:$I,H$1,Simulações!$CJ:$CJ,$A29,Simulações!$CP:$CP,$B29)</f>
        <v>0</v>
      </c>
      <c r="I29" s="40">
        <f>COUNTIFS(Simulações!$I:$I,I$1,Simulações!$CJ:$CJ,$A29,Simulações!$CP:$CP,$B29)</f>
        <v>0</v>
      </c>
      <c r="J29" s="40">
        <f>COUNTIFS(Simulações!$I:$I,J$1,Simulações!$CJ:$CJ,$A29,Simulações!$CP:$CP,$B29)</f>
        <v>0</v>
      </c>
      <c r="K29" s="40">
        <f>COUNTIFS(Simulações!$I:$I,K$1,Simulações!$CJ:$CJ,$A29,Simulações!$CP:$CP,$B29)</f>
        <v>0</v>
      </c>
      <c r="L29" s="123"/>
      <c r="M29" s="123"/>
      <c r="V29" s="123"/>
      <c r="Y29" s="123"/>
      <c r="Z29" s="123"/>
      <c r="AA29" s="123"/>
      <c r="AC29" s="123"/>
      <c r="AD29" s="123"/>
    </row>
    <row r="30" spans="1:30" ht="15.75" customHeight="1" x14ac:dyDescent="0.3">
      <c r="A30" s="2" t="s">
        <v>982</v>
      </c>
      <c r="B30" s="15">
        <v>87.9</v>
      </c>
      <c r="C30" s="40">
        <f>COUNTIFS(Simulações!$I:$I,C$1,Simulações!$CJ:$CJ,$A30,Simulações!$CP:$CP,$B30)</f>
        <v>0</v>
      </c>
      <c r="D30" s="40">
        <f>COUNTIFS(Simulações!$I:$I,D$1,Simulações!$CJ:$CJ,$A30,Simulações!$CP:$CP,$B30)</f>
        <v>0</v>
      </c>
      <c r="E30" s="40">
        <f>COUNTIFS(Simulações!$I:$I,E$1,Simulações!$CJ:$CJ,$A30,Simulações!$CP:$CP,$B30)</f>
        <v>0</v>
      </c>
      <c r="F30" s="40">
        <f>COUNTIFS(Simulações!$I:$I,F$1,Simulações!$CJ:$CJ,$A30,Simulações!$CP:$CP,$B30)</f>
        <v>0</v>
      </c>
      <c r="G30" s="40">
        <f>COUNTIFS(Simulações!$I:$I,G$1,Simulações!$CJ:$CJ,$A30,Simulações!$CP:$CP,$B30)</f>
        <v>0</v>
      </c>
      <c r="H30" s="40">
        <f>COUNTIFS(Simulações!$I:$I,H$1,Simulações!$CJ:$CJ,$A30,Simulações!$CP:$CP,$B30)</f>
        <v>0</v>
      </c>
      <c r="I30" s="40">
        <f>COUNTIFS(Simulações!$I:$I,I$1,Simulações!$CJ:$CJ,$A30,Simulações!$CP:$CP,$B30)</f>
        <v>0</v>
      </c>
      <c r="J30" s="40">
        <f>COUNTIFS(Simulações!$I:$I,J$1,Simulações!$CJ:$CJ,$A30,Simulações!$CP:$CP,$B30)</f>
        <v>0</v>
      </c>
      <c r="K30" s="40">
        <f>COUNTIFS(Simulações!$I:$I,K$1,Simulações!$CJ:$CJ,$A30,Simulações!$CP:$CP,$B30)</f>
        <v>0</v>
      </c>
      <c r="L30" s="123"/>
      <c r="M30" s="123"/>
      <c r="V30" s="123"/>
      <c r="Y30" s="123"/>
      <c r="Z30" s="123"/>
      <c r="AA30" s="123"/>
      <c r="AC30" s="123"/>
      <c r="AD30" s="123"/>
    </row>
    <row r="31" spans="1:30" ht="15.75" customHeight="1" x14ac:dyDescent="0.3">
      <c r="A31" s="2" t="s">
        <v>982</v>
      </c>
      <c r="B31" s="15">
        <v>108.4</v>
      </c>
      <c r="C31" s="40">
        <f>COUNTIFS(Simulações!$I:$I,C$1,Simulações!$CJ:$CJ,$A31,Simulações!$CP:$CP,$B31)</f>
        <v>0</v>
      </c>
      <c r="D31" s="40">
        <f>COUNTIFS(Simulações!$I:$I,D$1,Simulações!$CJ:$CJ,$A31,Simulações!$CP:$CP,$B31)</f>
        <v>0</v>
      </c>
      <c r="E31" s="40">
        <f>COUNTIFS(Simulações!$I:$I,E$1,Simulações!$CJ:$CJ,$A31,Simulações!$CP:$CP,$B31)</f>
        <v>0</v>
      </c>
      <c r="F31" s="40">
        <f>COUNTIFS(Simulações!$I:$I,F$1,Simulações!$CJ:$CJ,$A31,Simulações!$CP:$CP,$B31)</f>
        <v>0</v>
      </c>
      <c r="G31" s="40">
        <f>COUNTIFS(Simulações!$I:$I,G$1,Simulações!$CJ:$CJ,$A31,Simulações!$CP:$CP,$B31)</f>
        <v>0</v>
      </c>
      <c r="H31" s="40">
        <f>COUNTIFS(Simulações!$I:$I,H$1,Simulações!$CJ:$CJ,$A31,Simulações!$CP:$CP,$B31)</f>
        <v>0</v>
      </c>
      <c r="I31" s="40">
        <f>COUNTIFS(Simulações!$I:$I,I$1,Simulações!$CJ:$CJ,$A31,Simulações!$CP:$CP,$B31)</f>
        <v>0</v>
      </c>
      <c r="J31" s="40">
        <f>COUNTIFS(Simulações!$I:$I,J$1,Simulações!$CJ:$CJ,$A31,Simulações!$CP:$CP,$B31)</f>
        <v>0</v>
      </c>
      <c r="K31" s="40">
        <f>COUNTIFS(Simulações!$I:$I,K$1,Simulações!$CJ:$CJ,$A31,Simulações!$CP:$CP,$B31)</f>
        <v>0</v>
      </c>
      <c r="L31" s="123"/>
      <c r="M31" s="123"/>
      <c r="V31" s="123"/>
      <c r="Y31" s="123"/>
      <c r="Z31" s="123"/>
      <c r="AA31" s="123"/>
      <c r="AC31" s="123"/>
      <c r="AD31" s="123"/>
    </row>
    <row r="32" spans="1:30" ht="15.75" customHeight="1" x14ac:dyDescent="0.3">
      <c r="A32" s="2" t="s">
        <v>982</v>
      </c>
      <c r="B32" s="15">
        <v>141.5</v>
      </c>
      <c r="C32" s="40">
        <f>COUNTIFS(Simulações!$I:$I,C$1,Simulações!$CJ:$CJ,$A32,Simulações!$CP:$CP,$B32)</f>
        <v>0</v>
      </c>
      <c r="D32" s="40">
        <f>COUNTIFS(Simulações!$I:$I,D$1,Simulações!$CJ:$CJ,$A32,Simulações!$CP:$CP,$B32)</f>
        <v>0</v>
      </c>
      <c r="E32" s="40">
        <f>COUNTIFS(Simulações!$I:$I,E$1,Simulações!$CJ:$CJ,$A32,Simulações!$CP:$CP,$B32)</f>
        <v>0</v>
      </c>
      <c r="F32" s="40">
        <f>COUNTIFS(Simulações!$I:$I,F$1,Simulações!$CJ:$CJ,$A32,Simulações!$CP:$CP,$B32)</f>
        <v>0</v>
      </c>
      <c r="G32" s="40">
        <f>COUNTIFS(Simulações!$I:$I,G$1,Simulações!$CJ:$CJ,$A32,Simulações!$CP:$CP,$B32)</f>
        <v>0</v>
      </c>
      <c r="H32" s="40">
        <f>COUNTIFS(Simulações!$I:$I,H$1,Simulações!$CJ:$CJ,$A32,Simulações!$CP:$CP,$B32)</f>
        <v>0</v>
      </c>
      <c r="I32" s="40">
        <f>COUNTIFS(Simulações!$I:$I,I$1,Simulações!$CJ:$CJ,$A32,Simulações!$CP:$CP,$B32)</f>
        <v>0</v>
      </c>
      <c r="J32" s="40">
        <f>COUNTIFS(Simulações!$I:$I,J$1,Simulações!$CJ:$CJ,$A32,Simulações!$CP:$CP,$B32)</f>
        <v>0</v>
      </c>
      <c r="K32" s="40">
        <f>COUNTIFS(Simulações!$I:$I,K$1,Simulações!$CJ:$CJ,$A32,Simulações!$CP:$CP,$B32)</f>
        <v>0</v>
      </c>
      <c r="L32" s="123"/>
      <c r="M32" s="123"/>
      <c r="V32" s="123"/>
      <c r="Y32" s="123"/>
      <c r="Z32" s="123"/>
      <c r="AA32" s="123"/>
      <c r="AC32" s="123"/>
      <c r="AD32" s="123"/>
    </row>
    <row r="33" spans="1:30" ht="15.75" customHeight="1" x14ac:dyDescent="0.3">
      <c r="A33" s="2" t="s">
        <v>982</v>
      </c>
      <c r="B33" s="15">
        <v>160</v>
      </c>
      <c r="C33" s="40">
        <f>COUNTIFS(Simulações!$I:$I,C$1,Simulações!$CJ:$CJ,$A33,Simulações!$CP:$CP,$B33)</f>
        <v>0</v>
      </c>
      <c r="D33" s="40">
        <f>COUNTIFS(Simulações!$I:$I,D$1,Simulações!$CJ:$CJ,$A33,Simulações!$CP:$CP,$B33)</f>
        <v>0</v>
      </c>
      <c r="E33" s="40">
        <f>COUNTIFS(Simulações!$I:$I,E$1,Simulações!$CJ:$CJ,$A33,Simulações!$CP:$CP,$B33)</f>
        <v>0</v>
      </c>
      <c r="F33" s="40">
        <f>COUNTIFS(Simulações!$I:$I,F$1,Simulações!$CJ:$CJ,$A33,Simulações!$CP:$CP,$B33)</f>
        <v>0</v>
      </c>
      <c r="G33" s="40">
        <f>COUNTIFS(Simulações!$I:$I,G$1,Simulações!$CJ:$CJ,$A33,Simulações!$CP:$CP,$B33)</f>
        <v>0</v>
      </c>
      <c r="H33" s="40">
        <f>COUNTIFS(Simulações!$I:$I,H$1,Simulações!$CJ:$CJ,$A33,Simulações!$CP:$CP,$B33)</f>
        <v>0</v>
      </c>
      <c r="I33" s="40">
        <f>COUNTIFS(Simulações!$I:$I,I$1,Simulações!$CJ:$CJ,$A33,Simulações!$CP:$CP,$B33)</f>
        <v>0</v>
      </c>
      <c r="J33" s="40">
        <f>COUNTIFS(Simulações!$I:$I,J$1,Simulações!$CJ:$CJ,$A33,Simulações!$CP:$CP,$B33)</f>
        <v>0</v>
      </c>
      <c r="K33" s="40">
        <f>COUNTIFS(Simulações!$I:$I,K$1,Simulações!$CJ:$CJ,$A33,Simulações!$CP:$CP,$B33)</f>
        <v>0</v>
      </c>
      <c r="L33" s="123"/>
      <c r="M33" s="123"/>
      <c r="V33" s="123"/>
      <c r="Y33" s="123"/>
      <c r="Z33" s="123"/>
      <c r="AA33" s="123"/>
      <c r="AC33" s="123"/>
      <c r="AD33" s="123"/>
    </row>
    <row r="34" spans="1:30" ht="15.75" customHeight="1" x14ac:dyDescent="0.3">
      <c r="A34" s="2" t="s">
        <v>21</v>
      </c>
      <c r="B34" s="15">
        <v>22</v>
      </c>
      <c r="C34" s="40">
        <f>COUNTIFS(Simulações!$I:$I,C$1,Simulações!$CJ:$CJ,$A34,Simulações!$CP:$CP,$B34)</f>
        <v>0</v>
      </c>
      <c r="D34" s="40">
        <f>COUNTIFS(Simulações!$I:$I,D$1,Simulações!$CJ:$CJ,$A34,Simulações!$CP:$CP,$B34)</f>
        <v>0</v>
      </c>
      <c r="E34" s="40">
        <f>COUNTIFS(Simulações!$I:$I,E$1,Simulações!$CJ:$CJ,$A34,Simulações!$CP:$CP,$B34)</f>
        <v>0</v>
      </c>
      <c r="F34" s="40">
        <f>COUNTIFS(Simulações!$I:$I,F$1,Simulações!$CJ:$CJ,$A34,Simulações!$CP:$CP,$B34)</f>
        <v>0</v>
      </c>
      <c r="G34" s="40">
        <f>COUNTIFS(Simulações!$I:$I,G$1,Simulações!$CJ:$CJ,$A34,Simulações!$CP:$CP,$B34)</f>
        <v>0</v>
      </c>
      <c r="H34" s="40">
        <f>COUNTIFS(Simulações!$I:$I,H$1,Simulações!$CJ:$CJ,$A34,Simulações!$CP:$CP,$B34)</f>
        <v>0</v>
      </c>
      <c r="I34" s="40">
        <f>COUNTIFS(Simulações!$I:$I,I$1,Simulações!$CJ:$CJ,$A34,Simulações!$CP:$CP,$B34)</f>
        <v>0</v>
      </c>
      <c r="J34" s="40">
        <f>COUNTIFS(Simulações!$I:$I,J$1,Simulações!$CJ:$CJ,$A34,Simulações!$CP:$CP,$B34)</f>
        <v>0</v>
      </c>
      <c r="K34" s="40">
        <f>COUNTIFS(Simulações!$I:$I,K$1,Simulações!$CJ:$CJ,$A34,Simulações!$CP:$CP,$B34)</f>
        <v>0</v>
      </c>
      <c r="L34" s="123"/>
      <c r="M34" s="123"/>
      <c r="V34" s="123"/>
      <c r="Y34" s="123"/>
      <c r="Z34" s="123"/>
      <c r="AA34" s="123"/>
      <c r="AC34" s="123"/>
      <c r="AD34" s="123"/>
    </row>
    <row r="35" spans="1:30" ht="15.75" customHeight="1" x14ac:dyDescent="0.3">
      <c r="A35" s="2" t="s">
        <v>21</v>
      </c>
      <c r="B35" s="15">
        <v>30</v>
      </c>
      <c r="C35" s="40">
        <f>COUNTIFS(Simulações!$I:$I,C$1,Simulações!$CJ:$CJ,$A35,Simulações!$CP:$CP,$B35)</f>
        <v>0</v>
      </c>
      <c r="D35" s="40">
        <f>COUNTIFS(Simulações!$I:$I,D$1,Simulações!$CJ:$CJ,$A35,Simulações!$CP:$CP,$B35)</f>
        <v>0</v>
      </c>
      <c r="E35" s="40">
        <f>COUNTIFS(Simulações!$I:$I,E$1,Simulações!$CJ:$CJ,$A35,Simulações!$CP:$CP,$B35)</f>
        <v>0</v>
      </c>
      <c r="F35" s="40">
        <f>COUNTIFS(Simulações!$I:$I,F$1,Simulações!$CJ:$CJ,$A35,Simulações!$CP:$CP,$B35)</f>
        <v>0</v>
      </c>
      <c r="G35" s="40">
        <f>COUNTIFS(Simulações!$I:$I,G$1,Simulações!$CJ:$CJ,$A35,Simulações!$CP:$CP,$B35)</f>
        <v>1</v>
      </c>
      <c r="H35" s="40">
        <f>COUNTIFS(Simulações!$I:$I,H$1,Simulações!$CJ:$CJ,$A35,Simulações!$CP:$CP,$B35)</f>
        <v>3</v>
      </c>
      <c r="I35" s="40">
        <f>COUNTIFS(Simulações!$I:$I,I$1,Simulações!$CJ:$CJ,$A35,Simulações!$CP:$CP,$B35)</f>
        <v>0</v>
      </c>
      <c r="J35" s="40">
        <f>COUNTIFS(Simulações!$I:$I,J$1,Simulações!$CJ:$CJ,$A35,Simulações!$CP:$CP,$B35)</f>
        <v>25</v>
      </c>
      <c r="K35" s="40">
        <f>COUNTIFS(Simulações!$I:$I,K$1,Simulações!$CJ:$CJ,$A35,Simulações!$CP:$CP,$B35)</f>
        <v>95</v>
      </c>
      <c r="L35" s="123"/>
      <c r="M35" s="123"/>
      <c r="V35" s="123"/>
      <c r="Y35" s="123"/>
      <c r="Z35" s="123"/>
      <c r="AA35" s="123"/>
      <c r="AC35" s="123"/>
      <c r="AD35" s="123"/>
    </row>
    <row r="36" spans="1:30" ht="15.75" customHeight="1" x14ac:dyDescent="0.3">
      <c r="A36" s="2" t="s">
        <v>21</v>
      </c>
      <c r="B36" s="15">
        <v>36</v>
      </c>
      <c r="C36" s="40">
        <f>COUNTIFS(Simulações!$I:$I,C$1,Simulações!$CJ:$CJ,$A36,Simulações!$CP:$CP,$B36)</f>
        <v>0</v>
      </c>
      <c r="D36" s="40">
        <f>COUNTIFS(Simulações!$I:$I,D$1,Simulações!$CJ:$CJ,$A36,Simulações!$CP:$CP,$B36)</f>
        <v>0</v>
      </c>
      <c r="E36" s="40">
        <f>COUNTIFS(Simulações!$I:$I,E$1,Simulações!$CJ:$CJ,$A36,Simulações!$CP:$CP,$B36)</f>
        <v>0</v>
      </c>
      <c r="F36" s="40">
        <f>COUNTIFS(Simulações!$I:$I,F$1,Simulações!$CJ:$CJ,$A36,Simulações!$CP:$CP,$B36)</f>
        <v>0</v>
      </c>
      <c r="G36" s="40">
        <f>COUNTIFS(Simulações!$I:$I,G$1,Simulações!$CJ:$CJ,$A36,Simulações!$CP:$CP,$B36)</f>
        <v>0</v>
      </c>
      <c r="H36" s="40">
        <f>COUNTIFS(Simulações!$I:$I,H$1,Simulações!$CJ:$CJ,$A36,Simulações!$CP:$CP,$B36)</f>
        <v>0</v>
      </c>
      <c r="I36" s="40">
        <f>COUNTIFS(Simulações!$I:$I,I$1,Simulações!$CJ:$CJ,$A36,Simulações!$CP:$CP,$B36)</f>
        <v>0</v>
      </c>
      <c r="J36" s="40">
        <f>COUNTIFS(Simulações!$I:$I,J$1,Simulações!$CJ:$CJ,$A36,Simulações!$CP:$CP,$B36)</f>
        <v>0</v>
      </c>
      <c r="K36" s="40">
        <f>COUNTIFS(Simulações!$I:$I,K$1,Simulações!$CJ:$CJ,$A36,Simulações!$CP:$CP,$B36)</f>
        <v>0</v>
      </c>
      <c r="L36" s="123"/>
      <c r="M36" s="123"/>
      <c r="V36" s="123"/>
      <c r="Y36" s="123"/>
      <c r="Z36" s="123"/>
      <c r="AA36" s="123"/>
      <c r="AC36" s="123"/>
      <c r="AD36" s="123"/>
    </row>
    <row r="37" spans="1:30" ht="15.75" customHeight="1" x14ac:dyDescent="0.3">
      <c r="A37" s="2" t="s">
        <v>21</v>
      </c>
      <c r="B37" s="15">
        <v>40</v>
      </c>
      <c r="C37" s="40">
        <f>COUNTIFS(Simulações!$I:$I,C$1,Simulações!$CJ:$CJ,$A37,Simulações!$CP:$CP,$B37)</f>
        <v>0</v>
      </c>
      <c r="D37" s="40">
        <f>COUNTIFS(Simulações!$I:$I,D$1,Simulações!$CJ:$CJ,$A37,Simulações!$CP:$CP,$B37)</f>
        <v>0</v>
      </c>
      <c r="E37" s="40">
        <f>COUNTIFS(Simulações!$I:$I,E$1,Simulações!$CJ:$CJ,$A37,Simulações!$CP:$CP,$B37)</f>
        <v>0</v>
      </c>
      <c r="F37" s="40">
        <f>COUNTIFS(Simulações!$I:$I,F$1,Simulações!$CJ:$CJ,$A37,Simulações!$CP:$CP,$B37)</f>
        <v>0</v>
      </c>
      <c r="G37" s="40">
        <f>COUNTIFS(Simulações!$I:$I,G$1,Simulações!$CJ:$CJ,$A37,Simulações!$CP:$CP,$B37)</f>
        <v>0</v>
      </c>
      <c r="H37" s="40">
        <f>COUNTIFS(Simulações!$I:$I,H$1,Simulações!$CJ:$CJ,$A37,Simulações!$CP:$CP,$B37)</f>
        <v>1</v>
      </c>
      <c r="I37" s="40">
        <f>COUNTIFS(Simulações!$I:$I,I$1,Simulações!$CJ:$CJ,$A37,Simulações!$CP:$CP,$B37)</f>
        <v>3</v>
      </c>
      <c r="J37" s="40">
        <f>COUNTIFS(Simulações!$I:$I,J$1,Simulações!$CJ:$CJ,$A37,Simulações!$CP:$CP,$B37)</f>
        <v>83</v>
      </c>
      <c r="K37" s="40">
        <f>COUNTIFS(Simulações!$I:$I,K$1,Simulações!$CJ:$CJ,$A37,Simulações!$CP:$CP,$B37)</f>
        <v>27</v>
      </c>
      <c r="L37" s="123"/>
      <c r="M37" s="123"/>
      <c r="V37" s="123"/>
      <c r="Y37" s="123"/>
      <c r="Z37" s="123"/>
      <c r="AA37" s="123"/>
      <c r="AC37" s="123"/>
      <c r="AD37" s="123"/>
    </row>
    <row r="38" spans="1:30" ht="15.75" customHeight="1" x14ac:dyDescent="0.3">
      <c r="A38" s="2" t="s">
        <v>21</v>
      </c>
      <c r="B38" s="15">
        <v>51</v>
      </c>
      <c r="C38" s="40">
        <f>COUNTIFS(Simulações!$I:$I,C$1,Simulações!$CJ:$CJ,$A38,Simulações!$CP:$CP,$B38)</f>
        <v>0</v>
      </c>
      <c r="D38" s="40">
        <f>COUNTIFS(Simulações!$I:$I,D$1,Simulações!$CJ:$CJ,$A38,Simulações!$CP:$CP,$B38)</f>
        <v>0</v>
      </c>
      <c r="E38" s="40">
        <f>COUNTIFS(Simulações!$I:$I,E$1,Simulações!$CJ:$CJ,$A38,Simulações!$CP:$CP,$B38)</f>
        <v>0</v>
      </c>
      <c r="F38" s="40">
        <f>COUNTIFS(Simulações!$I:$I,F$1,Simulações!$CJ:$CJ,$A38,Simulações!$CP:$CP,$B38)</f>
        <v>0</v>
      </c>
      <c r="G38" s="40">
        <f>COUNTIFS(Simulações!$I:$I,G$1,Simulações!$CJ:$CJ,$A38,Simulações!$CP:$CP,$B38)</f>
        <v>0</v>
      </c>
      <c r="H38" s="40">
        <f>COUNTIFS(Simulações!$I:$I,H$1,Simulações!$CJ:$CJ,$A38,Simulações!$CP:$CP,$B38)</f>
        <v>0</v>
      </c>
      <c r="I38" s="40">
        <f>COUNTIFS(Simulações!$I:$I,I$1,Simulações!$CJ:$CJ,$A38,Simulações!$CP:$CP,$B38)</f>
        <v>0</v>
      </c>
      <c r="J38" s="40">
        <f>COUNTIFS(Simulações!$I:$I,J$1,Simulações!$CJ:$CJ,$A38,Simulações!$CP:$CP,$B38)</f>
        <v>0</v>
      </c>
      <c r="K38" s="40">
        <f>COUNTIFS(Simulações!$I:$I,K$1,Simulações!$CJ:$CJ,$A38,Simulações!$CP:$CP,$B38)</f>
        <v>0</v>
      </c>
      <c r="L38" s="123"/>
      <c r="M38" s="123"/>
      <c r="V38" s="123"/>
      <c r="Y38" s="123"/>
      <c r="Z38" s="123"/>
      <c r="AA38" s="123"/>
      <c r="AC38" s="123"/>
      <c r="AD38" s="123"/>
    </row>
    <row r="39" spans="1:30" ht="15.75" customHeight="1" x14ac:dyDescent="0.3">
      <c r="A39" s="2" t="s">
        <v>21</v>
      </c>
      <c r="B39" s="15">
        <v>60</v>
      </c>
      <c r="C39" s="40">
        <f>COUNTIFS(Simulações!$I:$I,C$1,Simulações!$CJ:$CJ,$A39,Simulações!$CP:$CP,$B39)</f>
        <v>0</v>
      </c>
      <c r="D39" s="40">
        <f>COUNTIFS(Simulações!$I:$I,D$1,Simulações!$CJ:$CJ,$A39,Simulações!$CP:$CP,$B39)</f>
        <v>0</v>
      </c>
      <c r="E39" s="40">
        <f>COUNTIFS(Simulações!$I:$I,E$1,Simulações!$CJ:$CJ,$A39,Simulações!$CP:$CP,$B39)</f>
        <v>0</v>
      </c>
      <c r="F39" s="40">
        <f>COUNTIFS(Simulações!$I:$I,F$1,Simulações!$CJ:$CJ,$A39,Simulações!$CP:$CP,$B39)</f>
        <v>0</v>
      </c>
      <c r="G39" s="40">
        <f>COUNTIFS(Simulações!$I:$I,G$1,Simulações!$CJ:$CJ,$A39,Simulações!$CP:$CP,$B39)</f>
        <v>0</v>
      </c>
      <c r="H39" s="40">
        <f>COUNTIFS(Simulações!$I:$I,H$1,Simulações!$CJ:$CJ,$A39,Simulações!$CP:$CP,$B39)</f>
        <v>5</v>
      </c>
      <c r="I39" s="40">
        <f>COUNTIFS(Simulações!$I:$I,I$1,Simulações!$CJ:$CJ,$A39,Simulações!$CP:$CP,$B39)</f>
        <v>2</v>
      </c>
      <c r="J39" s="40">
        <f>COUNTIFS(Simulações!$I:$I,J$1,Simulações!$CJ:$CJ,$A39,Simulações!$CP:$CP,$B39)</f>
        <v>4</v>
      </c>
      <c r="K39" s="40">
        <f>COUNTIFS(Simulações!$I:$I,K$1,Simulações!$CJ:$CJ,$A39,Simulações!$CP:$CP,$B39)</f>
        <v>3</v>
      </c>
      <c r="L39" s="123"/>
      <c r="M39" s="123"/>
      <c r="V39" s="123"/>
      <c r="Y39" s="123"/>
      <c r="Z39" s="123"/>
      <c r="AA39" s="123"/>
      <c r="AC39" s="123"/>
      <c r="AD39" s="123"/>
    </row>
    <row r="40" spans="1:30" ht="15.75" customHeight="1" x14ac:dyDescent="0.3">
      <c r="A40" s="2" t="s">
        <v>21</v>
      </c>
      <c r="B40" s="15">
        <v>68</v>
      </c>
      <c r="C40" s="40">
        <f>COUNTIFS(Simulações!$I:$I,C$1,Simulações!$CJ:$CJ,$A40,Simulações!$CP:$CP,$B40)</f>
        <v>0</v>
      </c>
      <c r="D40" s="40">
        <f>COUNTIFS(Simulações!$I:$I,D$1,Simulações!$CJ:$CJ,$A40,Simulações!$CP:$CP,$B40)</f>
        <v>0</v>
      </c>
      <c r="E40" s="40">
        <f>COUNTIFS(Simulações!$I:$I,E$1,Simulações!$CJ:$CJ,$A40,Simulações!$CP:$CP,$B40)</f>
        <v>0</v>
      </c>
      <c r="F40" s="40">
        <f>COUNTIFS(Simulações!$I:$I,F$1,Simulações!$CJ:$CJ,$A40,Simulações!$CP:$CP,$B40)</f>
        <v>0</v>
      </c>
      <c r="G40" s="40">
        <f>COUNTIFS(Simulações!$I:$I,G$1,Simulações!$CJ:$CJ,$A40,Simulações!$CP:$CP,$B40)</f>
        <v>1</v>
      </c>
      <c r="H40" s="40">
        <f>COUNTIFS(Simulações!$I:$I,H$1,Simulações!$CJ:$CJ,$A40,Simulações!$CP:$CP,$B40)</f>
        <v>4</v>
      </c>
      <c r="I40" s="40">
        <f>COUNTIFS(Simulações!$I:$I,I$1,Simulações!$CJ:$CJ,$A40,Simulações!$CP:$CP,$B40)</f>
        <v>1</v>
      </c>
      <c r="J40" s="40">
        <f>COUNTIFS(Simulações!$I:$I,J$1,Simulações!$CJ:$CJ,$A40,Simulações!$CP:$CP,$B40)</f>
        <v>1</v>
      </c>
      <c r="K40" s="40">
        <f>COUNTIFS(Simulações!$I:$I,K$1,Simulações!$CJ:$CJ,$A40,Simulações!$CP:$CP,$B40)</f>
        <v>1</v>
      </c>
      <c r="L40" s="123"/>
      <c r="M40" s="123"/>
      <c r="V40" s="123"/>
      <c r="Y40" s="123"/>
      <c r="Z40" s="123"/>
      <c r="AA40" s="123"/>
      <c r="AC40" s="123"/>
      <c r="AD40" s="123"/>
    </row>
    <row r="41" spans="1:30" ht="15.75" customHeight="1" x14ac:dyDescent="0.3">
      <c r="A41" s="2" t="s">
        <v>21</v>
      </c>
      <c r="B41" s="15">
        <v>80</v>
      </c>
      <c r="C41" s="40">
        <f>COUNTIFS(Simulações!$I:$I,C$1,Simulações!$CJ:$CJ,$A41,Simulações!$CP:$CP,$B41)</f>
        <v>0</v>
      </c>
      <c r="D41" s="40">
        <f>COUNTIFS(Simulações!$I:$I,D$1,Simulações!$CJ:$CJ,$A41,Simulações!$CP:$CP,$B41)</f>
        <v>0</v>
      </c>
      <c r="E41" s="40">
        <f>COUNTIFS(Simulações!$I:$I,E$1,Simulações!$CJ:$CJ,$A41,Simulações!$CP:$CP,$B41)</f>
        <v>0</v>
      </c>
      <c r="F41" s="40">
        <f>COUNTIFS(Simulações!$I:$I,F$1,Simulações!$CJ:$CJ,$A41,Simulações!$CP:$CP,$B41)</f>
        <v>0</v>
      </c>
      <c r="G41" s="40">
        <f>COUNTIFS(Simulações!$I:$I,G$1,Simulações!$CJ:$CJ,$A41,Simulações!$CP:$CP,$B41)</f>
        <v>2</v>
      </c>
      <c r="H41" s="40">
        <f>COUNTIFS(Simulações!$I:$I,H$1,Simulações!$CJ:$CJ,$A41,Simulações!$CP:$CP,$B41)</f>
        <v>3</v>
      </c>
      <c r="I41" s="40">
        <f>COUNTIFS(Simulações!$I:$I,I$1,Simulações!$CJ:$CJ,$A41,Simulações!$CP:$CP,$B41)</f>
        <v>0</v>
      </c>
      <c r="J41" s="40">
        <f>COUNTIFS(Simulações!$I:$I,J$1,Simulações!$CJ:$CJ,$A41,Simulações!$CP:$CP,$B41)</f>
        <v>1</v>
      </c>
      <c r="K41" s="40">
        <f>COUNTIFS(Simulações!$I:$I,K$1,Simulações!$CJ:$CJ,$A41,Simulações!$CP:$CP,$B41)</f>
        <v>0</v>
      </c>
      <c r="L41" s="123"/>
      <c r="M41" s="123"/>
      <c r="V41" s="123"/>
      <c r="Y41" s="123"/>
      <c r="Z41" s="123"/>
      <c r="AA41" s="123"/>
      <c r="AC41" s="123"/>
      <c r="AD41" s="123"/>
    </row>
    <row r="42" spans="1:30" ht="15.75" customHeight="1" x14ac:dyDescent="0.3">
      <c r="A42" s="2" t="s">
        <v>21</v>
      </c>
      <c r="B42" s="15">
        <v>82</v>
      </c>
      <c r="C42" s="40">
        <f>COUNTIFS(Simulações!$I:$I,C$1,Simulações!$CJ:$CJ,$A42,Simulações!$CP:$CP,$B42)</f>
        <v>0</v>
      </c>
      <c r="D42" s="40">
        <f>COUNTIFS(Simulações!$I:$I,D$1,Simulações!$CJ:$CJ,$A42,Simulações!$CP:$CP,$B42)</f>
        <v>0</v>
      </c>
      <c r="E42" s="40">
        <f>COUNTIFS(Simulações!$I:$I,E$1,Simulações!$CJ:$CJ,$A42,Simulações!$CP:$CP,$B42)</f>
        <v>0</v>
      </c>
      <c r="F42" s="40">
        <f>COUNTIFS(Simulações!$I:$I,F$1,Simulações!$CJ:$CJ,$A42,Simulações!$CP:$CP,$B42)</f>
        <v>0</v>
      </c>
      <c r="G42" s="40">
        <f>COUNTIFS(Simulações!$I:$I,G$1,Simulações!$CJ:$CJ,$A42,Simulações!$CP:$CP,$B42)</f>
        <v>0</v>
      </c>
      <c r="H42" s="40">
        <f>COUNTIFS(Simulações!$I:$I,H$1,Simulações!$CJ:$CJ,$A42,Simulações!$CP:$CP,$B42)</f>
        <v>0</v>
      </c>
      <c r="I42" s="40">
        <f>COUNTIFS(Simulações!$I:$I,I$1,Simulações!$CJ:$CJ,$A42,Simulações!$CP:$CP,$B42)</f>
        <v>0</v>
      </c>
      <c r="J42" s="40">
        <f>COUNTIFS(Simulações!$I:$I,J$1,Simulações!$CJ:$CJ,$A42,Simulações!$CP:$CP,$B42)</f>
        <v>0</v>
      </c>
      <c r="K42" s="40">
        <f>COUNTIFS(Simulações!$I:$I,K$1,Simulações!$CJ:$CJ,$A42,Simulações!$CP:$CP,$B42)</f>
        <v>0</v>
      </c>
      <c r="L42" s="123"/>
      <c r="M42" s="123"/>
      <c r="V42" s="123"/>
      <c r="Y42" s="123"/>
      <c r="Z42" s="123"/>
      <c r="AA42" s="123"/>
      <c r="AC42" s="123"/>
      <c r="AD42" s="123"/>
    </row>
    <row r="43" spans="1:30" ht="15.75" customHeight="1" x14ac:dyDescent="0.3">
      <c r="A43" s="2" t="s">
        <v>21</v>
      </c>
      <c r="B43" s="15">
        <v>89</v>
      </c>
      <c r="C43" s="40">
        <f>COUNTIFS(Simulações!$I:$I,C$1,Simulações!$CJ:$CJ,$A43,Simulações!$CP:$CP,$B43)</f>
        <v>0</v>
      </c>
      <c r="D43" s="40">
        <f>COUNTIFS(Simulações!$I:$I,D$1,Simulações!$CJ:$CJ,$A43,Simulações!$CP:$CP,$B43)</f>
        <v>0</v>
      </c>
      <c r="E43" s="40">
        <f>COUNTIFS(Simulações!$I:$I,E$1,Simulações!$CJ:$CJ,$A43,Simulações!$CP:$CP,$B43)</f>
        <v>0</v>
      </c>
      <c r="F43" s="40">
        <f>COUNTIFS(Simulações!$I:$I,F$1,Simulações!$CJ:$CJ,$A43,Simulações!$CP:$CP,$B43)</f>
        <v>0</v>
      </c>
      <c r="G43" s="40">
        <f>COUNTIFS(Simulações!$I:$I,G$1,Simulações!$CJ:$CJ,$A43,Simulações!$CP:$CP,$B43)</f>
        <v>0</v>
      </c>
      <c r="H43" s="40">
        <f>COUNTIFS(Simulações!$I:$I,H$1,Simulações!$CJ:$CJ,$A43,Simulações!$CP:$CP,$B43)</f>
        <v>0</v>
      </c>
      <c r="I43" s="40">
        <f>COUNTIFS(Simulações!$I:$I,I$1,Simulações!$CJ:$CJ,$A43,Simulações!$CP:$CP,$B43)</f>
        <v>0</v>
      </c>
      <c r="J43" s="40">
        <f>COUNTIFS(Simulações!$I:$I,J$1,Simulações!$CJ:$CJ,$A43,Simulações!$CP:$CP,$B43)</f>
        <v>0</v>
      </c>
      <c r="K43" s="40">
        <f>COUNTIFS(Simulações!$I:$I,K$1,Simulações!$CJ:$CJ,$A43,Simulações!$CP:$CP,$B43)</f>
        <v>0</v>
      </c>
      <c r="L43" s="123"/>
      <c r="M43" s="123"/>
      <c r="V43" s="123"/>
      <c r="Y43" s="123"/>
      <c r="Z43" s="123"/>
      <c r="AA43" s="123"/>
      <c r="AC43" s="123"/>
      <c r="AD43" s="123"/>
    </row>
    <row r="44" spans="1:30" ht="15.75" customHeight="1" x14ac:dyDescent="0.3">
      <c r="A44" s="2" t="s">
        <v>21</v>
      </c>
      <c r="B44" s="15">
        <v>115</v>
      </c>
      <c r="C44" s="40">
        <f>COUNTIFS(Simulações!$I:$I,C$1,Simulações!$CJ:$CJ,$A44,Simulações!$CP:$CP,$B44)</f>
        <v>0</v>
      </c>
      <c r="D44" s="40">
        <f>COUNTIFS(Simulações!$I:$I,D$1,Simulações!$CJ:$CJ,$A44,Simulações!$CP:$CP,$B44)</f>
        <v>0</v>
      </c>
      <c r="E44" s="40">
        <f>COUNTIFS(Simulações!$I:$I,E$1,Simulações!$CJ:$CJ,$A44,Simulações!$CP:$CP,$B44)</f>
        <v>0</v>
      </c>
      <c r="F44" s="40">
        <f>COUNTIFS(Simulações!$I:$I,F$1,Simulações!$CJ:$CJ,$A44,Simulações!$CP:$CP,$B44)</f>
        <v>0</v>
      </c>
      <c r="G44" s="40">
        <f>COUNTIFS(Simulações!$I:$I,G$1,Simulações!$CJ:$CJ,$A44,Simulações!$CP:$CP,$B44)</f>
        <v>0</v>
      </c>
      <c r="H44" s="40">
        <f>COUNTIFS(Simulações!$I:$I,H$1,Simulações!$CJ:$CJ,$A44,Simulações!$CP:$CP,$B44)</f>
        <v>0</v>
      </c>
      <c r="I44" s="40">
        <f>COUNTIFS(Simulações!$I:$I,I$1,Simulações!$CJ:$CJ,$A44,Simulações!$CP:$CP,$B44)</f>
        <v>0</v>
      </c>
      <c r="J44" s="40">
        <f>COUNTIFS(Simulações!$I:$I,J$1,Simulações!$CJ:$CJ,$A44,Simulações!$CP:$CP,$B44)</f>
        <v>0</v>
      </c>
      <c r="K44" s="40">
        <f>COUNTIFS(Simulações!$I:$I,K$1,Simulações!$CJ:$CJ,$A44,Simulações!$CP:$CP,$B44)</f>
        <v>0</v>
      </c>
      <c r="L44" s="123"/>
      <c r="M44" s="123"/>
      <c r="V44" s="123"/>
      <c r="Y44" s="123"/>
      <c r="Z44" s="123"/>
      <c r="AA44" s="123"/>
      <c r="AC44" s="123"/>
      <c r="AD44" s="123"/>
    </row>
    <row r="45" spans="1:30" ht="15.75" customHeight="1" x14ac:dyDescent="0.3">
      <c r="A45" s="2" t="s">
        <v>21</v>
      </c>
      <c r="B45" s="15">
        <v>140</v>
      </c>
      <c r="C45" s="40">
        <f>COUNTIFS(Simulações!$I:$I,C$1,Simulações!$CJ:$CJ,$A45,Simulações!$CP:$CP,$B45)</f>
        <v>0</v>
      </c>
      <c r="D45" s="40">
        <f>COUNTIFS(Simulações!$I:$I,D$1,Simulações!$CJ:$CJ,$A45,Simulações!$CP:$CP,$B45)</f>
        <v>0</v>
      </c>
      <c r="E45" s="40">
        <f>COUNTIFS(Simulações!$I:$I,E$1,Simulações!$CJ:$CJ,$A45,Simulações!$CP:$CP,$B45)</f>
        <v>0</v>
      </c>
      <c r="F45" s="40">
        <f>COUNTIFS(Simulações!$I:$I,F$1,Simulações!$CJ:$CJ,$A45,Simulações!$CP:$CP,$B45)</f>
        <v>0</v>
      </c>
      <c r="G45" s="40">
        <f>COUNTIFS(Simulações!$I:$I,G$1,Simulações!$CJ:$CJ,$A45,Simulações!$CP:$CP,$B45)</f>
        <v>0</v>
      </c>
      <c r="H45" s="40">
        <f>COUNTIFS(Simulações!$I:$I,H$1,Simulações!$CJ:$CJ,$A45,Simulações!$CP:$CP,$B45)</f>
        <v>0</v>
      </c>
      <c r="I45" s="40">
        <f>COUNTIFS(Simulações!$I:$I,I$1,Simulações!$CJ:$CJ,$A45,Simulações!$CP:$CP,$B45)</f>
        <v>0</v>
      </c>
      <c r="J45" s="40">
        <f>COUNTIFS(Simulações!$I:$I,J$1,Simulações!$CJ:$CJ,$A45,Simulações!$CP:$CP,$B45)</f>
        <v>0</v>
      </c>
      <c r="K45" s="40">
        <f>COUNTIFS(Simulações!$I:$I,K$1,Simulações!$CJ:$CJ,$A45,Simulações!$CP:$CP,$B45)</f>
        <v>0</v>
      </c>
      <c r="L45" s="123"/>
      <c r="M45" s="123"/>
      <c r="V45" s="123"/>
      <c r="Y45" s="123"/>
      <c r="Z45" s="123"/>
      <c r="AA45" s="123"/>
      <c r="AC45" s="123"/>
      <c r="AD45" s="123"/>
    </row>
    <row r="46" spans="1:30" ht="15.75" customHeight="1" x14ac:dyDescent="0.3">
      <c r="A46" s="2" t="s">
        <v>21</v>
      </c>
      <c r="B46" s="15">
        <v>200</v>
      </c>
      <c r="C46" s="40">
        <f>COUNTIFS(Simulações!$I:$I,C$1,Simulações!$CJ:$CJ,$A46,Simulações!$CP:$CP,$B46)</f>
        <v>0</v>
      </c>
      <c r="D46" s="40">
        <f>COUNTIFS(Simulações!$I:$I,D$1,Simulações!$CJ:$CJ,$A46,Simulações!$CP:$CP,$B46)</f>
        <v>0</v>
      </c>
      <c r="E46" s="40">
        <f>COUNTIFS(Simulações!$I:$I,E$1,Simulações!$CJ:$CJ,$A46,Simulações!$CP:$CP,$B46)</f>
        <v>0</v>
      </c>
      <c r="F46" s="40">
        <f>COUNTIFS(Simulações!$I:$I,F$1,Simulações!$CJ:$CJ,$A46,Simulações!$CP:$CP,$B46)</f>
        <v>0</v>
      </c>
      <c r="G46" s="40">
        <f>COUNTIFS(Simulações!$I:$I,G$1,Simulações!$CJ:$CJ,$A46,Simulações!$CP:$CP,$B46)</f>
        <v>0</v>
      </c>
      <c r="H46" s="40">
        <f>COUNTIFS(Simulações!$I:$I,H$1,Simulações!$CJ:$CJ,$A46,Simulações!$CP:$CP,$B46)</f>
        <v>0</v>
      </c>
      <c r="I46" s="40">
        <f>COUNTIFS(Simulações!$I:$I,I$1,Simulações!$CJ:$CJ,$A46,Simulações!$CP:$CP,$B46)</f>
        <v>0</v>
      </c>
      <c r="J46" s="40">
        <f>COUNTIFS(Simulações!$I:$I,J$1,Simulações!$CJ:$CJ,$A46,Simulações!$CP:$CP,$B46)</f>
        <v>0</v>
      </c>
      <c r="K46" s="40">
        <f>COUNTIFS(Simulações!$I:$I,K$1,Simulações!$CJ:$CJ,$A46,Simulações!$CP:$CP,$B46)</f>
        <v>0</v>
      </c>
      <c r="L46" s="123"/>
      <c r="M46" s="123"/>
      <c r="V46" s="123"/>
      <c r="Y46" s="123"/>
      <c r="Z46" s="123"/>
      <c r="AA46" s="123"/>
      <c r="AC46" s="123"/>
      <c r="AD46" s="123"/>
    </row>
    <row r="47" spans="1:30" ht="15.75" customHeight="1" x14ac:dyDescent="0.3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V47" s="123"/>
      <c r="Y47" s="123"/>
      <c r="Z47" s="123"/>
      <c r="AA47" s="123"/>
      <c r="AC47" s="123"/>
      <c r="AD47" s="123"/>
    </row>
    <row r="48" spans="1:30" ht="15.75" customHeight="1" x14ac:dyDescent="0.3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V48" s="123"/>
      <c r="Y48" s="123"/>
      <c r="Z48" s="123"/>
      <c r="AA48" s="123"/>
      <c r="AC48" s="123"/>
      <c r="AD48" s="123"/>
    </row>
    <row r="49" spans="1:30" ht="15.75" customHeight="1" x14ac:dyDescent="0.3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V49" s="123"/>
      <c r="Y49" s="123"/>
      <c r="Z49" s="123"/>
      <c r="AA49" s="123"/>
      <c r="AC49" s="123"/>
      <c r="AD49" s="123"/>
    </row>
    <row r="50" spans="1:30" ht="15.75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V50" s="123"/>
      <c r="Y50" s="123"/>
      <c r="Z50" s="123"/>
      <c r="AA50" s="123"/>
      <c r="AC50" s="123"/>
      <c r="AD50" s="123"/>
    </row>
    <row r="51" spans="1:30" ht="15.75" customHeight="1" x14ac:dyDescent="0.3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V51" s="123"/>
      <c r="Y51" s="123"/>
      <c r="Z51" s="123"/>
      <c r="AA51" s="123"/>
      <c r="AC51" s="123"/>
      <c r="AD51" s="123"/>
    </row>
    <row r="52" spans="1:30" ht="15.75" customHeight="1" x14ac:dyDescent="0.3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V52" s="123"/>
      <c r="Y52" s="123"/>
      <c r="Z52" s="123"/>
      <c r="AA52" s="123"/>
      <c r="AC52" s="123"/>
      <c r="AD52" s="123"/>
    </row>
    <row r="53" spans="1:30" ht="15.75" customHeight="1" x14ac:dyDescent="0.3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V53" s="123"/>
      <c r="W53" s="123"/>
      <c r="X53" s="123"/>
      <c r="Y53" s="123"/>
      <c r="Z53" s="123"/>
      <c r="AA53" s="123"/>
      <c r="AC53" s="123"/>
      <c r="AD53" s="123"/>
    </row>
    <row r="54" spans="1:30" ht="15.75" customHeight="1" x14ac:dyDescent="0.3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T54" s="123"/>
      <c r="U54" s="123"/>
      <c r="V54" s="123"/>
      <c r="W54" s="123"/>
      <c r="X54" s="123"/>
      <c r="Y54" s="123"/>
      <c r="Z54" s="123"/>
      <c r="AA54" s="123"/>
      <c r="AC54" s="123"/>
      <c r="AD54" s="123"/>
    </row>
    <row r="55" spans="1:30" ht="15.75" customHeight="1" x14ac:dyDescent="0.3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T55" s="123"/>
      <c r="U55" s="123"/>
      <c r="V55" s="123"/>
      <c r="W55" s="123"/>
      <c r="X55" s="123"/>
      <c r="Y55" s="123"/>
      <c r="Z55" s="123"/>
      <c r="AA55" s="123"/>
      <c r="AC55" s="123"/>
      <c r="AD55" s="123"/>
    </row>
    <row r="56" spans="1:30" ht="15.75" customHeight="1" x14ac:dyDescent="0.3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</row>
    <row r="57" spans="1:30" ht="15.75" customHeight="1" x14ac:dyDescent="0.3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</row>
    <row r="58" spans="1:30" ht="15.75" customHeight="1" x14ac:dyDescent="0.3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</row>
    <row r="59" spans="1:30" ht="15.75" customHeight="1" x14ac:dyDescent="0.3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</row>
    <row r="60" spans="1:30" ht="15.75" customHeight="1" x14ac:dyDescent="0.3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</row>
    <row r="61" spans="1:30" ht="15.75" customHeight="1" x14ac:dyDescent="0.3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</row>
    <row r="62" spans="1:30" ht="15.75" customHeight="1" x14ac:dyDescent="0.3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</row>
    <row r="63" spans="1:30" ht="15.75" customHeight="1" x14ac:dyDescent="0.3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</row>
    <row r="64" spans="1:30" ht="15.75" customHeight="1" x14ac:dyDescent="0.3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</row>
    <row r="65" spans="1:30" ht="15.75" customHeight="1" x14ac:dyDescent="0.3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</row>
    <row r="66" spans="1:30" ht="15.75" customHeight="1" x14ac:dyDescent="0.3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</row>
    <row r="67" spans="1:30" ht="15.75" customHeight="1" x14ac:dyDescent="0.3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</row>
    <row r="68" spans="1:30" ht="15.75" customHeight="1" x14ac:dyDescent="0.3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</row>
    <row r="69" spans="1:30" ht="15.75" customHeight="1" x14ac:dyDescent="0.3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</row>
    <row r="70" spans="1:30" ht="15.75" customHeight="1" x14ac:dyDescent="0.3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</row>
    <row r="71" spans="1:30" ht="15.75" customHeight="1" x14ac:dyDescent="0.3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</row>
    <row r="72" spans="1:30" ht="15.75" customHeight="1" x14ac:dyDescent="0.3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</row>
    <row r="73" spans="1:30" ht="15.75" customHeight="1" x14ac:dyDescent="0.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</row>
    <row r="74" spans="1:30" ht="15.75" customHeight="1" x14ac:dyDescent="0.3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</row>
    <row r="75" spans="1:30" ht="15.75" customHeight="1" x14ac:dyDescent="0.3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</row>
    <row r="76" spans="1:30" ht="15.75" customHeight="1" x14ac:dyDescent="0.3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</row>
    <row r="77" spans="1:30" ht="15.75" customHeight="1" x14ac:dyDescent="0.3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</row>
    <row r="78" spans="1:30" ht="15.75" customHeight="1" x14ac:dyDescent="0.3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</row>
    <row r="79" spans="1:30" ht="15.75" customHeight="1" x14ac:dyDescent="0.3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</row>
    <row r="80" spans="1:30" ht="15.75" customHeight="1" x14ac:dyDescent="0.3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</row>
    <row r="81" spans="1:30" ht="15.75" customHeight="1" x14ac:dyDescent="0.3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</row>
    <row r="82" spans="1:30" ht="15.75" customHeight="1" x14ac:dyDescent="0.3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</row>
    <row r="83" spans="1:30" ht="15.75" customHeight="1" x14ac:dyDescent="0.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</row>
    <row r="84" spans="1:30" ht="15.75" customHeight="1" x14ac:dyDescent="0.3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</row>
    <row r="85" spans="1:30" ht="15.75" customHeight="1" x14ac:dyDescent="0.3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</row>
    <row r="86" spans="1:30" ht="15.75" customHeight="1" x14ac:dyDescent="0.3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</row>
    <row r="87" spans="1:30" ht="15.75" customHeight="1" x14ac:dyDescent="0.3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</row>
    <row r="88" spans="1:30" ht="15.75" customHeight="1" x14ac:dyDescent="0.3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</row>
    <row r="89" spans="1:30" ht="15.75" customHeight="1" x14ac:dyDescent="0.3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</row>
    <row r="90" spans="1:30" ht="15.75" customHeight="1" x14ac:dyDescent="0.3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</row>
    <row r="91" spans="1:30" ht="15.75" customHeight="1" x14ac:dyDescent="0.3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</row>
    <row r="92" spans="1:30" ht="15.75" customHeight="1" x14ac:dyDescent="0.3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</row>
    <row r="93" spans="1:30" ht="15.75" customHeight="1" x14ac:dyDescent="0.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</row>
    <row r="94" spans="1:30" ht="15.75" customHeight="1" x14ac:dyDescent="0.3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</row>
    <row r="95" spans="1:30" ht="15.75" customHeight="1" x14ac:dyDescent="0.3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</row>
    <row r="96" spans="1:30" ht="15.75" customHeight="1" x14ac:dyDescent="0.3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</row>
    <row r="97" spans="1:30" ht="15.75" customHeight="1" x14ac:dyDescent="0.3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</row>
    <row r="98" spans="1:30" ht="15.75" customHeight="1" x14ac:dyDescent="0.3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</row>
    <row r="99" spans="1:30" ht="15.75" customHeight="1" x14ac:dyDescent="0.3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</row>
    <row r="100" spans="1:30" ht="15.75" customHeight="1" x14ac:dyDescent="0.3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</row>
    <row r="101" spans="1:30" ht="15.75" customHeight="1" x14ac:dyDescent="0.3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</row>
    <row r="102" spans="1:30" ht="15.75" customHeight="1" x14ac:dyDescent="0.3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</row>
    <row r="103" spans="1:30" ht="15.75" customHeight="1" x14ac:dyDescent="0.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</row>
    <row r="104" spans="1:30" ht="15.75" customHeight="1" x14ac:dyDescent="0.3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</row>
    <row r="105" spans="1:30" ht="15.75" customHeight="1" x14ac:dyDescent="0.3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</row>
    <row r="106" spans="1:30" ht="15.75" customHeight="1" x14ac:dyDescent="0.3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</row>
    <row r="107" spans="1:30" ht="15.75" customHeight="1" x14ac:dyDescent="0.3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</row>
    <row r="108" spans="1:30" ht="15.75" customHeight="1" x14ac:dyDescent="0.3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</row>
    <row r="109" spans="1:30" ht="15.75" customHeight="1" x14ac:dyDescent="0.3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</row>
    <row r="110" spans="1:30" ht="15.75" customHeight="1" x14ac:dyDescent="0.3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</row>
    <row r="111" spans="1:30" ht="15.75" customHeight="1" x14ac:dyDescent="0.3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</row>
    <row r="112" spans="1:30" ht="15.75" customHeight="1" x14ac:dyDescent="0.3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</row>
    <row r="113" spans="1:30" ht="15.75" customHeight="1" x14ac:dyDescent="0.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</row>
    <row r="114" spans="1:30" ht="15.75" customHeight="1" x14ac:dyDescent="0.3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</row>
    <row r="115" spans="1:30" ht="15.75" customHeight="1" x14ac:dyDescent="0.3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</row>
    <row r="116" spans="1:30" ht="15.75" customHeight="1" x14ac:dyDescent="0.3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</row>
    <row r="117" spans="1:30" ht="15.75" customHeight="1" x14ac:dyDescent="0.3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</row>
    <row r="118" spans="1:30" ht="15.75" customHeight="1" x14ac:dyDescent="0.3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</row>
    <row r="119" spans="1:30" ht="15.75" customHeight="1" x14ac:dyDescent="0.3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</row>
    <row r="120" spans="1:30" ht="15.75" customHeight="1" x14ac:dyDescent="0.3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  <c r="AC120" s="123"/>
      <c r="AD120" s="123"/>
    </row>
    <row r="121" spans="1:30" ht="15.75" customHeight="1" x14ac:dyDescent="0.3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</row>
    <row r="122" spans="1:30" ht="15.75" customHeight="1" x14ac:dyDescent="0.3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</row>
    <row r="123" spans="1:30" ht="15.75" customHeight="1" x14ac:dyDescent="0.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</row>
    <row r="124" spans="1:30" ht="15.75" customHeight="1" x14ac:dyDescent="0.3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  <c r="AC124" s="123"/>
      <c r="AD124" s="123"/>
    </row>
    <row r="125" spans="1:30" ht="15.75" customHeight="1" x14ac:dyDescent="0.3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</row>
    <row r="126" spans="1:30" ht="15.75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</row>
    <row r="127" spans="1:30" ht="15.75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</row>
    <row r="128" spans="1:30" ht="15.75" customHeight="1" x14ac:dyDescent="0.3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</row>
    <row r="129" spans="1:30" ht="15.75" customHeight="1" x14ac:dyDescent="0.3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</row>
    <row r="130" spans="1:30" ht="15.75" customHeight="1" x14ac:dyDescent="0.3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</row>
    <row r="131" spans="1:30" ht="15.75" customHeight="1" x14ac:dyDescent="0.3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</row>
    <row r="132" spans="1:30" ht="15.75" customHeight="1" x14ac:dyDescent="0.3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</row>
    <row r="133" spans="1:30" ht="15.75" customHeight="1" x14ac:dyDescent="0.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</row>
    <row r="134" spans="1:30" ht="15.75" customHeight="1" x14ac:dyDescent="0.3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</row>
    <row r="135" spans="1:30" ht="15.75" customHeight="1" x14ac:dyDescent="0.3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</row>
    <row r="136" spans="1:30" ht="15.75" customHeight="1" x14ac:dyDescent="0.3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</row>
    <row r="137" spans="1:30" ht="15.75" customHeight="1" x14ac:dyDescent="0.3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  <c r="AC137" s="123"/>
      <c r="AD137" s="123"/>
    </row>
    <row r="138" spans="1:30" ht="15.75" customHeight="1" x14ac:dyDescent="0.3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</row>
    <row r="139" spans="1:30" ht="15.75" customHeight="1" x14ac:dyDescent="0.3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</row>
    <row r="140" spans="1:30" ht="15.75" customHeight="1" x14ac:dyDescent="0.3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</row>
    <row r="141" spans="1:30" ht="15.75" customHeight="1" x14ac:dyDescent="0.3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</row>
    <row r="142" spans="1:30" ht="15.75" customHeight="1" x14ac:dyDescent="0.3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</row>
    <row r="143" spans="1:30" ht="15.75" customHeight="1" x14ac:dyDescent="0.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</row>
    <row r="144" spans="1:30" ht="15.75" customHeight="1" x14ac:dyDescent="0.3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</row>
    <row r="145" spans="1:30" ht="15.75" customHeight="1" x14ac:dyDescent="0.3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</row>
    <row r="146" spans="1:30" ht="15.75" customHeight="1" x14ac:dyDescent="0.3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</row>
    <row r="147" spans="1:30" ht="15.75" customHeight="1" x14ac:dyDescent="0.3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</row>
    <row r="148" spans="1:30" ht="15.75" customHeight="1" x14ac:dyDescent="0.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</row>
    <row r="149" spans="1:30" ht="15.75" customHeight="1" x14ac:dyDescent="0.3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</row>
    <row r="150" spans="1:30" ht="15.75" customHeight="1" x14ac:dyDescent="0.3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</row>
    <row r="151" spans="1:30" ht="15.75" customHeight="1" x14ac:dyDescent="0.3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</row>
    <row r="152" spans="1:30" ht="15.75" customHeight="1" x14ac:dyDescent="0.3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</row>
    <row r="153" spans="1:30" ht="15.75" customHeight="1" x14ac:dyDescent="0.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</row>
    <row r="154" spans="1:30" ht="15.75" customHeight="1" x14ac:dyDescent="0.3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</row>
    <row r="155" spans="1:30" ht="15.75" customHeight="1" x14ac:dyDescent="0.3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</row>
    <row r="156" spans="1:30" ht="15.75" customHeight="1" x14ac:dyDescent="0.3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</row>
    <row r="157" spans="1:30" ht="15.75" customHeight="1" x14ac:dyDescent="0.3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</row>
    <row r="158" spans="1:30" ht="15.75" customHeight="1" x14ac:dyDescent="0.3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</row>
    <row r="159" spans="1:30" ht="15.75" customHeight="1" x14ac:dyDescent="0.3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</row>
    <row r="160" spans="1:30" ht="15.75" customHeight="1" x14ac:dyDescent="0.3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</row>
    <row r="161" spans="1:30" ht="15.75" customHeight="1" x14ac:dyDescent="0.3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</row>
    <row r="162" spans="1:30" ht="15.75" customHeight="1" x14ac:dyDescent="0.3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</row>
    <row r="163" spans="1:30" ht="15.75" customHeight="1" x14ac:dyDescent="0.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</row>
    <row r="164" spans="1:30" ht="15.75" customHeight="1" x14ac:dyDescent="0.3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</row>
    <row r="165" spans="1:30" ht="15.75" customHeight="1" x14ac:dyDescent="0.3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</row>
    <row r="166" spans="1:30" ht="15.75" customHeight="1" x14ac:dyDescent="0.3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</row>
    <row r="167" spans="1:30" ht="15.75" customHeight="1" x14ac:dyDescent="0.3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</row>
    <row r="168" spans="1:30" ht="15.75" customHeight="1" x14ac:dyDescent="0.3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  <c r="AC168" s="123"/>
      <c r="AD168" s="123"/>
    </row>
    <row r="169" spans="1:30" ht="15.75" customHeight="1" x14ac:dyDescent="0.3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</row>
    <row r="170" spans="1:30" ht="15.75" customHeight="1" x14ac:dyDescent="0.3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</row>
    <row r="171" spans="1:30" ht="15.75" customHeight="1" x14ac:dyDescent="0.3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  <c r="AC171" s="123"/>
      <c r="AD171" s="123"/>
    </row>
    <row r="172" spans="1:30" ht="15.75" customHeight="1" x14ac:dyDescent="0.3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</row>
    <row r="173" spans="1:30" ht="15.75" customHeight="1" x14ac:dyDescent="0.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</row>
    <row r="174" spans="1:30" ht="15.75" customHeight="1" x14ac:dyDescent="0.3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</row>
    <row r="175" spans="1:30" ht="15.75" customHeight="1" x14ac:dyDescent="0.3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</row>
    <row r="176" spans="1:30" ht="15.75" customHeight="1" x14ac:dyDescent="0.3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  <c r="AC176" s="123"/>
      <c r="AD176" s="123"/>
    </row>
    <row r="177" spans="1:30" ht="15.75" customHeight="1" x14ac:dyDescent="0.3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  <c r="AC177" s="123"/>
      <c r="AD177" s="123"/>
    </row>
    <row r="178" spans="1:30" ht="15.75" customHeight="1" x14ac:dyDescent="0.3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</row>
    <row r="179" spans="1:30" ht="15.75" customHeight="1" x14ac:dyDescent="0.3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</row>
    <row r="180" spans="1:30" ht="15.75" customHeight="1" x14ac:dyDescent="0.3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</row>
    <row r="181" spans="1:30" ht="15.75" customHeight="1" x14ac:dyDescent="0.3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</row>
    <row r="182" spans="1:30" ht="15.75" customHeight="1" x14ac:dyDescent="0.3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</row>
    <row r="183" spans="1:30" ht="15.75" customHeight="1" x14ac:dyDescent="0.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</row>
    <row r="184" spans="1:30" ht="15.75" customHeight="1" x14ac:dyDescent="0.3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</row>
    <row r="185" spans="1:30" ht="15.75" customHeight="1" x14ac:dyDescent="0.3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</row>
    <row r="186" spans="1:30" ht="15.75" customHeight="1" x14ac:dyDescent="0.3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</row>
    <row r="187" spans="1:30" ht="15.75" customHeight="1" x14ac:dyDescent="0.3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</row>
    <row r="188" spans="1:30" ht="15.75" customHeight="1" x14ac:dyDescent="0.3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</row>
    <row r="189" spans="1:30" ht="15.75" customHeight="1" x14ac:dyDescent="0.3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  <c r="AC189" s="123"/>
      <c r="AD189" s="123"/>
    </row>
    <row r="190" spans="1:30" ht="15.75" customHeight="1" x14ac:dyDescent="0.3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</row>
    <row r="191" spans="1:30" ht="15.75" customHeight="1" x14ac:dyDescent="0.3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</row>
    <row r="192" spans="1:30" ht="15.75" customHeight="1" x14ac:dyDescent="0.3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</row>
    <row r="193" spans="1:30" ht="15.75" customHeight="1" x14ac:dyDescent="0.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</row>
    <row r="194" spans="1:30" ht="15.75" customHeight="1" x14ac:dyDescent="0.3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  <c r="AC194" s="123"/>
      <c r="AD194" s="123"/>
    </row>
    <row r="195" spans="1:30" ht="15.75" customHeight="1" x14ac:dyDescent="0.3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  <c r="AC195" s="123"/>
      <c r="AD195" s="123"/>
    </row>
    <row r="196" spans="1:30" ht="15.75" customHeight="1" x14ac:dyDescent="0.3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  <c r="AC196" s="123"/>
      <c r="AD196" s="123"/>
    </row>
    <row r="197" spans="1:30" ht="15.75" customHeight="1" x14ac:dyDescent="0.3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  <c r="AC197" s="123"/>
      <c r="AD197" s="123"/>
    </row>
    <row r="198" spans="1:30" ht="15.75" customHeight="1" x14ac:dyDescent="0.3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  <c r="AC198" s="123"/>
      <c r="AD198" s="123"/>
    </row>
    <row r="199" spans="1:30" ht="15.75" customHeight="1" x14ac:dyDescent="0.3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  <c r="AC199" s="123"/>
      <c r="AD199" s="123"/>
    </row>
    <row r="200" spans="1:30" ht="15.75" customHeight="1" x14ac:dyDescent="0.3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</row>
    <row r="201" spans="1:30" ht="15.75" customHeight="1" x14ac:dyDescent="0.3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  <c r="AC201" s="123"/>
      <c r="AD201" s="123"/>
    </row>
    <row r="202" spans="1:30" ht="15.75" customHeight="1" x14ac:dyDescent="0.3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</row>
    <row r="203" spans="1:30" ht="15.75" customHeight="1" x14ac:dyDescent="0.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</row>
    <row r="204" spans="1:30" ht="15.75" customHeight="1" x14ac:dyDescent="0.3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</row>
    <row r="205" spans="1:30" ht="15.75" customHeight="1" x14ac:dyDescent="0.3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</row>
    <row r="206" spans="1:30" ht="15.75" customHeight="1" x14ac:dyDescent="0.3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</row>
    <row r="207" spans="1:30" ht="15.75" customHeight="1" x14ac:dyDescent="0.3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</row>
    <row r="208" spans="1:30" ht="15.75" customHeight="1" x14ac:dyDescent="0.3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</row>
    <row r="209" spans="1:30" ht="15.75" customHeight="1" x14ac:dyDescent="0.3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</row>
    <row r="210" spans="1:30" ht="15.75" customHeight="1" x14ac:dyDescent="0.3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</row>
    <row r="211" spans="1:30" ht="15.75" customHeight="1" x14ac:dyDescent="0.3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  <c r="AC211" s="123"/>
      <c r="AD211" s="123"/>
    </row>
    <row r="212" spans="1:30" ht="15.75" customHeight="1" x14ac:dyDescent="0.3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</row>
    <row r="213" spans="1:30" ht="15.75" customHeight="1" x14ac:dyDescent="0.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</row>
    <row r="214" spans="1:30" ht="15.75" customHeight="1" x14ac:dyDescent="0.3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  <c r="AC214" s="123"/>
      <c r="AD214" s="123"/>
    </row>
    <row r="215" spans="1:30" ht="15.75" customHeight="1" x14ac:dyDescent="0.3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  <c r="AC215" s="123"/>
      <c r="AD215" s="123"/>
    </row>
    <row r="216" spans="1:30" ht="15.75" customHeight="1" x14ac:dyDescent="0.3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</row>
    <row r="217" spans="1:30" ht="15.75" customHeight="1" x14ac:dyDescent="0.3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  <c r="AC217" s="123"/>
      <c r="AD217" s="123"/>
    </row>
    <row r="218" spans="1:30" ht="15.75" customHeight="1" x14ac:dyDescent="0.3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</row>
    <row r="219" spans="1:30" ht="15.75" customHeight="1" x14ac:dyDescent="0.3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  <c r="AC219" s="123"/>
      <c r="AD219" s="123"/>
    </row>
    <row r="220" spans="1:30" ht="15.75" customHeight="1" x14ac:dyDescent="0.3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</row>
    <row r="221" spans="1:30" ht="15.75" customHeight="1" x14ac:dyDescent="0.3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</row>
    <row r="222" spans="1:30" ht="15.75" customHeight="1" x14ac:dyDescent="0.3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</row>
    <row r="223" spans="1:30" ht="15.75" customHeight="1" x14ac:dyDescent="0.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</row>
    <row r="224" spans="1:30" ht="15.75" customHeight="1" x14ac:dyDescent="0.3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</row>
    <row r="225" spans="1:30" ht="15.75" customHeight="1" x14ac:dyDescent="0.3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</row>
    <row r="226" spans="1:30" ht="15.75" customHeight="1" x14ac:dyDescent="0.3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</row>
    <row r="227" spans="1:30" ht="15.75" customHeight="1" x14ac:dyDescent="0.3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</row>
    <row r="228" spans="1:30" ht="15.75" customHeight="1" x14ac:dyDescent="0.3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</row>
    <row r="229" spans="1:30" ht="15.75" customHeight="1" x14ac:dyDescent="0.3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  <c r="AC229" s="123"/>
      <c r="AD229" s="123"/>
    </row>
    <row r="230" spans="1:30" ht="15.75" customHeight="1" x14ac:dyDescent="0.3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  <c r="AC230" s="123"/>
      <c r="AD230" s="123"/>
    </row>
    <row r="231" spans="1:30" ht="15.75" customHeight="1" x14ac:dyDescent="0.3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  <c r="AC231" s="123"/>
      <c r="AD231" s="123"/>
    </row>
    <row r="232" spans="1:30" ht="15.75" customHeight="1" x14ac:dyDescent="0.3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  <c r="AC232" s="123"/>
      <c r="AD232" s="123"/>
    </row>
    <row r="233" spans="1:30" ht="15.75" customHeight="1" x14ac:dyDescent="0.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  <c r="AC233" s="123"/>
      <c r="AD233" s="123"/>
    </row>
    <row r="234" spans="1:30" ht="15.75" customHeight="1" x14ac:dyDescent="0.3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</row>
    <row r="235" spans="1:30" ht="15.75" customHeight="1" x14ac:dyDescent="0.3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  <c r="AC235" s="123"/>
      <c r="AD235" s="123"/>
    </row>
    <row r="236" spans="1:30" ht="15.75" customHeight="1" x14ac:dyDescent="0.3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</row>
    <row r="237" spans="1:30" ht="15.75" customHeight="1" x14ac:dyDescent="0.3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  <c r="AC237" s="123"/>
      <c r="AD237" s="123"/>
    </row>
    <row r="238" spans="1:30" ht="15.75" customHeight="1" x14ac:dyDescent="0.3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3"/>
    </row>
    <row r="239" spans="1:30" ht="15.7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  <c r="AC239" s="123"/>
      <c r="AD239" s="123"/>
    </row>
    <row r="240" spans="1:30" ht="15.75" customHeight="1" x14ac:dyDescent="0.3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</row>
    <row r="241" spans="1:30" ht="15.75" customHeight="1" x14ac:dyDescent="0.3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  <c r="AC241" s="123"/>
      <c r="AD241" s="123"/>
    </row>
    <row r="242" spans="1:30" ht="15.75" customHeight="1" x14ac:dyDescent="0.3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</row>
    <row r="243" spans="1:30" ht="15.75" customHeight="1" x14ac:dyDescent="0.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  <c r="AC243" s="123"/>
      <c r="AD243" s="123"/>
    </row>
    <row r="244" spans="1:30" ht="15.75" customHeight="1" x14ac:dyDescent="0.3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</row>
    <row r="245" spans="1:30" ht="15.75" customHeight="1" x14ac:dyDescent="0.3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</row>
    <row r="246" spans="1:30" ht="15.75" customHeight="1" x14ac:dyDescent="0.3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</row>
    <row r="247" spans="1:30" ht="15.75" customHeight="1" x14ac:dyDescent="0.3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</row>
    <row r="248" spans="1:30" ht="15.75" customHeight="1" x14ac:dyDescent="0.3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</row>
    <row r="249" spans="1:30" ht="15.75" customHeight="1" x14ac:dyDescent="0.3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</row>
    <row r="250" spans="1:30" ht="15.75" customHeight="1" x14ac:dyDescent="0.3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</row>
    <row r="251" spans="1:30" ht="15.75" customHeight="1" x14ac:dyDescent="0.3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  <c r="AB251" s="123"/>
      <c r="AC251" s="123"/>
      <c r="AD251" s="123"/>
    </row>
    <row r="252" spans="1:30" ht="15.75" customHeight="1" x14ac:dyDescent="0.3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</row>
    <row r="253" spans="1:30" ht="15.75" customHeight="1" x14ac:dyDescent="0.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</row>
    <row r="254" spans="1:30" ht="15.75" customHeight="1" x14ac:dyDescent="0.3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</row>
    <row r="255" spans="1:30" ht="15.75" customHeight="1" x14ac:dyDescent="0.3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</row>
    <row r="256" spans="1:30" ht="15.75" customHeight="1" x14ac:dyDescent="0.3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</row>
    <row r="257" spans="1:30" ht="15.75" customHeight="1" x14ac:dyDescent="0.3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</row>
    <row r="258" spans="1:30" ht="15.75" customHeight="1" x14ac:dyDescent="0.3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</row>
    <row r="259" spans="1:30" ht="15.75" customHeight="1" x14ac:dyDescent="0.3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</row>
    <row r="260" spans="1:30" ht="15.75" customHeight="1" x14ac:dyDescent="0.3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</row>
    <row r="261" spans="1:30" ht="15.75" customHeight="1" x14ac:dyDescent="0.3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</row>
    <row r="262" spans="1:30" ht="15.75" customHeight="1" x14ac:dyDescent="0.3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</row>
    <row r="263" spans="1:30" ht="15.75" customHeight="1" x14ac:dyDescent="0.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</row>
    <row r="264" spans="1:30" ht="15.75" customHeight="1" x14ac:dyDescent="0.3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</row>
    <row r="265" spans="1:30" ht="15.75" customHeight="1" x14ac:dyDescent="0.3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</row>
    <row r="266" spans="1:30" ht="15.75" customHeight="1" x14ac:dyDescent="0.3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</row>
    <row r="267" spans="1:30" ht="15.75" customHeight="1" x14ac:dyDescent="0.3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</row>
    <row r="268" spans="1:30" ht="15.75" customHeight="1" x14ac:dyDescent="0.3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</row>
    <row r="269" spans="1:30" ht="15.75" customHeight="1" x14ac:dyDescent="0.3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</row>
    <row r="270" spans="1:30" ht="15.75" customHeight="1" x14ac:dyDescent="0.3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</row>
    <row r="271" spans="1:30" ht="15.75" customHeight="1" x14ac:dyDescent="0.3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</row>
    <row r="272" spans="1:30" ht="15.75" customHeight="1" x14ac:dyDescent="0.3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  <c r="AC272" s="123"/>
      <c r="AD272" s="123"/>
    </row>
    <row r="273" spans="1:30" ht="15.75" customHeight="1" x14ac:dyDescent="0.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</row>
    <row r="274" spans="1:30" ht="15.75" customHeight="1" x14ac:dyDescent="0.3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  <c r="AC274" s="123"/>
      <c r="AD274" s="123"/>
    </row>
    <row r="275" spans="1:30" ht="15.75" customHeight="1" x14ac:dyDescent="0.3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  <c r="AC275" s="123"/>
      <c r="AD275" s="123"/>
    </row>
    <row r="276" spans="1:30" ht="15.75" customHeight="1" x14ac:dyDescent="0.3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</row>
    <row r="277" spans="1:30" ht="15.75" customHeight="1" x14ac:dyDescent="0.3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</row>
    <row r="278" spans="1:30" ht="15.75" customHeight="1" x14ac:dyDescent="0.3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</row>
    <row r="279" spans="1:30" ht="15.75" customHeight="1" x14ac:dyDescent="0.3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</row>
    <row r="280" spans="1:30" ht="15.75" customHeight="1" x14ac:dyDescent="0.3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</row>
    <row r="281" spans="1:30" ht="15.75" customHeight="1" x14ac:dyDescent="0.3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</row>
    <row r="282" spans="1:30" ht="15.75" customHeight="1" x14ac:dyDescent="0.3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</row>
    <row r="283" spans="1:30" ht="15.75" customHeight="1" x14ac:dyDescent="0.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</row>
    <row r="284" spans="1:30" ht="15.75" customHeight="1" x14ac:dyDescent="0.3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</row>
    <row r="285" spans="1:30" ht="15.75" customHeight="1" x14ac:dyDescent="0.3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</row>
    <row r="286" spans="1:30" ht="15.75" customHeight="1" x14ac:dyDescent="0.3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</row>
    <row r="287" spans="1:30" ht="15.75" customHeight="1" x14ac:dyDescent="0.3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</row>
    <row r="288" spans="1:30" ht="15.75" customHeight="1" x14ac:dyDescent="0.3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</row>
    <row r="289" spans="1:30" ht="15.75" customHeight="1" x14ac:dyDescent="0.3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</row>
    <row r="290" spans="1:30" ht="15.75" customHeight="1" x14ac:dyDescent="0.3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</row>
    <row r="291" spans="1:30" ht="15.75" customHeight="1" x14ac:dyDescent="0.3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  <c r="AC291" s="123"/>
      <c r="AD291" s="123"/>
    </row>
    <row r="292" spans="1:30" ht="15.75" customHeight="1" x14ac:dyDescent="0.3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</row>
    <row r="293" spans="1:30" ht="15.75" customHeight="1" x14ac:dyDescent="0.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3"/>
      <c r="AC293" s="123"/>
      <c r="AD293" s="123"/>
    </row>
    <row r="294" spans="1:30" ht="15.75" customHeight="1" x14ac:dyDescent="0.3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</row>
    <row r="295" spans="1:30" ht="15.75" customHeight="1" x14ac:dyDescent="0.3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/>
    </row>
    <row r="296" spans="1:30" ht="15.75" customHeight="1" x14ac:dyDescent="0.3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</row>
    <row r="297" spans="1:30" ht="15.75" customHeight="1" x14ac:dyDescent="0.3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</row>
    <row r="298" spans="1:30" ht="15.75" customHeight="1" x14ac:dyDescent="0.3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/>
    </row>
    <row r="299" spans="1:30" ht="15.75" customHeight="1" x14ac:dyDescent="0.3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</row>
    <row r="300" spans="1:30" ht="15.75" customHeight="1" x14ac:dyDescent="0.3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</row>
    <row r="301" spans="1:30" ht="15.75" customHeight="1" x14ac:dyDescent="0.3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</row>
    <row r="302" spans="1:30" ht="15.75" customHeight="1" x14ac:dyDescent="0.3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</row>
    <row r="303" spans="1:30" ht="15.75" customHeight="1" x14ac:dyDescent="0.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</row>
    <row r="304" spans="1:30" ht="15.75" customHeight="1" x14ac:dyDescent="0.3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/>
    </row>
    <row r="305" spans="1:30" ht="15.75" customHeight="1" x14ac:dyDescent="0.3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</row>
    <row r="306" spans="1:30" ht="15.75" customHeight="1" x14ac:dyDescent="0.3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</row>
    <row r="307" spans="1:30" ht="15.75" customHeight="1" x14ac:dyDescent="0.3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</row>
    <row r="308" spans="1:30" ht="15.75" customHeight="1" x14ac:dyDescent="0.3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</row>
    <row r="309" spans="1:30" ht="15.75" customHeight="1" x14ac:dyDescent="0.3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  <c r="AC309" s="123"/>
      <c r="AD309" s="123"/>
    </row>
    <row r="310" spans="1:30" ht="15.75" customHeight="1" x14ac:dyDescent="0.3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  <c r="AC310" s="123"/>
      <c r="AD310" s="123"/>
    </row>
    <row r="311" spans="1:30" ht="15.75" customHeight="1" x14ac:dyDescent="0.3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  <c r="AB311" s="123"/>
      <c r="AC311" s="123"/>
      <c r="AD311" s="123"/>
    </row>
    <row r="312" spans="1:30" ht="15.75" customHeight="1" x14ac:dyDescent="0.3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</row>
    <row r="313" spans="1:30" ht="15.75" customHeight="1" x14ac:dyDescent="0.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</row>
    <row r="314" spans="1:30" ht="15.75" customHeight="1" x14ac:dyDescent="0.3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</row>
    <row r="315" spans="1:30" ht="15.75" customHeight="1" x14ac:dyDescent="0.3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</row>
    <row r="316" spans="1:30" ht="15.75" customHeight="1" x14ac:dyDescent="0.3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  <c r="AC316" s="123"/>
      <c r="AD316" s="123"/>
    </row>
    <row r="317" spans="1:30" ht="15.75" customHeight="1" x14ac:dyDescent="0.3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</row>
    <row r="318" spans="1:30" ht="15.75" customHeight="1" x14ac:dyDescent="0.3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</row>
    <row r="319" spans="1:30" ht="15.75" customHeight="1" x14ac:dyDescent="0.3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</row>
    <row r="320" spans="1:30" ht="15.75" customHeight="1" x14ac:dyDescent="0.3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</row>
    <row r="321" spans="1:30" ht="15.75" customHeight="1" x14ac:dyDescent="0.3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</row>
    <row r="322" spans="1:30" ht="15.75" customHeight="1" x14ac:dyDescent="0.3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</row>
    <row r="323" spans="1:30" ht="15.75" customHeight="1" x14ac:dyDescent="0.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</row>
    <row r="324" spans="1:30" ht="15.75" customHeight="1" x14ac:dyDescent="0.3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</row>
    <row r="325" spans="1:30" ht="15.75" customHeight="1" x14ac:dyDescent="0.3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</row>
    <row r="326" spans="1:30" ht="15.75" customHeight="1" x14ac:dyDescent="0.3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</row>
    <row r="327" spans="1:30" ht="15.75" customHeight="1" x14ac:dyDescent="0.3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</row>
    <row r="328" spans="1:30" ht="15.75" customHeight="1" x14ac:dyDescent="0.3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  <c r="AC328" s="123"/>
      <c r="AD328" s="123"/>
    </row>
    <row r="329" spans="1:30" ht="15.75" customHeight="1" x14ac:dyDescent="0.3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  <c r="AB329" s="123"/>
      <c r="AC329" s="123"/>
      <c r="AD329" s="123"/>
    </row>
    <row r="330" spans="1:30" ht="15.75" customHeight="1" x14ac:dyDescent="0.3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  <c r="AC330" s="123"/>
      <c r="AD330" s="123"/>
    </row>
    <row r="331" spans="1:30" ht="15.75" customHeight="1" x14ac:dyDescent="0.3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  <c r="AB331" s="123"/>
      <c r="AC331" s="123"/>
      <c r="AD331" s="123"/>
    </row>
    <row r="332" spans="1:30" ht="15.75" customHeight="1" x14ac:dyDescent="0.3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</row>
    <row r="333" spans="1:30" ht="15.75" customHeight="1" x14ac:dyDescent="0.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  <c r="AB333" s="123"/>
      <c r="AC333" s="123"/>
      <c r="AD333" s="123"/>
    </row>
    <row r="334" spans="1:30" ht="15.75" customHeight="1" x14ac:dyDescent="0.3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</row>
    <row r="335" spans="1:30" ht="15.75" customHeight="1" x14ac:dyDescent="0.3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</row>
    <row r="336" spans="1:30" ht="15.75" customHeight="1" x14ac:dyDescent="0.3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</row>
    <row r="337" spans="1:30" ht="15.75" customHeight="1" x14ac:dyDescent="0.3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</row>
    <row r="338" spans="1:30" ht="15.75" customHeight="1" x14ac:dyDescent="0.3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</row>
    <row r="339" spans="1:30" ht="15.75" customHeight="1" x14ac:dyDescent="0.3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</row>
    <row r="340" spans="1:30" ht="15.75" customHeight="1" x14ac:dyDescent="0.3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  <c r="AC340" s="123"/>
      <c r="AD340" s="123"/>
    </row>
    <row r="341" spans="1:30" ht="15.75" customHeight="1" x14ac:dyDescent="0.3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</row>
    <row r="342" spans="1:30" ht="15.75" customHeight="1" x14ac:dyDescent="0.3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</row>
    <row r="343" spans="1:30" ht="15.75" customHeight="1" x14ac:dyDescent="0.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</row>
    <row r="344" spans="1:30" ht="15.75" customHeight="1" x14ac:dyDescent="0.3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</row>
    <row r="345" spans="1:30" ht="15.75" customHeight="1" x14ac:dyDescent="0.3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</row>
    <row r="346" spans="1:30" ht="15.75" customHeight="1" x14ac:dyDescent="0.3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</row>
    <row r="347" spans="1:30" ht="15.75" customHeight="1" x14ac:dyDescent="0.3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</row>
    <row r="348" spans="1:30" ht="15.75" customHeight="1" x14ac:dyDescent="0.3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</row>
    <row r="349" spans="1:30" ht="15.75" customHeight="1" x14ac:dyDescent="0.3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</row>
    <row r="350" spans="1:30" ht="15.75" customHeight="1" x14ac:dyDescent="0.3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  <c r="AC350" s="123"/>
      <c r="AD350" s="123"/>
    </row>
    <row r="351" spans="1:30" ht="15.75" customHeight="1" x14ac:dyDescent="0.3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</row>
    <row r="352" spans="1:30" ht="15.75" customHeight="1" x14ac:dyDescent="0.3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</row>
    <row r="353" spans="1:30" ht="15.75" customHeight="1" x14ac:dyDescent="0.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</row>
    <row r="354" spans="1:30" ht="15.75" customHeight="1" x14ac:dyDescent="0.3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</row>
    <row r="355" spans="1:30" ht="15.75" customHeight="1" x14ac:dyDescent="0.3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</row>
    <row r="356" spans="1:30" ht="15.75" customHeight="1" x14ac:dyDescent="0.3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</row>
    <row r="357" spans="1:30" ht="15.75" customHeight="1" x14ac:dyDescent="0.3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</row>
    <row r="358" spans="1:30" ht="15.75" customHeight="1" x14ac:dyDescent="0.3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</row>
    <row r="359" spans="1:30" ht="15.75" customHeight="1" x14ac:dyDescent="0.3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</row>
    <row r="360" spans="1:30" ht="15.75" customHeight="1" x14ac:dyDescent="0.3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</row>
    <row r="361" spans="1:30" ht="15.75" customHeight="1" x14ac:dyDescent="0.3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</row>
    <row r="362" spans="1:30" ht="15.75" customHeight="1" x14ac:dyDescent="0.3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</row>
    <row r="363" spans="1:30" ht="15.75" customHeight="1" x14ac:dyDescent="0.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</row>
    <row r="364" spans="1:30" ht="15.75" customHeight="1" x14ac:dyDescent="0.3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</row>
    <row r="365" spans="1:30" ht="15.75" customHeight="1" x14ac:dyDescent="0.3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  <c r="AB365" s="123"/>
      <c r="AC365" s="123"/>
      <c r="AD365" s="123"/>
    </row>
    <row r="366" spans="1:30" ht="15.75" customHeight="1" x14ac:dyDescent="0.3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</row>
    <row r="367" spans="1:30" ht="15.75" customHeight="1" x14ac:dyDescent="0.3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</row>
    <row r="368" spans="1:30" ht="15.75" customHeight="1" x14ac:dyDescent="0.3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</row>
    <row r="369" spans="1:30" ht="15.75" customHeight="1" x14ac:dyDescent="0.3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</row>
    <row r="370" spans="1:30" ht="15.75" customHeight="1" x14ac:dyDescent="0.3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  <c r="AC370" s="123"/>
      <c r="AD370" s="123"/>
    </row>
    <row r="371" spans="1:30" ht="15.75" customHeight="1" x14ac:dyDescent="0.3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</row>
    <row r="372" spans="1:30" ht="15.75" customHeight="1" x14ac:dyDescent="0.3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</row>
    <row r="373" spans="1:30" ht="15.75" customHeight="1" x14ac:dyDescent="0.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</row>
    <row r="374" spans="1:30" ht="15.75" customHeight="1" x14ac:dyDescent="0.3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</row>
    <row r="375" spans="1:30" ht="15.75" customHeight="1" x14ac:dyDescent="0.3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  <c r="AB375" s="123"/>
      <c r="AC375" s="123"/>
      <c r="AD375" s="123"/>
    </row>
    <row r="376" spans="1:30" ht="15.75" customHeight="1" x14ac:dyDescent="0.3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  <c r="AC376" s="123"/>
      <c r="AD376" s="123"/>
    </row>
    <row r="377" spans="1:30" ht="15.75" customHeight="1" x14ac:dyDescent="0.3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</row>
    <row r="378" spans="1:30" ht="15.75" customHeight="1" x14ac:dyDescent="0.3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</row>
    <row r="379" spans="1:30" ht="15.75" customHeight="1" x14ac:dyDescent="0.3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</row>
    <row r="380" spans="1:30" ht="15.75" customHeight="1" x14ac:dyDescent="0.3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</row>
    <row r="381" spans="1:30" ht="15.75" customHeight="1" x14ac:dyDescent="0.3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</row>
    <row r="382" spans="1:30" ht="15.75" customHeight="1" x14ac:dyDescent="0.3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</row>
    <row r="383" spans="1:30" ht="15.75" customHeight="1" x14ac:dyDescent="0.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</row>
    <row r="384" spans="1:30" ht="15.75" customHeight="1" x14ac:dyDescent="0.3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</row>
    <row r="385" spans="1:30" ht="15.75" customHeight="1" x14ac:dyDescent="0.3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</row>
    <row r="386" spans="1:30" ht="15.75" customHeight="1" x14ac:dyDescent="0.3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</row>
    <row r="387" spans="1:30" ht="15.75" customHeight="1" x14ac:dyDescent="0.3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</row>
    <row r="388" spans="1:30" ht="15.75" customHeight="1" x14ac:dyDescent="0.3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</row>
    <row r="389" spans="1:30" ht="15.75" customHeight="1" x14ac:dyDescent="0.3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  <c r="AB389" s="123"/>
      <c r="AC389" s="123"/>
      <c r="AD389" s="123"/>
    </row>
    <row r="390" spans="1:30" ht="15.75" customHeight="1" x14ac:dyDescent="0.3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  <c r="AC390" s="123"/>
      <c r="AD390" s="123"/>
    </row>
    <row r="391" spans="1:30" ht="15.75" customHeight="1" x14ac:dyDescent="0.3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3"/>
      <c r="AC391" s="123"/>
      <c r="AD391" s="123"/>
    </row>
    <row r="392" spans="1:30" ht="15.75" customHeight="1" x14ac:dyDescent="0.3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</row>
    <row r="393" spans="1:30" ht="15.75" customHeight="1" x14ac:dyDescent="0.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</row>
    <row r="394" spans="1:30" ht="15.75" customHeight="1" x14ac:dyDescent="0.3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</row>
    <row r="395" spans="1:30" ht="15.75" customHeight="1" x14ac:dyDescent="0.3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</row>
    <row r="396" spans="1:30" ht="15.75" customHeight="1" x14ac:dyDescent="0.3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  <c r="AC396" s="123"/>
      <c r="AD396" s="123"/>
    </row>
    <row r="397" spans="1:30" ht="15.75" customHeight="1" x14ac:dyDescent="0.3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  <c r="AB397" s="123"/>
      <c r="AC397" s="123"/>
      <c r="AD397" s="123"/>
    </row>
    <row r="398" spans="1:30" ht="15.75" customHeight="1" x14ac:dyDescent="0.3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  <c r="AC398" s="123"/>
      <c r="AD398" s="123"/>
    </row>
    <row r="399" spans="1:30" ht="15.75" customHeight="1" x14ac:dyDescent="0.3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  <c r="AB399" s="123"/>
      <c r="AC399" s="123"/>
      <c r="AD399" s="123"/>
    </row>
    <row r="400" spans="1:30" ht="15.75" customHeight="1" x14ac:dyDescent="0.3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  <c r="AC400" s="123"/>
      <c r="AD400" s="123"/>
    </row>
    <row r="401" spans="1:30" ht="15.75" customHeight="1" x14ac:dyDescent="0.3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  <c r="AB401" s="123"/>
      <c r="AC401" s="123"/>
      <c r="AD401" s="123"/>
    </row>
    <row r="402" spans="1:30" ht="15.75" customHeight="1" x14ac:dyDescent="0.3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  <c r="AC402" s="123"/>
      <c r="AD402" s="123"/>
    </row>
    <row r="403" spans="1:30" ht="15.75" customHeight="1" x14ac:dyDescent="0.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  <c r="AB403" s="123"/>
      <c r="AC403" s="123"/>
      <c r="AD403" s="123"/>
    </row>
    <row r="404" spans="1:30" ht="15.75" customHeight="1" x14ac:dyDescent="0.3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</row>
    <row r="405" spans="1:30" ht="15.75" customHeight="1" x14ac:dyDescent="0.3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</row>
    <row r="406" spans="1:30" ht="15.75" customHeight="1" x14ac:dyDescent="0.3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</row>
    <row r="407" spans="1:30" ht="15.75" customHeight="1" x14ac:dyDescent="0.3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</row>
    <row r="408" spans="1:30" ht="15.75" customHeight="1" x14ac:dyDescent="0.3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</row>
    <row r="409" spans="1:30" ht="15.75" customHeight="1" x14ac:dyDescent="0.3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</row>
    <row r="410" spans="1:30" ht="15.75" customHeight="1" x14ac:dyDescent="0.3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</row>
    <row r="411" spans="1:30" ht="15.75" customHeight="1" x14ac:dyDescent="0.3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</row>
    <row r="412" spans="1:30" ht="15.75" customHeight="1" x14ac:dyDescent="0.3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</row>
    <row r="413" spans="1:30" ht="15.75" customHeight="1" x14ac:dyDescent="0.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</row>
    <row r="414" spans="1:30" ht="15.75" customHeight="1" x14ac:dyDescent="0.3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</row>
    <row r="415" spans="1:30" ht="15.75" customHeight="1" x14ac:dyDescent="0.3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</row>
    <row r="416" spans="1:30" ht="15.75" customHeight="1" x14ac:dyDescent="0.3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</row>
    <row r="417" spans="1:30" ht="15.75" customHeight="1" x14ac:dyDescent="0.3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</row>
    <row r="418" spans="1:30" ht="15.75" customHeight="1" x14ac:dyDescent="0.3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</row>
    <row r="419" spans="1:30" ht="15.75" customHeight="1" x14ac:dyDescent="0.3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</row>
    <row r="420" spans="1:30" ht="15.75" customHeight="1" x14ac:dyDescent="0.3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</row>
    <row r="421" spans="1:30" ht="15.75" customHeight="1" x14ac:dyDescent="0.3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</row>
    <row r="422" spans="1:30" ht="15.75" customHeight="1" x14ac:dyDescent="0.3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</row>
    <row r="423" spans="1:30" ht="15.75" customHeight="1" x14ac:dyDescent="0.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</row>
    <row r="424" spans="1:30" ht="15.75" customHeight="1" x14ac:dyDescent="0.3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</row>
    <row r="425" spans="1:30" ht="15.75" customHeight="1" x14ac:dyDescent="0.3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  <c r="AC425" s="123"/>
      <c r="AD425" s="123"/>
    </row>
    <row r="426" spans="1:30" ht="15.75" customHeight="1" x14ac:dyDescent="0.3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  <c r="AC426" s="123"/>
      <c r="AD426" s="123"/>
    </row>
    <row r="427" spans="1:30" ht="15.75" customHeight="1" x14ac:dyDescent="0.3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  <c r="AB427" s="123"/>
      <c r="AC427" s="123"/>
      <c r="AD427" s="123"/>
    </row>
    <row r="428" spans="1:30" ht="15.75" customHeight="1" x14ac:dyDescent="0.3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</row>
    <row r="429" spans="1:30" ht="15.75" customHeight="1" x14ac:dyDescent="0.3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  <c r="AB429" s="123"/>
      <c r="AC429" s="123"/>
      <c r="AD429" s="123"/>
    </row>
    <row r="430" spans="1:30" ht="15.75" customHeight="1" x14ac:dyDescent="0.3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</row>
    <row r="431" spans="1:30" ht="15.75" customHeight="1" x14ac:dyDescent="0.3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  <c r="AC431" s="123"/>
      <c r="AD431" s="123"/>
    </row>
    <row r="432" spans="1:30" ht="15.75" customHeight="1" x14ac:dyDescent="0.3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</row>
    <row r="433" spans="1:30" ht="15.75" customHeight="1" x14ac:dyDescent="0.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</row>
    <row r="434" spans="1:30" ht="15.75" customHeight="1" x14ac:dyDescent="0.3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</row>
    <row r="435" spans="1:30" ht="15.75" customHeight="1" x14ac:dyDescent="0.3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  <c r="AC435" s="123"/>
      <c r="AD435" s="123"/>
    </row>
    <row r="436" spans="1:30" ht="15.75" customHeight="1" x14ac:dyDescent="0.3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  <c r="AC436" s="123"/>
      <c r="AD436" s="123"/>
    </row>
    <row r="437" spans="1:30" ht="15.75" customHeight="1" x14ac:dyDescent="0.3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</row>
    <row r="438" spans="1:30" ht="15.75" customHeight="1" x14ac:dyDescent="0.3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  <c r="AC438" s="123"/>
      <c r="AD438" s="123"/>
    </row>
    <row r="439" spans="1:30" ht="15.75" customHeight="1" x14ac:dyDescent="0.3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</row>
    <row r="440" spans="1:30" ht="15.75" customHeight="1" x14ac:dyDescent="0.3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</row>
    <row r="441" spans="1:30" ht="15.75" customHeight="1" x14ac:dyDescent="0.3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</row>
    <row r="442" spans="1:30" ht="15.75" customHeight="1" x14ac:dyDescent="0.3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</row>
    <row r="443" spans="1:30" ht="15.75" customHeight="1" x14ac:dyDescent="0.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</row>
    <row r="444" spans="1:30" ht="15.75" customHeight="1" x14ac:dyDescent="0.3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</row>
    <row r="445" spans="1:30" ht="15.75" customHeight="1" x14ac:dyDescent="0.3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  <c r="AB445" s="123"/>
      <c r="AC445" s="123"/>
      <c r="AD445" s="123"/>
    </row>
    <row r="446" spans="1:30" ht="15.75" customHeight="1" x14ac:dyDescent="0.3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</row>
    <row r="447" spans="1:30" ht="15.75" customHeight="1" x14ac:dyDescent="0.3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  <c r="AC447" s="123"/>
      <c r="AD447" s="123"/>
    </row>
    <row r="448" spans="1:30" ht="15.75" customHeight="1" x14ac:dyDescent="0.3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</row>
    <row r="449" spans="1:30" ht="15.75" customHeight="1" x14ac:dyDescent="0.3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</row>
    <row r="450" spans="1:30" ht="15.75" customHeight="1" x14ac:dyDescent="0.3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</row>
    <row r="451" spans="1:30" ht="15.75" customHeight="1" x14ac:dyDescent="0.3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</row>
    <row r="452" spans="1:30" ht="15.75" customHeight="1" x14ac:dyDescent="0.3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</row>
    <row r="453" spans="1:30" ht="15.75" customHeight="1" x14ac:dyDescent="0.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</row>
    <row r="454" spans="1:30" ht="15.75" customHeight="1" x14ac:dyDescent="0.3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</row>
    <row r="455" spans="1:30" ht="15.75" customHeight="1" x14ac:dyDescent="0.3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</row>
    <row r="456" spans="1:30" ht="15.75" customHeight="1" x14ac:dyDescent="0.3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</row>
    <row r="457" spans="1:30" ht="15.75" customHeight="1" x14ac:dyDescent="0.3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  <c r="AB457" s="123"/>
      <c r="AC457" s="123"/>
      <c r="AD457" s="123"/>
    </row>
    <row r="458" spans="1:30" ht="15.75" customHeight="1" x14ac:dyDescent="0.3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  <c r="AC458" s="123"/>
      <c r="AD458" s="123"/>
    </row>
    <row r="459" spans="1:30" ht="15.75" customHeight="1" x14ac:dyDescent="0.3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  <c r="AB459" s="123"/>
      <c r="AC459" s="123"/>
      <c r="AD459" s="123"/>
    </row>
    <row r="460" spans="1:30" ht="15.75" customHeight="1" x14ac:dyDescent="0.3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123"/>
      <c r="AD460" s="123"/>
    </row>
    <row r="461" spans="1:30" ht="15.75" customHeight="1" x14ac:dyDescent="0.3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</row>
    <row r="462" spans="1:30" ht="15.75" customHeight="1" x14ac:dyDescent="0.3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</row>
    <row r="463" spans="1:30" ht="15.75" customHeight="1" x14ac:dyDescent="0.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</row>
    <row r="464" spans="1:30" ht="15.75" customHeight="1" x14ac:dyDescent="0.3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</row>
    <row r="465" spans="1:30" ht="15.75" customHeight="1" x14ac:dyDescent="0.3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</row>
    <row r="466" spans="1:30" ht="15.75" customHeight="1" x14ac:dyDescent="0.3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</row>
    <row r="467" spans="1:30" ht="15.75" customHeight="1" x14ac:dyDescent="0.3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</row>
    <row r="468" spans="1:30" ht="15.75" customHeight="1" x14ac:dyDescent="0.3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</row>
    <row r="469" spans="1:30" ht="15.75" customHeight="1" x14ac:dyDescent="0.3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  <c r="AB469" s="123"/>
      <c r="AC469" s="123"/>
      <c r="AD469" s="123"/>
    </row>
    <row r="470" spans="1:30" ht="15.75" customHeight="1" x14ac:dyDescent="0.3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  <c r="AB470" s="123"/>
      <c r="AC470" s="123"/>
      <c r="AD470" s="123"/>
    </row>
    <row r="471" spans="1:30" ht="15.75" customHeight="1" x14ac:dyDescent="0.3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  <c r="AC471" s="123"/>
      <c r="AD471" s="123"/>
    </row>
    <row r="472" spans="1:30" ht="15.75" customHeight="1" x14ac:dyDescent="0.3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  <c r="AC472" s="123"/>
      <c r="AD472" s="123"/>
    </row>
    <row r="473" spans="1:30" ht="15.75" customHeight="1" x14ac:dyDescent="0.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</row>
    <row r="474" spans="1:30" ht="15.75" customHeight="1" x14ac:dyDescent="0.3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</row>
    <row r="475" spans="1:30" ht="15.75" customHeight="1" x14ac:dyDescent="0.3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</row>
    <row r="476" spans="1:30" ht="15.75" customHeight="1" x14ac:dyDescent="0.3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</row>
    <row r="477" spans="1:30" ht="15.75" customHeight="1" x14ac:dyDescent="0.3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</row>
    <row r="478" spans="1:30" ht="15.75" customHeight="1" x14ac:dyDescent="0.3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</row>
    <row r="479" spans="1:30" ht="15.75" customHeight="1" x14ac:dyDescent="0.3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</row>
    <row r="480" spans="1:30" ht="15.75" customHeight="1" x14ac:dyDescent="0.3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</row>
    <row r="481" spans="1:30" ht="15.75" customHeight="1" x14ac:dyDescent="0.3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</row>
    <row r="482" spans="1:30" ht="15.75" customHeight="1" x14ac:dyDescent="0.3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</row>
    <row r="483" spans="1:30" ht="15.75" customHeight="1" x14ac:dyDescent="0.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</row>
    <row r="484" spans="1:30" ht="15.75" customHeight="1" x14ac:dyDescent="0.3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</row>
    <row r="485" spans="1:30" ht="15.75" customHeight="1" x14ac:dyDescent="0.3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</row>
    <row r="486" spans="1:30" ht="15.75" customHeight="1" x14ac:dyDescent="0.3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</row>
    <row r="487" spans="1:30" ht="15.75" customHeight="1" x14ac:dyDescent="0.3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</row>
    <row r="488" spans="1:30" ht="15.75" customHeight="1" x14ac:dyDescent="0.3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  <c r="AC488" s="123"/>
      <c r="AD488" s="123"/>
    </row>
    <row r="489" spans="1:30" ht="15.75" customHeight="1" x14ac:dyDescent="0.3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  <c r="AB489" s="123"/>
      <c r="AC489" s="123"/>
      <c r="AD489" s="123"/>
    </row>
    <row r="490" spans="1:30" ht="15.75" customHeight="1" x14ac:dyDescent="0.3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  <c r="AB490" s="123"/>
      <c r="AC490" s="123"/>
      <c r="AD490" s="123"/>
    </row>
    <row r="491" spans="1:30" ht="15.75" customHeight="1" x14ac:dyDescent="0.3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</row>
    <row r="492" spans="1:30" ht="15.75" customHeight="1" x14ac:dyDescent="0.3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</row>
    <row r="493" spans="1:30" ht="15.75" customHeight="1" x14ac:dyDescent="0.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</row>
    <row r="494" spans="1:30" ht="15.75" customHeight="1" x14ac:dyDescent="0.3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</row>
    <row r="495" spans="1:30" ht="15.75" customHeight="1" x14ac:dyDescent="0.3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</row>
    <row r="496" spans="1:30" ht="15.75" customHeight="1" x14ac:dyDescent="0.3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</row>
    <row r="497" spans="1:30" ht="15.75" customHeight="1" x14ac:dyDescent="0.3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  <c r="AC497" s="123"/>
      <c r="AD497" s="123"/>
    </row>
    <row r="498" spans="1:30" ht="15.75" customHeight="1" x14ac:dyDescent="0.3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</row>
    <row r="499" spans="1:30" ht="15.75" customHeight="1" x14ac:dyDescent="0.3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</row>
    <row r="500" spans="1:30" ht="15.75" customHeight="1" x14ac:dyDescent="0.3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</row>
    <row r="501" spans="1:30" ht="15.75" customHeight="1" x14ac:dyDescent="0.3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</row>
    <row r="502" spans="1:30" ht="15.75" customHeight="1" x14ac:dyDescent="0.3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</row>
    <row r="503" spans="1:30" ht="15.75" customHeight="1" x14ac:dyDescent="0.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</row>
    <row r="504" spans="1:30" ht="15.75" customHeight="1" x14ac:dyDescent="0.3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</row>
    <row r="505" spans="1:30" ht="15.75" customHeight="1" x14ac:dyDescent="0.3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</row>
    <row r="506" spans="1:30" ht="15.75" customHeight="1" x14ac:dyDescent="0.3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  <c r="AB506" s="123"/>
      <c r="AC506" s="123"/>
      <c r="AD506" s="123"/>
    </row>
    <row r="507" spans="1:30" ht="15.75" customHeight="1" x14ac:dyDescent="0.3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  <c r="AB507" s="123"/>
      <c r="AC507" s="123"/>
      <c r="AD507" s="123"/>
    </row>
    <row r="508" spans="1:30" ht="15.75" customHeight="1" x14ac:dyDescent="0.3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</row>
    <row r="509" spans="1:30" ht="15.75" customHeight="1" x14ac:dyDescent="0.3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</row>
    <row r="510" spans="1:30" ht="15.75" customHeight="1" x14ac:dyDescent="0.3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</row>
    <row r="511" spans="1:30" ht="15.75" customHeight="1" x14ac:dyDescent="0.3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</row>
    <row r="512" spans="1:30" ht="15.75" customHeight="1" x14ac:dyDescent="0.3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</row>
    <row r="513" spans="1:30" ht="15.75" customHeight="1" x14ac:dyDescent="0.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</row>
    <row r="514" spans="1:30" ht="15.75" customHeight="1" x14ac:dyDescent="0.3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</row>
    <row r="515" spans="1:30" ht="15.75" customHeight="1" x14ac:dyDescent="0.3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3"/>
    </row>
    <row r="516" spans="1:30" ht="15.75" customHeight="1" x14ac:dyDescent="0.3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  <c r="AC516" s="123"/>
      <c r="AD516" s="123"/>
    </row>
    <row r="517" spans="1:30" ht="15.75" customHeight="1" x14ac:dyDescent="0.3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3"/>
    </row>
    <row r="518" spans="1:30" ht="15.75" customHeight="1" x14ac:dyDescent="0.3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</row>
    <row r="519" spans="1:30" ht="15.75" customHeight="1" x14ac:dyDescent="0.3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</row>
    <row r="520" spans="1:30" ht="15.75" customHeight="1" x14ac:dyDescent="0.3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</row>
    <row r="521" spans="1:30" ht="15.75" customHeight="1" x14ac:dyDescent="0.3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</row>
    <row r="522" spans="1:30" ht="15.75" customHeight="1" x14ac:dyDescent="0.3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</row>
    <row r="523" spans="1:30" ht="15.75" customHeight="1" x14ac:dyDescent="0.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</row>
    <row r="524" spans="1:30" ht="15.75" customHeight="1" x14ac:dyDescent="0.3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</row>
    <row r="525" spans="1:30" ht="15.75" customHeight="1" x14ac:dyDescent="0.3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</row>
    <row r="526" spans="1:30" ht="15.75" customHeight="1" x14ac:dyDescent="0.3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</row>
    <row r="527" spans="1:30" ht="15.75" customHeight="1" x14ac:dyDescent="0.3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</row>
    <row r="528" spans="1:30" ht="15.75" customHeight="1" x14ac:dyDescent="0.3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3"/>
    </row>
    <row r="529" spans="1:30" ht="15.75" customHeight="1" x14ac:dyDescent="0.3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</row>
    <row r="530" spans="1:30" ht="15.75" customHeight="1" x14ac:dyDescent="0.3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</row>
    <row r="531" spans="1:30" ht="15.75" customHeight="1" x14ac:dyDescent="0.3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</row>
    <row r="532" spans="1:30" ht="15.75" customHeight="1" x14ac:dyDescent="0.3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</row>
    <row r="533" spans="1:30" ht="15.75" customHeight="1" x14ac:dyDescent="0.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</row>
    <row r="534" spans="1:30" ht="15.75" customHeight="1" x14ac:dyDescent="0.3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</row>
    <row r="535" spans="1:30" ht="15.75" customHeight="1" x14ac:dyDescent="0.3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</row>
    <row r="536" spans="1:30" ht="15.75" customHeight="1" x14ac:dyDescent="0.3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</row>
    <row r="537" spans="1:30" ht="15.75" customHeight="1" x14ac:dyDescent="0.3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</row>
    <row r="538" spans="1:30" ht="15.75" customHeight="1" x14ac:dyDescent="0.3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</row>
    <row r="539" spans="1:30" ht="15.75" customHeight="1" x14ac:dyDescent="0.3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</row>
    <row r="540" spans="1:30" ht="15.75" customHeight="1" x14ac:dyDescent="0.3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</row>
    <row r="541" spans="1:30" ht="15.75" customHeight="1" x14ac:dyDescent="0.3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</row>
    <row r="542" spans="1:30" ht="15.75" customHeight="1" x14ac:dyDescent="0.3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</row>
    <row r="543" spans="1:30" ht="15.75" customHeight="1" x14ac:dyDescent="0.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</row>
    <row r="544" spans="1:30" ht="15.75" customHeight="1" x14ac:dyDescent="0.3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3"/>
    </row>
    <row r="545" spans="1:30" ht="15.75" customHeight="1" x14ac:dyDescent="0.3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3"/>
    </row>
    <row r="546" spans="1:30" ht="15.75" customHeight="1" x14ac:dyDescent="0.3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3"/>
    </row>
    <row r="547" spans="1:30" ht="15.75" customHeight="1" x14ac:dyDescent="0.3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</row>
    <row r="548" spans="1:30" ht="15.75" customHeight="1" x14ac:dyDescent="0.3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</row>
    <row r="549" spans="1:30" ht="15.75" customHeight="1" x14ac:dyDescent="0.3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</row>
    <row r="550" spans="1:30" ht="15.75" customHeight="1" x14ac:dyDescent="0.3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</row>
    <row r="551" spans="1:30" ht="15.75" customHeight="1" x14ac:dyDescent="0.3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</row>
    <row r="552" spans="1:30" ht="15.75" customHeight="1" x14ac:dyDescent="0.3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</row>
    <row r="553" spans="1:30" ht="15.75" customHeight="1" x14ac:dyDescent="0.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</row>
    <row r="554" spans="1:30" ht="15.75" customHeight="1" x14ac:dyDescent="0.3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</row>
    <row r="555" spans="1:30" ht="15.75" customHeight="1" x14ac:dyDescent="0.3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3"/>
    </row>
    <row r="556" spans="1:30" ht="15.75" customHeight="1" x14ac:dyDescent="0.3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</row>
    <row r="557" spans="1:30" ht="15.75" customHeight="1" x14ac:dyDescent="0.3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3"/>
    </row>
    <row r="558" spans="1:30" ht="15.75" customHeight="1" x14ac:dyDescent="0.3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</row>
    <row r="559" spans="1:30" ht="15.75" customHeight="1" x14ac:dyDescent="0.3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</row>
    <row r="560" spans="1:30" ht="15.75" customHeight="1" x14ac:dyDescent="0.3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</row>
    <row r="561" spans="1:30" ht="15.75" customHeight="1" x14ac:dyDescent="0.3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</row>
    <row r="562" spans="1:30" ht="15.75" customHeight="1" x14ac:dyDescent="0.3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</row>
    <row r="563" spans="1:30" ht="15.75" customHeight="1" x14ac:dyDescent="0.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</row>
    <row r="564" spans="1:30" ht="15.75" customHeight="1" x14ac:dyDescent="0.3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</row>
    <row r="565" spans="1:30" ht="15.75" customHeight="1" x14ac:dyDescent="0.3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</row>
    <row r="566" spans="1:30" ht="15.75" customHeight="1" x14ac:dyDescent="0.3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</row>
    <row r="567" spans="1:30" ht="15.75" customHeight="1" x14ac:dyDescent="0.3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</row>
    <row r="568" spans="1:30" ht="15.75" customHeight="1" x14ac:dyDescent="0.3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</row>
    <row r="569" spans="1:30" ht="15.75" customHeight="1" x14ac:dyDescent="0.3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</row>
    <row r="570" spans="1:30" ht="15.75" customHeight="1" x14ac:dyDescent="0.3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</row>
    <row r="571" spans="1:30" ht="15.75" customHeight="1" x14ac:dyDescent="0.3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</row>
    <row r="572" spans="1:30" ht="15.75" customHeight="1" x14ac:dyDescent="0.3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</row>
    <row r="573" spans="1:30" ht="15.75" customHeight="1" x14ac:dyDescent="0.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</row>
    <row r="574" spans="1:30" ht="15.75" customHeight="1" x14ac:dyDescent="0.3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</row>
    <row r="575" spans="1:30" ht="15.75" customHeight="1" x14ac:dyDescent="0.3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3"/>
    </row>
    <row r="576" spans="1:30" ht="15.75" customHeight="1" x14ac:dyDescent="0.3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3"/>
    </row>
    <row r="577" spans="1:30" ht="15.75" customHeight="1" x14ac:dyDescent="0.3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3"/>
    </row>
    <row r="578" spans="1:30" ht="15.75" customHeight="1" x14ac:dyDescent="0.3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</row>
    <row r="579" spans="1:30" ht="15.75" customHeight="1" x14ac:dyDescent="0.3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3"/>
    </row>
    <row r="580" spans="1:30" ht="15.75" customHeight="1" x14ac:dyDescent="0.3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</row>
    <row r="581" spans="1:30" ht="15.75" customHeight="1" x14ac:dyDescent="0.3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</row>
    <row r="582" spans="1:30" ht="15.75" customHeight="1" x14ac:dyDescent="0.3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3"/>
    </row>
    <row r="583" spans="1:30" ht="15.75" customHeight="1" x14ac:dyDescent="0.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3"/>
    </row>
    <row r="584" spans="1:30" ht="15.75" customHeight="1" x14ac:dyDescent="0.3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3"/>
    </row>
    <row r="585" spans="1:30" ht="15.75" customHeight="1" x14ac:dyDescent="0.3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</row>
    <row r="586" spans="1:30" ht="15.75" customHeight="1" x14ac:dyDescent="0.3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</row>
    <row r="587" spans="1:30" ht="15.75" customHeight="1" x14ac:dyDescent="0.3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</row>
    <row r="588" spans="1:30" ht="15.75" customHeight="1" x14ac:dyDescent="0.3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</row>
    <row r="589" spans="1:30" ht="15.75" customHeight="1" x14ac:dyDescent="0.3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</row>
    <row r="590" spans="1:30" ht="15.75" customHeight="1" x14ac:dyDescent="0.3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</row>
    <row r="591" spans="1:30" ht="15.75" customHeight="1" x14ac:dyDescent="0.3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</row>
    <row r="592" spans="1:30" ht="15.75" customHeight="1" x14ac:dyDescent="0.3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</row>
    <row r="593" spans="1:30" ht="15.75" customHeight="1" x14ac:dyDescent="0.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</row>
    <row r="594" spans="1:30" ht="15.75" customHeight="1" x14ac:dyDescent="0.3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3"/>
    </row>
    <row r="595" spans="1:30" ht="15.75" customHeight="1" x14ac:dyDescent="0.3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3"/>
    </row>
    <row r="596" spans="1:30" ht="15.75" customHeight="1" x14ac:dyDescent="0.3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3"/>
    </row>
    <row r="597" spans="1:30" ht="15.75" customHeight="1" x14ac:dyDescent="0.3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3"/>
    </row>
    <row r="598" spans="1:30" ht="15.75" customHeight="1" x14ac:dyDescent="0.3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</row>
    <row r="599" spans="1:30" ht="15.75" customHeight="1" x14ac:dyDescent="0.3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3"/>
    </row>
    <row r="600" spans="1:30" ht="15.75" customHeight="1" x14ac:dyDescent="0.3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</row>
    <row r="601" spans="1:30" ht="15.75" customHeight="1" x14ac:dyDescent="0.3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</row>
    <row r="602" spans="1:30" ht="15.75" customHeight="1" x14ac:dyDescent="0.3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</row>
    <row r="603" spans="1:30" ht="15.75" customHeight="1" x14ac:dyDescent="0.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</row>
    <row r="604" spans="1:30" ht="15.75" customHeight="1" x14ac:dyDescent="0.3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</row>
    <row r="605" spans="1:30" ht="15.75" customHeight="1" x14ac:dyDescent="0.3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</row>
    <row r="606" spans="1:30" ht="15.75" customHeight="1" x14ac:dyDescent="0.3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</row>
    <row r="607" spans="1:30" ht="15.75" customHeight="1" x14ac:dyDescent="0.3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</row>
    <row r="608" spans="1:30" ht="15.75" customHeight="1" x14ac:dyDescent="0.3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</row>
    <row r="609" spans="1:30" ht="15.75" customHeight="1" x14ac:dyDescent="0.3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3"/>
    </row>
    <row r="610" spans="1:30" ht="15.75" customHeight="1" x14ac:dyDescent="0.3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3"/>
    </row>
    <row r="611" spans="1:30" ht="15.75" customHeight="1" x14ac:dyDescent="0.3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</row>
    <row r="612" spans="1:30" ht="15.75" customHeight="1" x14ac:dyDescent="0.3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3"/>
    </row>
    <row r="613" spans="1:30" ht="15.75" customHeight="1" x14ac:dyDescent="0.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3"/>
    </row>
    <row r="614" spans="1:30" ht="15.75" customHeight="1" x14ac:dyDescent="0.3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</row>
    <row r="615" spans="1:30" ht="15.75" customHeight="1" x14ac:dyDescent="0.3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</row>
    <row r="616" spans="1:30" ht="15.75" customHeight="1" x14ac:dyDescent="0.3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</row>
    <row r="617" spans="1:30" ht="15.75" customHeight="1" x14ac:dyDescent="0.3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</row>
    <row r="618" spans="1:30" ht="15.75" customHeight="1" x14ac:dyDescent="0.3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</row>
    <row r="619" spans="1:30" ht="15.75" customHeight="1" x14ac:dyDescent="0.3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</row>
    <row r="620" spans="1:30" ht="15.75" customHeight="1" x14ac:dyDescent="0.3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</row>
    <row r="621" spans="1:30" ht="15.75" customHeight="1" x14ac:dyDescent="0.3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</row>
    <row r="622" spans="1:30" ht="15.75" customHeight="1" x14ac:dyDescent="0.3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</row>
    <row r="623" spans="1:30" ht="15.75" customHeight="1" x14ac:dyDescent="0.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</row>
    <row r="624" spans="1:30" ht="15.75" customHeight="1" x14ac:dyDescent="0.3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</row>
    <row r="625" spans="1:30" ht="15.75" customHeight="1" x14ac:dyDescent="0.3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</row>
    <row r="626" spans="1:30" ht="15.75" customHeight="1" x14ac:dyDescent="0.3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</row>
    <row r="627" spans="1:30" ht="15.75" customHeight="1" x14ac:dyDescent="0.3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</row>
    <row r="628" spans="1:30" ht="15.75" customHeight="1" x14ac:dyDescent="0.3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3"/>
    </row>
    <row r="629" spans="1:30" ht="15.75" customHeight="1" x14ac:dyDescent="0.3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</row>
    <row r="630" spans="1:30" ht="15.75" customHeight="1" x14ac:dyDescent="0.3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</row>
    <row r="631" spans="1:30" ht="15.75" customHeight="1" x14ac:dyDescent="0.3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</row>
    <row r="632" spans="1:30" ht="15.75" customHeight="1" x14ac:dyDescent="0.3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</row>
    <row r="633" spans="1:30" ht="15.75" customHeight="1" x14ac:dyDescent="0.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</row>
    <row r="634" spans="1:30" ht="15.75" customHeight="1" x14ac:dyDescent="0.3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</row>
    <row r="635" spans="1:30" ht="15.75" customHeight="1" x14ac:dyDescent="0.3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</row>
    <row r="636" spans="1:30" ht="15.75" customHeight="1" x14ac:dyDescent="0.3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</row>
    <row r="637" spans="1:30" ht="15.75" customHeight="1" x14ac:dyDescent="0.3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</row>
    <row r="638" spans="1:30" ht="15.75" customHeight="1" x14ac:dyDescent="0.3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</row>
    <row r="639" spans="1:30" ht="15.75" customHeight="1" x14ac:dyDescent="0.3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</row>
    <row r="640" spans="1:30" ht="15.75" customHeight="1" x14ac:dyDescent="0.3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</row>
    <row r="641" spans="1:30" ht="15.75" customHeight="1" x14ac:dyDescent="0.3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</row>
    <row r="642" spans="1:30" ht="15.75" customHeight="1" x14ac:dyDescent="0.3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3"/>
    </row>
    <row r="643" spans="1:30" ht="15.75" customHeight="1" x14ac:dyDescent="0.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3"/>
    </row>
    <row r="644" spans="1:30" ht="15.75" customHeight="1" x14ac:dyDescent="0.3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3"/>
    </row>
    <row r="645" spans="1:30" ht="15.75" customHeight="1" x14ac:dyDescent="0.3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3"/>
    </row>
    <row r="646" spans="1:30" ht="15.75" customHeight="1" x14ac:dyDescent="0.3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</row>
    <row r="647" spans="1:30" ht="15.75" customHeight="1" x14ac:dyDescent="0.3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3"/>
    </row>
    <row r="648" spans="1:30" ht="15.75" customHeight="1" x14ac:dyDescent="0.3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3"/>
    </row>
    <row r="649" spans="1:30" ht="15.75" customHeight="1" x14ac:dyDescent="0.3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</row>
    <row r="650" spans="1:30" ht="15.75" customHeight="1" x14ac:dyDescent="0.3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</row>
    <row r="651" spans="1:30" ht="15.75" customHeight="1" x14ac:dyDescent="0.3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3"/>
    </row>
    <row r="652" spans="1:30" ht="15.75" customHeight="1" x14ac:dyDescent="0.3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</row>
    <row r="653" spans="1:30" ht="15.75" customHeight="1" x14ac:dyDescent="0.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3"/>
    </row>
    <row r="654" spans="1:30" ht="15.75" customHeight="1" x14ac:dyDescent="0.3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</row>
    <row r="655" spans="1:30" ht="15.75" customHeight="1" x14ac:dyDescent="0.3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</row>
    <row r="656" spans="1:30" ht="15.75" customHeight="1" x14ac:dyDescent="0.3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3"/>
    </row>
    <row r="657" spans="1:30" ht="15.75" customHeight="1" x14ac:dyDescent="0.3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3"/>
    </row>
    <row r="658" spans="1:30" ht="15.75" customHeight="1" x14ac:dyDescent="0.3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3"/>
    </row>
    <row r="659" spans="1:30" ht="15.75" customHeight="1" x14ac:dyDescent="0.3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3"/>
    </row>
    <row r="660" spans="1:30" ht="15.75" customHeight="1" x14ac:dyDescent="0.3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3"/>
    </row>
    <row r="661" spans="1:30" ht="15.75" customHeight="1" x14ac:dyDescent="0.3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</row>
    <row r="662" spans="1:30" ht="15.75" customHeight="1" x14ac:dyDescent="0.3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</row>
    <row r="663" spans="1:30" ht="15.75" customHeight="1" x14ac:dyDescent="0.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</row>
    <row r="664" spans="1:30" ht="15.75" customHeight="1" x14ac:dyDescent="0.3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</row>
    <row r="665" spans="1:30" ht="15.75" customHeight="1" x14ac:dyDescent="0.3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</row>
    <row r="666" spans="1:30" ht="15.75" customHeight="1" x14ac:dyDescent="0.3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3"/>
    </row>
    <row r="667" spans="1:30" ht="15.75" customHeight="1" x14ac:dyDescent="0.3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3"/>
    </row>
    <row r="668" spans="1:30" ht="15.75" customHeight="1" x14ac:dyDescent="0.3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</row>
    <row r="669" spans="1:30" ht="15.75" customHeight="1" x14ac:dyDescent="0.3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</row>
    <row r="670" spans="1:30" ht="15.75" customHeight="1" x14ac:dyDescent="0.3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</row>
    <row r="671" spans="1:30" ht="15.75" customHeight="1" x14ac:dyDescent="0.3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</row>
    <row r="672" spans="1:30" ht="15.75" customHeight="1" x14ac:dyDescent="0.3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</row>
    <row r="673" spans="1:30" ht="15.75" customHeight="1" x14ac:dyDescent="0.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</row>
    <row r="674" spans="1:30" ht="15.75" customHeight="1" x14ac:dyDescent="0.3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</row>
    <row r="675" spans="1:30" ht="15.75" customHeight="1" x14ac:dyDescent="0.3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</row>
    <row r="676" spans="1:30" ht="15.75" customHeight="1" x14ac:dyDescent="0.3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</row>
    <row r="677" spans="1:30" ht="15.75" customHeight="1" x14ac:dyDescent="0.3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</row>
    <row r="678" spans="1:30" ht="15.75" customHeight="1" x14ac:dyDescent="0.3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3"/>
    </row>
    <row r="679" spans="1:30" ht="15.75" customHeight="1" x14ac:dyDescent="0.3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</row>
    <row r="680" spans="1:30" ht="15.75" customHeight="1" x14ac:dyDescent="0.3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</row>
    <row r="681" spans="1:30" ht="15.75" customHeight="1" x14ac:dyDescent="0.3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</row>
    <row r="682" spans="1:30" ht="15.75" customHeight="1" x14ac:dyDescent="0.3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3"/>
    </row>
    <row r="683" spans="1:30" ht="15.75" customHeight="1" x14ac:dyDescent="0.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</row>
    <row r="684" spans="1:30" ht="15.75" customHeight="1" x14ac:dyDescent="0.3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3"/>
    </row>
    <row r="685" spans="1:30" ht="15.75" customHeight="1" x14ac:dyDescent="0.3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3"/>
    </row>
    <row r="686" spans="1:30" ht="15.75" customHeight="1" x14ac:dyDescent="0.3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</row>
    <row r="687" spans="1:30" ht="15.75" customHeight="1" x14ac:dyDescent="0.3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</row>
    <row r="688" spans="1:30" ht="15.75" customHeight="1" x14ac:dyDescent="0.3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</row>
    <row r="689" spans="1:30" ht="15.75" customHeight="1" x14ac:dyDescent="0.3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</row>
    <row r="690" spans="1:30" ht="15.75" customHeight="1" x14ac:dyDescent="0.3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3"/>
    </row>
    <row r="691" spans="1:30" ht="15.75" customHeight="1" x14ac:dyDescent="0.3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3"/>
    </row>
    <row r="692" spans="1:30" ht="15.75" customHeight="1" x14ac:dyDescent="0.3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</row>
    <row r="693" spans="1:30" ht="15.75" customHeight="1" x14ac:dyDescent="0.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</row>
    <row r="694" spans="1:30" ht="15.75" customHeight="1" x14ac:dyDescent="0.3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</row>
    <row r="695" spans="1:30" ht="15.75" customHeight="1" x14ac:dyDescent="0.3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</row>
    <row r="696" spans="1:30" ht="15.75" customHeight="1" x14ac:dyDescent="0.3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</row>
    <row r="697" spans="1:30" ht="15.75" customHeight="1" x14ac:dyDescent="0.3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</row>
    <row r="698" spans="1:30" ht="15.75" customHeight="1" x14ac:dyDescent="0.3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</row>
    <row r="699" spans="1:30" ht="15.75" customHeight="1" x14ac:dyDescent="0.3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</row>
    <row r="700" spans="1:30" ht="15.75" customHeight="1" x14ac:dyDescent="0.3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</row>
    <row r="701" spans="1:30" ht="15.75" customHeight="1" x14ac:dyDescent="0.3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</row>
    <row r="702" spans="1:30" ht="15.75" customHeight="1" x14ac:dyDescent="0.3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</row>
    <row r="703" spans="1:30" ht="15.75" customHeight="1" x14ac:dyDescent="0.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</row>
    <row r="704" spans="1:30" ht="15.75" customHeight="1" x14ac:dyDescent="0.3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</row>
    <row r="705" spans="1:30" ht="15.75" customHeight="1" x14ac:dyDescent="0.3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</row>
    <row r="706" spans="1:30" ht="15.75" customHeight="1" x14ac:dyDescent="0.3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</row>
    <row r="707" spans="1:30" ht="15.75" customHeight="1" x14ac:dyDescent="0.3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</row>
    <row r="708" spans="1:30" ht="15.75" customHeight="1" x14ac:dyDescent="0.3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3"/>
    </row>
    <row r="709" spans="1:30" ht="15.75" customHeight="1" x14ac:dyDescent="0.3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3"/>
    </row>
    <row r="710" spans="1:30" ht="15.75" customHeight="1" x14ac:dyDescent="0.3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</row>
    <row r="711" spans="1:30" ht="15.75" customHeight="1" x14ac:dyDescent="0.3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</row>
    <row r="712" spans="1:30" ht="15.75" customHeight="1" x14ac:dyDescent="0.3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</row>
    <row r="713" spans="1:30" ht="15.75" customHeight="1" x14ac:dyDescent="0.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</row>
    <row r="714" spans="1:30" ht="15.75" customHeight="1" x14ac:dyDescent="0.3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</row>
    <row r="715" spans="1:30" ht="15.75" customHeight="1" x14ac:dyDescent="0.3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</row>
    <row r="716" spans="1:30" ht="15.75" customHeight="1" x14ac:dyDescent="0.3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</row>
    <row r="717" spans="1:30" ht="15.75" customHeight="1" x14ac:dyDescent="0.3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</row>
    <row r="718" spans="1:30" ht="15.75" customHeight="1" x14ac:dyDescent="0.3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</row>
    <row r="719" spans="1:30" ht="15.75" customHeight="1" x14ac:dyDescent="0.3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</row>
    <row r="720" spans="1:30" ht="15.75" customHeight="1" x14ac:dyDescent="0.3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3"/>
    </row>
    <row r="721" spans="1:30" ht="15.75" customHeight="1" x14ac:dyDescent="0.3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3"/>
    </row>
    <row r="722" spans="1:30" ht="15.75" customHeight="1" x14ac:dyDescent="0.3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</row>
    <row r="723" spans="1:30" ht="15.75" customHeight="1" x14ac:dyDescent="0.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3"/>
    </row>
    <row r="724" spans="1:30" ht="15.75" customHeight="1" x14ac:dyDescent="0.3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3"/>
    </row>
    <row r="725" spans="1:30" ht="15.75" customHeight="1" x14ac:dyDescent="0.3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</row>
    <row r="726" spans="1:30" ht="15.75" customHeight="1" x14ac:dyDescent="0.3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</row>
    <row r="727" spans="1:30" ht="15.75" customHeight="1" x14ac:dyDescent="0.3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</row>
    <row r="728" spans="1:30" ht="15.75" customHeight="1" x14ac:dyDescent="0.3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</row>
    <row r="729" spans="1:30" ht="15.75" customHeight="1" x14ac:dyDescent="0.3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</row>
    <row r="730" spans="1:30" ht="15.75" customHeight="1" x14ac:dyDescent="0.3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  <c r="AC730" s="123"/>
      <c r="AD730" s="123"/>
    </row>
    <row r="731" spans="1:30" ht="15.75" customHeight="1" x14ac:dyDescent="0.3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  <c r="AC731" s="123"/>
      <c r="AD731" s="123"/>
    </row>
    <row r="732" spans="1:30" ht="15.75" customHeight="1" x14ac:dyDescent="0.3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</row>
    <row r="733" spans="1:30" ht="15.75" customHeight="1" x14ac:dyDescent="0.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  <c r="AC733" s="123"/>
      <c r="AD733" s="123"/>
    </row>
    <row r="734" spans="1:30" ht="15.75" customHeight="1" x14ac:dyDescent="0.3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  <c r="AC734" s="123"/>
      <c r="AD734" s="123"/>
    </row>
    <row r="735" spans="1:30" ht="15.75" customHeight="1" x14ac:dyDescent="0.3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</row>
    <row r="736" spans="1:30" ht="15.75" customHeight="1" x14ac:dyDescent="0.3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</row>
    <row r="737" spans="1:30" ht="15.75" customHeight="1" x14ac:dyDescent="0.3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</row>
    <row r="738" spans="1:30" ht="15.75" customHeight="1" x14ac:dyDescent="0.3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</row>
    <row r="739" spans="1:30" ht="15.75" customHeight="1" x14ac:dyDescent="0.3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  <c r="AC739" s="123"/>
      <c r="AD739" s="123"/>
    </row>
    <row r="740" spans="1:30" ht="15.75" customHeight="1" x14ac:dyDescent="0.3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3"/>
    </row>
    <row r="741" spans="1:30" ht="15.75" customHeight="1" x14ac:dyDescent="0.3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  <c r="AC741" s="123"/>
      <c r="AD741" s="123"/>
    </row>
    <row r="742" spans="1:30" ht="15.75" customHeight="1" x14ac:dyDescent="0.3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</row>
    <row r="743" spans="1:30" ht="15.75" customHeight="1" x14ac:dyDescent="0.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</row>
    <row r="744" spans="1:30" ht="15.75" customHeight="1" x14ac:dyDescent="0.3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</row>
    <row r="745" spans="1:30" ht="15.75" customHeight="1" x14ac:dyDescent="0.3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</row>
    <row r="746" spans="1:30" ht="15.75" customHeight="1" x14ac:dyDescent="0.3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</row>
    <row r="747" spans="1:30" ht="15.75" customHeight="1" x14ac:dyDescent="0.3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</row>
    <row r="748" spans="1:30" ht="15.75" customHeight="1" x14ac:dyDescent="0.3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</row>
    <row r="749" spans="1:30" ht="15.75" customHeight="1" x14ac:dyDescent="0.3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  <c r="AC749" s="123"/>
      <c r="AD749" s="123"/>
    </row>
    <row r="750" spans="1:30" ht="15.75" customHeight="1" x14ac:dyDescent="0.3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  <c r="AC750" s="123"/>
      <c r="AD750" s="123"/>
    </row>
    <row r="751" spans="1:30" ht="15.75" customHeight="1" x14ac:dyDescent="0.3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  <c r="AC751" s="123"/>
      <c r="AD751" s="123"/>
    </row>
    <row r="752" spans="1:30" ht="15.75" customHeight="1" x14ac:dyDescent="0.3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3"/>
    </row>
    <row r="753" spans="1:30" ht="15.75" customHeight="1" x14ac:dyDescent="0.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  <c r="AC753" s="123"/>
      <c r="AD753" s="123"/>
    </row>
    <row r="754" spans="1:30" ht="15.75" customHeight="1" x14ac:dyDescent="0.3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  <c r="AC754" s="123"/>
      <c r="AD754" s="123"/>
    </row>
    <row r="755" spans="1:30" ht="15.75" customHeight="1" x14ac:dyDescent="0.3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3"/>
    </row>
    <row r="756" spans="1:30" ht="15.75" customHeight="1" x14ac:dyDescent="0.3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  <c r="AC756" s="123"/>
      <c r="AD756" s="123"/>
    </row>
    <row r="757" spans="1:30" ht="15.75" customHeight="1" x14ac:dyDescent="0.3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  <c r="AC757" s="123"/>
      <c r="AD757" s="123"/>
    </row>
    <row r="758" spans="1:30" ht="15.75" customHeight="1" x14ac:dyDescent="0.3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3"/>
    </row>
    <row r="759" spans="1:30" ht="15.75" customHeight="1" x14ac:dyDescent="0.3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  <c r="AC759" s="123"/>
      <c r="AD759" s="123"/>
    </row>
    <row r="760" spans="1:30" ht="15.75" customHeight="1" x14ac:dyDescent="0.3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  <c r="AC760" s="123"/>
      <c r="AD760" s="123"/>
    </row>
    <row r="761" spans="1:30" ht="15.75" customHeight="1" x14ac:dyDescent="0.3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3"/>
    </row>
    <row r="762" spans="1:30" ht="15.75" customHeight="1" x14ac:dyDescent="0.3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  <c r="AC762" s="123"/>
      <c r="AD762" s="123"/>
    </row>
    <row r="763" spans="1:30" ht="15.75" customHeight="1" x14ac:dyDescent="0.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  <c r="AC763" s="123"/>
      <c r="AD763" s="123"/>
    </row>
    <row r="764" spans="1:30" ht="15.75" customHeight="1" x14ac:dyDescent="0.3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3"/>
    </row>
    <row r="765" spans="1:30" ht="15.75" customHeight="1" x14ac:dyDescent="0.3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  <c r="AC765" s="123"/>
      <c r="AD765" s="123"/>
    </row>
    <row r="766" spans="1:30" ht="15.75" customHeight="1" x14ac:dyDescent="0.3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  <c r="AC766" s="123"/>
      <c r="AD766" s="123"/>
    </row>
    <row r="767" spans="1:30" ht="15.75" customHeight="1" x14ac:dyDescent="0.3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3"/>
    </row>
    <row r="768" spans="1:30" ht="15.75" customHeight="1" x14ac:dyDescent="0.3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3"/>
    </row>
    <row r="769" spans="1:30" ht="15.75" customHeight="1" x14ac:dyDescent="0.3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3"/>
    </row>
    <row r="770" spans="1:30" ht="15.75" customHeight="1" x14ac:dyDescent="0.3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</row>
    <row r="771" spans="1:30" ht="15.75" customHeight="1" x14ac:dyDescent="0.3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3"/>
    </row>
    <row r="772" spans="1:30" ht="15.75" customHeight="1" x14ac:dyDescent="0.3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3"/>
    </row>
    <row r="773" spans="1:30" ht="15.75" customHeight="1" x14ac:dyDescent="0.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</row>
    <row r="774" spans="1:30" ht="15.75" customHeight="1" x14ac:dyDescent="0.3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3"/>
    </row>
    <row r="775" spans="1:30" ht="15.75" customHeight="1" x14ac:dyDescent="0.3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3"/>
    </row>
    <row r="776" spans="1:30" ht="15.75" customHeight="1" x14ac:dyDescent="0.3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</row>
    <row r="777" spans="1:30" ht="15.75" customHeight="1" x14ac:dyDescent="0.3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3"/>
    </row>
    <row r="778" spans="1:30" ht="15.75" customHeight="1" x14ac:dyDescent="0.3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3"/>
    </row>
    <row r="779" spans="1:30" ht="15.75" customHeight="1" x14ac:dyDescent="0.3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</row>
    <row r="780" spans="1:30" ht="15.75" customHeight="1" x14ac:dyDescent="0.3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3"/>
    </row>
    <row r="781" spans="1:30" ht="15.75" customHeight="1" x14ac:dyDescent="0.3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3"/>
    </row>
    <row r="782" spans="1:30" ht="15.75" customHeight="1" x14ac:dyDescent="0.3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</row>
    <row r="783" spans="1:30" ht="15.75" customHeight="1" x14ac:dyDescent="0.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3"/>
    </row>
    <row r="784" spans="1:30" ht="15.75" customHeight="1" x14ac:dyDescent="0.3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  <c r="AC784" s="123"/>
      <c r="AD784" s="123"/>
    </row>
    <row r="785" spans="1:30" ht="15.75" customHeight="1" x14ac:dyDescent="0.3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  <c r="AC785" s="123"/>
      <c r="AD785" s="123"/>
    </row>
    <row r="786" spans="1:30" ht="15.75" customHeight="1" x14ac:dyDescent="0.3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  <c r="AC786" s="123"/>
      <c r="AD786" s="123"/>
    </row>
    <row r="787" spans="1:30" ht="15.75" customHeight="1" x14ac:dyDescent="0.3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  <c r="AC787" s="123"/>
      <c r="AD787" s="123"/>
    </row>
    <row r="788" spans="1:30" ht="15.75" customHeight="1" x14ac:dyDescent="0.3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  <c r="AC788" s="123"/>
      <c r="AD788" s="123"/>
    </row>
    <row r="789" spans="1:30" ht="15.75" customHeight="1" x14ac:dyDescent="0.3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  <c r="AC789" s="123"/>
      <c r="AD789" s="123"/>
    </row>
    <row r="790" spans="1:30" ht="15.75" customHeight="1" x14ac:dyDescent="0.3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  <c r="AC790" s="123"/>
      <c r="AD790" s="123"/>
    </row>
    <row r="791" spans="1:30" ht="15.75" customHeight="1" x14ac:dyDescent="0.3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3"/>
    </row>
    <row r="792" spans="1:30" ht="15.75" customHeight="1" x14ac:dyDescent="0.3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  <c r="AC792" s="123"/>
      <c r="AD792" s="123"/>
    </row>
    <row r="793" spans="1:30" ht="15.75" customHeight="1" x14ac:dyDescent="0.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  <c r="AC793" s="123"/>
      <c r="AD793" s="123"/>
    </row>
    <row r="794" spans="1:30" ht="15.75" customHeight="1" x14ac:dyDescent="0.3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3"/>
    </row>
    <row r="795" spans="1:30" ht="15.75" customHeight="1" x14ac:dyDescent="0.3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  <c r="AC795" s="123"/>
      <c r="AD795" s="123"/>
    </row>
    <row r="796" spans="1:30" ht="15.75" customHeight="1" x14ac:dyDescent="0.3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  <c r="AC796" s="123"/>
      <c r="AD796" s="123"/>
    </row>
    <row r="797" spans="1:30" ht="15.75" customHeight="1" x14ac:dyDescent="0.3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3"/>
    </row>
    <row r="798" spans="1:30" ht="15.75" customHeight="1" x14ac:dyDescent="0.3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  <c r="AC798" s="123"/>
      <c r="AD798" s="123"/>
    </row>
    <row r="799" spans="1:30" ht="15.75" customHeight="1" x14ac:dyDescent="0.3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  <c r="AC799" s="123"/>
      <c r="AD799" s="123"/>
    </row>
    <row r="800" spans="1:30" ht="15.75" customHeight="1" x14ac:dyDescent="0.3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3"/>
    </row>
    <row r="801" spans="1:30" ht="15.75" customHeight="1" x14ac:dyDescent="0.3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  <c r="AC801" s="123"/>
      <c r="AD801" s="123"/>
    </row>
    <row r="802" spans="1:30" ht="15.75" customHeight="1" x14ac:dyDescent="0.3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  <c r="AC802" s="123"/>
      <c r="AD802" s="123"/>
    </row>
    <row r="803" spans="1:30" ht="15.75" customHeight="1" x14ac:dyDescent="0.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3"/>
    </row>
    <row r="804" spans="1:30" ht="15.75" customHeight="1" x14ac:dyDescent="0.3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  <c r="AC804" s="123"/>
      <c r="AD804" s="123"/>
    </row>
    <row r="805" spans="1:30" ht="15.75" customHeight="1" x14ac:dyDescent="0.3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  <c r="AC805" s="123"/>
      <c r="AD805" s="123"/>
    </row>
    <row r="806" spans="1:30" ht="15.75" customHeight="1" x14ac:dyDescent="0.3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</row>
    <row r="807" spans="1:30" ht="15.75" customHeight="1" x14ac:dyDescent="0.3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  <c r="AC807" s="123"/>
      <c r="AD807" s="123"/>
    </row>
    <row r="808" spans="1:30" ht="15.75" customHeight="1" x14ac:dyDescent="0.3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  <c r="AC808" s="123"/>
      <c r="AD808" s="123"/>
    </row>
    <row r="809" spans="1:30" ht="15.75" customHeight="1" x14ac:dyDescent="0.3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  <c r="AC809" s="123"/>
      <c r="AD809" s="123"/>
    </row>
    <row r="810" spans="1:30" ht="15.75" customHeight="1" x14ac:dyDescent="0.3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  <c r="AC810" s="123"/>
      <c r="AD810" s="123"/>
    </row>
    <row r="811" spans="1:30" ht="15.75" customHeight="1" x14ac:dyDescent="0.3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  <c r="AC811" s="123"/>
      <c r="AD811" s="123"/>
    </row>
    <row r="812" spans="1:30" ht="15.75" customHeight="1" x14ac:dyDescent="0.3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  <c r="AC812" s="123"/>
      <c r="AD812" s="123"/>
    </row>
    <row r="813" spans="1:30" ht="15.75" customHeight="1" x14ac:dyDescent="0.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  <c r="AC813" s="123"/>
      <c r="AD813" s="123"/>
    </row>
    <row r="814" spans="1:30" ht="15.75" customHeight="1" x14ac:dyDescent="0.3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  <c r="AC814" s="123"/>
      <c r="AD814" s="123"/>
    </row>
    <row r="815" spans="1:30" ht="15.75" customHeight="1" x14ac:dyDescent="0.3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  <c r="AC815" s="123"/>
      <c r="AD815" s="123"/>
    </row>
    <row r="816" spans="1:30" ht="15.75" customHeight="1" x14ac:dyDescent="0.3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  <c r="AC816" s="123"/>
      <c r="AD816" s="123"/>
    </row>
    <row r="817" spans="1:30" ht="15.75" customHeight="1" x14ac:dyDescent="0.3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  <c r="AC817" s="123"/>
      <c r="AD817" s="123"/>
    </row>
    <row r="818" spans="1:30" ht="15.75" customHeight="1" x14ac:dyDescent="0.3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  <c r="AC818" s="123"/>
      <c r="AD818" s="123"/>
    </row>
    <row r="819" spans="1:30" ht="15.75" customHeight="1" x14ac:dyDescent="0.3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  <c r="AC819" s="123"/>
      <c r="AD819" s="123"/>
    </row>
    <row r="820" spans="1:30" ht="15.75" customHeight="1" x14ac:dyDescent="0.3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  <c r="AC820" s="123"/>
      <c r="AD820" s="123"/>
    </row>
    <row r="821" spans="1:30" ht="15.75" customHeight="1" x14ac:dyDescent="0.3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  <c r="AC821" s="123"/>
      <c r="AD821" s="123"/>
    </row>
    <row r="822" spans="1:30" ht="15.75" customHeight="1" x14ac:dyDescent="0.3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  <c r="AC822" s="123"/>
      <c r="AD822" s="123"/>
    </row>
    <row r="823" spans="1:30" ht="15.75" customHeight="1" x14ac:dyDescent="0.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  <c r="AC823" s="123"/>
      <c r="AD823" s="123"/>
    </row>
    <row r="824" spans="1:30" ht="15.75" customHeight="1" x14ac:dyDescent="0.3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  <c r="AC824" s="123"/>
      <c r="AD824" s="123"/>
    </row>
    <row r="825" spans="1:30" ht="15.75" customHeight="1" x14ac:dyDescent="0.3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  <c r="AC825" s="123"/>
      <c r="AD825" s="123"/>
    </row>
    <row r="826" spans="1:30" ht="15.75" customHeight="1" x14ac:dyDescent="0.3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  <c r="AC826" s="123"/>
      <c r="AD826" s="123"/>
    </row>
    <row r="827" spans="1:30" ht="15.75" customHeight="1" x14ac:dyDescent="0.3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  <c r="AC827" s="123"/>
      <c r="AD827" s="123"/>
    </row>
    <row r="828" spans="1:30" ht="15.75" customHeight="1" x14ac:dyDescent="0.3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  <c r="AC828" s="123"/>
      <c r="AD828" s="123"/>
    </row>
    <row r="829" spans="1:30" ht="15.75" customHeight="1" x14ac:dyDescent="0.3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  <c r="AC829" s="123"/>
      <c r="AD829" s="123"/>
    </row>
    <row r="830" spans="1:30" ht="15.75" customHeight="1" x14ac:dyDescent="0.3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  <c r="AC830" s="123"/>
      <c r="AD830" s="123"/>
    </row>
    <row r="831" spans="1:30" ht="15.75" customHeight="1" x14ac:dyDescent="0.3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  <c r="AC831" s="123"/>
      <c r="AD831" s="123"/>
    </row>
    <row r="832" spans="1:30" ht="15.75" customHeight="1" x14ac:dyDescent="0.3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  <c r="AC832" s="123"/>
      <c r="AD832" s="123"/>
    </row>
    <row r="833" spans="1:30" ht="15.75" customHeight="1" x14ac:dyDescent="0.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  <c r="AC833" s="123"/>
      <c r="AD833" s="123"/>
    </row>
    <row r="834" spans="1:30" ht="15.75" customHeight="1" x14ac:dyDescent="0.3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  <c r="AC834" s="123"/>
      <c r="AD834" s="123"/>
    </row>
    <row r="835" spans="1:30" ht="15.75" customHeight="1" x14ac:dyDescent="0.3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  <c r="AC835" s="123"/>
      <c r="AD835" s="123"/>
    </row>
    <row r="836" spans="1:30" ht="15.75" customHeight="1" x14ac:dyDescent="0.3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  <c r="AC836" s="123"/>
      <c r="AD836" s="123"/>
    </row>
    <row r="837" spans="1:30" ht="15.75" customHeight="1" x14ac:dyDescent="0.3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  <c r="AC837" s="123"/>
      <c r="AD837" s="123"/>
    </row>
    <row r="838" spans="1:30" ht="15.75" customHeight="1" x14ac:dyDescent="0.3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  <c r="AC838" s="123"/>
      <c r="AD838" s="123"/>
    </row>
    <row r="839" spans="1:30" ht="15.75" customHeight="1" x14ac:dyDescent="0.3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  <c r="AC839" s="123"/>
      <c r="AD839" s="123"/>
    </row>
    <row r="840" spans="1:30" ht="15.75" customHeight="1" x14ac:dyDescent="0.3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  <c r="AC840" s="123"/>
      <c r="AD840" s="123"/>
    </row>
    <row r="841" spans="1:30" ht="15.75" customHeight="1" x14ac:dyDescent="0.3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  <c r="AC841" s="123"/>
      <c r="AD841" s="123"/>
    </row>
    <row r="842" spans="1:30" ht="15.75" customHeight="1" x14ac:dyDescent="0.3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  <c r="AC842" s="123"/>
      <c r="AD842" s="123"/>
    </row>
    <row r="843" spans="1:30" ht="15.75" customHeight="1" x14ac:dyDescent="0.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  <c r="AC843" s="123"/>
      <c r="AD843" s="123"/>
    </row>
    <row r="844" spans="1:30" ht="15.75" customHeight="1" x14ac:dyDescent="0.3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  <c r="AC844" s="123"/>
      <c r="AD844" s="123"/>
    </row>
    <row r="845" spans="1:30" ht="15.75" customHeight="1" x14ac:dyDescent="0.3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  <c r="AC845" s="123"/>
      <c r="AD845" s="123"/>
    </row>
    <row r="846" spans="1:30" ht="15.75" customHeight="1" x14ac:dyDescent="0.3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  <c r="AC846" s="123"/>
      <c r="AD846" s="123"/>
    </row>
    <row r="847" spans="1:30" ht="15.75" customHeight="1" x14ac:dyDescent="0.3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  <c r="AC847" s="123"/>
      <c r="AD847" s="123"/>
    </row>
    <row r="848" spans="1:30" ht="15.75" customHeight="1" x14ac:dyDescent="0.3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  <c r="AC848" s="123"/>
      <c r="AD848" s="123"/>
    </row>
    <row r="849" spans="1:30" ht="15.75" customHeight="1" x14ac:dyDescent="0.3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  <c r="AC849" s="123"/>
      <c r="AD849" s="123"/>
    </row>
    <row r="850" spans="1:30" ht="15.75" customHeight="1" x14ac:dyDescent="0.3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  <c r="AC850" s="123"/>
      <c r="AD850" s="123"/>
    </row>
    <row r="851" spans="1:30" ht="15.75" customHeight="1" x14ac:dyDescent="0.3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  <c r="AC851" s="123"/>
      <c r="AD851" s="123"/>
    </row>
    <row r="852" spans="1:30" ht="15.75" customHeight="1" x14ac:dyDescent="0.3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  <c r="AC852" s="123"/>
      <c r="AD852" s="123"/>
    </row>
    <row r="853" spans="1:30" ht="15.75" customHeight="1" x14ac:dyDescent="0.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  <c r="AC853" s="123"/>
      <c r="AD853" s="123"/>
    </row>
    <row r="854" spans="1:30" ht="15.75" customHeight="1" x14ac:dyDescent="0.3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  <c r="AC854" s="123"/>
      <c r="AD854" s="123"/>
    </row>
    <row r="855" spans="1:30" ht="15.75" customHeight="1" x14ac:dyDescent="0.3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  <c r="AC855" s="123"/>
      <c r="AD855" s="123"/>
    </row>
    <row r="856" spans="1:30" ht="15.75" customHeight="1" x14ac:dyDescent="0.3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  <c r="AC856" s="123"/>
      <c r="AD856" s="123"/>
    </row>
    <row r="857" spans="1:30" ht="15.75" customHeight="1" x14ac:dyDescent="0.3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  <c r="AC857" s="123"/>
      <c r="AD857" s="123"/>
    </row>
    <row r="858" spans="1:30" ht="15.75" customHeight="1" x14ac:dyDescent="0.3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  <c r="AC858" s="123"/>
      <c r="AD858" s="123"/>
    </row>
    <row r="859" spans="1:30" ht="15.75" customHeight="1" x14ac:dyDescent="0.3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  <c r="AC859" s="123"/>
      <c r="AD859" s="123"/>
    </row>
    <row r="860" spans="1:30" ht="15.75" customHeight="1" x14ac:dyDescent="0.3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  <c r="AC860" s="123"/>
      <c r="AD860" s="123"/>
    </row>
    <row r="861" spans="1:30" ht="15.75" customHeight="1" x14ac:dyDescent="0.3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  <c r="AC861" s="123"/>
      <c r="AD861" s="123"/>
    </row>
    <row r="862" spans="1:30" ht="15.75" customHeight="1" x14ac:dyDescent="0.3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  <c r="AC862" s="123"/>
      <c r="AD862" s="123"/>
    </row>
    <row r="863" spans="1:30" ht="15.75" customHeight="1" x14ac:dyDescent="0.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  <c r="AC863" s="123"/>
      <c r="AD863" s="123"/>
    </row>
    <row r="864" spans="1:30" ht="15.75" customHeight="1" x14ac:dyDescent="0.3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  <c r="AC864" s="123"/>
      <c r="AD864" s="123"/>
    </row>
    <row r="865" spans="1:30" ht="15.75" customHeight="1" x14ac:dyDescent="0.3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  <c r="AC865" s="123"/>
      <c r="AD865" s="123"/>
    </row>
    <row r="866" spans="1:30" ht="15.75" customHeight="1" x14ac:dyDescent="0.3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3"/>
    </row>
    <row r="867" spans="1:30" ht="15.75" customHeight="1" x14ac:dyDescent="0.3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  <c r="AC867" s="123"/>
      <c r="AD867" s="123"/>
    </row>
    <row r="868" spans="1:30" ht="15.75" customHeight="1" x14ac:dyDescent="0.3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  <c r="AC868" s="123"/>
      <c r="AD868" s="123"/>
    </row>
    <row r="869" spans="1:30" ht="15.75" customHeight="1" x14ac:dyDescent="0.3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3"/>
    </row>
    <row r="870" spans="1:30" ht="15.75" customHeight="1" x14ac:dyDescent="0.3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  <c r="AC870" s="123"/>
      <c r="AD870" s="123"/>
    </row>
    <row r="871" spans="1:30" ht="15.75" customHeight="1" x14ac:dyDescent="0.3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  <c r="AC871" s="123"/>
      <c r="AD871" s="123"/>
    </row>
    <row r="872" spans="1:30" ht="15.75" customHeight="1" x14ac:dyDescent="0.3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3"/>
    </row>
    <row r="873" spans="1:30" ht="15.75" customHeight="1" x14ac:dyDescent="0.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  <c r="AC873" s="123"/>
      <c r="AD873" s="123"/>
    </row>
    <row r="874" spans="1:30" ht="15.75" customHeight="1" x14ac:dyDescent="0.3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  <c r="AC874" s="123"/>
      <c r="AD874" s="123"/>
    </row>
    <row r="875" spans="1:30" ht="15.75" customHeight="1" x14ac:dyDescent="0.3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3"/>
    </row>
    <row r="876" spans="1:30" ht="15.75" customHeight="1" x14ac:dyDescent="0.3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3"/>
    </row>
    <row r="877" spans="1:30" ht="15.75" customHeight="1" x14ac:dyDescent="0.3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  <c r="AC877" s="123"/>
      <c r="AD877" s="123"/>
    </row>
    <row r="878" spans="1:30" ht="15.75" customHeight="1" x14ac:dyDescent="0.3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3"/>
    </row>
    <row r="879" spans="1:30" ht="15.75" customHeight="1" x14ac:dyDescent="0.3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  <c r="AC879" s="123"/>
      <c r="AD879" s="123"/>
    </row>
    <row r="880" spans="1:30" ht="15.75" customHeight="1" x14ac:dyDescent="0.3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  <c r="AC880" s="123"/>
      <c r="AD880" s="123"/>
    </row>
    <row r="881" spans="1:30" ht="15.75" customHeight="1" x14ac:dyDescent="0.3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  <c r="AC881" s="123"/>
      <c r="AD881" s="123"/>
    </row>
    <row r="882" spans="1:30" ht="15.75" customHeight="1" x14ac:dyDescent="0.3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  <c r="AC882" s="123"/>
      <c r="AD882" s="123"/>
    </row>
    <row r="883" spans="1:30" ht="15.75" customHeight="1" x14ac:dyDescent="0.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  <c r="AC883" s="123"/>
      <c r="AD883" s="123"/>
    </row>
    <row r="884" spans="1:30" ht="15.75" customHeight="1" x14ac:dyDescent="0.3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  <c r="AC884" s="123"/>
      <c r="AD884" s="123"/>
    </row>
    <row r="885" spans="1:30" ht="15.75" customHeight="1" x14ac:dyDescent="0.3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  <c r="AC885" s="123"/>
      <c r="AD885" s="123"/>
    </row>
    <row r="886" spans="1:30" ht="15.75" customHeight="1" x14ac:dyDescent="0.3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  <c r="AC886" s="123"/>
      <c r="AD886" s="123"/>
    </row>
    <row r="887" spans="1:30" ht="15.75" customHeight="1" x14ac:dyDescent="0.3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3"/>
    </row>
    <row r="888" spans="1:30" ht="15.75" customHeight="1" x14ac:dyDescent="0.3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  <c r="AC888" s="123"/>
      <c r="AD888" s="123"/>
    </row>
    <row r="889" spans="1:30" ht="15.75" customHeight="1" x14ac:dyDescent="0.3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  <c r="AC889" s="123"/>
      <c r="AD889" s="123"/>
    </row>
    <row r="890" spans="1:30" ht="15.75" customHeight="1" x14ac:dyDescent="0.3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  <c r="AC890" s="123"/>
      <c r="AD890" s="123"/>
    </row>
    <row r="891" spans="1:30" ht="15.75" customHeight="1" x14ac:dyDescent="0.3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  <c r="AC891" s="123"/>
      <c r="AD891" s="123"/>
    </row>
    <row r="892" spans="1:30" ht="15.75" customHeight="1" x14ac:dyDescent="0.3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  <c r="AC892" s="123"/>
      <c r="AD892" s="123"/>
    </row>
    <row r="893" spans="1:30" ht="15.75" customHeight="1" x14ac:dyDescent="0.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  <c r="AC893" s="123"/>
      <c r="AD893" s="123"/>
    </row>
    <row r="894" spans="1:30" ht="15.75" customHeight="1" x14ac:dyDescent="0.3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  <c r="AC894" s="123"/>
      <c r="AD894" s="123"/>
    </row>
    <row r="895" spans="1:30" ht="15.75" customHeight="1" x14ac:dyDescent="0.3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  <c r="AC895" s="123"/>
      <c r="AD895" s="123"/>
    </row>
    <row r="896" spans="1:30" ht="15.75" customHeight="1" x14ac:dyDescent="0.3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3"/>
    </row>
    <row r="897" spans="1:30" ht="15.75" customHeight="1" x14ac:dyDescent="0.3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  <c r="AC897" s="123"/>
      <c r="AD897" s="123"/>
    </row>
    <row r="898" spans="1:30" ht="15.75" customHeight="1" x14ac:dyDescent="0.3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  <c r="AC898" s="123"/>
      <c r="AD898" s="123"/>
    </row>
    <row r="899" spans="1:30" ht="15.75" customHeight="1" x14ac:dyDescent="0.3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  <c r="AC899" s="123"/>
      <c r="AD899" s="123"/>
    </row>
    <row r="900" spans="1:30" ht="15.75" customHeight="1" x14ac:dyDescent="0.3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  <c r="AC900" s="123"/>
      <c r="AD900" s="123"/>
    </row>
    <row r="901" spans="1:30" ht="15.75" customHeight="1" x14ac:dyDescent="0.3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  <c r="AC901" s="123"/>
      <c r="AD901" s="123"/>
    </row>
    <row r="902" spans="1:30" ht="15.75" customHeight="1" x14ac:dyDescent="0.3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  <c r="AC902" s="123"/>
      <c r="AD902" s="123"/>
    </row>
    <row r="903" spans="1:30" ht="15.75" customHeight="1" x14ac:dyDescent="0.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3"/>
    </row>
    <row r="904" spans="1:30" ht="15.75" customHeight="1" x14ac:dyDescent="0.3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  <c r="AC904" s="123"/>
      <c r="AD904" s="123"/>
    </row>
    <row r="905" spans="1:30" ht="15.75" customHeight="1" x14ac:dyDescent="0.3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  <c r="AC905" s="123"/>
      <c r="AD905" s="123"/>
    </row>
    <row r="906" spans="1:30" ht="15.75" customHeight="1" x14ac:dyDescent="0.3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  <c r="AC906" s="123"/>
      <c r="AD906" s="123"/>
    </row>
    <row r="907" spans="1:30" ht="15.75" customHeight="1" x14ac:dyDescent="0.3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  <c r="AC907" s="123"/>
      <c r="AD907" s="123"/>
    </row>
    <row r="908" spans="1:30" ht="15.75" customHeight="1" x14ac:dyDescent="0.3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  <c r="AC908" s="123"/>
      <c r="AD908" s="123"/>
    </row>
    <row r="909" spans="1:30" ht="15.75" customHeight="1" x14ac:dyDescent="0.3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  <c r="AC909" s="123"/>
      <c r="AD909" s="123"/>
    </row>
    <row r="910" spans="1:30" ht="15.75" customHeight="1" x14ac:dyDescent="0.3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  <c r="AC910" s="123"/>
      <c r="AD910" s="123"/>
    </row>
    <row r="911" spans="1:30" ht="15.75" customHeight="1" x14ac:dyDescent="0.3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  <c r="AC911" s="123"/>
      <c r="AD911" s="123"/>
    </row>
    <row r="912" spans="1:30" ht="15.75" customHeight="1" x14ac:dyDescent="0.3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  <c r="AC912" s="123"/>
      <c r="AD912" s="123"/>
    </row>
    <row r="913" spans="1:30" ht="15.75" customHeight="1" x14ac:dyDescent="0.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  <c r="AC913" s="123"/>
      <c r="AD913" s="123"/>
    </row>
    <row r="914" spans="1:30" ht="15.75" customHeight="1" x14ac:dyDescent="0.3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  <c r="AC914" s="123"/>
      <c r="AD914" s="123"/>
    </row>
    <row r="915" spans="1:30" ht="15.75" customHeight="1" x14ac:dyDescent="0.3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  <c r="AC915" s="123"/>
      <c r="AD915" s="123"/>
    </row>
    <row r="916" spans="1:30" ht="15.75" customHeight="1" x14ac:dyDescent="0.3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  <c r="AC916" s="123"/>
      <c r="AD916" s="123"/>
    </row>
    <row r="917" spans="1:30" ht="15.75" customHeight="1" x14ac:dyDescent="0.3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3"/>
    </row>
    <row r="918" spans="1:30" ht="15.75" customHeight="1" x14ac:dyDescent="0.3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  <c r="AC918" s="123"/>
      <c r="AD918" s="123"/>
    </row>
    <row r="919" spans="1:30" ht="15.75" customHeight="1" x14ac:dyDescent="0.3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  <c r="AC919" s="123"/>
      <c r="AD919" s="123"/>
    </row>
    <row r="920" spans="1:30" ht="15.75" customHeight="1" x14ac:dyDescent="0.3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3"/>
    </row>
    <row r="921" spans="1:30" ht="15.75" customHeight="1" x14ac:dyDescent="0.3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3"/>
    </row>
    <row r="922" spans="1:30" ht="15.75" customHeight="1" x14ac:dyDescent="0.3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3"/>
    </row>
    <row r="923" spans="1:30" ht="15.75" customHeight="1" x14ac:dyDescent="0.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</row>
    <row r="924" spans="1:30" ht="15.75" customHeight="1" x14ac:dyDescent="0.3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3"/>
    </row>
    <row r="925" spans="1:30" ht="15.75" customHeight="1" x14ac:dyDescent="0.3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  <c r="AC925" s="123"/>
      <c r="AD925" s="123"/>
    </row>
    <row r="926" spans="1:30" ht="15.75" customHeight="1" x14ac:dyDescent="0.3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3"/>
    </row>
    <row r="927" spans="1:30" ht="15.75" customHeight="1" x14ac:dyDescent="0.3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  <c r="AC927" s="123"/>
      <c r="AD927" s="123"/>
    </row>
    <row r="928" spans="1:30" ht="15.75" customHeight="1" x14ac:dyDescent="0.3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  <c r="AC928" s="123"/>
      <c r="AD928" s="123"/>
    </row>
    <row r="929" spans="1:30" ht="15.75" customHeight="1" x14ac:dyDescent="0.3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  <c r="AC929" s="123"/>
      <c r="AD929" s="123"/>
    </row>
    <row r="930" spans="1:30" ht="15.75" customHeight="1" x14ac:dyDescent="0.3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  <c r="AC930" s="123"/>
      <c r="AD930" s="123"/>
    </row>
    <row r="931" spans="1:30" ht="15.75" customHeight="1" x14ac:dyDescent="0.3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  <c r="AC931" s="123"/>
      <c r="AD931" s="123"/>
    </row>
    <row r="932" spans="1:30" ht="15.75" customHeight="1" x14ac:dyDescent="0.3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3"/>
    </row>
    <row r="933" spans="1:30" ht="15.75" customHeight="1" x14ac:dyDescent="0.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  <c r="AC933" s="123"/>
      <c r="AD933" s="123"/>
    </row>
    <row r="934" spans="1:30" ht="15.75" customHeight="1" x14ac:dyDescent="0.3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  <c r="AC934" s="123"/>
      <c r="AD934" s="123"/>
    </row>
    <row r="935" spans="1:30" ht="15.75" customHeight="1" x14ac:dyDescent="0.3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  <c r="AC935" s="123"/>
      <c r="AD935" s="123"/>
    </row>
    <row r="936" spans="1:30" ht="15.75" customHeight="1" x14ac:dyDescent="0.3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  <c r="AC936" s="123"/>
      <c r="AD936" s="123"/>
    </row>
    <row r="937" spans="1:30" ht="15.75" customHeight="1" x14ac:dyDescent="0.3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  <c r="AC937" s="123"/>
      <c r="AD937" s="123"/>
    </row>
    <row r="938" spans="1:30" ht="15.75" customHeight="1" x14ac:dyDescent="0.3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3"/>
    </row>
    <row r="939" spans="1:30" ht="15.75" customHeight="1" x14ac:dyDescent="0.3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  <c r="AC939" s="123"/>
      <c r="AD939" s="123"/>
    </row>
    <row r="940" spans="1:30" ht="15.75" customHeight="1" x14ac:dyDescent="0.3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  <c r="AC940" s="123"/>
      <c r="AD940" s="123"/>
    </row>
    <row r="941" spans="1:30" ht="15.75" customHeight="1" x14ac:dyDescent="0.3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  <c r="AC941" s="123"/>
      <c r="AD941" s="123"/>
    </row>
    <row r="942" spans="1:30" ht="15.75" customHeight="1" x14ac:dyDescent="0.3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  <c r="AC942" s="123"/>
      <c r="AD942" s="123"/>
    </row>
    <row r="943" spans="1:30" ht="15.75" customHeight="1" x14ac:dyDescent="0.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  <c r="AC943" s="123"/>
      <c r="AD943" s="123"/>
    </row>
    <row r="944" spans="1:30" ht="15.75" customHeight="1" x14ac:dyDescent="0.3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  <c r="AC944" s="123"/>
      <c r="AD944" s="123"/>
    </row>
    <row r="945" spans="1:30" ht="15.75" customHeight="1" x14ac:dyDescent="0.3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  <c r="AC945" s="123"/>
      <c r="AD945" s="123"/>
    </row>
    <row r="946" spans="1:30" ht="15.75" customHeight="1" x14ac:dyDescent="0.3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  <c r="AC946" s="123"/>
      <c r="AD946" s="123"/>
    </row>
    <row r="947" spans="1:30" ht="15.75" customHeight="1" x14ac:dyDescent="0.3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3"/>
    </row>
    <row r="948" spans="1:30" ht="15.75" customHeight="1" x14ac:dyDescent="0.3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  <c r="AC948" s="123"/>
      <c r="AD948" s="123"/>
    </row>
    <row r="949" spans="1:30" ht="15.75" customHeight="1" x14ac:dyDescent="0.3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  <c r="AC949" s="123"/>
      <c r="AD949" s="123"/>
    </row>
    <row r="950" spans="1:30" ht="15.75" customHeight="1" x14ac:dyDescent="0.3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  <c r="AC950" s="123"/>
      <c r="AD950" s="123"/>
    </row>
    <row r="951" spans="1:30" ht="15.75" customHeight="1" x14ac:dyDescent="0.3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3"/>
    </row>
    <row r="952" spans="1:30" ht="15.75" customHeight="1" x14ac:dyDescent="0.3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  <c r="AC952" s="123"/>
      <c r="AD952" s="123"/>
    </row>
    <row r="953" spans="1:30" ht="15.75" customHeight="1" x14ac:dyDescent="0.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3"/>
    </row>
    <row r="954" spans="1:30" ht="15.75" customHeight="1" x14ac:dyDescent="0.3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  <c r="AC954" s="123"/>
      <c r="AD954" s="123"/>
    </row>
    <row r="955" spans="1:30" ht="15.75" customHeight="1" x14ac:dyDescent="0.3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  <c r="AC955" s="123"/>
      <c r="AD955" s="123"/>
    </row>
    <row r="956" spans="1:30" ht="15.75" customHeight="1" x14ac:dyDescent="0.3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3"/>
    </row>
    <row r="957" spans="1:30" ht="15.75" customHeight="1" x14ac:dyDescent="0.3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  <c r="AC957" s="123"/>
      <c r="AD957" s="123"/>
    </row>
    <row r="958" spans="1:30" ht="15.75" customHeight="1" x14ac:dyDescent="0.3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  <c r="AC958" s="123"/>
      <c r="AD958" s="123"/>
    </row>
    <row r="959" spans="1:30" ht="15.75" customHeight="1" x14ac:dyDescent="0.3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3"/>
    </row>
    <row r="960" spans="1:30" ht="15.75" customHeight="1" x14ac:dyDescent="0.3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  <c r="AC960" s="123"/>
      <c r="AD960" s="123"/>
    </row>
    <row r="961" spans="1:30" ht="15.75" customHeight="1" x14ac:dyDescent="0.3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  <c r="AC961" s="123"/>
      <c r="AD961" s="123"/>
    </row>
    <row r="962" spans="1:30" ht="15.75" customHeight="1" x14ac:dyDescent="0.3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  <c r="AC962" s="123"/>
      <c r="AD962" s="123"/>
    </row>
    <row r="963" spans="1:30" ht="15.75" customHeight="1" x14ac:dyDescent="0.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3"/>
    </row>
    <row r="964" spans="1:30" ht="15.75" customHeight="1" x14ac:dyDescent="0.3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3"/>
    </row>
    <row r="965" spans="1:30" ht="15.75" customHeight="1" x14ac:dyDescent="0.3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</row>
    <row r="966" spans="1:30" ht="15.75" customHeight="1" x14ac:dyDescent="0.3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3"/>
    </row>
    <row r="967" spans="1:30" ht="15.75" customHeight="1" x14ac:dyDescent="0.3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3"/>
    </row>
    <row r="968" spans="1:30" ht="15.75" customHeight="1" x14ac:dyDescent="0.3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</row>
    <row r="969" spans="1:30" ht="15.75" customHeight="1" x14ac:dyDescent="0.3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3"/>
    </row>
    <row r="970" spans="1:30" ht="15.75" customHeight="1" x14ac:dyDescent="0.3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3"/>
    </row>
    <row r="971" spans="1:30" ht="15.75" customHeight="1" x14ac:dyDescent="0.3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</row>
    <row r="972" spans="1:30" ht="15.75" customHeight="1" x14ac:dyDescent="0.3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  <c r="AC972" s="123"/>
      <c r="AD972" s="123"/>
    </row>
    <row r="973" spans="1:30" ht="15.75" customHeight="1" x14ac:dyDescent="0.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3"/>
    </row>
    <row r="974" spans="1:30" ht="15.75" customHeight="1" x14ac:dyDescent="0.3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3"/>
    </row>
    <row r="975" spans="1:30" ht="15.75" customHeight="1" x14ac:dyDescent="0.3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3"/>
    </row>
    <row r="976" spans="1:30" ht="15.75" customHeight="1" x14ac:dyDescent="0.3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3"/>
    </row>
    <row r="977" spans="1:30" ht="15.75" customHeight="1" x14ac:dyDescent="0.3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3"/>
    </row>
    <row r="978" spans="1:30" ht="15.75" customHeight="1" x14ac:dyDescent="0.3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3"/>
    </row>
    <row r="979" spans="1:30" ht="15.75" customHeight="1" x14ac:dyDescent="0.3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3"/>
    </row>
    <row r="980" spans="1:30" ht="15.75" customHeight="1" x14ac:dyDescent="0.3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</row>
    <row r="981" spans="1:30" ht="15.75" customHeight="1" x14ac:dyDescent="0.3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3"/>
    </row>
    <row r="982" spans="1:30" ht="15.75" customHeight="1" x14ac:dyDescent="0.3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3"/>
    </row>
    <row r="983" spans="1:30" ht="15.75" customHeight="1" x14ac:dyDescent="0.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</row>
    <row r="984" spans="1:30" ht="15.75" customHeight="1" x14ac:dyDescent="0.3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3"/>
    </row>
    <row r="985" spans="1:30" ht="15.75" customHeight="1" x14ac:dyDescent="0.3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3"/>
    </row>
    <row r="986" spans="1:30" ht="15.75" customHeight="1" x14ac:dyDescent="0.3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3"/>
    </row>
    <row r="987" spans="1:30" ht="15.75" customHeight="1" x14ac:dyDescent="0.3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3"/>
    </row>
    <row r="988" spans="1:30" ht="15.75" customHeight="1" x14ac:dyDescent="0.3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  <c r="AC988" s="123"/>
      <c r="AD988" s="123"/>
    </row>
    <row r="989" spans="1:30" ht="15.75" customHeight="1" x14ac:dyDescent="0.3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  <c r="AC989" s="123"/>
      <c r="AD989" s="123"/>
    </row>
    <row r="990" spans="1:30" ht="15.75" customHeight="1" x14ac:dyDescent="0.3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  <c r="AC990" s="123"/>
      <c r="AD990" s="123"/>
    </row>
    <row r="991" spans="1:30" ht="15.75" customHeight="1" x14ac:dyDescent="0.3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  <c r="AC991" s="123"/>
      <c r="AD991" s="123"/>
    </row>
    <row r="992" spans="1:30" ht="15.75" customHeight="1" x14ac:dyDescent="0.3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  <c r="AC992" s="123"/>
      <c r="AD992" s="123"/>
    </row>
    <row r="993" spans="1:30" ht="15.75" customHeight="1" x14ac:dyDescent="0.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  <c r="AC993" s="123"/>
      <c r="AD993" s="123"/>
    </row>
    <row r="994" spans="1:30" ht="15.75" customHeight="1" x14ac:dyDescent="0.3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  <c r="AC994" s="123"/>
      <c r="AD994" s="123"/>
    </row>
    <row r="995" spans="1:30" ht="15.75" customHeight="1" x14ac:dyDescent="0.3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3"/>
    </row>
    <row r="996" spans="1:30" ht="15.75" customHeight="1" x14ac:dyDescent="0.3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  <c r="AC996" s="123"/>
      <c r="AD996" s="123"/>
    </row>
    <row r="997" spans="1:30" ht="15.75" customHeight="1" x14ac:dyDescent="0.3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3"/>
    </row>
    <row r="998" spans="1:30" ht="15.75" customHeight="1" x14ac:dyDescent="0.3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  <c r="AC998" s="123"/>
      <c r="AD998" s="123"/>
    </row>
    <row r="999" spans="1:30" ht="15.75" customHeight="1" x14ac:dyDescent="0.3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  <c r="AB999" s="123"/>
      <c r="AC999" s="123"/>
      <c r="AD999" s="123"/>
    </row>
    <row r="1000" spans="1:30" ht="15.75" customHeight="1" x14ac:dyDescent="0.3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  <c r="AB1000" s="123"/>
      <c r="AC1000" s="123"/>
      <c r="AD1000" s="123"/>
    </row>
  </sheetData>
  <autoFilter ref="A1:K41" xr:uid="{00000000-0009-0000-0000-00000B000000}"/>
  <mergeCells count="3">
    <mergeCell ref="O1:S1"/>
    <mergeCell ref="O8:S8"/>
    <mergeCell ref="O15:S1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3:E43"/>
  <sheetViews>
    <sheetView topLeftCell="A25" workbookViewId="0">
      <selection activeCell="D19" sqref="D19"/>
    </sheetView>
  </sheetViews>
  <sheetFormatPr defaultRowHeight="14.4" x14ac:dyDescent="0.3"/>
  <cols>
    <col min="1" max="1" width="17.21875" bestFit="1" customWidth="1"/>
    <col min="2" max="2" width="40.33203125" bestFit="1" customWidth="1"/>
    <col min="4" max="4" width="17.21875" bestFit="1" customWidth="1"/>
    <col min="5" max="5" width="40.33203125" bestFit="1" customWidth="1"/>
  </cols>
  <sheetData>
    <row r="3" spans="1:5" x14ac:dyDescent="0.3">
      <c r="A3" s="143" t="s">
        <v>1012</v>
      </c>
      <c r="B3" t="s">
        <v>1013</v>
      </c>
      <c r="D3" s="143" t="s">
        <v>1012</v>
      </c>
      <c r="E3" t="s">
        <v>1013</v>
      </c>
    </row>
    <row r="4" spans="1:5" x14ac:dyDescent="0.3">
      <c r="A4" s="146" t="s">
        <v>199</v>
      </c>
      <c r="B4" s="148">
        <v>115.5925925925926</v>
      </c>
      <c r="D4" s="146" t="s">
        <v>135</v>
      </c>
      <c r="E4">
        <v>46.376955161626697</v>
      </c>
    </row>
    <row r="5" spans="1:5" x14ac:dyDescent="0.3">
      <c r="A5" s="147" t="s">
        <v>703</v>
      </c>
      <c r="B5" s="148">
        <v>139.44444444444446</v>
      </c>
      <c r="D5" s="147" t="s">
        <v>703</v>
      </c>
      <c r="E5">
        <v>49.159374999999997</v>
      </c>
    </row>
    <row r="6" spans="1:5" x14ac:dyDescent="0.3">
      <c r="A6" s="147" t="s">
        <v>799</v>
      </c>
      <c r="B6" s="148">
        <v>96.555555555555557</v>
      </c>
      <c r="D6" s="147" t="s">
        <v>799</v>
      </c>
      <c r="E6">
        <v>44.435937500000001</v>
      </c>
    </row>
    <row r="7" spans="1:5" x14ac:dyDescent="0.3">
      <c r="A7" s="147" t="s">
        <v>822</v>
      </c>
      <c r="B7" s="148">
        <v>110.77777777777777</v>
      </c>
      <c r="D7" s="147" t="s">
        <v>822</v>
      </c>
      <c r="E7">
        <v>45.532915360501569</v>
      </c>
    </row>
    <row r="8" spans="1:5" x14ac:dyDescent="0.3">
      <c r="A8" s="146" t="s">
        <v>319</v>
      </c>
      <c r="B8" s="148">
        <v>76.942307692307693</v>
      </c>
      <c r="D8" s="146" t="s">
        <v>295</v>
      </c>
      <c r="E8">
        <v>120</v>
      </c>
    </row>
    <row r="9" spans="1:5" x14ac:dyDescent="0.3">
      <c r="A9" s="147" t="s">
        <v>703</v>
      </c>
      <c r="B9" s="148">
        <v>80.84615384615384</v>
      </c>
      <c r="D9" s="147" t="s">
        <v>703</v>
      </c>
      <c r="E9">
        <v>120</v>
      </c>
    </row>
    <row r="10" spans="1:5" x14ac:dyDescent="0.3">
      <c r="A10" s="147" t="s">
        <v>799</v>
      </c>
      <c r="B10" s="148">
        <v>69.788461538461533</v>
      </c>
      <c r="D10" s="147" t="s">
        <v>799</v>
      </c>
      <c r="E10">
        <v>120</v>
      </c>
    </row>
    <row r="11" spans="1:5" x14ac:dyDescent="0.3">
      <c r="A11" s="147" t="s">
        <v>822</v>
      </c>
      <c r="B11" s="148">
        <v>80.192307692307693</v>
      </c>
      <c r="D11" s="147" t="s">
        <v>822</v>
      </c>
      <c r="E11">
        <v>120</v>
      </c>
    </row>
    <row r="12" spans="1:5" x14ac:dyDescent="0.3">
      <c r="A12" s="146" t="s">
        <v>193</v>
      </c>
      <c r="B12" s="148">
        <v>54.166666666666664</v>
      </c>
      <c r="D12" s="146" t="s">
        <v>1011</v>
      </c>
      <c r="E12">
        <v>68</v>
      </c>
    </row>
    <row r="13" spans="1:5" x14ac:dyDescent="0.3">
      <c r="A13" s="147" t="s">
        <v>703</v>
      </c>
      <c r="B13" s="148">
        <v>55.9</v>
      </c>
      <c r="D13" s="147" t="s">
        <v>822</v>
      </c>
      <c r="E13">
        <v>68</v>
      </c>
    </row>
    <row r="14" spans="1:5" x14ac:dyDescent="0.3">
      <c r="A14" s="147" t="s">
        <v>799</v>
      </c>
      <c r="B14" s="148">
        <v>51.8</v>
      </c>
      <c r="D14" s="147" t="s">
        <v>1011</v>
      </c>
    </row>
    <row r="15" spans="1:5" x14ac:dyDescent="0.3">
      <c r="A15" s="147" t="s">
        <v>822</v>
      </c>
      <c r="B15" s="148">
        <v>54.8</v>
      </c>
      <c r="D15" s="146" t="s">
        <v>1009</v>
      </c>
      <c r="E15">
        <v>46.628764278296991</v>
      </c>
    </row>
    <row r="16" spans="1:5" x14ac:dyDescent="0.3">
      <c r="A16" s="146" t="s">
        <v>154</v>
      </c>
      <c r="B16" s="148">
        <v>43.515815085158152</v>
      </c>
    </row>
    <row r="17" spans="1:2" x14ac:dyDescent="0.3">
      <c r="A17" s="147" t="s">
        <v>703</v>
      </c>
      <c r="B17" s="148">
        <v>45.10948905109489</v>
      </c>
    </row>
    <row r="18" spans="1:2" x14ac:dyDescent="0.3">
      <c r="A18" s="147" t="s">
        <v>799</v>
      </c>
      <c r="B18" s="148">
        <v>43.773722627737229</v>
      </c>
    </row>
    <row r="19" spans="1:2" x14ac:dyDescent="0.3">
      <c r="A19" s="147" t="s">
        <v>822</v>
      </c>
      <c r="B19" s="148">
        <v>41.664233576642339</v>
      </c>
    </row>
    <row r="20" spans="1:2" x14ac:dyDescent="0.3">
      <c r="A20" s="146" t="s">
        <v>134</v>
      </c>
      <c r="B20" s="148">
        <v>33.717948717948715</v>
      </c>
    </row>
    <row r="21" spans="1:2" x14ac:dyDescent="0.3">
      <c r="A21" s="147" t="s">
        <v>703</v>
      </c>
      <c r="B21" s="148">
        <v>34.615384615384613</v>
      </c>
    </row>
    <row r="22" spans="1:2" x14ac:dyDescent="0.3">
      <c r="A22" s="147" t="s">
        <v>799</v>
      </c>
      <c r="B22" s="148">
        <v>32.861538461538458</v>
      </c>
    </row>
    <row r="23" spans="1:2" x14ac:dyDescent="0.3">
      <c r="A23" s="147" t="s">
        <v>822</v>
      </c>
      <c r="B23" s="148">
        <v>33.676923076923075</v>
      </c>
    </row>
    <row r="24" spans="1:2" x14ac:dyDescent="0.3">
      <c r="A24" s="146" t="s">
        <v>1009</v>
      </c>
      <c r="B24" s="148">
        <v>46.628764278296991</v>
      </c>
    </row>
    <row r="26" spans="1:2" x14ac:dyDescent="0.3">
      <c r="A26" s="143" t="s">
        <v>1012</v>
      </c>
      <c r="B26" t="s">
        <v>1013</v>
      </c>
    </row>
    <row r="27" spans="1:2" x14ac:dyDescent="0.3">
      <c r="A27" s="146">
        <v>0</v>
      </c>
      <c r="B27" s="148">
        <v>48.602564102564102</v>
      </c>
    </row>
    <row r="28" spans="1:2" x14ac:dyDescent="0.3">
      <c r="A28" s="147" t="s">
        <v>703</v>
      </c>
      <c r="B28" s="148">
        <v>58.07692307692308</v>
      </c>
    </row>
    <row r="29" spans="1:2" x14ac:dyDescent="0.3">
      <c r="A29" s="147" t="s">
        <v>799</v>
      </c>
      <c r="B29" s="148">
        <v>42.346153846153847</v>
      </c>
    </row>
    <row r="30" spans="1:2" x14ac:dyDescent="0.3">
      <c r="A30" s="147" t="s">
        <v>822</v>
      </c>
      <c r="B30" s="148">
        <v>45.384615384615387</v>
      </c>
    </row>
    <row r="31" spans="1:2" x14ac:dyDescent="0.3">
      <c r="A31" s="146" t="s">
        <v>286</v>
      </c>
      <c r="B31" s="148">
        <v>82</v>
      </c>
    </row>
    <row r="32" spans="1:2" x14ac:dyDescent="0.3">
      <c r="A32" s="147" t="s">
        <v>703</v>
      </c>
      <c r="B32" s="148">
        <v>88</v>
      </c>
    </row>
    <row r="33" spans="1:2" x14ac:dyDescent="0.3">
      <c r="A33" s="147" t="s">
        <v>799</v>
      </c>
      <c r="B33" s="148">
        <v>63.8</v>
      </c>
    </row>
    <row r="34" spans="1:2" x14ac:dyDescent="0.3">
      <c r="A34" s="147" t="s">
        <v>822</v>
      </c>
      <c r="B34" s="148">
        <v>94.2</v>
      </c>
    </row>
    <row r="35" spans="1:2" x14ac:dyDescent="0.3">
      <c r="A35" s="146" t="s">
        <v>167</v>
      </c>
      <c r="B35" s="148">
        <v>71.361111111111114</v>
      </c>
    </row>
    <row r="36" spans="1:2" x14ac:dyDescent="0.3">
      <c r="A36" s="147" t="s">
        <v>703</v>
      </c>
      <c r="B36" s="148">
        <v>80.5</v>
      </c>
    </row>
    <row r="37" spans="1:2" x14ac:dyDescent="0.3">
      <c r="A37" s="147" t="s">
        <v>799</v>
      </c>
      <c r="B37" s="148">
        <v>60.833333333333336</v>
      </c>
    </row>
    <row r="38" spans="1:2" x14ac:dyDescent="0.3">
      <c r="A38" s="147" t="s">
        <v>822</v>
      </c>
      <c r="B38" s="148">
        <v>72.75</v>
      </c>
    </row>
    <row r="39" spans="1:2" x14ac:dyDescent="0.3">
      <c r="A39" s="146" t="s">
        <v>136</v>
      </c>
      <c r="B39" s="148">
        <v>44.912943871706759</v>
      </c>
    </row>
    <row r="40" spans="1:2" x14ac:dyDescent="0.3">
      <c r="A40" s="147" t="s">
        <v>703</v>
      </c>
      <c r="B40" s="148">
        <v>47.044673539518904</v>
      </c>
    </row>
    <row r="41" spans="1:2" x14ac:dyDescent="0.3">
      <c r="A41" s="147" t="s">
        <v>799</v>
      </c>
      <c r="B41" s="148">
        <v>43.780068728522338</v>
      </c>
    </row>
    <row r="42" spans="1:2" x14ac:dyDescent="0.3">
      <c r="A42" s="147" t="s">
        <v>822</v>
      </c>
      <c r="B42" s="148">
        <v>43.914089347079035</v>
      </c>
    </row>
    <row r="43" spans="1:2" x14ac:dyDescent="0.3">
      <c r="A43" s="146" t="s">
        <v>1009</v>
      </c>
      <c r="B43" s="148">
        <v>46.628764278296991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Z1522"/>
  <sheetViews>
    <sheetView workbookViewId="0">
      <selection activeCell="F970" sqref="F970"/>
    </sheetView>
  </sheetViews>
  <sheetFormatPr defaultColWidth="14.44140625" defaultRowHeight="15" customHeight="1" x14ac:dyDescent="0.3"/>
  <cols>
    <col min="1" max="1" width="47.6640625" customWidth="1"/>
    <col min="2" max="2" width="10.5546875" customWidth="1"/>
    <col min="3" max="3" width="8.6640625" customWidth="1"/>
    <col min="4" max="4" width="10.6640625" customWidth="1"/>
    <col min="5" max="6" width="11.109375" customWidth="1"/>
    <col min="7" max="7" width="8.88671875" customWidth="1"/>
    <col min="8" max="8" width="12.109375" customWidth="1"/>
    <col min="9" max="9" width="11" customWidth="1"/>
    <col min="10" max="10" width="7.5546875" customWidth="1"/>
    <col min="11" max="12" width="21" customWidth="1"/>
    <col min="13" max="14" width="18.88671875" customWidth="1"/>
    <col min="15" max="15" width="13.5546875" customWidth="1"/>
    <col min="16" max="26" width="8.6640625" customWidth="1"/>
  </cols>
  <sheetData>
    <row r="1" spans="1:26" ht="43.2" x14ac:dyDescent="0.3">
      <c r="A1" s="118" t="s">
        <v>28</v>
      </c>
      <c r="B1" s="118" t="s">
        <v>983</v>
      </c>
      <c r="C1" s="118" t="s">
        <v>984</v>
      </c>
      <c r="D1" s="118" t="s">
        <v>959</v>
      </c>
      <c r="E1" s="118" t="s">
        <v>100</v>
      </c>
      <c r="F1" s="118" t="s">
        <v>985</v>
      </c>
      <c r="G1" s="118" t="s">
        <v>986</v>
      </c>
      <c r="H1" s="118" t="s">
        <v>112</v>
      </c>
      <c r="I1" s="118" t="s">
        <v>113</v>
      </c>
      <c r="J1" s="118" t="s">
        <v>987</v>
      </c>
      <c r="K1" s="118" t="s">
        <v>61</v>
      </c>
      <c r="L1" s="118" t="s">
        <v>68</v>
      </c>
      <c r="M1" s="118" t="s">
        <v>988</v>
      </c>
      <c r="N1" s="118" t="s">
        <v>989</v>
      </c>
      <c r="O1" s="118" t="s">
        <v>990</v>
      </c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14.4" hidden="1" x14ac:dyDescent="0.3">
      <c r="A2" s="127" t="str">
        <f>Simulações!F2</f>
        <v>Avenida Beira-Mar, 1577</v>
      </c>
      <c r="B2" s="117" t="str">
        <f>Simulações!DL2</f>
        <v>Sim</v>
      </c>
      <c r="C2" s="128">
        <f>Simulações!M2</f>
        <v>99</v>
      </c>
      <c r="D2" s="117" t="str">
        <f>Simulações!I2</f>
        <v>C1</v>
      </c>
      <c r="E2" s="117" t="str">
        <f>Simulações!CJ2</f>
        <v>LEDSTAR</v>
      </c>
      <c r="F2" s="117" t="str">
        <f>Simulações!CK2</f>
        <v xml:space="preserve"> SL VT 9.1 120W</v>
      </c>
      <c r="G2" s="117">
        <f>Simulações!CP2</f>
        <v>120</v>
      </c>
      <c r="H2" s="117" t="str">
        <f>Simulações!CV2</f>
        <v>Médio II</v>
      </c>
      <c r="I2" s="117" t="str">
        <f>IF(Simulações!CW2="","",Simulações!CW2)</f>
        <v/>
      </c>
      <c r="J2" s="117" t="str">
        <f>IF(Simulações!CZ2="","",Simulações!CZ2)</f>
        <v/>
      </c>
      <c r="K2" s="120">
        <f>Simulações!AN2</f>
        <v>2</v>
      </c>
      <c r="L2" s="120">
        <f>Simulações!AU2</f>
        <v>0</v>
      </c>
      <c r="M2" s="117" t="str">
        <f>IF(Simulações!DA2="","",Simulações!DA2)</f>
        <v/>
      </c>
      <c r="N2" s="117" t="str">
        <f>IF(Simulações!DB2="","",Simulações!DB2)</f>
        <v/>
      </c>
      <c r="O2" s="117">
        <v>1</v>
      </c>
    </row>
    <row r="3" spans="1:26" ht="14.4" hidden="1" x14ac:dyDescent="0.3">
      <c r="A3" s="127" t="str">
        <f>Simulações!F3</f>
        <v>Avenida Beira-Mar, 1577</v>
      </c>
      <c r="B3" s="117" t="str">
        <f>Simulações!DL3</f>
        <v>Sim</v>
      </c>
      <c r="C3" s="128">
        <f>Simulações!M3</f>
        <v>99</v>
      </c>
      <c r="D3" s="117" t="str">
        <f>Simulações!I3</f>
        <v>C1</v>
      </c>
      <c r="E3" s="117" t="str">
        <f>Simulações!CJ3</f>
        <v>SX LIGHTING</v>
      </c>
      <c r="F3" s="117" t="str">
        <f>Simulações!CK3</f>
        <v>SX-INLPP120HF</v>
      </c>
      <c r="G3" s="117">
        <f>Simulações!CP3</f>
        <v>120</v>
      </c>
      <c r="H3" s="117" t="str">
        <f>Simulações!CV3</f>
        <v>Médio II</v>
      </c>
      <c r="I3" s="117" t="str">
        <f>IF(Simulações!CW3="","",Simulações!CW3)</f>
        <v/>
      </c>
      <c r="J3" s="117" t="str">
        <f>IF(Simulações!CZ3="","",Simulações!CZ3)</f>
        <v/>
      </c>
      <c r="K3" s="120">
        <f>Simulações!AN3</f>
        <v>2</v>
      </c>
      <c r="L3" s="120">
        <f>Simulações!AU3</f>
        <v>0</v>
      </c>
      <c r="M3" s="117" t="str">
        <f>IF(Simulações!DA3="","",Simulações!DA3)</f>
        <v/>
      </c>
      <c r="N3" s="117" t="str">
        <f>IF(Simulações!DB3="","",Simulações!DB3)</f>
        <v/>
      </c>
      <c r="O3" s="117">
        <v>1</v>
      </c>
    </row>
    <row r="4" spans="1:26" ht="14.4" hidden="1" x14ac:dyDescent="0.3">
      <c r="A4" s="127" t="str">
        <f>Simulações!F4</f>
        <v>Avenida Beira-Mar, 1577</v>
      </c>
      <c r="B4" s="117" t="str">
        <f>Simulações!DL4</f>
        <v>Sim</v>
      </c>
      <c r="C4" s="128">
        <f>Simulações!M4</f>
        <v>99</v>
      </c>
      <c r="D4" s="117" t="str">
        <f>Simulações!I4</f>
        <v>C1</v>
      </c>
      <c r="E4" s="117" t="str">
        <f>Simulações!CJ4</f>
        <v>TECNOWATT</v>
      </c>
      <c r="F4" s="117" t="str">
        <f>Simulações!CK4</f>
        <v xml:space="preserve">SIGMAGPTLRRSMNDL120W_82IBBR
</v>
      </c>
      <c r="G4" s="117">
        <f>Simulações!CP4</f>
        <v>120</v>
      </c>
      <c r="H4" s="117" t="str">
        <f>Simulações!CV4</f>
        <v>Médio II</v>
      </c>
      <c r="I4" s="117" t="str">
        <f>IF(Simulações!CW4="","",Simulações!CW4)</f>
        <v>Longo II</v>
      </c>
      <c r="J4" s="117" t="str">
        <f>IF(Simulações!CZ4="","",Simulações!CZ4)</f>
        <v/>
      </c>
      <c r="K4" s="120">
        <f>Simulações!AN4</f>
        <v>2</v>
      </c>
      <c r="L4" s="120">
        <f>Simulações!AU4</f>
        <v>0</v>
      </c>
      <c r="M4" s="117" t="str">
        <f>IF(Simulações!DA4="","",Simulações!DA4)</f>
        <v/>
      </c>
      <c r="N4" s="117" t="str">
        <f>IF(Simulações!DB4="","",Simulações!DB4)</f>
        <v/>
      </c>
      <c r="O4" s="117">
        <v>1</v>
      </c>
    </row>
    <row r="5" spans="1:26" ht="14.4" hidden="1" x14ac:dyDescent="0.3">
      <c r="A5" s="127" t="str">
        <f>Simulações!F5</f>
        <v>Avenida Beira-Mar, 500 [Q]</v>
      </c>
      <c r="B5" s="117" t="str">
        <f>Simulações!DL5</f>
        <v>Sim</v>
      </c>
      <c r="C5" s="128">
        <f>Simulações!M5</f>
        <v>99</v>
      </c>
      <c r="D5" s="117" t="str">
        <f>Simulações!I5</f>
        <v>C1</v>
      </c>
      <c r="E5" s="117" t="str">
        <f>Simulações!CJ5</f>
        <v>LEDSTAR</v>
      </c>
      <c r="F5" s="117" t="str">
        <f>Simulações!CK5</f>
        <v xml:space="preserve"> SL VT 9.1 120W</v>
      </c>
      <c r="G5" s="117">
        <f>Simulações!CP5</f>
        <v>120</v>
      </c>
      <c r="H5" s="117" t="str">
        <f>Simulações!CV5</f>
        <v>Curto I</v>
      </c>
      <c r="I5" s="117" t="str">
        <f>IF(Simulações!CW5="","",Simulações!CW5)</f>
        <v>Longo II</v>
      </c>
      <c r="J5" s="117" t="str">
        <f>IF(Simulações!CZ5="","",Simulações!CZ5)</f>
        <v/>
      </c>
      <c r="K5" s="120">
        <f>Simulações!AN5</f>
        <v>3</v>
      </c>
      <c r="L5" s="120">
        <f>Simulações!AU5</f>
        <v>0</v>
      </c>
      <c r="M5" s="117" t="str">
        <f>IF(Simulações!DA5="","",Simulações!DA5)</f>
        <v/>
      </c>
      <c r="N5" s="117" t="str">
        <f>IF(Simulações!DB5="","",Simulações!DB5)</f>
        <v/>
      </c>
      <c r="O5" s="117">
        <v>1</v>
      </c>
    </row>
    <row r="6" spans="1:26" ht="14.4" hidden="1" x14ac:dyDescent="0.3">
      <c r="A6" s="127" t="str">
        <f>Simulações!F6</f>
        <v>Avenida Beira-Mar, 500 [Q]</v>
      </c>
      <c r="B6" s="117" t="str">
        <f>Simulações!DL6</f>
        <v>Sim</v>
      </c>
      <c r="C6" s="128">
        <f>Simulações!M6</f>
        <v>99</v>
      </c>
      <c r="D6" s="117" t="str">
        <f>Simulações!I6</f>
        <v>C1</v>
      </c>
      <c r="E6" s="117" t="str">
        <f>Simulações!CJ6</f>
        <v>SX LIGHTING</v>
      </c>
      <c r="F6" s="117" t="str">
        <f>Simulações!CK6</f>
        <v>SX-INLPP120HF</v>
      </c>
      <c r="G6" s="117">
        <f>Simulações!CP6</f>
        <v>120</v>
      </c>
      <c r="H6" s="117" t="str">
        <f>Simulações!CV6</f>
        <v>Curto I</v>
      </c>
      <c r="I6" s="117" t="str">
        <f>IF(Simulações!CW6="","",Simulações!CW6)</f>
        <v>Longo I</v>
      </c>
      <c r="J6" s="117" t="str">
        <f>IF(Simulações!CZ6="","",Simulações!CZ6)</f>
        <v/>
      </c>
      <c r="K6" s="120">
        <f>Simulações!AN6</f>
        <v>3</v>
      </c>
      <c r="L6" s="120">
        <f>Simulações!AU6</f>
        <v>0</v>
      </c>
      <c r="M6" s="117" t="str">
        <f>IF(Simulações!DA6="","",Simulações!DA6)</f>
        <v/>
      </c>
      <c r="N6" s="117" t="str">
        <f>IF(Simulações!DB6="","",Simulações!DB6)</f>
        <v/>
      </c>
      <c r="O6" s="117">
        <v>1</v>
      </c>
    </row>
    <row r="7" spans="1:26" ht="14.4" hidden="1" x14ac:dyDescent="0.3">
      <c r="A7" s="127" t="str">
        <f>Simulações!F7</f>
        <v>Avenida Beira-Mar, 500 [Q]</v>
      </c>
      <c r="B7" s="117" t="str">
        <f>Simulações!DL7</f>
        <v>Sim</v>
      </c>
      <c r="C7" s="128">
        <f>Simulações!M7</f>
        <v>99</v>
      </c>
      <c r="D7" s="117" t="str">
        <f>Simulações!I7</f>
        <v>C1</v>
      </c>
      <c r="E7" s="117" t="str">
        <f>Simulações!CJ7</f>
        <v>TECNOWATT</v>
      </c>
      <c r="F7" s="117" t="str">
        <f>Simulações!CK7</f>
        <v xml:space="preserve">SIGMAGPTLRRSMNDL120W_82IBBR
</v>
      </c>
      <c r="G7" s="117">
        <f>Simulações!CP7</f>
        <v>120</v>
      </c>
      <c r="H7" s="117" t="str">
        <f>Simulações!CV7</f>
        <v>Curto I</v>
      </c>
      <c r="I7" s="117" t="str">
        <f>IF(Simulações!CW7="","",Simulações!CW7)</f>
        <v>Longo II</v>
      </c>
      <c r="J7" s="117" t="str">
        <f>IF(Simulações!CZ7="","",Simulações!CZ7)</f>
        <v/>
      </c>
      <c r="K7" s="120">
        <f>Simulações!AN7</f>
        <v>3</v>
      </c>
      <c r="L7" s="120">
        <f>Simulações!AU7</f>
        <v>0</v>
      </c>
      <c r="M7" s="117" t="str">
        <f>IF(Simulações!DA7="","",Simulações!DA7)</f>
        <v/>
      </c>
      <c r="N7" s="117" t="str">
        <f>IF(Simulações!DB7="","",Simulações!DB7)</f>
        <v/>
      </c>
      <c r="O7" s="117">
        <v>1</v>
      </c>
    </row>
    <row r="8" spans="1:26" ht="14.4" hidden="1" x14ac:dyDescent="0.3">
      <c r="A8" s="137" t="str">
        <f>Simulações!F8</f>
        <v xml:space="preserve">Condominio Maritimo </v>
      </c>
      <c r="B8" s="138" t="str">
        <f>Simulações!DL8</f>
        <v>Não</v>
      </c>
      <c r="C8" s="139">
        <f>Simulações!M8</f>
        <v>50</v>
      </c>
      <c r="D8" s="138" t="str">
        <f>Simulações!I8</f>
        <v>C5</v>
      </c>
      <c r="E8" s="138" t="str">
        <f>Simulações!CJ8</f>
        <v>LEDSTAR</v>
      </c>
      <c r="F8" s="138" t="str">
        <f>Simulações!CK8</f>
        <v xml:space="preserve"> SL VT 9.1 28W</v>
      </c>
      <c r="G8" s="138">
        <f>Simulações!CP8</f>
        <v>28</v>
      </c>
      <c r="H8" s="138" t="str">
        <f>Simulações!CV8</f>
        <v>Médio II</v>
      </c>
      <c r="I8" s="138" t="str">
        <f>IF(Simulações!CW8="","",Simulações!CW8)</f>
        <v/>
      </c>
      <c r="J8" s="138" t="str">
        <f>IF(Simulações!CZ8="","",Simulações!CZ8)</f>
        <v/>
      </c>
      <c r="K8" s="140">
        <f>Simulações!AN8</f>
        <v>2</v>
      </c>
      <c r="L8" s="140">
        <f>Simulações!AU8</f>
        <v>0</v>
      </c>
      <c r="M8" s="138" t="str">
        <f>IF(Simulações!DA8="","",Simulações!DA8)</f>
        <v/>
      </c>
      <c r="N8" s="138" t="str">
        <f>IF(Simulações!DB8="","",Simulações!DB8)</f>
        <v/>
      </c>
      <c r="O8" s="138">
        <v>1</v>
      </c>
    </row>
    <row r="9" spans="1:26" ht="14.4" hidden="1" x14ac:dyDescent="0.3">
      <c r="A9" s="137" t="str">
        <f>Simulações!F9</f>
        <v xml:space="preserve">Condominio Maritimo </v>
      </c>
      <c r="B9" s="138" t="str">
        <f>Simulações!DL9</f>
        <v>Não</v>
      </c>
      <c r="C9" s="139">
        <f>Simulações!M9</f>
        <v>50</v>
      </c>
      <c r="D9" s="138" t="str">
        <f>Simulações!I9</f>
        <v>C5</v>
      </c>
      <c r="E9" s="138" t="str">
        <f>Simulações!CJ9</f>
        <v>SX LIGHTING</v>
      </c>
      <c r="F9" s="138" t="str">
        <f>Simulações!CK9</f>
        <v>SX-INEVO030HF</v>
      </c>
      <c r="G9" s="138">
        <f>Simulações!CP9</f>
        <v>31</v>
      </c>
      <c r="H9" s="138" t="str">
        <f>Simulações!CV9</f>
        <v>Médio II</v>
      </c>
      <c r="I9" s="138" t="str">
        <f>IF(Simulações!CW9="","",Simulações!CW9)</f>
        <v/>
      </c>
      <c r="J9" s="138" t="str">
        <f>IF(Simulações!CZ9="","",Simulações!CZ9)</f>
        <v/>
      </c>
      <c r="K9" s="140">
        <f>Simulações!AN9</f>
        <v>2</v>
      </c>
      <c r="L9" s="140">
        <f>Simulações!AU9</f>
        <v>0</v>
      </c>
      <c r="M9" s="138" t="str">
        <f>IF(Simulações!DA9="","",Simulações!DA9)</f>
        <v/>
      </c>
      <c r="N9" s="138" t="str">
        <f>IF(Simulações!DB9="","",Simulações!DB9)</f>
        <v/>
      </c>
      <c r="O9" s="138">
        <v>1</v>
      </c>
    </row>
    <row r="10" spans="1:26" ht="14.4" hidden="1" x14ac:dyDescent="0.3">
      <c r="A10" s="137" t="str">
        <f>Simulações!F10</f>
        <v xml:space="preserve">Condominio Maritimo </v>
      </c>
      <c r="B10" s="138" t="str">
        <f>Simulações!DL10</f>
        <v>Não</v>
      </c>
      <c r="C10" s="139">
        <f>Simulações!M10</f>
        <v>50</v>
      </c>
      <c r="D10" s="138" t="str">
        <f>Simulações!I10</f>
        <v>C5</v>
      </c>
      <c r="E10" s="138" t="str">
        <f>Simulações!CJ10</f>
        <v>TECNOWATT</v>
      </c>
      <c r="F10" s="138" t="str">
        <f>Simulações!CK10</f>
        <v xml:space="preserve">SIGSAGPTLRRSSNDL_30W_38IBBRS
</v>
      </c>
      <c r="G10" s="138">
        <f>Simulações!CP10</f>
        <v>30</v>
      </c>
      <c r="H10" s="138" t="str">
        <f>Simulações!CV10</f>
        <v>Médio II</v>
      </c>
      <c r="I10" s="138" t="str">
        <f>IF(Simulações!CW10="","",Simulações!CW10)</f>
        <v/>
      </c>
      <c r="J10" s="138" t="str">
        <f>IF(Simulações!CZ10="","",Simulações!CZ10)</f>
        <v/>
      </c>
      <c r="K10" s="140">
        <f>Simulações!AN10</f>
        <v>2</v>
      </c>
      <c r="L10" s="140">
        <f>Simulações!AU10</f>
        <v>0</v>
      </c>
      <c r="M10" s="138" t="str">
        <f>IF(Simulações!DA10="","",Simulações!DA10)</f>
        <v/>
      </c>
      <c r="N10" s="138" t="str">
        <f>IF(Simulações!DB10="","",Simulações!DB10)</f>
        <v/>
      </c>
      <c r="O10" s="138">
        <v>1</v>
      </c>
    </row>
    <row r="11" spans="1:26" ht="14.4" hidden="1" x14ac:dyDescent="0.3">
      <c r="A11" s="137" t="str">
        <f>Simulações!F11</f>
        <v>Marina Park Residence</v>
      </c>
      <c r="B11" s="138" t="str">
        <f>Simulações!DL11</f>
        <v>Não</v>
      </c>
      <c r="C11" s="139">
        <f>Simulações!M11</f>
        <v>50</v>
      </c>
      <c r="D11" s="138" t="str">
        <f>Simulações!I11</f>
        <v>C5</v>
      </c>
      <c r="E11" s="138" t="str">
        <f>Simulações!CJ11</f>
        <v>LEDSTAR</v>
      </c>
      <c r="F11" s="138" t="str">
        <f>Simulações!CK11</f>
        <v xml:space="preserve"> SL VT 9.1 35W</v>
      </c>
      <c r="G11" s="138">
        <f>Simulações!CP11</f>
        <v>35</v>
      </c>
      <c r="H11" s="138" t="str">
        <f>Simulações!CV11</f>
        <v>Curto II</v>
      </c>
      <c r="I11" s="138" t="str">
        <f>IF(Simulações!CW11="","",Simulações!CW11)</f>
        <v/>
      </c>
      <c r="J11" s="138" t="str">
        <f>IF(Simulações!CZ11="","",Simulações!CZ11)</f>
        <v/>
      </c>
      <c r="K11" s="140">
        <f>Simulações!AN11</f>
        <v>2</v>
      </c>
      <c r="L11" s="140">
        <f>Simulações!AU11</f>
        <v>0</v>
      </c>
      <c r="M11" s="138" t="str">
        <f>IF(Simulações!DA11="","",Simulações!DA11)</f>
        <v/>
      </c>
      <c r="N11" s="138" t="str">
        <f>IF(Simulações!DB11="","",Simulações!DB11)</f>
        <v/>
      </c>
      <c r="O11" s="138">
        <v>1</v>
      </c>
    </row>
    <row r="12" spans="1:26" ht="14.4" hidden="1" x14ac:dyDescent="0.3">
      <c r="A12" s="137" t="str">
        <f>Simulações!F12</f>
        <v>Marina Park Residence</v>
      </c>
      <c r="B12" s="138" t="str">
        <f>Simulações!DL12</f>
        <v>Não</v>
      </c>
      <c r="C12" s="139">
        <f>Simulações!M12</f>
        <v>50</v>
      </c>
      <c r="D12" s="138" t="str">
        <f>Simulações!I12</f>
        <v>C5</v>
      </c>
      <c r="E12" s="138" t="str">
        <f>Simulações!CJ12</f>
        <v>SX LIGHTING</v>
      </c>
      <c r="F12" s="138" t="str">
        <f>Simulações!CK12</f>
        <v>SX-INEVO030HF</v>
      </c>
      <c r="G12" s="138">
        <f>Simulações!CP12</f>
        <v>31</v>
      </c>
      <c r="H12" s="138" t="str">
        <f>Simulações!CV12</f>
        <v>Curto II</v>
      </c>
      <c r="I12" s="138" t="str">
        <f>IF(Simulações!CW12="","",Simulações!CW12)</f>
        <v/>
      </c>
      <c r="J12" s="138" t="str">
        <f>IF(Simulações!CZ12="","",Simulações!CZ12)</f>
        <v/>
      </c>
      <c r="K12" s="140">
        <f>Simulações!AN12</f>
        <v>2</v>
      </c>
      <c r="L12" s="140">
        <f>Simulações!AU12</f>
        <v>0</v>
      </c>
      <c r="M12" s="138" t="str">
        <f>IF(Simulações!DA12="","",Simulações!DA12)</f>
        <v/>
      </c>
      <c r="N12" s="138" t="str">
        <f>IF(Simulações!DB12="","",Simulações!DB12)</f>
        <v/>
      </c>
      <c r="O12" s="138">
        <v>1</v>
      </c>
    </row>
    <row r="13" spans="1:26" ht="14.4" hidden="1" x14ac:dyDescent="0.3">
      <c r="A13" s="137" t="str">
        <f>Simulações!F13</f>
        <v>Marina Park Residence</v>
      </c>
      <c r="B13" s="138" t="str">
        <f>Simulações!DL13</f>
        <v>Não</v>
      </c>
      <c r="C13" s="139">
        <f>Simulações!M13</f>
        <v>50</v>
      </c>
      <c r="D13" s="138" t="str">
        <f>Simulações!I13</f>
        <v>C5</v>
      </c>
      <c r="E13" s="138" t="str">
        <f>Simulações!CJ13</f>
        <v>TECNOWATT</v>
      </c>
      <c r="F13" s="138" t="str">
        <f>Simulações!CK13</f>
        <v xml:space="preserve">SIGSAGPTLRRSSNDL_30W_38IBBRS
</v>
      </c>
      <c r="G13" s="138">
        <f>Simulações!CP13</f>
        <v>30</v>
      </c>
      <c r="H13" s="138" t="str">
        <f>Simulações!CV13</f>
        <v>Curto II</v>
      </c>
      <c r="I13" s="138" t="str">
        <f>IF(Simulações!CW13="","",Simulações!CW13)</f>
        <v/>
      </c>
      <c r="J13" s="138" t="str">
        <f>IF(Simulações!CZ13="","",Simulações!CZ13)</f>
        <v/>
      </c>
      <c r="K13" s="140">
        <f>Simulações!AN13</f>
        <v>2</v>
      </c>
      <c r="L13" s="140">
        <f>Simulações!AU13</f>
        <v>0</v>
      </c>
      <c r="M13" s="138" t="str">
        <f>IF(Simulações!DA13="","",Simulações!DA13)</f>
        <v/>
      </c>
      <c r="N13" s="138" t="str">
        <f>IF(Simulações!DB13="","",Simulações!DB13)</f>
        <v/>
      </c>
      <c r="O13" s="138">
        <v>1</v>
      </c>
    </row>
    <row r="14" spans="1:26" ht="14.4" hidden="1" x14ac:dyDescent="0.3">
      <c r="A14" s="127" t="str">
        <f>Simulações!F14</f>
        <v>Avenida Central Jardim do Eden, 497</v>
      </c>
      <c r="B14" s="117" t="str">
        <f>Simulações!DL14</f>
        <v>Sim</v>
      </c>
      <c r="C14" s="128">
        <f>Simulações!M14</f>
        <v>250</v>
      </c>
      <c r="D14" s="117" t="str">
        <f>Simulações!I14</f>
        <v>C5</v>
      </c>
      <c r="E14" s="117" t="str">
        <f>Simulações!CJ14</f>
        <v>LEDSTAR</v>
      </c>
      <c r="F14" s="117" t="str">
        <f>Simulações!CK14</f>
        <v xml:space="preserve"> SL VT 9.1 35W</v>
      </c>
      <c r="G14" s="117">
        <f>Simulações!CP14</f>
        <v>35</v>
      </c>
      <c r="H14" s="117" t="str">
        <f>Simulações!CV14</f>
        <v>Curto II</v>
      </c>
      <c r="I14" s="117" t="str">
        <f>IF(Simulações!CW14="","",Simulações!CW14)</f>
        <v/>
      </c>
      <c r="J14" s="117" t="str">
        <f>IF(Simulações!CZ14="","",Simulações!CZ14)</f>
        <v/>
      </c>
      <c r="K14" s="120">
        <f>Simulações!AN14</f>
        <v>4</v>
      </c>
      <c r="L14" s="120">
        <f>Simulações!AU14</f>
        <v>0</v>
      </c>
      <c r="M14" s="117" t="str">
        <f>IF(Simulações!DA14="","",Simulações!DA14)</f>
        <v/>
      </c>
      <c r="N14" s="117" t="str">
        <f>IF(Simulações!DB14="","",Simulações!DB14)</f>
        <v/>
      </c>
      <c r="O14" s="117">
        <v>1</v>
      </c>
    </row>
    <row r="15" spans="1:26" ht="14.4" hidden="1" x14ac:dyDescent="0.3">
      <c r="A15" s="127" t="str">
        <f>Simulações!F15</f>
        <v>Avenida Central Jardim do Eden, 497</v>
      </c>
      <c r="B15" s="117" t="str">
        <f>Simulações!DL15</f>
        <v>Sim</v>
      </c>
      <c r="C15" s="128">
        <f>Simulações!M15</f>
        <v>250</v>
      </c>
      <c r="D15" s="117" t="str">
        <f>Simulações!I15</f>
        <v>C5</v>
      </c>
      <c r="E15" s="117" t="str">
        <f>Simulações!CJ15</f>
        <v>SX LIGHTING</v>
      </c>
      <c r="F15" s="117" t="str">
        <f>Simulações!CK15</f>
        <v>SX-INEVO040HF</v>
      </c>
      <c r="G15" s="117">
        <f>Simulações!CP15</f>
        <v>39</v>
      </c>
      <c r="H15" s="117" t="str">
        <f>Simulações!CV15</f>
        <v>Curto II</v>
      </c>
      <c r="I15" s="117" t="str">
        <f>IF(Simulações!CW15="","",Simulações!CW15)</f>
        <v/>
      </c>
      <c r="J15" s="117" t="str">
        <f>IF(Simulações!CZ15="","",Simulações!CZ15)</f>
        <v/>
      </c>
      <c r="K15" s="120">
        <f>Simulações!AN15</f>
        <v>4</v>
      </c>
      <c r="L15" s="120">
        <f>Simulações!AU15</f>
        <v>0</v>
      </c>
      <c r="M15" s="117" t="str">
        <f>IF(Simulações!DA15="","",Simulações!DA15)</f>
        <v/>
      </c>
      <c r="N15" s="117" t="str">
        <f>IF(Simulações!DB15="","",Simulações!DB15)</f>
        <v/>
      </c>
      <c r="O15" s="117">
        <v>1</v>
      </c>
    </row>
    <row r="16" spans="1:26" ht="14.4" hidden="1" x14ac:dyDescent="0.3">
      <c r="A16" s="127" t="str">
        <f>Simulações!F16</f>
        <v>Avenida Central Jardim do Eden, 497</v>
      </c>
      <c r="B16" s="117" t="str">
        <f>Simulações!DL16</f>
        <v>Sim</v>
      </c>
      <c r="C16" s="128">
        <f>Simulações!M16</f>
        <v>250</v>
      </c>
      <c r="D16" s="117" t="str">
        <f>Simulações!I16</f>
        <v>C5</v>
      </c>
      <c r="E16" s="117" t="str">
        <f>Simulações!CJ16</f>
        <v>TECNOWATT</v>
      </c>
      <c r="F16" s="117" t="str">
        <f>Simulações!CK16</f>
        <v xml:space="preserve">SIGSAGPTLRRSSNDL_40W_50IBBRS
</v>
      </c>
      <c r="G16" s="117">
        <f>Simulações!CP16</f>
        <v>40</v>
      </c>
      <c r="H16" s="117" t="str">
        <f>Simulações!CV16</f>
        <v>Curto II</v>
      </c>
      <c r="I16" s="117" t="str">
        <f>IF(Simulações!CW16="","",Simulações!CW16)</f>
        <v/>
      </c>
      <c r="J16" s="117" t="str">
        <f>IF(Simulações!CZ16="","",Simulações!CZ16)</f>
        <v/>
      </c>
      <c r="K16" s="120">
        <f>Simulações!AN16</f>
        <v>4</v>
      </c>
      <c r="L16" s="120">
        <f>Simulações!AU16</f>
        <v>0</v>
      </c>
      <c r="M16" s="117" t="str">
        <f>IF(Simulações!DA16="","",Simulações!DA16)</f>
        <v/>
      </c>
      <c r="N16" s="117" t="str">
        <f>IF(Simulações!DB16="","",Simulações!DB16)</f>
        <v/>
      </c>
      <c r="O16" s="117">
        <v>1</v>
      </c>
    </row>
    <row r="17" spans="1:15" ht="14.4" hidden="1" x14ac:dyDescent="0.3">
      <c r="A17" s="127" t="str">
        <f>Simulações!F17</f>
        <v>Rua A-Tres Boca-de-Leao, 220</v>
      </c>
      <c r="B17" s="117" t="str">
        <f>Simulações!DL17</f>
        <v>Sim</v>
      </c>
      <c r="C17" s="128">
        <f>Simulações!M17</f>
        <v>100</v>
      </c>
      <c r="D17" s="117" t="str">
        <f>Simulações!I17</f>
        <v>C5</v>
      </c>
      <c r="E17" s="117" t="str">
        <f>Simulações!CJ17</f>
        <v>LEDSTAR</v>
      </c>
      <c r="F17" s="117" t="str">
        <f>Simulações!CK17</f>
        <v xml:space="preserve"> SL VT 9.1 35W</v>
      </c>
      <c r="G17" s="117">
        <f>Simulações!CP17</f>
        <v>35</v>
      </c>
      <c r="H17" s="117" t="str">
        <f>Simulações!CV17</f>
        <v>Curto II</v>
      </c>
      <c r="I17" s="117" t="str">
        <f>IF(Simulações!CW17="","",Simulações!CW17)</f>
        <v/>
      </c>
      <c r="J17" s="117" t="str">
        <f>IF(Simulações!CZ17="","",Simulações!CZ17)</f>
        <v/>
      </c>
      <c r="K17" s="120">
        <f>Simulações!AN17</f>
        <v>2</v>
      </c>
      <c r="L17" s="120">
        <f>Simulações!AU17</f>
        <v>0</v>
      </c>
      <c r="M17" s="117" t="str">
        <f>IF(Simulações!DA17="","",Simulações!DA17)</f>
        <v/>
      </c>
      <c r="N17" s="117" t="str">
        <f>IF(Simulações!DB17="","",Simulações!DB17)</f>
        <v/>
      </c>
      <c r="O17" s="117">
        <v>1</v>
      </c>
    </row>
    <row r="18" spans="1:15" ht="14.4" hidden="1" x14ac:dyDescent="0.3">
      <c r="A18" s="127" t="str">
        <f>Simulações!F18</f>
        <v>Rua A-Tres Boca-de-Leao, 220</v>
      </c>
      <c r="B18" s="117" t="str">
        <f>Simulações!DL18</f>
        <v>Sim</v>
      </c>
      <c r="C18" s="128">
        <f>Simulações!M18</f>
        <v>100</v>
      </c>
      <c r="D18" s="117" t="str">
        <f>Simulações!I18</f>
        <v>C5</v>
      </c>
      <c r="E18" s="117" t="str">
        <f>Simulações!CJ18</f>
        <v>SX LIGHTING</v>
      </c>
      <c r="F18" s="117" t="str">
        <f>Simulações!CK18</f>
        <v>SX-INEVO030HF</v>
      </c>
      <c r="G18" s="117">
        <f>Simulações!CP18</f>
        <v>31</v>
      </c>
      <c r="H18" s="117" t="str">
        <f>Simulações!CV18</f>
        <v>Curto II</v>
      </c>
      <c r="I18" s="117" t="str">
        <f>IF(Simulações!CW18="","",Simulações!CW18)</f>
        <v/>
      </c>
      <c r="J18" s="117" t="str">
        <f>IF(Simulações!CZ18="","",Simulações!CZ18)</f>
        <v/>
      </c>
      <c r="K18" s="120">
        <f>Simulações!AN18</f>
        <v>2</v>
      </c>
      <c r="L18" s="120">
        <f>Simulações!AU18</f>
        <v>0</v>
      </c>
      <c r="M18" s="117" t="str">
        <f>IF(Simulações!DA18="","",Simulações!DA18)</f>
        <v/>
      </c>
      <c r="N18" s="117" t="str">
        <f>IF(Simulações!DB18="","",Simulações!DB18)</f>
        <v/>
      </c>
      <c r="O18" s="117">
        <v>1</v>
      </c>
    </row>
    <row r="19" spans="1:15" ht="14.4" hidden="1" x14ac:dyDescent="0.3">
      <c r="A19" s="127" t="str">
        <f>Simulações!F19</f>
        <v>Rua A-Tres Boca-de-Leao, 220</v>
      </c>
      <c r="B19" s="117" t="str">
        <f>Simulações!DL19</f>
        <v>Sim</v>
      </c>
      <c r="C19" s="128">
        <f>Simulações!M19</f>
        <v>100</v>
      </c>
      <c r="D19" s="117" t="str">
        <f>Simulações!I19</f>
        <v>C5</v>
      </c>
      <c r="E19" s="117" t="str">
        <f>Simulações!CJ19</f>
        <v>TECNOWATT</v>
      </c>
      <c r="F19" s="117" t="str">
        <f>Simulações!CK19</f>
        <v xml:space="preserve">SIGSAGPTLRRSSNDL_30W_38IBBRS
</v>
      </c>
      <c r="G19" s="117">
        <f>Simulações!CP19</f>
        <v>30</v>
      </c>
      <c r="H19" s="117" t="str">
        <f>Simulações!CV19</f>
        <v>Curto II</v>
      </c>
      <c r="I19" s="117" t="str">
        <f>IF(Simulações!CW19="","",Simulações!CW19)</f>
        <v/>
      </c>
      <c r="J19" s="117" t="str">
        <f>IF(Simulações!CZ19="","",Simulações!CZ19)</f>
        <v/>
      </c>
      <c r="K19" s="120">
        <f>Simulações!AN19</f>
        <v>2</v>
      </c>
      <c r="L19" s="120">
        <f>Simulações!AU19</f>
        <v>0</v>
      </c>
      <c r="M19" s="117" t="str">
        <f>IF(Simulações!DA19="","",Simulações!DA19)</f>
        <v/>
      </c>
      <c r="N19" s="117" t="str">
        <f>IF(Simulações!DB19="","",Simulações!DB19)</f>
        <v/>
      </c>
      <c r="O19" s="117">
        <v>1</v>
      </c>
    </row>
    <row r="20" spans="1:15" ht="14.4" hidden="1" x14ac:dyDescent="0.3">
      <c r="A20" s="137" t="str">
        <f>Simulações!F20</f>
        <v>Marina Park Residence</v>
      </c>
      <c r="B20" s="138" t="str">
        <f>Simulações!DL20</f>
        <v>Não</v>
      </c>
      <c r="C20" s="139">
        <f>Simulações!M20</f>
        <v>50</v>
      </c>
      <c r="D20" s="138" t="str">
        <f>Simulações!I20</f>
        <v>C4</v>
      </c>
      <c r="E20" s="138" t="str">
        <f>Simulações!CJ20</f>
        <v>LEDSTAR</v>
      </c>
      <c r="F20" s="138" t="str">
        <f>Simulações!CK20</f>
        <v xml:space="preserve"> SL VT 9.1 44W</v>
      </c>
      <c r="G20" s="138">
        <f>Simulações!CP20</f>
        <v>44</v>
      </c>
      <c r="H20" s="138" t="str">
        <f>Simulações!CV20</f>
        <v>Médio II</v>
      </c>
      <c r="I20" s="138" t="str">
        <f>IF(Simulações!CW20="","",Simulações!CW20)</f>
        <v/>
      </c>
      <c r="J20" s="138" t="str">
        <f>IF(Simulações!CZ20="","",Simulações!CZ20)</f>
        <v/>
      </c>
      <c r="K20" s="140">
        <f>Simulações!AN20</f>
        <v>2</v>
      </c>
      <c r="L20" s="140">
        <f>Simulações!AU20</f>
        <v>0</v>
      </c>
      <c r="M20" s="138" t="str">
        <f>IF(Simulações!DA20="","",Simulações!DA20)</f>
        <v/>
      </c>
      <c r="N20" s="138" t="str">
        <f>IF(Simulações!DB20="","",Simulações!DB20)</f>
        <v/>
      </c>
      <c r="O20" s="138">
        <v>1</v>
      </c>
    </row>
    <row r="21" spans="1:15" ht="15.75" hidden="1" customHeight="1" x14ac:dyDescent="0.3">
      <c r="A21" s="137" t="str">
        <f>Simulações!F21</f>
        <v>Marina Park Residence</v>
      </c>
      <c r="B21" s="138" t="str">
        <f>Simulações!DL21</f>
        <v>Não</v>
      </c>
      <c r="C21" s="139">
        <f>Simulações!M21</f>
        <v>50</v>
      </c>
      <c r="D21" s="138" t="str">
        <f>Simulações!I21</f>
        <v>C4</v>
      </c>
      <c r="E21" s="138" t="str">
        <f>Simulações!CJ21</f>
        <v>SX LIGHTING</v>
      </c>
      <c r="F21" s="138" t="str">
        <f>Simulações!CK21</f>
        <v>SX-INEVO040HF</v>
      </c>
      <c r="G21" s="138">
        <f>Simulações!CP21</f>
        <v>39</v>
      </c>
      <c r="H21" s="138" t="str">
        <f>Simulações!CV21</f>
        <v>Médio II</v>
      </c>
      <c r="I21" s="138" t="str">
        <f>IF(Simulações!CW21="","",Simulações!CW21)</f>
        <v/>
      </c>
      <c r="J21" s="138" t="str">
        <f>IF(Simulações!CZ21="","",Simulações!CZ21)</f>
        <v/>
      </c>
      <c r="K21" s="140">
        <f>Simulações!AN21</f>
        <v>2</v>
      </c>
      <c r="L21" s="140">
        <f>Simulações!AU21</f>
        <v>0</v>
      </c>
      <c r="M21" s="138" t="str">
        <f>IF(Simulações!DA21="","",Simulações!DA21)</f>
        <v/>
      </c>
      <c r="N21" s="138" t="str">
        <f>IF(Simulações!DB21="","",Simulações!DB21)</f>
        <v/>
      </c>
      <c r="O21" s="138">
        <v>1</v>
      </c>
    </row>
    <row r="22" spans="1:15" ht="15.75" hidden="1" customHeight="1" x14ac:dyDescent="0.3">
      <c r="A22" s="137" t="str">
        <f>Simulações!F22</f>
        <v>Marina Park Residence</v>
      </c>
      <c r="B22" s="138" t="str">
        <f>Simulações!DL22</f>
        <v>Não</v>
      </c>
      <c r="C22" s="139">
        <f>Simulações!M22</f>
        <v>50</v>
      </c>
      <c r="D22" s="138" t="str">
        <f>Simulações!I22</f>
        <v>C4</v>
      </c>
      <c r="E22" s="138" t="str">
        <f>Simulações!CJ22</f>
        <v>TECNOWATT</v>
      </c>
      <c r="F22" s="138" t="str">
        <f>Simulações!CK22</f>
        <v xml:space="preserve">SIGSAGPTLRRSSNDL_40W_50IBBRS
</v>
      </c>
      <c r="G22" s="138">
        <f>Simulações!CP22</f>
        <v>40</v>
      </c>
      <c r="H22" s="138" t="str">
        <f>Simulações!CV22</f>
        <v>Médio II</v>
      </c>
      <c r="I22" s="138" t="str">
        <f>IF(Simulações!CW22="","",Simulações!CW22)</f>
        <v/>
      </c>
      <c r="J22" s="138" t="str">
        <f>IF(Simulações!CZ22="","",Simulações!CZ22)</f>
        <v/>
      </c>
      <c r="K22" s="140">
        <f>Simulações!AN22</f>
        <v>2</v>
      </c>
      <c r="L22" s="140">
        <f>Simulações!AU22</f>
        <v>0</v>
      </c>
      <c r="M22" s="138" t="str">
        <f>IF(Simulações!DA22="","",Simulações!DA22)</f>
        <v/>
      </c>
      <c r="N22" s="138" t="str">
        <f>IF(Simulações!DB22="","",Simulações!DB22)</f>
        <v/>
      </c>
      <c r="O22" s="138">
        <v>1</v>
      </c>
    </row>
    <row r="23" spans="1:15" ht="15.75" hidden="1" customHeight="1" x14ac:dyDescent="0.3">
      <c r="A23" s="127" t="str">
        <f>Simulações!F23</f>
        <v>Rua R Seis, 57</v>
      </c>
      <c r="B23" s="117" t="str">
        <f>Simulações!DL23</f>
        <v>Sim</v>
      </c>
      <c r="C23" s="128">
        <f>Simulações!M23</f>
        <v>100</v>
      </c>
      <c r="D23" s="117" t="str">
        <f>Simulações!I23</f>
        <v>C5</v>
      </c>
      <c r="E23" s="117" t="str">
        <f>Simulações!CJ23</f>
        <v>LEDSTAR</v>
      </c>
      <c r="F23" s="117" t="str">
        <f>Simulações!CK23</f>
        <v xml:space="preserve"> SL VT 9.1 28W</v>
      </c>
      <c r="G23" s="117">
        <f>Simulações!CP23</f>
        <v>28</v>
      </c>
      <c r="H23" s="117" t="str">
        <f>Simulações!CV23</f>
        <v>Curto II</v>
      </c>
      <c r="I23" s="117" t="str">
        <f>IF(Simulações!CW23="","",Simulações!CW23)</f>
        <v/>
      </c>
      <c r="J23" s="117" t="str">
        <f>IF(Simulações!CZ23="","",Simulações!CZ23)</f>
        <v/>
      </c>
      <c r="K23" s="120">
        <f>Simulações!AN23</f>
        <v>2</v>
      </c>
      <c r="L23" s="120">
        <f>Simulações!AU23</f>
        <v>0</v>
      </c>
      <c r="M23" s="117" t="str">
        <f>IF(Simulações!DA23="","",Simulações!DA23)</f>
        <v/>
      </c>
      <c r="N23" s="117" t="str">
        <f>IF(Simulações!DB23="","",Simulações!DB23)</f>
        <v/>
      </c>
      <c r="O23" s="117">
        <v>1</v>
      </c>
    </row>
    <row r="24" spans="1:15" ht="15.75" hidden="1" customHeight="1" x14ac:dyDescent="0.3">
      <c r="A24" s="127" t="str">
        <f>Simulações!F24</f>
        <v>Rua R Seis, 57</v>
      </c>
      <c r="B24" s="117" t="str">
        <f>Simulações!DL24</f>
        <v>Sim</v>
      </c>
      <c r="C24" s="128">
        <f>Simulações!M24</f>
        <v>100</v>
      </c>
      <c r="D24" s="117" t="str">
        <f>Simulações!I24</f>
        <v>C5</v>
      </c>
      <c r="E24" s="117" t="str">
        <f>Simulações!CJ24</f>
        <v>SX LIGHTING</v>
      </c>
      <c r="F24" s="117" t="str">
        <f>Simulações!CK24</f>
        <v>SX-INEVO030HF</v>
      </c>
      <c r="G24" s="117">
        <f>Simulações!CP24</f>
        <v>31</v>
      </c>
      <c r="H24" s="117" t="str">
        <f>Simulações!CV24</f>
        <v>Curto II</v>
      </c>
      <c r="I24" s="117" t="str">
        <f>IF(Simulações!CW24="","",Simulações!CW24)</f>
        <v/>
      </c>
      <c r="J24" s="117" t="str">
        <f>IF(Simulações!CZ24="","",Simulações!CZ24)</f>
        <v/>
      </c>
      <c r="K24" s="120">
        <f>Simulações!AN24</f>
        <v>2</v>
      </c>
      <c r="L24" s="120">
        <f>Simulações!AU24</f>
        <v>0</v>
      </c>
      <c r="M24" s="117" t="str">
        <f>IF(Simulações!DA24="","",Simulações!DA24)</f>
        <v/>
      </c>
      <c r="N24" s="117" t="str">
        <f>IF(Simulações!DB24="","",Simulações!DB24)</f>
        <v/>
      </c>
      <c r="O24" s="117">
        <v>1</v>
      </c>
    </row>
    <row r="25" spans="1:15" ht="15.75" hidden="1" customHeight="1" x14ac:dyDescent="0.3">
      <c r="A25" s="127" t="str">
        <f>Simulações!F25</f>
        <v>Rua R Seis, 57</v>
      </c>
      <c r="B25" s="117" t="str">
        <f>Simulações!DL25</f>
        <v>Sim</v>
      </c>
      <c r="C25" s="128">
        <f>Simulações!M25</f>
        <v>100</v>
      </c>
      <c r="D25" s="117" t="str">
        <f>Simulações!I25</f>
        <v>C5</v>
      </c>
      <c r="E25" s="117" t="str">
        <f>Simulações!CJ25</f>
        <v>TECNOWATT</v>
      </c>
      <c r="F25" s="117" t="str">
        <f>Simulações!CK25</f>
        <v xml:space="preserve">SIGSAGPTLRRSSNDL_30W_38IBBRS
</v>
      </c>
      <c r="G25" s="117">
        <f>Simulações!CP25</f>
        <v>30</v>
      </c>
      <c r="H25" s="117" t="str">
        <f>Simulações!CV25</f>
        <v>Curto II</v>
      </c>
      <c r="I25" s="117" t="str">
        <f>IF(Simulações!CW25="","",Simulações!CW25)</f>
        <v/>
      </c>
      <c r="J25" s="117" t="str">
        <f>IF(Simulações!CZ25="","",Simulações!CZ25)</f>
        <v/>
      </c>
      <c r="K25" s="120">
        <f>Simulações!AN25</f>
        <v>2</v>
      </c>
      <c r="L25" s="120">
        <f>Simulações!AU25</f>
        <v>0</v>
      </c>
      <c r="M25" s="117" t="str">
        <f>IF(Simulações!DA25="","",Simulações!DA25)</f>
        <v/>
      </c>
      <c r="N25" s="117" t="str">
        <f>IF(Simulações!DB25="","",Simulações!DB25)</f>
        <v/>
      </c>
      <c r="O25" s="117">
        <v>1</v>
      </c>
    </row>
    <row r="26" spans="1:15" ht="15.75" hidden="1" customHeight="1" x14ac:dyDescent="0.3">
      <c r="A26" s="137" t="str">
        <f>Simulações!F26</f>
        <v xml:space="preserve">Condominio Maritimo </v>
      </c>
      <c r="B26" s="138" t="str">
        <f>Simulações!DL26</f>
        <v>Não</v>
      </c>
      <c r="C26" s="139">
        <f>Simulações!M26</f>
        <v>50</v>
      </c>
      <c r="D26" s="138" t="str">
        <f>Simulações!I26</f>
        <v>C5</v>
      </c>
      <c r="E26" s="138" t="str">
        <f>Simulações!CJ26</f>
        <v>LEDSTAR</v>
      </c>
      <c r="F26" s="138" t="str">
        <f>Simulações!CK26</f>
        <v xml:space="preserve"> SL VT 9.1 28W</v>
      </c>
      <c r="G26" s="138">
        <f>Simulações!CP26</f>
        <v>28</v>
      </c>
      <c r="H26" s="138" t="str">
        <f>Simulações!CV26</f>
        <v>Médio II</v>
      </c>
      <c r="I26" s="138" t="str">
        <f>IF(Simulações!CW26="","",Simulações!CW26)</f>
        <v/>
      </c>
      <c r="J26" s="138" t="str">
        <f>IF(Simulações!CZ26="","",Simulações!CZ26)</f>
        <v/>
      </c>
      <c r="K26" s="140">
        <f>Simulações!AN26</f>
        <v>2</v>
      </c>
      <c r="L26" s="140">
        <f>Simulações!AU26</f>
        <v>0</v>
      </c>
      <c r="M26" s="138" t="str">
        <f>IF(Simulações!DA26="","",Simulações!DA26)</f>
        <v/>
      </c>
      <c r="N26" s="138" t="str">
        <f>IF(Simulações!DB26="","",Simulações!DB26)</f>
        <v/>
      </c>
      <c r="O26" s="138">
        <v>1</v>
      </c>
    </row>
    <row r="27" spans="1:15" ht="15.75" hidden="1" customHeight="1" x14ac:dyDescent="0.3">
      <c r="A27" s="137" t="str">
        <f>Simulações!F27</f>
        <v xml:space="preserve">Condominio Maritimo </v>
      </c>
      <c r="B27" s="138" t="str">
        <f>Simulações!DL27</f>
        <v>Não</v>
      </c>
      <c r="C27" s="139">
        <f>Simulações!M27</f>
        <v>50</v>
      </c>
      <c r="D27" s="138" t="str">
        <f>Simulações!I27</f>
        <v>C5</v>
      </c>
      <c r="E27" s="138" t="str">
        <f>Simulações!CJ27</f>
        <v>SX LIGHTING</v>
      </c>
      <c r="F27" s="138" t="str">
        <f>Simulações!CK27</f>
        <v>SX-INEVO030HF</v>
      </c>
      <c r="G27" s="138">
        <f>Simulações!CP27</f>
        <v>31</v>
      </c>
      <c r="H27" s="138" t="str">
        <f>Simulações!CV27</f>
        <v>Médio II</v>
      </c>
      <c r="I27" s="138" t="str">
        <f>IF(Simulações!CW27="","",Simulações!CW27)</f>
        <v/>
      </c>
      <c r="J27" s="138" t="str">
        <f>IF(Simulações!CZ27="","",Simulações!CZ27)</f>
        <v/>
      </c>
      <c r="K27" s="140">
        <f>Simulações!AN27</f>
        <v>2</v>
      </c>
      <c r="L27" s="140">
        <f>Simulações!AU27</f>
        <v>0</v>
      </c>
      <c r="M27" s="138" t="str">
        <f>IF(Simulações!DA27="","",Simulações!DA27)</f>
        <v/>
      </c>
      <c r="N27" s="138" t="str">
        <f>IF(Simulações!DB27="","",Simulações!DB27)</f>
        <v/>
      </c>
      <c r="O27" s="138">
        <v>1</v>
      </c>
    </row>
    <row r="28" spans="1:15" ht="15.75" hidden="1" customHeight="1" x14ac:dyDescent="0.3">
      <c r="A28" s="137" t="str">
        <f>Simulações!F28</f>
        <v xml:space="preserve">Condominio Maritimo </v>
      </c>
      <c r="B28" s="138" t="str">
        <f>Simulações!DL28</f>
        <v>Não</v>
      </c>
      <c r="C28" s="139">
        <f>Simulações!M28</f>
        <v>50</v>
      </c>
      <c r="D28" s="138" t="str">
        <f>Simulações!I28</f>
        <v>C5</v>
      </c>
      <c r="E28" s="138" t="str">
        <f>Simulações!CJ28</f>
        <v>TECNOWATT</v>
      </c>
      <c r="F28" s="138" t="str">
        <f>Simulações!CK28</f>
        <v xml:space="preserve">SIGSAGPTLRRSSNDL_30W_38IBBRS
</v>
      </c>
      <c r="G28" s="138">
        <f>Simulações!CP28</f>
        <v>30</v>
      </c>
      <c r="H28" s="138" t="str">
        <f>Simulações!CV28</f>
        <v>Médio II</v>
      </c>
      <c r="I28" s="138" t="str">
        <f>IF(Simulações!CW28="","",Simulações!CW28)</f>
        <v/>
      </c>
      <c r="J28" s="138" t="str">
        <f>IF(Simulações!CZ28="","",Simulações!CZ28)</f>
        <v/>
      </c>
      <c r="K28" s="140">
        <f>Simulações!AN28</f>
        <v>2</v>
      </c>
      <c r="L28" s="140">
        <f>Simulações!AU28</f>
        <v>0</v>
      </c>
      <c r="M28" s="138" t="str">
        <f>IF(Simulações!DA28="","",Simulações!DA28)</f>
        <v/>
      </c>
      <c r="N28" s="138" t="str">
        <f>IF(Simulações!DB28="","",Simulações!DB28)</f>
        <v/>
      </c>
      <c r="O28" s="138">
        <v>1</v>
      </c>
    </row>
    <row r="29" spans="1:15" ht="15.75" hidden="1" customHeight="1" x14ac:dyDescent="0.3">
      <c r="A29" s="127" t="str">
        <f>Simulações!F29</f>
        <v>Rua Olavo Nunes, 12</v>
      </c>
      <c r="B29" s="117" t="str">
        <f>Simulações!DL29</f>
        <v>Sim</v>
      </c>
      <c r="C29" s="128">
        <f>Simulações!M29</f>
        <v>100</v>
      </c>
      <c r="D29" s="117" t="str">
        <f>Simulações!I29</f>
        <v>C5</v>
      </c>
      <c r="E29" s="117" t="str">
        <f>Simulações!CJ29</f>
        <v>LEDSTAR</v>
      </c>
      <c r="F29" s="117" t="str">
        <f>Simulações!CK29</f>
        <v xml:space="preserve"> SL VT 9.1 28W</v>
      </c>
      <c r="G29" s="117">
        <f>Simulações!CP29</f>
        <v>28</v>
      </c>
      <c r="H29" s="117" t="str">
        <f>Simulações!CV29</f>
        <v>Curto II</v>
      </c>
      <c r="I29" s="117" t="str">
        <f>IF(Simulações!CW29="","",Simulações!CW29)</f>
        <v/>
      </c>
      <c r="J29" s="117" t="str">
        <f>IF(Simulações!CZ29="","",Simulações!CZ29)</f>
        <v/>
      </c>
      <c r="K29" s="120">
        <f>Simulações!AN29</f>
        <v>2</v>
      </c>
      <c r="L29" s="120">
        <f>Simulações!AU29</f>
        <v>0</v>
      </c>
      <c r="M29" s="117" t="str">
        <f>IF(Simulações!DA29="","",Simulações!DA29)</f>
        <v/>
      </c>
      <c r="N29" s="117" t="str">
        <f>IF(Simulações!DB29="","",Simulações!DB29)</f>
        <v/>
      </c>
      <c r="O29" s="117">
        <v>1</v>
      </c>
    </row>
    <row r="30" spans="1:15" ht="15.75" hidden="1" customHeight="1" x14ac:dyDescent="0.3">
      <c r="A30" s="127" t="str">
        <f>Simulações!F30</f>
        <v>Rua Olavo Nunes, 12</v>
      </c>
      <c r="B30" s="117" t="str">
        <f>Simulações!DL30</f>
        <v>Sim</v>
      </c>
      <c r="C30" s="128">
        <f>Simulações!M30</f>
        <v>100</v>
      </c>
      <c r="D30" s="117" t="str">
        <f>Simulações!I30</f>
        <v>C5</v>
      </c>
      <c r="E30" s="117" t="str">
        <f>Simulações!CJ30</f>
        <v>SX LIGHTING</v>
      </c>
      <c r="F30" s="117" t="str">
        <f>Simulações!CK30</f>
        <v>SX-INEVO030HF</v>
      </c>
      <c r="G30" s="117">
        <f>Simulações!CP30</f>
        <v>31</v>
      </c>
      <c r="H30" s="117" t="str">
        <f>Simulações!CV30</f>
        <v>Curto II</v>
      </c>
      <c r="I30" s="117" t="str">
        <f>IF(Simulações!CW30="","",Simulações!CW30)</f>
        <v/>
      </c>
      <c r="J30" s="117" t="str">
        <f>IF(Simulações!CZ30="","",Simulações!CZ30)</f>
        <v/>
      </c>
      <c r="K30" s="120">
        <f>Simulações!AN30</f>
        <v>2</v>
      </c>
      <c r="L30" s="120">
        <f>Simulações!AU30</f>
        <v>0</v>
      </c>
      <c r="M30" s="117" t="str">
        <f>IF(Simulações!DA30="","",Simulações!DA30)</f>
        <v/>
      </c>
      <c r="N30" s="117" t="str">
        <f>IF(Simulações!DB30="","",Simulações!DB30)</f>
        <v/>
      </c>
      <c r="O30" s="117">
        <v>1</v>
      </c>
    </row>
    <row r="31" spans="1:15" ht="15.75" hidden="1" customHeight="1" x14ac:dyDescent="0.3">
      <c r="A31" s="127" t="str">
        <f>Simulações!F31</f>
        <v>Rua Olavo Nunes, 12</v>
      </c>
      <c r="B31" s="117" t="str">
        <f>Simulações!DL31</f>
        <v>Sim</v>
      </c>
      <c r="C31" s="128">
        <f>Simulações!M31</f>
        <v>100</v>
      </c>
      <c r="D31" s="117" t="str">
        <f>Simulações!I31</f>
        <v>C5</v>
      </c>
      <c r="E31" s="117" t="str">
        <f>Simulações!CJ31</f>
        <v>TECNOWATT</v>
      </c>
      <c r="F31" s="117" t="str">
        <f>Simulações!CK31</f>
        <v xml:space="preserve">SIGSAGPTLRRSSNDL_30W_38IBBRS
</v>
      </c>
      <c r="G31" s="117">
        <f>Simulações!CP31</f>
        <v>30</v>
      </c>
      <c r="H31" s="117" t="str">
        <f>Simulações!CV31</f>
        <v>Curto II</v>
      </c>
      <c r="I31" s="117" t="str">
        <f>IF(Simulações!CW31="","",Simulações!CW31)</f>
        <v/>
      </c>
      <c r="J31" s="117" t="str">
        <f>IF(Simulações!CZ31="","",Simulações!CZ31)</f>
        <v/>
      </c>
      <c r="K31" s="120">
        <f>Simulações!AN31</f>
        <v>2</v>
      </c>
      <c r="L31" s="120">
        <f>Simulações!AU31</f>
        <v>0</v>
      </c>
      <c r="M31" s="117" t="str">
        <f>IF(Simulações!DA31="","",Simulações!DA31)</f>
        <v/>
      </c>
      <c r="N31" s="117" t="str">
        <f>IF(Simulações!DB31="","",Simulações!DB31)</f>
        <v/>
      </c>
      <c r="O31" s="117">
        <v>1</v>
      </c>
    </row>
    <row r="32" spans="1:15" ht="15.75" hidden="1" customHeight="1" x14ac:dyDescent="0.3">
      <c r="A32" s="127" t="str">
        <f>Simulações!F32</f>
        <v>Rua Creta, 55</v>
      </c>
      <c r="B32" s="117" t="str">
        <f>Simulações!DL32</f>
        <v>Sim</v>
      </c>
      <c r="C32" s="128">
        <f>Simulações!M32</f>
        <v>100</v>
      </c>
      <c r="D32" s="117" t="str">
        <f>Simulações!I32</f>
        <v>C5</v>
      </c>
      <c r="E32" s="117" t="str">
        <f>Simulações!CJ32</f>
        <v>LEDSTAR</v>
      </c>
      <c r="F32" s="117" t="str">
        <f>Simulações!CK32</f>
        <v xml:space="preserve"> SL VT 9.1 35W</v>
      </c>
      <c r="G32" s="117">
        <f>Simulações!CP32</f>
        <v>35</v>
      </c>
      <c r="H32" s="117" t="str">
        <f>Simulações!CV32</f>
        <v>Curto II</v>
      </c>
      <c r="I32" s="117" t="str">
        <f>IF(Simulações!CW32="","",Simulações!CW32)</f>
        <v/>
      </c>
      <c r="J32" s="117" t="str">
        <f>IF(Simulações!CZ32="","",Simulações!CZ32)</f>
        <v/>
      </c>
      <c r="K32" s="120">
        <f>Simulações!AN32</f>
        <v>2</v>
      </c>
      <c r="L32" s="120">
        <f>Simulações!AU32</f>
        <v>0</v>
      </c>
      <c r="M32" s="117" t="str">
        <f>IF(Simulações!DA32="","",Simulações!DA32)</f>
        <v/>
      </c>
      <c r="N32" s="117" t="str">
        <f>IF(Simulações!DB32="","",Simulações!DB32)</f>
        <v/>
      </c>
      <c r="O32" s="117">
        <v>1</v>
      </c>
    </row>
    <row r="33" spans="1:15" ht="15.75" hidden="1" customHeight="1" x14ac:dyDescent="0.3">
      <c r="A33" s="127" t="str">
        <f>Simulações!F33</f>
        <v>Rua Creta, 55</v>
      </c>
      <c r="B33" s="117" t="str">
        <f>Simulações!DL33</f>
        <v>Sim</v>
      </c>
      <c r="C33" s="128">
        <f>Simulações!M33</f>
        <v>100</v>
      </c>
      <c r="D33" s="117" t="str">
        <f>Simulações!I33</f>
        <v>C5</v>
      </c>
      <c r="E33" s="117" t="str">
        <f>Simulações!CJ33</f>
        <v>SX LIGHTING</v>
      </c>
      <c r="F33" s="117" t="str">
        <f>Simulações!CK33</f>
        <v>SX-INEVO030HF</v>
      </c>
      <c r="G33" s="117">
        <f>Simulações!CP33</f>
        <v>31</v>
      </c>
      <c r="H33" s="117" t="str">
        <f>Simulações!CV33</f>
        <v>Curto II</v>
      </c>
      <c r="I33" s="117" t="str">
        <f>IF(Simulações!CW33="","",Simulações!CW33)</f>
        <v/>
      </c>
      <c r="J33" s="117" t="str">
        <f>IF(Simulações!CZ33="","",Simulações!CZ33)</f>
        <v/>
      </c>
      <c r="K33" s="120">
        <f>Simulações!AN33</f>
        <v>2</v>
      </c>
      <c r="L33" s="120">
        <f>Simulações!AU33</f>
        <v>0</v>
      </c>
      <c r="M33" s="117" t="str">
        <f>IF(Simulações!DA33="","",Simulações!DA33)</f>
        <v/>
      </c>
      <c r="N33" s="117" t="str">
        <f>IF(Simulações!DB33="","",Simulações!DB33)</f>
        <v/>
      </c>
      <c r="O33" s="117">
        <v>1</v>
      </c>
    </row>
    <row r="34" spans="1:15" ht="15.75" hidden="1" customHeight="1" x14ac:dyDescent="0.3">
      <c r="A34" s="127" t="str">
        <f>Simulações!F34</f>
        <v>Rua Creta, 55</v>
      </c>
      <c r="B34" s="117" t="str">
        <f>Simulações!DL34</f>
        <v>Sim</v>
      </c>
      <c r="C34" s="128">
        <f>Simulações!M34</f>
        <v>100</v>
      </c>
      <c r="D34" s="117" t="str">
        <f>Simulações!I34</f>
        <v>C5</v>
      </c>
      <c r="E34" s="117" t="str">
        <f>Simulações!CJ34</f>
        <v>TECNOWATT</v>
      </c>
      <c r="F34" s="117" t="str">
        <f>Simulações!CK34</f>
        <v xml:space="preserve">SIGSAGPTLRRSSNDL_30W_38IBBRS
</v>
      </c>
      <c r="G34" s="117">
        <f>Simulações!CP34</f>
        <v>30</v>
      </c>
      <c r="H34" s="117" t="str">
        <f>Simulações!CV34</f>
        <v>Curto II</v>
      </c>
      <c r="I34" s="117" t="str">
        <f>IF(Simulações!CW34="","",Simulações!CW34)</f>
        <v/>
      </c>
      <c r="J34" s="117" t="str">
        <f>IF(Simulações!CZ34="","",Simulações!CZ34)</f>
        <v/>
      </c>
      <c r="K34" s="120">
        <f>Simulações!AN34</f>
        <v>2</v>
      </c>
      <c r="L34" s="120">
        <f>Simulações!AU34</f>
        <v>0</v>
      </c>
      <c r="M34" s="117" t="str">
        <f>IF(Simulações!DA34="","",Simulações!DA34)</f>
        <v/>
      </c>
      <c r="N34" s="117" t="str">
        <f>IF(Simulações!DB34="","",Simulações!DB34)</f>
        <v/>
      </c>
      <c r="O34" s="117">
        <v>1</v>
      </c>
    </row>
    <row r="35" spans="1:15" ht="15.75" hidden="1" customHeight="1" x14ac:dyDescent="0.3">
      <c r="A35" s="127" t="str">
        <f>Simulações!F35</f>
        <v>Rua Almirante Tamandare, 874</v>
      </c>
      <c r="B35" s="117" t="str">
        <f>Simulações!DL35</f>
        <v>Sim</v>
      </c>
      <c r="C35" s="128">
        <f>Simulações!M35</f>
        <v>100</v>
      </c>
      <c r="D35" s="117" t="str">
        <f>Simulações!I35</f>
        <v>C4</v>
      </c>
      <c r="E35" s="117" t="str">
        <f>Simulações!CJ35</f>
        <v>LEDSTAR</v>
      </c>
      <c r="F35" s="117" t="str">
        <f>Simulações!CK35</f>
        <v xml:space="preserve"> SL VT 9.1 65W</v>
      </c>
      <c r="G35" s="117">
        <f>Simulações!CP35</f>
        <v>65</v>
      </c>
      <c r="H35" s="117" t="str">
        <f>Simulações!CV35</f>
        <v>Curto II</v>
      </c>
      <c r="I35" s="117" t="str">
        <f>IF(Simulações!CW35="","",Simulações!CW35)</f>
        <v/>
      </c>
      <c r="J35" s="117" t="str">
        <f>IF(Simulações!CZ35="","",Simulações!CZ35)</f>
        <v/>
      </c>
      <c r="K35" s="120">
        <f>Simulações!AN35</f>
        <v>2</v>
      </c>
      <c r="L35" s="120">
        <f>Simulações!AU35</f>
        <v>0</v>
      </c>
      <c r="M35" s="117" t="str">
        <f>IF(Simulações!DA35="","",Simulações!DA35)</f>
        <v/>
      </c>
      <c r="N35" s="117" t="str">
        <f>IF(Simulações!DB35="","",Simulações!DB35)</f>
        <v/>
      </c>
      <c r="O35" s="117">
        <v>1</v>
      </c>
    </row>
    <row r="36" spans="1:15" ht="15.75" hidden="1" customHeight="1" x14ac:dyDescent="0.3">
      <c r="A36" s="127" t="str">
        <f>Simulações!F36</f>
        <v>Rua Almirante Tamandare, 874</v>
      </c>
      <c r="B36" s="117" t="str">
        <f>Simulações!DL36</f>
        <v>Sim</v>
      </c>
      <c r="C36" s="128">
        <f>Simulações!M36</f>
        <v>100</v>
      </c>
      <c r="D36" s="117" t="str">
        <f>Simulações!I36</f>
        <v>C4</v>
      </c>
      <c r="E36" s="117" t="str">
        <f>Simulações!CJ36</f>
        <v>SX LIGHTING</v>
      </c>
      <c r="F36" s="117" t="str">
        <f>Simulações!CK36</f>
        <v>SX-INEVO050HF</v>
      </c>
      <c r="G36" s="117">
        <f>Simulações!CP36</f>
        <v>50</v>
      </c>
      <c r="H36" s="117" t="str">
        <f>Simulações!CV36</f>
        <v>Curto II</v>
      </c>
      <c r="I36" s="117" t="str">
        <f>IF(Simulações!CW36="","",Simulações!CW36)</f>
        <v/>
      </c>
      <c r="J36" s="117" t="str">
        <f>IF(Simulações!CZ36="","",Simulações!CZ36)</f>
        <v/>
      </c>
      <c r="K36" s="120">
        <f>Simulações!AN36</f>
        <v>2</v>
      </c>
      <c r="L36" s="120">
        <f>Simulações!AU36</f>
        <v>0</v>
      </c>
      <c r="M36" s="117" t="str">
        <f>IF(Simulações!DA36="","",Simulações!DA36)</f>
        <v/>
      </c>
      <c r="N36" s="117" t="str">
        <f>IF(Simulações!DB36="","",Simulações!DB36)</f>
        <v/>
      </c>
      <c r="O36" s="117">
        <v>1</v>
      </c>
    </row>
    <row r="37" spans="1:15" ht="15.75" hidden="1" customHeight="1" x14ac:dyDescent="0.3">
      <c r="A37" s="127" t="str">
        <f>Simulações!F37</f>
        <v>Rua Almirante Tamandare, 874</v>
      </c>
      <c r="B37" s="117" t="str">
        <f>Simulações!DL37</f>
        <v>Sim</v>
      </c>
      <c r="C37" s="128">
        <f>Simulações!M37</f>
        <v>100</v>
      </c>
      <c r="D37" s="117" t="str">
        <f>Simulações!I37</f>
        <v>C4</v>
      </c>
      <c r="E37" s="117" t="str">
        <f>Simulações!CJ37</f>
        <v>TECNOWATT</v>
      </c>
      <c r="F37" s="117" t="str">
        <f>Simulações!CK37</f>
        <v xml:space="preserve">SIGSAGPTLRRSSNDL_60W_73IBBRS
</v>
      </c>
      <c r="G37" s="117">
        <f>Simulações!CP37</f>
        <v>60</v>
      </c>
      <c r="H37" s="117" t="str">
        <f>Simulações!CV37</f>
        <v>Curto II</v>
      </c>
      <c r="I37" s="117" t="str">
        <f>IF(Simulações!CW37="","",Simulações!CW37)</f>
        <v/>
      </c>
      <c r="J37" s="117" t="str">
        <f>IF(Simulações!CZ37="","",Simulações!CZ37)</f>
        <v/>
      </c>
      <c r="K37" s="120">
        <f>Simulações!AN37</f>
        <v>2</v>
      </c>
      <c r="L37" s="120">
        <f>Simulações!AU37</f>
        <v>0</v>
      </c>
      <c r="M37" s="117" t="str">
        <f>IF(Simulações!DA37="","",Simulações!DA37)</f>
        <v/>
      </c>
      <c r="N37" s="117" t="str">
        <f>IF(Simulações!DB37="","",Simulações!DB37)</f>
        <v/>
      </c>
      <c r="O37" s="117">
        <v>1</v>
      </c>
    </row>
    <row r="38" spans="1:15" ht="15.75" hidden="1" customHeight="1" x14ac:dyDescent="0.3">
      <c r="A38" s="127" t="str">
        <f>Simulações!F38</f>
        <v>Rua A-Seis dos Jasmins, 128</v>
      </c>
      <c r="B38" s="117" t="str">
        <f>Simulações!DL38</f>
        <v>Sim</v>
      </c>
      <c r="C38" s="128">
        <f>Simulações!M38</f>
        <v>100</v>
      </c>
      <c r="D38" s="117" t="str">
        <f>Simulações!I38</f>
        <v>C5</v>
      </c>
      <c r="E38" s="117" t="str">
        <f>Simulações!CJ38</f>
        <v>LEDSTAR</v>
      </c>
      <c r="F38" s="117" t="str">
        <f>Simulações!CK38</f>
        <v xml:space="preserve"> SL VT 9.1 35W</v>
      </c>
      <c r="G38" s="117">
        <f>Simulações!CP38</f>
        <v>35</v>
      </c>
      <c r="H38" s="117" t="str">
        <f>Simulações!CV38</f>
        <v>Curto II</v>
      </c>
      <c r="I38" s="117" t="str">
        <f>IF(Simulações!CW38="","",Simulações!CW38)</f>
        <v/>
      </c>
      <c r="J38" s="117" t="str">
        <f>IF(Simulações!CZ38="","",Simulações!CZ38)</f>
        <v/>
      </c>
      <c r="K38" s="120">
        <f>Simulações!AN38</f>
        <v>2</v>
      </c>
      <c r="L38" s="120">
        <f>Simulações!AU38</f>
        <v>0</v>
      </c>
      <c r="M38" s="117" t="str">
        <f>IF(Simulações!DA38="","",Simulações!DA38)</f>
        <v/>
      </c>
      <c r="N38" s="117" t="str">
        <f>IF(Simulações!DB38="","",Simulações!DB38)</f>
        <v/>
      </c>
      <c r="O38" s="117">
        <v>1</v>
      </c>
    </row>
    <row r="39" spans="1:15" ht="15.75" hidden="1" customHeight="1" x14ac:dyDescent="0.3">
      <c r="A39" s="127" t="str">
        <f>Simulações!F39</f>
        <v>Rua A-Seis dos Jasmins, 128</v>
      </c>
      <c r="B39" s="117" t="str">
        <f>Simulações!DL39</f>
        <v>Sim</v>
      </c>
      <c r="C39" s="128">
        <f>Simulações!M39</f>
        <v>100</v>
      </c>
      <c r="D39" s="117" t="str">
        <f>Simulações!I39</f>
        <v>C5</v>
      </c>
      <c r="E39" s="117" t="str">
        <f>Simulações!CJ39</f>
        <v>SX LIGHTING</v>
      </c>
      <c r="F39" s="117" t="str">
        <f>Simulações!CK39</f>
        <v>SX-INEVO030HF</v>
      </c>
      <c r="G39" s="117">
        <f>Simulações!CP39</f>
        <v>31</v>
      </c>
      <c r="H39" s="117" t="str">
        <f>Simulações!CV39</f>
        <v>Curto II</v>
      </c>
      <c r="I39" s="117" t="str">
        <f>IF(Simulações!CW39="","",Simulações!CW39)</f>
        <v/>
      </c>
      <c r="J39" s="117" t="str">
        <f>IF(Simulações!CZ39="","",Simulações!CZ39)</f>
        <v/>
      </c>
      <c r="K39" s="120">
        <f>Simulações!AN39</f>
        <v>2</v>
      </c>
      <c r="L39" s="120">
        <f>Simulações!AU39</f>
        <v>0</v>
      </c>
      <c r="M39" s="117" t="str">
        <f>IF(Simulações!DA39="","",Simulações!DA39)</f>
        <v/>
      </c>
      <c r="N39" s="117" t="str">
        <f>IF(Simulações!DB39="","",Simulações!DB39)</f>
        <v/>
      </c>
      <c r="O39" s="117">
        <v>1</v>
      </c>
    </row>
    <row r="40" spans="1:15" ht="15.75" hidden="1" customHeight="1" x14ac:dyDescent="0.3">
      <c r="A40" s="127" t="str">
        <f>Simulações!F40</f>
        <v>Rua A-Seis dos Jasmins, 128</v>
      </c>
      <c r="B40" s="117" t="str">
        <f>Simulações!DL40</f>
        <v>Sim</v>
      </c>
      <c r="C40" s="128">
        <f>Simulações!M40</f>
        <v>100</v>
      </c>
      <c r="D40" s="117" t="str">
        <f>Simulações!I40</f>
        <v>C5</v>
      </c>
      <c r="E40" s="117" t="str">
        <f>Simulações!CJ40</f>
        <v>TECNOWATT</v>
      </c>
      <c r="F40" s="117" t="str">
        <f>Simulações!CK40</f>
        <v xml:space="preserve">SIGSAGPTLRRSSNDL_30W_38IBBRS
</v>
      </c>
      <c r="G40" s="117">
        <f>Simulações!CP40</f>
        <v>30</v>
      </c>
      <c r="H40" s="117" t="str">
        <f>Simulações!CV40</f>
        <v>Curto II</v>
      </c>
      <c r="I40" s="117" t="str">
        <f>IF(Simulações!CW40="","",Simulações!CW40)</f>
        <v/>
      </c>
      <c r="J40" s="117" t="str">
        <f>IF(Simulações!CZ40="","",Simulações!CZ40)</f>
        <v/>
      </c>
      <c r="K40" s="120">
        <f>Simulações!AN40</f>
        <v>2</v>
      </c>
      <c r="L40" s="120">
        <f>Simulações!AU40</f>
        <v>0</v>
      </c>
      <c r="M40" s="117" t="str">
        <f>IF(Simulações!DA40="","",Simulações!DA40)</f>
        <v/>
      </c>
      <c r="N40" s="117" t="str">
        <f>IF(Simulações!DB40="","",Simulações!DB40)</f>
        <v/>
      </c>
      <c r="O40" s="117">
        <v>1</v>
      </c>
    </row>
    <row r="41" spans="1:15" ht="15.75" hidden="1" customHeight="1" x14ac:dyDescent="0.3">
      <c r="A41" s="127" t="str">
        <f>Simulações!F41</f>
        <v>Rua Hildebrando Pinheiro Veloso, 1170</v>
      </c>
      <c r="B41" s="117" t="str">
        <f>Simulações!DL41</f>
        <v>Sim</v>
      </c>
      <c r="C41" s="128">
        <f>Simulações!M41</f>
        <v>50</v>
      </c>
      <c r="D41" s="117" t="str">
        <f>Simulações!I41</f>
        <v>C5</v>
      </c>
      <c r="E41" s="117" t="str">
        <f>Simulações!CJ41</f>
        <v>LEDSTAR</v>
      </c>
      <c r="F41" s="117" t="str">
        <f>Simulações!CK41</f>
        <v xml:space="preserve"> SL VT 9.1 35W</v>
      </c>
      <c r="G41" s="117">
        <f>Simulações!CP41</f>
        <v>35</v>
      </c>
      <c r="H41" s="117" t="str">
        <f>Simulações!CV41</f>
        <v>Curto II</v>
      </c>
      <c r="I41" s="117" t="str">
        <f>IF(Simulações!CW41="","",Simulações!CW41)</f>
        <v/>
      </c>
      <c r="J41" s="117" t="str">
        <f>IF(Simulações!CZ41="","",Simulações!CZ41)</f>
        <v/>
      </c>
      <c r="K41" s="120">
        <f>Simulações!AN41</f>
        <v>2</v>
      </c>
      <c r="L41" s="120">
        <f>Simulações!AU41</f>
        <v>0</v>
      </c>
      <c r="M41" s="117" t="str">
        <f>IF(Simulações!DA41="","",Simulações!DA41)</f>
        <v/>
      </c>
      <c r="N41" s="117" t="str">
        <f>IF(Simulações!DB41="","",Simulações!DB41)</f>
        <v/>
      </c>
      <c r="O41" s="117">
        <v>1</v>
      </c>
    </row>
    <row r="42" spans="1:15" ht="15.75" hidden="1" customHeight="1" x14ac:dyDescent="0.3">
      <c r="A42" s="127" t="str">
        <f>Simulações!F42</f>
        <v>Rua Hildebrando Pinheiro Veloso, 1170</v>
      </c>
      <c r="B42" s="117" t="str">
        <f>Simulações!DL42</f>
        <v>Sim</v>
      </c>
      <c r="C42" s="128">
        <f>Simulações!M42</f>
        <v>50</v>
      </c>
      <c r="D42" s="117" t="str">
        <f>Simulações!I42</f>
        <v>C5</v>
      </c>
      <c r="E42" s="117" t="str">
        <f>Simulações!CJ42</f>
        <v>SX LIGHTING</v>
      </c>
      <c r="F42" s="117" t="str">
        <f>Simulações!CK42</f>
        <v>SX-INEVO040HF</v>
      </c>
      <c r="G42" s="117">
        <f>Simulações!CP42</f>
        <v>39</v>
      </c>
      <c r="H42" s="117" t="str">
        <f>Simulações!CV42</f>
        <v>Curto II</v>
      </c>
      <c r="I42" s="117" t="str">
        <f>IF(Simulações!CW42="","",Simulações!CW42)</f>
        <v/>
      </c>
      <c r="J42" s="117" t="str">
        <f>IF(Simulações!CZ42="","",Simulações!CZ42)</f>
        <v/>
      </c>
      <c r="K42" s="120">
        <f>Simulações!AN42</f>
        <v>2</v>
      </c>
      <c r="L42" s="120">
        <f>Simulações!AU42</f>
        <v>0</v>
      </c>
      <c r="M42" s="117" t="str">
        <f>IF(Simulações!DA42="","",Simulações!DA42)</f>
        <v/>
      </c>
      <c r="N42" s="117" t="str">
        <f>IF(Simulações!DB42="","",Simulações!DB42)</f>
        <v/>
      </c>
      <c r="O42" s="117">
        <v>1</v>
      </c>
    </row>
    <row r="43" spans="1:15" ht="15.75" hidden="1" customHeight="1" x14ac:dyDescent="0.3">
      <c r="A43" s="127" t="str">
        <f>Simulações!F43</f>
        <v>Rua Hildebrando Pinheiro Veloso, 1170</v>
      </c>
      <c r="B43" s="117" t="str">
        <f>Simulações!DL43</f>
        <v>Sim</v>
      </c>
      <c r="C43" s="128">
        <f>Simulações!M43</f>
        <v>50</v>
      </c>
      <c r="D43" s="117" t="str">
        <f>Simulações!I43</f>
        <v>C5</v>
      </c>
      <c r="E43" s="117" t="str">
        <f>Simulações!CJ43</f>
        <v>TECNOWATT</v>
      </c>
      <c r="F43" s="117" t="str">
        <f>Simulações!CK43</f>
        <v xml:space="preserve">SIGSAGPTLRRSSNDL_40W_50IBBRS
</v>
      </c>
      <c r="G43" s="117">
        <f>Simulações!CP43</f>
        <v>40</v>
      </c>
      <c r="H43" s="117" t="str">
        <f>Simulações!CV43</f>
        <v>Curto II</v>
      </c>
      <c r="I43" s="117" t="str">
        <f>IF(Simulações!CW43="","",Simulações!CW43)</f>
        <v/>
      </c>
      <c r="J43" s="117" t="str">
        <f>IF(Simulações!CZ43="","",Simulações!CZ43)</f>
        <v/>
      </c>
      <c r="K43" s="120">
        <f>Simulações!AN43</f>
        <v>2</v>
      </c>
      <c r="L43" s="120">
        <f>Simulações!AU43</f>
        <v>0</v>
      </c>
      <c r="M43" s="117" t="str">
        <f>IF(Simulações!DA43="","",Simulações!DA43)</f>
        <v/>
      </c>
      <c r="N43" s="117" t="str">
        <f>IF(Simulações!DB43="","",Simulações!DB43)</f>
        <v/>
      </c>
      <c r="O43" s="117">
        <v>1</v>
      </c>
    </row>
    <row r="44" spans="1:15" ht="15.75" hidden="1" customHeight="1" x14ac:dyDescent="0.3">
      <c r="A44" s="127" t="str">
        <f>Simulações!F44</f>
        <v>Rua Sete de Setembro, 2721</v>
      </c>
      <c r="B44" s="117" t="str">
        <f>Simulações!DL44</f>
        <v>Sim</v>
      </c>
      <c r="C44" s="128">
        <f>Simulações!M44</f>
        <v>100</v>
      </c>
      <c r="D44" s="117" t="str">
        <f>Simulações!I44</f>
        <v>C5</v>
      </c>
      <c r="E44" s="117" t="str">
        <f>Simulações!CJ44</f>
        <v>LEDSTAR</v>
      </c>
      <c r="F44" s="117" t="str">
        <f>Simulações!CK44</f>
        <v xml:space="preserve"> SL VT 9.1 35W</v>
      </c>
      <c r="G44" s="117">
        <f>Simulações!CP44</f>
        <v>35</v>
      </c>
      <c r="H44" s="117" t="str">
        <f>Simulações!CV44</f>
        <v>Curto II</v>
      </c>
      <c r="I44" s="117" t="str">
        <f>IF(Simulações!CW44="","",Simulações!CW44)</f>
        <v/>
      </c>
      <c r="J44" s="117" t="str">
        <f>IF(Simulações!CZ44="","",Simulações!CZ44)</f>
        <v/>
      </c>
      <c r="K44" s="120">
        <f>Simulações!AN44</f>
        <v>2</v>
      </c>
      <c r="L44" s="120">
        <f>Simulações!AU44</f>
        <v>0</v>
      </c>
      <c r="M44" s="117" t="str">
        <f>IF(Simulações!DA44="","",Simulações!DA44)</f>
        <v/>
      </c>
      <c r="N44" s="117" t="str">
        <f>IF(Simulações!DB44="","",Simulações!DB44)</f>
        <v/>
      </c>
      <c r="O44" s="117">
        <v>1</v>
      </c>
    </row>
    <row r="45" spans="1:15" ht="15.75" hidden="1" customHeight="1" x14ac:dyDescent="0.3">
      <c r="A45" s="127" t="str">
        <f>Simulações!F45</f>
        <v>Rua Sete de Setembro, 2721</v>
      </c>
      <c r="B45" s="117" t="str">
        <f>Simulações!DL45</f>
        <v>Sim</v>
      </c>
      <c r="C45" s="128">
        <f>Simulações!M45</f>
        <v>100</v>
      </c>
      <c r="D45" s="117" t="str">
        <f>Simulações!I45</f>
        <v>C5</v>
      </c>
      <c r="E45" s="117" t="str">
        <f>Simulações!CJ45</f>
        <v>SX LIGHTING</v>
      </c>
      <c r="F45" s="117" t="str">
        <f>Simulações!CK45</f>
        <v>SX-INEVO040HF</v>
      </c>
      <c r="G45" s="117">
        <f>Simulações!CP45</f>
        <v>39</v>
      </c>
      <c r="H45" s="117" t="str">
        <f>Simulações!CV45</f>
        <v>Curto II</v>
      </c>
      <c r="I45" s="117" t="str">
        <f>IF(Simulações!CW45="","",Simulações!CW45)</f>
        <v/>
      </c>
      <c r="J45" s="117" t="str">
        <f>IF(Simulações!CZ45="","",Simulações!CZ45)</f>
        <v/>
      </c>
      <c r="K45" s="120">
        <f>Simulações!AN45</f>
        <v>2</v>
      </c>
      <c r="L45" s="120">
        <f>Simulações!AU45</f>
        <v>0</v>
      </c>
      <c r="M45" s="117" t="str">
        <f>IF(Simulações!DA45="","",Simulações!DA45)</f>
        <v/>
      </c>
      <c r="N45" s="117" t="str">
        <f>IF(Simulações!DB45="","",Simulações!DB45)</f>
        <v/>
      </c>
      <c r="O45" s="117">
        <v>1</v>
      </c>
    </row>
    <row r="46" spans="1:15" ht="15.75" hidden="1" customHeight="1" x14ac:dyDescent="0.3">
      <c r="A46" s="127" t="str">
        <f>Simulações!F46</f>
        <v>Rua Sete de Setembro, 2721</v>
      </c>
      <c r="B46" s="117" t="str">
        <f>Simulações!DL46</f>
        <v>Sim</v>
      </c>
      <c r="C46" s="128">
        <f>Simulações!M46</f>
        <v>100</v>
      </c>
      <c r="D46" s="117" t="str">
        <f>Simulações!I46</f>
        <v>C5</v>
      </c>
      <c r="E46" s="117" t="str">
        <f>Simulações!CJ46</f>
        <v>TECNOWATT</v>
      </c>
      <c r="F46" s="117" t="str">
        <f>Simulações!CK46</f>
        <v xml:space="preserve">SIGSAGPTLRRSSNDL_40W_50IBBRS
</v>
      </c>
      <c r="G46" s="117">
        <f>Simulações!CP46</f>
        <v>40</v>
      </c>
      <c r="H46" s="117" t="str">
        <f>Simulações!CV46</f>
        <v>Curto II</v>
      </c>
      <c r="I46" s="117" t="str">
        <f>IF(Simulações!CW46="","",Simulações!CW46)</f>
        <v/>
      </c>
      <c r="J46" s="117" t="str">
        <f>IF(Simulações!CZ46="","",Simulações!CZ46)</f>
        <v/>
      </c>
      <c r="K46" s="120">
        <f>Simulações!AN46</f>
        <v>2</v>
      </c>
      <c r="L46" s="120">
        <f>Simulações!AU46</f>
        <v>0</v>
      </c>
      <c r="M46" s="117" t="str">
        <f>IF(Simulações!DA46="","",Simulações!DA46)</f>
        <v/>
      </c>
      <c r="N46" s="117" t="str">
        <f>IF(Simulações!DB46="","",Simulações!DB46)</f>
        <v/>
      </c>
      <c r="O46" s="117">
        <v>1</v>
      </c>
    </row>
    <row r="47" spans="1:15" ht="15.75" hidden="1" customHeight="1" x14ac:dyDescent="0.3">
      <c r="A47" s="127" t="str">
        <f>Simulações!F47</f>
        <v>Rua Octavio Rodolfo dos Santos, 2080</v>
      </c>
      <c r="B47" s="117" t="str">
        <f>Simulações!DL47</f>
        <v>Sim</v>
      </c>
      <c r="C47" s="128">
        <f>Simulações!M47</f>
        <v>150</v>
      </c>
      <c r="D47" s="117" t="str">
        <f>Simulações!I47</f>
        <v>C5</v>
      </c>
      <c r="E47" s="117" t="str">
        <f>Simulações!CJ47</f>
        <v>LEDSTAR</v>
      </c>
      <c r="F47" s="117" t="str">
        <f>Simulações!CK47</f>
        <v xml:space="preserve"> SL VT 9.1 44W</v>
      </c>
      <c r="G47" s="117">
        <f>Simulações!CP47</f>
        <v>44</v>
      </c>
      <c r="H47" s="117" t="str">
        <f>Simulações!CV47</f>
        <v>Curto II</v>
      </c>
      <c r="I47" s="117" t="str">
        <f>IF(Simulações!CW47="","",Simulações!CW47)</f>
        <v/>
      </c>
      <c r="J47" s="117" t="str">
        <f>IF(Simulações!CZ47="","",Simulações!CZ47)</f>
        <v/>
      </c>
      <c r="K47" s="120">
        <f>Simulações!AN47</f>
        <v>2</v>
      </c>
      <c r="L47" s="120">
        <f>Simulações!AU47</f>
        <v>0</v>
      </c>
      <c r="M47" s="117" t="str">
        <f>IF(Simulações!DA47="","",Simulações!DA47)</f>
        <v/>
      </c>
      <c r="N47" s="117" t="str">
        <f>IF(Simulações!DB47="","",Simulações!DB47)</f>
        <v/>
      </c>
      <c r="O47" s="117">
        <v>1</v>
      </c>
    </row>
    <row r="48" spans="1:15" ht="15.75" hidden="1" customHeight="1" x14ac:dyDescent="0.3">
      <c r="A48" s="127" t="str">
        <f>Simulações!F48</f>
        <v>Rua Octavio Rodolfo dos Santos, 2080</v>
      </c>
      <c r="B48" s="117" t="str">
        <f>Simulações!DL48</f>
        <v>Sim</v>
      </c>
      <c r="C48" s="128">
        <f>Simulações!M48</f>
        <v>150</v>
      </c>
      <c r="D48" s="117" t="str">
        <f>Simulações!I48</f>
        <v>C5</v>
      </c>
      <c r="E48" s="117" t="str">
        <f>Simulações!CJ48</f>
        <v>SX LIGHTING</v>
      </c>
      <c r="F48" s="117" t="str">
        <f>Simulações!CK48</f>
        <v>SX-INEVO040HF</v>
      </c>
      <c r="G48" s="117">
        <f>Simulações!CP48</f>
        <v>39</v>
      </c>
      <c r="H48" s="117" t="str">
        <f>Simulações!CV48</f>
        <v>Curto II</v>
      </c>
      <c r="I48" s="117" t="str">
        <f>IF(Simulações!CW48="","",Simulações!CW48)</f>
        <v/>
      </c>
      <c r="J48" s="117" t="str">
        <f>IF(Simulações!CZ48="","",Simulações!CZ48)</f>
        <v/>
      </c>
      <c r="K48" s="120">
        <f>Simulações!AN48</f>
        <v>2</v>
      </c>
      <c r="L48" s="120">
        <f>Simulações!AU48</f>
        <v>0</v>
      </c>
      <c r="M48" s="117" t="str">
        <f>IF(Simulações!DA48="","",Simulações!DA48)</f>
        <v/>
      </c>
      <c r="N48" s="117" t="str">
        <f>IF(Simulações!DB48="","",Simulações!DB48)</f>
        <v/>
      </c>
      <c r="O48" s="117">
        <v>1</v>
      </c>
    </row>
    <row r="49" spans="1:15" ht="15.75" hidden="1" customHeight="1" x14ac:dyDescent="0.3">
      <c r="A49" s="127" t="str">
        <f>Simulações!F49</f>
        <v>Rua Octavio Rodolfo dos Santos, 2080</v>
      </c>
      <c r="B49" s="117" t="str">
        <f>Simulações!DL49</f>
        <v>Sim</v>
      </c>
      <c r="C49" s="128">
        <f>Simulações!M49</f>
        <v>150</v>
      </c>
      <c r="D49" s="117" t="str">
        <f>Simulações!I49</f>
        <v>C5</v>
      </c>
      <c r="E49" s="117" t="str">
        <f>Simulações!CJ49</f>
        <v>TECNOWATT</v>
      </c>
      <c r="F49" s="117" t="str">
        <f>Simulações!CK49</f>
        <v xml:space="preserve">SIGSAGPTLRRSSNDL_50W_61IBBRS
</v>
      </c>
      <c r="G49" s="117">
        <f>Simulações!CP49</f>
        <v>50</v>
      </c>
      <c r="H49" s="117" t="str">
        <f>Simulações!CV49</f>
        <v>Curto II</v>
      </c>
      <c r="I49" s="117" t="str">
        <f>IF(Simulações!CW49="","",Simulações!CW49)</f>
        <v/>
      </c>
      <c r="J49" s="117" t="str">
        <f>IF(Simulações!CZ49="","",Simulações!CZ49)</f>
        <v/>
      </c>
      <c r="K49" s="120">
        <f>Simulações!AN49</f>
        <v>2</v>
      </c>
      <c r="L49" s="120">
        <f>Simulações!AU49</f>
        <v>0</v>
      </c>
      <c r="M49" s="117" t="str">
        <f>IF(Simulações!DA49="","",Simulações!DA49)</f>
        <v/>
      </c>
      <c r="N49" s="117" t="str">
        <f>IF(Simulações!DB49="","",Simulações!DB49)</f>
        <v/>
      </c>
      <c r="O49" s="117">
        <v>1</v>
      </c>
    </row>
    <row r="50" spans="1:15" ht="15.75" hidden="1" customHeight="1" x14ac:dyDescent="0.3">
      <c r="A50" s="127" t="str">
        <f>Simulações!F50</f>
        <v>Avenida Fernandes Bastos, 3933</v>
      </c>
      <c r="B50" s="117" t="str">
        <f>Simulações!DL50</f>
        <v>Sim</v>
      </c>
      <c r="C50" s="128">
        <f>Simulações!M50</f>
        <v>100</v>
      </c>
      <c r="D50" s="117" t="str">
        <f>Simulações!I50</f>
        <v>C1</v>
      </c>
      <c r="E50" s="117" t="str">
        <f>Simulações!CJ50</f>
        <v>LEDSTAR</v>
      </c>
      <c r="F50" s="117" t="str">
        <f>Simulações!CK50</f>
        <v xml:space="preserve"> SL VT 9.3 200W</v>
      </c>
      <c r="G50" s="117">
        <f>Simulações!CP50</f>
        <v>200</v>
      </c>
      <c r="H50" s="117" t="str">
        <f>Simulações!CV50</f>
        <v>Curto II</v>
      </c>
      <c r="I50" s="117" t="str">
        <f>IF(Simulações!CW50="","",Simulações!CW50)</f>
        <v/>
      </c>
      <c r="J50" s="117" t="str">
        <f>IF(Simulações!CZ50="","",Simulações!CZ50)</f>
        <v/>
      </c>
      <c r="K50" s="120">
        <f>Simulações!AN50</f>
        <v>2</v>
      </c>
      <c r="L50" s="120">
        <f>Simulações!AU50</f>
        <v>0</v>
      </c>
      <c r="M50" s="117" t="str">
        <f>IF(Simulações!DA50="","",Simulações!DA50)</f>
        <v/>
      </c>
      <c r="N50" s="117" t="str">
        <f>IF(Simulações!DB50="","",Simulações!DB50)</f>
        <v/>
      </c>
      <c r="O50" s="117">
        <v>1</v>
      </c>
    </row>
    <row r="51" spans="1:15" ht="15.75" hidden="1" customHeight="1" x14ac:dyDescent="0.3">
      <c r="A51" s="127" t="str">
        <f>Simulações!F51</f>
        <v>Avenida Fernandes Bastos, 3933</v>
      </c>
      <c r="B51" s="117" t="str">
        <f>Simulações!DL51</f>
        <v>Sim</v>
      </c>
      <c r="C51" s="128">
        <f>Simulações!M51</f>
        <v>100</v>
      </c>
      <c r="D51" s="117" t="str">
        <f>Simulações!I51</f>
        <v>C1</v>
      </c>
      <c r="E51" s="117" t="str">
        <f>Simulações!CJ51</f>
        <v>SX LIGHTING</v>
      </c>
      <c r="F51" s="117" t="str">
        <f>Simulações!CK51</f>
        <v>SX-INLPP090HF</v>
      </c>
      <c r="G51" s="117">
        <f>Simulações!CP51</f>
        <v>90</v>
      </c>
      <c r="H51" s="117" t="str">
        <f>Simulações!CV51</f>
        <v>Curto II</v>
      </c>
      <c r="I51" s="117" t="str">
        <f>IF(Simulações!CW51="","",Simulações!CW51)</f>
        <v/>
      </c>
      <c r="J51" s="117" t="str">
        <f>IF(Simulações!CZ51="","",Simulações!CZ51)</f>
        <v>APEA</v>
      </c>
      <c r="K51" s="120">
        <f>Simulações!AN51</f>
        <v>2</v>
      </c>
      <c r="L51" s="120">
        <f>Simulações!AU51</f>
        <v>0</v>
      </c>
      <c r="M51" s="117">
        <f>IF(Simulações!DA51="","",Simulações!DA51)</f>
        <v>1</v>
      </c>
      <c r="N51" s="117" t="str">
        <f>IF(Simulações!DB51="","",Simulações!DB51)</f>
        <v/>
      </c>
      <c r="O51" s="117">
        <v>1</v>
      </c>
    </row>
    <row r="52" spans="1:15" ht="15.75" hidden="1" customHeight="1" x14ac:dyDescent="0.3">
      <c r="A52" s="127" t="str">
        <f>Simulações!F52</f>
        <v>Avenida Fernandes Bastos, 3933</v>
      </c>
      <c r="B52" s="117" t="str">
        <f>Simulações!DL52</f>
        <v>Sim</v>
      </c>
      <c r="C52" s="128">
        <f>Simulações!M52</f>
        <v>100</v>
      </c>
      <c r="D52" s="117" t="str">
        <f>Simulações!I52</f>
        <v>C1</v>
      </c>
      <c r="E52" s="117" t="str">
        <f>Simulações!CJ52</f>
        <v>TECNOWATT</v>
      </c>
      <c r="F52" s="117" t="str">
        <f>Simulações!CK52</f>
        <v xml:space="preserve">SIGMAGPTLRRSMNDL120W_82IBBR
</v>
      </c>
      <c r="G52" s="117">
        <f>Simulações!CP52</f>
        <v>120</v>
      </c>
      <c r="H52" s="117" t="str">
        <f>Simulações!CV52</f>
        <v>Curto II</v>
      </c>
      <c r="I52" s="117" t="str">
        <f>IF(Simulações!CW52="","",Simulações!CW52)</f>
        <v/>
      </c>
      <c r="J52" s="117" t="str">
        <f>IF(Simulações!CZ52="","",Simulações!CZ52)</f>
        <v>APEA</v>
      </c>
      <c r="K52" s="120">
        <f>Simulações!AN52</f>
        <v>2</v>
      </c>
      <c r="L52" s="120">
        <f>Simulações!AU52</f>
        <v>0</v>
      </c>
      <c r="M52" s="117">
        <f>IF(Simulações!DA52="","",Simulações!DA52)</f>
        <v>1</v>
      </c>
      <c r="N52" s="117" t="str">
        <f>IF(Simulações!DB52="","",Simulações!DB52)</f>
        <v/>
      </c>
      <c r="O52" s="117">
        <v>1</v>
      </c>
    </row>
    <row r="53" spans="1:15" ht="15.75" hidden="1" customHeight="1" x14ac:dyDescent="0.3">
      <c r="A53" s="127" t="str">
        <f>Simulações!F53</f>
        <v>Rua Santa Maria, 172</v>
      </c>
      <c r="B53" s="117" t="str">
        <f>Simulações!DL53</f>
        <v>Sim</v>
      </c>
      <c r="C53" s="128">
        <f>Simulações!M53</f>
        <v>100</v>
      </c>
      <c r="D53" s="117" t="str">
        <f>Simulações!I53</f>
        <v>C5</v>
      </c>
      <c r="E53" s="117" t="str">
        <f>Simulações!CJ53</f>
        <v>LEDSTAR</v>
      </c>
      <c r="F53" s="117" t="str">
        <f>Simulações!CK53</f>
        <v xml:space="preserve"> SL VT 9.1 28W</v>
      </c>
      <c r="G53" s="117">
        <f>Simulações!CP53</f>
        <v>28</v>
      </c>
      <c r="H53" s="117" t="str">
        <f>Simulações!CV53</f>
        <v>Curto II</v>
      </c>
      <c r="I53" s="117" t="str">
        <f>IF(Simulações!CW53="","",Simulações!CW53)</f>
        <v/>
      </c>
      <c r="J53" s="117" t="str">
        <f>IF(Simulações!CZ53="","",Simulações!CZ53)</f>
        <v/>
      </c>
      <c r="K53" s="120">
        <f>Simulações!AN53</f>
        <v>2</v>
      </c>
      <c r="L53" s="120">
        <f>Simulações!AU53</f>
        <v>0</v>
      </c>
      <c r="M53" s="117" t="str">
        <f>IF(Simulações!DA53="","",Simulações!DA53)</f>
        <v/>
      </c>
      <c r="N53" s="117" t="str">
        <f>IF(Simulações!DB53="","",Simulações!DB53)</f>
        <v/>
      </c>
      <c r="O53" s="117">
        <v>1</v>
      </c>
    </row>
    <row r="54" spans="1:15" ht="15.75" hidden="1" customHeight="1" x14ac:dyDescent="0.3">
      <c r="A54" s="127" t="str">
        <f>Simulações!F54</f>
        <v>Rua Santa Maria, 172</v>
      </c>
      <c r="B54" s="117" t="str">
        <f>Simulações!DL54</f>
        <v>Sim</v>
      </c>
      <c r="C54" s="128">
        <f>Simulações!M54</f>
        <v>100</v>
      </c>
      <c r="D54" s="117" t="str">
        <f>Simulações!I54</f>
        <v>C5</v>
      </c>
      <c r="E54" s="117" t="str">
        <f>Simulações!CJ54</f>
        <v>SX LIGHTING</v>
      </c>
      <c r="F54" s="117" t="str">
        <f>Simulações!CK54</f>
        <v>SX-INEVO020HF</v>
      </c>
      <c r="G54" s="117">
        <f>Simulações!CP54</f>
        <v>22.5</v>
      </c>
      <c r="H54" s="117" t="str">
        <f>Simulações!CV54</f>
        <v>Curto II</v>
      </c>
      <c r="I54" s="117" t="str">
        <f>IF(Simulações!CW54="","",Simulações!CW54)</f>
        <v/>
      </c>
      <c r="J54" s="117" t="str">
        <f>IF(Simulações!CZ54="","",Simulações!CZ54)</f>
        <v/>
      </c>
      <c r="K54" s="120">
        <f>Simulações!AN54</f>
        <v>2</v>
      </c>
      <c r="L54" s="120">
        <f>Simulações!AU54</f>
        <v>0</v>
      </c>
      <c r="M54" s="117" t="str">
        <f>IF(Simulações!DA54="","",Simulações!DA54)</f>
        <v/>
      </c>
      <c r="N54" s="117" t="str">
        <f>IF(Simulações!DB54="","",Simulações!DB54)</f>
        <v/>
      </c>
      <c r="O54" s="117">
        <v>1</v>
      </c>
    </row>
    <row r="55" spans="1:15" ht="15.75" hidden="1" customHeight="1" x14ac:dyDescent="0.3">
      <c r="A55" s="127" t="str">
        <f>Simulações!F55</f>
        <v>Rua Santa Maria, 172</v>
      </c>
      <c r="B55" s="117" t="str">
        <f>Simulações!DL55</f>
        <v>Sim</v>
      </c>
      <c r="C55" s="128">
        <f>Simulações!M55</f>
        <v>100</v>
      </c>
      <c r="D55" s="117" t="str">
        <f>Simulações!I55</f>
        <v>C5</v>
      </c>
      <c r="E55" s="117" t="str">
        <f>Simulações!CJ55</f>
        <v>TECNOWATT</v>
      </c>
      <c r="F55" s="117" t="str">
        <f>Simulações!CK55</f>
        <v xml:space="preserve">SIGSAGPTLRRSSNDL_30W_38IBBRS
</v>
      </c>
      <c r="G55" s="117">
        <f>Simulações!CP55</f>
        <v>30</v>
      </c>
      <c r="H55" s="117" t="str">
        <f>Simulações!CV55</f>
        <v>Curto II</v>
      </c>
      <c r="I55" s="117" t="str">
        <f>IF(Simulações!CW55="","",Simulações!CW55)</f>
        <v/>
      </c>
      <c r="J55" s="117" t="str">
        <f>IF(Simulações!CZ55="","",Simulações!CZ55)</f>
        <v/>
      </c>
      <c r="K55" s="120">
        <f>Simulações!AN55</f>
        <v>2</v>
      </c>
      <c r="L55" s="120">
        <f>Simulações!AU55</f>
        <v>0</v>
      </c>
      <c r="M55" s="117" t="str">
        <f>IF(Simulações!DA55="","",Simulações!DA55)</f>
        <v/>
      </c>
      <c r="N55" s="117" t="str">
        <f>IF(Simulações!DB55="","",Simulações!DB55)</f>
        <v/>
      </c>
      <c r="O55" s="117">
        <v>1</v>
      </c>
    </row>
    <row r="56" spans="1:15" ht="15.75" hidden="1" customHeight="1" x14ac:dyDescent="0.3">
      <c r="A56" s="127" t="str">
        <f>Simulações!F56</f>
        <v>Estrada Estancia Velha, 1</v>
      </c>
      <c r="B56" s="117" t="str">
        <f>Simulações!DL56</f>
        <v>Sim</v>
      </c>
      <c r="C56" s="128">
        <f>Simulações!M56</f>
        <v>100</v>
      </c>
      <c r="D56" s="117" t="str">
        <f>Simulações!I56</f>
        <v>C5</v>
      </c>
      <c r="E56" s="117" t="str">
        <f>Simulações!CJ56</f>
        <v>LEDSTAR</v>
      </c>
      <c r="F56" s="117" t="str">
        <f>Simulações!CK56</f>
        <v xml:space="preserve"> SL VT 9.1 28W</v>
      </c>
      <c r="G56" s="117">
        <f>Simulações!CP56</f>
        <v>28</v>
      </c>
      <c r="H56" s="117" t="str">
        <f>Simulações!CV56</f>
        <v>Curto II</v>
      </c>
      <c r="I56" s="117" t="str">
        <f>IF(Simulações!CW56="","",Simulações!CW56)</f>
        <v/>
      </c>
      <c r="J56" s="117" t="str">
        <f>IF(Simulações!CZ56="","",Simulações!CZ56)</f>
        <v/>
      </c>
      <c r="K56" s="120">
        <f>Simulações!AN56</f>
        <v>2</v>
      </c>
      <c r="L56" s="120">
        <f>Simulações!AU56</f>
        <v>0</v>
      </c>
      <c r="M56" s="117" t="str">
        <f>IF(Simulações!DA56="","",Simulações!DA56)</f>
        <v/>
      </c>
      <c r="N56" s="117" t="str">
        <f>IF(Simulações!DB56="","",Simulações!DB56)</f>
        <v/>
      </c>
      <c r="O56" s="117">
        <v>1</v>
      </c>
    </row>
    <row r="57" spans="1:15" ht="15.75" hidden="1" customHeight="1" x14ac:dyDescent="0.3">
      <c r="A57" s="127" t="str">
        <f>Simulações!F57</f>
        <v>Estrada Estancia Velha, 1</v>
      </c>
      <c r="B57" s="117" t="str">
        <f>Simulações!DL57</f>
        <v>Sim</v>
      </c>
      <c r="C57" s="128">
        <f>Simulações!M57</f>
        <v>100</v>
      </c>
      <c r="D57" s="117" t="str">
        <f>Simulações!I57</f>
        <v>C5</v>
      </c>
      <c r="E57" s="117" t="str">
        <f>Simulações!CJ57</f>
        <v>SX LIGHTING</v>
      </c>
      <c r="F57" s="117" t="str">
        <f>Simulações!CK57</f>
        <v>SX-INEVO030HF</v>
      </c>
      <c r="G57" s="117">
        <f>Simulações!CP57</f>
        <v>31</v>
      </c>
      <c r="H57" s="117" t="str">
        <f>Simulações!CV57</f>
        <v>Curto II</v>
      </c>
      <c r="I57" s="117" t="str">
        <f>IF(Simulações!CW57="","",Simulações!CW57)</f>
        <v/>
      </c>
      <c r="J57" s="117" t="str">
        <f>IF(Simulações!CZ57="","",Simulações!CZ57)</f>
        <v/>
      </c>
      <c r="K57" s="120">
        <f>Simulações!AN57</f>
        <v>2</v>
      </c>
      <c r="L57" s="120">
        <f>Simulações!AU57</f>
        <v>0</v>
      </c>
      <c r="M57" s="117" t="str">
        <f>IF(Simulações!DA57="","",Simulações!DA57)</f>
        <v/>
      </c>
      <c r="N57" s="117" t="str">
        <f>IF(Simulações!DB57="","",Simulações!DB57)</f>
        <v/>
      </c>
      <c r="O57" s="117">
        <v>1</v>
      </c>
    </row>
    <row r="58" spans="1:15" ht="15.75" hidden="1" customHeight="1" x14ac:dyDescent="0.3">
      <c r="A58" s="127" t="str">
        <f>Simulações!F58</f>
        <v>Estrada Estancia Velha, 1</v>
      </c>
      <c r="B58" s="117" t="str">
        <f>Simulações!DL58</f>
        <v>Sim</v>
      </c>
      <c r="C58" s="128">
        <f>Simulações!M58</f>
        <v>100</v>
      </c>
      <c r="D58" s="117" t="str">
        <f>Simulações!I58</f>
        <v>C5</v>
      </c>
      <c r="E58" s="117" t="str">
        <f>Simulações!CJ58</f>
        <v>TECNOWATT</v>
      </c>
      <c r="F58" s="117" t="str">
        <f>Simulações!CK58</f>
        <v xml:space="preserve">SIGSAGPTLRRSSNDL_30W_38IBBRS
</v>
      </c>
      <c r="G58" s="117">
        <f>Simulações!CP58</f>
        <v>30</v>
      </c>
      <c r="H58" s="117" t="str">
        <f>Simulações!CV58</f>
        <v>Curto II</v>
      </c>
      <c r="I58" s="117" t="str">
        <f>IF(Simulações!CW58="","",Simulações!CW58)</f>
        <v/>
      </c>
      <c r="J58" s="117" t="str">
        <f>IF(Simulações!CZ58="","",Simulações!CZ58)</f>
        <v/>
      </c>
      <c r="K58" s="120">
        <f>Simulações!AN58</f>
        <v>2</v>
      </c>
      <c r="L58" s="120">
        <f>Simulações!AU58</f>
        <v>0</v>
      </c>
      <c r="M58" s="117" t="str">
        <f>IF(Simulações!DA58="","",Simulações!DA58)</f>
        <v/>
      </c>
      <c r="N58" s="117" t="str">
        <f>IF(Simulações!DB58="","",Simulações!DB58)</f>
        <v/>
      </c>
      <c r="O58" s="117">
        <v>1</v>
      </c>
    </row>
    <row r="59" spans="1:15" ht="15.75" hidden="1" customHeight="1" x14ac:dyDescent="0.3">
      <c r="A59" s="127" t="str">
        <f>Simulações!F59</f>
        <v>Rua Wadir Azevedo Fonseca, 690</v>
      </c>
      <c r="B59" s="117" t="str">
        <f>Simulações!DL59</f>
        <v>Sim</v>
      </c>
      <c r="C59" s="128">
        <f>Simulações!M59</f>
        <v>150</v>
      </c>
      <c r="D59" s="117" t="str">
        <f>Simulações!I59</f>
        <v>C5</v>
      </c>
      <c r="E59" s="117" t="str">
        <f>Simulações!CJ59</f>
        <v>LEDSTAR</v>
      </c>
      <c r="F59" s="117" t="str">
        <f>Simulações!CK59</f>
        <v xml:space="preserve"> SL VT 9.1 35W</v>
      </c>
      <c r="G59" s="117">
        <f>Simulações!CP59</f>
        <v>35</v>
      </c>
      <c r="H59" s="117" t="str">
        <f>Simulações!CV59</f>
        <v>Curto II</v>
      </c>
      <c r="I59" s="117" t="str">
        <f>IF(Simulações!CW59="","",Simulações!CW59)</f>
        <v/>
      </c>
      <c r="J59" s="117" t="str">
        <f>IF(Simulações!CZ59="","",Simulações!CZ59)</f>
        <v/>
      </c>
      <c r="K59" s="120">
        <f>Simulações!AN59</f>
        <v>2</v>
      </c>
      <c r="L59" s="120">
        <f>Simulações!AU59</f>
        <v>0</v>
      </c>
      <c r="M59" s="117" t="str">
        <f>IF(Simulações!DA59="","",Simulações!DA59)</f>
        <v/>
      </c>
      <c r="N59" s="117" t="str">
        <f>IF(Simulações!DB59="","",Simulações!DB59)</f>
        <v/>
      </c>
      <c r="O59" s="117">
        <v>1</v>
      </c>
    </row>
    <row r="60" spans="1:15" ht="15.75" hidden="1" customHeight="1" x14ac:dyDescent="0.3">
      <c r="A60" s="127" t="str">
        <f>Simulações!F60</f>
        <v>Rua Wadir Azevedo Fonseca, 690</v>
      </c>
      <c r="B60" s="117" t="str">
        <f>Simulações!DL60</f>
        <v>Sim</v>
      </c>
      <c r="C60" s="128">
        <f>Simulações!M60</f>
        <v>150</v>
      </c>
      <c r="D60" s="117" t="str">
        <f>Simulações!I60</f>
        <v>C5</v>
      </c>
      <c r="E60" s="117" t="str">
        <f>Simulações!CJ60</f>
        <v>SX LIGHTING</v>
      </c>
      <c r="F60" s="117" t="str">
        <f>Simulações!CK60</f>
        <v>SX-INEVO030HF</v>
      </c>
      <c r="G60" s="117">
        <f>Simulações!CP60</f>
        <v>31</v>
      </c>
      <c r="H60" s="117" t="str">
        <f>Simulações!CV60</f>
        <v>Curto II</v>
      </c>
      <c r="I60" s="117" t="str">
        <f>IF(Simulações!CW60="","",Simulações!CW60)</f>
        <v/>
      </c>
      <c r="J60" s="117" t="str">
        <f>IF(Simulações!CZ60="","",Simulações!CZ60)</f>
        <v/>
      </c>
      <c r="K60" s="120">
        <f>Simulações!AN60</f>
        <v>2</v>
      </c>
      <c r="L60" s="120">
        <f>Simulações!AU60</f>
        <v>0</v>
      </c>
      <c r="M60" s="117" t="str">
        <f>IF(Simulações!DA60="","",Simulações!DA60)</f>
        <v/>
      </c>
      <c r="N60" s="117" t="str">
        <f>IF(Simulações!DB60="","",Simulações!DB60)</f>
        <v/>
      </c>
      <c r="O60" s="117">
        <v>1</v>
      </c>
    </row>
    <row r="61" spans="1:15" ht="15.75" hidden="1" customHeight="1" x14ac:dyDescent="0.3">
      <c r="A61" s="127" t="str">
        <f>Simulações!F61</f>
        <v>Rua Wadir Azevedo Fonseca, 690</v>
      </c>
      <c r="B61" s="117" t="str">
        <f>Simulações!DL61</f>
        <v>Sim</v>
      </c>
      <c r="C61" s="128">
        <f>Simulações!M61</f>
        <v>150</v>
      </c>
      <c r="D61" s="117" t="str">
        <f>Simulações!I61</f>
        <v>C5</v>
      </c>
      <c r="E61" s="117" t="str">
        <f>Simulações!CJ61</f>
        <v>TECNOWATT</v>
      </c>
      <c r="F61" s="117" t="str">
        <f>Simulações!CK61</f>
        <v xml:space="preserve">SIGSAGPTLRRSSNDL_30W_38IBBRS
</v>
      </c>
      <c r="G61" s="117">
        <f>Simulações!CP61</f>
        <v>30</v>
      </c>
      <c r="H61" s="117" t="str">
        <f>Simulações!CV61</f>
        <v>Curto II</v>
      </c>
      <c r="I61" s="117" t="str">
        <f>IF(Simulações!CW61="","",Simulações!CW61)</f>
        <v/>
      </c>
      <c r="J61" s="117" t="str">
        <f>IF(Simulações!CZ61="","",Simulações!CZ61)</f>
        <v/>
      </c>
      <c r="K61" s="120">
        <f>Simulações!AN61</f>
        <v>2</v>
      </c>
      <c r="L61" s="120">
        <f>Simulações!AU61</f>
        <v>0</v>
      </c>
      <c r="M61" s="117" t="str">
        <f>IF(Simulações!DA61="","",Simulações!DA61)</f>
        <v/>
      </c>
      <c r="N61" s="117" t="str">
        <f>IF(Simulações!DB61="","",Simulações!DB61)</f>
        <v/>
      </c>
      <c r="O61" s="117">
        <v>1</v>
      </c>
    </row>
    <row r="62" spans="1:15" ht="15.75" hidden="1" customHeight="1" x14ac:dyDescent="0.3">
      <c r="A62" s="127" t="str">
        <f>Simulações!F62</f>
        <v>Rua Joao Arthur Kirsh, 330</v>
      </c>
      <c r="B62" s="117" t="str">
        <f>Simulações!DL62</f>
        <v>Sim</v>
      </c>
      <c r="C62" s="128">
        <f>Simulações!M62</f>
        <v>70</v>
      </c>
      <c r="D62" s="117" t="str">
        <f>Simulações!I62</f>
        <v>C5</v>
      </c>
      <c r="E62" s="117" t="str">
        <f>Simulações!CJ62</f>
        <v>LEDSTAR</v>
      </c>
      <c r="F62" s="117" t="str">
        <f>Simulações!CK62</f>
        <v xml:space="preserve"> SL VT 9.1 35W</v>
      </c>
      <c r="G62" s="117">
        <f>Simulações!CP62</f>
        <v>35</v>
      </c>
      <c r="H62" s="117" t="str">
        <f>Simulações!CV62</f>
        <v>Curto I</v>
      </c>
      <c r="I62" s="117" t="str">
        <f>IF(Simulações!CW62="","",Simulações!CW62)</f>
        <v/>
      </c>
      <c r="J62" s="117" t="str">
        <f>IF(Simulações!CZ62="","",Simulações!CZ62)</f>
        <v/>
      </c>
      <c r="K62" s="120">
        <f>Simulações!AN62</f>
        <v>2</v>
      </c>
      <c r="L62" s="120">
        <f>Simulações!AU62</f>
        <v>0</v>
      </c>
      <c r="M62" s="117" t="str">
        <f>IF(Simulações!DA62="","",Simulações!DA62)</f>
        <v/>
      </c>
      <c r="N62" s="117" t="str">
        <f>IF(Simulações!DB62="","",Simulações!DB62)</f>
        <v/>
      </c>
      <c r="O62" s="117">
        <v>1</v>
      </c>
    </row>
    <row r="63" spans="1:15" ht="15.75" hidden="1" customHeight="1" x14ac:dyDescent="0.3">
      <c r="A63" s="127" t="str">
        <f>Simulações!F63</f>
        <v>Rua Joao Arthur Kirsh, 330</v>
      </c>
      <c r="B63" s="117" t="str">
        <f>Simulações!DL63</f>
        <v>Sim</v>
      </c>
      <c r="C63" s="128">
        <f>Simulações!M63</f>
        <v>70</v>
      </c>
      <c r="D63" s="117" t="str">
        <f>Simulações!I63</f>
        <v>C5</v>
      </c>
      <c r="E63" s="117" t="str">
        <f>Simulações!CJ63</f>
        <v>SX LIGHTING</v>
      </c>
      <c r="F63" s="117" t="str">
        <f>Simulações!CK63</f>
        <v>SX-INEVO030HF</v>
      </c>
      <c r="G63" s="117">
        <f>Simulações!CP63</f>
        <v>31</v>
      </c>
      <c r="H63" s="117" t="str">
        <f>Simulações!CV63</f>
        <v>Curto I</v>
      </c>
      <c r="I63" s="117" t="str">
        <f>IF(Simulações!CW63="","",Simulações!CW63)</f>
        <v/>
      </c>
      <c r="J63" s="117" t="str">
        <f>IF(Simulações!CZ63="","",Simulações!CZ63)</f>
        <v/>
      </c>
      <c r="K63" s="120">
        <f>Simulações!AN63</f>
        <v>2</v>
      </c>
      <c r="L63" s="120">
        <f>Simulações!AU63</f>
        <v>0</v>
      </c>
      <c r="M63" s="117" t="str">
        <f>IF(Simulações!DA63="","",Simulações!DA63)</f>
        <v/>
      </c>
      <c r="N63" s="117" t="str">
        <f>IF(Simulações!DB63="","",Simulações!DB63)</f>
        <v/>
      </c>
      <c r="O63" s="117">
        <v>1</v>
      </c>
    </row>
    <row r="64" spans="1:15" ht="15.75" hidden="1" customHeight="1" x14ac:dyDescent="0.3">
      <c r="A64" s="127" t="str">
        <f>Simulações!F64</f>
        <v>Rua Joao Arthur Kirsh, 330</v>
      </c>
      <c r="B64" s="117" t="str">
        <f>Simulações!DL64</f>
        <v>Sim</v>
      </c>
      <c r="C64" s="128">
        <f>Simulações!M64</f>
        <v>70</v>
      </c>
      <c r="D64" s="117" t="str">
        <f>Simulações!I64</f>
        <v>C5</v>
      </c>
      <c r="E64" s="117" t="str">
        <f>Simulações!CJ64</f>
        <v>TECNOWATT</v>
      </c>
      <c r="F64" s="117" t="str">
        <f>Simulações!CK64</f>
        <v xml:space="preserve">SIGSAGPTLRRSSNDL_30W_38IBBRS
</v>
      </c>
      <c r="G64" s="117">
        <f>Simulações!CP64</f>
        <v>30</v>
      </c>
      <c r="H64" s="117" t="str">
        <f>Simulações!CV64</f>
        <v>Curto I</v>
      </c>
      <c r="I64" s="117" t="str">
        <f>IF(Simulações!CW64="","",Simulações!CW64)</f>
        <v/>
      </c>
      <c r="J64" s="117" t="str">
        <f>IF(Simulações!CZ64="","",Simulações!CZ64)</f>
        <v/>
      </c>
      <c r="K64" s="120">
        <f>Simulações!AN64</f>
        <v>2</v>
      </c>
      <c r="L64" s="120">
        <f>Simulações!AU64</f>
        <v>0</v>
      </c>
      <c r="M64" s="117" t="str">
        <f>IF(Simulações!DA64="","",Simulações!DA64)</f>
        <v/>
      </c>
      <c r="N64" s="117" t="str">
        <f>IF(Simulações!DB64="","",Simulações!DB64)</f>
        <v/>
      </c>
      <c r="O64" s="117">
        <v>1</v>
      </c>
    </row>
    <row r="65" spans="1:15" ht="15.75" hidden="1" customHeight="1" x14ac:dyDescent="0.3">
      <c r="A65" s="127" t="str">
        <f>Simulações!F65</f>
        <v>Rua Vinte e Quatro de Setembro, 833</v>
      </c>
      <c r="B65" s="117" t="str">
        <f>Simulações!DL65</f>
        <v>Sim</v>
      </c>
      <c r="C65" s="128">
        <f>Simulações!M65</f>
        <v>50</v>
      </c>
      <c r="D65" s="117" t="str">
        <f>Simulações!I65</f>
        <v>C4</v>
      </c>
      <c r="E65" s="117" t="str">
        <f>Simulações!CJ65</f>
        <v>LEDSTAR</v>
      </c>
      <c r="F65" s="117" t="str">
        <f>Simulações!CK65</f>
        <v xml:space="preserve"> SL VT 9.1 65W</v>
      </c>
      <c r="G65" s="117">
        <f>Simulações!CP65</f>
        <v>65</v>
      </c>
      <c r="H65" s="117" t="str">
        <f>Simulações!CV65</f>
        <v>Médio II</v>
      </c>
      <c r="I65" s="117" t="str">
        <f>IF(Simulações!CW65="","",Simulações!CW65)</f>
        <v/>
      </c>
      <c r="J65" s="117" t="str">
        <f>IF(Simulações!CZ65="","",Simulações!CZ65)</f>
        <v/>
      </c>
      <c r="K65" s="120">
        <f>Simulações!AN65</f>
        <v>2</v>
      </c>
      <c r="L65" s="120">
        <f>Simulações!AU65</f>
        <v>0</v>
      </c>
      <c r="M65" s="117" t="str">
        <f>IF(Simulações!DA65="","",Simulações!DA65)</f>
        <v/>
      </c>
      <c r="N65" s="117" t="str">
        <f>IF(Simulações!DB65="","",Simulações!DB65)</f>
        <v/>
      </c>
      <c r="O65" s="117">
        <v>1</v>
      </c>
    </row>
    <row r="66" spans="1:15" ht="15.75" hidden="1" customHeight="1" x14ac:dyDescent="0.3">
      <c r="A66" s="127" t="str">
        <f>Simulações!F66</f>
        <v>Rua Vinte e Quatro de Setembro, 833</v>
      </c>
      <c r="B66" s="117" t="str">
        <f>Simulações!DL66</f>
        <v>Sim</v>
      </c>
      <c r="C66" s="128">
        <f>Simulações!M66</f>
        <v>50</v>
      </c>
      <c r="D66" s="117" t="str">
        <f>Simulações!I66</f>
        <v>C4</v>
      </c>
      <c r="E66" s="117" t="str">
        <f>Simulações!CJ66</f>
        <v>SX LIGHTING</v>
      </c>
      <c r="F66" s="117" t="str">
        <f>Simulações!CK66</f>
        <v>SX-INLPP070HF</v>
      </c>
      <c r="G66" s="117">
        <f>Simulações!CP66</f>
        <v>70</v>
      </c>
      <c r="H66" s="117" t="str">
        <f>Simulações!CV66</f>
        <v>Médio II</v>
      </c>
      <c r="I66" s="117" t="str">
        <f>IF(Simulações!CW66="","",Simulações!CW66)</f>
        <v/>
      </c>
      <c r="J66" s="117" t="str">
        <f>IF(Simulações!CZ66="","",Simulações!CZ66)</f>
        <v/>
      </c>
      <c r="K66" s="120">
        <f>Simulações!AN66</f>
        <v>2</v>
      </c>
      <c r="L66" s="120">
        <f>Simulações!AU66</f>
        <v>0</v>
      </c>
      <c r="M66" s="117" t="str">
        <f>IF(Simulações!DA66="","",Simulações!DA66)</f>
        <v/>
      </c>
      <c r="N66" s="117" t="str">
        <f>IF(Simulações!DB66="","",Simulações!DB66)</f>
        <v/>
      </c>
      <c r="O66" s="117">
        <v>1</v>
      </c>
    </row>
    <row r="67" spans="1:15" ht="15.75" hidden="1" customHeight="1" x14ac:dyDescent="0.3">
      <c r="A67" s="127" t="str">
        <f>Simulações!F67</f>
        <v>Rua Vinte e Quatro de Setembro, 833</v>
      </c>
      <c r="B67" s="117" t="str">
        <f>Simulações!DL67</f>
        <v>Sim</v>
      </c>
      <c r="C67" s="128">
        <f>Simulações!M67</f>
        <v>50</v>
      </c>
      <c r="D67" s="117" t="str">
        <f>Simulações!I67</f>
        <v>C4</v>
      </c>
      <c r="E67" s="117" t="str">
        <f>Simulações!CJ67</f>
        <v>TECNOWATT</v>
      </c>
      <c r="F67" s="117" t="str">
        <f>Simulações!CK67</f>
        <v xml:space="preserve">SIGSAGPTLRRSSNDL_60W_73IBBRS
</v>
      </c>
      <c r="G67" s="117">
        <f>Simulações!CP67</f>
        <v>60</v>
      </c>
      <c r="H67" s="117" t="str">
        <f>Simulações!CV67</f>
        <v>Médio II</v>
      </c>
      <c r="I67" s="117" t="str">
        <f>IF(Simulações!CW67="","",Simulações!CW67)</f>
        <v/>
      </c>
      <c r="J67" s="117" t="str">
        <f>IF(Simulações!CZ67="","",Simulações!CZ67)</f>
        <v/>
      </c>
      <c r="K67" s="120">
        <f>Simulações!AN67</f>
        <v>2</v>
      </c>
      <c r="L67" s="120">
        <f>Simulações!AU67</f>
        <v>0</v>
      </c>
      <c r="M67" s="117" t="str">
        <f>IF(Simulações!DA67="","",Simulações!DA67)</f>
        <v/>
      </c>
      <c r="N67" s="117" t="str">
        <f>IF(Simulações!DB67="","",Simulações!DB67)</f>
        <v/>
      </c>
      <c r="O67" s="117">
        <v>1</v>
      </c>
    </row>
    <row r="68" spans="1:15" ht="15.75" hidden="1" customHeight="1" x14ac:dyDescent="0.3">
      <c r="A68" s="127" t="str">
        <f>Simulações!F68</f>
        <v>Rua Vinte e Quatro de Setembro, 959</v>
      </c>
      <c r="B68" s="117" t="str">
        <f>Simulações!DL68</f>
        <v>Sim</v>
      </c>
      <c r="C68" s="128">
        <f>Simulações!M68</f>
        <v>50</v>
      </c>
      <c r="D68" s="117" t="str">
        <f>Simulações!I68</f>
        <v>C4</v>
      </c>
      <c r="E68" s="117" t="str">
        <f>Simulações!CJ68</f>
        <v>LEDSTAR</v>
      </c>
      <c r="F68" s="117" t="str">
        <f>Simulações!CK68</f>
        <v xml:space="preserve"> SL VT 9.1 52W</v>
      </c>
      <c r="G68" s="117">
        <f>Simulações!CP68</f>
        <v>52</v>
      </c>
      <c r="H68" s="117" t="str">
        <f>Simulações!CV68</f>
        <v>Médio II</v>
      </c>
      <c r="I68" s="117" t="str">
        <f>IF(Simulações!CW68="","",Simulações!CW68)</f>
        <v/>
      </c>
      <c r="J68" s="117" t="str">
        <f>IF(Simulações!CZ68="","",Simulações!CZ68)</f>
        <v/>
      </c>
      <c r="K68" s="120">
        <f>Simulações!AN68</f>
        <v>2</v>
      </c>
      <c r="L68" s="120">
        <f>Simulações!AU68</f>
        <v>0</v>
      </c>
      <c r="M68" s="117" t="str">
        <f>IF(Simulações!DA68="","",Simulações!DA68)</f>
        <v/>
      </c>
      <c r="N68" s="117" t="str">
        <f>IF(Simulações!DB68="","",Simulações!DB68)</f>
        <v/>
      </c>
      <c r="O68" s="117">
        <v>1</v>
      </c>
    </row>
    <row r="69" spans="1:15" ht="15.75" hidden="1" customHeight="1" x14ac:dyDescent="0.3">
      <c r="A69" s="127" t="str">
        <f>Simulações!F69</f>
        <v>Rua Vinte e Quatro de Setembro, 959</v>
      </c>
      <c r="B69" s="117" t="str">
        <f>Simulações!DL69</f>
        <v>Sim</v>
      </c>
      <c r="C69" s="128">
        <f>Simulações!M69</f>
        <v>50</v>
      </c>
      <c r="D69" s="117" t="str">
        <f>Simulações!I69</f>
        <v>C4</v>
      </c>
      <c r="E69" s="117" t="str">
        <f>Simulações!CJ69</f>
        <v>SX LIGHTING</v>
      </c>
      <c r="F69" s="117" t="str">
        <f>Simulações!CK69</f>
        <v>SX-INEVO050HF</v>
      </c>
      <c r="G69" s="117">
        <f>Simulações!CP69</f>
        <v>50</v>
      </c>
      <c r="H69" s="117" t="str">
        <f>Simulações!CV69</f>
        <v>Médio II</v>
      </c>
      <c r="I69" s="117" t="str">
        <f>IF(Simulações!CW69="","",Simulações!CW69)</f>
        <v/>
      </c>
      <c r="J69" s="117" t="str">
        <f>IF(Simulações!CZ69="","",Simulações!CZ69)</f>
        <v/>
      </c>
      <c r="K69" s="120">
        <f>Simulações!AN69</f>
        <v>2</v>
      </c>
      <c r="L69" s="120">
        <f>Simulações!AU69</f>
        <v>0</v>
      </c>
      <c r="M69" s="117" t="str">
        <f>IF(Simulações!DA69="","",Simulações!DA69)</f>
        <v/>
      </c>
      <c r="N69" s="117" t="str">
        <f>IF(Simulações!DB69="","",Simulações!DB69)</f>
        <v/>
      </c>
      <c r="O69" s="117">
        <v>1</v>
      </c>
    </row>
    <row r="70" spans="1:15" ht="15.75" hidden="1" customHeight="1" x14ac:dyDescent="0.3">
      <c r="A70" s="127" t="str">
        <f>Simulações!F70</f>
        <v>Rua Vinte e Quatro de Setembro, 959</v>
      </c>
      <c r="B70" s="117" t="str">
        <f>Simulações!DL70</f>
        <v>Sim</v>
      </c>
      <c r="C70" s="128">
        <f>Simulações!M70</f>
        <v>50</v>
      </c>
      <c r="D70" s="117" t="str">
        <f>Simulações!I70</f>
        <v>C4</v>
      </c>
      <c r="E70" s="117" t="str">
        <f>Simulações!CJ70</f>
        <v>TECNOWATT</v>
      </c>
      <c r="F70" s="117" t="str">
        <f>Simulações!CK70</f>
        <v xml:space="preserve">SIGSAGPTLRRSSNDL_40W_50IBBRS
</v>
      </c>
      <c r="G70" s="117">
        <f>Simulações!CP70</f>
        <v>40</v>
      </c>
      <c r="H70" s="117" t="str">
        <f>Simulações!CV70</f>
        <v>Médio II</v>
      </c>
      <c r="I70" s="117" t="str">
        <f>IF(Simulações!CW70="","",Simulações!CW70)</f>
        <v/>
      </c>
      <c r="J70" s="117" t="str">
        <f>IF(Simulações!CZ70="","",Simulações!CZ70)</f>
        <v/>
      </c>
      <c r="K70" s="120">
        <f>Simulações!AN70</f>
        <v>2</v>
      </c>
      <c r="L70" s="120">
        <f>Simulações!AU70</f>
        <v>0</v>
      </c>
      <c r="M70" s="117" t="str">
        <f>IF(Simulações!DA70="","",Simulações!DA70)</f>
        <v/>
      </c>
      <c r="N70" s="117" t="str">
        <f>IF(Simulações!DB70="","",Simulações!DB70)</f>
        <v/>
      </c>
      <c r="O70" s="117">
        <v>1</v>
      </c>
    </row>
    <row r="71" spans="1:15" ht="15.75" hidden="1" customHeight="1" x14ac:dyDescent="0.3">
      <c r="A71" s="127" t="str">
        <f>Simulações!F71</f>
        <v>Rua R, 451</v>
      </c>
      <c r="B71" s="117" t="str">
        <f>Simulações!DL71</f>
        <v>Sim</v>
      </c>
      <c r="C71" s="128">
        <f>Simulações!M71</f>
        <v>150</v>
      </c>
      <c r="D71" s="117" t="str">
        <f>Simulações!I71</f>
        <v>C5</v>
      </c>
      <c r="E71" s="117" t="str">
        <f>Simulações!CJ71</f>
        <v>LEDSTAR</v>
      </c>
      <c r="F71" s="117" t="str">
        <f>Simulações!CK71</f>
        <v xml:space="preserve"> SL VT 9.1 28W</v>
      </c>
      <c r="G71" s="117">
        <f>Simulações!CP71</f>
        <v>28</v>
      </c>
      <c r="H71" s="117" t="str">
        <f>Simulações!CV71</f>
        <v>Curto II</v>
      </c>
      <c r="I71" s="117" t="str">
        <f>IF(Simulações!CW71="","",Simulações!CW71)</f>
        <v/>
      </c>
      <c r="J71" s="117" t="str">
        <f>IF(Simulações!CZ71="","",Simulações!CZ71)</f>
        <v/>
      </c>
      <c r="K71" s="120">
        <f>Simulações!AN71</f>
        <v>2</v>
      </c>
      <c r="L71" s="120">
        <f>Simulações!AU71</f>
        <v>0</v>
      </c>
      <c r="M71" s="117" t="str">
        <f>IF(Simulações!DA71="","",Simulações!DA71)</f>
        <v/>
      </c>
      <c r="N71" s="117" t="str">
        <f>IF(Simulações!DB71="","",Simulações!DB71)</f>
        <v/>
      </c>
      <c r="O71" s="117">
        <v>1</v>
      </c>
    </row>
    <row r="72" spans="1:15" ht="15.75" hidden="1" customHeight="1" x14ac:dyDescent="0.3">
      <c r="A72" s="127" t="str">
        <f>Simulações!F72</f>
        <v>Rua R, 451</v>
      </c>
      <c r="B72" s="117" t="str">
        <f>Simulações!DL72</f>
        <v>Sim</v>
      </c>
      <c r="C72" s="128">
        <f>Simulações!M72</f>
        <v>150</v>
      </c>
      <c r="D72" s="117" t="str">
        <f>Simulações!I72</f>
        <v>C5</v>
      </c>
      <c r="E72" s="117" t="str">
        <f>Simulações!CJ72</f>
        <v>SX LIGHTING</v>
      </c>
      <c r="F72" s="117" t="str">
        <f>Simulações!CK72</f>
        <v>SX-INEVO030HF</v>
      </c>
      <c r="G72" s="117">
        <f>Simulações!CP72</f>
        <v>31</v>
      </c>
      <c r="H72" s="117" t="str">
        <f>Simulações!CV72</f>
        <v>Curto II</v>
      </c>
      <c r="I72" s="117" t="str">
        <f>IF(Simulações!CW72="","",Simulações!CW72)</f>
        <v/>
      </c>
      <c r="J72" s="117" t="str">
        <f>IF(Simulações!CZ72="","",Simulações!CZ72)</f>
        <v/>
      </c>
      <c r="K72" s="120">
        <f>Simulações!AN72</f>
        <v>2</v>
      </c>
      <c r="L72" s="120">
        <f>Simulações!AU72</f>
        <v>0</v>
      </c>
      <c r="M72" s="117" t="str">
        <f>IF(Simulações!DA72="","",Simulações!DA72)</f>
        <v/>
      </c>
      <c r="N72" s="117" t="str">
        <f>IF(Simulações!DB72="","",Simulações!DB72)</f>
        <v/>
      </c>
      <c r="O72" s="117">
        <v>1</v>
      </c>
    </row>
    <row r="73" spans="1:15" ht="15.75" hidden="1" customHeight="1" x14ac:dyDescent="0.3">
      <c r="A73" s="127" t="str">
        <f>Simulações!F73</f>
        <v>Rua R, 451</v>
      </c>
      <c r="B73" s="117" t="str">
        <f>Simulações!DL73</f>
        <v>Sim</v>
      </c>
      <c r="C73" s="128">
        <f>Simulações!M73</f>
        <v>150</v>
      </c>
      <c r="D73" s="117" t="str">
        <f>Simulações!I73</f>
        <v>C5</v>
      </c>
      <c r="E73" s="117" t="str">
        <f>Simulações!CJ73</f>
        <v>TECNOWATT</v>
      </c>
      <c r="F73" s="117" t="str">
        <f>Simulações!CK73</f>
        <v xml:space="preserve">SIGSAGPTLRRSSNDL_30W_38IBBRS
</v>
      </c>
      <c r="G73" s="117">
        <f>Simulações!CP73</f>
        <v>30</v>
      </c>
      <c r="H73" s="117" t="str">
        <f>Simulações!CV73</f>
        <v>Curto II</v>
      </c>
      <c r="I73" s="117" t="str">
        <f>IF(Simulações!CW73="","",Simulações!CW73)</f>
        <v/>
      </c>
      <c r="J73" s="117" t="str">
        <f>IF(Simulações!CZ73="","",Simulações!CZ73)</f>
        <v/>
      </c>
      <c r="K73" s="120">
        <f>Simulações!AN73</f>
        <v>2</v>
      </c>
      <c r="L73" s="120">
        <f>Simulações!AU73</f>
        <v>0</v>
      </c>
      <c r="M73" s="117" t="str">
        <f>IF(Simulações!DA73="","",Simulações!DA73)</f>
        <v/>
      </c>
      <c r="N73" s="117" t="str">
        <f>IF(Simulações!DB73="","",Simulações!DB73)</f>
        <v/>
      </c>
      <c r="O73" s="117">
        <v>1</v>
      </c>
    </row>
    <row r="74" spans="1:15" ht="15.75" hidden="1" customHeight="1" x14ac:dyDescent="0.3">
      <c r="A74" s="127" t="str">
        <f>Simulações!F74</f>
        <v>Rua Tuiuti, 1032</v>
      </c>
      <c r="B74" s="117" t="str">
        <f>Simulações!DL74</f>
        <v>Sim</v>
      </c>
      <c r="C74" s="128">
        <f>Simulações!M74</f>
        <v>150</v>
      </c>
      <c r="D74" s="117" t="str">
        <f>Simulações!I74</f>
        <v>C5</v>
      </c>
      <c r="E74" s="117" t="str">
        <f>Simulações!CJ74</f>
        <v>LEDSTAR</v>
      </c>
      <c r="F74" s="117" t="str">
        <f>Simulações!CK74</f>
        <v xml:space="preserve"> SL VT 9.1 28W</v>
      </c>
      <c r="G74" s="117">
        <f>Simulações!CP74</f>
        <v>28</v>
      </c>
      <c r="H74" s="117" t="str">
        <f>Simulações!CV74</f>
        <v>Curto II</v>
      </c>
      <c r="I74" s="117" t="str">
        <f>IF(Simulações!CW74="","",Simulações!CW74)</f>
        <v/>
      </c>
      <c r="J74" s="117" t="str">
        <f>IF(Simulações!CZ74="","",Simulações!CZ74)</f>
        <v/>
      </c>
      <c r="K74" s="120">
        <f>Simulações!AN74</f>
        <v>2</v>
      </c>
      <c r="L74" s="120">
        <f>Simulações!AU74</f>
        <v>0</v>
      </c>
      <c r="M74" s="117" t="str">
        <f>IF(Simulações!DA74="","",Simulações!DA74)</f>
        <v/>
      </c>
      <c r="N74" s="117" t="str">
        <f>IF(Simulações!DB74="","",Simulações!DB74)</f>
        <v/>
      </c>
      <c r="O74" s="117">
        <v>1</v>
      </c>
    </row>
    <row r="75" spans="1:15" ht="15.75" hidden="1" customHeight="1" x14ac:dyDescent="0.3">
      <c r="A75" s="127" t="str">
        <f>Simulações!F75</f>
        <v>Rua Tuiuti, 1032</v>
      </c>
      <c r="B75" s="117" t="str">
        <f>Simulações!DL75</f>
        <v>Sim</v>
      </c>
      <c r="C75" s="128">
        <f>Simulações!M75</f>
        <v>150</v>
      </c>
      <c r="D75" s="117" t="str">
        <f>Simulações!I75</f>
        <v>C5</v>
      </c>
      <c r="E75" s="117" t="str">
        <f>Simulações!CJ75</f>
        <v>SX LIGHTING</v>
      </c>
      <c r="F75" s="117" t="str">
        <f>Simulações!CK75</f>
        <v>SX-INEVO020HF</v>
      </c>
      <c r="G75" s="117">
        <f>Simulações!CP75</f>
        <v>22.5</v>
      </c>
      <c r="H75" s="117" t="str">
        <f>Simulações!CV75</f>
        <v>Curto II</v>
      </c>
      <c r="I75" s="117" t="str">
        <f>IF(Simulações!CW75="","",Simulações!CW75)</f>
        <v/>
      </c>
      <c r="J75" s="117" t="str">
        <f>IF(Simulações!CZ75="","",Simulações!CZ75)</f>
        <v/>
      </c>
      <c r="K75" s="120">
        <f>Simulações!AN75</f>
        <v>2</v>
      </c>
      <c r="L75" s="120">
        <f>Simulações!AU75</f>
        <v>0</v>
      </c>
      <c r="M75" s="117" t="str">
        <f>IF(Simulações!DA75="","",Simulações!DA75)</f>
        <v/>
      </c>
      <c r="N75" s="117" t="str">
        <f>IF(Simulações!DB75="","",Simulações!DB75)</f>
        <v/>
      </c>
      <c r="O75" s="117">
        <v>1</v>
      </c>
    </row>
    <row r="76" spans="1:15" ht="15.75" hidden="1" customHeight="1" x14ac:dyDescent="0.3">
      <c r="A76" s="127" t="str">
        <f>Simulações!F76</f>
        <v>Rua Tuiuti, 1032</v>
      </c>
      <c r="B76" s="117" t="str">
        <f>Simulações!DL76</f>
        <v>Sim</v>
      </c>
      <c r="C76" s="128">
        <f>Simulações!M76</f>
        <v>150</v>
      </c>
      <c r="D76" s="117" t="str">
        <f>Simulações!I76</f>
        <v>C5</v>
      </c>
      <c r="E76" s="117" t="str">
        <f>Simulações!CJ76</f>
        <v>TECNOWATT</v>
      </c>
      <c r="F76" s="117" t="str">
        <f>Simulações!CK76</f>
        <v xml:space="preserve">SIGSAGPTLRRSSNDL_30W_38IBBRS
</v>
      </c>
      <c r="G76" s="117">
        <f>Simulações!CP76</f>
        <v>30</v>
      </c>
      <c r="H76" s="117" t="str">
        <f>Simulações!CV76</f>
        <v>Curto II</v>
      </c>
      <c r="I76" s="117" t="str">
        <f>IF(Simulações!CW76="","",Simulações!CW76)</f>
        <v/>
      </c>
      <c r="J76" s="117" t="str">
        <f>IF(Simulações!CZ76="","",Simulações!CZ76)</f>
        <v/>
      </c>
      <c r="K76" s="120">
        <f>Simulações!AN76</f>
        <v>2</v>
      </c>
      <c r="L76" s="120">
        <f>Simulações!AU76</f>
        <v>0</v>
      </c>
      <c r="M76" s="117" t="str">
        <f>IF(Simulações!DA76="","",Simulações!DA76)</f>
        <v/>
      </c>
      <c r="N76" s="117" t="str">
        <f>IF(Simulações!DB76="","",Simulações!DB76)</f>
        <v/>
      </c>
      <c r="O76" s="117">
        <v>1</v>
      </c>
    </row>
    <row r="77" spans="1:15" ht="15.75" hidden="1" customHeight="1" x14ac:dyDescent="0.3">
      <c r="A77" s="127" t="str">
        <f>Simulações!F77</f>
        <v>Avenida Militao Almeida, 703</v>
      </c>
      <c r="B77" s="117" t="str">
        <f>Simulações!DL77</f>
        <v>Sim</v>
      </c>
      <c r="C77" s="128">
        <f>Simulações!M77</f>
        <v>50</v>
      </c>
      <c r="D77" s="117" t="str">
        <f>Simulações!I77</f>
        <v>C1</v>
      </c>
      <c r="E77" s="117" t="str">
        <f>Simulações!CJ77</f>
        <v>LEDSTAR</v>
      </c>
      <c r="F77" s="117" t="str">
        <f>Simulações!CK77</f>
        <v xml:space="preserve"> SL VT 9.1 100W</v>
      </c>
      <c r="G77" s="117">
        <f>Simulações!CP77</f>
        <v>100</v>
      </c>
      <c r="H77" s="117" t="str">
        <f>Simulações!CV77</f>
        <v>Médio II</v>
      </c>
      <c r="I77" s="117" t="str">
        <f>IF(Simulações!CW77="","",Simulações!CW77)</f>
        <v/>
      </c>
      <c r="J77" s="117" t="str">
        <f>IF(Simulações!CZ77="","",Simulações!CZ77)</f>
        <v/>
      </c>
      <c r="K77" s="120">
        <f>Simulações!AN77</f>
        <v>4</v>
      </c>
      <c r="L77" s="120">
        <f>Simulações!AU77</f>
        <v>0</v>
      </c>
      <c r="M77" s="117" t="str">
        <f>IF(Simulações!DA77="","",Simulações!DA77)</f>
        <v/>
      </c>
      <c r="N77" s="117" t="str">
        <f>IF(Simulações!DB77="","",Simulações!DB77)</f>
        <v/>
      </c>
      <c r="O77" s="117">
        <v>1</v>
      </c>
    </row>
    <row r="78" spans="1:15" ht="15.75" hidden="1" customHeight="1" x14ac:dyDescent="0.3">
      <c r="A78" s="127" t="str">
        <f>Simulações!F78</f>
        <v>Avenida Militao Almeida, 703</v>
      </c>
      <c r="B78" s="117" t="str">
        <f>Simulações!DL78</f>
        <v>Sim</v>
      </c>
      <c r="C78" s="128">
        <f>Simulações!M78</f>
        <v>50</v>
      </c>
      <c r="D78" s="117" t="str">
        <f>Simulações!I78</f>
        <v>C1</v>
      </c>
      <c r="E78" s="117" t="str">
        <f>Simulações!CJ78</f>
        <v>SX LIGHTING</v>
      </c>
      <c r="F78" s="117" t="str">
        <f>Simulações!CK78</f>
        <v>SX-INLPP090HF</v>
      </c>
      <c r="G78" s="117">
        <f>Simulações!CP78</f>
        <v>90</v>
      </c>
      <c r="H78" s="117" t="str">
        <f>Simulações!CV78</f>
        <v>Médio II</v>
      </c>
      <c r="I78" s="117" t="str">
        <f>IF(Simulações!CW78="","",Simulações!CW78)</f>
        <v/>
      </c>
      <c r="J78" s="117" t="str">
        <f>IF(Simulações!CZ78="","",Simulações!CZ78)</f>
        <v/>
      </c>
      <c r="K78" s="120">
        <f>Simulações!AN78</f>
        <v>4</v>
      </c>
      <c r="L78" s="120">
        <f>Simulações!AU78</f>
        <v>0</v>
      </c>
      <c r="M78" s="117" t="str">
        <f>IF(Simulações!DA78="","",Simulações!DA78)</f>
        <v/>
      </c>
      <c r="N78" s="117" t="str">
        <f>IF(Simulações!DB78="","",Simulações!DB78)</f>
        <v/>
      </c>
      <c r="O78" s="117">
        <v>1</v>
      </c>
    </row>
    <row r="79" spans="1:15" ht="15.75" hidden="1" customHeight="1" x14ac:dyDescent="0.3">
      <c r="A79" s="127" t="str">
        <f>Simulações!F79</f>
        <v>Avenida Militao Almeida, 703</v>
      </c>
      <c r="B79" s="117" t="str">
        <f>Simulações!DL79</f>
        <v>Sim</v>
      </c>
      <c r="C79" s="128">
        <f>Simulações!M79</f>
        <v>50</v>
      </c>
      <c r="D79" s="117" t="str">
        <f>Simulações!I79</f>
        <v>C1</v>
      </c>
      <c r="E79" s="117" t="str">
        <f>Simulações!CJ79</f>
        <v>TECNOWATT</v>
      </c>
      <c r="F79" s="117" t="str">
        <f>Simulações!CK79</f>
        <v xml:space="preserve">SIGSAGPTLRRSSNDL100W125IBBRS
</v>
      </c>
      <c r="G79" s="117">
        <f>Simulações!CP79</f>
        <v>100</v>
      </c>
      <c r="H79" s="117" t="str">
        <f>Simulações!CV79</f>
        <v>Médio II</v>
      </c>
      <c r="I79" s="117" t="str">
        <f>IF(Simulações!CW79="","",Simulações!CW79)</f>
        <v/>
      </c>
      <c r="J79" s="117" t="str">
        <f>IF(Simulações!CZ79="","",Simulações!CZ79)</f>
        <v/>
      </c>
      <c r="K79" s="120">
        <f>Simulações!AN79</f>
        <v>4</v>
      </c>
      <c r="L79" s="120">
        <f>Simulações!AU79</f>
        <v>0</v>
      </c>
      <c r="M79" s="117" t="str">
        <f>IF(Simulações!DA79="","",Simulações!DA79)</f>
        <v/>
      </c>
      <c r="N79" s="117" t="str">
        <f>IF(Simulações!DB79="","",Simulações!DB79)</f>
        <v/>
      </c>
      <c r="O79" s="117">
        <v>1</v>
      </c>
    </row>
    <row r="80" spans="1:15" ht="15.75" hidden="1" customHeight="1" x14ac:dyDescent="0.3">
      <c r="A80" s="127" t="str">
        <f>Simulações!F80</f>
        <v>Avenida Emancipacao, 1747</v>
      </c>
      <c r="B80" s="117" t="str">
        <f>Simulações!DL80</f>
        <v>Sim</v>
      </c>
      <c r="C80" s="128">
        <f>Simulações!M80</f>
        <v>50</v>
      </c>
      <c r="D80" s="117" t="str">
        <f>Simulações!I80</f>
        <v>C1</v>
      </c>
      <c r="E80" s="117" t="str">
        <f>Simulações!CJ80</f>
        <v>LEDSTAR</v>
      </c>
      <c r="F80" s="117" t="str">
        <f>Simulações!CK80</f>
        <v xml:space="preserve"> SL VT 9.3 200W</v>
      </c>
      <c r="G80" s="117">
        <f>Simulações!CP80</f>
        <v>200</v>
      </c>
      <c r="H80" s="117" t="str">
        <f>Simulações!CV80</f>
        <v>Médio II</v>
      </c>
      <c r="I80" s="117" t="str">
        <f>IF(Simulações!CW80="","",Simulações!CW80)</f>
        <v>Longo I</v>
      </c>
      <c r="J80" s="117" t="str">
        <f>IF(Simulações!CZ80="","",Simulações!CZ80)</f>
        <v/>
      </c>
      <c r="K80" s="120">
        <f>Simulações!AN80</f>
        <v>4</v>
      </c>
      <c r="L80" s="120">
        <f>Simulações!AU80</f>
        <v>0</v>
      </c>
      <c r="M80" s="117" t="str">
        <f>IF(Simulações!DA80="","",Simulações!DA80)</f>
        <v/>
      </c>
      <c r="N80" s="117" t="str">
        <f>IF(Simulações!DB80="","",Simulações!DB80)</f>
        <v/>
      </c>
      <c r="O80" s="117">
        <v>1</v>
      </c>
    </row>
    <row r="81" spans="1:15" ht="15.75" hidden="1" customHeight="1" x14ac:dyDescent="0.3">
      <c r="A81" s="127" t="str">
        <f>Simulações!F81</f>
        <v>Avenida Emancipacao, 1747</v>
      </c>
      <c r="B81" s="117" t="str">
        <f>Simulações!DL81</f>
        <v>Sim</v>
      </c>
      <c r="C81" s="128">
        <f>Simulações!M81</f>
        <v>50</v>
      </c>
      <c r="D81" s="117" t="str">
        <f>Simulações!I81</f>
        <v>C1</v>
      </c>
      <c r="E81" s="117" t="str">
        <f>Simulações!CJ81</f>
        <v>SX LIGHTING</v>
      </c>
      <c r="F81" s="117" t="str">
        <f>Simulações!CK81</f>
        <v>SX-INLPP090HF</v>
      </c>
      <c r="G81" s="117">
        <f>Simulações!CP81</f>
        <v>90</v>
      </c>
      <c r="H81" s="117" t="str">
        <f>Simulações!CV81</f>
        <v>Médio II</v>
      </c>
      <c r="I81" s="117" t="str">
        <f>IF(Simulações!CW81="","",Simulações!CW81)</f>
        <v/>
      </c>
      <c r="J81" s="117" t="str">
        <f>IF(Simulações!CZ81="","",Simulações!CZ81)</f>
        <v>APES-2</v>
      </c>
      <c r="K81" s="120">
        <f>Simulações!AN81</f>
        <v>4</v>
      </c>
      <c r="L81" s="120">
        <f>Simulações!AU81</f>
        <v>0</v>
      </c>
      <c r="M81" s="117">
        <f>IF(Simulações!DA81="","",Simulações!DA81)</f>
        <v>1</v>
      </c>
      <c r="N81" s="117" t="str">
        <f>IF(Simulações!DB81="","",Simulações!DB81)</f>
        <v/>
      </c>
      <c r="O81" s="117">
        <v>1</v>
      </c>
    </row>
    <row r="82" spans="1:15" ht="15.75" hidden="1" customHeight="1" x14ac:dyDescent="0.3">
      <c r="A82" s="127" t="str">
        <f>Simulações!F82</f>
        <v>Avenida Emancipacao, 1747</v>
      </c>
      <c r="B82" s="117" t="str">
        <f>Simulações!DL82</f>
        <v>Sim</v>
      </c>
      <c r="C82" s="128">
        <f>Simulações!M82</f>
        <v>50</v>
      </c>
      <c r="D82" s="117" t="str">
        <f>Simulações!I82</f>
        <v>C1</v>
      </c>
      <c r="E82" s="117" t="str">
        <f>Simulações!CJ82</f>
        <v>TECNOWATT</v>
      </c>
      <c r="F82" s="117" t="str">
        <f>Simulações!CK82</f>
        <v xml:space="preserve">SIGMAGPTLRRSMNDL120W_82IBBR
</v>
      </c>
      <c r="G82" s="117">
        <f>Simulações!CP82</f>
        <v>120</v>
      </c>
      <c r="H82" s="117" t="str">
        <f>Simulações!CV82</f>
        <v>Médio II</v>
      </c>
      <c r="I82" s="117" t="str">
        <f>IF(Simulações!CW82="","",Simulações!CW82)</f>
        <v/>
      </c>
      <c r="J82" s="117" t="str">
        <f>IF(Simulações!CZ82="","",Simulações!CZ82)</f>
        <v>APES-2</v>
      </c>
      <c r="K82" s="120">
        <f>Simulações!AN82</f>
        <v>4</v>
      </c>
      <c r="L82" s="120">
        <f>Simulações!AU82</f>
        <v>0</v>
      </c>
      <c r="M82" s="117">
        <f>IF(Simulações!DA82="","",Simulações!DA82)</f>
        <v>1</v>
      </c>
      <c r="N82" s="117" t="str">
        <f>IF(Simulações!DB82="","",Simulações!DB82)</f>
        <v/>
      </c>
      <c r="O82" s="117">
        <v>1</v>
      </c>
    </row>
    <row r="83" spans="1:15" ht="15.75" hidden="1" customHeight="1" x14ac:dyDescent="0.3">
      <c r="A83" s="127" t="str">
        <f>Simulações!F83</f>
        <v>Rua Firmiano Osorio, 88</v>
      </c>
      <c r="B83" s="117" t="str">
        <f>Simulações!DL83</f>
        <v>Sim</v>
      </c>
      <c r="C83" s="128">
        <f>Simulações!M83</f>
        <v>50</v>
      </c>
      <c r="D83" s="117" t="str">
        <f>Simulações!I83</f>
        <v>C4</v>
      </c>
      <c r="E83" s="117" t="str">
        <f>Simulações!CJ83</f>
        <v>LEDSTAR</v>
      </c>
      <c r="F83" s="117" t="str">
        <f>Simulações!CK83</f>
        <v xml:space="preserve"> SL VT 9.1 44W</v>
      </c>
      <c r="G83" s="117">
        <f>Simulações!CP83</f>
        <v>44</v>
      </c>
      <c r="H83" s="117" t="str">
        <f>Simulações!CV83</f>
        <v>Curto II</v>
      </c>
      <c r="I83" s="117" t="str">
        <f>IF(Simulações!CW83="","",Simulações!CW83)</f>
        <v/>
      </c>
      <c r="J83" s="117" t="str">
        <f>IF(Simulações!CZ83="","",Simulações!CZ83)</f>
        <v/>
      </c>
      <c r="K83" s="120">
        <f>Simulações!AN83</f>
        <v>2</v>
      </c>
      <c r="L83" s="120">
        <f>Simulações!AU83</f>
        <v>0</v>
      </c>
      <c r="M83" s="117" t="str">
        <f>IF(Simulações!DA83="","",Simulações!DA83)</f>
        <v/>
      </c>
      <c r="N83" s="117" t="str">
        <f>IF(Simulações!DB83="","",Simulações!DB83)</f>
        <v/>
      </c>
      <c r="O83" s="117">
        <v>1</v>
      </c>
    </row>
    <row r="84" spans="1:15" ht="15.75" hidden="1" customHeight="1" x14ac:dyDescent="0.3">
      <c r="A84" s="127" t="str">
        <f>Simulações!F84</f>
        <v>Rua Firmiano Osorio, 88</v>
      </c>
      <c r="B84" s="117" t="str">
        <f>Simulações!DL84</f>
        <v>Sim</v>
      </c>
      <c r="C84" s="128">
        <f>Simulações!M84</f>
        <v>50</v>
      </c>
      <c r="D84" s="117" t="str">
        <f>Simulações!I84</f>
        <v>C4</v>
      </c>
      <c r="E84" s="117" t="str">
        <f>Simulações!CJ84</f>
        <v>SX LIGHTING</v>
      </c>
      <c r="F84" s="117" t="str">
        <f>Simulações!CK84</f>
        <v>SX-INEVO040HF</v>
      </c>
      <c r="G84" s="117">
        <f>Simulações!CP84</f>
        <v>39</v>
      </c>
      <c r="H84" s="117" t="str">
        <f>Simulações!CV84</f>
        <v>Curto II</v>
      </c>
      <c r="I84" s="117" t="str">
        <f>IF(Simulações!CW84="","",Simulações!CW84)</f>
        <v/>
      </c>
      <c r="J84" s="117" t="str">
        <f>IF(Simulações!CZ84="","",Simulações!CZ84)</f>
        <v/>
      </c>
      <c r="K84" s="120">
        <f>Simulações!AN84</f>
        <v>2</v>
      </c>
      <c r="L84" s="120">
        <f>Simulações!AU84</f>
        <v>0</v>
      </c>
      <c r="M84" s="117" t="str">
        <f>IF(Simulações!DA84="","",Simulações!DA84)</f>
        <v/>
      </c>
      <c r="N84" s="117" t="str">
        <f>IF(Simulações!DB84="","",Simulações!DB84)</f>
        <v/>
      </c>
      <c r="O84" s="117">
        <v>1</v>
      </c>
    </row>
    <row r="85" spans="1:15" ht="15.75" hidden="1" customHeight="1" x14ac:dyDescent="0.3">
      <c r="A85" s="127" t="str">
        <f>Simulações!F85</f>
        <v>Rua Firmiano Osorio, 88</v>
      </c>
      <c r="B85" s="117" t="str">
        <f>Simulações!DL85</f>
        <v>Sim</v>
      </c>
      <c r="C85" s="128">
        <f>Simulações!M85</f>
        <v>50</v>
      </c>
      <c r="D85" s="117" t="str">
        <f>Simulações!I85</f>
        <v>C4</v>
      </c>
      <c r="E85" s="117" t="str">
        <f>Simulações!CJ85</f>
        <v>TECNOWATT</v>
      </c>
      <c r="F85" s="117" t="str">
        <f>Simulações!CK85</f>
        <v xml:space="preserve">SIGSAGPTLRRSSNDL_40W_50IBBRS
</v>
      </c>
      <c r="G85" s="117">
        <f>Simulações!CP85</f>
        <v>40</v>
      </c>
      <c r="H85" s="117" t="str">
        <f>Simulações!CV85</f>
        <v>Curto II</v>
      </c>
      <c r="I85" s="117" t="str">
        <f>IF(Simulações!CW85="","",Simulações!CW85)</f>
        <v/>
      </c>
      <c r="J85" s="117" t="str">
        <f>IF(Simulações!CZ85="","",Simulações!CZ85)</f>
        <v/>
      </c>
      <c r="K85" s="120">
        <f>Simulações!AN85</f>
        <v>2</v>
      </c>
      <c r="L85" s="120">
        <f>Simulações!AU85</f>
        <v>0</v>
      </c>
      <c r="M85" s="117" t="str">
        <f>IF(Simulações!DA85="","",Simulações!DA85)</f>
        <v/>
      </c>
      <c r="N85" s="117" t="str">
        <f>IF(Simulações!DB85="","",Simulações!DB85)</f>
        <v/>
      </c>
      <c r="O85" s="117">
        <v>1</v>
      </c>
    </row>
    <row r="86" spans="1:15" ht="15.75" hidden="1" customHeight="1" x14ac:dyDescent="0.3">
      <c r="A86" s="127" t="str">
        <f>Simulações!F86</f>
        <v>Rua Marcilio Dias, 1819</v>
      </c>
      <c r="B86" s="117" t="str">
        <f>Simulações!DL86</f>
        <v>Sim</v>
      </c>
      <c r="C86" s="128">
        <f>Simulações!M86</f>
        <v>100</v>
      </c>
      <c r="D86" s="117" t="str">
        <f>Simulações!I86</f>
        <v>C5</v>
      </c>
      <c r="E86" s="117" t="str">
        <f>Simulações!CJ86</f>
        <v>LEDSTAR</v>
      </c>
      <c r="F86" s="117" t="str">
        <f>Simulações!CK86</f>
        <v xml:space="preserve"> SL VT 9.1 65W</v>
      </c>
      <c r="G86" s="117">
        <f>Simulações!CP86</f>
        <v>65</v>
      </c>
      <c r="H86" s="117" t="str">
        <f>Simulações!CV86</f>
        <v>Curto II</v>
      </c>
      <c r="I86" s="117" t="str">
        <f>IF(Simulações!CW86="","",Simulações!CW86)</f>
        <v>Longo II</v>
      </c>
      <c r="J86" s="117" t="str">
        <f>IF(Simulações!CZ86="","",Simulações!CZ86)</f>
        <v/>
      </c>
      <c r="K86" s="120">
        <f>Simulações!AN86</f>
        <v>2</v>
      </c>
      <c r="L86" s="120">
        <f>Simulações!AU86</f>
        <v>0</v>
      </c>
      <c r="M86" s="117" t="str">
        <f>IF(Simulações!DA86="","",Simulações!DA86)</f>
        <v/>
      </c>
      <c r="N86" s="117" t="str">
        <f>IF(Simulações!DB86="","",Simulações!DB86)</f>
        <v/>
      </c>
      <c r="O86" s="117">
        <v>1</v>
      </c>
    </row>
    <row r="87" spans="1:15" ht="15.75" hidden="1" customHeight="1" x14ac:dyDescent="0.3">
      <c r="A87" s="127" t="str">
        <f>Simulações!F87</f>
        <v>Rua Marcilio Dias, 1819</v>
      </c>
      <c r="B87" s="117" t="str">
        <f>Simulações!DL87</f>
        <v>Sim</v>
      </c>
      <c r="C87" s="128">
        <f>Simulações!M87</f>
        <v>100</v>
      </c>
      <c r="D87" s="117" t="str">
        <f>Simulações!I87</f>
        <v>C5</v>
      </c>
      <c r="E87" s="117" t="str">
        <f>Simulações!CJ87</f>
        <v>SX LIGHTING</v>
      </c>
      <c r="F87" s="117" t="str">
        <f>Simulações!CK87</f>
        <v>SX-INEVO060HF</v>
      </c>
      <c r="G87" s="117">
        <f>Simulações!CP87</f>
        <v>60</v>
      </c>
      <c r="H87" s="117" t="str">
        <f>Simulações!CV87</f>
        <v>Curto II</v>
      </c>
      <c r="I87" s="117" t="str">
        <f>IF(Simulações!CW87="","",Simulações!CW87)</f>
        <v>Longo II</v>
      </c>
      <c r="J87" s="117" t="str">
        <f>IF(Simulações!CZ87="","",Simulações!CZ87)</f>
        <v/>
      </c>
      <c r="K87" s="120">
        <f>Simulações!AN87</f>
        <v>2</v>
      </c>
      <c r="L87" s="120">
        <f>Simulações!AU87</f>
        <v>0</v>
      </c>
      <c r="M87" s="117" t="str">
        <f>IF(Simulações!DA87="","",Simulações!DA87)</f>
        <v/>
      </c>
      <c r="N87" s="117" t="str">
        <f>IF(Simulações!DB87="","",Simulações!DB87)</f>
        <v/>
      </c>
      <c r="O87" s="117">
        <v>1</v>
      </c>
    </row>
    <row r="88" spans="1:15" ht="15.75" hidden="1" customHeight="1" x14ac:dyDescent="0.3">
      <c r="A88" s="127" t="str">
        <f>Simulações!F88</f>
        <v>Rua Marcilio Dias, 1819</v>
      </c>
      <c r="B88" s="117" t="str">
        <f>Simulações!DL88</f>
        <v>Sim</v>
      </c>
      <c r="C88" s="128">
        <f>Simulações!M88</f>
        <v>100</v>
      </c>
      <c r="D88" s="117" t="str">
        <f>Simulações!I88</f>
        <v>C5</v>
      </c>
      <c r="E88" s="117" t="str">
        <f>Simulações!CJ88</f>
        <v>TECNOWATT</v>
      </c>
      <c r="F88" s="117" t="str">
        <f>Simulações!CK88</f>
        <v xml:space="preserve">SIGSAGPTLRRSSNDL_68W_83IBBRS
</v>
      </c>
      <c r="G88" s="117">
        <f>Simulações!CP88</f>
        <v>68</v>
      </c>
      <c r="H88" s="117" t="str">
        <f>Simulações!CV88</f>
        <v>Curto II</v>
      </c>
      <c r="I88" s="117" t="str">
        <f>IF(Simulações!CW88="","",Simulações!CW88)</f>
        <v>Longo II</v>
      </c>
      <c r="J88" s="117" t="str">
        <f>IF(Simulações!CZ88="","",Simulações!CZ88)</f>
        <v/>
      </c>
      <c r="K88" s="120">
        <f>Simulações!AN88</f>
        <v>2</v>
      </c>
      <c r="L88" s="120">
        <f>Simulações!AU88</f>
        <v>0</v>
      </c>
      <c r="M88" s="117" t="str">
        <f>IF(Simulações!DA88="","",Simulações!DA88)</f>
        <v/>
      </c>
      <c r="N88" s="117" t="str">
        <f>IF(Simulações!DB88="","",Simulações!DB88)</f>
        <v/>
      </c>
      <c r="O88" s="117">
        <v>1</v>
      </c>
    </row>
    <row r="89" spans="1:15" ht="15.75" hidden="1" customHeight="1" x14ac:dyDescent="0.3">
      <c r="A89" s="127" t="str">
        <f>Simulações!F89</f>
        <v xml:space="preserve"> Rua Pinheiro Machado, 1100</v>
      </c>
      <c r="B89" s="117" t="str">
        <f>Simulações!DL89</f>
        <v>Sim</v>
      </c>
      <c r="C89" s="128">
        <f>Simulações!M89</f>
        <v>150</v>
      </c>
      <c r="D89" s="117" t="str">
        <f>Simulações!I89</f>
        <v>C5</v>
      </c>
      <c r="E89" s="117" t="str">
        <f>Simulações!CJ89</f>
        <v>LEDSTAR</v>
      </c>
      <c r="F89" s="117" t="str">
        <f>Simulações!CK89</f>
        <v xml:space="preserve"> SL VT 9.1 35W</v>
      </c>
      <c r="G89" s="117">
        <f>Simulações!CP89</f>
        <v>35</v>
      </c>
      <c r="H89" s="117" t="str">
        <f>Simulações!CV89</f>
        <v>Curto II</v>
      </c>
      <c r="I89" s="117" t="str">
        <f>IF(Simulações!CW89="","",Simulações!CW89)</f>
        <v/>
      </c>
      <c r="J89" s="117" t="str">
        <f>IF(Simulações!CZ89="","",Simulações!CZ89)</f>
        <v/>
      </c>
      <c r="K89" s="120">
        <f>Simulações!AN89</f>
        <v>2</v>
      </c>
      <c r="L89" s="120">
        <f>Simulações!AU89</f>
        <v>0</v>
      </c>
      <c r="M89" s="117" t="str">
        <f>IF(Simulações!DA89="","",Simulações!DA89)</f>
        <v/>
      </c>
      <c r="N89" s="117" t="str">
        <f>IF(Simulações!DB89="","",Simulações!DB89)</f>
        <v/>
      </c>
      <c r="O89" s="117">
        <v>1</v>
      </c>
    </row>
    <row r="90" spans="1:15" ht="15.75" hidden="1" customHeight="1" x14ac:dyDescent="0.3">
      <c r="A90" s="127" t="str">
        <f>Simulações!F90</f>
        <v xml:space="preserve"> Rua Pinheiro Machado, 1100</v>
      </c>
      <c r="B90" s="117" t="str">
        <f>Simulações!DL90</f>
        <v>Sim</v>
      </c>
      <c r="C90" s="128">
        <f>Simulações!M90</f>
        <v>150</v>
      </c>
      <c r="D90" s="117" t="str">
        <f>Simulações!I90</f>
        <v>C5</v>
      </c>
      <c r="E90" s="117" t="str">
        <f>Simulações!CJ90</f>
        <v>SX LIGHTING</v>
      </c>
      <c r="F90" s="117" t="str">
        <f>Simulações!CK90</f>
        <v>SX-INEVO030HF</v>
      </c>
      <c r="G90" s="117">
        <f>Simulações!CP90</f>
        <v>31</v>
      </c>
      <c r="H90" s="117" t="str">
        <f>Simulações!CV90</f>
        <v>Curto II</v>
      </c>
      <c r="I90" s="117" t="str">
        <f>IF(Simulações!CW90="","",Simulações!CW90)</f>
        <v/>
      </c>
      <c r="J90" s="117" t="str">
        <f>IF(Simulações!CZ90="","",Simulações!CZ90)</f>
        <v/>
      </c>
      <c r="K90" s="120">
        <f>Simulações!AN90</f>
        <v>2</v>
      </c>
      <c r="L90" s="120">
        <f>Simulações!AU90</f>
        <v>0</v>
      </c>
      <c r="M90" s="117" t="str">
        <f>IF(Simulações!DA90="","",Simulações!DA90)</f>
        <v/>
      </c>
      <c r="N90" s="117" t="str">
        <f>IF(Simulações!DB90="","",Simulações!DB90)</f>
        <v/>
      </c>
      <c r="O90" s="117">
        <v>1</v>
      </c>
    </row>
    <row r="91" spans="1:15" ht="15.75" hidden="1" customHeight="1" x14ac:dyDescent="0.3">
      <c r="A91" s="127" t="str">
        <f>Simulações!F91</f>
        <v xml:space="preserve"> Rua Pinheiro Machado, 1100</v>
      </c>
      <c r="B91" s="117" t="str">
        <f>Simulações!DL91</f>
        <v>Sim</v>
      </c>
      <c r="C91" s="128">
        <f>Simulações!M91</f>
        <v>150</v>
      </c>
      <c r="D91" s="117" t="str">
        <f>Simulações!I91</f>
        <v>C5</v>
      </c>
      <c r="E91" s="117" t="str">
        <f>Simulações!CJ91</f>
        <v>TECNOWATT</v>
      </c>
      <c r="F91" s="117" t="str">
        <f>Simulações!CK91</f>
        <v xml:space="preserve">SIGSAGPTLRRSSNDL_30W_38IBBRS
</v>
      </c>
      <c r="G91" s="117">
        <f>Simulações!CP91</f>
        <v>30</v>
      </c>
      <c r="H91" s="117" t="str">
        <f>Simulações!CV91</f>
        <v>Curto II</v>
      </c>
      <c r="I91" s="117" t="str">
        <f>IF(Simulações!CW91="","",Simulações!CW91)</f>
        <v/>
      </c>
      <c r="J91" s="117" t="str">
        <f>IF(Simulações!CZ91="","",Simulações!CZ91)</f>
        <v/>
      </c>
      <c r="K91" s="120">
        <f>Simulações!AN91</f>
        <v>2</v>
      </c>
      <c r="L91" s="120">
        <f>Simulações!AU91</f>
        <v>0</v>
      </c>
      <c r="M91" s="117" t="str">
        <f>IF(Simulações!DA91="","",Simulações!DA91)</f>
        <v/>
      </c>
      <c r="N91" s="117" t="str">
        <f>IF(Simulações!DB91="","",Simulações!DB91)</f>
        <v/>
      </c>
      <c r="O91" s="117">
        <v>1</v>
      </c>
    </row>
    <row r="92" spans="1:15" ht="15.75" hidden="1" customHeight="1" x14ac:dyDescent="0.3">
      <c r="A92" s="127" t="str">
        <f>Simulações!F92</f>
        <v>Avenida Atlantica, 1665</v>
      </c>
      <c r="B92" s="117" t="str">
        <f>Simulações!DL92</f>
        <v>Sim</v>
      </c>
      <c r="C92" s="128">
        <f>Simulações!M92</f>
        <v>50</v>
      </c>
      <c r="D92" s="117" t="str">
        <f>Simulações!I92</f>
        <v>C5</v>
      </c>
      <c r="E92" s="117" t="str">
        <f>Simulações!CJ92</f>
        <v>LEDSTAR</v>
      </c>
      <c r="F92" s="117" t="str">
        <f>Simulações!CK92</f>
        <v xml:space="preserve"> SL VT 9.1 44W</v>
      </c>
      <c r="G92" s="117">
        <f>Simulações!CP92</f>
        <v>44</v>
      </c>
      <c r="H92" s="117" t="str">
        <f>Simulações!CV92</f>
        <v>Médio II</v>
      </c>
      <c r="I92" s="117" t="str">
        <f>IF(Simulações!CW92="","",Simulações!CW92)</f>
        <v/>
      </c>
      <c r="J92" s="117" t="str">
        <f>IF(Simulações!CZ92="","",Simulações!CZ92)</f>
        <v/>
      </c>
      <c r="K92" s="120">
        <f>Simulações!AN92</f>
        <v>2</v>
      </c>
      <c r="L92" s="120">
        <f>Simulações!AU92</f>
        <v>0</v>
      </c>
      <c r="M92" s="117" t="str">
        <f>IF(Simulações!DA92="","",Simulações!DA92)</f>
        <v/>
      </c>
      <c r="N92" s="117" t="str">
        <f>IF(Simulações!DB92="","",Simulações!DB92)</f>
        <v/>
      </c>
      <c r="O92" s="117">
        <v>1</v>
      </c>
    </row>
    <row r="93" spans="1:15" ht="15.75" hidden="1" customHeight="1" x14ac:dyDescent="0.3">
      <c r="A93" s="127" t="str">
        <f>Simulações!F93</f>
        <v>Avenida Atlantica, 1665</v>
      </c>
      <c r="B93" s="117" t="str">
        <f>Simulações!DL93</f>
        <v>Sim</v>
      </c>
      <c r="C93" s="128">
        <f>Simulações!M93</f>
        <v>50</v>
      </c>
      <c r="D93" s="117" t="str">
        <f>Simulações!I93</f>
        <v>C5</v>
      </c>
      <c r="E93" s="117" t="str">
        <f>Simulações!CJ93</f>
        <v>SX LIGHTING</v>
      </c>
      <c r="F93" s="117" t="str">
        <f>Simulações!CK93</f>
        <v>SX-INEVO040HF</v>
      </c>
      <c r="G93" s="117">
        <f>Simulações!CP93</f>
        <v>39</v>
      </c>
      <c r="H93" s="117" t="str">
        <f>Simulações!CV93</f>
        <v>Médio II</v>
      </c>
      <c r="I93" s="117" t="str">
        <f>IF(Simulações!CW93="","",Simulações!CW93)</f>
        <v>Longo II</v>
      </c>
      <c r="J93" s="117" t="str">
        <f>IF(Simulações!CZ93="","",Simulações!CZ93)</f>
        <v/>
      </c>
      <c r="K93" s="120">
        <f>Simulações!AN93</f>
        <v>2</v>
      </c>
      <c r="L93" s="120">
        <f>Simulações!AU93</f>
        <v>0</v>
      </c>
      <c r="M93" s="117" t="str">
        <f>IF(Simulações!DA93="","",Simulações!DA93)</f>
        <v/>
      </c>
      <c r="N93" s="117" t="str">
        <f>IF(Simulações!DB93="","",Simulações!DB93)</f>
        <v/>
      </c>
      <c r="O93" s="117">
        <v>1</v>
      </c>
    </row>
    <row r="94" spans="1:15" ht="15.75" hidden="1" customHeight="1" x14ac:dyDescent="0.3">
      <c r="A94" s="127" t="str">
        <f>Simulações!F94</f>
        <v>Avenida Atlantica, 1665</v>
      </c>
      <c r="B94" s="117" t="str">
        <f>Simulações!DL94</f>
        <v>Sim</v>
      </c>
      <c r="C94" s="128">
        <f>Simulações!M94</f>
        <v>50</v>
      </c>
      <c r="D94" s="117" t="str">
        <f>Simulações!I94</f>
        <v>C5</v>
      </c>
      <c r="E94" s="117" t="str">
        <f>Simulações!CJ94</f>
        <v>TECNOWATT</v>
      </c>
      <c r="F94" s="117" t="str">
        <f>Simulações!CK94</f>
        <v xml:space="preserve">SIGSAGPTLRRSSNDL_40W_50IBBRS
</v>
      </c>
      <c r="G94" s="117">
        <f>Simulações!CP94</f>
        <v>40</v>
      </c>
      <c r="H94" s="117" t="str">
        <f>Simulações!CV94</f>
        <v>Médio II</v>
      </c>
      <c r="I94" s="117" t="str">
        <f>IF(Simulações!CW94="","",Simulações!CW94)</f>
        <v>Longo II</v>
      </c>
      <c r="J94" s="117" t="str">
        <f>IF(Simulações!CZ94="","",Simulações!CZ94)</f>
        <v/>
      </c>
      <c r="K94" s="120">
        <f>Simulações!AN94</f>
        <v>2</v>
      </c>
      <c r="L94" s="120">
        <f>Simulações!AU94</f>
        <v>0</v>
      </c>
      <c r="M94" s="117" t="str">
        <f>IF(Simulações!DA94="","",Simulações!DA94)</f>
        <v/>
      </c>
      <c r="N94" s="117" t="str">
        <f>IF(Simulações!DB94="","",Simulações!DB94)</f>
        <v/>
      </c>
      <c r="O94" s="117">
        <v>1</v>
      </c>
    </row>
    <row r="95" spans="1:15" ht="15.75" hidden="1" customHeight="1" x14ac:dyDescent="0.3">
      <c r="A95" s="127" t="str">
        <f>Simulações!F95</f>
        <v>Rua Siqueira Campos, 1167</v>
      </c>
      <c r="B95" s="117" t="str">
        <f>Simulações!DL95</f>
        <v>Sim</v>
      </c>
      <c r="C95" s="128">
        <f>Simulações!M95</f>
        <v>100</v>
      </c>
      <c r="D95" s="117" t="str">
        <f>Simulações!I95</f>
        <v>C5</v>
      </c>
      <c r="E95" s="117" t="str">
        <f>Simulações!CJ95</f>
        <v>LEDSTAR</v>
      </c>
      <c r="F95" s="117" t="str">
        <f>Simulações!CK95</f>
        <v xml:space="preserve"> SL VT 9.1 35W</v>
      </c>
      <c r="G95" s="117">
        <f>Simulações!CP95</f>
        <v>35</v>
      </c>
      <c r="H95" s="117" t="str">
        <f>Simulações!CV95</f>
        <v>Curto II</v>
      </c>
      <c r="I95" s="117" t="str">
        <f>IF(Simulações!CW95="","",Simulações!CW95)</f>
        <v/>
      </c>
      <c r="J95" s="117" t="str">
        <f>IF(Simulações!CZ95="","",Simulações!CZ95)</f>
        <v/>
      </c>
      <c r="K95" s="120">
        <f>Simulações!AN95</f>
        <v>2</v>
      </c>
      <c r="L95" s="120">
        <f>Simulações!AU95</f>
        <v>0</v>
      </c>
      <c r="M95" s="117" t="str">
        <f>IF(Simulações!DA95="","",Simulações!DA95)</f>
        <v/>
      </c>
      <c r="N95" s="117" t="str">
        <f>IF(Simulações!DB95="","",Simulações!DB95)</f>
        <v/>
      </c>
      <c r="O95" s="117">
        <v>1</v>
      </c>
    </row>
    <row r="96" spans="1:15" ht="15.75" hidden="1" customHeight="1" x14ac:dyDescent="0.3">
      <c r="A96" s="127" t="str">
        <f>Simulações!F96</f>
        <v>Rua Siqueira Campos, 1167</v>
      </c>
      <c r="B96" s="117" t="str">
        <f>Simulações!DL96</f>
        <v>Sim</v>
      </c>
      <c r="C96" s="128">
        <f>Simulações!M96</f>
        <v>100</v>
      </c>
      <c r="D96" s="117" t="str">
        <f>Simulações!I96</f>
        <v>C5</v>
      </c>
      <c r="E96" s="117" t="str">
        <f>Simulações!CJ96</f>
        <v>SX LIGHTING</v>
      </c>
      <c r="F96" s="117" t="str">
        <f>Simulações!CK96</f>
        <v>SX-INEVO030HF</v>
      </c>
      <c r="G96" s="117">
        <f>Simulações!CP96</f>
        <v>31</v>
      </c>
      <c r="H96" s="117" t="str">
        <f>Simulações!CV96</f>
        <v>Curto II</v>
      </c>
      <c r="I96" s="117" t="str">
        <f>IF(Simulações!CW96="","",Simulações!CW96)</f>
        <v/>
      </c>
      <c r="J96" s="117" t="str">
        <f>IF(Simulações!CZ96="","",Simulações!CZ96)</f>
        <v/>
      </c>
      <c r="K96" s="120">
        <f>Simulações!AN96</f>
        <v>2</v>
      </c>
      <c r="L96" s="120">
        <f>Simulações!AU96</f>
        <v>0</v>
      </c>
      <c r="M96" s="117" t="str">
        <f>IF(Simulações!DA96="","",Simulações!DA96)</f>
        <v/>
      </c>
      <c r="N96" s="117" t="str">
        <f>IF(Simulações!DB96="","",Simulações!DB96)</f>
        <v/>
      </c>
      <c r="O96" s="117">
        <v>1</v>
      </c>
    </row>
    <row r="97" spans="1:15" ht="15.75" hidden="1" customHeight="1" x14ac:dyDescent="0.3">
      <c r="A97" s="127" t="str">
        <f>Simulações!F97</f>
        <v>Rua Siqueira Campos, 1167</v>
      </c>
      <c r="B97" s="117" t="str">
        <f>Simulações!DL97</f>
        <v>Sim</v>
      </c>
      <c r="C97" s="128">
        <f>Simulações!M97</f>
        <v>100</v>
      </c>
      <c r="D97" s="117" t="str">
        <f>Simulações!I97</f>
        <v>C5</v>
      </c>
      <c r="E97" s="117" t="str">
        <f>Simulações!CJ97</f>
        <v>TECNOWATT</v>
      </c>
      <c r="F97" s="117" t="str">
        <f>Simulações!CK97</f>
        <v xml:space="preserve">SIGSAGPTLRRSSNDL_40W_50IBBRS
</v>
      </c>
      <c r="G97" s="117">
        <f>Simulações!CP97</f>
        <v>40</v>
      </c>
      <c r="H97" s="117" t="str">
        <f>Simulações!CV97</f>
        <v>Curto II</v>
      </c>
      <c r="I97" s="117" t="str">
        <f>IF(Simulações!CW97="","",Simulações!CW97)</f>
        <v/>
      </c>
      <c r="J97" s="117" t="str">
        <f>IF(Simulações!CZ97="","",Simulações!CZ97)</f>
        <v/>
      </c>
      <c r="K97" s="120">
        <f>Simulações!AN97</f>
        <v>2</v>
      </c>
      <c r="L97" s="120">
        <f>Simulações!AU97</f>
        <v>0</v>
      </c>
      <c r="M97" s="117" t="str">
        <f>IF(Simulações!DA97="","",Simulações!DA97)</f>
        <v/>
      </c>
      <c r="N97" s="117" t="str">
        <f>IF(Simulações!DB97="","",Simulações!DB97)</f>
        <v/>
      </c>
      <c r="O97" s="117">
        <v>1</v>
      </c>
    </row>
    <row r="98" spans="1:15" ht="15.75" hidden="1" customHeight="1" x14ac:dyDescent="0.3">
      <c r="A98" s="127" t="str">
        <f>Simulações!F98</f>
        <v>Rua A da Silva, 455</v>
      </c>
      <c r="B98" s="117" t="str">
        <f>Simulações!DL98</f>
        <v>Sim</v>
      </c>
      <c r="C98" s="128">
        <f>Simulações!M98</f>
        <v>100</v>
      </c>
      <c r="D98" s="117" t="str">
        <f>Simulações!I98</f>
        <v>C5</v>
      </c>
      <c r="E98" s="117" t="str">
        <f>Simulações!CJ98</f>
        <v>LEDSTAR</v>
      </c>
      <c r="F98" s="117" t="str">
        <f>Simulações!CK98</f>
        <v xml:space="preserve"> SL VT 9.1 35W</v>
      </c>
      <c r="G98" s="117">
        <f>Simulações!CP98</f>
        <v>35</v>
      </c>
      <c r="H98" s="117" t="str">
        <f>Simulações!CV98</f>
        <v>Curto II</v>
      </c>
      <c r="I98" s="117" t="str">
        <f>IF(Simulações!CW98="","",Simulações!CW98)</f>
        <v/>
      </c>
      <c r="J98" s="117" t="str">
        <f>IF(Simulações!CZ98="","",Simulações!CZ98)</f>
        <v/>
      </c>
      <c r="K98" s="120">
        <f>Simulações!AN98</f>
        <v>2</v>
      </c>
      <c r="L98" s="120">
        <f>Simulações!AU98</f>
        <v>0</v>
      </c>
      <c r="M98" s="117" t="str">
        <f>IF(Simulações!DA98="","",Simulações!DA98)</f>
        <v/>
      </c>
      <c r="N98" s="117" t="str">
        <f>IF(Simulações!DB98="","",Simulações!DB98)</f>
        <v/>
      </c>
      <c r="O98" s="117">
        <v>1</v>
      </c>
    </row>
    <row r="99" spans="1:15" ht="15.75" hidden="1" customHeight="1" x14ac:dyDescent="0.3">
      <c r="A99" s="127" t="str">
        <f>Simulações!F99</f>
        <v>Rua A da Silva, 455</v>
      </c>
      <c r="B99" s="117" t="str">
        <f>Simulações!DL99</f>
        <v>Sim</v>
      </c>
      <c r="C99" s="128">
        <f>Simulações!M99</f>
        <v>100</v>
      </c>
      <c r="D99" s="117" t="str">
        <f>Simulações!I99</f>
        <v>C5</v>
      </c>
      <c r="E99" s="117" t="str">
        <f>Simulações!CJ99</f>
        <v>SX LIGHTING</v>
      </c>
      <c r="F99" s="117" t="str">
        <f>Simulações!CK99</f>
        <v>SX-INEVO030HF</v>
      </c>
      <c r="G99" s="117">
        <f>Simulações!CP99</f>
        <v>31</v>
      </c>
      <c r="H99" s="117" t="str">
        <f>Simulações!CV99</f>
        <v>Curto II</v>
      </c>
      <c r="I99" s="117" t="str">
        <f>IF(Simulações!CW99="","",Simulações!CW99)</f>
        <v>Médio I</v>
      </c>
      <c r="J99" s="117" t="str">
        <f>IF(Simulações!CZ99="","",Simulações!CZ99)</f>
        <v/>
      </c>
      <c r="K99" s="120">
        <f>Simulações!AN99</f>
        <v>2</v>
      </c>
      <c r="L99" s="120">
        <f>Simulações!AU99</f>
        <v>0</v>
      </c>
      <c r="M99" s="117" t="str">
        <f>IF(Simulações!DA99="","",Simulações!DA99)</f>
        <v/>
      </c>
      <c r="N99" s="117" t="str">
        <f>IF(Simulações!DB99="","",Simulações!DB99)</f>
        <v/>
      </c>
      <c r="O99" s="117">
        <v>1</v>
      </c>
    </row>
    <row r="100" spans="1:15" ht="15.75" hidden="1" customHeight="1" x14ac:dyDescent="0.3">
      <c r="A100" s="127" t="str">
        <f>Simulações!F100</f>
        <v>Rua A da Silva, 455</v>
      </c>
      <c r="B100" s="117" t="str">
        <f>Simulações!DL100</f>
        <v>Sim</v>
      </c>
      <c r="C100" s="128">
        <f>Simulações!M100</f>
        <v>100</v>
      </c>
      <c r="D100" s="117" t="str">
        <f>Simulações!I100</f>
        <v>C5</v>
      </c>
      <c r="E100" s="117" t="str">
        <f>Simulações!CJ100</f>
        <v>TECNOWATT</v>
      </c>
      <c r="F100" s="117" t="str">
        <f>Simulações!CK100</f>
        <v xml:space="preserve">SIGSAGPTLRRSSNDL_30W_38IBBRS
</v>
      </c>
      <c r="G100" s="117">
        <f>Simulações!CP100</f>
        <v>30</v>
      </c>
      <c r="H100" s="117" t="str">
        <f>Simulações!CV100</f>
        <v>Curto II</v>
      </c>
      <c r="I100" s="117" t="str">
        <f>IF(Simulações!CW100="","",Simulações!CW100)</f>
        <v>Médio I</v>
      </c>
      <c r="J100" s="117" t="str">
        <f>IF(Simulações!CZ100="","",Simulações!CZ100)</f>
        <v/>
      </c>
      <c r="K100" s="120">
        <f>Simulações!AN100</f>
        <v>2</v>
      </c>
      <c r="L100" s="120">
        <f>Simulações!AU100</f>
        <v>0</v>
      </c>
      <c r="M100" s="117" t="str">
        <f>IF(Simulações!DA100="","",Simulações!DA100)</f>
        <v/>
      </c>
      <c r="N100" s="117" t="str">
        <f>IF(Simulações!DB100="","",Simulações!DB100)</f>
        <v/>
      </c>
      <c r="O100" s="117">
        <v>1</v>
      </c>
    </row>
    <row r="101" spans="1:15" ht="15.75" hidden="1" customHeight="1" x14ac:dyDescent="0.3">
      <c r="A101" s="127" t="str">
        <f>Simulações!F101</f>
        <v>Rua Sahydi Abrahao, 438</v>
      </c>
      <c r="B101" s="117" t="str">
        <f>Simulações!DL101</f>
        <v>Sim</v>
      </c>
      <c r="C101" s="128">
        <f>Simulações!M101</f>
        <v>250</v>
      </c>
      <c r="D101" s="117" t="str">
        <f>Simulações!I101</f>
        <v>C2</v>
      </c>
      <c r="E101" s="117" t="str">
        <f>Simulações!CJ101</f>
        <v>LEDSTAR</v>
      </c>
      <c r="F101" s="117" t="str">
        <f>Simulações!CK101</f>
        <v xml:space="preserve"> SL VT 9.1 52W</v>
      </c>
      <c r="G101" s="117">
        <f>Simulações!CP101</f>
        <v>52</v>
      </c>
      <c r="H101" s="117" t="str">
        <f>Simulações!CV101</f>
        <v>Médio I</v>
      </c>
      <c r="I101" s="117" t="str">
        <f>IF(Simulações!CW101="","",Simulações!CW101)</f>
        <v/>
      </c>
      <c r="J101" s="117" t="str">
        <f>IF(Simulações!CZ101="","",Simulações!CZ101)</f>
        <v/>
      </c>
      <c r="K101" s="120">
        <f>Simulações!AN101</f>
        <v>2</v>
      </c>
      <c r="L101" s="120">
        <f>Simulações!AU101</f>
        <v>0</v>
      </c>
      <c r="M101" s="117" t="str">
        <f>IF(Simulações!DA101="","",Simulações!DA101)</f>
        <v/>
      </c>
      <c r="N101" s="117" t="str">
        <f>IF(Simulações!DB101="","",Simulações!DB101)</f>
        <v/>
      </c>
      <c r="O101" s="117">
        <v>1</v>
      </c>
    </row>
    <row r="102" spans="1:15" ht="15.75" hidden="1" customHeight="1" x14ac:dyDescent="0.3">
      <c r="A102" s="127" t="str">
        <f>Simulações!F102</f>
        <v>Rua Sahydi Abrahao, 438</v>
      </c>
      <c r="B102" s="117" t="str">
        <f>Simulações!DL102</f>
        <v>Sim</v>
      </c>
      <c r="C102" s="128">
        <f>Simulações!M102</f>
        <v>250</v>
      </c>
      <c r="D102" s="117" t="str">
        <f>Simulações!I102</f>
        <v>C2</v>
      </c>
      <c r="E102" s="117" t="str">
        <f>Simulações!CJ102</f>
        <v>SX LIGHTING</v>
      </c>
      <c r="F102" s="117" t="str">
        <f>Simulações!CK102</f>
        <v>SX-INEVO050HF</v>
      </c>
      <c r="G102" s="117">
        <f>Simulações!CP102</f>
        <v>50</v>
      </c>
      <c r="H102" s="117" t="str">
        <f>Simulações!CV102</f>
        <v>Médio I</v>
      </c>
      <c r="I102" s="117" t="str">
        <f>IF(Simulações!CW102="","",Simulações!CW102)</f>
        <v/>
      </c>
      <c r="J102" s="117" t="str">
        <f>IF(Simulações!CZ102="","",Simulações!CZ102)</f>
        <v/>
      </c>
      <c r="K102" s="120">
        <f>Simulações!AN102</f>
        <v>2</v>
      </c>
      <c r="L102" s="120">
        <f>Simulações!AU102</f>
        <v>0</v>
      </c>
      <c r="M102" s="117" t="str">
        <f>IF(Simulações!DA102="","",Simulações!DA102)</f>
        <v/>
      </c>
      <c r="N102" s="117" t="str">
        <f>IF(Simulações!DB102="","",Simulações!DB102)</f>
        <v/>
      </c>
      <c r="O102" s="117">
        <v>1</v>
      </c>
    </row>
    <row r="103" spans="1:15" ht="15.75" hidden="1" customHeight="1" x14ac:dyDescent="0.3">
      <c r="A103" s="127" t="str">
        <f>Simulações!F103</f>
        <v>Rua Sahydi Abrahao, 438</v>
      </c>
      <c r="B103" s="117" t="str">
        <f>Simulações!DL103</f>
        <v>Sim</v>
      </c>
      <c r="C103" s="128">
        <f>Simulações!M103</f>
        <v>250</v>
      </c>
      <c r="D103" s="117" t="str">
        <f>Simulações!I103</f>
        <v>C2</v>
      </c>
      <c r="E103" s="117" t="str">
        <f>Simulações!CJ103</f>
        <v>TECNOWATT</v>
      </c>
      <c r="F103" s="117" t="str">
        <f>Simulações!CK103</f>
        <v xml:space="preserve">SIGSAGPTLRRSSNDL_50W_61IBBRS
</v>
      </c>
      <c r="G103" s="117">
        <f>Simulações!CP103</f>
        <v>50</v>
      </c>
      <c r="H103" s="117" t="str">
        <f>Simulações!CV103</f>
        <v>Médio I</v>
      </c>
      <c r="I103" s="117" t="str">
        <f>IF(Simulações!CW103="","",Simulações!CW103)</f>
        <v/>
      </c>
      <c r="J103" s="117" t="str">
        <f>IF(Simulações!CZ103="","",Simulações!CZ103)</f>
        <v/>
      </c>
      <c r="K103" s="120">
        <f>Simulações!AN103</f>
        <v>2</v>
      </c>
      <c r="L103" s="120">
        <f>Simulações!AU103</f>
        <v>0</v>
      </c>
      <c r="M103" s="117" t="str">
        <f>IF(Simulações!DA103="","",Simulações!DA103)</f>
        <v/>
      </c>
      <c r="N103" s="117" t="str">
        <f>IF(Simulações!DB103="","",Simulações!DB103)</f>
        <v/>
      </c>
      <c r="O103" s="117">
        <v>1</v>
      </c>
    </row>
    <row r="104" spans="1:15" ht="15.75" customHeight="1" x14ac:dyDescent="0.3">
      <c r="A104" s="127" t="str">
        <f>Simulações!F104</f>
        <v>Rua Amancio Amaral, 1181</v>
      </c>
      <c r="B104" s="117" t="s">
        <v>140</v>
      </c>
      <c r="C104" s="128">
        <f>Simulações!M104</f>
        <v>150</v>
      </c>
      <c r="D104" s="117" t="str">
        <f>Simulações!I104</f>
        <v>C3</v>
      </c>
      <c r="E104" s="117" t="str">
        <f>Simulações!CJ104</f>
        <v>LEDSTAR</v>
      </c>
      <c r="F104" s="117" t="str">
        <f>Simulações!CK104</f>
        <v xml:space="preserve"> SL VT 9.1 52W</v>
      </c>
      <c r="G104" s="117">
        <f>Simulações!CP104</f>
        <v>52</v>
      </c>
      <c r="H104" s="117" t="str">
        <f>Simulações!CV104</f>
        <v>Médio II</v>
      </c>
      <c r="I104" s="117" t="str">
        <f>IF(Simulações!CW104="","",Simulações!CW104)</f>
        <v/>
      </c>
      <c r="J104" s="117" t="str">
        <f>IF(Simulações!CZ104="","",Simulações!CZ104)</f>
        <v/>
      </c>
      <c r="K104" s="120">
        <f>Simulações!AN104</f>
        <v>2</v>
      </c>
      <c r="L104" s="120">
        <f>Simulações!AU104</f>
        <v>0</v>
      </c>
      <c r="M104" s="117" t="str">
        <f>IF(Simulações!DA104="","",Simulações!DA104)</f>
        <v/>
      </c>
      <c r="N104" s="117" t="str">
        <f>IF(Simulações!DB104="","",Simulações!DB104)</f>
        <v/>
      </c>
      <c r="O104" s="117">
        <v>1</v>
      </c>
    </row>
    <row r="105" spans="1:15" ht="15.75" customHeight="1" x14ac:dyDescent="0.3">
      <c r="A105" s="127" t="str">
        <f>Simulações!F105</f>
        <v>Rua Amancio Amaral, 1181</v>
      </c>
      <c r="B105" s="117" t="s">
        <v>140</v>
      </c>
      <c r="C105" s="128">
        <f>Simulações!M105</f>
        <v>150</v>
      </c>
      <c r="D105" s="117" t="str">
        <f>Simulações!I105</f>
        <v>C3</v>
      </c>
      <c r="E105" s="117" t="str">
        <f>Simulações!CJ105</f>
        <v>SX LIGHTING</v>
      </c>
      <c r="F105" s="117" t="str">
        <f>Simulações!CK105</f>
        <v>SX-INEVO050HF</v>
      </c>
      <c r="G105" s="117">
        <f>Simulações!CP105</f>
        <v>50</v>
      </c>
      <c r="H105" s="117" t="str">
        <f>Simulações!CV105</f>
        <v>Médio II</v>
      </c>
      <c r="I105" s="117" t="str">
        <f>IF(Simulações!CW105="","",Simulações!CW105)</f>
        <v/>
      </c>
      <c r="J105" s="117" t="str">
        <f>IF(Simulações!CZ105="","",Simulações!CZ105)</f>
        <v/>
      </c>
      <c r="K105" s="120">
        <f>Simulações!AN105</f>
        <v>2</v>
      </c>
      <c r="L105" s="120">
        <f>Simulações!AU105</f>
        <v>0</v>
      </c>
      <c r="M105" s="117" t="str">
        <f>IF(Simulações!DA105="","",Simulações!DA105)</f>
        <v/>
      </c>
      <c r="N105" s="117" t="str">
        <f>IF(Simulações!DB105="","",Simulações!DB105)</f>
        <v/>
      </c>
      <c r="O105" s="117">
        <v>1</v>
      </c>
    </row>
    <row r="106" spans="1:15" ht="15.75" customHeight="1" x14ac:dyDescent="0.3">
      <c r="A106" s="127" t="str">
        <f>Simulações!F106</f>
        <v>Rua Amancio Amaral, 1181</v>
      </c>
      <c r="B106" s="117" t="s">
        <v>140</v>
      </c>
      <c r="C106" s="128">
        <f>Simulações!M106</f>
        <v>150</v>
      </c>
      <c r="D106" s="117" t="str">
        <f>Simulações!I106</f>
        <v>C3</v>
      </c>
      <c r="E106" s="117" t="str">
        <f>Simulações!CJ106</f>
        <v>TECNOWATT</v>
      </c>
      <c r="F106" s="117" t="str">
        <f>Simulações!CK106</f>
        <v xml:space="preserve">SIGSAGPTLRRSSNDL_50W_61IBBRS
</v>
      </c>
      <c r="G106" s="117">
        <f>Simulações!CP106</f>
        <v>50</v>
      </c>
      <c r="H106" s="117" t="str">
        <f>Simulações!CV106</f>
        <v>Médio II</v>
      </c>
      <c r="I106" s="117" t="str">
        <f>IF(Simulações!CW106="","",Simulações!CW106)</f>
        <v/>
      </c>
      <c r="J106" s="117" t="str">
        <f>IF(Simulações!CZ106="","",Simulações!CZ106)</f>
        <v/>
      </c>
      <c r="K106" s="120">
        <f>Simulações!AN106</f>
        <v>2</v>
      </c>
      <c r="L106" s="120">
        <f>Simulações!AU106</f>
        <v>0</v>
      </c>
      <c r="M106" s="117" t="str">
        <f>IF(Simulações!DA106="","",Simulações!DA106)</f>
        <v/>
      </c>
      <c r="N106" s="117" t="str">
        <f>IF(Simulações!DB106="","",Simulações!DB106)</f>
        <v/>
      </c>
      <c r="O106" s="117">
        <v>1</v>
      </c>
    </row>
    <row r="107" spans="1:15" ht="15.75" hidden="1" customHeight="1" x14ac:dyDescent="0.3">
      <c r="A107" s="127" t="str">
        <f>Simulações!F107</f>
        <v>Rua Navegante, 210</v>
      </c>
      <c r="B107" s="117" t="str">
        <f>Simulações!DL107</f>
        <v>Sim</v>
      </c>
      <c r="C107" s="128">
        <f>Simulações!M107</f>
        <v>100</v>
      </c>
      <c r="D107" s="117" t="str">
        <f>Simulações!I107</f>
        <v>C4</v>
      </c>
      <c r="E107" s="117" t="str">
        <f>Simulações!CJ107</f>
        <v>LEDSTAR</v>
      </c>
      <c r="F107" s="117" t="str">
        <f>Simulações!CK107</f>
        <v xml:space="preserve"> SL VT 9.1 35W</v>
      </c>
      <c r="G107" s="117">
        <f>Simulações!CP107</f>
        <v>35</v>
      </c>
      <c r="H107" s="117" t="str">
        <f>Simulações!CV107</f>
        <v>Curto II</v>
      </c>
      <c r="I107" s="117" t="str">
        <f>IF(Simulações!CW107="","",Simulações!CW107)</f>
        <v/>
      </c>
      <c r="J107" s="117" t="str">
        <f>IF(Simulações!CZ107="","",Simulações!CZ107)</f>
        <v/>
      </c>
      <c r="K107" s="120">
        <f>Simulações!AN107</f>
        <v>2</v>
      </c>
      <c r="L107" s="120">
        <f>Simulações!AU107</f>
        <v>0</v>
      </c>
      <c r="M107" s="117" t="str">
        <f>IF(Simulações!DA107="","",Simulações!DA107)</f>
        <v/>
      </c>
      <c r="N107" s="117" t="str">
        <f>IF(Simulações!DB107="","",Simulações!DB107)</f>
        <v/>
      </c>
      <c r="O107" s="117">
        <v>1</v>
      </c>
    </row>
    <row r="108" spans="1:15" ht="15.75" hidden="1" customHeight="1" x14ac:dyDescent="0.3">
      <c r="A108" s="127" t="str">
        <f>Simulações!F108</f>
        <v>Rua Navegante, 210</v>
      </c>
      <c r="B108" s="117" t="str">
        <f>Simulações!DL108</f>
        <v>Sim</v>
      </c>
      <c r="C108" s="128">
        <f>Simulações!M108</f>
        <v>100</v>
      </c>
      <c r="D108" s="117" t="str">
        <f>Simulações!I108</f>
        <v>C4</v>
      </c>
      <c r="E108" s="117" t="str">
        <f>Simulações!CJ108</f>
        <v>SX LIGHTING</v>
      </c>
      <c r="F108" s="117" t="str">
        <f>Simulações!CK108</f>
        <v>SX-INEVO030HF</v>
      </c>
      <c r="G108" s="117">
        <f>Simulações!CP108</f>
        <v>31</v>
      </c>
      <c r="H108" s="117" t="str">
        <f>Simulações!CV108</f>
        <v>Curto II</v>
      </c>
      <c r="I108" s="117" t="str">
        <f>IF(Simulações!CW108="","",Simulações!CW108)</f>
        <v/>
      </c>
      <c r="J108" s="117" t="str">
        <f>IF(Simulações!CZ108="","",Simulações!CZ108)</f>
        <v/>
      </c>
      <c r="K108" s="120">
        <f>Simulações!AN108</f>
        <v>2</v>
      </c>
      <c r="L108" s="120">
        <f>Simulações!AU108</f>
        <v>0</v>
      </c>
      <c r="M108" s="117" t="str">
        <f>IF(Simulações!DA108="","",Simulações!DA108)</f>
        <v/>
      </c>
      <c r="N108" s="117" t="str">
        <f>IF(Simulações!DB108="","",Simulações!DB108)</f>
        <v/>
      </c>
      <c r="O108" s="117">
        <v>1</v>
      </c>
    </row>
    <row r="109" spans="1:15" ht="15.75" hidden="1" customHeight="1" x14ac:dyDescent="0.3">
      <c r="A109" s="127" t="str">
        <f>Simulações!F109</f>
        <v>Rua Navegante, 210</v>
      </c>
      <c r="B109" s="117" t="str">
        <f>Simulações!DL109</f>
        <v>Sim</v>
      </c>
      <c r="C109" s="128">
        <f>Simulações!M109</f>
        <v>100</v>
      </c>
      <c r="D109" s="117" t="str">
        <f>Simulações!I109</f>
        <v>C4</v>
      </c>
      <c r="E109" s="117" t="str">
        <f>Simulações!CJ109</f>
        <v>TECNOWATT</v>
      </c>
      <c r="F109" s="117" t="str">
        <f>Simulações!CK109</f>
        <v xml:space="preserve">SIGSAGPTLRRSSNDL_30W_38IBBRS
</v>
      </c>
      <c r="G109" s="117">
        <f>Simulações!CP109</f>
        <v>30</v>
      </c>
      <c r="H109" s="117" t="str">
        <f>Simulações!CV109</f>
        <v>Curto II</v>
      </c>
      <c r="I109" s="117" t="str">
        <f>IF(Simulações!CW109="","",Simulações!CW109)</f>
        <v/>
      </c>
      <c r="J109" s="117" t="str">
        <f>IF(Simulações!CZ109="","",Simulações!CZ109)</f>
        <v/>
      </c>
      <c r="K109" s="120">
        <f>Simulações!AN109</f>
        <v>2</v>
      </c>
      <c r="L109" s="120">
        <f>Simulações!AU109</f>
        <v>0</v>
      </c>
      <c r="M109" s="117" t="str">
        <f>IF(Simulações!DA109="","",Simulações!DA109)</f>
        <v/>
      </c>
      <c r="N109" s="117" t="str">
        <f>IF(Simulações!DB109="","",Simulações!DB109)</f>
        <v/>
      </c>
      <c r="O109" s="117">
        <v>1</v>
      </c>
    </row>
    <row r="110" spans="1:15" ht="15.75" hidden="1" customHeight="1" x14ac:dyDescent="0.3">
      <c r="A110" s="127" t="str">
        <f>Simulações!F110</f>
        <v>Rua Tres de Outubro, 1335</v>
      </c>
      <c r="B110" s="117" t="str">
        <f>Simulações!DL110</f>
        <v>Sim</v>
      </c>
      <c r="C110" s="128">
        <f>Simulações!M110</f>
        <v>100</v>
      </c>
      <c r="D110" s="117" t="str">
        <f>Simulações!I110</f>
        <v>C3</v>
      </c>
      <c r="E110" s="117" t="str">
        <f>Simulações!CJ110</f>
        <v>LEDSTAR</v>
      </c>
      <c r="F110" s="117" t="str">
        <f>Simulações!CK110</f>
        <v xml:space="preserve"> SL VT 9.1 52W</v>
      </c>
      <c r="G110" s="117">
        <f>Simulações!CP110</f>
        <v>52</v>
      </c>
      <c r="H110" s="117" t="str">
        <f>Simulações!CV110</f>
        <v>Curto II</v>
      </c>
      <c r="I110" s="117" t="str">
        <f>IF(Simulações!CW110="","",Simulações!CW110)</f>
        <v/>
      </c>
      <c r="J110" s="117" t="str">
        <f>IF(Simulações!CZ110="","",Simulações!CZ110)</f>
        <v/>
      </c>
      <c r="K110" s="120">
        <f>Simulações!AN110</f>
        <v>2</v>
      </c>
      <c r="L110" s="120">
        <f>Simulações!AU110</f>
        <v>0</v>
      </c>
      <c r="M110" s="117" t="str">
        <f>IF(Simulações!DA110="","",Simulações!DA110)</f>
        <v/>
      </c>
      <c r="N110" s="117" t="str">
        <f>IF(Simulações!DB110="","",Simulações!DB110)</f>
        <v/>
      </c>
      <c r="O110" s="117">
        <v>1</v>
      </c>
    </row>
    <row r="111" spans="1:15" ht="15.75" hidden="1" customHeight="1" x14ac:dyDescent="0.3">
      <c r="A111" s="127" t="str">
        <f>Simulações!F111</f>
        <v>Rua Tres de Outubro, 1335</v>
      </c>
      <c r="B111" s="117" t="str">
        <f>Simulações!DL111</f>
        <v>Sim</v>
      </c>
      <c r="C111" s="128">
        <f>Simulações!M111</f>
        <v>100</v>
      </c>
      <c r="D111" s="117" t="str">
        <f>Simulações!I111</f>
        <v>C3</v>
      </c>
      <c r="E111" s="117" t="str">
        <f>Simulações!CJ111</f>
        <v>SX LIGHTING</v>
      </c>
      <c r="F111" s="117" t="str">
        <f>Simulações!CK111</f>
        <v>SX-INEVO050HF</v>
      </c>
      <c r="G111" s="117">
        <f>Simulações!CP111</f>
        <v>50</v>
      </c>
      <c r="H111" s="117" t="str">
        <f>Simulações!CV111</f>
        <v>Curto II</v>
      </c>
      <c r="I111" s="117" t="str">
        <f>IF(Simulações!CW111="","",Simulações!CW111)</f>
        <v/>
      </c>
      <c r="J111" s="117" t="str">
        <f>IF(Simulações!CZ111="","",Simulações!CZ111)</f>
        <v/>
      </c>
      <c r="K111" s="120">
        <f>Simulações!AN111</f>
        <v>2</v>
      </c>
      <c r="L111" s="120">
        <f>Simulações!AU111</f>
        <v>0</v>
      </c>
      <c r="M111" s="117" t="str">
        <f>IF(Simulações!DA111="","",Simulações!DA111)</f>
        <v/>
      </c>
      <c r="N111" s="117" t="str">
        <f>IF(Simulações!DB111="","",Simulações!DB111)</f>
        <v/>
      </c>
      <c r="O111" s="117">
        <v>1</v>
      </c>
    </row>
    <row r="112" spans="1:15" ht="15.75" hidden="1" customHeight="1" x14ac:dyDescent="0.3">
      <c r="A112" s="127" t="str">
        <f>Simulações!F112</f>
        <v>Rua Tres de Outubro, 1335</v>
      </c>
      <c r="B112" s="117" t="str">
        <f>Simulações!DL112</f>
        <v>Sim</v>
      </c>
      <c r="C112" s="128">
        <f>Simulações!M112</f>
        <v>100</v>
      </c>
      <c r="D112" s="117" t="str">
        <f>Simulações!I112</f>
        <v>C3</v>
      </c>
      <c r="E112" s="117" t="str">
        <f>Simulações!CJ112</f>
        <v>TECNOWATT</v>
      </c>
      <c r="F112" s="117" t="str">
        <f>Simulações!CK112</f>
        <v xml:space="preserve">SIGSAGPTLRRSSNDL_40W_50IBBRS
</v>
      </c>
      <c r="G112" s="117">
        <f>Simulações!CP112</f>
        <v>40</v>
      </c>
      <c r="H112" s="117" t="str">
        <f>Simulações!CV112</f>
        <v>Curto II</v>
      </c>
      <c r="I112" s="117" t="str">
        <f>IF(Simulações!CW112="","",Simulações!CW112)</f>
        <v/>
      </c>
      <c r="J112" s="117" t="str">
        <f>IF(Simulações!CZ112="","",Simulações!CZ112)</f>
        <v/>
      </c>
      <c r="K112" s="120">
        <f>Simulações!AN112</f>
        <v>2</v>
      </c>
      <c r="L112" s="120">
        <f>Simulações!AU112</f>
        <v>0</v>
      </c>
      <c r="M112" s="117" t="str">
        <f>IF(Simulações!DA112="","",Simulações!DA112)</f>
        <v/>
      </c>
      <c r="N112" s="117" t="str">
        <f>IF(Simulações!DB112="","",Simulações!DB112)</f>
        <v/>
      </c>
      <c r="O112" s="117">
        <v>1</v>
      </c>
    </row>
    <row r="113" spans="1:15" ht="15.75" hidden="1" customHeight="1" x14ac:dyDescent="0.3">
      <c r="A113" s="127" t="str">
        <f>Simulações!F113</f>
        <v>Rua Francisco Caetano Azevedo, 201</v>
      </c>
      <c r="B113" s="117" t="str">
        <f>Simulações!DL113</f>
        <v>Sim</v>
      </c>
      <c r="C113" s="128">
        <f>Simulações!M113</f>
        <v>100</v>
      </c>
      <c r="D113" s="117" t="str">
        <f>Simulações!I113</f>
        <v>C5</v>
      </c>
      <c r="E113" s="117" t="str">
        <f>Simulações!CJ113</f>
        <v>LEDSTAR</v>
      </c>
      <c r="F113" s="117" t="str">
        <f>Simulações!CK113</f>
        <v xml:space="preserve"> SL VT 9.1 35W</v>
      </c>
      <c r="G113" s="117">
        <f>Simulações!CP113</f>
        <v>35</v>
      </c>
      <c r="H113" s="117" t="str">
        <f>Simulações!CV113</f>
        <v>Curto II</v>
      </c>
      <c r="I113" s="117" t="str">
        <f>IF(Simulações!CW113="","",Simulações!CW113)</f>
        <v/>
      </c>
      <c r="J113" s="117" t="str">
        <f>IF(Simulações!CZ113="","",Simulações!CZ113)</f>
        <v/>
      </c>
      <c r="K113" s="120">
        <f>Simulações!AN113</f>
        <v>2</v>
      </c>
      <c r="L113" s="120">
        <f>Simulações!AU113</f>
        <v>0</v>
      </c>
      <c r="M113" s="117" t="str">
        <f>IF(Simulações!DA113="","",Simulações!DA113)</f>
        <v/>
      </c>
      <c r="N113" s="117" t="str">
        <f>IF(Simulações!DB113="","",Simulações!DB113)</f>
        <v/>
      </c>
      <c r="O113" s="117">
        <v>1</v>
      </c>
    </row>
    <row r="114" spans="1:15" ht="15.75" hidden="1" customHeight="1" x14ac:dyDescent="0.3">
      <c r="A114" s="127" t="str">
        <f>Simulações!F114</f>
        <v>Rua Francisco Caetano Azevedo, 201</v>
      </c>
      <c r="B114" s="117" t="str">
        <f>Simulações!DL114</f>
        <v>Sim</v>
      </c>
      <c r="C114" s="128">
        <f>Simulações!M114</f>
        <v>100</v>
      </c>
      <c r="D114" s="117" t="str">
        <f>Simulações!I114</f>
        <v>C5</v>
      </c>
      <c r="E114" s="117" t="str">
        <f>Simulações!CJ114</f>
        <v>SX LIGHTING</v>
      </c>
      <c r="F114" s="117" t="str">
        <f>Simulações!CK114</f>
        <v>SX-INEVO030HF</v>
      </c>
      <c r="G114" s="117">
        <f>Simulações!CP114</f>
        <v>31</v>
      </c>
      <c r="H114" s="117" t="str">
        <f>Simulações!CV114</f>
        <v>Curto II</v>
      </c>
      <c r="I114" s="117" t="str">
        <f>IF(Simulações!CW114="","",Simulações!CW114)</f>
        <v/>
      </c>
      <c r="J114" s="117" t="str">
        <f>IF(Simulações!CZ114="","",Simulações!CZ114)</f>
        <v/>
      </c>
      <c r="K114" s="120">
        <f>Simulações!AN114</f>
        <v>2</v>
      </c>
      <c r="L114" s="120">
        <f>Simulações!AU114</f>
        <v>0</v>
      </c>
      <c r="M114" s="117" t="str">
        <f>IF(Simulações!DA114="","",Simulações!DA114)</f>
        <v/>
      </c>
      <c r="N114" s="117" t="str">
        <f>IF(Simulações!DB114="","",Simulações!DB114)</f>
        <v/>
      </c>
      <c r="O114" s="117">
        <v>1</v>
      </c>
    </row>
    <row r="115" spans="1:15" ht="15.75" hidden="1" customHeight="1" x14ac:dyDescent="0.3">
      <c r="A115" s="127" t="str">
        <f>Simulações!F115</f>
        <v>Rua Francisco Caetano Azevedo, 201</v>
      </c>
      <c r="B115" s="117" t="str">
        <f>Simulações!DL115</f>
        <v>Sim</v>
      </c>
      <c r="C115" s="128">
        <f>Simulações!M115</f>
        <v>100</v>
      </c>
      <c r="D115" s="117" t="str">
        <f>Simulações!I115</f>
        <v>C5</v>
      </c>
      <c r="E115" s="117" t="str">
        <f>Simulações!CJ115</f>
        <v>TECNOWATT</v>
      </c>
      <c r="F115" s="117" t="str">
        <f>Simulações!CK115</f>
        <v xml:space="preserve">SIGSAGPTLRRSSNDL_30W_38IBBRS
</v>
      </c>
      <c r="G115" s="117">
        <f>Simulações!CP115</f>
        <v>30</v>
      </c>
      <c r="H115" s="117" t="str">
        <f>Simulações!CV115</f>
        <v>Curto II</v>
      </c>
      <c r="I115" s="117" t="str">
        <f>IF(Simulações!CW115="","",Simulações!CW115)</f>
        <v/>
      </c>
      <c r="J115" s="117" t="str">
        <f>IF(Simulações!CZ115="","",Simulações!CZ115)</f>
        <v/>
      </c>
      <c r="K115" s="120">
        <f>Simulações!AN115</f>
        <v>2</v>
      </c>
      <c r="L115" s="120">
        <f>Simulações!AU115</f>
        <v>0</v>
      </c>
      <c r="M115" s="117" t="str">
        <f>IF(Simulações!DA115="","",Simulações!DA115)</f>
        <v/>
      </c>
      <c r="N115" s="117" t="str">
        <f>IF(Simulações!DB115="","",Simulações!DB115)</f>
        <v/>
      </c>
      <c r="O115" s="117">
        <v>1</v>
      </c>
    </row>
    <row r="116" spans="1:15" ht="15.75" hidden="1" customHeight="1" x14ac:dyDescent="0.3">
      <c r="A116" s="127" t="str">
        <f>Simulações!F116</f>
        <v>Rua Saldanha da Gama, 128</v>
      </c>
      <c r="B116" s="117" t="str">
        <f>Simulações!DL116</f>
        <v>Sim</v>
      </c>
      <c r="C116" s="128">
        <f>Simulações!M116</f>
        <v>100</v>
      </c>
      <c r="D116" s="117" t="str">
        <f>Simulações!I116</f>
        <v>C5</v>
      </c>
      <c r="E116" s="117" t="str">
        <f>Simulações!CJ116</f>
        <v>LEDSTAR</v>
      </c>
      <c r="F116" s="117" t="str">
        <f>Simulações!CK116</f>
        <v xml:space="preserve"> SL VT 9.1 17W</v>
      </c>
      <c r="G116" s="117">
        <f>Simulações!CP116</f>
        <v>17</v>
      </c>
      <c r="H116" s="117" t="str">
        <f>Simulações!CV116</f>
        <v>Curto II</v>
      </c>
      <c r="I116" s="117" t="str">
        <f>IF(Simulações!CW116="","",Simulações!CW116)</f>
        <v/>
      </c>
      <c r="J116" s="117" t="str">
        <f>IF(Simulações!CZ116="","",Simulações!CZ116)</f>
        <v/>
      </c>
      <c r="K116" s="120">
        <f>Simulações!AN116</f>
        <v>4</v>
      </c>
      <c r="L116" s="120">
        <f>Simulações!AU116</f>
        <v>0</v>
      </c>
      <c r="M116" s="117" t="str">
        <f>IF(Simulações!DA116="","",Simulações!DA116)</f>
        <v/>
      </c>
      <c r="N116" s="117" t="str">
        <f>IF(Simulações!DB116="","",Simulações!DB116)</f>
        <v/>
      </c>
      <c r="O116" s="117">
        <v>1</v>
      </c>
    </row>
    <row r="117" spans="1:15" ht="15.75" hidden="1" customHeight="1" x14ac:dyDescent="0.3">
      <c r="A117" s="127" t="str">
        <f>Simulações!F117</f>
        <v>Rua Saldanha da Gama, 128</v>
      </c>
      <c r="B117" s="117" t="str">
        <f>Simulações!DL117</f>
        <v>Sim</v>
      </c>
      <c r="C117" s="128">
        <f>Simulações!M117</f>
        <v>100</v>
      </c>
      <c r="D117" s="117" t="str">
        <f>Simulações!I117</f>
        <v>C5</v>
      </c>
      <c r="E117" s="117" t="str">
        <f>Simulações!CJ117</f>
        <v>SX LIGHTING</v>
      </c>
      <c r="F117" s="117" t="str">
        <f>Simulações!CK117</f>
        <v>SX-INEVO020HF</v>
      </c>
      <c r="G117" s="117">
        <f>Simulações!CP117</f>
        <v>22.5</v>
      </c>
      <c r="H117" s="117" t="str">
        <f>Simulações!CV117</f>
        <v>Curto II</v>
      </c>
      <c r="I117" s="117" t="str">
        <f>IF(Simulações!CW117="","",Simulações!CW117)</f>
        <v/>
      </c>
      <c r="J117" s="117" t="str">
        <f>IF(Simulações!CZ117="","",Simulações!CZ117)</f>
        <v/>
      </c>
      <c r="K117" s="120">
        <f>Simulações!AN117</f>
        <v>4</v>
      </c>
      <c r="L117" s="120">
        <f>Simulações!AU117</f>
        <v>0</v>
      </c>
      <c r="M117" s="117" t="str">
        <f>IF(Simulações!DA117="","",Simulações!DA117)</f>
        <v/>
      </c>
      <c r="N117" s="117" t="str">
        <f>IF(Simulações!DB117="","",Simulações!DB117)</f>
        <v/>
      </c>
      <c r="O117" s="117">
        <v>1</v>
      </c>
    </row>
    <row r="118" spans="1:15" ht="15.75" hidden="1" customHeight="1" x14ac:dyDescent="0.3">
      <c r="A118" s="127" t="str">
        <f>Simulações!F118</f>
        <v>Rua Saldanha da Gama, 128</v>
      </c>
      <c r="B118" s="117" t="str">
        <f>Simulações!DL118</f>
        <v>Sim</v>
      </c>
      <c r="C118" s="128">
        <f>Simulações!M118</f>
        <v>100</v>
      </c>
      <c r="D118" s="117" t="str">
        <f>Simulações!I118</f>
        <v>C5</v>
      </c>
      <c r="E118" s="117" t="str">
        <f>Simulações!CJ118</f>
        <v>TECNOWATT</v>
      </c>
      <c r="F118" s="117" t="str">
        <f>Simulações!CK118</f>
        <v xml:space="preserve">SIGSAGPTLRRSSNDL_30W_38IBBRS
</v>
      </c>
      <c r="G118" s="117">
        <f>Simulações!CP118</f>
        <v>30</v>
      </c>
      <c r="H118" s="117" t="str">
        <f>Simulações!CV118</f>
        <v>Curto II</v>
      </c>
      <c r="I118" s="117" t="str">
        <f>IF(Simulações!CW118="","",Simulações!CW118)</f>
        <v/>
      </c>
      <c r="J118" s="117" t="str">
        <f>IF(Simulações!CZ118="","",Simulações!CZ118)</f>
        <v/>
      </c>
      <c r="K118" s="120">
        <f>Simulações!AN118</f>
        <v>4</v>
      </c>
      <c r="L118" s="120">
        <f>Simulações!AU118</f>
        <v>0</v>
      </c>
      <c r="M118" s="117" t="str">
        <f>IF(Simulações!DA118="","",Simulações!DA118)</f>
        <v/>
      </c>
      <c r="N118" s="117" t="str">
        <f>IF(Simulações!DB118="","",Simulações!DB118)</f>
        <v/>
      </c>
      <c r="O118" s="117">
        <v>1</v>
      </c>
    </row>
    <row r="119" spans="1:15" ht="15.75" hidden="1" customHeight="1" x14ac:dyDescent="0.3">
      <c r="A119" s="127" t="str">
        <f>Simulações!F119</f>
        <v>Avenida Emancipacao, 2894</v>
      </c>
      <c r="B119" s="117" t="str">
        <f>Simulações!DL119</f>
        <v>Sim</v>
      </c>
      <c r="C119" s="128">
        <f>Simulações!M119</f>
        <v>300</v>
      </c>
      <c r="D119" s="117" t="str">
        <f>Simulações!I119</f>
        <v>C2</v>
      </c>
      <c r="E119" s="117" t="str">
        <f>Simulações!CJ119</f>
        <v>LEDSTAR</v>
      </c>
      <c r="F119" s="117" t="str">
        <f>Simulações!CK119</f>
        <v xml:space="preserve"> SL VT 9.1 155W</v>
      </c>
      <c r="G119" s="117">
        <f>Simulações!CP119</f>
        <v>155</v>
      </c>
      <c r="H119" s="117" t="str">
        <f>Simulações!CV119</f>
        <v>Médio II</v>
      </c>
      <c r="I119" s="117" t="str">
        <f>IF(Simulações!CW119="","",Simulações!CW119)</f>
        <v>Longo I</v>
      </c>
      <c r="J119" s="117" t="str">
        <f>IF(Simulações!CZ119="","",Simulações!CZ119)</f>
        <v/>
      </c>
      <c r="K119" s="120">
        <f>Simulações!AN119</f>
        <v>4</v>
      </c>
      <c r="L119" s="120">
        <f>Simulações!AU119</f>
        <v>0</v>
      </c>
      <c r="M119" s="117" t="str">
        <f>IF(Simulações!DA119="","",Simulações!DA119)</f>
        <v/>
      </c>
      <c r="N119" s="117" t="str">
        <f>IF(Simulações!DB119="","",Simulações!DB119)</f>
        <v/>
      </c>
      <c r="O119" s="117">
        <v>1</v>
      </c>
    </row>
    <row r="120" spans="1:15" ht="15.75" hidden="1" customHeight="1" x14ac:dyDescent="0.3">
      <c r="A120" s="127" t="str">
        <f>Simulações!F120</f>
        <v>Avenida Emancipacao, 2894</v>
      </c>
      <c r="B120" s="117" t="str">
        <f>Simulações!DL120</f>
        <v>Sim</v>
      </c>
      <c r="C120" s="128">
        <f>Simulações!M120</f>
        <v>300</v>
      </c>
      <c r="D120" s="117" t="str">
        <f>Simulações!I120</f>
        <v>C2</v>
      </c>
      <c r="E120" s="117" t="str">
        <f>Simulações!CJ120</f>
        <v>SX LIGHTING</v>
      </c>
      <c r="F120" s="117" t="str">
        <f>Simulações!CK120</f>
        <v>SX-INLPE150HF</v>
      </c>
      <c r="G120" s="117">
        <f>Simulações!CP120</f>
        <v>146</v>
      </c>
      <c r="H120" s="117" t="str">
        <f>Simulações!CV120</f>
        <v>Médio II</v>
      </c>
      <c r="I120" s="117" t="str">
        <f>IF(Simulações!CW120="","",Simulações!CW120)</f>
        <v/>
      </c>
      <c r="J120" s="117" t="str">
        <f>IF(Simulações!CZ120="","",Simulações!CZ120)</f>
        <v/>
      </c>
      <c r="K120" s="120">
        <f>Simulações!AN120</f>
        <v>4</v>
      </c>
      <c r="L120" s="120">
        <f>Simulações!AU120</f>
        <v>0</v>
      </c>
      <c r="M120" s="117" t="str">
        <f>IF(Simulações!DA120="","",Simulações!DA120)</f>
        <v/>
      </c>
      <c r="N120" s="117" t="str">
        <f>IF(Simulações!DB120="","",Simulações!DB120)</f>
        <v/>
      </c>
      <c r="O120" s="117">
        <v>1</v>
      </c>
    </row>
    <row r="121" spans="1:15" ht="15.75" hidden="1" customHeight="1" x14ac:dyDescent="0.3">
      <c r="A121" s="127" t="str">
        <f>Simulações!F121</f>
        <v>Avenida Emancipacao, 2894</v>
      </c>
      <c r="B121" s="117" t="str">
        <f>Simulações!DL121</f>
        <v>Sim</v>
      </c>
      <c r="C121" s="128">
        <f>Simulações!M121</f>
        <v>300</v>
      </c>
      <c r="D121" s="117" t="str">
        <f>Simulações!I121</f>
        <v>C2</v>
      </c>
      <c r="E121" s="117" t="str">
        <f>Simulações!CJ121</f>
        <v>TECNOWATT</v>
      </c>
      <c r="F121" s="117" t="str">
        <f>Simulações!CK121</f>
        <v xml:space="preserve">SIGMAGPTLRRSMNDL150W102IBBR
</v>
      </c>
      <c r="G121" s="117">
        <f>Simulações!CP121</f>
        <v>150</v>
      </c>
      <c r="H121" s="117" t="str">
        <f>Simulações!CV121</f>
        <v>Médio II</v>
      </c>
      <c r="I121" s="117" t="str">
        <f>IF(Simulações!CW121="","",Simulações!CW121)</f>
        <v>Longo II</v>
      </c>
      <c r="J121" s="117" t="str">
        <f>IF(Simulações!CZ121="","",Simulações!CZ121)</f>
        <v/>
      </c>
      <c r="K121" s="120">
        <f>Simulações!AN121</f>
        <v>4</v>
      </c>
      <c r="L121" s="120">
        <f>Simulações!AU121</f>
        <v>0</v>
      </c>
      <c r="M121" s="117" t="str">
        <f>IF(Simulações!DA121="","",Simulações!DA121)</f>
        <v/>
      </c>
      <c r="N121" s="117" t="str">
        <f>IF(Simulações!DB121="","",Simulações!DB121)</f>
        <v/>
      </c>
      <c r="O121" s="117">
        <v>1</v>
      </c>
    </row>
    <row r="122" spans="1:15" ht="15.75" hidden="1" customHeight="1" x14ac:dyDescent="0.3">
      <c r="A122" s="127" t="str">
        <f>Simulações!F122</f>
        <v>Rua Marrocos, 348</v>
      </c>
      <c r="B122" s="117" t="str">
        <f>Simulações!DL122</f>
        <v>Sim</v>
      </c>
      <c r="C122" s="128">
        <f>Simulações!M122</f>
        <v>100</v>
      </c>
      <c r="D122" s="117" t="str">
        <f>Simulações!I122</f>
        <v>C5</v>
      </c>
      <c r="E122" s="117" t="str">
        <f>Simulações!CJ122</f>
        <v>LEDSTAR</v>
      </c>
      <c r="F122" s="117" t="str">
        <f>Simulações!CK122</f>
        <v xml:space="preserve"> SL VT 9.1 28W</v>
      </c>
      <c r="G122" s="117">
        <f>Simulações!CP122</f>
        <v>28</v>
      </c>
      <c r="H122" s="117" t="str">
        <f>Simulações!CV122</f>
        <v>Curto II</v>
      </c>
      <c r="I122" s="117" t="str">
        <f>IF(Simulações!CW122="","",Simulações!CW122)</f>
        <v/>
      </c>
      <c r="J122" s="117" t="str">
        <f>IF(Simulações!CZ122="","",Simulações!CZ122)</f>
        <v/>
      </c>
      <c r="K122" s="120">
        <f>Simulações!AN122</f>
        <v>2</v>
      </c>
      <c r="L122" s="120">
        <f>Simulações!AU122</f>
        <v>0</v>
      </c>
      <c r="M122" s="117" t="str">
        <f>IF(Simulações!DA122="","",Simulações!DA122)</f>
        <v/>
      </c>
      <c r="N122" s="117" t="str">
        <f>IF(Simulações!DB122="","",Simulações!DB122)</f>
        <v/>
      </c>
      <c r="O122" s="117">
        <v>1</v>
      </c>
    </row>
    <row r="123" spans="1:15" ht="15.75" hidden="1" customHeight="1" x14ac:dyDescent="0.3">
      <c r="A123" s="127" t="str">
        <f>Simulações!F123</f>
        <v>Rua Marrocos, 348</v>
      </c>
      <c r="B123" s="117" t="str">
        <f>Simulações!DL123</f>
        <v>Sim</v>
      </c>
      <c r="C123" s="128">
        <f>Simulações!M123</f>
        <v>100</v>
      </c>
      <c r="D123" s="117" t="str">
        <f>Simulações!I123</f>
        <v>C5</v>
      </c>
      <c r="E123" s="117" t="str">
        <f>Simulações!CJ123</f>
        <v>SX LIGHTING</v>
      </c>
      <c r="F123" s="117" t="str">
        <f>Simulações!CK123</f>
        <v>SX-INEVO020HF</v>
      </c>
      <c r="G123" s="117">
        <f>Simulações!CP123</f>
        <v>22.5</v>
      </c>
      <c r="H123" s="117" t="str">
        <f>Simulações!CV123</f>
        <v>Curto II</v>
      </c>
      <c r="I123" s="117" t="str">
        <f>IF(Simulações!CW123="","",Simulações!CW123)</f>
        <v/>
      </c>
      <c r="J123" s="117" t="str">
        <f>IF(Simulações!CZ123="","",Simulações!CZ123)</f>
        <v/>
      </c>
      <c r="K123" s="120">
        <f>Simulações!AN123</f>
        <v>2</v>
      </c>
      <c r="L123" s="120">
        <f>Simulações!AU123</f>
        <v>0</v>
      </c>
      <c r="M123" s="117" t="str">
        <f>IF(Simulações!DA123="","",Simulações!DA123)</f>
        <v/>
      </c>
      <c r="N123" s="117" t="str">
        <f>IF(Simulações!DB123="","",Simulações!DB123)</f>
        <v/>
      </c>
      <c r="O123" s="117">
        <v>1</v>
      </c>
    </row>
    <row r="124" spans="1:15" ht="15.75" hidden="1" customHeight="1" x14ac:dyDescent="0.3">
      <c r="A124" s="127" t="str">
        <f>Simulações!F124</f>
        <v>Rua Marrocos, 348</v>
      </c>
      <c r="B124" s="117" t="str">
        <f>Simulações!DL124</f>
        <v>Sim</v>
      </c>
      <c r="C124" s="128">
        <f>Simulações!M124</f>
        <v>100</v>
      </c>
      <c r="D124" s="117" t="str">
        <f>Simulações!I124</f>
        <v>C5</v>
      </c>
      <c r="E124" s="117" t="str">
        <f>Simulações!CJ124</f>
        <v>TECNOWATT</v>
      </c>
      <c r="F124" s="117" t="str">
        <f>Simulações!CK124</f>
        <v xml:space="preserve">SIGSAGPTLRRSSNDL_30W_38IBBRS
</v>
      </c>
      <c r="G124" s="117">
        <f>Simulações!CP124</f>
        <v>30</v>
      </c>
      <c r="H124" s="117" t="str">
        <f>Simulações!CV124</f>
        <v>Curto II</v>
      </c>
      <c r="I124" s="117" t="str">
        <f>IF(Simulações!CW124="","",Simulações!CW124)</f>
        <v/>
      </c>
      <c r="J124" s="117" t="str">
        <f>IF(Simulações!CZ124="","",Simulações!CZ124)</f>
        <v/>
      </c>
      <c r="K124" s="120">
        <f>Simulações!AN124</f>
        <v>2</v>
      </c>
      <c r="L124" s="120">
        <f>Simulações!AU124</f>
        <v>0</v>
      </c>
      <c r="M124" s="117" t="str">
        <f>IF(Simulações!DA124="","",Simulações!DA124)</f>
        <v/>
      </c>
      <c r="N124" s="117" t="str">
        <f>IF(Simulações!DB124="","",Simulações!DB124)</f>
        <v/>
      </c>
      <c r="O124" s="117">
        <v>1</v>
      </c>
    </row>
    <row r="125" spans="1:15" ht="15.75" hidden="1" customHeight="1" x14ac:dyDescent="0.3">
      <c r="A125" s="127" t="str">
        <f>Simulações!F125</f>
        <v>Avenida Nordeste, 530</v>
      </c>
      <c r="B125" s="117" t="str">
        <f>Simulações!DL125</f>
        <v>Sim</v>
      </c>
      <c r="C125" s="128">
        <f>Simulações!M125</f>
        <v>100</v>
      </c>
      <c r="D125" s="117" t="str">
        <f>Simulações!I125</f>
        <v>C5</v>
      </c>
      <c r="E125" s="117" t="str">
        <f>Simulações!CJ125</f>
        <v>LEDSTAR</v>
      </c>
      <c r="F125" s="117" t="str">
        <f>Simulações!CK125</f>
        <v xml:space="preserve"> SL VT 9.1 44W</v>
      </c>
      <c r="G125" s="117">
        <f>Simulações!CP125</f>
        <v>44</v>
      </c>
      <c r="H125" s="117" t="str">
        <f>Simulações!CV125</f>
        <v>Curto II</v>
      </c>
      <c r="I125" s="117" t="str">
        <f>IF(Simulações!CW125="","",Simulações!CW125)</f>
        <v/>
      </c>
      <c r="J125" s="117" t="str">
        <f>IF(Simulações!CZ125="","",Simulações!CZ125)</f>
        <v/>
      </c>
      <c r="K125" s="120">
        <f>Simulações!AN125</f>
        <v>2</v>
      </c>
      <c r="L125" s="120">
        <f>Simulações!AU125</f>
        <v>0</v>
      </c>
      <c r="M125" s="117" t="str">
        <f>IF(Simulações!DA125="","",Simulações!DA125)</f>
        <v/>
      </c>
      <c r="N125" s="117" t="str">
        <f>IF(Simulações!DB125="","",Simulações!DB125)</f>
        <v/>
      </c>
      <c r="O125" s="117">
        <v>1</v>
      </c>
    </row>
    <row r="126" spans="1:15" ht="15.75" hidden="1" customHeight="1" x14ac:dyDescent="0.3">
      <c r="A126" s="127" t="str">
        <f>Simulações!F126</f>
        <v>Avenida Nordeste, 530</v>
      </c>
      <c r="B126" s="117" t="str">
        <f>Simulações!DL126</f>
        <v>Sim</v>
      </c>
      <c r="C126" s="128">
        <f>Simulações!M126</f>
        <v>100</v>
      </c>
      <c r="D126" s="117" t="str">
        <f>Simulações!I126</f>
        <v>C5</v>
      </c>
      <c r="E126" s="117" t="str">
        <f>Simulações!CJ126</f>
        <v>SX LIGHTING</v>
      </c>
      <c r="F126" s="117" t="str">
        <f>Simulações!CK126</f>
        <v>SX-INEVO040HF</v>
      </c>
      <c r="G126" s="117">
        <f>Simulações!CP126</f>
        <v>39</v>
      </c>
      <c r="H126" s="117" t="str">
        <f>Simulações!CV126</f>
        <v>Curto II</v>
      </c>
      <c r="I126" s="117" t="str">
        <f>IF(Simulações!CW126="","",Simulações!CW126)</f>
        <v/>
      </c>
      <c r="J126" s="117" t="str">
        <f>IF(Simulações!CZ126="","",Simulações!CZ126)</f>
        <v/>
      </c>
      <c r="K126" s="120">
        <f>Simulações!AN126</f>
        <v>2</v>
      </c>
      <c r="L126" s="120">
        <f>Simulações!AU126</f>
        <v>0</v>
      </c>
      <c r="M126" s="117" t="str">
        <f>IF(Simulações!DA126="","",Simulações!DA126)</f>
        <v/>
      </c>
      <c r="N126" s="117" t="str">
        <f>IF(Simulações!DB126="","",Simulações!DB126)</f>
        <v/>
      </c>
      <c r="O126" s="117">
        <v>1</v>
      </c>
    </row>
    <row r="127" spans="1:15" ht="15.75" hidden="1" customHeight="1" x14ac:dyDescent="0.3">
      <c r="A127" s="127" t="str">
        <f>Simulações!F127</f>
        <v>Avenida Nordeste, 530</v>
      </c>
      <c r="B127" s="117" t="str">
        <f>Simulações!DL127</f>
        <v>Sim</v>
      </c>
      <c r="C127" s="128">
        <f>Simulações!M127</f>
        <v>100</v>
      </c>
      <c r="D127" s="117" t="str">
        <f>Simulações!I127</f>
        <v>C5</v>
      </c>
      <c r="E127" s="117" t="str">
        <f>Simulações!CJ127</f>
        <v>TECNOWATT</v>
      </c>
      <c r="F127" s="117" t="str">
        <f>Simulações!CK127</f>
        <v xml:space="preserve">SIGSAGPTLRRSSNDL_40W_50IBBRS
</v>
      </c>
      <c r="G127" s="117">
        <f>Simulações!CP127</f>
        <v>40</v>
      </c>
      <c r="H127" s="117" t="str">
        <f>Simulações!CV127</f>
        <v>Curto II</v>
      </c>
      <c r="I127" s="117" t="str">
        <f>IF(Simulações!CW127="","",Simulações!CW127)</f>
        <v>Longo I</v>
      </c>
      <c r="J127" s="117" t="str">
        <f>IF(Simulações!CZ127="","",Simulações!CZ127)</f>
        <v/>
      </c>
      <c r="K127" s="120">
        <f>Simulações!AN127</f>
        <v>2</v>
      </c>
      <c r="L127" s="120">
        <f>Simulações!AU127</f>
        <v>0</v>
      </c>
      <c r="M127" s="117" t="str">
        <f>IF(Simulações!DA127="","",Simulações!DA127)</f>
        <v/>
      </c>
      <c r="N127" s="117" t="str">
        <f>IF(Simulações!DB127="","",Simulações!DB127)</f>
        <v/>
      </c>
      <c r="O127" s="117">
        <v>1</v>
      </c>
    </row>
    <row r="128" spans="1:15" ht="15.75" hidden="1" customHeight="1" x14ac:dyDescent="0.3">
      <c r="A128" s="127" t="str">
        <f>Simulações!F128</f>
        <v>Rua Santos Dumont, 3485</v>
      </c>
      <c r="B128" s="117" t="str">
        <f>Simulações!DL128</f>
        <v>Sim</v>
      </c>
      <c r="C128" s="128">
        <f>Simulações!M128</f>
        <v>100</v>
      </c>
      <c r="D128" s="117" t="str">
        <f>Simulações!I128</f>
        <v>C5</v>
      </c>
      <c r="E128" s="117" t="str">
        <f>Simulações!CJ128</f>
        <v>LEDSTAR</v>
      </c>
      <c r="F128" s="117" t="str">
        <f>Simulações!CK128</f>
        <v xml:space="preserve"> SL VT 9.1 28W</v>
      </c>
      <c r="G128" s="117">
        <f>Simulações!CP128</f>
        <v>28</v>
      </c>
      <c r="H128" s="117" t="str">
        <f>Simulações!CV128</f>
        <v>Curto II</v>
      </c>
      <c r="I128" s="117" t="str">
        <f>IF(Simulações!CW128="","",Simulações!CW128)</f>
        <v/>
      </c>
      <c r="J128" s="117" t="str">
        <f>IF(Simulações!CZ128="","",Simulações!CZ128)</f>
        <v/>
      </c>
      <c r="K128" s="120">
        <f>Simulações!AN128</f>
        <v>2</v>
      </c>
      <c r="L128" s="120">
        <f>Simulações!AU128</f>
        <v>0</v>
      </c>
      <c r="M128" s="117" t="str">
        <f>IF(Simulações!DA128="","",Simulações!DA128)</f>
        <v/>
      </c>
      <c r="N128" s="117" t="str">
        <f>IF(Simulações!DB128="","",Simulações!DB128)</f>
        <v/>
      </c>
      <c r="O128" s="117">
        <v>1</v>
      </c>
    </row>
    <row r="129" spans="1:15" ht="15.75" hidden="1" customHeight="1" x14ac:dyDescent="0.3">
      <c r="A129" s="127" t="str">
        <f>Simulações!F129</f>
        <v>Rua Santos Dumont, 3485</v>
      </c>
      <c r="B129" s="117" t="str">
        <f>Simulações!DL129</f>
        <v>Sim</v>
      </c>
      <c r="C129" s="128">
        <f>Simulações!M129</f>
        <v>100</v>
      </c>
      <c r="D129" s="117" t="str">
        <f>Simulações!I129</f>
        <v>C5</v>
      </c>
      <c r="E129" s="117" t="str">
        <f>Simulações!CJ129</f>
        <v>SX LIGHTING</v>
      </c>
      <c r="F129" s="117" t="str">
        <f>Simulações!CK129</f>
        <v>SX-INEVO020HF</v>
      </c>
      <c r="G129" s="117">
        <f>Simulações!CP129</f>
        <v>22.5</v>
      </c>
      <c r="H129" s="117" t="str">
        <f>Simulações!CV129</f>
        <v>Curto II</v>
      </c>
      <c r="I129" s="117" t="str">
        <f>IF(Simulações!CW129="","",Simulações!CW129)</f>
        <v/>
      </c>
      <c r="J129" s="117" t="str">
        <f>IF(Simulações!CZ129="","",Simulações!CZ129)</f>
        <v/>
      </c>
      <c r="K129" s="120">
        <f>Simulações!AN129</f>
        <v>2</v>
      </c>
      <c r="L129" s="120">
        <f>Simulações!AU129</f>
        <v>0</v>
      </c>
      <c r="M129" s="117" t="str">
        <f>IF(Simulações!DA129="","",Simulações!DA129)</f>
        <v/>
      </c>
      <c r="N129" s="117" t="str">
        <f>IF(Simulações!DB129="","",Simulações!DB129)</f>
        <v/>
      </c>
      <c r="O129" s="117">
        <v>1</v>
      </c>
    </row>
    <row r="130" spans="1:15" ht="15.75" hidden="1" customHeight="1" x14ac:dyDescent="0.3">
      <c r="A130" s="127" t="str">
        <f>Simulações!F130</f>
        <v>Rua Santos Dumont, 3485</v>
      </c>
      <c r="B130" s="117" t="str">
        <f>Simulações!DL130</f>
        <v>Sim</v>
      </c>
      <c r="C130" s="128">
        <f>Simulações!M130</f>
        <v>100</v>
      </c>
      <c r="D130" s="117" t="str">
        <f>Simulações!I130</f>
        <v>C5</v>
      </c>
      <c r="E130" s="117" t="str">
        <f>Simulações!CJ130</f>
        <v>TECNOWATT</v>
      </c>
      <c r="F130" s="117" t="str">
        <f>Simulações!CK130</f>
        <v xml:space="preserve">SIGSAGPTLRRSSNDL_30W_38IBBRS
</v>
      </c>
      <c r="G130" s="117">
        <f>Simulações!CP130</f>
        <v>30</v>
      </c>
      <c r="H130" s="117" t="str">
        <f>Simulações!CV130</f>
        <v>Curto II</v>
      </c>
      <c r="I130" s="117" t="str">
        <f>IF(Simulações!CW130="","",Simulações!CW130)</f>
        <v/>
      </c>
      <c r="J130" s="117" t="str">
        <f>IF(Simulações!CZ130="","",Simulações!CZ130)</f>
        <v/>
      </c>
      <c r="K130" s="120">
        <f>Simulações!AN130</f>
        <v>2</v>
      </c>
      <c r="L130" s="120">
        <f>Simulações!AU130</f>
        <v>0</v>
      </c>
      <c r="M130" s="117" t="str">
        <f>IF(Simulações!DA130="","",Simulações!DA130)</f>
        <v/>
      </c>
      <c r="N130" s="117" t="str">
        <f>IF(Simulações!DB130="","",Simulações!DB130)</f>
        <v/>
      </c>
      <c r="O130" s="117">
        <v>1</v>
      </c>
    </row>
    <row r="131" spans="1:15" ht="15.75" hidden="1" customHeight="1" x14ac:dyDescent="0.3">
      <c r="A131" s="127" t="str">
        <f>Simulações!F131</f>
        <v>Rua Castro Alves, 1029</v>
      </c>
      <c r="B131" s="117" t="str">
        <f>Simulações!DL131</f>
        <v>Sim</v>
      </c>
      <c r="C131" s="128">
        <f>Simulações!M131</f>
        <v>70</v>
      </c>
      <c r="D131" s="117" t="str">
        <f>Simulações!I131</f>
        <v>C5</v>
      </c>
      <c r="E131" s="117" t="str">
        <f>Simulações!CJ131</f>
        <v>LEDSTAR</v>
      </c>
      <c r="F131" s="117" t="str">
        <f>Simulações!CK131</f>
        <v xml:space="preserve"> SL VT 9.1 35W</v>
      </c>
      <c r="G131" s="117">
        <f>Simulações!CP131</f>
        <v>35</v>
      </c>
      <c r="H131" s="117" t="str">
        <f>Simulações!CV131</f>
        <v>Médio I</v>
      </c>
      <c r="I131" s="117" t="str">
        <f>IF(Simulações!CW131="","",Simulações!CW131)</f>
        <v/>
      </c>
      <c r="J131" s="117" t="str">
        <f>IF(Simulações!CZ131="","",Simulações!CZ131)</f>
        <v/>
      </c>
      <c r="K131" s="120">
        <f>Simulações!AN131</f>
        <v>2</v>
      </c>
      <c r="L131" s="120">
        <f>Simulações!AU131</f>
        <v>0</v>
      </c>
      <c r="M131" s="117" t="str">
        <f>IF(Simulações!DA131="","",Simulações!DA131)</f>
        <v/>
      </c>
      <c r="N131" s="117" t="str">
        <f>IF(Simulações!DB131="","",Simulações!DB131)</f>
        <v/>
      </c>
      <c r="O131" s="117">
        <v>1</v>
      </c>
    </row>
    <row r="132" spans="1:15" ht="15.75" hidden="1" customHeight="1" x14ac:dyDescent="0.3">
      <c r="A132" s="127" t="str">
        <f>Simulações!F132</f>
        <v>Rua Castro Alves, 1029</v>
      </c>
      <c r="B132" s="117" t="str">
        <f>Simulações!DL132</f>
        <v>Sim</v>
      </c>
      <c r="C132" s="128">
        <f>Simulações!M132</f>
        <v>70</v>
      </c>
      <c r="D132" s="117" t="str">
        <f>Simulações!I132</f>
        <v>C5</v>
      </c>
      <c r="E132" s="117" t="str">
        <f>Simulações!CJ132</f>
        <v>SX LIGHTING</v>
      </c>
      <c r="F132" s="117" t="str">
        <f>Simulações!CK132</f>
        <v>SX-INEVO030HF</v>
      </c>
      <c r="G132" s="117">
        <f>Simulações!CP132</f>
        <v>31</v>
      </c>
      <c r="H132" s="117" t="str">
        <f>Simulações!CV132</f>
        <v>Médio I</v>
      </c>
      <c r="I132" s="117" t="str">
        <f>IF(Simulações!CW132="","",Simulações!CW132)</f>
        <v/>
      </c>
      <c r="J132" s="117" t="str">
        <f>IF(Simulações!CZ132="","",Simulações!CZ132)</f>
        <v/>
      </c>
      <c r="K132" s="120">
        <f>Simulações!AN132</f>
        <v>2</v>
      </c>
      <c r="L132" s="120">
        <f>Simulações!AU132</f>
        <v>0</v>
      </c>
      <c r="M132" s="117" t="str">
        <f>IF(Simulações!DA132="","",Simulações!DA132)</f>
        <v/>
      </c>
      <c r="N132" s="117" t="str">
        <f>IF(Simulações!DB132="","",Simulações!DB132)</f>
        <v/>
      </c>
      <c r="O132" s="117">
        <v>1</v>
      </c>
    </row>
    <row r="133" spans="1:15" ht="15.75" hidden="1" customHeight="1" x14ac:dyDescent="0.3">
      <c r="A133" s="127" t="str">
        <f>Simulações!F133</f>
        <v>Rua Castro Alves, 1029</v>
      </c>
      <c r="B133" s="117" t="str">
        <f>Simulações!DL133</f>
        <v>Sim</v>
      </c>
      <c r="C133" s="128">
        <f>Simulações!M133</f>
        <v>70</v>
      </c>
      <c r="D133" s="117" t="str">
        <f>Simulações!I133</f>
        <v>C5</v>
      </c>
      <c r="E133" s="117" t="str">
        <f>Simulações!CJ133</f>
        <v>TECNOWATT</v>
      </c>
      <c r="F133" s="117" t="str">
        <f>Simulações!CK133</f>
        <v xml:space="preserve">SIGSAGPTLRRSSNDL_30W_38IBBRS
</v>
      </c>
      <c r="G133" s="117">
        <f>Simulações!CP133</f>
        <v>30</v>
      </c>
      <c r="H133" s="117" t="str">
        <f>Simulações!CV133</f>
        <v>Médio I</v>
      </c>
      <c r="I133" s="117" t="str">
        <f>IF(Simulações!CW133="","",Simulações!CW133)</f>
        <v/>
      </c>
      <c r="J133" s="117" t="str">
        <f>IF(Simulações!CZ133="","",Simulações!CZ133)</f>
        <v/>
      </c>
      <c r="K133" s="120">
        <f>Simulações!AN133</f>
        <v>2</v>
      </c>
      <c r="L133" s="120">
        <f>Simulações!AU133</f>
        <v>0</v>
      </c>
      <c r="M133" s="117" t="str">
        <f>IF(Simulações!DA133="","",Simulações!DA133)</f>
        <v/>
      </c>
      <c r="N133" s="117" t="str">
        <f>IF(Simulações!DB133="","",Simulações!DB133)</f>
        <v/>
      </c>
      <c r="O133" s="117">
        <v>1</v>
      </c>
    </row>
    <row r="134" spans="1:15" ht="15.75" hidden="1" customHeight="1" x14ac:dyDescent="0.3">
      <c r="A134" s="127" t="str">
        <f>Simulações!F134</f>
        <v>Avenida Osvaldo Aranha, 823</v>
      </c>
      <c r="B134" s="117" t="str">
        <f>Simulações!DL134</f>
        <v>Sim</v>
      </c>
      <c r="C134" s="128">
        <f>Simulações!M134</f>
        <v>50</v>
      </c>
      <c r="D134" s="117" t="str">
        <f>Simulações!I134</f>
        <v>C2</v>
      </c>
      <c r="E134" s="117" t="str">
        <f>Simulações!CJ134</f>
        <v>LEDSTAR</v>
      </c>
      <c r="F134" s="117" t="str">
        <f>Simulações!CK134</f>
        <v xml:space="preserve"> SL VT 9.1 72W</v>
      </c>
      <c r="G134" s="117">
        <f>Simulações!CP134</f>
        <v>72</v>
      </c>
      <c r="H134" s="117" t="str">
        <f>Simulações!CV134</f>
        <v>Médio I</v>
      </c>
      <c r="I134" s="117" t="str">
        <f>IF(Simulações!CW134="","",Simulações!CW134)</f>
        <v/>
      </c>
      <c r="J134" s="117" t="str">
        <f>IF(Simulações!CZ134="","",Simulações!CZ134)</f>
        <v/>
      </c>
      <c r="K134" s="120">
        <f>Simulações!AN134</f>
        <v>4</v>
      </c>
      <c r="L134" s="120">
        <f>Simulações!AU134</f>
        <v>0</v>
      </c>
      <c r="M134" s="117" t="str">
        <f>IF(Simulações!DA134="","",Simulações!DA134)</f>
        <v/>
      </c>
      <c r="N134" s="117" t="str">
        <f>IF(Simulações!DB134="","",Simulações!DB134)</f>
        <v/>
      </c>
      <c r="O134" s="117">
        <v>1</v>
      </c>
    </row>
    <row r="135" spans="1:15" ht="15.75" hidden="1" customHeight="1" x14ac:dyDescent="0.3">
      <c r="A135" s="127" t="str">
        <f>Simulações!F135</f>
        <v>Avenida Osvaldo Aranha, 823</v>
      </c>
      <c r="B135" s="117" t="str">
        <f>Simulações!DL135</f>
        <v>Sim</v>
      </c>
      <c r="C135" s="128">
        <f>Simulações!M135</f>
        <v>50</v>
      </c>
      <c r="D135" s="117" t="str">
        <f>Simulações!I135</f>
        <v>C2</v>
      </c>
      <c r="E135" s="117" t="str">
        <f>Simulações!CJ135</f>
        <v>SX LIGHTING</v>
      </c>
      <c r="F135" s="117" t="str">
        <f>Simulações!CK135</f>
        <v>SX-INLPP070HF</v>
      </c>
      <c r="G135" s="117">
        <f>Simulações!CP135</f>
        <v>70</v>
      </c>
      <c r="H135" s="117" t="str">
        <f>Simulações!CV135</f>
        <v>Médio I</v>
      </c>
      <c r="I135" s="117" t="str">
        <f>IF(Simulações!CW135="","",Simulações!CW135)</f>
        <v/>
      </c>
      <c r="J135" s="117" t="str">
        <f>IF(Simulações!CZ135="","",Simulações!CZ135)</f>
        <v/>
      </c>
      <c r="K135" s="120">
        <f>Simulações!AN135</f>
        <v>4</v>
      </c>
      <c r="L135" s="120">
        <f>Simulações!AU135</f>
        <v>0</v>
      </c>
      <c r="M135" s="117" t="str">
        <f>IF(Simulações!DA135="","",Simulações!DA135)</f>
        <v/>
      </c>
      <c r="N135" s="117" t="str">
        <f>IF(Simulações!DB135="","",Simulações!DB135)</f>
        <v/>
      </c>
      <c r="O135" s="117">
        <v>1</v>
      </c>
    </row>
    <row r="136" spans="1:15" ht="15.75" hidden="1" customHeight="1" x14ac:dyDescent="0.3">
      <c r="A136" s="127" t="str">
        <f>Simulações!F136</f>
        <v>Avenida Osvaldo Aranha, 823</v>
      </c>
      <c r="B136" s="117" t="str">
        <f>Simulações!DL136</f>
        <v>Sim</v>
      </c>
      <c r="C136" s="128">
        <f>Simulações!M136</f>
        <v>50</v>
      </c>
      <c r="D136" s="117" t="str">
        <f>Simulações!I136</f>
        <v>C2</v>
      </c>
      <c r="E136" s="117" t="str">
        <f>Simulações!CJ136</f>
        <v>TECNOWATT</v>
      </c>
      <c r="F136" s="117" t="str">
        <f>Simulações!CK136</f>
        <v xml:space="preserve">SIGSAGPTLRRSSNDL_68W_83IBBRS
</v>
      </c>
      <c r="G136" s="117">
        <f>Simulações!CP136</f>
        <v>68</v>
      </c>
      <c r="H136" s="117" t="str">
        <f>Simulações!CV136</f>
        <v>Médio I</v>
      </c>
      <c r="I136" s="117" t="str">
        <f>IF(Simulações!CW136="","",Simulações!CW136)</f>
        <v/>
      </c>
      <c r="J136" s="117" t="str">
        <f>IF(Simulações!CZ136="","",Simulações!CZ136)</f>
        <v/>
      </c>
      <c r="K136" s="120">
        <f>Simulações!AN136</f>
        <v>4</v>
      </c>
      <c r="L136" s="120">
        <f>Simulações!AU136</f>
        <v>0</v>
      </c>
      <c r="M136" s="117" t="str">
        <f>IF(Simulações!DA136="","",Simulações!DA136)</f>
        <v/>
      </c>
      <c r="N136" s="117" t="str">
        <f>IF(Simulações!DB136="","",Simulações!DB136)</f>
        <v/>
      </c>
      <c r="O136" s="117">
        <v>1</v>
      </c>
    </row>
    <row r="137" spans="1:15" ht="15.75" hidden="1" customHeight="1" x14ac:dyDescent="0.3">
      <c r="A137" s="127" t="str">
        <f>Simulações!F137</f>
        <v>Rua Santos Dumont, 3265</v>
      </c>
      <c r="B137" s="117" t="str">
        <f>Simulações!DL137</f>
        <v>Sim</v>
      </c>
      <c r="C137" s="128">
        <f>Simulações!M137</f>
        <v>100</v>
      </c>
      <c r="D137" s="117" t="str">
        <f>Simulações!I137</f>
        <v>C5</v>
      </c>
      <c r="E137" s="117" t="str">
        <f>Simulações!CJ137</f>
        <v>LEDSTAR</v>
      </c>
      <c r="F137" s="117" t="str">
        <f>Simulações!CK137</f>
        <v xml:space="preserve"> SL VT 9.1 28W</v>
      </c>
      <c r="G137" s="117">
        <f>Simulações!CP137</f>
        <v>28</v>
      </c>
      <c r="H137" s="117" t="str">
        <f>Simulações!CV137</f>
        <v>Curto II</v>
      </c>
      <c r="I137" s="117" t="str">
        <f>IF(Simulações!CW137="","",Simulações!CW137)</f>
        <v/>
      </c>
      <c r="J137" s="117" t="str">
        <f>IF(Simulações!CZ137="","",Simulações!CZ137)</f>
        <v/>
      </c>
      <c r="K137" s="120">
        <f>Simulações!AN137</f>
        <v>2</v>
      </c>
      <c r="L137" s="120">
        <f>Simulações!AU137</f>
        <v>0</v>
      </c>
      <c r="M137" s="117" t="str">
        <f>IF(Simulações!DA137="","",Simulações!DA137)</f>
        <v/>
      </c>
      <c r="N137" s="117" t="str">
        <f>IF(Simulações!DB137="","",Simulações!DB137)</f>
        <v/>
      </c>
      <c r="O137" s="117">
        <v>1</v>
      </c>
    </row>
    <row r="138" spans="1:15" ht="15.75" hidden="1" customHeight="1" x14ac:dyDescent="0.3">
      <c r="A138" s="127" t="str">
        <f>Simulações!F138</f>
        <v>Rua Santos Dumont, 3265</v>
      </c>
      <c r="B138" s="117" t="str">
        <f>Simulações!DL138</f>
        <v>Sim</v>
      </c>
      <c r="C138" s="128">
        <f>Simulações!M138</f>
        <v>100</v>
      </c>
      <c r="D138" s="117" t="str">
        <f>Simulações!I138</f>
        <v>C5</v>
      </c>
      <c r="E138" s="117" t="str">
        <f>Simulações!CJ138</f>
        <v>SX LIGHTING</v>
      </c>
      <c r="F138" s="117" t="str">
        <f>Simulações!CK138</f>
        <v>SX-INEVO030HF</v>
      </c>
      <c r="G138" s="117">
        <f>Simulações!CP138</f>
        <v>31</v>
      </c>
      <c r="H138" s="117" t="str">
        <f>Simulações!CV138</f>
        <v>Curto II</v>
      </c>
      <c r="I138" s="117" t="str">
        <f>IF(Simulações!CW138="","",Simulações!CW138)</f>
        <v/>
      </c>
      <c r="J138" s="117" t="str">
        <f>IF(Simulações!CZ138="","",Simulações!CZ138)</f>
        <v/>
      </c>
      <c r="K138" s="120">
        <f>Simulações!AN138</f>
        <v>2</v>
      </c>
      <c r="L138" s="120">
        <f>Simulações!AU138</f>
        <v>0</v>
      </c>
      <c r="M138" s="117" t="str">
        <f>IF(Simulações!DA138="","",Simulações!DA138)</f>
        <v/>
      </c>
      <c r="N138" s="117" t="str">
        <f>IF(Simulações!DB138="","",Simulações!DB138)</f>
        <v/>
      </c>
      <c r="O138" s="117">
        <v>1</v>
      </c>
    </row>
    <row r="139" spans="1:15" ht="15.75" hidden="1" customHeight="1" x14ac:dyDescent="0.3">
      <c r="A139" s="127" t="str">
        <f>Simulações!F139</f>
        <v>Rua Santos Dumont, 3265</v>
      </c>
      <c r="B139" s="117" t="str">
        <f>Simulações!DL139</f>
        <v>Sim</v>
      </c>
      <c r="C139" s="128">
        <f>Simulações!M139</f>
        <v>100</v>
      </c>
      <c r="D139" s="117" t="str">
        <f>Simulações!I139</f>
        <v>C5</v>
      </c>
      <c r="E139" s="117" t="str">
        <f>Simulações!CJ139</f>
        <v>TECNOWATT</v>
      </c>
      <c r="F139" s="117" t="str">
        <f>Simulações!CK139</f>
        <v xml:space="preserve">SIGSAGPTLRRSSNDL_30W_38IBBRS
</v>
      </c>
      <c r="G139" s="117">
        <f>Simulações!CP139</f>
        <v>30</v>
      </c>
      <c r="H139" s="117" t="str">
        <f>Simulações!CV139</f>
        <v>Curto II</v>
      </c>
      <c r="I139" s="117" t="str">
        <f>IF(Simulações!CW139="","",Simulações!CW139)</f>
        <v/>
      </c>
      <c r="J139" s="117" t="str">
        <f>IF(Simulações!CZ139="","",Simulações!CZ139)</f>
        <v/>
      </c>
      <c r="K139" s="120">
        <f>Simulações!AN139</f>
        <v>2</v>
      </c>
      <c r="L139" s="120">
        <f>Simulações!AU139</f>
        <v>0</v>
      </c>
      <c r="M139" s="117" t="str">
        <f>IF(Simulações!DA139="","",Simulações!DA139)</f>
        <v/>
      </c>
      <c r="N139" s="117" t="str">
        <f>IF(Simulações!DB139="","",Simulações!DB139)</f>
        <v/>
      </c>
      <c r="O139" s="117">
        <v>1</v>
      </c>
    </row>
    <row r="140" spans="1:15" ht="15.75" hidden="1" customHeight="1" x14ac:dyDescent="0.3">
      <c r="A140" s="127" t="str">
        <f>Simulações!F140</f>
        <v>Rua Sete de Setembro, 2841</v>
      </c>
      <c r="B140" s="117" t="str">
        <f>Simulações!DL140</f>
        <v>Sim</v>
      </c>
      <c r="C140" s="128">
        <f>Simulações!M140</f>
        <v>100</v>
      </c>
      <c r="D140" s="117" t="str">
        <f>Simulações!I140</f>
        <v>C5</v>
      </c>
      <c r="E140" s="117" t="str">
        <f>Simulações!CJ140</f>
        <v>LEDSTAR</v>
      </c>
      <c r="F140" s="117" t="str">
        <f>Simulações!CK140</f>
        <v xml:space="preserve"> SL VT 9.1 44W</v>
      </c>
      <c r="G140" s="117">
        <f>Simulações!CP140</f>
        <v>44</v>
      </c>
      <c r="H140" s="117" t="str">
        <f>Simulações!CV140</f>
        <v>Curto II</v>
      </c>
      <c r="I140" s="117" t="str">
        <f>IF(Simulações!CW140="","",Simulações!CW140)</f>
        <v/>
      </c>
      <c r="J140" s="117" t="str">
        <f>IF(Simulações!CZ140="","",Simulações!CZ140)</f>
        <v/>
      </c>
      <c r="K140" s="120">
        <f>Simulações!AN140</f>
        <v>2</v>
      </c>
      <c r="L140" s="120">
        <f>Simulações!AU140</f>
        <v>0</v>
      </c>
      <c r="M140" s="117" t="str">
        <f>IF(Simulações!DA140="","",Simulações!DA140)</f>
        <v/>
      </c>
      <c r="N140" s="117" t="str">
        <f>IF(Simulações!DB140="","",Simulações!DB140)</f>
        <v/>
      </c>
      <c r="O140" s="117">
        <v>1</v>
      </c>
    </row>
    <row r="141" spans="1:15" ht="15.75" hidden="1" customHeight="1" x14ac:dyDescent="0.3">
      <c r="A141" s="127" t="str">
        <f>Simulações!F141</f>
        <v>Rua Sete de Setembro, 2841</v>
      </c>
      <c r="B141" s="117" t="str">
        <f>Simulações!DL141</f>
        <v>Sim</v>
      </c>
      <c r="C141" s="128">
        <f>Simulações!M141</f>
        <v>100</v>
      </c>
      <c r="D141" s="117" t="str">
        <f>Simulações!I141</f>
        <v>C5</v>
      </c>
      <c r="E141" s="117" t="str">
        <f>Simulações!CJ141</f>
        <v>SX LIGHTING</v>
      </c>
      <c r="F141" s="117" t="str">
        <f>Simulações!CK141</f>
        <v>SX-INEVO040HF</v>
      </c>
      <c r="G141" s="117">
        <f>Simulações!CP141</f>
        <v>39</v>
      </c>
      <c r="H141" s="117" t="str">
        <f>Simulações!CV141</f>
        <v>Curto II</v>
      </c>
      <c r="I141" s="117" t="str">
        <f>IF(Simulações!CW141="","",Simulações!CW141)</f>
        <v/>
      </c>
      <c r="J141" s="117" t="str">
        <f>IF(Simulações!CZ141="","",Simulações!CZ141)</f>
        <v/>
      </c>
      <c r="K141" s="120">
        <f>Simulações!AN141</f>
        <v>2</v>
      </c>
      <c r="L141" s="120">
        <f>Simulações!AU141</f>
        <v>0</v>
      </c>
      <c r="M141" s="117" t="str">
        <f>IF(Simulações!DA141="","",Simulações!DA141)</f>
        <v/>
      </c>
      <c r="N141" s="117" t="str">
        <f>IF(Simulações!DB141="","",Simulações!DB141)</f>
        <v/>
      </c>
      <c r="O141" s="117">
        <v>1</v>
      </c>
    </row>
    <row r="142" spans="1:15" ht="15.75" hidden="1" customHeight="1" x14ac:dyDescent="0.3">
      <c r="A142" s="127" t="str">
        <f>Simulações!F142</f>
        <v>Rua Sete de Setembro, 2841</v>
      </c>
      <c r="B142" s="117" t="str">
        <f>Simulações!DL142</f>
        <v>Sim</v>
      </c>
      <c r="C142" s="128">
        <f>Simulações!M142</f>
        <v>100</v>
      </c>
      <c r="D142" s="117" t="str">
        <f>Simulações!I142</f>
        <v>C5</v>
      </c>
      <c r="E142" s="117" t="str">
        <f>Simulações!CJ142</f>
        <v>TECNOWATT</v>
      </c>
      <c r="F142" s="117" t="str">
        <f>Simulações!CK142</f>
        <v xml:space="preserve">SIGSAGPTLRRSSNDL_40W_50IBBRS
</v>
      </c>
      <c r="G142" s="117">
        <f>Simulações!CP142</f>
        <v>40</v>
      </c>
      <c r="H142" s="117" t="str">
        <f>Simulações!CV142</f>
        <v>Curto II</v>
      </c>
      <c r="I142" s="117" t="str">
        <f>IF(Simulações!CW142="","",Simulações!CW142)</f>
        <v>Longo I</v>
      </c>
      <c r="J142" s="117" t="str">
        <f>IF(Simulações!CZ142="","",Simulações!CZ142)</f>
        <v/>
      </c>
      <c r="K142" s="120">
        <f>Simulações!AN142</f>
        <v>2</v>
      </c>
      <c r="L142" s="120">
        <f>Simulações!AU142</f>
        <v>0</v>
      </c>
      <c r="M142" s="117" t="str">
        <f>IF(Simulações!DA142="","",Simulações!DA142)</f>
        <v/>
      </c>
      <c r="N142" s="117" t="str">
        <f>IF(Simulações!DB142="","",Simulações!DB142)</f>
        <v/>
      </c>
      <c r="O142" s="117">
        <v>1</v>
      </c>
    </row>
    <row r="143" spans="1:15" ht="15.75" hidden="1" customHeight="1" x14ac:dyDescent="0.3">
      <c r="A143" s="127" t="str">
        <f>Simulações!F143</f>
        <v>Avenida Osvaldo Aranha, 1888</v>
      </c>
      <c r="B143" s="117" t="str">
        <f>Simulações!DL143</f>
        <v>Sim</v>
      </c>
      <c r="C143" s="128">
        <f>Simulações!M143</f>
        <v>150</v>
      </c>
      <c r="D143" s="117" t="str">
        <f>Simulações!I143</f>
        <v>C2</v>
      </c>
      <c r="E143" s="117" t="str">
        <f>Simulações!CJ143</f>
        <v>LEDSTAR</v>
      </c>
      <c r="F143" s="117" t="str">
        <f>Simulações!CK143</f>
        <v xml:space="preserve"> SL VT 9.1 28W</v>
      </c>
      <c r="G143" s="117">
        <f>Simulações!CP143</f>
        <v>28</v>
      </c>
      <c r="H143" s="117" t="str">
        <f>Simulações!CV143</f>
        <v>Curto II</v>
      </c>
      <c r="I143" s="117" t="str">
        <f>IF(Simulações!CW143="","",Simulações!CW143)</f>
        <v/>
      </c>
      <c r="J143" s="117" t="str">
        <f>IF(Simulações!CZ143="","",Simulações!CZ143)</f>
        <v/>
      </c>
      <c r="K143" s="120">
        <f>Simulações!AN143</f>
        <v>4</v>
      </c>
      <c r="L143" s="120">
        <f>Simulações!AU143</f>
        <v>0</v>
      </c>
      <c r="M143" s="117" t="str">
        <f>IF(Simulações!DA143="","",Simulações!DA143)</f>
        <v/>
      </c>
      <c r="N143" s="117" t="str">
        <f>IF(Simulações!DB143="","",Simulações!DB143)</f>
        <v/>
      </c>
      <c r="O143" s="117">
        <v>1</v>
      </c>
    </row>
    <row r="144" spans="1:15" ht="15.75" hidden="1" customHeight="1" x14ac:dyDescent="0.3">
      <c r="A144" s="127" t="str">
        <f>Simulações!F144</f>
        <v>Avenida Osvaldo Aranha, 1888</v>
      </c>
      <c r="B144" s="117" t="str">
        <f>Simulações!DL144</f>
        <v>Sim</v>
      </c>
      <c r="C144" s="128">
        <f>Simulações!M144</f>
        <v>150</v>
      </c>
      <c r="D144" s="117" t="str">
        <f>Simulações!I144</f>
        <v>C2</v>
      </c>
      <c r="E144" s="117" t="str">
        <f>Simulações!CJ144</f>
        <v>SX LIGHTING</v>
      </c>
      <c r="F144" s="117" t="str">
        <f>Simulações!CK144</f>
        <v>SX-INEVO030HF</v>
      </c>
      <c r="G144" s="117">
        <f>Simulações!CP144</f>
        <v>31</v>
      </c>
      <c r="H144" s="117" t="str">
        <f>Simulações!CV144</f>
        <v>Curto II</v>
      </c>
      <c r="I144" s="117" t="str">
        <f>IF(Simulações!CW144="","",Simulações!CW144)</f>
        <v/>
      </c>
      <c r="J144" s="117" t="str">
        <f>IF(Simulações!CZ144="","",Simulações!CZ144)</f>
        <v/>
      </c>
      <c r="K144" s="120">
        <f>Simulações!AN144</f>
        <v>4</v>
      </c>
      <c r="L144" s="120">
        <f>Simulações!AU144</f>
        <v>0</v>
      </c>
      <c r="M144" s="117" t="str">
        <f>IF(Simulações!DA144="","",Simulações!DA144)</f>
        <v/>
      </c>
      <c r="N144" s="117" t="str">
        <f>IF(Simulações!DB144="","",Simulações!DB144)</f>
        <v/>
      </c>
      <c r="O144" s="117">
        <v>1</v>
      </c>
    </row>
    <row r="145" spans="1:15" ht="15.75" hidden="1" customHeight="1" x14ac:dyDescent="0.3">
      <c r="A145" s="127" t="str">
        <f>Simulações!F145</f>
        <v>Avenida Osvaldo Aranha, 1888</v>
      </c>
      <c r="B145" s="117" t="str">
        <f>Simulações!DL145</f>
        <v>Sim</v>
      </c>
      <c r="C145" s="128">
        <f>Simulações!M145</f>
        <v>150</v>
      </c>
      <c r="D145" s="117" t="str">
        <f>Simulações!I145</f>
        <v>C2</v>
      </c>
      <c r="E145" s="117" t="str">
        <f>Simulações!CJ145</f>
        <v>TECNOWATT</v>
      </c>
      <c r="F145" s="117" t="str">
        <f>Simulações!CK145</f>
        <v xml:space="preserve">SIGSAGPTLRRSSNDL_30W_38IBBRS
</v>
      </c>
      <c r="G145" s="117">
        <f>Simulações!CP145</f>
        <v>30</v>
      </c>
      <c r="H145" s="117" t="str">
        <f>Simulações!CV145</f>
        <v>Curto II</v>
      </c>
      <c r="I145" s="117" t="str">
        <f>IF(Simulações!CW145="","",Simulações!CW145)</f>
        <v/>
      </c>
      <c r="J145" s="117" t="str">
        <f>IF(Simulações!CZ145="","",Simulações!CZ145)</f>
        <v/>
      </c>
      <c r="K145" s="120">
        <f>Simulações!AN145</f>
        <v>4</v>
      </c>
      <c r="L145" s="120">
        <f>Simulações!AU145</f>
        <v>0</v>
      </c>
      <c r="M145" s="117" t="str">
        <f>IF(Simulações!DA145="","",Simulações!DA145)</f>
        <v/>
      </c>
      <c r="N145" s="117" t="str">
        <f>IF(Simulações!DB145="","",Simulações!DB145)</f>
        <v/>
      </c>
      <c r="O145" s="117">
        <v>1</v>
      </c>
    </row>
    <row r="146" spans="1:15" ht="15.75" hidden="1" customHeight="1" x14ac:dyDescent="0.3">
      <c r="A146" s="127" t="str">
        <f>Simulações!F146</f>
        <v>Avenida Flores da Cunha, 3464</v>
      </c>
      <c r="B146" s="117" t="str">
        <f>Simulações!DL146</f>
        <v>Sim</v>
      </c>
      <c r="C146" s="128">
        <f>Simulações!M146</f>
        <v>250</v>
      </c>
      <c r="D146" s="117" t="str">
        <f>Simulações!I146</f>
        <v>C1</v>
      </c>
      <c r="E146" s="117" t="str">
        <f>Simulações!CJ146</f>
        <v>LEDSTAR</v>
      </c>
      <c r="F146" s="117" t="str">
        <f>Simulações!CK146</f>
        <v xml:space="preserve"> SL VT 9.6 215W</v>
      </c>
      <c r="G146" s="117">
        <f>Simulações!CP146</f>
        <v>215</v>
      </c>
      <c r="H146" s="117" t="str">
        <f>Simulações!CV146</f>
        <v>Curto II</v>
      </c>
      <c r="I146" s="117" t="str">
        <f>IF(Simulações!CW146="","",Simulações!CW146)</f>
        <v/>
      </c>
      <c r="J146" s="117" t="str">
        <f>IF(Simulações!CZ146="","",Simulações!CZ146)</f>
        <v/>
      </c>
      <c r="K146" s="120">
        <f>Simulações!AN146</f>
        <v>4</v>
      </c>
      <c r="L146" s="120">
        <f>Simulações!AU146</f>
        <v>0</v>
      </c>
      <c r="M146" s="117" t="str">
        <f>IF(Simulações!DA146="","",Simulações!DA146)</f>
        <v/>
      </c>
      <c r="N146" s="117" t="str">
        <f>IF(Simulações!DB146="","",Simulações!DB146)</f>
        <v/>
      </c>
      <c r="O146" s="117">
        <v>1</v>
      </c>
    </row>
    <row r="147" spans="1:15" ht="15.75" hidden="1" customHeight="1" x14ac:dyDescent="0.3">
      <c r="A147" s="127" t="str">
        <f>Simulações!F147</f>
        <v>Avenida Flores da Cunha, 3464</v>
      </c>
      <c r="B147" s="117" t="str">
        <f>Simulações!DL147</f>
        <v>Sim</v>
      </c>
      <c r="C147" s="128">
        <f>Simulações!M147</f>
        <v>250</v>
      </c>
      <c r="D147" s="117" t="str">
        <f>Simulações!I147</f>
        <v>C1</v>
      </c>
      <c r="E147" s="117" t="str">
        <f>Simulações!CJ147</f>
        <v>SX LIGHTING</v>
      </c>
      <c r="F147" s="117" t="str">
        <f>Simulações!CK147</f>
        <v>SX-INLPP090HF</v>
      </c>
      <c r="G147" s="117">
        <f>Simulações!CP147</f>
        <v>90</v>
      </c>
      <c r="H147" s="117" t="str">
        <f>Simulações!CV147</f>
        <v>Curto II</v>
      </c>
      <c r="I147" s="117" t="str">
        <f>IF(Simulações!CW147="","",Simulações!CW147)</f>
        <v/>
      </c>
      <c r="J147" s="117" t="str">
        <f>IF(Simulações!CZ147="","",Simulações!CZ147)</f>
        <v/>
      </c>
      <c r="K147" s="120">
        <f>Simulações!AN147</f>
        <v>4</v>
      </c>
      <c r="L147" s="120">
        <f>Simulações!AU147</f>
        <v>0</v>
      </c>
      <c r="M147" s="117" t="str">
        <f>IF(Simulações!DA147="","",Simulações!DA147)</f>
        <v/>
      </c>
      <c r="N147" s="117" t="str">
        <f>IF(Simulações!DB147="","",Simulações!DB147)</f>
        <v/>
      </c>
      <c r="O147" s="117">
        <v>1</v>
      </c>
    </row>
    <row r="148" spans="1:15" ht="15.75" hidden="1" customHeight="1" x14ac:dyDescent="0.3">
      <c r="A148" s="127" t="str">
        <f>Simulações!F148</f>
        <v>Avenida Flores da Cunha, 3464</v>
      </c>
      <c r="B148" s="117" t="str">
        <f>Simulações!DL148</f>
        <v>Sim</v>
      </c>
      <c r="C148" s="128">
        <f>Simulações!M148</f>
        <v>250</v>
      </c>
      <c r="D148" s="117" t="str">
        <f>Simulações!I148</f>
        <v>C1</v>
      </c>
      <c r="E148" s="117" t="str">
        <f>Simulações!CJ148</f>
        <v>TECNOWATT</v>
      </c>
      <c r="F148" s="117" t="str">
        <f>Simulações!CK148</f>
        <v>TAUMAGPTLRRTMNDL183W_95IBB</v>
      </c>
      <c r="G148" s="117">
        <f>Simulações!CP148</f>
        <v>183</v>
      </c>
      <c r="H148" s="117" t="str">
        <f>Simulações!CV148</f>
        <v>Curto II</v>
      </c>
      <c r="I148" s="117" t="str">
        <f>IF(Simulações!CW148="","",Simulações!CW148)</f>
        <v/>
      </c>
      <c r="J148" s="117" t="str">
        <f>IF(Simulações!CZ148="","",Simulações!CZ148)</f>
        <v/>
      </c>
      <c r="K148" s="120">
        <f>Simulações!AN148</f>
        <v>4</v>
      </c>
      <c r="L148" s="120">
        <f>Simulações!AU148</f>
        <v>0</v>
      </c>
      <c r="M148" s="117" t="str">
        <f>IF(Simulações!DA148="","",Simulações!DA148)</f>
        <v/>
      </c>
      <c r="N148" s="117" t="str">
        <f>IF(Simulações!DB148="","",Simulações!DB148)</f>
        <v/>
      </c>
      <c r="O148" s="117">
        <v>1</v>
      </c>
    </row>
    <row r="149" spans="1:15" ht="15.75" hidden="1" customHeight="1" x14ac:dyDescent="0.3">
      <c r="A149" s="127" t="str">
        <f>Simulações!F149</f>
        <v>Rua Sete de Setembro, 2059</v>
      </c>
      <c r="B149" s="117" t="str">
        <f>Simulações!DL149</f>
        <v>Sim</v>
      </c>
      <c r="C149" s="128">
        <f>Simulações!M149</f>
        <v>100</v>
      </c>
      <c r="D149" s="117" t="str">
        <f>Simulações!I149</f>
        <v>C5</v>
      </c>
      <c r="E149" s="117" t="str">
        <f>Simulações!CJ149</f>
        <v>LEDSTAR</v>
      </c>
      <c r="F149" s="117" t="str">
        <f>Simulações!CK149</f>
        <v xml:space="preserve"> SL VT 9.1 35W</v>
      </c>
      <c r="G149" s="117">
        <f>Simulações!CP149</f>
        <v>35</v>
      </c>
      <c r="H149" s="117" t="str">
        <f>Simulações!CV149</f>
        <v>Curto II</v>
      </c>
      <c r="I149" s="117" t="str">
        <f>IF(Simulações!CW149="","",Simulações!CW149)</f>
        <v/>
      </c>
      <c r="J149" s="117" t="str">
        <f>IF(Simulações!CZ149="","",Simulações!CZ149)</f>
        <v/>
      </c>
      <c r="K149" s="120">
        <f>Simulações!AN149</f>
        <v>2</v>
      </c>
      <c r="L149" s="120">
        <f>Simulações!AU149</f>
        <v>0</v>
      </c>
      <c r="M149" s="117" t="str">
        <f>IF(Simulações!DA149="","",Simulações!DA149)</f>
        <v/>
      </c>
      <c r="N149" s="117" t="str">
        <f>IF(Simulações!DB149="","",Simulações!DB149)</f>
        <v/>
      </c>
      <c r="O149" s="117">
        <v>1</v>
      </c>
    </row>
    <row r="150" spans="1:15" ht="15.75" hidden="1" customHeight="1" x14ac:dyDescent="0.3">
      <c r="A150" s="127" t="str">
        <f>Simulações!F150</f>
        <v>Rua Sete de Setembro, 2059</v>
      </c>
      <c r="B150" s="117" t="str">
        <f>Simulações!DL150</f>
        <v>Sim</v>
      </c>
      <c r="C150" s="128">
        <f>Simulações!M150</f>
        <v>100</v>
      </c>
      <c r="D150" s="117" t="str">
        <f>Simulações!I150</f>
        <v>C5</v>
      </c>
      <c r="E150" s="117" t="str">
        <f>Simulações!CJ150</f>
        <v>SX LIGHTING</v>
      </c>
      <c r="F150" s="117" t="str">
        <f>Simulações!CK150</f>
        <v>SX-INEVO030HF</v>
      </c>
      <c r="G150" s="117">
        <f>Simulações!CP150</f>
        <v>31</v>
      </c>
      <c r="H150" s="117" t="str">
        <f>Simulações!CV150</f>
        <v>Curto II</v>
      </c>
      <c r="I150" s="117" t="str">
        <f>IF(Simulações!CW150="","",Simulações!CW150)</f>
        <v/>
      </c>
      <c r="J150" s="117" t="str">
        <f>IF(Simulações!CZ150="","",Simulações!CZ150)</f>
        <v/>
      </c>
      <c r="K150" s="120">
        <f>Simulações!AN150</f>
        <v>2</v>
      </c>
      <c r="L150" s="120">
        <f>Simulações!AU150</f>
        <v>0</v>
      </c>
      <c r="M150" s="117" t="str">
        <f>IF(Simulações!DA150="","",Simulações!DA150)</f>
        <v/>
      </c>
      <c r="N150" s="117" t="str">
        <f>IF(Simulações!DB150="","",Simulações!DB150)</f>
        <v/>
      </c>
      <c r="O150" s="117">
        <v>1</v>
      </c>
    </row>
    <row r="151" spans="1:15" ht="15.75" hidden="1" customHeight="1" x14ac:dyDescent="0.3">
      <c r="A151" s="127" t="str">
        <f>Simulações!F151</f>
        <v>Rua Sete de Setembro, 2059</v>
      </c>
      <c r="B151" s="117" t="str">
        <f>Simulações!DL151</f>
        <v>Sim</v>
      </c>
      <c r="C151" s="128">
        <f>Simulações!M151</f>
        <v>100</v>
      </c>
      <c r="D151" s="117" t="str">
        <f>Simulações!I151</f>
        <v>C5</v>
      </c>
      <c r="E151" s="117" t="str">
        <f>Simulações!CJ151</f>
        <v>TECNOWATT</v>
      </c>
      <c r="F151" s="117" t="str">
        <f>Simulações!CK151</f>
        <v xml:space="preserve">SIGSAGPTLRRSSNDL_30W_38IBBRS
</v>
      </c>
      <c r="G151" s="117">
        <f>Simulações!CP151</f>
        <v>30</v>
      </c>
      <c r="H151" s="117" t="str">
        <f>Simulações!CV151</f>
        <v>Curto II</v>
      </c>
      <c r="I151" s="117" t="str">
        <f>IF(Simulações!CW151="","",Simulações!CW151)</f>
        <v/>
      </c>
      <c r="J151" s="117" t="str">
        <f>IF(Simulações!CZ151="","",Simulações!CZ151)</f>
        <v/>
      </c>
      <c r="K151" s="120">
        <f>Simulações!AN151</f>
        <v>2</v>
      </c>
      <c r="L151" s="120">
        <f>Simulações!AU151</f>
        <v>0</v>
      </c>
      <c r="M151" s="117" t="str">
        <f>IF(Simulações!DA151="","",Simulações!DA151)</f>
        <v/>
      </c>
      <c r="N151" s="117" t="str">
        <f>IF(Simulações!DB151="","",Simulações!DB151)</f>
        <v/>
      </c>
      <c r="O151" s="117">
        <v>1</v>
      </c>
    </row>
    <row r="152" spans="1:15" ht="15.75" hidden="1" customHeight="1" x14ac:dyDescent="0.3">
      <c r="A152" s="127" t="str">
        <f>Simulações!F152</f>
        <v>Rua Barros Cassal, 666</v>
      </c>
      <c r="B152" s="117" t="str">
        <f>Simulações!DL152</f>
        <v>Sim</v>
      </c>
      <c r="C152" s="128">
        <f>Simulações!M152</f>
        <v>150</v>
      </c>
      <c r="D152" s="117" t="str">
        <f>Simulações!I152</f>
        <v>C5</v>
      </c>
      <c r="E152" s="117" t="str">
        <f>Simulações!CJ152</f>
        <v>LEDSTAR</v>
      </c>
      <c r="F152" s="117" t="str">
        <f>Simulações!CK152</f>
        <v xml:space="preserve"> SL VT 9.1 28W</v>
      </c>
      <c r="G152" s="117">
        <f>Simulações!CP152</f>
        <v>28</v>
      </c>
      <c r="H152" s="117" t="str">
        <f>Simulações!CV152</f>
        <v>Curto II</v>
      </c>
      <c r="I152" s="117" t="str">
        <f>IF(Simulações!CW152="","",Simulações!CW152)</f>
        <v/>
      </c>
      <c r="J152" s="117" t="str">
        <f>IF(Simulações!CZ152="","",Simulações!CZ152)</f>
        <v/>
      </c>
      <c r="K152" s="120">
        <f>Simulações!AN152</f>
        <v>2</v>
      </c>
      <c r="L152" s="120">
        <f>Simulações!AU152</f>
        <v>0</v>
      </c>
      <c r="M152" s="117" t="str">
        <f>IF(Simulações!DA152="","",Simulações!DA152)</f>
        <v/>
      </c>
      <c r="N152" s="117" t="str">
        <f>IF(Simulações!DB152="","",Simulações!DB152)</f>
        <v/>
      </c>
      <c r="O152" s="117">
        <v>1</v>
      </c>
    </row>
    <row r="153" spans="1:15" ht="15.75" hidden="1" customHeight="1" x14ac:dyDescent="0.3">
      <c r="A153" s="127" t="str">
        <f>Simulações!F153</f>
        <v>Rua Barros Cassal, 666</v>
      </c>
      <c r="B153" s="117" t="str">
        <f>Simulações!DL153</f>
        <v>Sim</v>
      </c>
      <c r="C153" s="128">
        <f>Simulações!M153</f>
        <v>150</v>
      </c>
      <c r="D153" s="117" t="str">
        <f>Simulações!I153</f>
        <v>C5</v>
      </c>
      <c r="E153" s="117" t="str">
        <f>Simulações!CJ153</f>
        <v>SX LIGHTING</v>
      </c>
      <c r="F153" s="117" t="str">
        <f>Simulações!CK153</f>
        <v>SX-INEVO020HF</v>
      </c>
      <c r="G153" s="117">
        <f>Simulações!CP153</f>
        <v>22.5</v>
      </c>
      <c r="H153" s="117" t="str">
        <f>Simulações!CV153</f>
        <v>Curto II</v>
      </c>
      <c r="I153" s="117" t="str">
        <f>IF(Simulações!CW153="","",Simulações!CW153)</f>
        <v/>
      </c>
      <c r="J153" s="117" t="str">
        <f>IF(Simulações!CZ153="","",Simulações!CZ153)</f>
        <v/>
      </c>
      <c r="K153" s="120">
        <f>Simulações!AN153</f>
        <v>2</v>
      </c>
      <c r="L153" s="120">
        <f>Simulações!AU153</f>
        <v>0</v>
      </c>
      <c r="M153" s="117" t="str">
        <f>IF(Simulações!DA153="","",Simulações!DA153)</f>
        <v/>
      </c>
      <c r="N153" s="117" t="str">
        <f>IF(Simulações!DB153="","",Simulações!DB153)</f>
        <v/>
      </c>
      <c r="O153" s="117">
        <v>1</v>
      </c>
    </row>
    <row r="154" spans="1:15" ht="15.75" hidden="1" customHeight="1" x14ac:dyDescent="0.3">
      <c r="A154" s="127" t="str">
        <f>Simulações!F154</f>
        <v>Rua Barros Cassal, 666</v>
      </c>
      <c r="B154" s="117" t="str">
        <f>Simulações!DL154</f>
        <v>Sim</v>
      </c>
      <c r="C154" s="128">
        <f>Simulações!M154</f>
        <v>150</v>
      </c>
      <c r="D154" s="117" t="str">
        <f>Simulações!I154</f>
        <v>C5</v>
      </c>
      <c r="E154" s="117" t="str">
        <f>Simulações!CJ154</f>
        <v>TECNOWATT</v>
      </c>
      <c r="F154" s="117" t="str">
        <f>Simulações!CK154</f>
        <v xml:space="preserve">SIGSAGPTLRRSSNDL_30W_38IBBRS
</v>
      </c>
      <c r="G154" s="117">
        <f>Simulações!CP154</f>
        <v>30</v>
      </c>
      <c r="H154" s="117" t="str">
        <f>Simulações!CV154</f>
        <v>Curto II</v>
      </c>
      <c r="I154" s="117" t="str">
        <f>IF(Simulações!CW154="","",Simulações!CW154)</f>
        <v/>
      </c>
      <c r="J154" s="117" t="str">
        <f>IF(Simulações!CZ154="","",Simulações!CZ154)</f>
        <v/>
      </c>
      <c r="K154" s="120">
        <f>Simulações!AN154</f>
        <v>2</v>
      </c>
      <c r="L154" s="120">
        <f>Simulações!AU154</f>
        <v>0</v>
      </c>
      <c r="M154" s="117" t="str">
        <f>IF(Simulações!DA154="","",Simulações!DA154)</f>
        <v/>
      </c>
      <c r="N154" s="117" t="str">
        <f>IF(Simulações!DB154="","",Simulações!DB154)</f>
        <v/>
      </c>
      <c r="O154" s="117">
        <v>1</v>
      </c>
    </row>
    <row r="155" spans="1:15" ht="15.75" hidden="1" customHeight="1" x14ac:dyDescent="0.3">
      <c r="A155" s="127" t="str">
        <f>Simulações!F155</f>
        <v>Rua Sargento Geraldo Santana, 285</v>
      </c>
      <c r="B155" s="117" t="str">
        <f>Simulações!DL155</f>
        <v>Sim</v>
      </c>
      <c r="C155" s="128">
        <f>Simulações!M155</f>
        <v>100</v>
      </c>
      <c r="D155" s="117" t="str">
        <f>Simulações!I155</f>
        <v>C5</v>
      </c>
      <c r="E155" s="117" t="str">
        <f>Simulações!CJ155</f>
        <v>LEDSTAR</v>
      </c>
      <c r="F155" s="117" t="str">
        <f>Simulações!CK155</f>
        <v xml:space="preserve"> SL VT 9.1 44W</v>
      </c>
      <c r="G155" s="117">
        <f>Simulações!CP155</f>
        <v>44</v>
      </c>
      <c r="H155" s="117" t="str">
        <f>Simulações!CV155</f>
        <v>Curto II</v>
      </c>
      <c r="I155" s="117" t="str">
        <f>IF(Simulações!CW155="","",Simulações!CW155)</f>
        <v/>
      </c>
      <c r="J155" s="117" t="str">
        <f>IF(Simulações!CZ155="","",Simulações!CZ155)</f>
        <v/>
      </c>
      <c r="K155" s="120">
        <f>Simulações!AN155</f>
        <v>2</v>
      </c>
      <c r="L155" s="120">
        <f>Simulações!AU155</f>
        <v>0</v>
      </c>
      <c r="M155" s="117" t="str">
        <f>IF(Simulações!DA155="","",Simulações!DA155)</f>
        <v/>
      </c>
      <c r="N155" s="117" t="str">
        <f>IF(Simulações!DB155="","",Simulações!DB155)</f>
        <v/>
      </c>
      <c r="O155" s="117">
        <v>1</v>
      </c>
    </row>
    <row r="156" spans="1:15" ht="15.75" hidden="1" customHeight="1" x14ac:dyDescent="0.3">
      <c r="A156" s="127" t="str">
        <f>Simulações!F156</f>
        <v>Rua Sargento Geraldo Santana, 285</v>
      </c>
      <c r="B156" s="117" t="str">
        <f>Simulações!DL156</f>
        <v>Sim</v>
      </c>
      <c r="C156" s="128">
        <f>Simulações!M156</f>
        <v>100</v>
      </c>
      <c r="D156" s="117" t="str">
        <f>Simulações!I156</f>
        <v>C5</v>
      </c>
      <c r="E156" s="117" t="str">
        <f>Simulações!CJ156</f>
        <v>SX LIGHTING</v>
      </c>
      <c r="F156" s="117" t="str">
        <f>Simulações!CK156</f>
        <v>SX-INEVO040HF</v>
      </c>
      <c r="G156" s="117">
        <f>Simulações!CP156</f>
        <v>39</v>
      </c>
      <c r="H156" s="117" t="str">
        <f>Simulações!CV156</f>
        <v>Curto II</v>
      </c>
      <c r="I156" s="117" t="str">
        <f>IF(Simulações!CW156="","",Simulações!CW156)</f>
        <v/>
      </c>
      <c r="J156" s="117" t="str">
        <f>IF(Simulações!CZ156="","",Simulações!CZ156)</f>
        <v/>
      </c>
      <c r="K156" s="120">
        <f>Simulações!AN156</f>
        <v>2</v>
      </c>
      <c r="L156" s="120">
        <f>Simulações!AU156</f>
        <v>0</v>
      </c>
      <c r="M156" s="117" t="str">
        <f>IF(Simulações!DA156="","",Simulações!DA156)</f>
        <v/>
      </c>
      <c r="N156" s="117" t="str">
        <f>IF(Simulações!DB156="","",Simulações!DB156)</f>
        <v/>
      </c>
      <c r="O156" s="117">
        <v>1</v>
      </c>
    </row>
    <row r="157" spans="1:15" ht="15.75" hidden="1" customHeight="1" x14ac:dyDescent="0.3">
      <c r="A157" s="127" t="str">
        <f>Simulações!F157</f>
        <v>Rua Sargento Geraldo Santana, 285</v>
      </c>
      <c r="B157" s="117" t="str">
        <f>Simulações!DL157</f>
        <v>Sim</v>
      </c>
      <c r="C157" s="128">
        <f>Simulações!M157</f>
        <v>100</v>
      </c>
      <c r="D157" s="117" t="str">
        <f>Simulações!I157</f>
        <v>C5</v>
      </c>
      <c r="E157" s="117" t="str">
        <f>Simulações!CJ157</f>
        <v>TECNOWATT</v>
      </c>
      <c r="F157" s="117" t="str">
        <f>Simulações!CK157</f>
        <v xml:space="preserve">SIGSAGPTLRRSSNDL_40W_50IBBRS
</v>
      </c>
      <c r="G157" s="117">
        <f>Simulações!CP157</f>
        <v>40</v>
      </c>
      <c r="H157" s="117" t="str">
        <f>Simulações!CV157</f>
        <v>Curto II</v>
      </c>
      <c r="I157" s="117" t="str">
        <f>IF(Simulações!CW157="","",Simulações!CW157)</f>
        <v>Médio II</v>
      </c>
      <c r="J157" s="117" t="str">
        <f>IF(Simulações!CZ157="","",Simulações!CZ157)</f>
        <v/>
      </c>
      <c r="K157" s="120">
        <f>Simulações!AN157</f>
        <v>2</v>
      </c>
      <c r="L157" s="120">
        <f>Simulações!AU157</f>
        <v>0</v>
      </c>
      <c r="M157" s="117" t="str">
        <f>IF(Simulações!DA157="","",Simulações!DA157)</f>
        <v/>
      </c>
      <c r="N157" s="117" t="str">
        <f>IF(Simulações!DB157="","",Simulações!DB157)</f>
        <v/>
      </c>
      <c r="O157" s="117">
        <v>1</v>
      </c>
    </row>
    <row r="158" spans="1:15" ht="15.75" hidden="1" customHeight="1" x14ac:dyDescent="0.3">
      <c r="A158" s="127" t="str">
        <f>Simulações!F158</f>
        <v>Travessa Tarrafa, 513</v>
      </c>
      <c r="B158" s="117" t="str">
        <f>Simulações!DL158</f>
        <v>Sim</v>
      </c>
      <c r="C158" s="128">
        <f>Simulações!M158</f>
        <v>150</v>
      </c>
      <c r="D158" s="117" t="str">
        <f>Simulações!I158</f>
        <v>C5</v>
      </c>
      <c r="E158" s="117" t="str">
        <f>Simulações!CJ158</f>
        <v>LEDSTAR</v>
      </c>
      <c r="F158" s="117" t="str">
        <f>Simulações!CK158</f>
        <v xml:space="preserve"> SL VT 9.1 44W</v>
      </c>
      <c r="G158" s="117">
        <f>Simulações!CP158</f>
        <v>44</v>
      </c>
      <c r="H158" s="117" t="str">
        <f>Simulações!CV158</f>
        <v>Curto II</v>
      </c>
      <c r="I158" s="117" t="str">
        <f>IF(Simulações!CW158="","",Simulações!CW158)</f>
        <v/>
      </c>
      <c r="J158" s="117" t="str">
        <f>IF(Simulações!CZ158="","",Simulações!CZ158)</f>
        <v/>
      </c>
      <c r="K158" s="120">
        <f>Simulações!AN158</f>
        <v>2</v>
      </c>
      <c r="L158" s="120">
        <f>Simulações!AU158</f>
        <v>0</v>
      </c>
      <c r="M158" s="117" t="str">
        <f>IF(Simulações!DA158="","",Simulações!DA158)</f>
        <v/>
      </c>
      <c r="N158" s="117" t="str">
        <f>IF(Simulações!DB158="","",Simulações!DB158)</f>
        <v/>
      </c>
      <c r="O158" s="117">
        <v>1</v>
      </c>
    </row>
    <row r="159" spans="1:15" ht="15.75" hidden="1" customHeight="1" x14ac:dyDescent="0.3">
      <c r="A159" s="127" t="str">
        <f>Simulações!F159</f>
        <v>Travessa Tarrafa, 513</v>
      </c>
      <c r="B159" s="117" t="str">
        <f>Simulações!DL159</f>
        <v>Sim</v>
      </c>
      <c r="C159" s="128">
        <f>Simulações!M159</f>
        <v>150</v>
      </c>
      <c r="D159" s="117" t="str">
        <f>Simulações!I159</f>
        <v>C5</v>
      </c>
      <c r="E159" s="117" t="str">
        <f>Simulações!CJ159</f>
        <v>SX LIGHTING</v>
      </c>
      <c r="F159" s="117" t="str">
        <f>Simulações!CK159</f>
        <v>SX-INEVO050HF</v>
      </c>
      <c r="G159" s="117">
        <f>Simulações!CP159</f>
        <v>50</v>
      </c>
      <c r="H159" s="117" t="str">
        <f>Simulações!CV159</f>
        <v>Curto II</v>
      </c>
      <c r="I159" s="117" t="str">
        <f>IF(Simulações!CW159="","",Simulações!CW159)</f>
        <v>Longo I</v>
      </c>
      <c r="J159" s="117" t="str">
        <f>IF(Simulações!CZ159="","",Simulações!CZ159)</f>
        <v/>
      </c>
      <c r="K159" s="120">
        <f>Simulações!AN159</f>
        <v>2</v>
      </c>
      <c r="L159" s="120">
        <f>Simulações!AU159</f>
        <v>0</v>
      </c>
      <c r="M159" s="117" t="str">
        <f>IF(Simulações!DA159="","",Simulações!DA159)</f>
        <v/>
      </c>
      <c r="N159" s="117" t="str">
        <f>IF(Simulações!DB159="","",Simulações!DB159)</f>
        <v/>
      </c>
      <c r="O159" s="117">
        <v>1</v>
      </c>
    </row>
    <row r="160" spans="1:15" ht="15.75" hidden="1" customHeight="1" x14ac:dyDescent="0.3">
      <c r="A160" s="127" t="str">
        <f>Simulações!F160</f>
        <v>Travessa Tarrafa, 513</v>
      </c>
      <c r="B160" s="117" t="str">
        <f>Simulações!DL160</f>
        <v>Sim</v>
      </c>
      <c r="C160" s="128">
        <f>Simulações!M160</f>
        <v>150</v>
      </c>
      <c r="D160" s="117" t="str">
        <f>Simulações!I160</f>
        <v>C5</v>
      </c>
      <c r="E160" s="117" t="str">
        <f>Simulações!CJ160</f>
        <v>TECNOWATT</v>
      </c>
      <c r="F160" s="117" t="str">
        <f>Simulações!CK160</f>
        <v xml:space="preserve">SIGSAGPTLRRSSNDL_40W_50IBBRS
</v>
      </c>
      <c r="G160" s="117">
        <f>Simulações!CP160</f>
        <v>40</v>
      </c>
      <c r="H160" s="117" t="str">
        <f>Simulações!CV160</f>
        <v>Curto II</v>
      </c>
      <c r="I160" s="117" t="str">
        <f>IF(Simulações!CW160="","",Simulações!CW160)</f>
        <v>Longo I</v>
      </c>
      <c r="J160" s="117" t="str">
        <f>IF(Simulações!CZ160="","",Simulações!CZ160)</f>
        <v/>
      </c>
      <c r="K160" s="120">
        <f>Simulações!AN160</f>
        <v>2</v>
      </c>
      <c r="L160" s="120">
        <f>Simulações!AU160</f>
        <v>0</v>
      </c>
      <c r="M160" s="117" t="str">
        <f>IF(Simulações!DA160="","",Simulações!DA160)</f>
        <v/>
      </c>
      <c r="N160" s="117" t="str">
        <f>IF(Simulações!DB160="","",Simulações!DB160)</f>
        <v/>
      </c>
      <c r="O160" s="117">
        <v>1</v>
      </c>
    </row>
    <row r="161" spans="1:15" ht="15.75" hidden="1" customHeight="1" x14ac:dyDescent="0.3">
      <c r="A161" s="127" t="str">
        <f>Simulações!F161</f>
        <v>Rua Eleodoro Franzen, 1249</v>
      </c>
      <c r="B161" s="117" t="str">
        <f>Simulações!DL161</f>
        <v>Sim</v>
      </c>
      <c r="C161" s="128">
        <f>Simulações!M161</f>
        <v>150</v>
      </c>
      <c r="D161" s="117" t="str">
        <f>Simulações!I161</f>
        <v>C4</v>
      </c>
      <c r="E161" s="117" t="str">
        <f>Simulações!CJ161</f>
        <v>LEDSTAR</v>
      </c>
      <c r="F161" s="117" t="str">
        <f>Simulações!CK161</f>
        <v xml:space="preserve"> SL VT 9.1 52W</v>
      </c>
      <c r="G161" s="117">
        <f>Simulações!CP161</f>
        <v>52</v>
      </c>
      <c r="H161" s="117" t="str">
        <f>Simulações!CV161</f>
        <v>Curto II</v>
      </c>
      <c r="I161" s="117" t="str">
        <f>IF(Simulações!CW161="","",Simulações!CW161)</f>
        <v/>
      </c>
      <c r="J161" s="117" t="str">
        <f>IF(Simulações!CZ161="","",Simulações!CZ161)</f>
        <v/>
      </c>
      <c r="K161" s="120">
        <f>Simulações!AN161</f>
        <v>2</v>
      </c>
      <c r="L161" s="120">
        <f>Simulações!AU161</f>
        <v>0</v>
      </c>
      <c r="M161" s="117" t="str">
        <f>IF(Simulações!DA161="","",Simulações!DA161)</f>
        <v/>
      </c>
      <c r="N161" s="117" t="str">
        <f>IF(Simulações!DB161="","",Simulações!DB161)</f>
        <v/>
      </c>
      <c r="O161" s="117">
        <v>1</v>
      </c>
    </row>
    <row r="162" spans="1:15" ht="15.75" hidden="1" customHeight="1" x14ac:dyDescent="0.3">
      <c r="A162" s="127" t="str">
        <f>Simulações!F162</f>
        <v>Rua Eleodoro Franzen, 1249</v>
      </c>
      <c r="B162" s="117" t="str">
        <f>Simulações!DL162</f>
        <v>Sim</v>
      </c>
      <c r="C162" s="128">
        <f>Simulações!M162</f>
        <v>150</v>
      </c>
      <c r="D162" s="117" t="str">
        <f>Simulações!I162</f>
        <v>C4</v>
      </c>
      <c r="E162" s="117" t="str">
        <f>Simulações!CJ162</f>
        <v>SX LIGHTING</v>
      </c>
      <c r="F162" s="117" t="str">
        <f>Simulações!CK162</f>
        <v>SX-INEVO050HF</v>
      </c>
      <c r="G162" s="117">
        <f>Simulações!CP162</f>
        <v>50</v>
      </c>
      <c r="H162" s="117" t="str">
        <f>Simulações!CV162</f>
        <v>Curto II</v>
      </c>
      <c r="I162" s="117" t="str">
        <f>IF(Simulações!CW162="","",Simulações!CW162)</f>
        <v>Médio II</v>
      </c>
      <c r="J162" s="117" t="str">
        <f>IF(Simulações!CZ162="","",Simulações!CZ162)</f>
        <v/>
      </c>
      <c r="K162" s="120">
        <f>Simulações!AN162</f>
        <v>2</v>
      </c>
      <c r="L162" s="120">
        <f>Simulações!AU162</f>
        <v>0</v>
      </c>
      <c r="M162" s="117" t="str">
        <f>IF(Simulações!DA162="","",Simulações!DA162)</f>
        <v/>
      </c>
      <c r="N162" s="117" t="str">
        <f>IF(Simulações!DB162="","",Simulações!DB162)</f>
        <v/>
      </c>
      <c r="O162" s="117">
        <v>1</v>
      </c>
    </row>
    <row r="163" spans="1:15" ht="15.75" hidden="1" customHeight="1" x14ac:dyDescent="0.3">
      <c r="A163" s="127" t="str">
        <f>Simulações!F163</f>
        <v>Rua Eleodoro Franzen, 1249</v>
      </c>
      <c r="B163" s="117" t="str">
        <f>Simulações!DL163</f>
        <v>Sim</v>
      </c>
      <c r="C163" s="128">
        <f>Simulações!M163</f>
        <v>150</v>
      </c>
      <c r="D163" s="117" t="str">
        <f>Simulações!I163</f>
        <v>C4</v>
      </c>
      <c r="E163" s="117" t="str">
        <f>Simulações!CJ163</f>
        <v>TECNOWATT</v>
      </c>
      <c r="F163" s="117" t="str">
        <f>Simulações!CK163</f>
        <v xml:space="preserve">SIGSAGPTLRRSSNDL_50W_61IBBRS
</v>
      </c>
      <c r="G163" s="117">
        <f>Simulações!CP163</f>
        <v>50</v>
      </c>
      <c r="H163" s="117" t="str">
        <f>Simulações!CV163</f>
        <v>Curto II</v>
      </c>
      <c r="I163" s="117" t="str">
        <f>IF(Simulações!CW163="","",Simulações!CW163)</f>
        <v>Médio II</v>
      </c>
      <c r="J163" s="117" t="str">
        <f>IF(Simulações!CZ163="","",Simulações!CZ163)</f>
        <v/>
      </c>
      <c r="K163" s="120">
        <f>Simulações!AN163</f>
        <v>2</v>
      </c>
      <c r="L163" s="120">
        <f>Simulações!AU163</f>
        <v>0</v>
      </c>
      <c r="M163" s="117" t="str">
        <f>IF(Simulações!DA163="","",Simulações!DA163)</f>
        <v/>
      </c>
      <c r="N163" s="117" t="str">
        <f>IF(Simulações!DB163="","",Simulações!DB163)</f>
        <v/>
      </c>
      <c r="O163" s="117">
        <v>1</v>
      </c>
    </row>
    <row r="164" spans="1:15" ht="15.75" hidden="1" customHeight="1" x14ac:dyDescent="0.3">
      <c r="A164" s="127" t="str">
        <f>Simulações!F164</f>
        <v>Rua Ant. F. da Costa, 551</v>
      </c>
      <c r="B164" s="117" t="str">
        <f>Simulações!DL164</f>
        <v>Sim</v>
      </c>
      <c r="C164" s="128">
        <f>Simulações!M164</f>
        <v>100</v>
      </c>
      <c r="D164" s="117" t="str">
        <f>Simulações!I164</f>
        <v>C4</v>
      </c>
      <c r="E164" s="117" t="str">
        <f>Simulações!CJ164</f>
        <v>LEDSTAR</v>
      </c>
      <c r="F164" s="117" t="str">
        <f>Simulações!CK164</f>
        <v xml:space="preserve"> SL VT 9.1 52W</v>
      </c>
      <c r="G164" s="117">
        <f>Simulações!CP164</f>
        <v>52</v>
      </c>
      <c r="H164" s="117" t="str">
        <f>Simulações!CV164</f>
        <v>Curto I</v>
      </c>
      <c r="I164" s="117" t="str">
        <f>IF(Simulações!CW164="","",Simulações!CW164)</f>
        <v/>
      </c>
      <c r="J164" s="117" t="str">
        <f>IF(Simulações!CZ164="","",Simulações!CZ164)</f>
        <v/>
      </c>
      <c r="K164" s="120">
        <f>Simulações!AN164</f>
        <v>2</v>
      </c>
      <c r="L164" s="120">
        <f>Simulações!AU164</f>
        <v>0</v>
      </c>
      <c r="M164" s="117" t="str">
        <f>IF(Simulações!DA164="","",Simulações!DA164)</f>
        <v/>
      </c>
      <c r="N164" s="117" t="str">
        <f>IF(Simulações!DB164="","",Simulações!DB164)</f>
        <v/>
      </c>
      <c r="O164" s="117">
        <v>1</v>
      </c>
    </row>
    <row r="165" spans="1:15" ht="15.75" hidden="1" customHeight="1" x14ac:dyDescent="0.3">
      <c r="A165" s="127" t="str">
        <f>Simulações!F165</f>
        <v>Rua Ant. F. da Costa, 551</v>
      </c>
      <c r="B165" s="117" t="str">
        <f>Simulações!DL165</f>
        <v>Sim</v>
      </c>
      <c r="C165" s="128">
        <f>Simulações!M165</f>
        <v>100</v>
      </c>
      <c r="D165" s="117" t="str">
        <f>Simulações!I165</f>
        <v>C4</v>
      </c>
      <c r="E165" s="117" t="str">
        <f>Simulações!CJ165</f>
        <v>SX LIGHTING</v>
      </c>
      <c r="F165" s="117" t="str">
        <f>Simulações!CK165</f>
        <v>SX-INEVO050HF</v>
      </c>
      <c r="G165" s="117">
        <f>Simulações!CP165</f>
        <v>50</v>
      </c>
      <c r="H165" s="117" t="str">
        <f>Simulações!CV165</f>
        <v>Curto I</v>
      </c>
      <c r="I165" s="117" t="str">
        <f>IF(Simulações!CW165="","",Simulações!CW165)</f>
        <v/>
      </c>
      <c r="J165" s="117" t="str">
        <f>IF(Simulações!CZ165="","",Simulações!CZ165)</f>
        <v/>
      </c>
      <c r="K165" s="120">
        <f>Simulações!AN165</f>
        <v>2</v>
      </c>
      <c r="L165" s="120">
        <f>Simulações!AU165</f>
        <v>0</v>
      </c>
      <c r="M165" s="117" t="str">
        <f>IF(Simulações!DA165="","",Simulações!DA165)</f>
        <v/>
      </c>
      <c r="N165" s="117" t="str">
        <f>IF(Simulações!DB165="","",Simulações!DB165)</f>
        <v/>
      </c>
      <c r="O165" s="117">
        <v>1</v>
      </c>
    </row>
    <row r="166" spans="1:15" ht="15.75" hidden="1" customHeight="1" x14ac:dyDescent="0.3">
      <c r="A166" s="127" t="str">
        <f>Simulações!F166</f>
        <v>Rua Ant. F. da Costa, 551</v>
      </c>
      <c r="B166" s="117" t="str">
        <f>Simulações!DL166</f>
        <v>Sim</v>
      </c>
      <c r="C166" s="128">
        <f>Simulações!M166</f>
        <v>100</v>
      </c>
      <c r="D166" s="117" t="str">
        <f>Simulações!I166</f>
        <v>C4</v>
      </c>
      <c r="E166" s="117" t="str">
        <f>Simulações!CJ166</f>
        <v>TECNOWATT</v>
      </c>
      <c r="F166" s="117" t="str">
        <f>Simulações!CK166</f>
        <v xml:space="preserve">SIGSAGPTLRRSSNDL_40W_50IBBRS
</v>
      </c>
      <c r="G166" s="117">
        <f>Simulações!CP166</f>
        <v>40</v>
      </c>
      <c r="H166" s="117" t="str">
        <f>Simulações!CV166</f>
        <v>Curto I</v>
      </c>
      <c r="I166" s="117" t="str">
        <f>IF(Simulações!CW166="","",Simulações!CW166)</f>
        <v/>
      </c>
      <c r="J166" s="117" t="str">
        <f>IF(Simulações!CZ166="","",Simulações!CZ166)</f>
        <v/>
      </c>
      <c r="K166" s="120">
        <f>Simulações!AN166</f>
        <v>2</v>
      </c>
      <c r="L166" s="120">
        <f>Simulações!AU166</f>
        <v>0</v>
      </c>
      <c r="M166" s="117" t="str">
        <f>IF(Simulações!DA166="","",Simulações!DA166)</f>
        <v/>
      </c>
      <c r="N166" s="117" t="str">
        <f>IF(Simulações!DB166="","",Simulações!DB166)</f>
        <v/>
      </c>
      <c r="O166" s="117">
        <v>1</v>
      </c>
    </row>
    <row r="167" spans="1:15" ht="15.75" hidden="1" customHeight="1" x14ac:dyDescent="0.3">
      <c r="A167" s="127" t="str">
        <f>Simulações!F167</f>
        <v>Avenida Flores da Cunha, 4017</v>
      </c>
      <c r="B167" s="117" t="str">
        <f>Simulações!DL167</f>
        <v>Sim</v>
      </c>
      <c r="C167" s="128">
        <f>Simulações!M167</f>
        <v>50</v>
      </c>
      <c r="D167" s="117" t="str">
        <f>Simulações!I167</f>
        <v>C1</v>
      </c>
      <c r="E167" s="117" t="str">
        <f>Simulações!CJ167</f>
        <v>LEDSTAR</v>
      </c>
      <c r="F167" s="117" t="str">
        <f>Simulações!CK167</f>
        <v xml:space="preserve"> SL VT 9.1 140W</v>
      </c>
      <c r="G167" s="117">
        <f>Simulações!CP167</f>
        <v>140</v>
      </c>
      <c r="H167" s="117" t="str">
        <f>Simulações!CV167</f>
        <v>Médio II</v>
      </c>
      <c r="I167" s="117" t="str">
        <f>IF(Simulações!CW167="","",Simulações!CW167)</f>
        <v/>
      </c>
      <c r="J167" s="117" t="str">
        <f>IF(Simulações!CZ167="","",Simulações!CZ167)</f>
        <v>APEA</v>
      </c>
      <c r="K167" s="120">
        <f>Simulações!AN167</f>
        <v>4</v>
      </c>
      <c r="L167" s="120">
        <f>Simulações!AU167</f>
        <v>0</v>
      </c>
      <c r="M167" s="117">
        <f>IF(Simulações!DA167="","",Simulações!DA167)</f>
        <v>1</v>
      </c>
      <c r="N167" s="117" t="str">
        <f>IF(Simulações!DB167="","",Simulações!DB167)</f>
        <v/>
      </c>
      <c r="O167" s="117">
        <v>1</v>
      </c>
    </row>
    <row r="168" spans="1:15" ht="15.75" hidden="1" customHeight="1" x14ac:dyDescent="0.3">
      <c r="A168" s="127" t="str">
        <f>Simulações!F168</f>
        <v>Avenida Flores da Cunha, 4017</v>
      </c>
      <c r="B168" s="117" t="str">
        <f>Simulações!DL168</f>
        <v>Sim</v>
      </c>
      <c r="C168" s="128">
        <f>Simulações!M168</f>
        <v>50</v>
      </c>
      <c r="D168" s="117" t="str">
        <f>Simulações!I168</f>
        <v>C1</v>
      </c>
      <c r="E168" s="117" t="str">
        <f>Simulações!CJ168</f>
        <v>SX LIGHTING</v>
      </c>
      <c r="F168" s="117" t="str">
        <f>Simulações!CK168</f>
        <v>SX-INLPP150HF</v>
      </c>
      <c r="G168" s="117">
        <f>Simulações!CP168</f>
        <v>137</v>
      </c>
      <c r="H168" s="117" t="str">
        <f>Simulações!CV168</f>
        <v>Médio II</v>
      </c>
      <c r="I168" s="117" t="str">
        <f>IF(Simulações!CW168="","",Simulações!CW168)</f>
        <v/>
      </c>
      <c r="J168" s="117" t="str">
        <f>IF(Simulações!CZ168="","",Simulações!CZ168)</f>
        <v>APEA</v>
      </c>
      <c r="K168" s="120">
        <f>Simulações!AN168</f>
        <v>4</v>
      </c>
      <c r="L168" s="120">
        <f>Simulações!AU168</f>
        <v>0</v>
      </c>
      <c r="M168" s="117">
        <f>IF(Simulações!DA168="","",Simulações!DA168)</f>
        <v>1</v>
      </c>
      <c r="N168" s="117" t="str">
        <f>IF(Simulações!DB168="","",Simulações!DB168)</f>
        <v/>
      </c>
      <c r="O168" s="117">
        <v>1</v>
      </c>
    </row>
    <row r="169" spans="1:15" ht="15.75" hidden="1" customHeight="1" x14ac:dyDescent="0.3">
      <c r="A169" s="127" t="str">
        <f>Simulações!F169</f>
        <v>Avenida Flores da Cunha, 4017</v>
      </c>
      <c r="B169" s="117" t="str">
        <f>Simulações!DL169</f>
        <v>Sim</v>
      </c>
      <c r="C169" s="128">
        <f>Simulações!M169</f>
        <v>50</v>
      </c>
      <c r="D169" s="117" t="str">
        <f>Simulações!I169</f>
        <v>C1</v>
      </c>
      <c r="E169" s="117" t="str">
        <f>Simulações!CJ169</f>
        <v>TECNOWATT</v>
      </c>
      <c r="F169" s="117" t="str">
        <f>Simulações!CK169</f>
        <v xml:space="preserve">SIGMAGPTLRRSMNDL150W102IBBR
</v>
      </c>
      <c r="G169" s="117">
        <f>Simulações!CP169</f>
        <v>150</v>
      </c>
      <c r="H169" s="117" t="str">
        <f>Simulações!CV169</f>
        <v>Médio II</v>
      </c>
      <c r="I169" s="117" t="str">
        <f>IF(Simulações!CW169="","",Simulações!CW169)</f>
        <v/>
      </c>
      <c r="J169" s="117" t="str">
        <f>IF(Simulações!CZ169="","",Simulações!CZ169)</f>
        <v>APEA</v>
      </c>
      <c r="K169" s="120">
        <f>Simulações!AN169</f>
        <v>4</v>
      </c>
      <c r="L169" s="120">
        <f>Simulações!AU169</f>
        <v>0</v>
      </c>
      <c r="M169" s="117">
        <f>IF(Simulações!DA169="","",Simulações!DA169)</f>
        <v>1</v>
      </c>
      <c r="N169" s="117" t="str">
        <f>IF(Simulações!DB169="","",Simulações!DB169)</f>
        <v/>
      </c>
      <c r="O169" s="117">
        <v>1</v>
      </c>
    </row>
    <row r="170" spans="1:15" ht="15.75" hidden="1" customHeight="1" x14ac:dyDescent="0.3">
      <c r="A170" s="127" t="str">
        <f>Simulações!F170</f>
        <v>Avenida Senador Alberto Pasqualine, 220</v>
      </c>
      <c r="B170" s="117" t="str">
        <f>Simulações!DL170</f>
        <v>Sim</v>
      </c>
      <c r="C170" s="128">
        <f>Simulações!M170</f>
        <v>50</v>
      </c>
      <c r="D170" s="117" t="str">
        <f>Simulações!I170</f>
        <v>C1</v>
      </c>
      <c r="E170" s="117" t="str">
        <f>Simulações!CJ170</f>
        <v>LEDSTAR</v>
      </c>
      <c r="F170" s="117" t="str">
        <f>Simulações!CK170</f>
        <v xml:space="preserve"> SL VT 9.6 120W</v>
      </c>
      <c r="G170" s="117">
        <f>Simulações!CP170</f>
        <v>120</v>
      </c>
      <c r="H170" s="117" t="str">
        <f>Simulações!CV170</f>
        <v>Longo I</v>
      </c>
      <c r="I170" s="117" t="str">
        <f>IF(Simulações!CW170="","",Simulações!CW170)</f>
        <v/>
      </c>
      <c r="J170" s="117" t="str">
        <f>IF(Simulações!CZ170="","",Simulações!CZ170)</f>
        <v/>
      </c>
      <c r="K170" s="120">
        <f>Simulações!AN170</f>
        <v>4</v>
      </c>
      <c r="L170" s="120">
        <f>Simulações!AU170</f>
        <v>0</v>
      </c>
      <c r="M170" s="117" t="str">
        <f>IF(Simulações!DA170="","",Simulações!DA170)</f>
        <v/>
      </c>
      <c r="N170" s="117" t="str">
        <f>IF(Simulações!DB170="","",Simulações!DB170)</f>
        <v/>
      </c>
      <c r="O170" s="117">
        <v>1</v>
      </c>
    </row>
    <row r="171" spans="1:15" ht="15.75" hidden="1" customHeight="1" x14ac:dyDescent="0.3">
      <c r="A171" s="127" t="str">
        <f>Simulações!F171</f>
        <v>Avenida Senador Alberto Pasqualine, 220</v>
      </c>
      <c r="B171" s="117" t="str">
        <f>Simulações!DL171</f>
        <v>Sim</v>
      </c>
      <c r="C171" s="128">
        <f>Simulações!M171</f>
        <v>50</v>
      </c>
      <c r="D171" s="117" t="str">
        <f>Simulações!I171</f>
        <v>C1</v>
      </c>
      <c r="E171" s="117" t="str">
        <f>Simulações!CJ171</f>
        <v>SX LIGHTING</v>
      </c>
      <c r="F171" s="117" t="str">
        <f>Simulações!CK171</f>
        <v>SX-INLPP090HF</v>
      </c>
      <c r="G171" s="117">
        <f>Simulações!CP171</f>
        <v>90</v>
      </c>
      <c r="H171" s="117" t="str">
        <f>Simulações!CV171</f>
        <v>Longo I</v>
      </c>
      <c r="I171" s="117" t="str">
        <f>IF(Simulações!CW171="","",Simulações!CW171)</f>
        <v/>
      </c>
      <c r="J171" s="117" t="str">
        <f>IF(Simulações!CZ171="","",Simulações!CZ171)</f>
        <v/>
      </c>
      <c r="K171" s="120">
        <f>Simulações!AN171</f>
        <v>4</v>
      </c>
      <c r="L171" s="120">
        <f>Simulações!AU171</f>
        <v>0</v>
      </c>
      <c r="M171" s="117" t="str">
        <f>IF(Simulações!DA171="","",Simulações!DA171)</f>
        <v/>
      </c>
      <c r="N171" s="117" t="str">
        <f>IF(Simulações!DB171="","",Simulações!DB171)</f>
        <v/>
      </c>
      <c r="O171" s="117">
        <v>1</v>
      </c>
    </row>
    <row r="172" spans="1:15" ht="15.75" hidden="1" customHeight="1" x14ac:dyDescent="0.3">
      <c r="A172" s="127" t="str">
        <f>Simulações!F172</f>
        <v>Avenida Senador Alberto Pasqualine, 220</v>
      </c>
      <c r="B172" s="117" t="str">
        <f>Simulações!DL172</f>
        <v>Sim</v>
      </c>
      <c r="C172" s="128">
        <f>Simulações!M172</f>
        <v>50</v>
      </c>
      <c r="D172" s="117" t="str">
        <f>Simulações!I172</f>
        <v>C1</v>
      </c>
      <c r="E172" s="117" t="str">
        <f>Simulações!CJ172</f>
        <v>TECNOWATT</v>
      </c>
      <c r="F172" s="117" t="str">
        <f>Simulações!CK172</f>
        <v xml:space="preserve">SIGSAGPTLRRSSNDL100W125IBBRS
</v>
      </c>
      <c r="G172" s="117">
        <f>Simulações!CP172</f>
        <v>100</v>
      </c>
      <c r="H172" s="117" t="str">
        <f>Simulações!CV172</f>
        <v>Longo I</v>
      </c>
      <c r="I172" s="117" t="str">
        <f>IF(Simulações!CW172="","",Simulações!CW172)</f>
        <v/>
      </c>
      <c r="J172" s="117" t="str">
        <f>IF(Simulações!CZ172="","",Simulações!CZ172)</f>
        <v/>
      </c>
      <c r="K172" s="120">
        <f>Simulações!AN172</f>
        <v>4</v>
      </c>
      <c r="L172" s="120">
        <f>Simulações!AU172</f>
        <v>0</v>
      </c>
      <c r="M172" s="117" t="str">
        <f>IF(Simulações!DA172="","",Simulações!DA172)</f>
        <v/>
      </c>
      <c r="N172" s="117" t="str">
        <f>IF(Simulações!DB172="","",Simulações!DB172)</f>
        <v/>
      </c>
      <c r="O172" s="117">
        <v>1</v>
      </c>
    </row>
    <row r="173" spans="1:15" ht="15.75" hidden="1" customHeight="1" x14ac:dyDescent="0.3">
      <c r="A173" s="127" t="str">
        <f>Simulações!F173</f>
        <v>Rua Vergueiro, 1327</v>
      </c>
      <c r="B173" s="117" t="str">
        <f>Simulações!DL173</f>
        <v>Sim</v>
      </c>
      <c r="C173" s="128">
        <f>Simulações!M173</f>
        <v>50</v>
      </c>
      <c r="D173" s="117" t="str">
        <f>Simulações!I173</f>
        <v>C5</v>
      </c>
      <c r="E173" s="117" t="str">
        <f>Simulações!CJ173</f>
        <v>LEDSTAR</v>
      </c>
      <c r="F173" s="117" t="str">
        <f>Simulações!CK173</f>
        <v xml:space="preserve"> SL VT 9.1 44W</v>
      </c>
      <c r="G173" s="117">
        <f>Simulações!CP173</f>
        <v>44</v>
      </c>
      <c r="H173" s="117" t="str">
        <f>Simulações!CV173</f>
        <v>Curto II</v>
      </c>
      <c r="I173" s="117" t="str">
        <f>IF(Simulações!CW173="","",Simulações!CW173)</f>
        <v/>
      </c>
      <c r="J173" s="117" t="str">
        <f>IF(Simulações!CZ173="","",Simulações!CZ173)</f>
        <v/>
      </c>
      <c r="K173" s="120">
        <f>Simulações!AN173</f>
        <v>2</v>
      </c>
      <c r="L173" s="120">
        <f>Simulações!AU173</f>
        <v>0</v>
      </c>
      <c r="M173" s="117" t="str">
        <f>IF(Simulações!DA173="","",Simulações!DA173)</f>
        <v/>
      </c>
      <c r="N173" s="117" t="str">
        <f>IF(Simulações!DB173="","",Simulações!DB173)</f>
        <v/>
      </c>
      <c r="O173" s="117">
        <v>1</v>
      </c>
    </row>
    <row r="174" spans="1:15" ht="15.75" hidden="1" customHeight="1" x14ac:dyDescent="0.3">
      <c r="A174" s="127" t="str">
        <f>Simulações!F174</f>
        <v>Rua Vergueiro, 1327</v>
      </c>
      <c r="B174" s="117" t="str">
        <f>Simulações!DL174</f>
        <v>Sim</v>
      </c>
      <c r="C174" s="128">
        <f>Simulações!M174</f>
        <v>50</v>
      </c>
      <c r="D174" s="117" t="str">
        <f>Simulações!I174</f>
        <v>C5</v>
      </c>
      <c r="E174" s="117" t="str">
        <f>Simulações!CJ174</f>
        <v>SX LIGHTING</v>
      </c>
      <c r="F174" s="117" t="str">
        <f>Simulações!CK174</f>
        <v>SX-INEVO040HF</v>
      </c>
      <c r="G174" s="117">
        <f>Simulações!CP174</f>
        <v>39</v>
      </c>
      <c r="H174" s="117" t="str">
        <f>Simulações!CV174</f>
        <v>Curto II</v>
      </c>
      <c r="I174" s="117" t="str">
        <f>IF(Simulações!CW174="","",Simulações!CW174)</f>
        <v/>
      </c>
      <c r="J174" s="117" t="str">
        <f>IF(Simulações!CZ174="","",Simulações!CZ174)</f>
        <v/>
      </c>
      <c r="K174" s="120">
        <f>Simulações!AN174</f>
        <v>2</v>
      </c>
      <c r="L174" s="120">
        <f>Simulações!AU174</f>
        <v>0</v>
      </c>
      <c r="M174" s="117" t="str">
        <f>IF(Simulações!DA174="","",Simulações!DA174)</f>
        <v/>
      </c>
      <c r="N174" s="117" t="str">
        <f>IF(Simulações!DB174="","",Simulações!DB174)</f>
        <v/>
      </c>
      <c r="O174" s="117">
        <v>1</v>
      </c>
    </row>
    <row r="175" spans="1:15" ht="15.75" hidden="1" customHeight="1" x14ac:dyDescent="0.3">
      <c r="A175" s="127" t="str">
        <f>Simulações!F175</f>
        <v>Rua Vergueiro, 1327</v>
      </c>
      <c r="B175" s="117" t="str">
        <f>Simulações!DL175</f>
        <v>Sim</v>
      </c>
      <c r="C175" s="128">
        <f>Simulações!M175</f>
        <v>50</v>
      </c>
      <c r="D175" s="117" t="str">
        <f>Simulações!I175</f>
        <v>C5</v>
      </c>
      <c r="E175" s="117" t="str">
        <f>Simulações!CJ175</f>
        <v>TECNOWATT</v>
      </c>
      <c r="F175" s="117" t="str">
        <f>Simulações!CK175</f>
        <v xml:space="preserve">SIGSAGPTLRRSSNDL_40W_50IBBRS
</v>
      </c>
      <c r="G175" s="117">
        <f>Simulações!CP175</f>
        <v>40</v>
      </c>
      <c r="H175" s="117" t="str">
        <f>Simulações!CV175</f>
        <v>Curto II</v>
      </c>
      <c r="I175" s="117" t="str">
        <f>IF(Simulações!CW175="","",Simulações!CW175)</f>
        <v>Longo I</v>
      </c>
      <c r="J175" s="117" t="str">
        <f>IF(Simulações!CZ175="","",Simulações!CZ175)</f>
        <v/>
      </c>
      <c r="K175" s="120">
        <f>Simulações!AN175</f>
        <v>2</v>
      </c>
      <c r="L175" s="120">
        <f>Simulações!AU175</f>
        <v>0</v>
      </c>
      <c r="M175" s="117" t="str">
        <f>IF(Simulações!DA175="","",Simulações!DA175)</f>
        <v/>
      </c>
      <c r="N175" s="117" t="str">
        <f>IF(Simulações!DB175="","",Simulações!DB175)</f>
        <v/>
      </c>
      <c r="O175" s="117">
        <v>1</v>
      </c>
    </row>
    <row r="176" spans="1:15" ht="15.75" hidden="1" customHeight="1" x14ac:dyDescent="0.3">
      <c r="A176" s="127" t="str">
        <f>Simulações!F176</f>
        <v>Rua Reboucas, 1496</v>
      </c>
      <c r="B176" s="117" t="str">
        <f>Simulações!DL176</f>
        <v>Sim</v>
      </c>
      <c r="C176" s="128">
        <f>Simulações!M176</f>
        <v>150</v>
      </c>
      <c r="D176" s="117" t="str">
        <f>Simulações!I176</f>
        <v>C5</v>
      </c>
      <c r="E176" s="117" t="str">
        <f>Simulações!CJ176</f>
        <v>LEDSTAR</v>
      </c>
      <c r="F176" s="117" t="str">
        <f>Simulações!CK176</f>
        <v xml:space="preserve"> SL VT 9.1 28W</v>
      </c>
      <c r="G176" s="117">
        <f>Simulações!CP176</f>
        <v>28</v>
      </c>
      <c r="H176" s="117" t="str">
        <f>Simulações!CV176</f>
        <v>Curto II</v>
      </c>
      <c r="I176" s="117" t="str">
        <f>IF(Simulações!CW176="","",Simulações!CW176)</f>
        <v/>
      </c>
      <c r="J176" s="117" t="str">
        <f>IF(Simulações!CZ176="","",Simulações!CZ176)</f>
        <v/>
      </c>
      <c r="K176" s="120">
        <f>Simulações!AN176</f>
        <v>2</v>
      </c>
      <c r="L176" s="120">
        <f>Simulações!AU176</f>
        <v>0</v>
      </c>
      <c r="M176" s="117" t="str">
        <f>IF(Simulações!DA176="","",Simulações!DA176)</f>
        <v/>
      </c>
      <c r="N176" s="117" t="str">
        <f>IF(Simulações!DB176="","",Simulações!DB176)</f>
        <v/>
      </c>
      <c r="O176" s="117">
        <v>1</v>
      </c>
    </row>
    <row r="177" spans="1:15" ht="15.75" hidden="1" customHeight="1" x14ac:dyDescent="0.3">
      <c r="A177" s="127" t="str">
        <f>Simulações!F177</f>
        <v>Rua Reboucas, 1496</v>
      </c>
      <c r="B177" s="117" t="str">
        <f>Simulações!DL177</f>
        <v>Sim</v>
      </c>
      <c r="C177" s="128">
        <f>Simulações!M177</f>
        <v>150</v>
      </c>
      <c r="D177" s="117" t="str">
        <f>Simulações!I177</f>
        <v>C5</v>
      </c>
      <c r="E177" s="117" t="str">
        <f>Simulações!CJ177</f>
        <v>SX LIGHTING</v>
      </c>
      <c r="F177" s="117" t="str">
        <f>Simulações!CK177</f>
        <v>SX-INEVO030HF</v>
      </c>
      <c r="G177" s="117">
        <f>Simulações!CP177</f>
        <v>31</v>
      </c>
      <c r="H177" s="117" t="str">
        <f>Simulações!CV177</f>
        <v>Curto II</v>
      </c>
      <c r="I177" s="117" t="str">
        <f>IF(Simulações!CW177="","",Simulações!CW177)</f>
        <v/>
      </c>
      <c r="J177" s="117" t="str">
        <f>IF(Simulações!CZ177="","",Simulações!CZ177)</f>
        <v/>
      </c>
      <c r="K177" s="120">
        <f>Simulações!AN177</f>
        <v>2</v>
      </c>
      <c r="L177" s="120">
        <f>Simulações!AU177</f>
        <v>0</v>
      </c>
      <c r="M177" s="117" t="str">
        <f>IF(Simulações!DA177="","",Simulações!DA177)</f>
        <v/>
      </c>
      <c r="N177" s="117" t="str">
        <f>IF(Simulações!DB177="","",Simulações!DB177)</f>
        <v/>
      </c>
      <c r="O177" s="117">
        <v>1</v>
      </c>
    </row>
    <row r="178" spans="1:15" ht="15.75" hidden="1" customHeight="1" x14ac:dyDescent="0.3">
      <c r="A178" s="127" t="str">
        <f>Simulações!F178</f>
        <v>Rua Reboucas, 1496</v>
      </c>
      <c r="B178" s="117" t="str">
        <f>Simulações!DL178</f>
        <v>Sim</v>
      </c>
      <c r="C178" s="128">
        <f>Simulações!M178</f>
        <v>150</v>
      </c>
      <c r="D178" s="117" t="str">
        <f>Simulações!I178</f>
        <v>C5</v>
      </c>
      <c r="E178" s="117" t="str">
        <f>Simulações!CJ178</f>
        <v>TECNOWATT</v>
      </c>
      <c r="F178" s="117" t="str">
        <f>Simulações!CK178</f>
        <v xml:space="preserve">SIGSAGPTLRRSSNDL_30W_38IBBRS
</v>
      </c>
      <c r="G178" s="117">
        <f>Simulações!CP178</f>
        <v>30</v>
      </c>
      <c r="H178" s="117" t="str">
        <f>Simulações!CV178</f>
        <v>Curto II</v>
      </c>
      <c r="I178" s="117" t="str">
        <f>IF(Simulações!CW178="","",Simulações!CW178)</f>
        <v/>
      </c>
      <c r="J178" s="117" t="str">
        <f>IF(Simulações!CZ178="","",Simulações!CZ178)</f>
        <v/>
      </c>
      <c r="K178" s="120">
        <f>Simulações!AN178</f>
        <v>2</v>
      </c>
      <c r="L178" s="120">
        <f>Simulações!AU178</f>
        <v>0</v>
      </c>
      <c r="M178" s="117" t="str">
        <f>IF(Simulações!DA178="","",Simulações!DA178)</f>
        <v/>
      </c>
      <c r="N178" s="117" t="str">
        <f>IF(Simulações!DB178="","",Simulações!DB178)</f>
        <v/>
      </c>
      <c r="O178" s="117">
        <v>1</v>
      </c>
    </row>
    <row r="179" spans="1:15" ht="15.75" hidden="1" customHeight="1" x14ac:dyDescent="0.3">
      <c r="A179" s="127" t="str">
        <f>Simulações!F179</f>
        <v>Rua Sargento Geraldo Santana, 1649</v>
      </c>
      <c r="B179" s="117" t="str">
        <f>Simulações!DL179</f>
        <v>Sim</v>
      </c>
      <c r="C179" s="128">
        <f>Simulações!M179</f>
        <v>100</v>
      </c>
      <c r="D179" s="117" t="str">
        <f>Simulações!I179</f>
        <v>C5</v>
      </c>
      <c r="E179" s="117" t="str">
        <f>Simulações!CJ179</f>
        <v>LEDSTAR</v>
      </c>
      <c r="F179" s="117" t="str">
        <f>Simulações!CK179</f>
        <v xml:space="preserve"> SL VT 9.1 28W</v>
      </c>
      <c r="G179" s="117">
        <f>Simulações!CP179</f>
        <v>28</v>
      </c>
      <c r="H179" s="117" t="str">
        <f>Simulações!CV179</f>
        <v>Curto II</v>
      </c>
      <c r="I179" s="117" t="str">
        <f>IF(Simulações!CW179="","",Simulações!CW179)</f>
        <v/>
      </c>
      <c r="J179" s="117" t="str">
        <f>IF(Simulações!CZ179="","",Simulações!CZ179)</f>
        <v/>
      </c>
      <c r="K179" s="120">
        <f>Simulações!AN179</f>
        <v>2</v>
      </c>
      <c r="L179" s="120">
        <f>Simulações!AU179</f>
        <v>0</v>
      </c>
      <c r="M179" s="117" t="str">
        <f>IF(Simulações!DA179="","",Simulações!DA179)</f>
        <v/>
      </c>
      <c r="N179" s="117" t="str">
        <f>IF(Simulações!DB179="","",Simulações!DB179)</f>
        <v/>
      </c>
      <c r="O179" s="117">
        <v>1</v>
      </c>
    </row>
    <row r="180" spans="1:15" ht="15.75" hidden="1" customHeight="1" x14ac:dyDescent="0.3">
      <c r="A180" s="127" t="str">
        <f>Simulações!F180</f>
        <v>Rua Sargento Geraldo Santana, 1649</v>
      </c>
      <c r="B180" s="117" t="str">
        <f>Simulações!DL180</f>
        <v>Sim</v>
      </c>
      <c r="C180" s="128">
        <f>Simulações!M180</f>
        <v>100</v>
      </c>
      <c r="D180" s="117" t="str">
        <f>Simulações!I180</f>
        <v>C5</v>
      </c>
      <c r="E180" s="117" t="str">
        <f>Simulações!CJ180</f>
        <v>SX LIGHTING</v>
      </c>
      <c r="F180" s="117" t="str">
        <f>Simulações!CK180</f>
        <v>SX-INEVO030HF</v>
      </c>
      <c r="G180" s="117">
        <f>Simulações!CP180</f>
        <v>31</v>
      </c>
      <c r="H180" s="117" t="str">
        <f>Simulações!CV180</f>
        <v>Curto II</v>
      </c>
      <c r="I180" s="117" t="str">
        <f>IF(Simulações!CW180="","",Simulações!CW180)</f>
        <v/>
      </c>
      <c r="J180" s="117" t="str">
        <f>IF(Simulações!CZ180="","",Simulações!CZ180)</f>
        <v/>
      </c>
      <c r="K180" s="120">
        <f>Simulações!AN180</f>
        <v>2</v>
      </c>
      <c r="L180" s="120">
        <f>Simulações!AU180</f>
        <v>0</v>
      </c>
      <c r="M180" s="117" t="str">
        <f>IF(Simulações!DA180="","",Simulações!DA180)</f>
        <v/>
      </c>
      <c r="N180" s="117" t="str">
        <f>IF(Simulações!DB180="","",Simulações!DB180)</f>
        <v/>
      </c>
      <c r="O180" s="117">
        <v>1</v>
      </c>
    </row>
    <row r="181" spans="1:15" ht="15.75" hidden="1" customHeight="1" x14ac:dyDescent="0.3">
      <c r="A181" s="127" t="str">
        <f>Simulações!F181</f>
        <v>Rua Sargento Geraldo Santana, 1649</v>
      </c>
      <c r="B181" s="117" t="str">
        <f>Simulações!DL181</f>
        <v>Sim</v>
      </c>
      <c r="C181" s="128">
        <f>Simulações!M181</f>
        <v>100</v>
      </c>
      <c r="D181" s="117" t="str">
        <f>Simulações!I181</f>
        <v>C5</v>
      </c>
      <c r="E181" s="117" t="str">
        <f>Simulações!CJ181</f>
        <v>TECNOWATT</v>
      </c>
      <c r="F181" s="117" t="str">
        <f>Simulações!CK181</f>
        <v xml:space="preserve">SIGSAGPTLRRSSNDL_30W_38IBBRS
</v>
      </c>
      <c r="G181" s="117">
        <f>Simulações!CP181</f>
        <v>30</v>
      </c>
      <c r="H181" s="117" t="str">
        <f>Simulações!CV181</f>
        <v>Curto II</v>
      </c>
      <c r="I181" s="117" t="str">
        <f>IF(Simulações!CW181="","",Simulações!CW181)</f>
        <v/>
      </c>
      <c r="J181" s="117" t="str">
        <f>IF(Simulações!CZ181="","",Simulações!CZ181)</f>
        <v/>
      </c>
      <c r="K181" s="120">
        <f>Simulações!AN181</f>
        <v>2</v>
      </c>
      <c r="L181" s="120">
        <f>Simulações!AU181</f>
        <v>0</v>
      </c>
      <c r="M181" s="117" t="str">
        <f>IF(Simulações!DA181="","",Simulações!DA181)</f>
        <v/>
      </c>
      <c r="N181" s="117" t="str">
        <f>IF(Simulações!DB181="","",Simulações!DB181)</f>
        <v/>
      </c>
      <c r="O181" s="117">
        <v>1</v>
      </c>
    </row>
    <row r="182" spans="1:15" ht="15.75" hidden="1" customHeight="1" x14ac:dyDescent="0.3">
      <c r="A182" s="127" t="str">
        <f>Simulações!F182</f>
        <v>Rua Estilac Leal II, 386</v>
      </c>
      <c r="B182" s="117" t="str">
        <f>Simulações!DL182</f>
        <v>Sim</v>
      </c>
      <c r="C182" s="128">
        <f>Simulações!M182</f>
        <v>100</v>
      </c>
      <c r="D182" s="117" t="str">
        <f>Simulações!I182</f>
        <v>C5</v>
      </c>
      <c r="E182" s="117" t="str">
        <f>Simulações!CJ182</f>
        <v>LEDSTAR</v>
      </c>
      <c r="F182" s="117" t="str">
        <f>Simulações!CK182</f>
        <v xml:space="preserve"> SL VT 9.1 28W</v>
      </c>
      <c r="G182" s="117">
        <f>Simulações!CP182</f>
        <v>28</v>
      </c>
      <c r="H182" s="117" t="str">
        <f>Simulações!CV182</f>
        <v>Curto II</v>
      </c>
      <c r="I182" s="117" t="str">
        <f>IF(Simulações!CW182="","",Simulações!CW182)</f>
        <v/>
      </c>
      <c r="J182" s="117" t="str">
        <f>IF(Simulações!CZ182="","",Simulações!CZ182)</f>
        <v/>
      </c>
      <c r="K182" s="120">
        <f>Simulações!AN182</f>
        <v>2</v>
      </c>
      <c r="L182" s="120">
        <f>Simulações!AU182</f>
        <v>0</v>
      </c>
      <c r="M182" s="117" t="str">
        <f>IF(Simulações!DA182="","",Simulações!DA182)</f>
        <v/>
      </c>
      <c r="N182" s="117" t="str">
        <f>IF(Simulações!DB182="","",Simulações!DB182)</f>
        <v/>
      </c>
      <c r="O182" s="117">
        <v>1</v>
      </c>
    </row>
    <row r="183" spans="1:15" ht="15.75" hidden="1" customHeight="1" x14ac:dyDescent="0.3">
      <c r="A183" s="127" t="str">
        <f>Simulações!F183</f>
        <v>Rua Estilac Leal II, 386</v>
      </c>
      <c r="B183" s="117" t="str">
        <f>Simulações!DL183</f>
        <v>Sim</v>
      </c>
      <c r="C183" s="128">
        <f>Simulações!M183</f>
        <v>100</v>
      </c>
      <c r="D183" s="117" t="str">
        <f>Simulações!I183</f>
        <v>C5</v>
      </c>
      <c r="E183" s="117" t="str">
        <f>Simulações!CJ183</f>
        <v>SX LIGHTING</v>
      </c>
      <c r="F183" s="117" t="str">
        <f>Simulações!CK183</f>
        <v>SX-INEVO020HF</v>
      </c>
      <c r="G183" s="117">
        <f>Simulações!CP183</f>
        <v>22.5</v>
      </c>
      <c r="H183" s="117" t="str">
        <f>Simulações!CV183</f>
        <v>Curto II</v>
      </c>
      <c r="I183" s="117" t="str">
        <f>IF(Simulações!CW183="","",Simulações!CW183)</f>
        <v/>
      </c>
      <c r="J183" s="117" t="str">
        <f>IF(Simulações!CZ183="","",Simulações!CZ183)</f>
        <v/>
      </c>
      <c r="K183" s="120">
        <f>Simulações!AN183</f>
        <v>2</v>
      </c>
      <c r="L183" s="120">
        <f>Simulações!AU183</f>
        <v>0</v>
      </c>
      <c r="M183" s="117" t="str">
        <f>IF(Simulações!DA183="","",Simulações!DA183)</f>
        <v/>
      </c>
      <c r="N183" s="117" t="str">
        <f>IF(Simulações!DB183="","",Simulações!DB183)</f>
        <v/>
      </c>
      <c r="O183" s="117">
        <v>1</v>
      </c>
    </row>
    <row r="184" spans="1:15" ht="15.75" hidden="1" customHeight="1" x14ac:dyDescent="0.3">
      <c r="A184" s="127" t="str">
        <f>Simulações!F184</f>
        <v>Rua Estilac Leal II, 386</v>
      </c>
      <c r="B184" s="117" t="str">
        <f>Simulações!DL184</f>
        <v>Sim</v>
      </c>
      <c r="C184" s="128">
        <f>Simulações!M184</f>
        <v>100</v>
      </c>
      <c r="D184" s="117" t="str">
        <f>Simulações!I184</f>
        <v>C5</v>
      </c>
      <c r="E184" s="117" t="str">
        <f>Simulações!CJ184</f>
        <v>TECNOWATT</v>
      </c>
      <c r="F184" s="117" t="str">
        <f>Simulações!CK184</f>
        <v xml:space="preserve">SIGSAGPTLRRSSNDL_30W_38IBBRS
</v>
      </c>
      <c r="G184" s="117">
        <f>Simulações!CP184</f>
        <v>30</v>
      </c>
      <c r="H184" s="117" t="str">
        <f>Simulações!CV184</f>
        <v>Curto II</v>
      </c>
      <c r="I184" s="117" t="str">
        <f>IF(Simulações!CW184="","",Simulações!CW184)</f>
        <v/>
      </c>
      <c r="J184" s="117" t="str">
        <f>IF(Simulações!CZ184="","",Simulações!CZ184)</f>
        <v/>
      </c>
      <c r="K184" s="120">
        <f>Simulações!AN184</f>
        <v>2</v>
      </c>
      <c r="L184" s="120">
        <f>Simulações!AU184</f>
        <v>0</v>
      </c>
      <c r="M184" s="117" t="str">
        <f>IF(Simulações!DA184="","",Simulações!DA184)</f>
        <v/>
      </c>
      <c r="N184" s="117" t="str">
        <f>IF(Simulações!DB184="","",Simulações!DB184)</f>
        <v/>
      </c>
      <c r="O184" s="117">
        <v>1</v>
      </c>
    </row>
    <row r="185" spans="1:15" ht="15.75" hidden="1" customHeight="1" x14ac:dyDescent="0.3">
      <c r="A185" s="127" t="str">
        <f>Simulações!F185</f>
        <v>Rua Assis Brasil, 616</v>
      </c>
      <c r="B185" s="117" t="str">
        <f>Simulações!DL185</f>
        <v>Sim</v>
      </c>
      <c r="C185" s="128">
        <f>Simulações!M185</f>
        <v>50</v>
      </c>
      <c r="D185" s="117" t="str">
        <f>Simulações!I185</f>
        <v>C5</v>
      </c>
      <c r="E185" s="117" t="str">
        <f>Simulações!CJ185</f>
        <v>LEDSTAR</v>
      </c>
      <c r="F185" s="117" t="str">
        <f>Simulações!CK185</f>
        <v xml:space="preserve"> SL VT 9.1 28W</v>
      </c>
      <c r="G185" s="117">
        <f>Simulações!CP185</f>
        <v>28</v>
      </c>
      <c r="H185" s="117" t="str">
        <f>Simulações!CV185</f>
        <v>Curto I</v>
      </c>
      <c r="I185" s="117" t="str">
        <f>IF(Simulações!CW185="","",Simulações!CW185)</f>
        <v/>
      </c>
      <c r="J185" s="117" t="str">
        <f>IF(Simulações!CZ185="","",Simulações!CZ185)</f>
        <v/>
      </c>
      <c r="K185" s="120">
        <f>Simulações!AN185</f>
        <v>2</v>
      </c>
      <c r="L185" s="120">
        <f>Simulações!AU185</f>
        <v>0</v>
      </c>
      <c r="M185" s="117" t="str">
        <f>IF(Simulações!DA185="","",Simulações!DA185)</f>
        <v/>
      </c>
      <c r="N185" s="117" t="str">
        <f>IF(Simulações!DB185="","",Simulações!DB185)</f>
        <v/>
      </c>
      <c r="O185" s="117">
        <v>1</v>
      </c>
    </row>
    <row r="186" spans="1:15" ht="15.75" hidden="1" customHeight="1" x14ac:dyDescent="0.3">
      <c r="A186" s="127" t="str">
        <f>Simulações!F186</f>
        <v>Rua Assis Brasil, 616</v>
      </c>
      <c r="B186" s="117" t="str">
        <f>Simulações!DL186</f>
        <v>Sim</v>
      </c>
      <c r="C186" s="128">
        <f>Simulações!M186</f>
        <v>50</v>
      </c>
      <c r="D186" s="117" t="str">
        <f>Simulações!I186</f>
        <v>C5</v>
      </c>
      <c r="E186" s="117" t="str">
        <f>Simulações!CJ186</f>
        <v>SX LIGHTING</v>
      </c>
      <c r="F186" s="117" t="str">
        <f>Simulações!CK186</f>
        <v>SX-INEVO030HF</v>
      </c>
      <c r="G186" s="117">
        <f>Simulações!CP186</f>
        <v>31</v>
      </c>
      <c r="H186" s="117" t="str">
        <f>Simulações!CV186</f>
        <v>Curto I</v>
      </c>
      <c r="I186" s="117" t="str">
        <f>IF(Simulações!CW186="","",Simulações!CW186)</f>
        <v/>
      </c>
      <c r="J186" s="117" t="str">
        <f>IF(Simulações!CZ186="","",Simulações!CZ186)</f>
        <v/>
      </c>
      <c r="K186" s="120">
        <f>Simulações!AN186</f>
        <v>2</v>
      </c>
      <c r="L186" s="120">
        <f>Simulações!AU186</f>
        <v>0</v>
      </c>
      <c r="M186" s="117" t="str">
        <f>IF(Simulações!DA186="","",Simulações!DA186)</f>
        <v/>
      </c>
      <c r="N186" s="117" t="str">
        <f>IF(Simulações!DB186="","",Simulações!DB186)</f>
        <v/>
      </c>
      <c r="O186" s="117">
        <v>1</v>
      </c>
    </row>
    <row r="187" spans="1:15" ht="15.75" hidden="1" customHeight="1" x14ac:dyDescent="0.3">
      <c r="A187" s="127" t="str">
        <f>Simulações!F187</f>
        <v>Rua Assis Brasil, 616</v>
      </c>
      <c r="B187" s="117" t="str">
        <f>Simulações!DL187</f>
        <v>Sim</v>
      </c>
      <c r="C187" s="128">
        <f>Simulações!M187</f>
        <v>50</v>
      </c>
      <c r="D187" s="117" t="str">
        <f>Simulações!I187</f>
        <v>C5</v>
      </c>
      <c r="E187" s="117" t="str">
        <f>Simulações!CJ187</f>
        <v>TECNOWATT</v>
      </c>
      <c r="F187" s="117" t="str">
        <f>Simulações!CK187</f>
        <v xml:space="preserve">SIGSAGPTLRRSSNDL_30W_38IBBRS
</v>
      </c>
      <c r="G187" s="117">
        <f>Simulações!CP187</f>
        <v>30</v>
      </c>
      <c r="H187" s="117" t="str">
        <f>Simulações!CV187</f>
        <v>Curto I</v>
      </c>
      <c r="I187" s="117" t="str">
        <f>IF(Simulações!CW187="","",Simulações!CW187)</f>
        <v/>
      </c>
      <c r="J187" s="117" t="str">
        <f>IF(Simulações!CZ187="","",Simulações!CZ187)</f>
        <v/>
      </c>
      <c r="K187" s="120">
        <f>Simulações!AN187</f>
        <v>2</v>
      </c>
      <c r="L187" s="120">
        <f>Simulações!AU187</f>
        <v>0</v>
      </c>
      <c r="M187" s="117" t="str">
        <f>IF(Simulações!DA187="","",Simulações!DA187)</f>
        <v/>
      </c>
      <c r="N187" s="117" t="str">
        <f>IF(Simulações!DB187="","",Simulações!DB187)</f>
        <v/>
      </c>
      <c r="O187" s="117">
        <v>1</v>
      </c>
    </row>
    <row r="188" spans="1:15" ht="15.75" hidden="1" customHeight="1" x14ac:dyDescent="0.3">
      <c r="A188" s="127" t="str">
        <f>Simulações!F188</f>
        <v>Rua Prudente de Morais, 1179</v>
      </c>
      <c r="B188" s="117" t="str">
        <f>Simulações!DL188</f>
        <v>Sim</v>
      </c>
      <c r="C188" s="128">
        <f>Simulações!M188</f>
        <v>150</v>
      </c>
      <c r="D188" s="117" t="str">
        <f>Simulações!I188</f>
        <v>C5</v>
      </c>
      <c r="E188" s="117" t="str">
        <f>Simulações!CJ188</f>
        <v>LEDSTAR</v>
      </c>
      <c r="F188" s="117" t="str">
        <f>Simulações!CK188</f>
        <v xml:space="preserve"> SL VT 9.1 35W</v>
      </c>
      <c r="G188" s="117">
        <f>Simulações!CP188</f>
        <v>35</v>
      </c>
      <c r="H188" s="117" t="str">
        <f>Simulações!CV188</f>
        <v>Curto II</v>
      </c>
      <c r="I188" s="117" t="str">
        <f>IF(Simulações!CW188="","",Simulações!CW188)</f>
        <v>Médio I</v>
      </c>
      <c r="J188" s="117" t="str">
        <f>IF(Simulações!CZ188="","",Simulações!CZ188)</f>
        <v/>
      </c>
      <c r="K188" s="120">
        <f>Simulações!AN188</f>
        <v>2</v>
      </c>
      <c r="L188" s="120">
        <f>Simulações!AU188</f>
        <v>0</v>
      </c>
      <c r="M188" s="117" t="str">
        <f>IF(Simulações!DA188="","",Simulações!DA188)</f>
        <v/>
      </c>
      <c r="N188" s="117" t="str">
        <f>IF(Simulações!DB188="","",Simulações!DB188)</f>
        <v/>
      </c>
      <c r="O188" s="117">
        <v>1</v>
      </c>
    </row>
    <row r="189" spans="1:15" ht="15.75" hidden="1" customHeight="1" x14ac:dyDescent="0.3">
      <c r="A189" s="127" t="str">
        <f>Simulações!F189</f>
        <v>Rua Prudente de Morais, 1179</v>
      </c>
      <c r="B189" s="117" t="str">
        <f>Simulações!DL189</f>
        <v>Sim</v>
      </c>
      <c r="C189" s="128">
        <f>Simulações!M189</f>
        <v>150</v>
      </c>
      <c r="D189" s="117" t="str">
        <f>Simulações!I189</f>
        <v>C5</v>
      </c>
      <c r="E189" s="117" t="str">
        <f>Simulações!CJ189</f>
        <v>SX LIGHTING</v>
      </c>
      <c r="F189" s="117" t="str">
        <f>Simulações!CK189</f>
        <v>SX-INEVO040HF</v>
      </c>
      <c r="G189" s="117">
        <f>Simulações!CP189</f>
        <v>39</v>
      </c>
      <c r="H189" s="117" t="str">
        <f>Simulações!CV189</f>
        <v>Curto II</v>
      </c>
      <c r="I189" s="117" t="str">
        <f>IF(Simulações!CW189="","",Simulações!CW189)</f>
        <v>Médio I</v>
      </c>
      <c r="J189" s="117" t="str">
        <f>IF(Simulações!CZ189="","",Simulações!CZ189)</f>
        <v/>
      </c>
      <c r="K189" s="120">
        <f>Simulações!AN189</f>
        <v>2</v>
      </c>
      <c r="L189" s="120">
        <f>Simulações!AU189</f>
        <v>0</v>
      </c>
      <c r="M189" s="117" t="str">
        <f>IF(Simulações!DA189="","",Simulações!DA189)</f>
        <v/>
      </c>
      <c r="N189" s="117" t="str">
        <f>IF(Simulações!DB189="","",Simulações!DB189)</f>
        <v/>
      </c>
      <c r="O189" s="117">
        <v>1</v>
      </c>
    </row>
    <row r="190" spans="1:15" ht="15.75" hidden="1" customHeight="1" x14ac:dyDescent="0.3">
      <c r="A190" s="127" t="str">
        <f>Simulações!F190</f>
        <v>Rua Prudente de Morais, 1179</v>
      </c>
      <c r="B190" s="117" t="str">
        <f>Simulações!DL190</f>
        <v>Sim</v>
      </c>
      <c r="C190" s="128">
        <f>Simulações!M190</f>
        <v>150</v>
      </c>
      <c r="D190" s="117" t="str">
        <f>Simulações!I190</f>
        <v>C5</v>
      </c>
      <c r="E190" s="117" t="str">
        <f>Simulações!CJ190</f>
        <v>TECNOWATT</v>
      </c>
      <c r="F190" s="117" t="str">
        <f>Simulações!CK190</f>
        <v xml:space="preserve">SIGSAGPTLRRSSNDL_30W_38IBBRS
</v>
      </c>
      <c r="G190" s="117">
        <f>Simulações!CP190</f>
        <v>30</v>
      </c>
      <c r="H190" s="117" t="str">
        <f>Simulações!CV190</f>
        <v>Curto II</v>
      </c>
      <c r="I190" s="117" t="str">
        <f>IF(Simulações!CW190="","",Simulações!CW190)</f>
        <v>Médio I</v>
      </c>
      <c r="J190" s="117" t="str">
        <f>IF(Simulações!CZ190="","",Simulações!CZ190)</f>
        <v/>
      </c>
      <c r="K190" s="120">
        <f>Simulações!AN190</f>
        <v>2</v>
      </c>
      <c r="L190" s="120">
        <f>Simulações!AU190</f>
        <v>0</v>
      </c>
      <c r="M190" s="117" t="str">
        <f>IF(Simulações!DA190="","",Simulações!DA190)</f>
        <v/>
      </c>
      <c r="N190" s="117" t="str">
        <f>IF(Simulações!DB190="","",Simulações!DB190)</f>
        <v/>
      </c>
      <c r="O190" s="117">
        <v>1</v>
      </c>
    </row>
    <row r="191" spans="1:15" ht="15.75" hidden="1" customHeight="1" x14ac:dyDescent="0.3">
      <c r="A191" s="127" t="str">
        <f>Simulações!F191</f>
        <v>Avenida Minas Gerais, 380</v>
      </c>
      <c r="B191" s="117" t="str">
        <f>Simulações!DL191</f>
        <v>Sim</v>
      </c>
      <c r="C191" s="128">
        <f>Simulações!M191</f>
        <v>250</v>
      </c>
      <c r="D191" s="117" t="str">
        <f>Simulações!I191</f>
        <v>C2</v>
      </c>
      <c r="E191" s="117" t="str">
        <f>Simulações!CJ191</f>
        <v>LEDSTAR</v>
      </c>
      <c r="F191" s="117" t="str">
        <f>Simulações!CK191</f>
        <v xml:space="preserve"> SL VT 9.1 200W</v>
      </c>
      <c r="G191" s="117">
        <f>Simulações!CP191</f>
        <v>200</v>
      </c>
      <c r="H191" s="117" t="str">
        <f>Simulações!CV191</f>
        <v>Médio II</v>
      </c>
      <c r="I191" s="117" t="str">
        <f>IF(Simulações!CW191="","",Simulações!CW191)</f>
        <v>Longo II</v>
      </c>
      <c r="J191" s="117" t="str">
        <f>IF(Simulações!CZ191="","",Simulações!CZ191)</f>
        <v/>
      </c>
      <c r="K191" s="120">
        <f>Simulações!AN191</f>
        <v>2</v>
      </c>
      <c r="L191" s="120">
        <f>Simulações!AU191</f>
        <v>0</v>
      </c>
      <c r="M191" s="117" t="str">
        <f>IF(Simulações!DA191="","",Simulações!DA191)</f>
        <v/>
      </c>
      <c r="N191" s="117" t="str">
        <f>IF(Simulações!DB191="","",Simulações!DB191)</f>
        <v/>
      </c>
      <c r="O191" s="117">
        <v>1</v>
      </c>
    </row>
    <row r="192" spans="1:15" ht="15.75" hidden="1" customHeight="1" x14ac:dyDescent="0.3">
      <c r="A192" s="127" t="str">
        <f>Simulações!F192</f>
        <v>Avenida Minas Gerais, 380</v>
      </c>
      <c r="B192" s="117" t="str">
        <f>Simulações!DL192</f>
        <v>Sim</v>
      </c>
      <c r="C192" s="128">
        <f>Simulações!M192</f>
        <v>250</v>
      </c>
      <c r="D192" s="117" t="str">
        <f>Simulações!I192</f>
        <v>C2</v>
      </c>
      <c r="E192" s="117" t="str">
        <f>Simulações!CJ192</f>
        <v>SX LIGHTING</v>
      </c>
      <c r="F192" s="117" t="str">
        <f>Simulações!CK192</f>
        <v>SX-INLPP120HF</v>
      </c>
      <c r="G192" s="117">
        <f>Simulações!CP192</f>
        <v>120</v>
      </c>
      <c r="H192" s="117" t="str">
        <f>Simulações!CV192</f>
        <v>Médio II</v>
      </c>
      <c r="I192" s="117" t="str">
        <f>IF(Simulações!CW192="","",Simulações!CW192)</f>
        <v>Longo II</v>
      </c>
      <c r="J192" s="117" t="str">
        <f>IF(Simulações!CZ192="","",Simulações!CZ192)</f>
        <v>APEA</v>
      </c>
      <c r="K192" s="120">
        <f>Simulações!AN192</f>
        <v>2</v>
      </c>
      <c r="L192" s="120">
        <f>Simulações!AU192</f>
        <v>0</v>
      </c>
      <c r="M192" s="117">
        <f>IF(Simulações!DA192="","",Simulações!DA192)</f>
        <v>1</v>
      </c>
      <c r="N192" s="117" t="str">
        <f>IF(Simulações!DB192="","",Simulações!DB192)</f>
        <v/>
      </c>
      <c r="O192" s="117">
        <v>1</v>
      </c>
    </row>
    <row r="193" spans="1:15" ht="15.75" hidden="1" customHeight="1" x14ac:dyDescent="0.3">
      <c r="A193" s="127" t="str">
        <f>Simulações!F193</f>
        <v>Avenida Minas Gerais, 380</v>
      </c>
      <c r="B193" s="117" t="str">
        <f>Simulações!DL193</f>
        <v>Sim</v>
      </c>
      <c r="C193" s="128">
        <f>Simulações!M193</f>
        <v>250</v>
      </c>
      <c r="D193" s="117" t="str">
        <f>Simulações!I193</f>
        <v>C2</v>
      </c>
      <c r="E193" s="117" t="str">
        <f>Simulações!CJ193</f>
        <v>TECNOWATT</v>
      </c>
      <c r="F193" s="117" t="str">
        <f>Simulações!CK193</f>
        <v xml:space="preserve">SIGMAGPTLRRSMNDL150W102IBBR
</v>
      </c>
      <c r="G193" s="117">
        <f>Simulações!CP193</f>
        <v>150</v>
      </c>
      <c r="H193" s="117" t="str">
        <f>Simulações!CV193</f>
        <v>Médio II</v>
      </c>
      <c r="I193" s="117" t="str">
        <f>IF(Simulações!CW193="","",Simulações!CW193)</f>
        <v>Longo II</v>
      </c>
      <c r="J193" s="117" t="str">
        <f>IF(Simulações!CZ193="","",Simulações!CZ193)</f>
        <v>APEA</v>
      </c>
      <c r="K193" s="120">
        <f>Simulações!AN193</f>
        <v>2</v>
      </c>
      <c r="L193" s="120">
        <f>Simulações!AU193</f>
        <v>0</v>
      </c>
      <c r="M193" s="117">
        <f>IF(Simulações!DA193="","",Simulações!DA193)</f>
        <v>1</v>
      </c>
      <c r="N193" s="117" t="str">
        <f>IF(Simulações!DB193="","",Simulações!DB193)</f>
        <v/>
      </c>
      <c r="O193" s="117">
        <v>1</v>
      </c>
    </row>
    <row r="194" spans="1:15" ht="15.75" hidden="1" customHeight="1" x14ac:dyDescent="0.3">
      <c r="A194" s="127" t="str">
        <f>Simulações!F194</f>
        <v>Rua Parma, 243</v>
      </c>
      <c r="B194" s="117" t="str">
        <f>Simulações!DL194</f>
        <v>Sim</v>
      </c>
      <c r="C194" s="128">
        <f>Simulações!M194</f>
        <v>100</v>
      </c>
      <c r="D194" s="117" t="str">
        <f>Simulações!I194</f>
        <v>C4</v>
      </c>
      <c r="E194" s="117" t="str">
        <f>Simulações!CJ194</f>
        <v>LEDSTAR</v>
      </c>
      <c r="F194" s="117" t="str">
        <f>Simulações!CK194</f>
        <v xml:space="preserve"> SL VT 9.1 44W</v>
      </c>
      <c r="G194" s="117">
        <f>Simulações!CP194</f>
        <v>44</v>
      </c>
      <c r="H194" s="117" t="str">
        <f>Simulações!CV194</f>
        <v>Curto II</v>
      </c>
      <c r="I194" s="117" t="str">
        <f>IF(Simulações!CW194="","",Simulações!CW194)</f>
        <v/>
      </c>
      <c r="J194" s="117" t="str">
        <f>IF(Simulações!CZ194="","",Simulações!CZ194)</f>
        <v/>
      </c>
      <c r="K194" s="120">
        <f>Simulações!AN194</f>
        <v>2</v>
      </c>
      <c r="L194" s="120">
        <f>Simulações!AU194</f>
        <v>0</v>
      </c>
      <c r="M194" s="117" t="str">
        <f>IF(Simulações!DA194="","",Simulações!DA194)</f>
        <v/>
      </c>
      <c r="N194" s="117" t="str">
        <f>IF(Simulações!DB194="","",Simulações!DB194)</f>
        <v/>
      </c>
      <c r="O194" s="117">
        <v>1</v>
      </c>
    </row>
    <row r="195" spans="1:15" ht="15.75" hidden="1" customHeight="1" x14ac:dyDescent="0.3">
      <c r="A195" s="127" t="str">
        <f>Simulações!F195</f>
        <v>Rua Parma, 243</v>
      </c>
      <c r="B195" s="117" t="str">
        <f>Simulações!DL195</f>
        <v>Sim</v>
      </c>
      <c r="C195" s="128">
        <f>Simulações!M195</f>
        <v>100</v>
      </c>
      <c r="D195" s="117" t="str">
        <f>Simulações!I195</f>
        <v>C4</v>
      </c>
      <c r="E195" s="117" t="str">
        <f>Simulações!CJ195</f>
        <v>SX LIGHTING</v>
      </c>
      <c r="F195" s="117" t="str">
        <f>Simulações!CK195</f>
        <v>SX-INEVO040HF</v>
      </c>
      <c r="G195" s="117">
        <f>Simulações!CP195</f>
        <v>39</v>
      </c>
      <c r="H195" s="117" t="str">
        <f>Simulações!CV195</f>
        <v>Curto II</v>
      </c>
      <c r="I195" s="117" t="str">
        <f>IF(Simulações!CW195="","",Simulações!CW195)</f>
        <v>Médio II</v>
      </c>
      <c r="J195" s="117" t="str">
        <f>IF(Simulações!CZ195="","",Simulações!CZ195)</f>
        <v/>
      </c>
      <c r="K195" s="120">
        <f>Simulações!AN195</f>
        <v>2</v>
      </c>
      <c r="L195" s="120">
        <f>Simulações!AU195</f>
        <v>0</v>
      </c>
      <c r="M195" s="117" t="str">
        <f>IF(Simulações!DA195="","",Simulações!DA195)</f>
        <v/>
      </c>
      <c r="N195" s="117" t="str">
        <f>IF(Simulações!DB195="","",Simulações!DB195)</f>
        <v/>
      </c>
      <c r="O195" s="117">
        <v>1</v>
      </c>
    </row>
    <row r="196" spans="1:15" ht="15.75" hidden="1" customHeight="1" x14ac:dyDescent="0.3">
      <c r="A196" s="127" t="str">
        <f>Simulações!F196</f>
        <v>Rua Parma, 243</v>
      </c>
      <c r="B196" s="117" t="str">
        <f>Simulações!DL196</f>
        <v>Sim</v>
      </c>
      <c r="C196" s="128">
        <f>Simulações!M196</f>
        <v>100</v>
      </c>
      <c r="D196" s="117" t="str">
        <f>Simulações!I196</f>
        <v>C4</v>
      </c>
      <c r="E196" s="117" t="str">
        <f>Simulações!CJ196</f>
        <v>TECNOWATT</v>
      </c>
      <c r="F196" s="117" t="str">
        <f>Simulações!CK196</f>
        <v xml:space="preserve">SIGSAGPTLRRSSNDL_40W_50IBBRS
</v>
      </c>
      <c r="G196" s="117">
        <f>Simulações!CP196</f>
        <v>40</v>
      </c>
      <c r="H196" s="117" t="str">
        <f>Simulações!CV196</f>
        <v>Curto II</v>
      </c>
      <c r="I196" s="117" t="str">
        <f>IF(Simulações!CW196="","",Simulações!CW196)</f>
        <v/>
      </c>
      <c r="J196" s="117" t="str">
        <f>IF(Simulações!CZ196="","",Simulações!CZ196)</f>
        <v/>
      </c>
      <c r="K196" s="120">
        <f>Simulações!AN196</f>
        <v>2</v>
      </c>
      <c r="L196" s="120">
        <f>Simulações!AU196</f>
        <v>0</v>
      </c>
      <c r="M196" s="117" t="str">
        <f>IF(Simulações!DA196="","",Simulações!DA196)</f>
        <v/>
      </c>
      <c r="N196" s="117" t="str">
        <f>IF(Simulações!DB196="","",Simulações!DB196)</f>
        <v/>
      </c>
      <c r="O196" s="117">
        <v>1</v>
      </c>
    </row>
    <row r="197" spans="1:15" ht="15.75" hidden="1" customHeight="1" x14ac:dyDescent="0.3">
      <c r="A197" s="127" t="str">
        <f>Simulações!F197</f>
        <v>Rua Santa Clara, 320</v>
      </c>
      <c r="B197" s="117" t="str">
        <f>Simulações!DL197</f>
        <v>Sim</v>
      </c>
      <c r="C197" s="128">
        <f>Simulações!M197</f>
        <v>100</v>
      </c>
      <c r="D197" s="117" t="str">
        <f>Simulações!I197</f>
        <v>C5</v>
      </c>
      <c r="E197" s="117" t="str">
        <f>Simulações!CJ197</f>
        <v>LEDSTAR</v>
      </c>
      <c r="F197" s="117" t="str">
        <f>Simulações!CK197</f>
        <v xml:space="preserve"> SL VT 9.1 35W</v>
      </c>
      <c r="G197" s="117">
        <f>Simulações!CP197</f>
        <v>35</v>
      </c>
      <c r="H197" s="117" t="str">
        <f>Simulações!CV197</f>
        <v>Curto II</v>
      </c>
      <c r="I197" s="117" t="str">
        <f>IF(Simulações!CW197="","",Simulações!CW197)</f>
        <v>Médio I</v>
      </c>
      <c r="J197" s="117" t="str">
        <f>IF(Simulações!CZ197="","",Simulações!CZ197)</f>
        <v/>
      </c>
      <c r="K197" s="120">
        <f>Simulações!AN197</f>
        <v>2</v>
      </c>
      <c r="L197" s="120">
        <f>Simulações!AU197</f>
        <v>0</v>
      </c>
      <c r="M197" s="117" t="str">
        <f>IF(Simulações!DA197="","",Simulações!DA197)</f>
        <v/>
      </c>
      <c r="N197" s="117" t="str">
        <f>IF(Simulações!DB197="","",Simulações!DB197)</f>
        <v/>
      </c>
      <c r="O197" s="117">
        <v>1</v>
      </c>
    </row>
    <row r="198" spans="1:15" ht="15.75" hidden="1" customHeight="1" x14ac:dyDescent="0.3">
      <c r="A198" s="127" t="str">
        <f>Simulações!F198</f>
        <v>Rua Santa Clara, 320</v>
      </c>
      <c r="B198" s="117" t="str">
        <f>Simulações!DL198</f>
        <v>Sim</v>
      </c>
      <c r="C198" s="128">
        <f>Simulações!M198</f>
        <v>100</v>
      </c>
      <c r="D198" s="117" t="str">
        <f>Simulações!I198</f>
        <v>C5</v>
      </c>
      <c r="E198" s="117" t="str">
        <f>Simulações!CJ198</f>
        <v>SX LIGHTING</v>
      </c>
      <c r="F198" s="117" t="str">
        <f>Simulações!CK198</f>
        <v>SX-INEVO040HF</v>
      </c>
      <c r="G198" s="117">
        <f>Simulações!CP198</f>
        <v>39</v>
      </c>
      <c r="H198" s="117" t="str">
        <f>Simulações!CV198</f>
        <v>Curto II</v>
      </c>
      <c r="I198" s="117" t="str">
        <f>IF(Simulações!CW198="","",Simulações!CW198)</f>
        <v>Médio I</v>
      </c>
      <c r="J198" s="117" t="str">
        <f>IF(Simulações!CZ198="","",Simulações!CZ198)</f>
        <v/>
      </c>
      <c r="K198" s="120">
        <f>Simulações!AN198</f>
        <v>2</v>
      </c>
      <c r="L198" s="120">
        <f>Simulações!AU198</f>
        <v>0</v>
      </c>
      <c r="M198" s="117" t="str">
        <f>IF(Simulações!DA198="","",Simulações!DA198)</f>
        <v/>
      </c>
      <c r="N198" s="117" t="str">
        <f>IF(Simulações!DB198="","",Simulações!DB198)</f>
        <v/>
      </c>
      <c r="O198" s="117">
        <v>1</v>
      </c>
    </row>
    <row r="199" spans="1:15" ht="15.75" hidden="1" customHeight="1" x14ac:dyDescent="0.3">
      <c r="A199" s="127" t="str">
        <f>Simulações!F199</f>
        <v>Rua Santa Clara, 320</v>
      </c>
      <c r="B199" s="117" t="str">
        <f>Simulações!DL199</f>
        <v>Sim</v>
      </c>
      <c r="C199" s="128">
        <f>Simulações!M199</f>
        <v>100</v>
      </c>
      <c r="D199" s="117" t="str">
        <f>Simulações!I199</f>
        <v>C5</v>
      </c>
      <c r="E199" s="117" t="str">
        <f>Simulações!CJ199</f>
        <v>TECNOWATT</v>
      </c>
      <c r="F199" s="117" t="str">
        <f>Simulações!CK199</f>
        <v xml:space="preserve">SIGSAGPTLRRSSNDL_30W_38IBBRS
</v>
      </c>
      <c r="G199" s="117">
        <f>Simulações!CP199</f>
        <v>30</v>
      </c>
      <c r="H199" s="117" t="str">
        <f>Simulações!CV199</f>
        <v>Curto II</v>
      </c>
      <c r="I199" s="117" t="str">
        <f>IF(Simulações!CW199="","",Simulações!CW199)</f>
        <v>Médio I</v>
      </c>
      <c r="J199" s="117" t="str">
        <f>IF(Simulações!CZ199="","",Simulações!CZ199)</f>
        <v/>
      </c>
      <c r="K199" s="120">
        <f>Simulações!AN199</f>
        <v>2</v>
      </c>
      <c r="L199" s="120">
        <f>Simulações!AU199</f>
        <v>0</v>
      </c>
      <c r="M199" s="117" t="str">
        <f>IF(Simulações!DA199="","",Simulações!DA199)</f>
        <v/>
      </c>
      <c r="N199" s="117" t="str">
        <f>IF(Simulações!DB199="","",Simulações!DB199)</f>
        <v/>
      </c>
      <c r="O199" s="117">
        <v>1</v>
      </c>
    </row>
    <row r="200" spans="1:15" ht="15.75" hidden="1" customHeight="1" x14ac:dyDescent="0.3">
      <c r="A200" s="127" t="str">
        <f>Simulações!F200</f>
        <v>Rua do Sal, 510</v>
      </c>
      <c r="B200" s="117" t="str">
        <f>Simulações!DL200</f>
        <v>Sim</v>
      </c>
      <c r="C200" s="128">
        <f>Simulações!M200</f>
        <v>50</v>
      </c>
      <c r="D200" s="117" t="str">
        <f>Simulações!I200</f>
        <v>C5</v>
      </c>
      <c r="E200" s="117" t="str">
        <f>Simulações!CJ200</f>
        <v>LEDSTAR</v>
      </c>
      <c r="F200" s="117" t="str">
        <f>Simulações!CK200</f>
        <v xml:space="preserve"> SL VT 9.1 44W</v>
      </c>
      <c r="G200" s="117">
        <f>Simulações!CP200</f>
        <v>44</v>
      </c>
      <c r="H200" s="117" t="str">
        <f>Simulações!CV200</f>
        <v>Curto II</v>
      </c>
      <c r="I200" s="117" t="str">
        <f>IF(Simulações!CW200="","",Simulações!CW200)</f>
        <v/>
      </c>
      <c r="J200" s="117" t="str">
        <f>IF(Simulações!CZ200="","",Simulações!CZ200)</f>
        <v/>
      </c>
      <c r="K200" s="120">
        <f>Simulações!AN200</f>
        <v>2</v>
      </c>
      <c r="L200" s="120">
        <f>Simulações!AU200</f>
        <v>0</v>
      </c>
      <c r="M200" s="117" t="str">
        <f>IF(Simulações!DA200="","",Simulações!DA200)</f>
        <v/>
      </c>
      <c r="N200" s="117" t="str">
        <f>IF(Simulações!DB200="","",Simulações!DB200)</f>
        <v/>
      </c>
      <c r="O200" s="117">
        <v>1</v>
      </c>
    </row>
    <row r="201" spans="1:15" ht="15.75" hidden="1" customHeight="1" x14ac:dyDescent="0.3">
      <c r="A201" s="127" t="str">
        <f>Simulações!F201</f>
        <v>Rua do Sal, 510</v>
      </c>
      <c r="B201" s="117" t="str">
        <f>Simulações!DL201</f>
        <v>Sim</v>
      </c>
      <c r="C201" s="128">
        <f>Simulações!M201</f>
        <v>50</v>
      </c>
      <c r="D201" s="117" t="str">
        <f>Simulações!I201</f>
        <v>C5</v>
      </c>
      <c r="E201" s="117" t="str">
        <f>Simulações!CJ201</f>
        <v>SX LIGHTING</v>
      </c>
      <c r="F201" s="117" t="str">
        <f>Simulações!CK201</f>
        <v>SX-INEVO040HF</v>
      </c>
      <c r="G201" s="117">
        <f>Simulações!CP201</f>
        <v>39</v>
      </c>
      <c r="H201" s="117" t="str">
        <f>Simulações!CV201</f>
        <v>Curto II</v>
      </c>
      <c r="I201" s="117" t="str">
        <f>IF(Simulações!CW201="","",Simulações!CW201)</f>
        <v/>
      </c>
      <c r="J201" s="117" t="str">
        <f>IF(Simulações!CZ201="","",Simulações!CZ201)</f>
        <v/>
      </c>
      <c r="K201" s="120">
        <f>Simulações!AN201</f>
        <v>2</v>
      </c>
      <c r="L201" s="120">
        <f>Simulações!AU201</f>
        <v>0</v>
      </c>
      <c r="M201" s="117" t="str">
        <f>IF(Simulações!DA201="","",Simulações!DA201)</f>
        <v/>
      </c>
      <c r="N201" s="117" t="str">
        <f>IF(Simulações!DB201="","",Simulações!DB201)</f>
        <v/>
      </c>
      <c r="O201" s="117">
        <v>1</v>
      </c>
    </row>
    <row r="202" spans="1:15" ht="15.75" hidden="1" customHeight="1" x14ac:dyDescent="0.3">
      <c r="A202" s="127" t="str">
        <f>Simulações!F202</f>
        <v>Rua do Sal, 510</v>
      </c>
      <c r="B202" s="117" t="str">
        <f>Simulações!DL202</f>
        <v>Sim</v>
      </c>
      <c r="C202" s="128">
        <f>Simulações!M202</f>
        <v>50</v>
      </c>
      <c r="D202" s="117" t="str">
        <f>Simulações!I202</f>
        <v>C5</v>
      </c>
      <c r="E202" s="117" t="str">
        <f>Simulações!CJ202</f>
        <v>TECNOWATT</v>
      </c>
      <c r="F202" s="117" t="str">
        <f>Simulações!CK202</f>
        <v xml:space="preserve">SIGSAGPTLRRSSNDL_40W_50IBBRS
</v>
      </c>
      <c r="G202" s="117">
        <f>Simulações!CP202</f>
        <v>40</v>
      </c>
      <c r="H202" s="117" t="str">
        <f>Simulações!CV202</f>
        <v>Curto II</v>
      </c>
      <c r="I202" s="117" t="str">
        <f>IF(Simulações!CW202="","",Simulações!CW202)</f>
        <v/>
      </c>
      <c r="J202" s="117" t="str">
        <f>IF(Simulações!CZ202="","",Simulações!CZ202)</f>
        <v/>
      </c>
      <c r="K202" s="120">
        <f>Simulações!AN202</f>
        <v>2</v>
      </c>
      <c r="L202" s="120">
        <f>Simulações!AU202</f>
        <v>0</v>
      </c>
      <c r="M202" s="117" t="str">
        <f>IF(Simulações!DA202="","",Simulações!DA202)</f>
        <v/>
      </c>
      <c r="N202" s="117" t="str">
        <f>IF(Simulações!DB202="","",Simulações!DB202)</f>
        <v/>
      </c>
      <c r="O202" s="117">
        <v>1</v>
      </c>
    </row>
    <row r="203" spans="1:15" ht="15.75" hidden="1" customHeight="1" x14ac:dyDescent="0.3">
      <c r="A203" s="127" t="str">
        <f>Simulações!F203</f>
        <v>Rua Antonio Jose da Costa, 1734</v>
      </c>
      <c r="B203" s="117" t="str">
        <f>Simulações!DL203</f>
        <v>Sim</v>
      </c>
      <c r="C203" s="128">
        <f>Simulações!M203</f>
        <v>50</v>
      </c>
      <c r="D203" s="117" t="str">
        <f>Simulações!I203</f>
        <v>C4</v>
      </c>
      <c r="E203" s="117" t="str">
        <f>Simulações!CJ203</f>
        <v>LEDSTAR</v>
      </c>
      <c r="F203" s="117" t="str">
        <f>Simulações!CK203</f>
        <v xml:space="preserve"> SL VT 9.1 52W</v>
      </c>
      <c r="G203" s="117">
        <f>Simulações!CP203</f>
        <v>52</v>
      </c>
      <c r="H203" s="117" t="str">
        <f>Simulações!CV203</f>
        <v>Médio I</v>
      </c>
      <c r="I203" s="117" t="str">
        <f>IF(Simulações!CW203="","",Simulações!CW203)</f>
        <v/>
      </c>
      <c r="J203" s="117" t="str">
        <f>IF(Simulações!CZ203="","",Simulações!CZ203)</f>
        <v/>
      </c>
      <c r="K203" s="120">
        <f>Simulações!AN203</f>
        <v>2</v>
      </c>
      <c r="L203" s="120">
        <f>Simulações!AU203</f>
        <v>0</v>
      </c>
      <c r="M203" s="117" t="str">
        <f>IF(Simulações!DA203="","",Simulações!DA203)</f>
        <v/>
      </c>
      <c r="N203" s="117" t="str">
        <f>IF(Simulações!DB203="","",Simulações!DB203)</f>
        <v/>
      </c>
      <c r="O203" s="117">
        <v>1</v>
      </c>
    </row>
    <row r="204" spans="1:15" ht="15.75" hidden="1" customHeight="1" x14ac:dyDescent="0.3">
      <c r="A204" s="127" t="str">
        <f>Simulações!F204</f>
        <v>Rua Antonio Jose da Costa, 1734</v>
      </c>
      <c r="B204" s="117" t="str">
        <f>Simulações!DL204</f>
        <v>Sim</v>
      </c>
      <c r="C204" s="128">
        <f>Simulações!M204</f>
        <v>50</v>
      </c>
      <c r="D204" s="117" t="str">
        <f>Simulações!I204</f>
        <v>C4</v>
      </c>
      <c r="E204" s="117" t="str">
        <f>Simulações!CJ204</f>
        <v>SX LIGHTING</v>
      </c>
      <c r="F204" s="117" t="str">
        <f>Simulações!CK204</f>
        <v>SX-INEVO050HF</v>
      </c>
      <c r="G204" s="117">
        <f>Simulações!CP204</f>
        <v>50</v>
      </c>
      <c r="H204" s="117" t="str">
        <f>Simulações!CV204</f>
        <v>Médio I</v>
      </c>
      <c r="I204" s="117" t="str">
        <f>IF(Simulações!CW204="","",Simulações!CW204)</f>
        <v/>
      </c>
      <c r="J204" s="117" t="str">
        <f>IF(Simulações!CZ204="","",Simulações!CZ204)</f>
        <v/>
      </c>
      <c r="K204" s="120">
        <f>Simulações!AN204</f>
        <v>2</v>
      </c>
      <c r="L204" s="120">
        <f>Simulações!AU204</f>
        <v>0</v>
      </c>
      <c r="M204" s="117" t="str">
        <f>IF(Simulações!DA204="","",Simulações!DA204)</f>
        <v/>
      </c>
      <c r="N204" s="117" t="str">
        <f>IF(Simulações!DB204="","",Simulações!DB204)</f>
        <v/>
      </c>
      <c r="O204" s="117">
        <v>1</v>
      </c>
    </row>
    <row r="205" spans="1:15" ht="15.75" hidden="1" customHeight="1" x14ac:dyDescent="0.3">
      <c r="A205" s="127" t="str">
        <f>Simulações!F205</f>
        <v>Rua Antonio Jose da Costa, 1734</v>
      </c>
      <c r="B205" s="117" t="str">
        <f>Simulações!DL205</f>
        <v>Sim</v>
      </c>
      <c r="C205" s="128">
        <f>Simulações!M205</f>
        <v>50</v>
      </c>
      <c r="D205" s="117" t="str">
        <f>Simulações!I205</f>
        <v>C4</v>
      </c>
      <c r="E205" s="117" t="str">
        <f>Simulações!CJ205</f>
        <v>TECNOWATT</v>
      </c>
      <c r="F205" s="117" t="str">
        <f>Simulações!CK205</f>
        <v xml:space="preserve">SIGSAGPTLRRSSNDL_40W_50IBBRS
</v>
      </c>
      <c r="G205" s="117">
        <f>Simulações!CP205</f>
        <v>40</v>
      </c>
      <c r="H205" s="117" t="str">
        <f>Simulações!CV205</f>
        <v>Médio I</v>
      </c>
      <c r="I205" s="117" t="str">
        <f>IF(Simulações!CW205="","",Simulações!CW205)</f>
        <v/>
      </c>
      <c r="J205" s="117" t="str">
        <f>IF(Simulações!CZ205="","",Simulações!CZ205)</f>
        <v/>
      </c>
      <c r="K205" s="120">
        <f>Simulações!AN205</f>
        <v>2</v>
      </c>
      <c r="L205" s="120">
        <f>Simulações!AU205</f>
        <v>0</v>
      </c>
      <c r="M205" s="117" t="str">
        <f>IF(Simulações!DA205="","",Simulações!DA205)</f>
        <v/>
      </c>
      <c r="N205" s="117" t="str">
        <f>IF(Simulações!DB205="","",Simulações!DB205)</f>
        <v/>
      </c>
      <c r="O205" s="117">
        <v>1</v>
      </c>
    </row>
    <row r="206" spans="1:15" ht="15.75" hidden="1" customHeight="1" x14ac:dyDescent="0.3">
      <c r="A206" s="127" t="str">
        <f>Simulações!F206</f>
        <v>Rua Marcilio Dias, 568</v>
      </c>
      <c r="B206" s="117" t="str">
        <f>Simulações!DL206</f>
        <v>Sim</v>
      </c>
      <c r="C206" s="128">
        <f>Simulações!M206</f>
        <v>100</v>
      </c>
      <c r="D206" s="117" t="str">
        <f>Simulações!I206</f>
        <v>C5</v>
      </c>
      <c r="E206" s="117" t="str">
        <f>Simulações!CJ206</f>
        <v>LEDSTAR</v>
      </c>
      <c r="F206" s="117" t="str">
        <f>Simulações!CK206</f>
        <v xml:space="preserve"> SL VT 9.1 28W</v>
      </c>
      <c r="G206" s="117">
        <f>Simulações!CP206</f>
        <v>28</v>
      </c>
      <c r="H206" s="117" t="str">
        <f>Simulações!CV206</f>
        <v>Curto II</v>
      </c>
      <c r="I206" s="117" t="str">
        <f>IF(Simulações!CW206="","",Simulações!CW206)</f>
        <v/>
      </c>
      <c r="J206" s="117" t="str">
        <f>IF(Simulações!CZ206="","",Simulações!CZ206)</f>
        <v/>
      </c>
      <c r="K206" s="120">
        <f>Simulações!AN206</f>
        <v>2</v>
      </c>
      <c r="L206" s="120">
        <f>Simulações!AU206</f>
        <v>0</v>
      </c>
      <c r="M206" s="117" t="str">
        <f>IF(Simulações!DA206="","",Simulações!DA206)</f>
        <v/>
      </c>
      <c r="N206" s="117" t="str">
        <f>IF(Simulações!DB206="","",Simulações!DB206)</f>
        <v/>
      </c>
      <c r="O206" s="117">
        <v>1</v>
      </c>
    </row>
    <row r="207" spans="1:15" ht="15.75" hidden="1" customHeight="1" x14ac:dyDescent="0.3">
      <c r="A207" s="127" t="str">
        <f>Simulações!F207</f>
        <v>Rua Marcilio Dias, 568</v>
      </c>
      <c r="B207" s="117" t="str">
        <f>Simulações!DL207</f>
        <v>Sim</v>
      </c>
      <c r="C207" s="128">
        <f>Simulações!M207</f>
        <v>100</v>
      </c>
      <c r="D207" s="117" t="str">
        <f>Simulações!I207</f>
        <v>C5</v>
      </c>
      <c r="E207" s="117" t="str">
        <f>Simulações!CJ207</f>
        <v>SX LIGHTING</v>
      </c>
      <c r="F207" s="117" t="str">
        <f>Simulações!CK207</f>
        <v>SX-INEVO030HF</v>
      </c>
      <c r="G207" s="117">
        <f>Simulações!CP207</f>
        <v>31</v>
      </c>
      <c r="H207" s="117" t="str">
        <f>Simulações!CV207</f>
        <v>Curto II</v>
      </c>
      <c r="I207" s="117" t="str">
        <f>IF(Simulações!CW207="","",Simulações!CW207)</f>
        <v/>
      </c>
      <c r="J207" s="117" t="str">
        <f>IF(Simulações!CZ207="","",Simulações!CZ207)</f>
        <v/>
      </c>
      <c r="K207" s="120">
        <f>Simulações!AN207</f>
        <v>2</v>
      </c>
      <c r="L207" s="120">
        <f>Simulações!AU207</f>
        <v>0</v>
      </c>
      <c r="M207" s="117" t="str">
        <f>IF(Simulações!DA207="","",Simulações!DA207)</f>
        <v/>
      </c>
      <c r="N207" s="117" t="str">
        <f>IF(Simulações!DB207="","",Simulações!DB207)</f>
        <v/>
      </c>
      <c r="O207" s="117">
        <v>1</v>
      </c>
    </row>
    <row r="208" spans="1:15" ht="15.75" hidden="1" customHeight="1" x14ac:dyDescent="0.3">
      <c r="A208" s="127" t="str">
        <f>Simulações!F208</f>
        <v>Rua Marcilio Dias, 568</v>
      </c>
      <c r="B208" s="117" t="str">
        <f>Simulações!DL208</f>
        <v>Sim</v>
      </c>
      <c r="C208" s="128">
        <f>Simulações!M208</f>
        <v>100</v>
      </c>
      <c r="D208" s="117" t="str">
        <f>Simulações!I208</f>
        <v>C5</v>
      </c>
      <c r="E208" s="117" t="str">
        <f>Simulações!CJ208</f>
        <v>TECNOWATT</v>
      </c>
      <c r="F208" s="117" t="str">
        <f>Simulações!CK208</f>
        <v xml:space="preserve">SIGSAGPTLRRSSNDL_30W_38IBBRS
</v>
      </c>
      <c r="G208" s="117">
        <f>Simulações!CP208</f>
        <v>30</v>
      </c>
      <c r="H208" s="117" t="str">
        <f>Simulações!CV208</f>
        <v>Curto II</v>
      </c>
      <c r="I208" s="117" t="str">
        <f>IF(Simulações!CW208="","",Simulações!CW208)</f>
        <v/>
      </c>
      <c r="J208" s="117" t="str">
        <f>IF(Simulações!CZ208="","",Simulações!CZ208)</f>
        <v/>
      </c>
      <c r="K208" s="120">
        <f>Simulações!AN208</f>
        <v>2</v>
      </c>
      <c r="L208" s="120">
        <f>Simulações!AU208</f>
        <v>0</v>
      </c>
      <c r="M208" s="117" t="str">
        <f>IF(Simulações!DA208="","",Simulações!DA208)</f>
        <v/>
      </c>
      <c r="N208" s="117" t="str">
        <f>IF(Simulações!DB208="","",Simulações!DB208)</f>
        <v/>
      </c>
      <c r="O208" s="117">
        <v>1</v>
      </c>
    </row>
    <row r="209" spans="1:15" ht="15.75" hidden="1" customHeight="1" x14ac:dyDescent="0.3">
      <c r="A209" s="127" t="str">
        <f>Simulações!F209</f>
        <v>Rua Antonio Jose de Oliveira, 653</v>
      </c>
      <c r="B209" s="117" t="str">
        <f>Simulações!DL209</f>
        <v>Sim</v>
      </c>
      <c r="C209" s="128">
        <f>Simulações!M209</f>
        <v>150</v>
      </c>
      <c r="D209" s="117" t="str">
        <f>Simulações!I209</f>
        <v>C5</v>
      </c>
      <c r="E209" s="117" t="str">
        <f>Simulações!CJ209</f>
        <v>LEDSTAR</v>
      </c>
      <c r="F209" s="117" t="str">
        <f>Simulações!CK209</f>
        <v xml:space="preserve"> SL VT 9.1 28W</v>
      </c>
      <c r="G209" s="117">
        <f>Simulações!CP209</f>
        <v>28</v>
      </c>
      <c r="H209" s="117" t="str">
        <f>Simulações!CV209</f>
        <v>Curto II</v>
      </c>
      <c r="I209" s="117" t="str">
        <f>IF(Simulações!CW209="","",Simulações!CW209)</f>
        <v/>
      </c>
      <c r="J209" s="117" t="str">
        <f>IF(Simulações!CZ209="","",Simulações!CZ209)</f>
        <v/>
      </c>
      <c r="K209" s="120">
        <f>Simulações!AN209</f>
        <v>2</v>
      </c>
      <c r="L209" s="120">
        <f>Simulações!AU209</f>
        <v>0</v>
      </c>
      <c r="M209" s="117" t="str">
        <f>IF(Simulações!DA209="","",Simulações!DA209)</f>
        <v/>
      </c>
      <c r="N209" s="117" t="str">
        <f>IF(Simulações!DB209="","",Simulações!DB209)</f>
        <v/>
      </c>
      <c r="O209" s="117">
        <v>1</v>
      </c>
    </row>
    <row r="210" spans="1:15" ht="15.75" hidden="1" customHeight="1" x14ac:dyDescent="0.3">
      <c r="A210" s="127" t="str">
        <f>Simulações!F210</f>
        <v>Rua Antonio Jose de Oliveira, 653</v>
      </c>
      <c r="B210" s="117" t="str">
        <f>Simulações!DL210</f>
        <v>Sim</v>
      </c>
      <c r="C210" s="128">
        <f>Simulações!M210</f>
        <v>150</v>
      </c>
      <c r="D210" s="117" t="str">
        <f>Simulações!I210</f>
        <v>C5</v>
      </c>
      <c r="E210" s="117" t="str">
        <f>Simulações!CJ210</f>
        <v>SX LIGHTING</v>
      </c>
      <c r="F210" s="117" t="str">
        <f>Simulações!CK210</f>
        <v>SX-INEVO030HF</v>
      </c>
      <c r="G210" s="117">
        <f>Simulações!CP210</f>
        <v>31</v>
      </c>
      <c r="H210" s="117" t="str">
        <f>Simulações!CV210</f>
        <v>Curto II</v>
      </c>
      <c r="I210" s="117" t="str">
        <f>IF(Simulações!CW210="","",Simulações!CW210)</f>
        <v/>
      </c>
      <c r="J210" s="117" t="str">
        <f>IF(Simulações!CZ210="","",Simulações!CZ210)</f>
        <v/>
      </c>
      <c r="K210" s="120">
        <f>Simulações!AN210</f>
        <v>2</v>
      </c>
      <c r="L210" s="120">
        <f>Simulações!AU210</f>
        <v>0</v>
      </c>
      <c r="M210" s="117" t="str">
        <f>IF(Simulações!DA210="","",Simulações!DA210)</f>
        <v/>
      </c>
      <c r="N210" s="117" t="str">
        <f>IF(Simulações!DB210="","",Simulações!DB210)</f>
        <v/>
      </c>
      <c r="O210" s="117">
        <v>1</v>
      </c>
    </row>
    <row r="211" spans="1:15" ht="15.75" hidden="1" customHeight="1" x14ac:dyDescent="0.3">
      <c r="A211" s="127" t="str">
        <f>Simulações!F211</f>
        <v>Rua Antonio Jose de Oliveira, 653</v>
      </c>
      <c r="B211" s="117" t="str">
        <f>Simulações!DL211</f>
        <v>Sim</v>
      </c>
      <c r="C211" s="128">
        <f>Simulações!M211</f>
        <v>150</v>
      </c>
      <c r="D211" s="117" t="str">
        <f>Simulações!I211</f>
        <v>C5</v>
      </c>
      <c r="E211" s="117" t="str">
        <f>Simulações!CJ211</f>
        <v>TECNOWATT</v>
      </c>
      <c r="F211" s="117" t="str">
        <f>Simulações!CK211</f>
        <v xml:space="preserve">SIGSAGPTLRRSSNDL_30W_38IBBRS
</v>
      </c>
      <c r="G211" s="117">
        <f>Simulações!CP211</f>
        <v>30</v>
      </c>
      <c r="H211" s="117" t="str">
        <f>Simulações!CV211</f>
        <v>Curto II</v>
      </c>
      <c r="I211" s="117" t="str">
        <f>IF(Simulações!CW211="","",Simulações!CW211)</f>
        <v/>
      </c>
      <c r="J211" s="117" t="str">
        <f>IF(Simulações!CZ211="","",Simulações!CZ211)</f>
        <v/>
      </c>
      <c r="K211" s="120">
        <f>Simulações!AN211</f>
        <v>2</v>
      </c>
      <c r="L211" s="120">
        <f>Simulações!AU211</f>
        <v>0</v>
      </c>
      <c r="M211" s="117" t="str">
        <f>IF(Simulações!DA211="","",Simulações!DA211)</f>
        <v/>
      </c>
      <c r="N211" s="117" t="str">
        <f>IF(Simulações!DB211="","",Simulações!DB211)</f>
        <v/>
      </c>
      <c r="O211" s="117">
        <v>1</v>
      </c>
    </row>
    <row r="212" spans="1:15" ht="15.75" hidden="1" customHeight="1" x14ac:dyDescent="0.3">
      <c r="A212" s="127" t="str">
        <f>Simulações!F212</f>
        <v>Rua Vergueiro, 112</v>
      </c>
      <c r="B212" s="117" t="str">
        <f>Simulações!DL212</f>
        <v>Sim</v>
      </c>
      <c r="C212" s="128">
        <f>Simulações!M212</f>
        <v>50</v>
      </c>
      <c r="D212" s="117" t="str">
        <f>Simulações!I212</f>
        <v>C5</v>
      </c>
      <c r="E212" s="117" t="str">
        <f>Simulações!CJ212</f>
        <v>LEDSTAR</v>
      </c>
      <c r="F212" s="117" t="str">
        <f>Simulações!CK212</f>
        <v xml:space="preserve"> SL VT 9.1 35W</v>
      </c>
      <c r="G212" s="117">
        <f>Simulações!CP212</f>
        <v>35</v>
      </c>
      <c r="H212" s="117" t="str">
        <f>Simulações!CV212</f>
        <v>Médio I</v>
      </c>
      <c r="I212" s="117" t="str">
        <f>IF(Simulações!CW212="","",Simulações!CW212)</f>
        <v/>
      </c>
      <c r="J212" s="117" t="str">
        <f>IF(Simulações!CZ212="","",Simulações!CZ212)</f>
        <v/>
      </c>
      <c r="K212" s="120">
        <f>Simulações!AN212</f>
        <v>2</v>
      </c>
      <c r="L212" s="120">
        <f>Simulações!AU212</f>
        <v>0</v>
      </c>
      <c r="M212" s="117" t="str">
        <f>IF(Simulações!DA212="","",Simulações!DA212)</f>
        <v/>
      </c>
      <c r="N212" s="117" t="str">
        <f>IF(Simulações!DB212="","",Simulações!DB212)</f>
        <v/>
      </c>
      <c r="O212" s="117">
        <v>1</v>
      </c>
    </row>
    <row r="213" spans="1:15" ht="15.75" hidden="1" customHeight="1" x14ac:dyDescent="0.3">
      <c r="A213" s="127" t="str">
        <f>Simulações!F213</f>
        <v>Rua Vergueiro, 112</v>
      </c>
      <c r="B213" s="117" t="str">
        <f>Simulações!DL213</f>
        <v>Sim</v>
      </c>
      <c r="C213" s="128">
        <f>Simulações!M213</f>
        <v>50</v>
      </c>
      <c r="D213" s="117" t="str">
        <f>Simulações!I213</f>
        <v>C5</v>
      </c>
      <c r="E213" s="117" t="str">
        <f>Simulações!CJ213</f>
        <v>SX LIGHTING</v>
      </c>
      <c r="F213" s="117" t="str">
        <f>Simulações!CK213</f>
        <v>SX-INEVO030HF</v>
      </c>
      <c r="G213" s="117">
        <f>Simulações!CP213</f>
        <v>31</v>
      </c>
      <c r="H213" s="117" t="str">
        <f>Simulações!CV213</f>
        <v>Médio I</v>
      </c>
      <c r="I213" s="117" t="str">
        <f>IF(Simulações!CW213="","",Simulações!CW213)</f>
        <v/>
      </c>
      <c r="J213" s="117" t="str">
        <f>IF(Simulações!CZ213="","",Simulações!CZ213)</f>
        <v/>
      </c>
      <c r="K213" s="120">
        <f>Simulações!AN213</f>
        <v>2</v>
      </c>
      <c r="L213" s="120">
        <f>Simulações!AU213</f>
        <v>0</v>
      </c>
      <c r="M213" s="117" t="str">
        <f>IF(Simulações!DA213="","",Simulações!DA213)</f>
        <v/>
      </c>
      <c r="N213" s="117" t="str">
        <f>IF(Simulações!DB213="","",Simulações!DB213)</f>
        <v/>
      </c>
      <c r="O213" s="117">
        <v>1</v>
      </c>
    </row>
    <row r="214" spans="1:15" ht="15.75" hidden="1" customHeight="1" x14ac:dyDescent="0.3">
      <c r="A214" s="127" t="str">
        <f>Simulações!F214</f>
        <v>Rua Vergueiro, 112</v>
      </c>
      <c r="B214" s="117" t="str">
        <f>Simulações!DL214</f>
        <v>Sim</v>
      </c>
      <c r="C214" s="128">
        <f>Simulações!M214</f>
        <v>50</v>
      </c>
      <c r="D214" s="117" t="str">
        <f>Simulações!I214</f>
        <v>C5</v>
      </c>
      <c r="E214" s="117" t="str">
        <f>Simulações!CJ214</f>
        <v>TECNOWATT</v>
      </c>
      <c r="F214" s="117" t="str">
        <f>Simulações!CK214</f>
        <v xml:space="preserve">SIGSAGPTLRRSSNDL_30W_38IBBRS
</v>
      </c>
      <c r="G214" s="117">
        <f>Simulações!CP214</f>
        <v>30</v>
      </c>
      <c r="H214" s="117" t="str">
        <f>Simulações!CV214</f>
        <v>Médio I</v>
      </c>
      <c r="I214" s="117" t="str">
        <f>IF(Simulações!CW214="","",Simulações!CW214)</f>
        <v/>
      </c>
      <c r="J214" s="117" t="str">
        <f>IF(Simulações!CZ214="","",Simulações!CZ214)</f>
        <v/>
      </c>
      <c r="K214" s="120">
        <f>Simulações!AN214</f>
        <v>2</v>
      </c>
      <c r="L214" s="120">
        <f>Simulações!AU214</f>
        <v>0</v>
      </c>
      <c r="M214" s="117" t="str">
        <f>IF(Simulações!DA214="","",Simulações!DA214)</f>
        <v/>
      </c>
      <c r="N214" s="117" t="str">
        <f>IF(Simulações!DB214="","",Simulações!DB214)</f>
        <v/>
      </c>
      <c r="O214" s="117">
        <v>1</v>
      </c>
    </row>
    <row r="215" spans="1:15" ht="15.75" hidden="1" customHeight="1" x14ac:dyDescent="0.3">
      <c r="A215" s="127" t="str">
        <f>Simulações!F215</f>
        <v>Rua Cristovao Colombo, 276</v>
      </c>
      <c r="B215" s="117" t="str">
        <f>Simulações!DL215</f>
        <v>Sim</v>
      </c>
      <c r="C215" s="128">
        <f>Simulações!M215</f>
        <v>100</v>
      </c>
      <c r="D215" s="117" t="str">
        <f>Simulações!I215</f>
        <v>C5</v>
      </c>
      <c r="E215" s="117" t="str">
        <f>Simulações!CJ215</f>
        <v>LEDSTAR</v>
      </c>
      <c r="F215" s="117" t="str">
        <f>Simulações!CK215</f>
        <v xml:space="preserve"> SL VT 9.1 35W</v>
      </c>
      <c r="G215" s="117">
        <f>Simulações!CP215</f>
        <v>35</v>
      </c>
      <c r="H215" s="117" t="str">
        <f>Simulações!CV215</f>
        <v>Curto II</v>
      </c>
      <c r="I215" s="117" t="str">
        <f>IF(Simulações!CW215="","",Simulações!CW215)</f>
        <v/>
      </c>
      <c r="J215" s="117" t="str">
        <f>IF(Simulações!CZ215="","",Simulações!CZ215)</f>
        <v/>
      </c>
      <c r="K215" s="120">
        <f>Simulações!AN215</f>
        <v>2</v>
      </c>
      <c r="L215" s="120">
        <f>Simulações!AU215</f>
        <v>0</v>
      </c>
      <c r="M215" s="117" t="str">
        <f>IF(Simulações!DA215="","",Simulações!DA215)</f>
        <v/>
      </c>
      <c r="N215" s="117" t="str">
        <f>IF(Simulações!DB215="","",Simulações!DB215)</f>
        <v/>
      </c>
      <c r="O215" s="117">
        <v>1</v>
      </c>
    </row>
    <row r="216" spans="1:15" ht="15.75" hidden="1" customHeight="1" x14ac:dyDescent="0.3">
      <c r="A216" s="127" t="str">
        <f>Simulações!F216</f>
        <v>Rua Cristovao Colombo, 276</v>
      </c>
      <c r="B216" s="117" t="str">
        <f>Simulações!DL216</f>
        <v>Sim</v>
      </c>
      <c r="C216" s="128">
        <f>Simulações!M216</f>
        <v>100</v>
      </c>
      <c r="D216" s="117" t="str">
        <f>Simulações!I216</f>
        <v>C5</v>
      </c>
      <c r="E216" s="117" t="str">
        <f>Simulações!CJ216</f>
        <v>SX LIGHTING</v>
      </c>
      <c r="F216" s="117" t="str">
        <f>Simulações!CK216</f>
        <v>SX-INEVO030HF</v>
      </c>
      <c r="G216" s="117">
        <f>Simulações!CP216</f>
        <v>31</v>
      </c>
      <c r="H216" s="117" t="str">
        <f>Simulações!CV216</f>
        <v>Curto II</v>
      </c>
      <c r="I216" s="117" t="str">
        <f>IF(Simulações!CW216="","",Simulações!CW216)</f>
        <v>Médio I</v>
      </c>
      <c r="J216" s="117" t="str">
        <f>IF(Simulações!CZ216="","",Simulações!CZ216)</f>
        <v/>
      </c>
      <c r="K216" s="120">
        <f>Simulações!AN216</f>
        <v>2</v>
      </c>
      <c r="L216" s="120">
        <f>Simulações!AU216</f>
        <v>0</v>
      </c>
      <c r="M216" s="117" t="str">
        <f>IF(Simulações!DA216="","",Simulações!DA216)</f>
        <v/>
      </c>
      <c r="N216" s="117" t="str">
        <f>IF(Simulações!DB216="","",Simulações!DB216)</f>
        <v/>
      </c>
      <c r="O216" s="117">
        <v>1</v>
      </c>
    </row>
    <row r="217" spans="1:15" ht="15.75" hidden="1" customHeight="1" x14ac:dyDescent="0.3">
      <c r="A217" s="127" t="str">
        <f>Simulações!F217</f>
        <v>Rua Cristovao Colombo, 276</v>
      </c>
      <c r="B217" s="117" t="str">
        <f>Simulações!DL217</f>
        <v>Sim</v>
      </c>
      <c r="C217" s="128">
        <f>Simulações!M217</f>
        <v>100</v>
      </c>
      <c r="D217" s="117" t="str">
        <f>Simulações!I217</f>
        <v>C5</v>
      </c>
      <c r="E217" s="117" t="str">
        <f>Simulações!CJ217</f>
        <v>TECNOWATT</v>
      </c>
      <c r="F217" s="117" t="str">
        <f>Simulações!CK217</f>
        <v xml:space="preserve">SIGSAGPTLRRSSNDL_30W_38IBBRS
</v>
      </c>
      <c r="G217" s="117">
        <f>Simulações!CP217</f>
        <v>30</v>
      </c>
      <c r="H217" s="117" t="str">
        <f>Simulações!CV217</f>
        <v>Curto II</v>
      </c>
      <c r="I217" s="117" t="str">
        <f>IF(Simulações!CW217="","",Simulações!CW217)</f>
        <v>Curto I</v>
      </c>
      <c r="J217" s="117" t="str">
        <f>IF(Simulações!CZ217="","",Simulações!CZ217)</f>
        <v/>
      </c>
      <c r="K217" s="120">
        <f>Simulações!AN217</f>
        <v>2</v>
      </c>
      <c r="L217" s="120">
        <f>Simulações!AU217</f>
        <v>0</v>
      </c>
      <c r="M217" s="117" t="str">
        <f>IF(Simulações!DA217="","",Simulações!DA217)</f>
        <v/>
      </c>
      <c r="N217" s="117" t="str">
        <f>IF(Simulações!DB217="","",Simulações!DB217)</f>
        <v/>
      </c>
      <c r="O217" s="117">
        <v>1</v>
      </c>
    </row>
    <row r="218" spans="1:15" ht="15.75" hidden="1" customHeight="1" x14ac:dyDescent="0.3">
      <c r="A218" s="127" t="str">
        <f>Simulações!F218</f>
        <v>Rua Cristovao Colombo, 386</v>
      </c>
      <c r="B218" s="117" t="str">
        <f>Simulações!DL218</f>
        <v>Sim</v>
      </c>
      <c r="C218" s="128">
        <f>Simulações!M218</f>
        <v>100</v>
      </c>
      <c r="D218" s="117" t="str">
        <f>Simulações!I218</f>
        <v>C5</v>
      </c>
      <c r="E218" s="117" t="str">
        <f>Simulações!CJ218</f>
        <v>LEDSTAR</v>
      </c>
      <c r="F218" s="117" t="str">
        <f>Simulações!CK218</f>
        <v xml:space="preserve"> SL VT 9.1 28W</v>
      </c>
      <c r="G218" s="117">
        <f>Simulações!CP218</f>
        <v>28</v>
      </c>
      <c r="H218" s="117" t="str">
        <f>Simulações!CV218</f>
        <v>Curto II</v>
      </c>
      <c r="I218" s="117" t="str">
        <f>IF(Simulações!CW218="","",Simulações!CW218)</f>
        <v/>
      </c>
      <c r="J218" s="117" t="str">
        <f>IF(Simulações!CZ218="","",Simulações!CZ218)</f>
        <v/>
      </c>
      <c r="K218" s="120">
        <f>Simulações!AN218</f>
        <v>2</v>
      </c>
      <c r="L218" s="120">
        <f>Simulações!AU218</f>
        <v>0</v>
      </c>
      <c r="M218" s="117" t="str">
        <f>IF(Simulações!DA218="","",Simulações!DA218)</f>
        <v/>
      </c>
      <c r="N218" s="117" t="str">
        <f>IF(Simulações!DB218="","",Simulações!DB218)</f>
        <v/>
      </c>
      <c r="O218" s="117">
        <v>1</v>
      </c>
    </row>
    <row r="219" spans="1:15" ht="15.75" hidden="1" customHeight="1" x14ac:dyDescent="0.3">
      <c r="A219" s="127" t="str">
        <f>Simulações!F219</f>
        <v>Rua Cristovao Colombo, 386</v>
      </c>
      <c r="B219" s="117" t="str">
        <f>Simulações!DL219</f>
        <v>Sim</v>
      </c>
      <c r="C219" s="128">
        <f>Simulações!M219</f>
        <v>100</v>
      </c>
      <c r="D219" s="117" t="str">
        <f>Simulações!I219</f>
        <v>C5</v>
      </c>
      <c r="E219" s="117" t="str">
        <f>Simulações!CJ219</f>
        <v>SX LIGHTING</v>
      </c>
      <c r="F219" s="117" t="str">
        <f>Simulações!CK219</f>
        <v>SX-INEVO020HF</v>
      </c>
      <c r="G219" s="117">
        <f>Simulações!CP219</f>
        <v>22.5</v>
      </c>
      <c r="H219" s="117" t="str">
        <f>Simulações!CV219</f>
        <v>Curto II</v>
      </c>
      <c r="I219" s="117" t="str">
        <f>IF(Simulações!CW219="","",Simulações!CW219)</f>
        <v/>
      </c>
      <c r="J219" s="117" t="str">
        <f>IF(Simulações!CZ219="","",Simulações!CZ219)</f>
        <v/>
      </c>
      <c r="K219" s="120">
        <f>Simulações!AN219</f>
        <v>2</v>
      </c>
      <c r="L219" s="120">
        <f>Simulações!AU219</f>
        <v>0</v>
      </c>
      <c r="M219" s="117" t="str">
        <f>IF(Simulações!DA219="","",Simulações!DA219)</f>
        <v/>
      </c>
      <c r="N219" s="117" t="str">
        <f>IF(Simulações!DB219="","",Simulações!DB219)</f>
        <v/>
      </c>
      <c r="O219" s="117">
        <v>1</v>
      </c>
    </row>
    <row r="220" spans="1:15" ht="15.75" hidden="1" customHeight="1" x14ac:dyDescent="0.3">
      <c r="A220" s="127" t="str">
        <f>Simulações!F220</f>
        <v>Rua Cristovao Colombo, 386</v>
      </c>
      <c r="B220" s="117" t="str">
        <f>Simulações!DL220</f>
        <v>Sim</v>
      </c>
      <c r="C220" s="128">
        <f>Simulações!M220</f>
        <v>100</v>
      </c>
      <c r="D220" s="117" t="str">
        <f>Simulações!I220</f>
        <v>C5</v>
      </c>
      <c r="E220" s="117" t="str">
        <f>Simulações!CJ220</f>
        <v>TECNOWATT</v>
      </c>
      <c r="F220" s="117" t="str">
        <f>Simulações!CK220</f>
        <v xml:space="preserve">SIGSAGPTLRRSSNDL_30W_38IBBRS
</v>
      </c>
      <c r="G220" s="117">
        <f>Simulações!CP220</f>
        <v>30</v>
      </c>
      <c r="H220" s="117" t="str">
        <f>Simulações!CV220</f>
        <v>Curto II</v>
      </c>
      <c r="I220" s="117" t="str">
        <f>IF(Simulações!CW220="","",Simulações!CW220)</f>
        <v/>
      </c>
      <c r="J220" s="117" t="str">
        <f>IF(Simulações!CZ220="","",Simulações!CZ220)</f>
        <v/>
      </c>
      <c r="K220" s="120">
        <f>Simulações!AN220</f>
        <v>2</v>
      </c>
      <c r="L220" s="120">
        <f>Simulações!AU220</f>
        <v>0</v>
      </c>
      <c r="M220" s="117" t="str">
        <f>IF(Simulações!DA220="","",Simulações!DA220)</f>
        <v/>
      </c>
      <c r="N220" s="117" t="str">
        <f>IF(Simulações!DB220="","",Simulações!DB220)</f>
        <v/>
      </c>
      <c r="O220" s="117">
        <v>1</v>
      </c>
    </row>
    <row r="221" spans="1:15" ht="15.75" hidden="1" customHeight="1" x14ac:dyDescent="0.3">
      <c r="A221" s="127" t="str">
        <f>Simulações!F221</f>
        <v>Rua Estilac Leal II, 680</v>
      </c>
      <c r="B221" s="117" t="str">
        <f>Simulações!DL221</f>
        <v>Sim</v>
      </c>
      <c r="C221" s="128">
        <f>Simulações!M221</f>
        <v>150</v>
      </c>
      <c r="D221" s="117" t="str">
        <f>Simulações!I221</f>
        <v>C5</v>
      </c>
      <c r="E221" s="117" t="str">
        <f>Simulações!CJ221</f>
        <v>LEDSTAR</v>
      </c>
      <c r="F221" s="117" t="str">
        <f>Simulações!CK221</f>
        <v xml:space="preserve"> SL VT 9.1 44W</v>
      </c>
      <c r="G221" s="117">
        <f>Simulações!CP221</f>
        <v>44</v>
      </c>
      <c r="H221" s="117" t="str">
        <f>Simulações!CV221</f>
        <v>Curto II</v>
      </c>
      <c r="I221" s="117" t="str">
        <f>IF(Simulações!CW221="","",Simulações!CW221)</f>
        <v/>
      </c>
      <c r="J221" s="117" t="str">
        <f>IF(Simulações!CZ221="","",Simulações!CZ221)</f>
        <v/>
      </c>
      <c r="K221" s="120">
        <f>Simulações!AN221</f>
        <v>2</v>
      </c>
      <c r="L221" s="120">
        <f>Simulações!AU221</f>
        <v>0</v>
      </c>
      <c r="M221" s="117" t="str">
        <f>IF(Simulações!DA221="","",Simulações!DA221)</f>
        <v/>
      </c>
      <c r="N221" s="117" t="str">
        <f>IF(Simulações!DB221="","",Simulações!DB221)</f>
        <v/>
      </c>
      <c r="O221" s="117">
        <v>1</v>
      </c>
    </row>
    <row r="222" spans="1:15" ht="15.75" hidden="1" customHeight="1" x14ac:dyDescent="0.3">
      <c r="A222" s="127" t="str">
        <f>Simulações!F222</f>
        <v>Rua Estilac Leal II, 680</v>
      </c>
      <c r="B222" s="117" t="str">
        <f>Simulações!DL222</f>
        <v>Sim</v>
      </c>
      <c r="C222" s="128">
        <f>Simulações!M222</f>
        <v>150</v>
      </c>
      <c r="D222" s="117" t="str">
        <f>Simulações!I222</f>
        <v>C5</v>
      </c>
      <c r="E222" s="117" t="str">
        <f>Simulações!CJ222</f>
        <v>SX LIGHTING</v>
      </c>
      <c r="F222" s="117" t="str">
        <f>Simulações!CK222</f>
        <v>SX-INEVO040HF</v>
      </c>
      <c r="G222" s="117">
        <f>Simulações!CP222</f>
        <v>39</v>
      </c>
      <c r="H222" s="117" t="str">
        <f>Simulações!CV222</f>
        <v>Curto II</v>
      </c>
      <c r="I222" s="117" t="str">
        <f>IF(Simulações!CW222="","",Simulações!CW222)</f>
        <v/>
      </c>
      <c r="J222" s="117" t="str">
        <f>IF(Simulações!CZ222="","",Simulações!CZ222)</f>
        <v/>
      </c>
      <c r="K222" s="120">
        <f>Simulações!AN222</f>
        <v>2</v>
      </c>
      <c r="L222" s="120">
        <f>Simulações!AU222</f>
        <v>0</v>
      </c>
      <c r="M222" s="117" t="str">
        <f>IF(Simulações!DA222="","",Simulações!DA222)</f>
        <v/>
      </c>
      <c r="N222" s="117" t="str">
        <f>IF(Simulações!DB222="","",Simulações!DB222)</f>
        <v/>
      </c>
      <c r="O222" s="117">
        <v>1</v>
      </c>
    </row>
    <row r="223" spans="1:15" ht="15.75" hidden="1" customHeight="1" x14ac:dyDescent="0.3">
      <c r="A223" s="127" t="str">
        <f>Simulações!F223</f>
        <v>Rua Estilac Leal II, 680</v>
      </c>
      <c r="B223" s="117" t="str">
        <f>Simulações!DL223</f>
        <v>Sim</v>
      </c>
      <c r="C223" s="128">
        <f>Simulações!M223</f>
        <v>150</v>
      </c>
      <c r="D223" s="117" t="str">
        <f>Simulações!I223</f>
        <v>C5</v>
      </c>
      <c r="E223" s="117" t="str">
        <f>Simulações!CJ223</f>
        <v>TECNOWATT</v>
      </c>
      <c r="F223" s="117" t="str">
        <f>Simulações!CK223</f>
        <v xml:space="preserve">SIGSAGPTLRRSSNDL_40W_50IBBRS
</v>
      </c>
      <c r="G223" s="117">
        <f>Simulações!CP223</f>
        <v>40</v>
      </c>
      <c r="H223" s="117" t="str">
        <f>Simulações!CV223</f>
        <v>Curto II</v>
      </c>
      <c r="I223" s="117" t="str">
        <f>IF(Simulações!CW223="","",Simulações!CW223)</f>
        <v/>
      </c>
      <c r="J223" s="117" t="str">
        <f>IF(Simulações!CZ223="","",Simulações!CZ223)</f>
        <v/>
      </c>
      <c r="K223" s="120">
        <f>Simulações!AN223</f>
        <v>2</v>
      </c>
      <c r="L223" s="120">
        <f>Simulações!AU223</f>
        <v>0</v>
      </c>
      <c r="M223" s="117" t="str">
        <f>IF(Simulações!DA223="","",Simulações!DA223)</f>
        <v/>
      </c>
      <c r="N223" s="117" t="str">
        <f>IF(Simulações!DB223="","",Simulações!DB223)</f>
        <v/>
      </c>
      <c r="O223" s="117">
        <v>1</v>
      </c>
    </row>
    <row r="224" spans="1:15" ht="15.75" hidden="1" customHeight="1" x14ac:dyDescent="0.3">
      <c r="A224" s="127" t="str">
        <f>Simulações!F224</f>
        <v>Rua Mato Grosso, 189</v>
      </c>
      <c r="B224" s="117" t="str">
        <f>Simulações!DL224</f>
        <v>Sim</v>
      </c>
      <c r="C224" s="128">
        <f>Simulações!M224</f>
        <v>100</v>
      </c>
      <c r="D224" s="117" t="str">
        <f>Simulações!I224</f>
        <v>C5</v>
      </c>
      <c r="E224" s="117" t="str">
        <f>Simulações!CJ224</f>
        <v>LEDSTAR</v>
      </c>
      <c r="F224" s="117" t="str">
        <f>Simulações!CK224</f>
        <v xml:space="preserve"> SL VT 9.1 28W</v>
      </c>
      <c r="G224" s="117">
        <f>Simulações!CP224</f>
        <v>28</v>
      </c>
      <c r="H224" s="117" t="str">
        <f>Simulações!CV224</f>
        <v>Curto II</v>
      </c>
      <c r="I224" s="117" t="str">
        <f>IF(Simulações!CW224="","",Simulações!CW224)</f>
        <v/>
      </c>
      <c r="J224" s="117" t="str">
        <f>IF(Simulações!CZ224="","",Simulações!CZ224)</f>
        <v/>
      </c>
      <c r="K224" s="120">
        <f>Simulações!AN224</f>
        <v>2</v>
      </c>
      <c r="L224" s="120">
        <f>Simulações!AU224</f>
        <v>0</v>
      </c>
      <c r="M224" s="117" t="str">
        <f>IF(Simulações!DA224="","",Simulações!DA224)</f>
        <v/>
      </c>
      <c r="N224" s="117" t="str">
        <f>IF(Simulações!DB224="","",Simulações!DB224)</f>
        <v/>
      </c>
      <c r="O224" s="117">
        <v>1</v>
      </c>
    </row>
    <row r="225" spans="1:15" ht="15.75" hidden="1" customHeight="1" x14ac:dyDescent="0.3">
      <c r="A225" s="127" t="str">
        <f>Simulações!F225</f>
        <v>Rua Mato Grosso, 189</v>
      </c>
      <c r="B225" s="117" t="str">
        <f>Simulações!DL225</f>
        <v>Sim</v>
      </c>
      <c r="C225" s="128">
        <f>Simulações!M225</f>
        <v>100</v>
      </c>
      <c r="D225" s="117" t="str">
        <f>Simulações!I225</f>
        <v>C5</v>
      </c>
      <c r="E225" s="117" t="str">
        <f>Simulações!CJ225</f>
        <v>SX LIGHTING</v>
      </c>
      <c r="F225" s="117" t="str">
        <f>Simulações!CK225</f>
        <v>SX-INEVO030HF</v>
      </c>
      <c r="G225" s="117">
        <f>Simulações!CP225</f>
        <v>31</v>
      </c>
      <c r="H225" s="117" t="str">
        <f>Simulações!CV225</f>
        <v>Curto II</v>
      </c>
      <c r="I225" s="117" t="str">
        <f>IF(Simulações!CW225="","",Simulações!CW225)</f>
        <v/>
      </c>
      <c r="J225" s="117" t="str">
        <f>IF(Simulações!CZ225="","",Simulações!CZ225)</f>
        <v/>
      </c>
      <c r="K225" s="120">
        <f>Simulações!AN225</f>
        <v>2</v>
      </c>
      <c r="L225" s="120">
        <f>Simulações!AU225</f>
        <v>0</v>
      </c>
      <c r="M225" s="117" t="str">
        <f>IF(Simulações!DA225="","",Simulações!DA225)</f>
        <v/>
      </c>
      <c r="N225" s="117" t="str">
        <f>IF(Simulações!DB225="","",Simulações!DB225)</f>
        <v/>
      </c>
      <c r="O225" s="117">
        <v>1</v>
      </c>
    </row>
    <row r="226" spans="1:15" ht="15.75" hidden="1" customHeight="1" x14ac:dyDescent="0.3">
      <c r="A226" s="127" t="str">
        <f>Simulações!F226</f>
        <v>Rua Mato Grosso, 189</v>
      </c>
      <c r="B226" s="117" t="str">
        <f>Simulações!DL226</f>
        <v>Sim</v>
      </c>
      <c r="C226" s="128">
        <f>Simulações!M226</f>
        <v>100</v>
      </c>
      <c r="D226" s="117" t="str">
        <f>Simulações!I226</f>
        <v>C5</v>
      </c>
      <c r="E226" s="117" t="str">
        <f>Simulações!CJ226</f>
        <v>TECNOWATT</v>
      </c>
      <c r="F226" s="117" t="str">
        <f>Simulações!CK226</f>
        <v xml:space="preserve">SIGSAGPTLRRSSNDL_30W_38IBBRS
</v>
      </c>
      <c r="G226" s="117">
        <f>Simulações!CP226</f>
        <v>30</v>
      </c>
      <c r="H226" s="117" t="str">
        <f>Simulações!CV226</f>
        <v>Curto II</v>
      </c>
      <c r="I226" s="117" t="str">
        <f>IF(Simulações!CW226="","",Simulações!CW226)</f>
        <v/>
      </c>
      <c r="J226" s="117" t="str">
        <f>IF(Simulações!CZ226="","",Simulações!CZ226)</f>
        <v/>
      </c>
      <c r="K226" s="120">
        <f>Simulações!AN226</f>
        <v>2</v>
      </c>
      <c r="L226" s="120">
        <f>Simulações!AU226</f>
        <v>0</v>
      </c>
      <c r="M226" s="117" t="str">
        <f>IF(Simulações!DA226="","",Simulações!DA226)</f>
        <v/>
      </c>
      <c r="N226" s="117" t="str">
        <f>IF(Simulações!DB226="","",Simulações!DB226)</f>
        <v/>
      </c>
      <c r="O226" s="117">
        <v>1</v>
      </c>
    </row>
    <row r="227" spans="1:15" ht="15.75" hidden="1" customHeight="1" x14ac:dyDescent="0.3">
      <c r="A227" s="127" t="str">
        <f>Simulações!F227</f>
        <v>Avenida Beira-Mar, 1518</v>
      </c>
      <c r="B227" s="117" t="str">
        <f>Simulações!DL227</f>
        <v>Sim</v>
      </c>
      <c r="C227" s="128">
        <f>Simulações!M227</f>
        <v>150</v>
      </c>
      <c r="D227" s="117" t="str">
        <f>Simulações!I227</f>
        <v>C1</v>
      </c>
      <c r="E227" s="117" t="str">
        <f>Simulações!CJ227</f>
        <v>LEDSTAR</v>
      </c>
      <c r="F227" s="117" t="str">
        <f>Simulações!CK227</f>
        <v xml:space="preserve"> SL VT 9.1 170W</v>
      </c>
      <c r="G227" s="117">
        <f>Simulações!CP227</f>
        <v>170</v>
      </c>
      <c r="H227" s="117" t="str">
        <f>Simulações!CV227</f>
        <v>Curto II</v>
      </c>
      <c r="I227" s="117" t="str">
        <f>IF(Simulações!CW227="","",Simulações!CW227)</f>
        <v/>
      </c>
      <c r="J227" s="117" t="str">
        <f>IF(Simulações!CZ227="","",Simulações!CZ227)</f>
        <v/>
      </c>
      <c r="K227" s="120">
        <f>Simulações!AN227</f>
        <v>2</v>
      </c>
      <c r="L227" s="120">
        <f>Simulações!AU227</f>
        <v>0</v>
      </c>
      <c r="M227" s="117" t="str">
        <f>IF(Simulações!DA227="","",Simulações!DA227)</f>
        <v/>
      </c>
      <c r="N227" s="117" t="str">
        <f>IF(Simulações!DB227="","",Simulações!DB227)</f>
        <v/>
      </c>
      <c r="O227" s="117">
        <v>1</v>
      </c>
    </row>
    <row r="228" spans="1:15" ht="15.75" hidden="1" customHeight="1" x14ac:dyDescent="0.3">
      <c r="A228" s="127" t="str">
        <f>Simulações!F228</f>
        <v>Avenida Beira-Mar, 1518</v>
      </c>
      <c r="B228" s="117" t="str">
        <f>Simulações!DL228</f>
        <v>Sim</v>
      </c>
      <c r="C228" s="128">
        <f>Simulações!M228</f>
        <v>150</v>
      </c>
      <c r="D228" s="117" t="str">
        <f>Simulações!I228</f>
        <v>C1</v>
      </c>
      <c r="E228" s="117" t="str">
        <f>Simulações!CJ228</f>
        <v>SX LIGHTING</v>
      </c>
      <c r="F228" s="117" t="str">
        <f>Simulações!CK228</f>
        <v>SX-INLPP150HF</v>
      </c>
      <c r="G228" s="117">
        <f>Simulações!CP228</f>
        <v>137</v>
      </c>
      <c r="H228" s="117" t="str">
        <f>Simulações!CV228</f>
        <v>Curto II</v>
      </c>
      <c r="I228" s="117" t="str">
        <f>IF(Simulações!CW228="","",Simulações!CW228)</f>
        <v>Médio I</v>
      </c>
      <c r="J228" s="117" t="str">
        <f>IF(Simulações!CZ228="","",Simulações!CZ228)</f>
        <v/>
      </c>
      <c r="K228" s="120">
        <f>Simulações!AN228</f>
        <v>2</v>
      </c>
      <c r="L228" s="120">
        <f>Simulações!AU228</f>
        <v>0</v>
      </c>
      <c r="M228" s="117" t="str">
        <f>IF(Simulações!DA228="","",Simulações!DA228)</f>
        <v/>
      </c>
      <c r="N228" s="117" t="str">
        <f>IF(Simulações!DB228="","",Simulações!DB228)</f>
        <v/>
      </c>
      <c r="O228" s="117">
        <v>1</v>
      </c>
    </row>
    <row r="229" spans="1:15" ht="15.75" hidden="1" customHeight="1" x14ac:dyDescent="0.3">
      <c r="A229" s="127" t="str">
        <f>Simulações!F229</f>
        <v>Avenida Beira-Mar, 1518</v>
      </c>
      <c r="B229" s="117" t="str">
        <f>Simulações!DL229</f>
        <v>Sim</v>
      </c>
      <c r="C229" s="128">
        <f>Simulações!M229</f>
        <v>150</v>
      </c>
      <c r="D229" s="117" t="str">
        <f>Simulações!I229</f>
        <v>C1</v>
      </c>
      <c r="E229" s="117" t="str">
        <f>Simulações!CJ229</f>
        <v>TECNOWATT</v>
      </c>
      <c r="F229" s="117" t="str">
        <f>Simulações!CK229</f>
        <v xml:space="preserve">SIGSAGPTLRRSSNDL100W125IBBRS
</v>
      </c>
      <c r="G229" s="117">
        <f>Simulações!CP229</f>
        <v>100</v>
      </c>
      <c r="H229" s="117" t="str">
        <f>Simulações!CV229</f>
        <v>Curto II</v>
      </c>
      <c r="I229" s="117" t="str">
        <f>IF(Simulações!CW229="","",Simulações!CW229)</f>
        <v>Médio I</v>
      </c>
      <c r="J229" s="117" t="str">
        <f>IF(Simulações!CZ229="","",Simulações!CZ229)</f>
        <v>ABS-L2</v>
      </c>
      <c r="K229" s="120">
        <f>Simulações!AN229</f>
        <v>2</v>
      </c>
      <c r="L229" s="120">
        <f>Simulações!AU229</f>
        <v>0</v>
      </c>
      <c r="M229" s="117" t="str">
        <f>IF(Simulações!DA229="","",Simulações!DA229)</f>
        <v/>
      </c>
      <c r="N229" s="117">
        <f>IF(Simulações!DB229="","",Simulações!DB229)</f>
        <v>2</v>
      </c>
      <c r="O229" s="117">
        <v>1</v>
      </c>
    </row>
    <row r="230" spans="1:15" ht="15.75" hidden="1" customHeight="1" x14ac:dyDescent="0.3">
      <c r="A230" s="127" t="str">
        <f>Simulações!F230</f>
        <v>Rua Espirito Santo, 227</v>
      </c>
      <c r="B230" s="117" t="str">
        <f>Simulações!DL230</f>
        <v>Sim</v>
      </c>
      <c r="C230" s="128">
        <f>Simulações!M230</f>
        <v>100</v>
      </c>
      <c r="D230" s="117" t="str">
        <f>Simulações!I230</f>
        <v>C5</v>
      </c>
      <c r="E230" s="117" t="str">
        <f>Simulações!CJ230</f>
        <v>LEDSTAR</v>
      </c>
      <c r="F230" s="117" t="str">
        <f>Simulações!CK230</f>
        <v xml:space="preserve"> SL VT 9.1 35W</v>
      </c>
      <c r="G230" s="117">
        <f>Simulações!CP230</f>
        <v>35</v>
      </c>
      <c r="H230" s="117" t="str">
        <f>Simulações!CV230</f>
        <v>Curto II</v>
      </c>
      <c r="I230" s="117" t="str">
        <f>IF(Simulações!CW230="","",Simulações!CW230)</f>
        <v/>
      </c>
      <c r="J230" s="117" t="str">
        <f>IF(Simulações!CZ230="","",Simulações!CZ230)</f>
        <v/>
      </c>
      <c r="K230" s="120">
        <f>Simulações!AN230</f>
        <v>2</v>
      </c>
      <c r="L230" s="120">
        <f>Simulações!AU230</f>
        <v>0</v>
      </c>
      <c r="M230" s="117" t="str">
        <f>IF(Simulações!DA230="","",Simulações!DA230)</f>
        <v/>
      </c>
      <c r="N230" s="117" t="str">
        <f>IF(Simulações!DB230="","",Simulações!DB230)</f>
        <v/>
      </c>
      <c r="O230" s="117">
        <v>1</v>
      </c>
    </row>
    <row r="231" spans="1:15" ht="15.75" hidden="1" customHeight="1" x14ac:dyDescent="0.3">
      <c r="A231" s="127" t="str">
        <f>Simulações!F231</f>
        <v>Rua Espirito Santo, 227</v>
      </c>
      <c r="B231" s="117" t="str">
        <f>Simulações!DL231</f>
        <v>Sim</v>
      </c>
      <c r="C231" s="128">
        <f>Simulações!M231</f>
        <v>100</v>
      </c>
      <c r="D231" s="117" t="str">
        <f>Simulações!I231</f>
        <v>C5</v>
      </c>
      <c r="E231" s="117" t="str">
        <f>Simulações!CJ231</f>
        <v>SX LIGHTING</v>
      </c>
      <c r="F231" s="117" t="str">
        <f>Simulações!CK231</f>
        <v>SX-INEVO030HF</v>
      </c>
      <c r="G231" s="117">
        <f>Simulações!CP231</f>
        <v>31</v>
      </c>
      <c r="H231" s="117" t="str">
        <f>Simulações!CV231</f>
        <v>Curto II</v>
      </c>
      <c r="I231" s="117" t="str">
        <f>IF(Simulações!CW231="","",Simulações!CW231)</f>
        <v/>
      </c>
      <c r="J231" s="117" t="str">
        <f>IF(Simulações!CZ231="","",Simulações!CZ231)</f>
        <v/>
      </c>
      <c r="K231" s="120">
        <f>Simulações!AN231</f>
        <v>2</v>
      </c>
      <c r="L231" s="120">
        <f>Simulações!AU231</f>
        <v>0</v>
      </c>
      <c r="M231" s="117" t="str">
        <f>IF(Simulações!DA231="","",Simulações!DA231)</f>
        <v/>
      </c>
      <c r="N231" s="117" t="str">
        <f>IF(Simulações!DB231="","",Simulações!DB231)</f>
        <v/>
      </c>
      <c r="O231" s="117">
        <v>1</v>
      </c>
    </row>
    <row r="232" spans="1:15" ht="15.75" hidden="1" customHeight="1" x14ac:dyDescent="0.3">
      <c r="A232" s="127" t="str">
        <f>Simulações!F232</f>
        <v>Rua Espirito Santo, 227</v>
      </c>
      <c r="B232" s="117" t="str">
        <f>Simulações!DL232</f>
        <v>Sim</v>
      </c>
      <c r="C232" s="128">
        <f>Simulações!M232</f>
        <v>100</v>
      </c>
      <c r="D232" s="117" t="str">
        <f>Simulações!I232</f>
        <v>C5</v>
      </c>
      <c r="E232" s="117" t="str">
        <f>Simulações!CJ232</f>
        <v>TECNOWATT</v>
      </c>
      <c r="F232" s="117" t="str">
        <f>Simulações!CK232</f>
        <v xml:space="preserve">SIGSAGPTLRRSSNDL_30W_38IBBRS
</v>
      </c>
      <c r="G232" s="117">
        <f>Simulações!CP232</f>
        <v>30</v>
      </c>
      <c r="H232" s="117" t="str">
        <f>Simulações!CV232</f>
        <v>Curto II</v>
      </c>
      <c r="I232" s="117" t="str">
        <f>IF(Simulações!CW232="","",Simulações!CW232)</f>
        <v/>
      </c>
      <c r="J232" s="117" t="str">
        <f>IF(Simulações!CZ232="","",Simulações!CZ232)</f>
        <v/>
      </c>
      <c r="K232" s="120">
        <f>Simulações!AN232</f>
        <v>2</v>
      </c>
      <c r="L232" s="120">
        <f>Simulações!AU232</f>
        <v>0</v>
      </c>
      <c r="M232" s="117" t="str">
        <f>IF(Simulações!DA232="","",Simulações!DA232)</f>
        <v/>
      </c>
      <c r="N232" s="117" t="str">
        <f>IF(Simulações!DB232="","",Simulações!DB232)</f>
        <v/>
      </c>
      <c r="O232" s="117">
        <v>1</v>
      </c>
    </row>
    <row r="233" spans="1:15" ht="15.75" hidden="1" customHeight="1" x14ac:dyDescent="0.3">
      <c r="A233" s="127" t="str">
        <f>Simulações!F233</f>
        <v>Avenida Perimetral, 590</v>
      </c>
      <c r="B233" s="117" t="str">
        <f>Simulações!DL233</f>
        <v>Sim</v>
      </c>
      <c r="C233" s="128">
        <f>Simulações!M233</f>
        <v>150</v>
      </c>
      <c r="D233" s="117" t="str">
        <f>Simulações!I233</f>
        <v>C2</v>
      </c>
      <c r="E233" s="117" t="str">
        <f>Simulações!CJ233</f>
        <v>LEDSTAR</v>
      </c>
      <c r="F233" s="117" t="str">
        <f>Simulações!CK233</f>
        <v xml:space="preserve"> SL VT 9.1 85W</v>
      </c>
      <c r="G233" s="117">
        <f>Simulações!CP233</f>
        <v>85</v>
      </c>
      <c r="H233" s="117" t="str">
        <f>Simulações!CV233</f>
        <v>Longo I</v>
      </c>
      <c r="I233" s="117" t="str">
        <f>IF(Simulações!CW233="","",Simulações!CW233)</f>
        <v>Longo II</v>
      </c>
      <c r="J233" s="117" t="str">
        <f>IF(Simulações!CZ233="","",Simulações!CZ233)</f>
        <v/>
      </c>
      <c r="K233" s="120">
        <f>Simulações!AN233</f>
        <v>4</v>
      </c>
      <c r="L233" s="120">
        <f>Simulações!AU233</f>
        <v>0</v>
      </c>
      <c r="M233" s="117" t="str">
        <f>IF(Simulações!DA233="","",Simulações!DA233)</f>
        <v/>
      </c>
      <c r="N233" s="117" t="str">
        <f>IF(Simulações!DB233="","",Simulações!DB233)</f>
        <v/>
      </c>
      <c r="O233" s="117">
        <v>1</v>
      </c>
    </row>
    <row r="234" spans="1:15" ht="15.75" hidden="1" customHeight="1" x14ac:dyDescent="0.3">
      <c r="A234" s="127" t="str">
        <f>Simulações!F234</f>
        <v>Avenida Perimetral, 590</v>
      </c>
      <c r="B234" s="117" t="str">
        <f>Simulações!DL234</f>
        <v>Sim</v>
      </c>
      <c r="C234" s="128">
        <f>Simulações!M234</f>
        <v>150</v>
      </c>
      <c r="D234" s="117" t="str">
        <f>Simulações!I234</f>
        <v>C2</v>
      </c>
      <c r="E234" s="117" t="str">
        <f>Simulações!CJ234</f>
        <v>SX LIGHTING</v>
      </c>
      <c r="F234" s="117" t="str">
        <f>Simulações!CK234</f>
        <v>SX-INLPP080HF</v>
      </c>
      <c r="G234" s="117">
        <f>Simulações!CP234</f>
        <v>79</v>
      </c>
      <c r="H234" s="117" t="str">
        <f>Simulações!CV234</f>
        <v>Longo I</v>
      </c>
      <c r="I234" s="117" t="str">
        <f>IF(Simulações!CW234="","",Simulações!CW234)</f>
        <v>Médio II</v>
      </c>
      <c r="J234" s="117" t="str">
        <f>IF(Simulações!CZ234="","",Simulações!CZ234)</f>
        <v/>
      </c>
      <c r="K234" s="120">
        <f>Simulações!AN234</f>
        <v>4</v>
      </c>
      <c r="L234" s="120">
        <f>Simulações!AU234</f>
        <v>0</v>
      </c>
      <c r="M234" s="117" t="str">
        <f>IF(Simulações!DA234="","",Simulações!DA234)</f>
        <v/>
      </c>
      <c r="N234" s="117" t="str">
        <f>IF(Simulações!DB234="","",Simulações!DB234)</f>
        <v/>
      </c>
      <c r="O234" s="117">
        <v>1</v>
      </c>
    </row>
    <row r="235" spans="1:15" ht="15.75" hidden="1" customHeight="1" x14ac:dyDescent="0.3">
      <c r="A235" s="127" t="str">
        <f>Simulações!F235</f>
        <v>Avenida Perimetral, 590</v>
      </c>
      <c r="B235" s="117" t="str">
        <f>Simulações!DL235</f>
        <v>Sim</v>
      </c>
      <c r="C235" s="128">
        <f>Simulações!M235</f>
        <v>150</v>
      </c>
      <c r="D235" s="117" t="str">
        <f>Simulações!I235</f>
        <v>C2</v>
      </c>
      <c r="E235" s="117" t="str">
        <f>Simulações!CJ235</f>
        <v>TECNOWATT</v>
      </c>
      <c r="F235" s="117" t="str">
        <f>Simulações!CK235</f>
        <v xml:space="preserve">SIGMAGPTLRRSMNDL_80W_56IBBR
</v>
      </c>
      <c r="G235" s="117">
        <f>Simulações!CP235</f>
        <v>80</v>
      </c>
      <c r="H235" s="117" t="str">
        <f>Simulações!CV235</f>
        <v>Longo I</v>
      </c>
      <c r="I235" s="117" t="str">
        <f>IF(Simulações!CW235="","",Simulações!CW235)</f>
        <v>Longo I</v>
      </c>
      <c r="J235" s="117" t="str">
        <f>IF(Simulações!CZ235="","",Simulações!CZ235)</f>
        <v/>
      </c>
      <c r="K235" s="120">
        <f>Simulações!AN235</f>
        <v>4</v>
      </c>
      <c r="L235" s="120">
        <f>Simulações!AU235</f>
        <v>0</v>
      </c>
      <c r="M235" s="117" t="str">
        <f>IF(Simulações!DA235="","",Simulações!DA235)</f>
        <v/>
      </c>
      <c r="N235" s="117" t="str">
        <f>IF(Simulações!DB235="","",Simulações!DB235)</f>
        <v/>
      </c>
      <c r="O235" s="117">
        <v>1</v>
      </c>
    </row>
    <row r="236" spans="1:15" ht="15.75" hidden="1" customHeight="1" x14ac:dyDescent="0.3">
      <c r="A236" s="127" t="str">
        <f>Simulações!F236</f>
        <v>Rua Rio Grande do Sul, 691</v>
      </c>
      <c r="B236" s="117" t="str">
        <f>Simulações!DL236</f>
        <v>Sim</v>
      </c>
      <c r="C236" s="128">
        <f>Simulações!M236</f>
        <v>100</v>
      </c>
      <c r="D236" s="117" t="str">
        <f>Simulações!I236</f>
        <v>C4</v>
      </c>
      <c r="E236" s="117" t="str">
        <f>Simulações!CJ236</f>
        <v>LEDSTAR</v>
      </c>
      <c r="F236" s="117" t="str">
        <f>Simulações!CK236</f>
        <v xml:space="preserve"> SL VT 9.1 35W</v>
      </c>
      <c r="G236" s="117">
        <f>Simulações!CP236</f>
        <v>35</v>
      </c>
      <c r="H236" s="117" t="str">
        <f>Simulações!CV236</f>
        <v>Curto II</v>
      </c>
      <c r="I236" s="117" t="str">
        <f>IF(Simulações!CW236="","",Simulações!CW236)</f>
        <v/>
      </c>
      <c r="J236" s="117" t="str">
        <f>IF(Simulações!CZ236="","",Simulações!CZ236)</f>
        <v/>
      </c>
      <c r="K236" s="120">
        <f>Simulações!AN236</f>
        <v>2</v>
      </c>
      <c r="L236" s="120">
        <f>Simulações!AU236</f>
        <v>0</v>
      </c>
      <c r="M236" s="117" t="str">
        <f>IF(Simulações!DA236="","",Simulações!DA236)</f>
        <v/>
      </c>
      <c r="N236" s="117" t="str">
        <f>IF(Simulações!DB236="","",Simulações!DB236)</f>
        <v/>
      </c>
      <c r="O236" s="117">
        <v>1</v>
      </c>
    </row>
    <row r="237" spans="1:15" ht="15.75" hidden="1" customHeight="1" x14ac:dyDescent="0.3">
      <c r="A237" s="127" t="str">
        <f>Simulações!F237</f>
        <v>Rua Rio Grande do Sul, 691</v>
      </c>
      <c r="B237" s="117" t="str">
        <f>Simulações!DL237</f>
        <v>Sim</v>
      </c>
      <c r="C237" s="128">
        <f>Simulações!M237</f>
        <v>100</v>
      </c>
      <c r="D237" s="117" t="str">
        <f>Simulações!I237</f>
        <v>C4</v>
      </c>
      <c r="E237" s="117" t="str">
        <f>Simulações!CJ237</f>
        <v>SX LIGHTING</v>
      </c>
      <c r="F237" s="117" t="str">
        <f>Simulações!CK237</f>
        <v>SX-INEVO040HF</v>
      </c>
      <c r="G237" s="117">
        <f>Simulações!CP237</f>
        <v>39</v>
      </c>
      <c r="H237" s="117" t="str">
        <f>Simulações!CV237</f>
        <v>Curto II</v>
      </c>
      <c r="I237" s="117" t="str">
        <f>IF(Simulações!CW237="","",Simulações!CW237)</f>
        <v/>
      </c>
      <c r="J237" s="117" t="str">
        <f>IF(Simulações!CZ237="","",Simulações!CZ237)</f>
        <v/>
      </c>
      <c r="K237" s="120">
        <f>Simulações!AN237</f>
        <v>2</v>
      </c>
      <c r="L237" s="120">
        <f>Simulações!AU237</f>
        <v>0</v>
      </c>
      <c r="M237" s="117" t="str">
        <f>IF(Simulações!DA237="","",Simulações!DA237)</f>
        <v/>
      </c>
      <c r="N237" s="117" t="str">
        <f>IF(Simulações!DB237="","",Simulações!DB237)</f>
        <v/>
      </c>
      <c r="O237" s="117">
        <v>1</v>
      </c>
    </row>
    <row r="238" spans="1:15" ht="15.75" hidden="1" customHeight="1" x14ac:dyDescent="0.3">
      <c r="A238" s="127" t="str">
        <f>Simulações!F238</f>
        <v>Rua Rio Grande do Sul, 691</v>
      </c>
      <c r="B238" s="117" t="str">
        <f>Simulações!DL238</f>
        <v>Sim</v>
      </c>
      <c r="C238" s="128">
        <f>Simulações!M238</f>
        <v>100</v>
      </c>
      <c r="D238" s="117" t="str">
        <f>Simulações!I238</f>
        <v>C4</v>
      </c>
      <c r="E238" s="117" t="str">
        <f>Simulações!CJ238</f>
        <v>TECNOWATT</v>
      </c>
      <c r="F238" s="117" t="str">
        <f>Simulações!CK238</f>
        <v xml:space="preserve">SIGSAGPTLRRSSNDL_40W_50IBBRS
</v>
      </c>
      <c r="G238" s="117">
        <f>Simulações!CP238</f>
        <v>40</v>
      </c>
      <c r="H238" s="117" t="str">
        <f>Simulações!CV238</f>
        <v>Curto II</v>
      </c>
      <c r="I238" s="117" t="str">
        <f>IF(Simulações!CW238="","",Simulações!CW238)</f>
        <v/>
      </c>
      <c r="J238" s="117" t="str">
        <f>IF(Simulações!CZ238="","",Simulações!CZ238)</f>
        <v/>
      </c>
      <c r="K238" s="120">
        <f>Simulações!AN238</f>
        <v>2</v>
      </c>
      <c r="L238" s="120">
        <f>Simulações!AU238</f>
        <v>0</v>
      </c>
      <c r="M238" s="117" t="str">
        <f>IF(Simulações!DA238="","",Simulações!DA238)</f>
        <v/>
      </c>
      <c r="N238" s="117" t="str">
        <f>IF(Simulações!DB238="","",Simulações!DB238)</f>
        <v/>
      </c>
      <c r="O238" s="117">
        <v>1</v>
      </c>
    </row>
    <row r="239" spans="1:15" ht="15.75" hidden="1" customHeight="1" x14ac:dyDescent="0.3">
      <c r="A239" s="127" t="str">
        <f>Simulações!F239</f>
        <v>Rua Fernando de Noronha, 560</v>
      </c>
      <c r="B239" s="117" t="str">
        <f>Simulações!DL239</f>
        <v>Sim</v>
      </c>
      <c r="C239" s="128">
        <f>Simulações!M239</f>
        <v>100</v>
      </c>
      <c r="D239" s="117" t="str">
        <f>Simulações!I239</f>
        <v>C5</v>
      </c>
      <c r="E239" s="117" t="str">
        <f>Simulações!CJ239</f>
        <v>LEDSTAR</v>
      </c>
      <c r="F239" s="117" t="str">
        <f>Simulações!CK239</f>
        <v xml:space="preserve"> SL VT 9.1 44W</v>
      </c>
      <c r="G239" s="117">
        <f>Simulações!CP239</f>
        <v>44</v>
      </c>
      <c r="H239" s="117" t="str">
        <f>Simulações!CV239</f>
        <v>Curto II</v>
      </c>
      <c r="I239" s="117" t="str">
        <f>IF(Simulações!CW239="","",Simulações!CW239)</f>
        <v/>
      </c>
      <c r="J239" s="117" t="str">
        <f>IF(Simulações!CZ239="","",Simulações!CZ239)</f>
        <v/>
      </c>
      <c r="K239" s="120">
        <f>Simulações!AN239</f>
        <v>2</v>
      </c>
      <c r="L239" s="120">
        <f>Simulações!AU239</f>
        <v>0</v>
      </c>
      <c r="M239" s="117" t="str">
        <f>IF(Simulações!DA239="","",Simulações!DA239)</f>
        <v/>
      </c>
      <c r="N239" s="117" t="str">
        <f>IF(Simulações!DB239="","",Simulações!DB239)</f>
        <v/>
      </c>
      <c r="O239" s="117">
        <v>1</v>
      </c>
    </row>
    <row r="240" spans="1:15" ht="15.75" hidden="1" customHeight="1" x14ac:dyDescent="0.3">
      <c r="A240" s="127" t="str">
        <f>Simulações!F240</f>
        <v>Rua Fernando de Noronha, 560</v>
      </c>
      <c r="B240" s="117" t="str">
        <f>Simulações!DL240</f>
        <v>Sim</v>
      </c>
      <c r="C240" s="128">
        <f>Simulações!M240</f>
        <v>100</v>
      </c>
      <c r="D240" s="117" t="str">
        <f>Simulações!I240</f>
        <v>C5</v>
      </c>
      <c r="E240" s="117" t="str">
        <f>Simulações!CJ240</f>
        <v>SX LIGHTING</v>
      </c>
      <c r="F240" s="117" t="str">
        <f>Simulações!CK240</f>
        <v>SX-INEVO040HF</v>
      </c>
      <c r="G240" s="117">
        <f>Simulações!CP240</f>
        <v>39</v>
      </c>
      <c r="H240" s="117" t="str">
        <f>Simulações!CV240</f>
        <v>Curto II</v>
      </c>
      <c r="I240" s="117" t="str">
        <f>IF(Simulações!CW240="","",Simulações!CW240)</f>
        <v/>
      </c>
      <c r="J240" s="117" t="str">
        <f>IF(Simulações!CZ240="","",Simulações!CZ240)</f>
        <v/>
      </c>
      <c r="K240" s="120">
        <f>Simulações!AN240</f>
        <v>2</v>
      </c>
      <c r="L240" s="120">
        <f>Simulações!AU240</f>
        <v>0</v>
      </c>
      <c r="M240" s="117" t="str">
        <f>IF(Simulações!DA240="","",Simulações!DA240)</f>
        <v/>
      </c>
      <c r="N240" s="117" t="str">
        <f>IF(Simulações!DB240="","",Simulações!DB240)</f>
        <v/>
      </c>
      <c r="O240" s="117">
        <v>1</v>
      </c>
    </row>
    <row r="241" spans="1:15" ht="15.75" hidden="1" customHeight="1" x14ac:dyDescent="0.3">
      <c r="A241" s="127" t="str">
        <f>Simulações!F241</f>
        <v>Rua Fernando de Noronha, 560</v>
      </c>
      <c r="B241" s="117" t="str">
        <f>Simulações!DL241</f>
        <v>Sim</v>
      </c>
      <c r="C241" s="128">
        <f>Simulações!M241</f>
        <v>100</v>
      </c>
      <c r="D241" s="117" t="str">
        <f>Simulações!I241</f>
        <v>C5</v>
      </c>
      <c r="E241" s="117" t="str">
        <f>Simulações!CJ241</f>
        <v>TECNOWATT</v>
      </c>
      <c r="F241" s="117" t="str">
        <f>Simulações!CK241</f>
        <v xml:space="preserve">SIGSAGPTLRRSSNDL_40W_50IBBRS
</v>
      </c>
      <c r="G241" s="117">
        <f>Simulações!CP241</f>
        <v>40</v>
      </c>
      <c r="H241" s="117" t="str">
        <f>Simulações!CV241</f>
        <v>Curto II</v>
      </c>
      <c r="I241" s="117" t="str">
        <f>IF(Simulações!CW241="","",Simulações!CW241)</f>
        <v/>
      </c>
      <c r="J241" s="117" t="str">
        <f>IF(Simulações!CZ241="","",Simulações!CZ241)</f>
        <v/>
      </c>
      <c r="K241" s="120">
        <f>Simulações!AN241</f>
        <v>2</v>
      </c>
      <c r="L241" s="120">
        <f>Simulações!AU241</f>
        <v>0</v>
      </c>
      <c r="M241" s="117" t="str">
        <f>IF(Simulações!DA241="","",Simulações!DA241)</f>
        <v/>
      </c>
      <c r="N241" s="117" t="str">
        <f>IF(Simulações!DB241="","",Simulações!DB241)</f>
        <v/>
      </c>
      <c r="O241" s="117">
        <v>1</v>
      </c>
    </row>
    <row r="242" spans="1:15" ht="15.75" hidden="1" customHeight="1" x14ac:dyDescent="0.3">
      <c r="A242" s="127" t="str">
        <f>Simulações!F242</f>
        <v>Rua Rio Grande do Sul, 851</v>
      </c>
      <c r="B242" s="117" t="str">
        <f>Simulações!DL242</f>
        <v>Sim</v>
      </c>
      <c r="C242" s="128">
        <f>Simulações!M242</f>
        <v>100</v>
      </c>
      <c r="D242" s="117" t="str">
        <f>Simulações!I242</f>
        <v>C5</v>
      </c>
      <c r="E242" s="117" t="str">
        <f>Simulações!CJ242</f>
        <v>LEDSTAR</v>
      </c>
      <c r="F242" s="117" t="str">
        <f>Simulações!CK242</f>
        <v xml:space="preserve"> SL VT 9.1 35W</v>
      </c>
      <c r="G242" s="117">
        <f>Simulações!CP242</f>
        <v>35</v>
      </c>
      <c r="H242" s="117" t="str">
        <f>Simulações!CV242</f>
        <v>Curto II</v>
      </c>
      <c r="I242" s="117" t="str">
        <f>IF(Simulações!CW242="","",Simulações!CW242)</f>
        <v/>
      </c>
      <c r="J242" s="117" t="str">
        <f>IF(Simulações!CZ242="","",Simulações!CZ242)</f>
        <v/>
      </c>
      <c r="K242" s="120">
        <f>Simulações!AN242</f>
        <v>2</v>
      </c>
      <c r="L242" s="120">
        <f>Simulações!AU242</f>
        <v>0</v>
      </c>
      <c r="M242" s="117" t="str">
        <f>IF(Simulações!DA242="","",Simulações!DA242)</f>
        <v/>
      </c>
      <c r="N242" s="117" t="str">
        <f>IF(Simulações!DB242="","",Simulações!DB242)</f>
        <v/>
      </c>
      <c r="O242" s="117">
        <v>1</v>
      </c>
    </row>
    <row r="243" spans="1:15" ht="15.75" hidden="1" customHeight="1" x14ac:dyDescent="0.3">
      <c r="A243" s="127" t="str">
        <f>Simulações!F243</f>
        <v>Rua Rio Grande do Sul, 851</v>
      </c>
      <c r="B243" s="117" t="str">
        <f>Simulações!DL243</f>
        <v>Sim</v>
      </c>
      <c r="C243" s="128">
        <f>Simulações!M243</f>
        <v>100</v>
      </c>
      <c r="D243" s="117" t="str">
        <f>Simulações!I243</f>
        <v>C5</v>
      </c>
      <c r="E243" s="117" t="str">
        <f>Simulações!CJ243</f>
        <v>SX LIGHTING</v>
      </c>
      <c r="F243" s="117" t="str">
        <f>Simulações!CK243</f>
        <v>SX-INEVO030HF</v>
      </c>
      <c r="G243" s="117">
        <f>Simulações!CP243</f>
        <v>31</v>
      </c>
      <c r="H243" s="117" t="str">
        <f>Simulações!CV243</f>
        <v>Curto II</v>
      </c>
      <c r="I243" s="117" t="str">
        <f>IF(Simulações!CW243="","",Simulações!CW243)</f>
        <v/>
      </c>
      <c r="J243" s="117" t="str">
        <f>IF(Simulações!CZ243="","",Simulações!CZ243)</f>
        <v/>
      </c>
      <c r="K243" s="120">
        <f>Simulações!AN243</f>
        <v>2</v>
      </c>
      <c r="L243" s="120">
        <f>Simulações!AU243</f>
        <v>0</v>
      </c>
      <c r="M243" s="117" t="str">
        <f>IF(Simulações!DA243="","",Simulações!DA243)</f>
        <v/>
      </c>
      <c r="N243" s="117" t="str">
        <f>IF(Simulações!DB243="","",Simulações!DB243)</f>
        <v/>
      </c>
      <c r="O243" s="117">
        <v>1</v>
      </c>
    </row>
    <row r="244" spans="1:15" ht="15.75" hidden="1" customHeight="1" x14ac:dyDescent="0.3">
      <c r="A244" s="127" t="str">
        <f>Simulações!F244</f>
        <v>Rua Rio Grande do Sul, 851</v>
      </c>
      <c r="B244" s="117" t="str">
        <f>Simulações!DL244</f>
        <v>Sim</v>
      </c>
      <c r="C244" s="128">
        <f>Simulações!M244</f>
        <v>100</v>
      </c>
      <c r="D244" s="117" t="str">
        <f>Simulações!I244</f>
        <v>C5</v>
      </c>
      <c r="E244" s="117" t="str">
        <f>Simulações!CJ244</f>
        <v>TECNOWATT</v>
      </c>
      <c r="F244" s="117" t="str">
        <f>Simulações!CK244</f>
        <v xml:space="preserve">SIGSAGPTLRRSSNDL_30W_38IBBRS
</v>
      </c>
      <c r="G244" s="117">
        <f>Simulações!CP244</f>
        <v>30</v>
      </c>
      <c r="H244" s="117" t="str">
        <f>Simulações!CV244</f>
        <v>Curto II</v>
      </c>
      <c r="I244" s="117" t="str">
        <f>IF(Simulações!CW244="","",Simulações!CW244)</f>
        <v/>
      </c>
      <c r="J244" s="117" t="str">
        <f>IF(Simulações!CZ244="","",Simulações!CZ244)</f>
        <v/>
      </c>
      <c r="K244" s="120">
        <f>Simulações!AN244</f>
        <v>2</v>
      </c>
      <c r="L244" s="120">
        <f>Simulações!AU244</f>
        <v>0</v>
      </c>
      <c r="M244" s="117" t="str">
        <f>IF(Simulações!DA244="","",Simulações!DA244)</f>
        <v/>
      </c>
      <c r="N244" s="117" t="str">
        <f>IF(Simulações!DB244="","",Simulações!DB244)</f>
        <v/>
      </c>
      <c r="O244" s="117">
        <v>1</v>
      </c>
    </row>
    <row r="245" spans="1:15" ht="15.75" hidden="1" customHeight="1" x14ac:dyDescent="0.3">
      <c r="A245" s="127" t="str">
        <f>Simulações!F245</f>
        <v>Rua Pernambuco, 601</v>
      </c>
      <c r="B245" s="117" t="str">
        <f>Simulações!DL245</f>
        <v>Sim</v>
      </c>
      <c r="C245" s="128">
        <f>Simulações!M245</f>
        <v>100</v>
      </c>
      <c r="D245" s="117" t="str">
        <f>Simulações!I245</f>
        <v>C5</v>
      </c>
      <c r="E245" s="117" t="str">
        <f>Simulações!CJ245</f>
        <v>LEDSTAR</v>
      </c>
      <c r="F245" s="117" t="str">
        <f>Simulações!CK245</f>
        <v xml:space="preserve"> SL VT 9.1 35W</v>
      </c>
      <c r="G245" s="117">
        <f>Simulações!CP245</f>
        <v>35</v>
      </c>
      <c r="H245" s="117" t="str">
        <f>Simulações!CV245</f>
        <v>Curto II</v>
      </c>
      <c r="I245" s="117" t="str">
        <f>IF(Simulações!CW245="","",Simulações!CW245)</f>
        <v/>
      </c>
      <c r="J245" s="117" t="str">
        <f>IF(Simulações!CZ245="","",Simulações!CZ245)</f>
        <v/>
      </c>
      <c r="K245" s="120">
        <f>Simulações!AN245</f>
        <v>2</v>
      </c>
      <c r="L245" s="120">
        <f>Simulações!AU245</f>
        <v>0</v>
      </c>
      <c r="M245" s="117" t="str">
        <f>IF(Simulações!DA245="","",Simulações!DA245)</f>
        <v/>
      </c>
      <c r="N245" s="117" t="str">
        <f>IF(Simulações!DB245="","",Simulações!DB245)</f>
        <v/>
      </c>
      <c r="O245" s="117">
        <v>1</v>
      </c>
    </row>
    <row r="246" spans="1:15" ht="15.75" hidden="1" customHeight="1" x14ac:dyDescent="0.3">
      <c r="A246" s="127" t="str">
        <f>Simulações!F246</f>
        <v>Rua Pernambuco, 601</v>
      </c>
      <c r="B246" s="117" t="str">
        <f>Simulações!DL246</f>
        <v>Sim</v>
      </c>
      <c r="C246" s="128">
        <f>Simulações!M246</f>
        <v>100</v>
      </c>
      <c r="D246" s="117" t="str">
        <f>Simulações!I246</f>
        <v>C5</v>
      </c>
      <c r="E246" s="117" t="str">
        <f>Simulações!CJ246</f>
        <v>SX LIGHTING</v>
      </c>
      <c r="F246" s="117" t="str">
        <f>Simulações!CK246</f>
        <v>SX-INEVO030HF</v>
      </c>
      <c r="G246" s="117">
        <f>Simulações!CP246</f>
        <v>31</v>
      </c>
      <c r="H246" s="117" t="str">
        <f>Simulações!CV246</f>
        <v>Curto II</v>
      </c>
      <c r="I246" s="117" t="str">
        <f>IF(Simulações!CW246="","",Simulações!CW246)</f>
        <v/>
      </c>
      <c r="J246" s="117" t="str">
        <f>IF(Simulações!CZ246="","",Simulações!CZ246)</f>
        <v/>
      </c>
      <c r="K246" s="120">
        <f>Simulações!AN246</f>
        <v>2</v>
      </c>
      <c r="L246" s="120">
        <f>Simulações!AU246</f>
        <v>0</v>
      </c>
      <c r="M246" s="117" t="str">
        <f>IF(Simulações!DA246="","",Simulações!DA246)</f>
        <v/>
      </c>
      <c r="N246" s="117" t="str">
        <f>IF(Simulações!DB246="","",Simulações!DB246)</f>
        <v/>
      </c>
      <c r="O246" s="117">
        <v>1</v>
      </c>
    </row>
    <row r="247" spans="1:15" ht="15.75" hidden="1" customHeight="1" x14ac:dyDescent="0.3">
      <c r="A247" s="127" t="str">
        <f>Simulações!F247</f>
        <v>Rua Pernambuco, 601</v>
      </c>
      <c r="B247" s="117" t="str">
        <f>Simulações!DL247</f>
        <v>Sim</v>
      </c>
      <c r="C247" s="128">
        <f>Simulações!M247</f>
        <v>100</v>
      </c>
      <c r="D247" s="117" t="str">
        <f>Simulações!I247</f>
        <v>C5</v>
      </c>
      <c r="E247" s="117" t="str">
        <f>Simulações!CJ247</f>
        <v>TECNOWATT</v>
      </c>
      <c r="F247" s="117" t="str">
        <f>Simulações!CK247</f>
        <v xml:space="preserve">SIGSAGPTLRRSSNDL_30W_38IBBRS
</v>
      </c>
      <c r="G247" s="117">
        <f>Simulações!CP247</f>
        <v>30</v>
      </c>
      <c r="H247" s="117" t="str">
        <f>Simulações!CV247</f>
        <v>Curto II</v>
      </c>
      <c r="I247" s="117" t="str">
        <f>IF(Simulações!CW247="","",Simulações!CW247)</f>
        <v/>
      </c>
      <c r="J247" s="117" t="str">
        <f>IF(Simulações!CZ247="","",Simulações!CZ247)</f>
        <v/>
      </c>
      <c r="K247" s="120">
        <f>Simulações!AN247</f>
        <v>2</v>
      </c>
      <c r="L247" s="120">
        <f>Simulações!AU247</f>
        <v>0</v>
      </c>
      <c r="M247" s="117" t="str">
        <f>IF(Simulações!DA247="","",Simulações!DA247)</f>
        <v/>
      </c>
      <c r="N247" s="117" t="str">
        <f>IF(Simulações!DB247="","",Simulações!DB247)</f>
        <v/>
      </c>
      <c r="O247" s="117">
        <v>1</v>
      </c>
    </row>
    <row r="248" spans="1:15" ht="15.75" hidden="1" customHeight="1" x14ac:dyDescent="0.3">
      <c r="A248" s="127" t="str">
        <f>Simulações!F248</f>
        <v>Avenida Minas Gerais, 224</v>
      </c>
      <c r="B248" s="117" t="str">
        <f>Simulações!DL248</f>
        <v>Sim</v>
      </c>
      <c r="C248" s="128">
        <f>Simulações!M248</f>
        <v>250</v>
      </c>
      <c r="D248" s="117" t="str">
        <f>Simulações!I248</f>
        <v>C2</v>
      </c>
      <c r="E248" s="117" t="str">
        <f>Simulações!CJ248</f>
        <v>LEDSTAR</v>
      </c>
      <c r="F248" s="117" t="str">
        <f>Simulações!CK248</f>
        <v xml:space="preserve"> SL VT 9.1 65W</v>
      </c>
      <c r="G248" s="117">
        <f>Simulações!CP248</f>
        <v>65</v>
      </c>
      <c r="H248" s="117" t="str">
        <f>Simulações!CV248</f>
        <v>Curto I</v>
      </c>
      <c r="I248" s="117" t="str">
        <f>IF(Simulações!CW248="","",Simulações!CW248)</f>
        <v/>
      </c>
      <c r="J248" s="117" t="str">
        <f>IF(Simulações!CZ248="","",Simulações!CZ248)</f>
        <v/>
      </c>
      <c r="K248" s="120">
        <f>Simulações!AN248</f>
        <v>8</v>
      </c>
      <c r="L248" s="120">
        <f>Simulações!AU248</f>
        <v>0</v>
      </c>
      <c r="M248" s="117" t="str">
        <f>IF(Simulações!DA248="","",Simulações!DA248)</f>
        <v/>
      </c>
      <c r="N248" s="117" t="str">
        <f>IF(Simulações!DB248="","",Simulações!DB248)</f>
        <v/>
      </c>
      <c r="O248" s="117">
        <v>1</v>
      </c>
    </row>
    <row r="249" spans="1:15" ht="15.75" hidden="1" customHeight="1" x14ac:dyDescent="0.3">
      <c r="A249" s="127" t="str">
        <f>Simulações!F249</f>
        <v>Avenida Minas Gerais, 224</v>
      </c>
      <c r="B249" s="117" t="str">
        <f>Simulações!DL249</f>
        <v>Sim</v>
      </c>
      <c r="C249" s="128">
        <f>Simulações!M249</f>
        <v>250</v>
      </c>
      <c r="D249" s="117" t="str">
        <f>Simulações!I249</f>
        <v>C2</v>
      </c>
      <c r="E249" s="117" t="str">
        <f>Simulações!CJ249</f>
        <v>SX LIGHTING</v>
      </c>
      <c r="F249" s="117" t="str">
        <f>Simulações!CK249</f>
        <v>SX-INLPP070HF</v>
      </c>
      <c r="G249" s="117">
        <f>Simulações!CP249</f>
        <v>70</v>
      </c>
      <c r="H249" s="117" t="str">
        <f>Simulações!CV249</f>
        <v>Curto I</v>
      </c>
      <c r="I249" s="117" t="str">
        <f>IF(Simulações!CW249="","",Simulações!CW249)</f>
        <v/>
      </c>
      <c r="J249" s="117" t="str">
        <f>IF(Simulações!CZ249="","",Simulações!CZ249)</f>
        <v/>
      </c>
      <c r="K249" s="120">
        <f>Simulações!AN249</f>
        <v>8</v>
      </c>
      <c r="L249" s="120">
        <f>Simulações!AU249</f>
        <v>0</v>
      </c>
      <c r="M249" s="117" t="str">
        <f>IF(Simulações!DA249="","",Simulações!DA249)</f>
        <v/>
      </c>
      <c r="N249" s="117" t="str">
        <f>IF(Simulações!DB249="","",Simulações!DB249)</f>
        <v/>
      </c>
      <c r="O249" s="117">
        <v>1</v>
      </c>
    </row>
    <row r="250" spans="1:15" ht="15.75" hidden="1" customHeight="1" x14ac:dyDescent="0.3">
      <c r="A250" s="127" t="str">
        <f>Simulações!F250</f>
        <v>Avenida Minas Gerais, 224</v>
      </c>
      <c r="B250" s="117" t="str">
        <f>Simulações!DL250</f>
        <v>Sim</v>
      </c>
      <c r="C250" s="128">
        <f>Simulações!M250</f>
        <v>250</v>
      </c>
      <c r="D250" s="117" t="str">
        <f>Simulações!I250</f>
        <v>C2</v>
      </c>
      <c r="E250" s="117" t="str">
        <f>Simulações!CJ250</f>
        <v>TECNOWATT</v>
      </c>
      <c r="F250" s="117" t="str">
        <f>Simulações!CK250</f>
        <v xml:space="preserve">SIGSAGPTLRRSSNDL_68W_83IBBRS
</v>
      </c>
      <c r="G250" s="117">
        <f>Simulações!CP250</f>
        <v>68</v>
      </c>
      <c r="H250" s="117" t="str">
        <f>Simulações!CV250</f>
        <v>Curto I</v>
      </c>
      <c r="I250" s="117" t="str">
        <f>IF(Simulações!CW250="","",Simulações!CW250)</f>
        <v/>
      </c>
      <c r="J250" s="117" t="str">
        <f>IF(Simulações!CZ250="","",Simulações!CZ250)</f>
        <v/>
      </c>
      <c r="K250" s="120">
        <f>Simulações!AN250</f>
        <v>8</v>
      </c>
      <c r="L250" s="120">
        <f>Simulações!AU250</f>
        <v>0</v>
      </c>
      <c r="M250" s="117" t="str">
        <f>IF(Simulações!DA250="","",Simulações!DA250)</f>
        <v/>
      </c>
      <c r="N250" s="117" t="str">
        <f>IF(Simulações!DB250="","",Simulações!DB250)</f>
        <v/>
      </c>
      <c r="O250" s="117">
        <v>1</v>
      </c>
    </row>
    <row r="251" spans="1:15" ht="15.75" hidden="1" customHeight="1" x14ac:dyDescent="0.3">
      <c r="A251" s="127" t="str">
        <f>Simulações!F251</f>
        <v>Rua Roma, 151</v>
      </c>
      <c r="B251" s="117" t="str">
        <f>Simulações!DL251</f>
        <v>Sim</v>
      </c>
      <c r="C251" s="128">
        <f>Simulações!M251</f>
        <v>100</v>
      </c>
      <c r="D251" s="117" t="str">
        <f>Simulações!I251</f>
        <v>C5</v>
      </c>
      <c r="E251" s="117" t="str">
        <f>Simulações!CJ251</f>
        <v>LEDSTAR</v>
      </c>
      <c r="F251" s="117" t="str">
        <f>Simulações!CK251</f>
        <v xml:space="preserve"> SL VT 9.1 35W</v>
      </c>
      <c r="G251" s="117">
        <f>Simulações!CP251</f>
        <v>35</v>
      </c>
      <c r="H251" s="117" t="str">
        <f>Simulações!CV251</f>
        <v>Curto II</v>
      </c>
      <c r="I251" s="117" t="str">
        <f>IF(Simulações!CW251="","",Simulações!CW251)</f>
        <v/>
      </c>
      <c r="J251" s="117" t="str">
        <f>IF(Simulações!CZ251="","",Simulações!CZ251)</f>
        <v/>
      </c>
      <c r="K251" s="120">
        <f>Simulações!AN251</f>
        <v>2</v>
      </c>
      <c r="L251" s="120">
        <f>Simulações!AU251</f>
        <v>0</v>
      </c>
      <c r="M251" s="117" t="str">
        <f>IF(Simulações!DA251="","",Simulações!DA251)</f>
        <v/>
      </c>
      <c r="N251" s="117" t="str">
        <f>IF(Simulações!DB251="","",Simulações!DB251)</f>
        <v/>
      </c>
      <c r="O251" s="117">
        <v>1</v>
      </c>
    </row>
    <row r="252" spans="1:15" ht="15.75" hidden="1" customHeight="1" x14ac:dyDescent="0.3">
      <c r="A252" s="127" t="str">
        <f>Simulações!F252</f>
        <v>Rua Roma, 151</v>
      </c>
      <c r="B252" s="117" t="str">
        <f>Simulações!DL252</f>
        <v>Sim</v>
      </c>
      <c r="C252" s="128">
        <f>Simulações!M252</f>
        <v>100</v>
      </c>
      <c r="D252" s="117" t="str">
        <f>Simulações!I252</f>
        <v>C5</v>
      </c>
      <c r="E252" s="117" t="str">
        <f>Simulações!CJ252</f>
        <v>SX LIGHTING</v>
      </c>
      <c r="F252" s="117" t="str">
        <f>Simulações!CK252</f>
        <v>SX-INEVO030HF</v>
      </c>
      <c r="G252" s="117">
        <f>Simulações!CP252</f>
        <v>31</v>
      </c>
      <c r="H252" s="117" t="str">
        <f>Simulações!CV252</f>
        <v>Curto II</v>
      </c>
      <c r="I252" s="117" t="str">
        <f>IF(Simulações!CW252="","",Simulações!CW252)</f>
        <v/>
      </c>
      <c r="J252" s="117" t="str">
        <f>IF(Simulações!CZ252="","",Simulações!CZ252)</f>
        <v/>
      </c>
      <c r="K252" s="120">
        <f>Simulações!AN252</f>
        <v>2</v>
      </c>
      <c r="L252" s="120">
        <f>Simulações!AU252</f>
        <v>0</v>
      </c>
      <c r="M252" s="117" t="str">
        <f>IF(Simulações!DA252="","",Simulações!DA252)</f>
        <v/>
      </c>
      <c r="N252" s="117" t="str">
        <f>IF(Simulações!DB252="","",Simulações!DB252)</f>
        <v/>
      </c>
      <c r="O252" s="117">
        <v>1</v>
      </c>
    </row>
    <row r="253" spans="1:15" ht="15.75" hidden="1" customHeight="1" x14ac:dyDescent="0.3">
      <c r="A253" s="127" t="str">
        <f>Simulações!F253</f>
        <v>Rua Roma, 151</v>
      </c>
      <c r="B253" s="117" t="str">
        <f>Simulações!DL253</f>
        <v>Sim</v>
      </c>
      <c r="C253" s="128">
        <f>Simulações!M253</f>
        <v>100</v>
      </c>
      <c r="D253" s="117" t="str">
        <f>Simulações!I253</f>
        <v>C5</v>
      </c>
      <c r="E253" s="117" t="str">
        <f>Simulações!CJ253</f>
        <v>TECNOWATT</v>
      </c>
      <c r="F253" s="117" t="str">
        <f>Simulações!CK253</f>
        <v xml:space="preserve">SIGSAGPTLRRSSNDL_30W_38IBBRS
</v>
      </c>
      <c r="G253" s="117">
        <f>Simulações!CP253</f>
        <v>30</v>
      </c>
      <c r="H253" s="117" t="str">
        <f>Simulações!CV253</f>
        <v>Curto II</v>
      </c>
      <c r="I253" s="117" t="str">
        <f>IF(Simulações!CW253="","",Simulações!CW253)</f>
        <v/>
      </c>
      <c r="J253" s="117" t="str">
        <f>IF(Simulações!CZ253="","",Simulações!CZ253)</f>
        <v/>
      </c>
      <c r="K253" s="120">
        <f>Simulações!AN253</f>
        <v>2</v>
      </c>
      <c r="L253" s="120">
        <f>Simulações!AU253</f>
        <v>0</v>
      </c>
      <c r="M253" s="117" t="str">
        <f>IF(Simulações!DA253="","",Simulações!DA253)</f>
        <v/>
      </c>
      <c r="N253" s="117" t="str">
        <f>IF(Simulações!DB253="","",Simulações!DB253)</f>
        <v/>
      </c>
      <c r="O253" s="117">
        <v>1</v>
      </c>
    </row>
    <row r="254" spans="1:15" ht="15.75" hidden="1" customHeight="1" x14ac:dyDescent="0.3">
      <c r="A254" s="127" t="str">
        <f>Simulações!F254</f>
        <v>Travessa Tres, 585</v>
      </c>
      <c r="B254" s="117" t="str">
        <f>Simulações!DL254</f>
        <v>Sim</v>
      </c>
      <c r="C254" s="128">
        <f>Simulações!M254</f>
        <v>100</v>
      </c>
      <c r="D254" s="117" t="str">
        <f>Simulações!I254</f>
        <v>C5</v>
      </c>
      <c r="E254" s="117" t="str">
        <f>Simulações!CJ254</f>
        <v>LEDSTAR</v>
      </c>
      <c r="F254" s="117" t="str">
        <f>Simulações!CK254</f>
        <v xml:space="preserve"> SL VT 9.1 35W</v>
      </c>
      <c r="G254" s="117">
        <f>Simulações!CP254</f>
        <v>35</v>
      </c>
      <c r="H254" s="117" t="str">
        <f>Simulações!CV254</f>
        <v>Curto II</v>
      </c>
      <c r="I254" s="117" t="str">
        <f>IF(Simulações!CW254="","",Simulações!CW254)</f>
        <v/>
      </c>
      <c r="J254" s="117" t="str">
        <f>IF(Simulações!CZ254="","",Simulações!CZ254)</f>
        <v/>
      </c>
      <c r="K254" s="120">
        <f>Simulações!AN254</f>
        <v>2</v>
      </c>
      <c r="L254" s="120">
        <f>Simulações!AU254</f>
        <v>0</v>
      </c>
      <c r="M254" s="117" t="str">
        <f>IF(Simulações!DA254="","",Simulações!DA254)</f>
        <v/>
      </c>
      <c r="N254" s="117" t="str">
        <f>IF(Simulações!DB254="","",Simulações!DB254)</f>
        <v/>
      </c>
      <c r="O254" s="117">
        <v>1</v>
      </c>
    </row>
    <row r="255" spans="1:15" ht="15.75" hidden="1" customHeight="1" x14ac:dyDescent="0.3">
      <c r="A255" s="127" t="str">
        <f>Simulações!F255</f>
        <v>Travessa Tres, 585</v>
      </c>
      <c r="B255" s="117" t="str">
        <f>Simulações!DL255</f>
        <v>Sim</v>
      </c>
      <c r="C255" s="128">
        <f>Simulações!M255</f>
        <v>100</v>
      </c>
      <c r="D255" s="117" t="str">
        <f>Simulações!I255</f>
        <v>C5</v>
      </c>
      <c r="E255" s="117" t="str">
        <f>Simulações!CJ255</f>
        <v>SX LIGHTING</v>
      </c>
      <c r="F255" s="117" t="str">
        <f>Simulações!CK255</f>
        <v>SX-INEVO030HF</v>
      </c>
      <c r="G255" s="117">
        <f>Simulações!CP255</f>
        <v>31</v>
      </c>
      <c r="H255" s="117" t="str">
        <f>Simulações!CV255</f>
        <v>Curto II</v>
      </c>
      <c r="I255" s="117" t="str">
        <f>IF(Simulações!CW255="","",Simulações!CW255)</f>
        <v/>
      </c>
      <c r="J255" s="117" t="str">
        <f>IF(Simulações!CZ255="","",Simulações!CZ255)</f>
        <v/>
      </c>
      <c r="K255" s="120">
        <f>Simulações!AN255</f>
        <v>2</v>
      </c>
      <c r="L255" s="120">
        <f>Simulações!AU255</f>
        <v>0</v>
      </c>
      <c r="M255" s="117" t="str">
        <f>IF(Simulações!DA255="","",Simulações!DA255)</f>
        <v/>
      </c>
      <c r="N255" s="117" t="str">
        <f>IF(Simulações!DB255="","",Simulações!DB255)</f>
        <v/>
      </c>
      <c r="O255" s="117">
        <v>1</v>
      </c>
    </row>
    <row r="256" spans="1:15" ht="15.75" hidden="1" customHeight="1" x14ac:dyDescent="0.3">
      <c r="A256" s="127" t="str">
        <f>Simulações!F256</f>
        <v>Travessa Tres, 585</v>
      </c>
      <c r="B256" s="117" t="str">
        <f>Simulações!DL256</f>
        <v>Sim</v>
      </c>
      <c r="C256" s="128">
        <f>Simulações!M256</f>
        <v>100</v>
      </c>
      <c r="D256" s="117" t="str">
        <f>Simulações!I256</f>
        <v>C5</v>
      </c>
      <c r="E256" s="117" t="str">
        <f>Simulações!CJ256</f>
        <v>TECNOWATT</v>
      </c>
      <c r="F256" s="117" t="str">
        <f>Simulações!CK256</f>
        <v xml:space="preserve">SIGSAGPTLRRSSNDL_30W_38IBBRS
</v>
      </c>
      <c r="G256" s="117">
        <f>Simulações!CP256</f>
        <v>30</v>
      </c>
      <c r="H256" s="117" t="str">
        <f>Simulações!CV256</f>
        <v>Curto II</v>
      </c>
      <c r="I256" s="117" t="str">
        <f>IF(Simulações!CW256="","",Simulações!CW256)</f>
        <v/>
      </c>
      <c r="J256" s="117" t="str">
        <f>IF(Simulações!CZ256="","",Simulações!CZ256)</f>
        <v/>
      </c>
      <c r="K256" s="120">
        <f>Simulações!AN256</f>
        <v>2</v>
      </c>
      <c r="L256" s="120">
        <f>Simulações!AU256</f>
        <v>0</v>
      </c>
      <c r="M256" s="117" t="str">
        <f>IF(Simulações!DA256="","",Simulações!DA256)</f>
        <v/>
      </c>
      <c r="N256" s="117" t="str">
        <f>IF(Simulações!DB256="","",Simulações!DB256)</f>
        <v/>
      </c>
      <c r="O256" s="117">
        <v>1</v>
      </c>
    </row>
    <row r="257" spans="1:15" ht="15.75" hidden="1" customHeight="1" x14ac:dyDescent="0.3">
      <c r="A257" s="127" t="str">
        <f>Simulações!F257</f>
        <v>Rua Belo Horizonte, 1242</v>
      </c>
      <c r="B257" s="117" t="str">
        <f>Simulações!DL257</f>
        <v>Sim</v>
      </c>
      <c r="C257" s="128">
        <f>Simulações!M257</f>
        <v>150</v>
      </c>
      <c r="D257" s="117" t="str">
        <f>Simulações!I257</f>
        <v>C5</v>
      </c>
      <c r="E257" s="117" t="str">
        <f>Simulações!CJ257</f>
        <v>LEDSTAR</v>
      </c>
      <c r="F257" s="117" t="str">
        <f>Simulações!CK257</f>
        <v xml:space="preserve"> SL VT 9.1 28W</v>
      </c>
      <c r="G257" s="117">
        <f>Simulações!CP257</f>
        <v>28</v>
      </c>
      <c r="H257" s="117" t="str">
        <f>Simulações!CV257</f>
        <v>Curto II</v>
      </c>
      <c r="I257" s="117" t="str">
        <f>IF(Simulações!CW257="","",Simulações!CW257)</f>
        <v/>
      </c>
      <c r="J257" s="117" t="str">
        <f>IF(Simulações!CZ257="","",Simulações!CZ257)</f>
        <v/>
      </c>
      <c r="K257" s="120">
        <f>Simulações!AN257</f>
        <v>4</v>
      </c>
      <c r="L257" s="120">
        <f>Simulações!AU257</f>
        <v>0</v>
      </c>
      <c r="M257" s="117" t="str">
        <f>IF(Simulações!DA257="","",Simulações!DA257)</f>
        <v/>
      </c>
      <c r="N257" s="117" t="str">
        <f>IF(Simulações!DB257="","",Simulações!DB257)</f>
        <v/>
      </c>
      <c r="O257" s="117">
        <v>1</v>
      </c>
    </row>
    <row r="258" spans="1:15" ht="15.75" hidden="1" customHeight="1" x14ac:dyDescent="0.3">
      <c r="A258" s="127" t="str">
        <f>Simulações!F258</f>
        <v>Rua Belo Horizonte, 1242</v>
      </c>
      <c r="B258" s="117" t="str">
        <f>Simulações!DL258</f>
        <v>Sim</v>
      </c>
      <c r="C258" s="128">
        <f>Simulações!M258</f>
        <v>150</v>
      </c>
      <c r="D258" s="117" t="str">
        <f>Simulações!I258</f>
        <v>C5</v>
      </c>
      <c r="E258" s="117" t="str">
        <f>Simulações!CJ258</f>
        <v>SX LIGHTING</v>
      </c>
      <c r="F258" s="117" t="str">
        <f>Simulações!CK258</f>
        <v>SX-INEVO040HF</v>
      </c>
      <c r="G258" s="117">
        <f>Simulações!CP258</f>
        <v>39</v>
      </c>
      <c r="H258" s="117" t="str">
        <f>Simulações!CV258</f>
        <v>Curto II</v>
      </c>
      <c r="I258" s="117" t="str">
        <f>IF(Simulações!CW258="","",Simulações!CW258)</f>
        <v/>
      </c>
      <c r="J258" s="117" t="str">
        <f>IF(Simulações!CZ258="","",Simulações!CZ258)</f>
        <v/>
      </c>
      <c r="K258" s="120">
        <f>Simulações!AN258</f>
        <v>4</v>
      </c>
      <c r="L258" s="120">
        <f>Simulações!AU258</f>
        <v>0</v>
      </c>
      <c r="M258" s="117" t="str">
        <f>IF(Simulações!DA258="","",Simulações!DA258)</f>
        <v/>
      </c>
      <c r="N258" s="117" t="str">
        <f>IF(Simulações!DB258="","",Simulações!DB258)</f>
        <v/>
      </c>
      <c r="O258" s="117">
        <v>1</v>
      </c>
    </row>
    <row r="259" spans="1:15" ht="15.75" hidden="1" customHeight="1" x14ac:dyDescent="0.3">
      <c r="A259" s="127" t="str">
        <f>Simulações!F259</f>
        <v>Rua Belo Horizonte, 1242</v>
      </c>
      <c r="B259" s="117" t="str">
        <f>Simulações!DL259</f>
        <v>Sim</v>
      </c>
      <c r="C259" s="128">
        <f>Simulações!M259</f>
        <v>150</v>
      </c>
      <c r="D259" s="117" t="str">
        <f>Simulações!I259</f>
        <v>C5</v>
      </c>
      <c r="E259" s="117" t="str">
        <f>Simulações!CJ259</f>
        <v>TECNOWATT</v>
      </c>
      <c r="F259" s="117" t="str">
        <f>Simulações!CK259</f>
        <v xml:space="preserve">SIGSAGPTLRRSSNDL_40W_50IBBRS
</v>
      </c>
      <c r="G259" s="117">
        <f>Simulações!CP259</f>
        <v>40</v>
      </c>
      <c r="H259" s="117" t="str">
        <f>Simulações!CV259</f>
        <v>Curto II</v>
      </c>
      <c r="I259" s="117" t="str">
        <f>IF(Simulações!CW259="","",Simulações!CW259)</f>
        <v>Curto I</v>
      </c>
      <c r="J259" s="117" t="str">
        <f>IF(Simulações!CZ259="","",Simulações!CZ259)</f>
        <v/>
      </c>
      <c r="K259" s="120">
        <f>Simulações!AN259</f>
        <v>4</v>
      </c>
      <c r="L259" s="120">
        <f>Simulações!AU259</f>
        <v>0</v>
      </c>
      <c r="M259" s="117" t="str">
        <f>IF(Simulações!DA259="","",Simulações!DA259)</f>
        <v/>
      </c>
      <c r="N259" s="117" t="str">
        <f>IF(Simulações!DB259="","",Simulações!DB259)</f>
        <v/>
      </c>
      <c r="O259" s="117">
        <v>1</v>
      </c>
    </row>
    <row r="260" spans="1:15" ht="15.75" hidden="1" customHeight="1" x14ac:dyDescent="0.3">
      <c r="A260" s="127" t="str">
        <f>Simulações!F260</f>
        <v>Rua Sergipe, 1164</v>
      </c>
      <c r="B260" s="117" t="str">
        <f>Simulações!DL260</f>
        <v>Sim</v>
      </c>
      <c r="C260" s="128">
        <f>Simulações!M260</f>
        <v>100</v>
      </c>
      <c r="D260" s="117" t="str">
        <f>Simulações!I260</f>
        <v>C5</v>
      </c>
      <c r="E260" s="117" t="str">
        <f>Simulações!CJ260</f>
        <v>LEDSTAR</v>
      </c>
      <c r="F260" s="117" t="str">
        <f>Simulações!CK260</f>
        <v xml:space="preserve"> SL VT 9.1 35W</v>
      </c>
      <c r="G260" s="117">
        <f>Simulações!CP260</f>
        <v>35</v>
      </c>
      <c r="H260" s="117" t="str">
        <f>Simulações!CV260</f>
        <v>Curto II</v>
      </c>
      <c r="I260" s="117" t="str">
        <f>IF(Simulações!CW260="","",Simulações!CW260)</f>
        <v/>
      </c>
      <c r="J260" s="117" t="str">
        <f>IF(Simulações!CZ260="","",Simulações!CZ260)</f>
        <v/>
      </c>
      <c r="K260" s="120">
        <f>Simulações!AN260</f>
        <v>2</v>
      </c>
      <c r="L260" s="120">
        <f>Simulações!AU260</f>
        <v>0</v>
      </c>
      <c r="M260" s="117" t="str">
        <f>IF(Simulações!DA260="","",Simulações!DA260)</f>
        <v/>
      </c>
      <c r="N260" s="117" t="str">
        <f>IF(Simulações!DB260="","",Simulações!DB260)</f>
        <v/>
      </c>
      <c r="O260" s="117">
        <v>1</v>
      </c>
    </row>
    <row r="261" spans="1:15" ht="15.75" hidden="1" customHeight="1" x14ac:dyDescent="0.3">
      <c r="A261" s="127" t="str">
        <f>Simulações!F261</f>
        <v>Rua Sergipe, 1164</v>
      </c>
      <c r="B261" s="117" t="str">
        <f>Simulações!DL261</f>
        <v>Sim</v>
      </c>
      <c r="C261" s="128">
        <f>Simulações!M261</f>
        <v>100</v>
      </c>
      <c r="D261" s="117" t="str">
        <f>Simulações!I261</f>
        <v>C5</v>
      </c>
      <c r="E261" s="117" t="str">
        <f>Simulações!CJ261</f>
        <v>SX LIGHTING</v>
      </c>
      <c r="F261" s="117" t="str">
        <f>Simulações!CK261</f>
        <v>SX-INEVO030HF</v>
      </c>
      <c r="G261" s="117">
        <f>Simulações!CP261</f>
        <v>31</v>
      </c>
      <c r="H261" s="117" t="str">
        <f>Simulações!CV261</f>
        <v>Curto II</v>
      </c>
      <c r="I261" s="117" t="str">
        <f>IF(Simulações!CW261="","",Simulações!CW261)</f>
        <v/>
      </c>
      <c r="J261" s="117" t="str">
        <f>IF(Simulações!CZ261="","",Simulações!CZ261)</f>
        <v/>
      </c>
      <c r="K261" s="120">
        <f>Simulações!AN261</f>
        <v>2</v>
      </c>
      <c r="L261" s="120">
        <f>Simulações!AU261</f>
        <v>0</v>
      </c>
      <c r="M261" s="117" t="str">
        <f>IF(Simulações!DA261="","",Simulações!DA261)</f>
        <v/>
      </c>
      <c r="N261" s="117" t="str">
        <f>IF(Simulações!DB261="","",Simulações!DB261)</f>
        <v/>
      </c>
      <c r="O261" s="117">
        <v>1</v>
      </c>
    </row>
    <row r="262" spans="1:15" ht="15.75" hidden="1" customHeight="1" x14ac:dyDescent="0.3">
      <c r="A262" s="127" t="str">
        <f>Simulações!F262</f>
        <v>Rua Sergipe, 1164</v>
      </c>
      <c r="B262" s="117" t="str">
        <f>Simulações!DL262</f>
        <v>Sim</v>
      </c>
      <c r="C262" s="128">
        <f>Simulações!M262</f>
        <v>100</v>
      </c>
      <c r="D262" s="117" t="str">
        <f>Simulações!I262</f>
        <v>C5</v>
      </c>
      <c r="E262" s="117" t="str">
        <f>Simulações!CJ262</f>
        <v>TECNOWATT</v>
      </c>
      <c r="F262" s="117" t="str">
        <f>Simulações!CK262</f>
        <v xml:space="preserve">SIGSAGPTLRRSSNDL_30W_38IBBRS
</v>
      </c>
      <c r="G262" s="117">
        <f>Simulações!CP262</f>
        <v>30</v>
      </c>
      <c r="H262" s="117" t="str">
        <f>Simulações!CV262</f>
        <v>Curto II</v>
      </c>
      <c r="I262" s="117" t="str">
        <f>IF(Simulações!CW262="","",Simulações!CW262)</f>
        <v/>
      </c>
      <c r="J262" s="117" t="str">
        <f>IF(Simulações!CZ262="","",Simulações!CZ262)</f>
        <v/>
      </c>
      <c r="K262" s="120">
        <f>Simulações!AN262</f>
        <v>2</v>
      </c>
      <c r="L262" s="120">
        <f>Simulações!AU262</f>
        <v>0</v>
      </c>
      <c r="M262" s="117" t="str">
        <f>IF(Simulações!DA262="","",Simulações!DA262)</f>
        <v/>
      </c>
      <c r="N262" s="117" t="str">
        <f>IF(Simulações!DB262="","",Simulações!DB262)</f>
        <v/>
      </c>
      <c r="O262" s="117">
        <v>1</v>
      </c>
    </row>
    <row r="263" spans="1:15" ht="15.75" hidden="1" customHeight="1" x14ac:dyDescent="0.3">
      <c r="A263" s="127" t="str">
        <f>Simulações!F263</f>
        <v>Rua A, 1857</v>
      </c>
      <c r="B263" s="117" t="str">
        <f>Simulações!DL263</f>
        <v>Sim</v>
      </c>
      <c r="C263" s="128">
        <f>Simulações!M263</f>
        <v>150</v>
      </c>
      <c r="D263" s="117" t="str">
        <f>Simulações!I263</f>
        <v>C5</v>
      </c>
      <c r="E263" s="117" t="str">
        <f>Simulações!CJ263</f>
        <v>LEDSTAR</v>
      </c>
      <c r="F263" s="117" t="str">
        <f>Simulações!CK263</f>
        <v xml:space="preserve"> SL VT 9.1 28W</v>
      </c>
      <c r="G263" s="117">
        <f>Simulações!CP263</f>
        <v>28</v>
      </c>
      <c r="H263" s="117" t="str">
        <f>Simulações!CV263</f>
        <v>Curto II</v>
      </c>
      <c r="I263" s="117" t="str">
        <f>IF(Simulações!CW263="","",Simulações!CW263)</f>
        <v/>
      </c>
      <c r="J263" s="117" t="str">
        <f>IF(Simulações!CZ263="","",Simulações!CZ263)</f>
        <v/>
      </c>
      <c r="K263" s="120">
        <f>Simulações!AN263</f>
        <v>2</v>
      </c>
      <c r="L263" s="120">
        <f>Simulações!AU263</f>
        <v>0</v>
      </c>
      <c r="M263" s="117" t="str">
        <f>IF(Simulações!DA263="","",Simulações!DA263)</f>
        <v/>
      </c>
      <c r="N263" s="117" t="str">
        <f>IF(Simulações!DB263="","",Simulações!DB263)</f>
        <v/>
      </c>
      <c r="O263" s="117">
        <v>1</v>
      </c>
    </row>
    <row r="264" spans="1:15" ht="15.75" hidden="1" customHeight="1" x14ac:dyDescent="0.3">
      <c r="A264" s="127" t="str">
        <f>Simulações!F264</f>
        <v>Rua A, 1857</v>
      </c>
      <c r="B264" s="117" t="str">
        <f>Simulações!DL264</f>
        <v>Sim</v>
      </c>
      <c r="C264" s="128">
        <f>Simulações!M264</f>
        <v>150</v>
      </c>
      <c r="D264" s="117" t="str">
        <f>Simulações!I264</f>
        <v>C5</v>
      </c>
      <c r="E264" s="117" t="str">
        <f>Simulações!CJ264</f>
        <v>SX LIGHTING</v>
      </c>
      <c r="F264" s="117" t="str">
        <f>Simulações!CK264</f>
        <v>SX-INEVO030HF</v>
      </c>
      <c r="G264" s="117">
        <f>Simulações!CP264</f>
        <v>31</v>
      </c>
      <c r="H264" s="117" t="str">
        <f>Simulações!CV264</f>
        <v>Curto II</v>
      </c>
      <c r="I264" s="117" t="str">
        <f>IF(Simulações!CW264="","",Simulações!CW264)</f>
        <v/>
      </c>
      <c r="J264" s="117" t="str">
        <f>IF(Simulações!CZ264="","",Simulações!CZ264)</f>
        <v/>
      </c>
      <c r="K264" s="120">
        <f>Simulações!AN264</f>
        <v>2</v>
      </c>
      <c r="L264" s="120">
        <f>Simulações!AU264</f>
        <v>0</v>
      </c>
      <c r="M264" s="117" t="str">
        <f>IF(Simulações!DA264="","",Simulações!DA264)</f>
        <v/>
      </c>
      <c r="N264" s="117" t="str">
        <f>IF(Simulações!DB264="","",Simulações!DB264)</f>
        <v/>
      </c>
      <c r="O264" s="117">
        <v>1</v>
      </c>
    </row>
    <row r="265" spans="1:15" ht="15.75" hidden="1" customHeight="1" x14ac:dyDescent="0.3">
      <c r="A265" s="127" t="str">
        <f>Simulações!F265</f>
        <v>Rua A, 1857</v>
      </c>
      <c r="B265" s="117" t="str">
        <f>Simulações!DL265</f>
        <v>Sim</v>
      </c>
      <c r="C265" s="128">
        <f>Simulações!M265</f>
        <v>150</v>
      </c>
      <c r="D265" s="117" t="str">
        <f>Simulações!I265</f>
        <v>C5</v>
      </c>
      <c r="E265" s="117" t="str">
        <f>Simulações!CJ265</f>
        <v>TECNOWATT</v>
      </c>
      <c r="F265" s="117" t="str">
        <f>Simulações!CK265</f>
        <v xml:space="preserve">SIGSAGPTLRRSSNDL_30W_38IBBRS
</v>
      </c>
      <c r="G265" s="117">
        <f>Simulações!CP265</f>
        <v>30</v>
      </c>
      <c r="H265" s="117" t="str">
        <f>Simulações!CV265</f>
        <v>Curto II</v>
      </c>
      <c r="I265" s="117" t="str">
        <f>IF(Simulações!CW265="","",Simulações!CW265)</f>
        <v/>
      </c>
      <c r="J265" s="117" t="str">
        <f>IF(Simulações!CZ265="","",Simulações!CZ265)</f>
        <v/>
      </c>
      <c r="K265" s="120">
        <f>Simulações!AN265</f>
        <v>2</v>
      </c>
      <c r="L265" s="120">
        <f>Simulações!AU265</f>
        <v>0</v>
      </c>
      <c r="M265" s="117" t="str">
        <f>IF(Simulações!DA265="","",Simulações!DA265)</f>
        <v/>
      </c>
      <c r="N265" s="117" t="str">
        <f>IF(Simulações!DB265="","",Simulações!DB265)</f>
        <v/>
      </c>
      <c r="O265" s="117">
        <v>1</v>
      </c>
    </row>
    <row r="266" spans="1:15" ht="15.75" hidden="1" customHeight="1" x14ac:dyDescent="0.3">
      <c r="A266" s="127" t="str">
        <f>Simulações!F266</f>
        <v>Rua A, 1988</v>
      </c>
      <c r="B266" s="117" t="str">
        <f>Simulações!DL266</f>
        <v>Sim</v>
      </c>
      <c r="C266" s="128">
        <f>Simulações!M266</f>
        <v>100</v>
      </c>
      <c r="D266" s="117" t="str">
        <f>Simulações!I266</f>
        <v>C5</v>
      </c>
      <c r="E266" s="117" t="str">
        <f>Simulações!CJ266</f>
        <v>LEDSTAR</v>
      </c>
      <c r="F266" s="117" t="str">
        <f>Simulações!CK266</f>
        <v xml:space="preserve"> SL VT 9.1 52W</v>
      </c>
      <c r="G266" s="117">
        <f>Simulações!CP266</f>
        <v>52</v>
      </c>
      <c r="H266" s="117" t="str">
        <f>Simulações!CV266</f>
        <v>Curto II</v>
      </c>
      <c r="I266" s="117" t="str">
        <f>IF(Simulações!CW266="","",Simulações!CW266)</f>
        <v>Médio I</v>
      </c>
      <c r="J266" s="117" t="str">
        <f>IF(Simulações!CZ266="","",Simulações!CZ266)</f>
        <v/>
      </c>
      <c r="K266" s="120">
        <f>Simulações!AN266</f>
        <v>2</v>
      </c>
      <c r="L266" s="120">
        <f>Simulações!AU266</f>
        <v>0</v>
      </c>
      <c r="M266" s="117" t="str">
        <f>IF(Simulações!DA266="","",Simulações!DA266)</f>
        <v/>
      </c>
      <c r="N266" s="117" t="str">
        <f>IF(Simulações!DB266="","",Simulações!DB266)</f>
        <v/>
      </c>
      <c r="O266" s="117">
        <v>1</v>
      </c>
    </row>
    <row r="267" spans="1:15" ht="15.75" hidden="1" customHeight="1" x14ac:dyDescent="0.3">
      <c r="A267" s="127" t="str">
        <f>Simulações!F267</f>
        <v>Rua A, 1988</v>
      </c>
      <c r="B267" s="117" t="str">
        <f>Simulações!DL267</f>
        <v>Sim</v>
      </c>
      <c r="C267" s="128">
        <f>Simulações!M267</f>
        <v>100</v>
      </c>
      <c r="D267" s="117" t="str">
        <f>Simulações!I267</f>
        <v>C5</v>
      </c>
      <c r="E267" s="117" t="str">
        <f>Simulações!CJ267</f>
        <v>SX LIGHTING</v>
      </c>
      <c r="F267" s="117" t="str">
        <f>Simulações!CK267</f>
        <v>SX-INEVO050HF</v>
      </c>
      <c r="G267" s="117">
        <f>Simulações!CP267</f>
        <v>50</v>
      </c>
      <c r="H267" s="117" t="str">
        <f>Simulações!CV267</f>
        <v>Curto II</v>
      </c>
      <c r="I267" s="117" t="str">
        <f>IF(Simulações!CW267="","",Simulações!CW267)</f>
        <v>Longo II</v>
      </c>
      <c r="J267" s="117" t="str">
        <f>IF(Simulações!CZ267="","",Simulações!CZ267)</f>
        <v/>
      </c>
      <c r="K267" s="120">
        <f>Simulações!AN267</f>
        <v>2</v>
      </c>
      <c r="L267" s="120">
        <f>Simulações!AU267</f>
        <v>0</v>
      </c>
      <c r="M267" s="117" t="str">
        <f>IF(Simulações!DA267="","",Simulações!DA267)</f>
        <v/>
      </c>
      <c r="N267" s="117" t="str">
        <f>IF(Simulações!DB267="","",Simulações!DB267)</f>
        <v/>
      </c>
      <c r="O267" s="117">
        <v>1</v>
      </c>
    </row>
    <row r="268" spans="1:15" ht="15.75" hidden="1" customHeight="1" x14ac:dyDescent="0.3">
      <c r="A268" s="127" t="str">
        <f>Simulações!F268</f>
        <v>Rua A, 1988</v>
      </c>
      <c r="B268" s="117" t="str">
        <f>Simulações!DL268</f>
        <v>Sim</v>
      </c>
      <c r="C268" s="128">
        <f>Simulações!M268</f>
        <v>100</v>
      </c>
      <c r="D268" s="117" t="str">
        <f>Simulações!I268</f>
        <v>C5</v>
      </c>
      <c r="E268" s="117" t="str">
        <f>Simulações!CJ268</f>
        <v>TECNOWATT</v>
      </c>
      <c r="F268" s="117" t="str">
        <f>Simulações!CK268</f>
        <v xml:space="preserve">SIGSAGPTLRRSSNDL_50W_61IBBRS
</v>
      </c>
      <c r="G268" s="117">
        <f>Simulações!CP268</f>
        <v>50</v>
      </c>
      <c r="H268" s="117" t="str">
        <f>Simulações!CV268</f>
        <v>Curto II</v>
      </c>
      <c r="I268" s="117" t="str">
        <f>IF(Simulações!CW268="","",Simulações!CW268)</f>
        <v>Longo II</v>
      </c>
      <c r="J268" s="117" t="str">
        <f>IF(Simulações!CZ268="","",Simulações!CZ268)</f>
        <v/>
      </c>
      <c r="K268" s="120">
        <f>Simulações!AN268</f>
        <v>2</v>
      </c>
      <c r="L268" s="120">
        <f>Simulações!AU268</f>
        <v>0</v>
      </c>
      <c r="M268" s="117" t="str">
        <f>IF(Simulações!DA268="","",Simulações!DA268)</f>
        <v/>
      </c>
      <c r="N268" s="117" t="str">
        <f>IF(Simulações!DB268="","",Simulações!DB268)</f>
        <v/>
      </c>
      <c r="O268" s="117">
        <v>1</v>
      </c>
    </row>
    <row r="269" spans="1:15" ht="15.75" hidden="1" customHeight="1" x14ac:dyDescent="0.3">
      <c r="A269" s="127" t="str">
        <f>Simulações!F269</f>
        <v>Rua T, 1141</v>
      </c>
      <c r="B269" s="117" t="str">
        <f>Simulações!DL269</f>
        <v>Sim</v>
      </c>
      <c r="C269" s="128">
        <f>Simulações!M269</f>
        <v>100</v>
      </c>
      <c r="D269" s="117" t="str">
        <f>Simulações!I269</f>
        <v>C5</v>
      </c>
      <c r="E269" s="117" t="str">
        <f>Simulações!CJ269</f>
        <v>LEDSTAR</v>
      </c>
      <c r="F269" s="117" t="str">
        <f>Simulações!CK269</f>
        <v xml:space="preserve"> SL VT 9.1 28W</v>
      </c>
      <c r="G269" s="117">
        <f>Simulações!CP269</f>
        <v>28</v>
      </c>
      <c r="H269" s="117" t="str">
        <f>Simulações!CV269</f>
        <v>Curto II</v>
      </c>
      <c r="I269" s="117" t="str">
        <f>IF(Simulações!CW269="","",Simulações!CW269)</f>
        <v/>
      </c>
      <c r="J269" s="117" t="str">
        <f>IF(Simulações!CZ269="","",Simulações!CZ269)</f>
        <v/>
      </c>
      <c r="K269" s="120">
        <f>Simulações!AN269</f>
        <v>2</v>
      </c>
      <c r="L269" s="120">
        <f>Simulações!AU269</f>
        <v>0</v>
      </c>
      <c r="M269" s="117" t="str">
        <f>IF(Simulações!DA269="","",Simulações!DA269)</f>
        <v/>
      </c>
      <c r="N269" s="117" t="str">
        <f>IF(Simulações!DB269="","",Simulações!DB269)</f>
        <v/>
      </c>
      <c r="O269" s="117">
        <v>1</v>
      </c>
    </row>
    <row r="270" spans="1:15" ht="15.75" hidden="1" customHeight="1" x14ac:dyDescent="0.3">
      <c r="A270" s="127" t="str">
        <f>Simulações!F270</f>
        <v>Rua T, 1141</v>
      </c>
      <c r="B270" s="117" t="str">
        <f>Simulações!DL270</f>
        <v>Sim</v>
      </c>
      <c r="C270" s="128">
        <f>Simulações!M270</f>
        <v>100</v>
      </c>
      <c r="D270" s="117" t="str">
        <f>Simulações!I270</f>
        <v>C5</v>
      </c>
      <c r="E270" s="117" t="str">
        <f>Simulações!CJ270</f>
        <v>SX LIGHTING</v>
      </c>
      <c r="F270" s="117" t="str">
        <f>Simulações!CK270</f>
        <v>SX-INEVO020HF</v>
      </c>
      <c r="G270" s="117">
        <f>Simulações!CP270</f>
        <v>22.5</v>
      </c>
      <c r="H270" s="117" t="str">
        <f>Simulações!CV270</f>
        <v>Curto II</v>
      </c>
      <c r="I270" s="117" t="str">
        <f>IF(Simulações!CW270="","",Simulações!CW270)</f>
        <v/>
      </c>
      <c r="J270" s="117" t="str">
        <f>IF(Simulações!CZ270="","",Simulações!CZ270)</f>
        <v/>
      </c>
      <c r="K270" s="120">
        <f>Simulações!AN270</f>
        <v>2</v>
      </c>
      <c r="L270" s="120">
        <f>Simulações!AU270</f>
        <v>0</v>
      </c>
      <c r="M270" s="117" t="str">
        <f>IF(Simulações!DA270="","",Simulações!DA270)</f>
        <v/>
      </c>
      <c r="N270" s="117" t="str">
        <f>IF(Simulações!DB270="","",Simulações!DB270)</f>
        <v/>
      </c>
      <c r="O270" s="117">
        <v>1</v>
      </c>
    </row>
    <row r="271" spans="1:15" ht="15.75" hidden="1" customHeight="1" x14ac:dyDescent="0.3">
      <c r="A271" s="127" t="str">
        <f>Simulações!F271</f>
        <v>Rua T, 1141</v>
      </c>
      <c r="B271" s="117" t="str">
        <f>Simulações!DL271</f>
        <v>Sim</v>
      </c>
      <c r="C271" s="128">
        <f>Simulações!M271</f>
        <v>100</v>
      </c>
      <c r="D271" s="117" t="str">
        <f>Simulações!I271</f>
        <v>C5</v>
      </c>
      <c r="E271" s="117" t="str">
        <f>Simulações!CJ271</f>
        <v>TECNOWATT</v>
      </c>
      <c r="F271" s="117" t="str">
        <f>Simulações!CK271</f>
        <v xml:space="preserve">SIGSAGPTLRRSSNDL_30W_38IBBRS
</v>
      </c>
      <c r="G271" s="117">
        <f>Simulações!CP271</f>
        <v>30</v>
      </c>
      <c r="H271" s="117" t="str">
        <f>Simulações!CV271</f>
        <v>Curto II</v>
      </c>
      <c r="I271" s="117" t="str">
        <f>IF(Simulações!CW271="","",Simulações!CW271)</f>
        <v/>
      </c>
      <c r="J271" s="117" t="str">
        <f>IF(Simulações!CZ271="","",Simulações!CZ271)</f>
        <v/>
      </c>
      <c r="K271" s="120">
        <f>Simulações!AN271</f>
        <v>2</v>
      </c>
      <c r="L271" s="120">
        <f>Simulações!AU271</f>
        <v>0</v>
      </c>
      <c r="M271" s="117" t="str">
        <f>IF(Simulações!DA271="","",Simulações!DA271)</f>
        <v/>
      </c>
      <c r="N271" s="117" t="str">
        <f>IF(Simulações!DB271="","",Simulações!DB271)</f>
        <v/>
      </c>
      <c r="O271" s="117">
        <v>1</v>
      </c>
    </row>
    <row r="272" spans="1:15" ht="15.75" hidden="1" customHeight="1" x14ac:dyDescent="0.3">
      <c r="A272" s="127" t="str">
        <f>Simulações!F272</f>
        <v>Rua Q, 531</v>
      </c>
      <c r="B272" s="117" t="str">
        <f>Simulações!DL272</f>
        <v>Sim</v>
      </c>
      <c r="C272" s="128">
        <f>Simulações!M272</f>
        <v>100</v>
      </c>
      <c r="D272" s="117" t="str">
        <f>Simulações!I272</f>
        <v>C4</v>
      </c>
      <c r="E272" s="117" t="str">
        <f>Simulações!CJ272</f>
        <v>LEDSTAR</v>
      </c>
      <c r="F272" s="117" t="str">
        <f>Simulações!CK272</f>
        <v xml:space="preserve"> SL VT 9.1 52W</v>
      </c>
      <c r="G272" s="117">
        <f>Simulações!CP272</f>
        <v>52</v>
      </c>
      <c r="H272" s="117" t="str">
        <f>Simulações!CV272</f>
        <v>Curto II</v>
      </c>
      <c r="I272" s="117" t="str">
        <f>IF(Simulações!CW272="","",Simulações!CW272)</f>
        <v/>
      </c>
      <c r="J272" s="117" t="str">
        <f>IF(Simulações!CZ272="","",Simulações!CZ272)</f>
        <v/>
      </c>
      <c r="K272" s="120">
        <f>Simulações!AN272</f>
        <v>2</v>
      </c>
      <c r="L272" s="120">
        <f>Simulações!AU272</f>
        <v>0</v>
      </c>
      <c r="M272" s="117" t="str">
        <f>IF(Simulações!DA272="","",Simulações!DA272)</f>
        <v/>
      </c>
      <c r="N272" s="117" t="str">
        <f>IF(Simulações!DB272="","",Simulações!DB272)</f>
        <v/>
      </c>
      <c r="O272" s="117">
        <v>1</v>
      </c>
    </row>
    <row r="273" spans="1:15" ht="15.75" hidden="1" customHeight="1" x14ac:dyDescent="0.3">
      <c r="A273" s="127" t="str">
        <f>Simulações!F273</f>
        <v>Rua Q, 531</v>
      </c>
      <c r="B273" s="117" t="str">
        <f>Simulações!DL273</f>
        <v>Sim</v>
      </c>
      <c r="C273" s="128">
        <f>Simulações!M273</f>
        <v>100</v>
      </c>
      <c r="D273" s="117" t="str">
        <f>Simulações!I273</f>
        <v>C4</v>
      </c>
      <c r="E273" s="117" t="str">
        <f>Simulações!CJ273</f>
        <v>SX LIGHTING</v>
      </c>
      <c r="F273" s="117" t="str">
        <f>Simulações!CK273</f>
        <v>SX-INEVO050HF</v>
      </c>
      <c r="G273" s="117">
        <f>Simulações!CP273</f>
        <v>50</v>
      </c>
      <c r="H273" s="117" t="str">
        <f>Simulações!CV273</f>
        <v>Curto II</v>
      </c>
      <c r="I273" s="117" t="str">
        <f>IF(Simulações!CW273="","",Simulações!CW273)</f>
        <v/>
      </c>
      <c r="J273" s="117" t="str">
        <f>IF(Simulações!CZ273="","",Simulações!CZ273)</f>
        <v/>
      </c>
      <c r="K273" s="120">
        <f>Simulações!AN273</f>
        <v>2</v>
      </c>
      <c r="L273" s="120">
        <f>Simulações!AU273</f>
        <v>0</v>
      </c>
      <c r="M273" s="117" t="str">
        <f>IF(Simulações!DA273="","",Simulações!DA273)</f>
        <v/>
      </c>
      <c r="N273" s="117" t="str">
        <f>IF(Simulações!DB273="","",Simulações!DB273)</f>
        <v/>
      </c>
      <c r="O273" s="117">
        <v>1</v>
      </c>
    </row>
    <row r="274" spans="1:15" ht="15.75" hidden="1" customHeight="1" x14ac:dyDescent="0.3">
      <c r="A274" s="127" t="str">
        <f>Simulações!F274</f>
        <v>Rua Q, 531</v>
      </c>
      <c r="B274" s="117" t="str">
        <f>Simulações!DL274</f>
        <v>Sim</v>
      </c>
      <c r="C274" s="128">
        <f>Simulações!M274</f>
        <v>100</v>
      </c>
      <c r="D274" s="117" t="str">
        <f>Simulações!I274</f>
        <v>C4</v>
      </c>
      <c r="E274" s="117" t="str">
        <f>Simulações!CJ274</f>
        <v>TECNOWATT</v>
      </c>
      <c r="F274" s="117" t="str">
        <f>Simulações!CK274</f>
        <v xml:space="preserve">SIGSAGPTLRRSSNDL_40W_50IBBRS
</v>
      </c>
      <c r="G274" s="117">
        <f>Simulações!CP274</f>
        <v>40</v>
      </c>
      <c r="H274" s="117" t="str">
        <f>Simulações!CV274</f>
        <v>Curto II</v>
      </c>
      <c r="I274" s="117" t="str">
        <f>IF(Simulações!CW274="","",Simulações!CW274)</f>
        <v/>
      </c>
      <c r="J274" s="117" t="str">
        <f>IF(Simulações!CZ274="","",Simulações!CZ274)</f>
        <v/>
      </c>
      <c r="K274" s="120">
        <f>Simulações!AN274</f>
        <v>2</v>
      </c>
      <c r="L274" s="120">
        <f>Simulações!AU274</f>
        <v>0</v>
      </c>
      <c r="M274" s="117" t="str">
        <f>IF(Simulações!DA274="","",Simulações!DA274)</f>
        <v/>
      </c>
      <c r="N274" s="117" t="str">
        <f>IF(Simulações!DB274="","",Simulações!DB274)</f>
        <v/>
      </c>
      <c r="O274" s="117">
        <v>1</v>
      </c>
    </row>
    <row r="275" spans="1:15" ht="15.75" hidden="1" customHeight="1" x14ac:dyDescent="0.3">
      <c r="A275" s="127" t="str">
        <f>Simulações!F275</f>
        <v>Estrada do Agual, 539</v>
      </c>
      <c r="B275" s="117" t="str">
        <f>Simulações!DL275</f>
        <v>Sim</v>
      </c>
      <c r="C275" s="128">
        <f>Simulações!M275</f>
        <v>100</v>
      </c>
      <c r="D275" s="117" t="str">
        <f>Simulações!I275</f>
        <v>C5</v>
      </c>
      <c r="E275" s="117" t="str">
        <f>Simulações!CJ275</f>
        <v>LEDSTAR</v>
      </c>
      <c r="F275" s="117" t="str">
        <f>Simulações!CK275</f>
        <v xml:space="preserve"> SL VT 9.1 44W</v>
      </c>
      <c r="G275" s="117">
        <f>Simulações!CP275</f>
        <v>44</v>
      </c>
      <c r="H275" s="117" t="str">
        <f>Simulações!CV275</f>
        <v>Curto II</v>
      </c>
      <c r="I275" s="117" t="str">
        <f>IF(Simulações!CW275="","",Simulações!CW275)</f>
        <v/>
      </c>
      <c r="J275" s="117" t="str">
        <f>IF(Simulações!CZ275="","",Simulações!CZ275)</f>
        <v/>
      </c>
      <c r="K275" s="120">
        <f>Simulações!AN275</f>
        <v>2</v>
      </c>
      <c r="L275" s="120">
        <f>Simulações!AU275</f>
        <v>0</v>
      </c>
      <c r="M275" s="117" t="str">
        <f>IF(Simulações!DA275="","",Simulações!DA275)</f>
        <v/>
      </c>
      <c r="N275" s="117" t="str">
        <f>IF(Simulações!DB275="","",Simulações!DB275)</f>
        <v/>
      </c>
      <c r="O275" s="117">
        <v>1</v>
      </c>
    </row>
    <row r="276" spans="1:15" ht="15.75" hidden="1" customHeight="1" x14ac:dyDescent="0.3">
      <c r="A276" s="127" t="str">
        <f>Simulações!F276</f>
        <v>Estrada do Agual, 539</v>
      </c>
      <c r="B276" s="117" t="str">
        <f>Simulações!DL276</f>
        <v>Sim</v>
      </c>
      <c r="C276" s="128">
        <f>Simulações!M276</f>
        <v>100</v>
      </c>
      <c r="D276" s="117" t="str">
        <f>Simulações!I276</f>
        <v>C5</v>
      </c>
      <c r="E276" s="117" t="str">
        <f>Simulações!CJ276</f>
        <v>SX LIGHTING</v>
      </c>
      <c r="F276" s="117" t="str">
        <f>Simulações!CK276</f>
        <v>SX-INEVO040HF</v>
      </c>
      <c r="G276" s="117">
        <f>Simulações!CP276</f>
        <v>39</v>
      </c>
      <c r="H276" s="117" t="str">
        <f>Simulações!CV276</f>
        <v>Curto II</v>
      </c>
      <c r="I276" s="117" t="str">
        <f>IF(Simulações!CW276="","",Simulações!CW276)</f>
        <v/>
      </c>
      <c r="J276" s="117" t="str">
        <f>IF(Simulações!CZ276="","",Simulações!CZ276)</f>
        <v/>
      </c>
      <c r="K276" s="120">
        <f>Simulações!AN276</f>
        <v>2</v>
      </c>
      <c r="L276" s="120">
        <f>Simulações!AU276</f>
        <v>0</v>
      </c>
      <c r="M276" s="117" t="str">
        <f>IF(Simulações!DA276="","",Simulações!DA276)</f>
        <v/>
      </c>
      <c r="N276" s="117" t="str">
        <f>IF(Simulações!DB276="","",Simulações!DB276)</f>
        <v/>
      </c>
      <c r="O276" s="117">
        <v>1</v>
      </c>
    </row>
    <row r="277" spans="1:15" ht="15.75" hidden="1" customHeight="1" x14ac:dyDescent="0.3">
      <c r="A277" s="127" t="str">
        <f>Simulações!F277</f>
        <v>Estrada do Agual, 539</v>
      </c>
      <c r="B277" s="117" t="str">
        <f>Simulações!DL277</f>
        <v>Sim</v>
      </c>
      <c r="C277" s="128">
        <f>Simulações!M277</f>
        <v>100</v>
      </c>
      <c r="D277" s="117" t="str">
        <f>Simulações!I277</f>
        <v>C5</v>
      </c>
      <c r="E277" s="117" t="str">
        <f>Simulações!CJ277</f>
        <v>TECNOWATT</v>
      </c>
      <c r="F277" s="117" t="str">
        <f>Simulações!CK277</f>
        <v xml:space="preserve">SIGSAGPTLRRSSNDL_40W_50IBBRS
</v>
      </c>
      <c r="G277" s="117">
        <f>Simulações!CP277</f>
        <v>40</v>
      </c>
      <c r="H277" s="117" t="str">
        <f>Simulações!CV277</f>
        <v>Curto II</v>
      </c>
      <c r="I277" s="117" t="str">
        <f>IF(Simulações!CW277="","",Simulações!CW277)</f>
        <v/>
      </c>
      <c r="J277" s="117" t="str">
        <f>IF(Simulações!CZ277="","",Simulações!CZ277)</f>
        <v/>
      </c>
      <c r="K277" s="120">
        <f>Simulações!AN277</f>
        <v>2</v>
      </c>
      <c r="L277" s="120">
        <f>Simulações!AU277</f>
        <v>0</v>
      </c>
      <c r="M277" s="117" t="str">
        <f>IF(Simulações!DA277="","",Simulações!DA277)</f>
        <v/>
      </c>
      <c r="N277" s="117" t="str">
        <f>IF(Simulações!DB277="","",Simulações!DB277)</f>
        <v/>
      </c>
      <c r="O277" s="117">
        <v>1</v>
      </c>
    </row>
    <row r="278" spans="1:15" ht="15.75" hidden="1" customHeight="1" x14ac:dyDescent="0.3">
      <c r="A278" s="127" t="str">
        <f>Simulações!F278</f>
        <v>Rua Roraima, 1251</v>
      </c>
      <c r="B278" s="117" t="str">
        <f>Simulações!DL278</f>
        <v>Sim</v>
      </c>
      <c r="C278" s="128">
        <f>Simulações!M278</f>
        <v>100</v>
      </c>
      <c r="D278" s="117" t="str">
        <f>Simulações!I278</f>
        <v>C5</v>
      </c>
      <c r="E278" s="117" t="str">
        <f>Simulações!CJ278</f>
        <v>LEDSTAR</v>
      </c>
      <c r="F278" s="117" t="str">
        <f>Simulações!CK278</f>
        <v xml:space="preserve"> SL VT 9.1 44W</v>
      </c>
      <c r="G278" s="117">
        <f>Simulações!CP278</f>
        <v>44</v>
      </c>
      <c r="H278" s="117" t="str">
        <f>Simulações!CV278</f>
        <v>Curto II</v>
      </c>
      <c r="I278" s="117" t="str">
        <f>IF(Simulações!CW278="","",Simulações!CW278)</f>
        <v/>
      </c>
      <c r="J278" s="117" t="str">
        <f>IF(Simulações!CZ278="","",Simulações!CZ278)</f>
        <v/>
      </c>
      <c r="K278" s="120">
        <f>Simulações!AN278</f>
        <v>2</v>
      </c>
      <c r="L278" s="120">
        <f>Simulações!AU278</f>
        <v>0</v>
      </c>
      <c r="M278" s="117" t="str">
        <f>IF(Simulações!DA278="","",Simulações!DA278)</f>
        <v/>
      </c>
      <c r="N278" s="117" t="str">
        <f>IF(Simulações!DB278="","",Simulações!DB278)</f>
        <v/>
      </c>
      <c r="O278" s="117">
        <v>1</v>
      </c>
    </row>
    <row r="279" spans="1:15" ht="15.75" hidden="1" customHeight="1" x14ac:dyDescent="0.3">
      <c r="A279" s="127" t="str">
        <f>Simulações!F279</f>
        <v>Rua Roraima, 1251</v>
      </c>
      <c r="B279" s="117" t="str">
        <f>Simulações!DL279</f>
        <v>Sim</v>
      </c>
      <c r="C279" s="128">
        <f>Simulações!M279</f>
        <v>100</v>
      </c>
      <c r="D279" s="117" t="str">
        <f>Simulações!I279</f>
        <v>C5</v>
      </c>
      <c r="E279" s="117" t="str">
        <f>Simulações!CJ279</f>
        <v>SX LIGHTING</v>
      </c>
      <c r="F279" s="117" t="str">
        <f>Simulações!CK279</f>
        <v>SX-INEVO040HF</v>
      </c>
      <c r="G279" s="117">
        <f>Simulações!CP279</f>
        <v>39</v>
      </c>
      <c r="H279" s="117" t="str">
        <f>Simulações!CV279</f>
        <v>Curto II</v>
      </c>
      <c r="I279" s="117" t="str">
        <f>IF(Simulações!CW279="","",Simulações!CW279)</f>
        <v/>
      </c>
      <c r="J279" s="117" t="str">
        <f>IF(Simulações!CZ279="","",Simulações!CZ279)</f>
        <v/>
      </c>
      <c r="K279" s="120">
        <f>Simulações!AN279</f>
        <v>2</v>
      </c>
      <c r="L279" s="120">
        <f>Simulações!AU279</f>
        <v>0</v>
      </c>
      <c r="M279" s="117" t="str">
        <f>IF(Simulações!DA279="","",Simulações!DA279)</f>
        <v/>
      </c>
      <c r="N279" s="117" t="str">
        <f>IF(Simulações!DB279="","",Simulações!DB279)</f>
        <v/>
      </c>
      <c r="O279" s="117">
        <v>1</v>
      </c>
    </row>
    <row r="280" spans="1:15" ht="15.75" hidden="1" customHeight="1" x14ac:dyDescent="0.3">
      <c r="A280" s="127" t="str">
        <f>Simulações!F280</f>
        <v>Rua Roraima, 1251</v>
      </c>
      <c r="B280" s="117" t="str">
        <f>Simulações!DL280</f>
        <v>Sim</v>
      </c>
      <c r="C280" s="128">
        <f>Simulações!M280</f>
        <v>100</v>
      </c>
      <c r="D280" s="117" t="str">
        <f>Simulações!I280</f>
        <v>C5</v>
      </c>
      <c r="E280" s="117" t="str">
        <f>Simulações!CJ280</f>
        <v>TECNOWATT</v>
      </c>
      <c r="F280" s="117" t="str">
        <f>Simulações!CK280</f>
        <v xml:space="preserve">SIGSAGPTLRRSSNDL_40W_50IBBRS
</v>
      </c>
      <c r="G280" s="117">
        <f>Simulações!CP280</f>
        <v>40</v>
      </c>
      <c r="H280" s="117" t="str">
        <f>Simulações!CV280</f>
        <v>Curto II</v>
      </c>
      <c r="I280" s="117" t="str">
        <f>IF(Simulações!CW280="","",Simulações!CW280)</f>
        <v/>
      </c>
      <c r="J280" s="117" t="str">
        <f>IF(Simulações!CZ280="","",Simulações!CZ280)</f>
        <v/>
      </c>
      <c r="K280" s="120">
        <f>Simulações!AN280</f>
        <v>2</v>
      </c>
      <c r="L280" s="120">
        <f>Simulações!AU280</f>
        <v>0</v>
      </c>
      <c r="M280" s="117" t="str">
        <f>IF(Simulações!DA280="","",Simulações!DA280)</f>
        <v/>
      </c>
      <c r="N280" s="117" t="str">
        <f>IF(Simulações!DB280="","",Simulações!DB280)</f>
        <v/>
      </c>
      <c r="O280" s="117">
        <v>1</v>
      </c>
    </row>
    <row r="281" spans="1:15" ht="15.75" hidden="1" customHeight="1" x14ac:dyDescent="0.3">
      <c r="A281" s="127" t="str">
        <f>Simulações!F281</f>
        <v>Avenida Minas Gerais, 2018</v>
      </c>
      <c r="B281" s="117" t="str">
        <f>Simulações!DL281</f>
        <v>Sim</v>
      </c>
      <c r="C281" s="128">
        <f>Simulações!M281</f>
        <v>250</v>
      </c>
      <c r="D281" s="117" t="str">
        <f>Simulações!I281</f>
        <v>C1</v>
      </c>
      <c r="E281" s="117" t="str">
        <f>Simulações!CJ281</f>
        <v>LEDSTAR</v>
      </c>
      <c r="F281" s="117" t="str">
        <f>Simulações!CK281</f>
        <v xml:space="preserve"> SL VT 9.1 65W</v>
      </c>
      <c r="G281" s="117">
        <f>Simulações!CP281</f>
        <v>65</v>
      </c>
      <c r="H281" s="117" t="str">
        <f>Simulações!CV281</f>
        <v>Curto I</v>
      </c>
      <c r="I281" s="117" t="str">
        <f>IF(Simulações!CW281="","",Simulações!CW281)</f>
        <v/>
      </c>
      <c r="J281" s="117" t="str">
        <f>IF(Simulações!CZ281="","",Simulações!CZ281)</f>
        <v/>
      </c>
      <c r="K281" s="120">
        <f>Simulações!AN281</f>
        <v>8</v>
      </c>
      <c r="L281" s="120">
        <f>Simulações!AU281</f>
        <v>0</v>
      </c>
      <c r="M281" s="117" t="str">
        <f>IF(Simulações!DA281="","",Simulações!DA281)</f>
        <v/>
      </c>
      <c r="N281" s="117" t="str">
        <f>IF(Simulações!DB281="","",Simulações!DB281)</f>
        <v/>
      </c>
      <c r="O281" s="117">
        <v>1</v>
      </c>
    </row>
    <row r="282" spans="1:15" ht="15.75" hidden="1" customHeight="1" x14ac:dyDescent="0.3">
      <c r="A282" s="127" t="str">
        <f>Simulações!F282</f>
        <v>Avenida Minas Gerais, 2018</v>
      </c>
      <c r="B282" s="117" t="str">
        <f>Simulações!DL282</f>
        <v>Sim</v>
      </c>
      <c r="C282" s="128">
        <f>Simulações!M282</f>
        <v>250</v>
      </c>
      <c r="D282" s="117" t="str">
        <f>Simulações!I282</f>
        <v>C1</v>
      </c>
      <c r="E282" s="117" t="str">
        <f>Simulações!CJ282</f>
        <v>SX LIGHTING</v>
      </c>
      <c r="F282" s="117" t="str">
        <f>Simulações!CK282</f>
        <v>SX-INLPP070HF</v>
      </c>
      <c r="G282" s="117">
        <f>Simulações!CP282</f>
        <v>70</v>
      </c>
      <c r="H282" s="117" t="str">
        <f>Simulações!CV282</f>
        <v>Curto I</v>
      </c>
      <c r="I282" s="117" t="str">
        <f>IF(Simulações!CW282="","",Simulações!CW282)</f>
        <v/>
      </c>
      <c r="J282" s="117" t="str">
        <f>IF(Simulações!CZ282="","",Simulações!CZ282)</f>
        <v/>
      </c>
      <c r="K282" s="120">
        <f>Simulações!AN282</f>
        <v>8</v>
      </c>
      <c r="L282" s="120">
        <f>Simulações!AU282</f>
        <v>0</v>
      </c>
      <c r="M282" s="117" t="str">
        <f>IF(Simulações!DA282="","",Simulações!DA282)</f>
        <v/>
      </c>
      <c r="N282" s="117" t="str">
        <f>IF(Simulações!DB282="","",Simulações!DB282)</f>
        <v/>
      </c>
      <c r="O282" s="117">
        <v>1</v>
      </c>
    </row>
    <row r="283" spans="1:15" ht="15.75" hidden="1" customHeight="1" x14ac:dyDescent="0.3">
      <c r="A283" s="127" t="str">
        <f>Simulações!F283</f>
        <v>Avenida Minas Gerais, 2018</v>
      </c>
      <c r="B283" s="117" t="str">
        <f>Simulações!DL283</f>
        <v>Sim</v>
      </c>
      <c r="C283" s="128">
        <f>Simulações!M283</f>
        <v>250</v>
      </c>
      <c r="D283" s="117" t="str">
        <f>Simulações!I283</f>
        <v>C1</v>
      </c>
      <c r="E283" s="117" t="str">
        <f>Simulações!CJ283</f>
        <v>TECNOWATT</v>
      </c>
      <c r="F283" s="117" t="str">
        <f>Simulações!CK283</f>
        <v xml:space="preserve">SIGSAGPTLRRSSNDL_68W_83IBBRS
</v>
      </c>
      <c r="G283" s="117">
        <f>Simulações!CP283</f>
        <v>68</v>
      </c>
      <c r="H283" s="117" t="str">
        <f>Simulações!CV283</f>
        <v>Curto I</v>
      </c>
      <c r="I283" s="117" t="str">
        <f>IF(Simulações!CW283="","",Simulações!CW283)</f>
        <v/>
      </c>
      <c r="J283" s="117" t="str">
        <f>IF(Simulações!CZ283="","",Simulações!CZ283)</f>
        <v/>
      </c>
      <c r="K283" s="120">
        <f>Simulações!AN283</f>
        <v>8</v>
      </c>
      <c r="L283" s="120">
        <f>Simulações!AU283</f>
        <v>0</v>
      </c>
      <c r="M283" s="117" t="str">
        <f>IF(Simulações!DA283="","",Simulações!DA283)</f>
        <v/>
      </c>
      <c r="N283" s="117" t="str">
        <f>IF(Simulações!DB283="","",Simulações!DB283)</f>
        <v/>
      </c>
      <c r="O283" s="117">
        <v>1</v>
      </c>
    </row>
    <row r="284" spans="1:15" ht="15.75" hidden="1" customHeight="1" x14ac:dyDescent="0.3">
      <c r="A284" s="127" t="str">
        <f>Simulações!F284</f>
        <v>Rua Guanabara, 740</v>
      </c>
      <c r="B284" s="117" t="str">
        <f>Simulações!DL284</f>
        <v>Sim</v>
      </c>
      <c r="C284" s="128">
        <f>Simulações!M284</f>
        <v>100</v>
      </c>
      <c r="D284" s="117" t="str">
        <f>Simulações!I284</f>
        <v>C4</v>
      </c>
      <c r="E284" s="117" t="str">
        <f>Simulações!CJ284</f>
        <v>LEDSTAR</v>
      </c>
      <c r="F284" s="117" t="str">
        <f>Simulações!CK284</f>
        <v xml:space="preserve"> SL VT 9.1 52W</v>
      </c>
      <c r="G284" s="117">
        <f>Simulações!CP284</f>
        <v>52</v>
      </c>
      <c r="H284" s="117" t="str">
        <f>Simulações!CV284</f>
        <v>Curto II</v>
      </c>
      <c r="I284" s="117" t="str">
        <f>IF(Simulações!CW284="","",Simulações!CW284)</f>
        <v/>
      </c>
      <c r="J284" s="117" t="str">
        <f>IF(Simulações!CZ284="","",Simulações!CZ284)</f>
        <v/>
      </c>
      <c r="K284" s="120">
        <f>Simulações!AN284</f>
        <v>0</v>
      </c>
      <c r="L284" s="120">
        <f>Simulações!AU284</f>
        <v>0</v>
      </c>
      <c r="M284" s="117" t="str">
        <f>IF(Simulações!DA284="","",Simulações!DA284)</f>
        <v/>
      </c>
      <c r="N284" s="117" t="str">
        <f>IF(Simulações!DB284="","",Simulações!DB284)</f>
        <v/>
      </c>
      <c r="O284" s="117">
        <v>1</v>
      </c>
    </row>
    <row r="285" spans="1:15" ht="15.75" hidden="1" customHeight="1" x14ac:dyDescent="0.3">
      <c r="A285" s="127" t="str">
        <f>Simulações!F285</f>
        <v>Rua Guanabara, 740</v>
      </c>
      <c r="B285" s="117" t="str">
        <f>Simulações!DL285</f>
        <v>Sim</v>
      </c>
      <c r="C285" s="128">
        <f>Simulações!M285</f>
        <v>100</v>
      </c>
      <c r="D285" s="117" t="str">
        <f>Simulações!I285</f>
        <v>C4</v>
      </c>
      <c r="E285" s="117" t="str">
        <f>Simulações!CJ285</f>
        <v>SX LIGHTING</v>
      </c>
      <c r="F285" s="117" t="str">
        <f>Simulações!CK285</f>
        <v>SX-INEVO050HF</v>
      </c>
      <c r="G285" s="117">
        <f>Simulações!CP285</f>
        <v>50</v>
      </c>
      <c r="H285" s="117" t="str">
        <f>Simulações!CV285</f>
        <v>Curto II</v>
      </c>
      <c r="I285" s="117" t="str">
        <f>IF(Simulações!CW285="","",Simulações!CW285)</f>
        <v/>
      </c>
      <c r="J285" s="117" t="str">
        <f>IF(Simulações!CZ285="","",Simulações!CZ285)</f>
        <v/>
      </c>
      <c r="K285" s="120">
        <f>Simulações!AN285</f>
        <v>0</v>
      </c>
      <c r="L285" s="120">
        <f>Simulações!AU285</f>
        <v>0</v>
      </c>
      <c r="M285" s="117" t="str">
        <f>IF(Simulações!DA285="","",Simulações!DA285)</f>
        <v/>
      </c>
      <c r="N285" s="117" t="str">
        <f>IF(Simulações!DB285="","",Simulações!DB285)</f>
        <v/>
      </c>
      <c r="O285" s="117">
        <v>1</v>
      </c>
    </row>
    <row r="286" spans="1:15" ht="15.75" hidden="1" customHeight="1" x14ac:dyDescent="0.3">
      <c r="A286" s="127" t="str">
        <f>Simulações!F286</f>
        <v>Rua Guanabara, 740</v>
      </c>
      <c r="B286" s="117" t="str">
        <f>Simulações!DL286</f>
        <v>Sim</v>
      </c>
      <c r="C286" s="128">
        <f>Simulações!M286</f>
        <v>100</v>
      </c>
      <c r="D286" s="117" t="str">
        <f>Simulações!I286</f>
        <v>C4</v>
      </c>
      <c r="E286" s="117" t="str">
        <f>Simulações!CJ286</f>
        <v>TECNOWATT</v>
      </c>
      <c r="F286" s="117" t="str">
        <f>Simulações!CK286</f>
        <v xml:space="preserve">SIGSAGPTLRRSSNDL_50W_61IBBRS
</v>
      </c>
      <c r="G286" s="117">
        <f>Simulações!CP286</f>
        <v>50</v>
      </c>
      <c r="H286" s="117" t="str">
        <f>Simulações!CV286</f>
        <v>Curto II</v>
      </c>
      <c r="I286" s="117" t="str">
        <f>IF(Simulações!CW286="","",Simulações!CW286)</f>
        <v/>
      </c>
      <c r="J286" s="117" t="str">
        <f>IF(Simulações!CZ286="","",Simulações!CZ286)</f>
        <v/>
      </c>
      <c r="K286" s="120">
        <f>Simulações!AN286</f>
        <v>0</v>
      </c>
      <c r="L286" s="120">
        <f>Simulações!AU286</f>
        <v>0</v>
      </c>
      <c r="M286" s="117" t="str">
        <f>IF(Simulações!DA286="","",Simulações!DA286)</f>
        <v/>
      </c>
      <c r="N286" s="117" t="str">
        <f>IF(Simulações!DB286="","",Simulações!DB286)</f>
        <v/>
      </c>
      <c r="O286" s="117">
        <v>1</v>
      </c>
    </row>
    <row r="287" spans="1:15" ht="15.75" hidden="1" customHeight="1" x14ac:dyDescent="0.3">
      <c r="A287" s="127" t="str">
        <f>Simulações!F287</f>
        <v>Avenida Minas Gerais, 1405</v>
      </c>
      <c r="B287" s="117" t="str">
        <f>Simulações!DL287</f>
        <v>Sim</v>
      </c>
      <c r="C287" s="128">
        <f>Simulações!M287</f>
        <v>150</v>
      </c>
      <c r="D287" s="117" t="str">
        <f>Simulações!I287</f>
        <v>C1</v>
      </c>
      <c r="E287" s="117" t="str">
        <f>Simulações!CJ287</f>
        <v>LEDSTAR</v>
      </c>
      <c r="F287" s="117" t="str">
        <f>Simulações!CK287</f>
        <v xml:space="preserve"> SL VT 9.1 35W</v>
      </c>
      <c r="G287" s="117">
        <f>Simulações!CP287</f>
        <v>35</v>
      </c>
      <c r="H287" s="117" t="str">
        <f>Simulações!CV287</f>
        <v>Curto II</v>
      </c>
      <c r="I287" s="117" t="str">
        <f>IF(Simulações!CW287="","",Simulações!CW287)</f>
        <v/>
      </c>
      <c r="J287" s="117" t="str">
        <f>IF(Simulações!CZ287="","",Simulações!CZ287)</f>
        <v/>
      </c>
      <c r="K287" s="120">
        <f>Simulações!AN287</f>
        <v>2</v>
      </c>
      <c r="L287" s="120">
        <f>Simulações!AU287</f>
        <v>0</v>
      </c>
      <c r="M287" s="117" t="str">
        <f>IF(Simulações!DA287="","",Simulações!DA287)</f>
        <v/>
      </c>
      <c r="N287" s="117" t="str">
        <f>IF(Simulações!DB287="","",Simulações!DB287)</f>
        <v/>
      </c>
      <c r="O287" s="117">
        <v>1</v>
      </c>
    </row>
    <row r="288" spans="1:15" ht="15.75" hidden="1" customHeight="1" x14ac:dyDescent="0.3">
      <c r="A288" s="127" t="str">
        <f>Simulações!F288</f>
        <v>Avenida Minas Gerais, 1405</v>
      </c>
      <c r="B288" s="117" t="str">
        <f>Simulações!DL288</f>
        <v>Sim</v>
      </c>
      <c r="C288" s="128">
        <f>Simulações!M288</f>
        <v>150</v>
      </c>
      <c r="D288" s="117" t="str">
        <f>Simulações!I288</f>
        <v>C1</v>
      </c>
      <c r="E288" s="117" t="str">
        <f>Simulações!CJ288</f>
        <v>SX LIGHTING</v>
      </c>
      <c r="F288" s="117" t="str">
        <f>Simulações!CK288</f>
        <v>SX-INEVO030HF</v>
      </c>
      <c r="G288" s="117">
        <f>Simulações!CP288</f>
        <v>31</v>
      </c>
      <c r="H288" s="117" t="str">
        <f>Simulações!CV288</f>
        <v>Curto II</v>
      </c>
      <c r="I288" s="117" t="str">
        <f>IF(Simulações!CW288="","",Simulações!CW288)</f>
        <v/>
      </c>
      <c r="J288" s="117" t="str">
        <f>IF(Simulações!CZ288="","",Simulações!CZ288)</f>
        <v/>
      </c>
      <c r="K288" s="120">
        <f>Simulações!AN288</f>
        <v>2</v>
      </c>
      <c r="L288" s="120">
        <f>Simulações!AU288</f>
        <v>0</v>
      </c>
      <c r="M288" s="117" t="str">
        <f>IF(Simulações!DA288="","",Simulações!DA288)</f>
        <v/>
      </c>
      <c r="N288" s="117" t="str">
        <f>IF(Simulações!DB288="","",Simulações!DB288)</f>
        <v/>
      </c>
      <c r="O288" s="117">
        <v>1</v>
      </c>
    </row>
    <row r="289" spans="1:15" ht="15.75" hidden="1" customHeight="1" x14ac:dyDescent="0.3">
      <c r="A289" s="127" t="str">
        <f>Simulações!F289</f>
        <v>Avenida Minas Gerais, 1405</v>
      </c>
      <c r="B289" s="117" t="str">
        <f>Simulações!DL289</f>
        <v>Sim</v>
      </c>
      <c r="C289" s="128">
        <f>Simulações!M289</f>
        <v>150</v>
      </c>
      <c r="D289" s="117" t="str">
        <f>Simulações!I289</f>
        <v>C1</v>
      </c>
      <c r="E289" s="117" t="str">
        <f>Simulações!CJ289</f>
        <v>TECNOWATT</v>
      </c>
      <c r="F289" s="117" t="str">
        <f>Simulações!CK289</f>
        <v xml:space="preserve">SIGSAGPTLRRSSNDL_30W_38IBBRS
</v>
      </c>
      <c r="G289" s="117">
        <f>Simulações!CP289</f>
        <v>30</v>
      </c>
      <c r="H289" s="117" t="str">
        <f>Simulações!CV289</f>
        <v>Curto II</v>
      </c>
      <c r="I289" s="117" t="str">
        <f>IF(Simulações!CW289="","",Simulações!CW289)</f>
        <v/>
      </c>
      <c r="J289" s="117" t="str">
        <f>IF(Simulações!CZ289="","",Simulações!CZ289)</f>
        <v/>
      </c>
      <c r="K289" s="120">
        <f>Simulações!AN289</f>
        <v>2</v>
      </c>
      <c r="L289" s="120">
        <f>Simulações!AU289</f>
        <v>0</v>
      </c>
      <c r="M289" s="117" t="str">
        <f>IF(Simulações!DA289="","",Simulações!DA289)</f>
        <v/>
      </c>
      <c r="N289" s="117" t="str">
        <f>IF(Simulações!DB289="","",Simulações!DB289)</f>
        <v/>
      </c>
      <c r="O289" s="117">
        <v>1</v>
      </c>
    </row>
    <row r="290" spans="1:15" ht="15.75" hidden="1" customHeight="1" x14ac:dyDescent="0.3">
      <c r="A290" s="127" t="str">
        <f>Simulações!F290</f>
        <v>Avenida Florianopolis, 1124</v>
      </c>
      <c r="B290" s="117" t="str">
        <f>Simulações!DL290</f>
        <v>Sim</v>
      </c>
      <c r="C290" s="128">
        <f>Simulações!M290</f>
        <v>150</v>
      </c>
      <c r="D290" s="117" t="str">
        <f>Simulações!I290</f>
        <v>C2</v>
      </c>
      <c r="E290" s="117" t="str">
        <f>Simulações!CJ290</f>
        <v>LEDSTAR</v>
      </c>
      <c r="F290" s="117" t="str">
        <f>Simulações!CK290</f>
        <v xml:space="preserve"> SL VT 9.1 65W</v>
      </c>
      <c r="G290" s="117">
        <f>Simulações!CP290</f>
        <v>65</v>
      </c>
      <c r="H290" s="117" t="str">
        <f>Simulações!CV290</f>
        <v>Curto II</v>
      </c>
      <c r="I290" s="117" t="str">
        <f>IF(Simulações!CW290="","",Simulações!CW290)</f>
        <v/>
      </c>
      <c r="J290" s="117" t="str">
        <f>IF(Simulações!CZ290="","",Simulações!CZ290)</f>
        <v/>
      </c>
      <c r="K290" s="120">
        <f>Simulações!AN290</f>
        <v>4</v>
      </c>
      <c r="L290" s="120">
        <f>Simulações!AU290</f>
        <v>0</v>
      </c>
      <c r="M290" s="117" t="str">
        <f>IF(Simulações!DA290="","",Simulações!DA290)</f>
        <v/>
      </c>
      <c r="N290" s="117" t="str">
        <f>IF(Simulações!DB290="","",Simulações!DB290)</f>
        <v/>
      </c>
      <c r="O290" s="117">
        <v>1</v>
      </c>
    </row>
    <row r="291" spans="1:15" ht="15.75" hidden="1" customHeight="1" x14ac:dyDescent="0.3">
      <c r="A291" s="127" t="str">
        <f>Simulações!F291</f>
        <v>Avenida Florianopolis, 1124</v>
      </c>
      <c r="B291" s="117" t="str">
        <f>Simulações!DL291</f>
        <v>Sim</v>
      </c>
      <c r="C291" s="128">
        <f>Simulações!M291</f>
        <v>150</v>
      </c>
      <c r="D291" s="117" t="str">
        <f>Simulações!I291</f>
        <v>C2</v>
      </c>
      <c r="E291" s="117" t="str">
        <f>Simulações!CJ291</f>
        <v>SX LIGHTING</v>
      </c>
      <c r="F291" s="117" t="str">
        <f>Simulações!CK291</f>
        <v>SX-INEVO060HF</v>
      </c>
      <c r="G291" s="117">
        <f>Simulações!CP291</f>
        <v>60</v>
      </c>
      <c r="H291" s="117" t="str">
        <f>Simulações!CV291</f>
        <v>Curto II</v>
      </c>
      <c r="I291" s="117" t="str">
        <f>IF(Simulações!CW291="","",Simulações!CW291)</f>
        <v/>
      </c>
      <c r="J291" s="117" t="str">
        <f>IF(Simulações!CZ291="","",Simulações!CZ291)</f>
        <v/>
      </c>
      <c r="K291" s="120">
        <f>Simulações!AN291</f>
        <v>4</v>
      </c>
      <c r="L291" s="120">
        <f>Simulações!AU291</f>
        <v>0</v>
      </c>
      <c r="M291" s="117" t="str">
        <f>IF(Simulações!DA291="","",Simulações!DA291)</f>
        <v/>
      </c>
      <c r="N291" s="117" t="str">
        <f>IF(Simulações!DB291="","",Simulações!DB291)</f>
        <v/>
      </c>
      <c r="O291" s="117">
        <v>1</v>
      </c>
    </row>
    <row r="292" spans="1:15" ht="15.75" hidden="1" customHeight="1" x14ac:dyDescent="0.3">
      <c r="A292" s="127" t="str">
        <f>Simulações!F292</f>
        <v>Avenida Florianopolis, 1124</v>
      </c>
      <c r="B292" s="117" t="str">
        <f>Simulações!DL292</f>
        <v>Sim</v>
      </c>
      <c r="C292" s="128">
        <f>Simulações!M292</f>
        <v>150</v>
      </c>
      <c r="D292" s="117" t="str">
        <f>Simulações!I292</f>
        <v>C2</v>
      </c>
      <c r="E292" s="117" t="str">
        <f>Simulações!CJ292</f>
        <v>TECNOWATT</v>
      </c>
      <c r="F292" s="117" t="str">
        <f>Simulações!CK292</f>
        <v xml:space="preserve">SIGSAGPTLRRSSNDL_60W_73IBBRS
</v>
      </c>
      <c r="G292" s="117">
        <f>Simulações!CP292</f>
        <v>60</v>
      </c>
      <c r="H292" s="117" t="str">
        <f>Simulações!CV292</f>
        <v>Curto II</v>
      </c>
      <c r="I292" s="117" t="str">
        <f>IF(Simulações!CW292="","",Simulações!CW292)</f>
        <v/>
      </c>
      <c r="J292" s="117" t="str">
        <f>IF(Simulações!CZ292="","",Simulações!CZ292)</f>
        <v/>
      </c>
      <c r="K292" s="120">
        <f>Simulações!AN292</f>
        <v>4</v>
      </c>
      <c r="L292" s="120">
        <f>Simulações!AU292</f>
        <v>0</v>
      </c>
      <c r="M292" s="117" t="str">
        <f>IF(Simulações!DA292="","",Simulações!DA292)</f>
        <v/>
      </c>
      <c r="N292" s="117" t="str">
        <f>IF(Simulações!DB292="","",Simulações!DB292)</f>
        <v/>
      </c>
      <c r="O292" s="117">
        <v>1</v>
      </c>
    </row>
    <row r="293" spans="1:15" ht="15.75" hidden="1" customHeight="1" x14ac:dyDescent="0.3">
      <c r="A293" s="127" t="str">
        <f>Simulações!F293</f>
        <v>Rua Amazonas, 915</v>
      </c>
      <c r="B293" s="117" t="str">
        <f>Simulações!DL293</f>
        <v>Sim</v>
      </c>
      <c r="C293" s="128">
        <f>Simulações!M293</f>
        <v>100</v>
      </c>
      <c r="D293" s="117" t="str">
        <f>Simulações!I293</f>
        <v>C5</v>
      </c>
      <c r="E293" s="117" t="str">
        <f>Simulações!CJ293</f>
        <v>LEDSTAR</v>
      </c>
      <c r="F293" s="117" t="str">
        <f>Simulações!CK293</f>
        <v xml:space="preserve"> SL VT 9.1 35W</v>
      </c>
      <c r="G293" s="117">
        <f>Simulações!CP293</f>
        <v>35</v>
      </c>
      <c r="H293" s="117" t="str">
        <f>Simulações!CV293</f>
        <v>Curto II</v>
      </c>
      <c r="I293" s="117" t="str">
        <f>IF(Simulações!CW293="","",Simulações!CW293)</f>
        <v/>
      </c>
      <c r="J293" s="117" t="str">
        <f>IF(Simulações!CZ293="","",Simulações!CZ293)</f>
        <v/>
      </c>
      <c r="K293" s="120">
        <f>Simulações!AN293</f>
        <v>2</v>
      </c>
      <c r="L293" s="120">
        <f>Simulações!AU293</f>
        <v>0</v>
      </c>
      <c r="M293" s="117" t="str">
        <f>IF(Simulações!DA293="","",Simulações!DA293)</f>
        <v/>
      </c>
      <c r="N293" s="117" t="str">
        <f>IF(Simulações!DB293="","",Simulações!DB293)</f>
        <v/>
      </c>
      <c r="O293" s="117">
        <v>1</v>
      </c>
    </row>
    <row r="294" spans="1:15" ht="15.75" hidden="1" customHeight="1" x14ac:dyDescent="0.3">
      <c r="A294" s="127" t="str">
        <f>Simulações!F294</f>
        <v>Rua Amazonas, 915</v>
      </c>
      <c r="B294" s="117" t="str">
        <f>Simulações!DL294</f>
        <v>Sim</v>
      </c>
      <c r="C294" s="128">
        <f>Simulações!M294</f>
        <v>100</v>
      </c>
      <c r="D294" s="117" t="str">
        <f>Simulações!I294</f>
        <v>C5</v>
      </c>
      <c r="E294" s="117" t="str">
        <f>Simulações!CJ294</f>
        <v>SX LIGHTING</v>
      </c>
      <c r="F294" s="117" t="str">
        <f>Simulações!CK294</f>
        <v>SX-INEVO030HF</v>
      </c>
      <c r="G294" s="117">
        <f>Simulações!CP294</f>
        <v>31</v>
      </c>
      <c r="H294" s="117" t="str">
        <f>Simulações!CV294</f>
        <v>Curto II</v>
      </c>
      <c r="I294" s="117" t="str">
        <f>IF(Simulações!CW294="","",Simulações!CW294)</f>
        <v/>
      </c>
      <c r="J294" s="117" t="str">
        <f>IF(Simulações!CZ294="","",Simulações!CZ294)</f>
        <v/>
      </c>
      <c r="K294" s="120">
        <f>Simulações!AN294</f>
        <v>2</v>
      </c>
      <c r="L294" s="120">
        <f>Simulações!AU294</f>
        <v>0</v>
      </c>
      <c r="M294" s="117" t="str">
        <f>IF(Simulações!DA294="","",Simulações!DA294)</f>
        <v/>
      </c>
      <c r="N294" s="117" t="str">
        <f>IF(Simulações!DB294="","",Simulações!DB294)</f>
        <v/>
      </c>
      <c r="O294" s="117">
        <v>1</v>
      </c>
    </row>
    <row r="295" spans="1:15" ht="15.75" hidden="1" customHeight="1" x14ac:dyDescent="0.3">
      <c r="A295" s="127" t="str">
        <f>Simulações!F295</f>
        <v>Rua Amazonas, 915</v>
      </c>
      <c r="B295" s="117" t="str">
        <f>Simulações!DL295</f>
        <v>Sim</v>
      </c>
      <c r="C295" s="128">
        <f>Simulações!M295</f>
        <v>100</v>
      </c>
      <c r="D295" s="117" t="str">
        <f>Simulações!I295</f>
        <v>C5</v>
      </c>
      <c r="E295" s="117" t="str">
        <f>Simulações!CJ295</f>
        <v>TECNOWATT</v>
      </c>
      <c r="F295" s="117" t="str">
        <f>Simulações!CK295</f>
        <v xml:space="preserve">SIGSAGPTLRRSSNDL_30W_38IBBRS
</v>
      </c>
      <c r="G295" s="117">
        <f>Simulações!CP295</f>
        <v>30</v>
      </c>
      <c r="H295" s="117" t="str">
        <f>Simulações!CV295</f>
        <v>Curto II</v>
      </c>
      <c r="I295" s="117" t="str">
        <f>IF(Simulações!CW295="","",Simulações!CW295)</f>
        <v/>
      </c>
      <c r="J295" s="117" t="str">
        <f>IF(Simulações!CZ295="","",Simulações!CZ295)</f>
        <v/>
      </c>
      <c r="K295" s="120">
        <f>Simulações!AN295</f>
        <v>2</v>
      </c>
      <c r="L295" s="120">
        <f>Simulações!AU295</f>
        <v>0</v>
      </c>
      <c r="M295" s="117" t="str">
        <f>IF(Simulações!DA295="","",Simulações!DA295)</f>
        <v/>
      </c>
      <c r="N295" s="117" t="str">
        <f>IF(Simulações!DB295="","",Simulações!DB295)</f>
        <v/>
      </c>
      <c r="O295" s="117">
        <v>1</v>
      </c>
    </row>
    <row r="296" spans="1:15" ht="15.75" hidden="1" customHeight="1" x14ac:dyDescent="0.3">
      <c r="A296" s="127" t="str">
        <f>Simulações!F296</f>
        <v>Rua Guanabara, 1129</v>
      </c>
      <c r="B296" s="117" t="str">
        <f>Simulações!DL296</f>
        <v>Sim</v>
      </c>
      <c r="C296" s="128">
        <f>Simulações!M296</f>
        <v>150</v>
      </c>
      <c r="D296" s="117" t="str">
        <f>Simulações!I296</f>
        <v>C5</v>
      </c>
      <c r="E296" s="117" t="str">
        <f>Simulações!CJ296</f>
        <v>LEDSTAR</v>
      </c>
      <c r="F296" s="117" t="str">
        <f>Simulações!CK296</f>
        <v xml:space="preserve"> SL VT 9.1 35W</v>
      </c>
      <c r="G296" s="117">
        <f>Simulações!CP296</f>
        <v>35</v>
      </c>
      <c r="H296" s="117" t="str">
        <f>Simulações!CV296</f>
        <v>Curto II</v>
      </c>
      <c r="I296" s="117" t="str">
        <f>IF(Simulações!CW296="","",Simulações!CW296)</f>
        <v/>
      </c>
      <c r="J296" s="117" t="str">
        <f>IF(Simulações!CZ296="","",Simulações!CZ296)</f>
        <v/>
      </c>
      <c r="K296" s="120">
        <f>Simulações!AN296</f>
        <v>2</v>
      </c>
      <c r="L296" s="120">
        <f>Simulações!AU296</f>
        <v>0</v>
      </c>
      <c r="M296" s="117" t="str">
        <f>IF(Simulações!DA296="","",Simulações!DA296)</f>
        <v/>
      </c>
      <c r="N296" s="117" t="str">
        <f>IF(Simulações!DB296="","",Simulações!DB296)</f>
        <v/>
      </c>
      <c r="O296" s="117">
        <v>1</v>
      </c>
    </row>
    <row r="297" spans="1:15" ht="15.75" hidden="1" customHeight="1" x14ac:dyDescent="0.3">
      <c r="A297" s="127" t="str">
        <f>Simulações!F297</f>
        <v>Rua Guanabara, 1129</v>
      </c>
      <c r="B297" s="117" t="str">
        <f>Simulações!DL297</f>
        <v>Sim</v>
      </c>
      <c r="C297" s="128">
        <f>Simulações!M297</f>
        <v>150</v>
      </c>
      <c r="D297" s="117" t="str">
        <f>Simulações!I297</f>
        <v>C5</v>
      </c>
      <c r="E297" s="117" t="str">
        <f>Simulações!CJ297</f>
        <v>SX LIGHTING</v>
      </c>
      <c r="F297" s="117" t="str">
        <f>Simulações!CK297</f>
        <v>SX-INEVO030HF</v>
      </c>
      <c r="G297" s="117">
        <f>Simulações!CP297</f>
        <v>31</v>
      </c>
      <c r="H297" s="117" t="str">
        <f>Simulações!CV297</f>
        <v>Curto II</v>
      </c>
      <c r="I297" s="117" t="str">
        <f>IF(Simulações!CW297="","",Simulações!CW297)</f>
        <v/>
      </c>
      <c r="J297" s="117" t="str">
        <f>IF(Simulações!CZ297="","",Simulações!CZ297)</f>
        <v/>
      </c>
      <c r="K297" s="120">
        <f>Simulações!AN297</f>
        <v>2</v>
      </c>
      <c r="L297" s="120">
        <f>Simulações!AU297</f>
        <v>0</v>
      </c>
      <c r="M297" s="117" t="str">
        <f>IF(Simulações!DA297="","",Simulações!DA297)</f>
        <v/>
      </c>
      <c r="N297" s="117" t="str">
        <f>IF(Simulações!DB297="","",Simulações!DB297)</f>
        <v/>
      </c>
      <c r="O297" s="117">
        <v>1</v>
      </c>
    </row>
    <row r="298" spans="1:15" ht="15.75" hidden="1" customHeight="1" x14ac:dyDescent="0.3">
      <c r="A298" s="127" t="str">
        <f>Simulações!F298</f>
        <v>Rua Guanabara, 1129</v>
      </c>
      <c r="B298" s="117" t="str">
        <f>Simulações!DL298</f>
        <v>Sim</v>
      </c>
      <c r="C298" s="128">
        <f>Simulações!M298</f>
        <v>150</v>
      </c>
      <c r="D298" s="117" t="str">
        <f>Simulações!I298</f>
        <v>C5</v>
      </c>
      <c r="E298" s="117" t="str">
        <f>Simulações!CJ298</f>
        <v>TECNOWATT</v>
      </c>
      <c r="F298" s="117" t="str">
        <f>Simulações!CK298</f>
        <v xml:space="preserve">SIGSAGPTLRRSSNDL_30W_38IBBRS
</v>
      </c>
      <c r="G298" s="117">
        <f>Simulações!CP298</f>
        <v>30</v>
      </c>
      <c r="H298" s="117" t="str">
        <f>Simulações!CV298</f>
        <v>Curto II</v>
      </c>
      <c r="I298" s="117" t="str">
        <f>IF(Simulações!CW298="","",Simulações!CW298)</f>
        <v/>
      </c>
      <c r="J298" s="117" t="str">
        <f>IF(Simulações!CZ298="","",Simulações!CZ298)</f>
        <v/>
      </c>
      <c r="K298" s="120">
        <f>Simulações!AN298</f>
        <v>2</v>
      </c>
      <c r="L298" s="120">
        <f>Simulações!AU298</f>
        <v>0</v>
      </c>
      <c r="M298" s="117" t="str">
        <f>IF(Simulações!DA298="","",Simulações!DA298)</f>
        <v/>
      </c>
      <c r="N298" s="117" t="str">
        <f>IF(Simulações!DB298="","",Simulações!DB298)</f>
        <v/>
      </c>
      <c r="O298" s="117">
        <v>1</v>
      </c>
    </row>
    <row r="299" spans="1:15" ht="15.75" hidden="1" customHeight="1" x14ac:dyDescent="0.3">
      <c r="A299" s="127" t="str">
        <f>Simulações!F299</f>
        <v>Rua Rio de Janeiro, 2005</v>
      </c>
      <c r="B299" s="117" t="str">
        <f>Simulações!DL299</f>
        <v>Sim</v>
      </c>
      <c r="C299" s="128">
        <f>Simulações!M299</f>
        <v>100</v>
      </c>
      <c r="D299" s="117" t="str">
        <f>Simulações!I299</f>
        <v>C5</v>
      </c>
      <c r="E299" s="117" t="str">
        <f>Simulações!CJ299</f>
        <v>LEDSTAR</v>
      </c>
      <c r="F299" s="117" t="str">
        <f>Simulações!CK299</f>
        <v xml:space="preserve"> SL VT 9.1 44W</v>
      </c>
      <c r="G299" s="117">
        <f>Simulações!CP299</f>
        <v>44</v>
      </c>
      <c r="H299" s="117" t="str">
        <f>Simulações!CV299</f>
        <v>Curto II</v>
      </c>
      <c r="I299" s="117" t="str">
        <f>IF(Simulações!CW299="","",Simulações!CW299)</f>
        <v/>
      </c>
      <c r="J299" s="117" t="str">
        <f>IF(Simulações!CZ299="","",Simulações!CZ299)</f>
        <v/>
      </c>
      <c r="K299" s="120">
        <f>Simulações!AN299</f>
        <v>2</v>
      </c>
      <c r="L299" s="120">
        <f>Simulações!AU299</f>
        <v>0</v>
      </c>
      <c r="M299" s="117" t="str">
        <f>IF(Simulações!DA299="","",Simulações!DA299)</f>
        <v/>
      </c>
      <c r="N299" s="117" t="str">
        <f>IF(Simulações!DB299="","",Simulações!DB299)</f>
        <v/>
      </c>
      <c r="O299" s="117">
        <v>1</v>
      </c>
    </row>
    <row r="300" spans="1:15" ht="15.75" hidden="1" customHeight="1" x14ac:dyDescent="0.3">
      <c r="A300" s="127" t="str">
        <f>Simulações!F300</f>
        <v>Rua Rio de Janeiro, 2005</v>
      </c>
      <c r="B300" s="117" t="str">
        <f>Simulações!DL300</f>
        <v>Sim</v>
      </c>
      <c r="C300" s="128">
        <f>Simulações!M300</f>
        <v>100</v>
      </c>
      <c r="D300" s="117" t="str">
        <f>Simulações!I300</f>
        <v>C5</v>
      </c>
      <c r="E300" s="117" t="str">
        <f>Simulações!CJ300</f>
        <v>SX LIGHTING</v>
      </c>
      <c r="F300" s="117" t="str">
        <f>Simulações!CK300</f>
        <v>SX-INEVO040HF</v>
      </c>
      <c r="G300" s="117">
        <f>Simulações!CP300</f>
        <v>39</v>
      </c>
      <c r="H300" s="117" t="str">
        <f>Simulações!CV300</f>
        <v>Curto II</v>
      </c>
      <c r="I300" s="117" t="str">
        <f>IF(Simulações!CW300="","",Simulações!CW300)</f>
        <v/>
      </c>
      <c r="J300" s="117" t="str">
        <f>IF(Simulações!CZ300="","",Simulações!CZ300)</f>
        <v/>
      </c>
      <c r="K300" s="120">
        <f>Simulações!AN300</f>
        <v>2</v>
      </c>
      <c r="L300" s="120">
        <f>Simulações!AU300</f>
        <v>0</v>
      </c>
      <c r="M300" s="117" t="str">
        <f>IF(Simulações!DA300="","",Simulações!DA300)</f>
        <v/>
      </c>
      <c r="N300" s="117" t="str">
        <f>IF(Simulações!DB300="","",Simulações!DB300)</f>
        <v/>
      </c>
      <c r="O300" s="117">
        <v>1</v>
      </c>
    </row>
    <row r="301" spans="1:15" ht="15.75" hidden="1" customHeight="1" x14ac:dyDescent="0.3">
      <c r="A301" s="127" t="str">
        <f>Simulações!F301</f>
        <v>Rua Rio de Janeiro, 2005</v>
      </c>
      <c r="B301" s="117" t="str">
        <f>Simulações!DL301</f>
        <v>Sim</v>
      </c>
      <c r="C301" s="128">
        <f>Simulações!M301</f>
        <v>100</v>
      </c>
      <c r="D301" s="117" t="str">
        <f>Simulações!I301</f>
        <v>C5</v>
      </c>
      <c r="E301" s="117" t="str">
        <f>Simulações!CJ301</f>
        <v>TECNOWATT</v>
      </c>
      <c r="F301" s="117" t="str">
        <f>Simulações!CK301</f>
        <v xml:space="preserve">SIGSAGPTLRRSSNDL_40W_50IBBRS
</v>
      </c>
      <c r="G301" s="117">
        <f>Simulações!CP301</f>
        <v>40</v>
      </c>
      <c r="H301" s="117" t="str">
        <f>Simulações!CV301</f>
        <v>Curto II</v>
      </c>
      <c r="I301" s="117" t="str">
        <f>IF(Simulações!CW301="","",Simulações!CW301)</f>
        <v/>
      </c>
      <c r="J301" s="117" t="str">
        <f>IF(Simulações!CZ301="","",Simulações!CZ301)</f>
        <v/>
      </c>
      <c r="K301" s="120">
        <f>Simulações!AN301</f>
        <v>2</v>
      </c>
      <c r="L301" s="120">
        <f>Simulações!AU301</f>
        <v>0</v>
      </c>
      <c r="M301" s="117" t="str">
        <f>IF(Simulações!DA301="","",Simulações!DA301)</f>
        <v/>
      </c>
      <c r="N301" s="117" t="str">
        <f>IF(Simulações!DB301="","",Simulações!DB301)</f>
        <v/>
      </c>
      <c r="O301" s="117">
        <v>1</v>
      </c>
    </row>
    <row r="302" spans="1:15" ht="15.75" hidden="1" customHeight="1" x14ac:dyDescent="0.3">
      <c r="A302" s="127" t="str">
        <f>Simulações!F302</f>
        <v>Rua Rio Grande do Norte, 2214</v>
      </c>
      <c r="B302" s="117" t="str">
        <f>Simulações!DL302</f>
        <v>Sim</v>
      </c>
      <c r="C302" s="128">
        <f>Simulações!M302</f>
        <v>100</v>
      </c>
      <c r="D302" s="117" t="str">
        <f>Simulações!I302</f>
        <v>C5</v>
      </c>
      <c r="E302" s="117" t="str">
        <f>Simulações!CJ302</f>
        <v>LEDSTAR</v>
      </c>
      <c r="F302" s="117" t="str">
        <f>Simulações!CK302</f>
        <v xml:space="preserve"> SL VT 9.1 35W</v>
      </c>
      <c r="G302" s="117">
        <f>Simulações!CP302</f>
        <v>35</v>
      </c>
      <c r="H302" s="117" t="str">
        <f>Simulações!CV302</f>
        <v>Curto II</v>
      </c>
      <c r="I302" s="117" t="str">
        <f>IF(Simulações!CW302="","",Simulações!CW302)</f>
        <v/>
      </c>
      <c r="J302" s="117" t="str">
        <f>IF(Simulações!CZ302="","",Simulações!CZ302)</f>
        <v/>
      </c>
      <c r="K302" s="120">
        <f>Simulações!AN302</f>
        <v>2</v>
      </c>
      <c r="L302" s="120">
        <f>Simulações!AU302</f>
        <v>0</v>
      </c>
      <c r="M302" s="117" t="str">
        <f>IF(Simulações!DA302="","",Simulações!DA302)</f>
        <v/>
      </c>
      <c r="N302" s="117" t="str">
        <f>IF(Simulações!DB302="","",Simulações!DB302)</f>
        <v/>
      </c>
      <c r="O302" s="117">
        <v>1</v>
      </c>
    </row>
    <row r="303" spans="1:15" ht="15.75" hidden="1" customHeight="1" x14ac:dyDescent="0.3">
      <c r="A303" s="127" t="str">
        <f>Simulações!F303</f>
        <v>Rua Rio Grande do Norte, 2214</v>
      </c>
      <c r="B303" s="117" t="str">
        <f>Simulações!DL303</f>
        <v>Sim</v>
      </c>
      <c r="C303" s="128">
        <f>Simulações!M303</f>
        <v>100</v>
      </c>
      <c r="D303" s="117" t="str">
        <f>Simulações!I303</f>
        <v>C5</v>
      </c>
      <c r="E303" s="117" t="str">
        <f>Simulações!CJ303</f>
        <v>SX LIGHTING</v>
      </c>
      <c r="F303" s="117" t="str">
        <f>Simulações!CK303</f>
        <v>SX-INEVO030HF</v>
      </c>
      <c r="G303" s="117">
        <f>Simulações!CP303</f>
        <v>31</v>
      </c>
      <c r="H303" s="117" t="str">
        <f>Simulações!CV303</f>
        <v>Curto II</v>
      </c>
      <c r="I303" s="117" t="str">
        <f>IF(Simulações!CW303="","",Simulações!CW303)</f>
        <v/>
      </c>
      <c r="J303" s="117" t="str">
        <f>IF(Simulações!CZ303="","",Simulações!CZ303)</f>
        <v/>
      </c>
      <c r="K303" s="120">
        <f>Simulações!AN303</f>
        <v>2</v>
      </c>
      <c r="L303" s="120">
        <f>Simulações!AU303</f>
        <v>0</v>
      </c>
      <c r="M303" s="117" t="str">
        <f>IF(Simulações!DA303="","",Simulações!DA303)</f>
        <v/>
      </c>
      <c r="N303" s="117" t="str">
        <f>IF(Simulações!DB303="","",Simulações!DB303)</f>
        <v/>
      </c>
      <c r="O303" s="117">
        <v>1</v>
      </c>
    </row>
    <row r="304" spans="1:15" ht="15.75" hidden="1" customHeight="1" x14ac:dyDescent="0.3">
      <c r="A304" s="127" t="str">
        <f>Simulações!F304</f>
        <v>Rua Rio Grande do Norte, 2214</v>
      </c>
      <c r="B304" s="117" t="str">
        <f>Simulações!DL304</f>
        <v>Sim</v>
      </c>
      <c r="C304" s="128">
        <f>Simulações!M304</f>
        <v>100</v>
      </c>
      <c r="D304" s="117" t="str">
        <f>Simulações!I304</f>
        <v>C5</v>
      </c>
      <c r="E304" s="117" t="str">
        <f>Simulações!CJ304</f>
        <v>TECNOWATT</v>
      </c>
      <c r="F304" s="117" t="str">
        <f>Simulações!CK304</f>
        <v xml:space="preserve">SIGSAGPTLRRSSNDL_30W_38IBBRS
</v>
      </c>
      <c r="G304" s="117">
        <f>Simulações!CP304</f>
        <v>30</v>
      </c>
      <c r="H304" s="117" t="str">
        <f>Simulações!CV304</f>
        <v>Curto II</v>
      </c>
      <c r="I304" s="117" t="str">
        <f>IF(Simulações!CW304="","",Simulações!CW304)</f>
        <v/>
      </c>
      <c r="J304" s="117" t="str">
        <f>IF(Simulações!CZ304="","",Simulações!CZ304)</f>
        <v/>
      </c>
      <c r="K304" s="120">
        <f>Simulações!AN304</f>
        <v>2</v>
      </c>
      <c r="L304" s="120">
        <f>Simulações!AU304</f>
        <v>0</v>
      </c>
      <c r="M304" s="117" t="str">
        <f>IF(Simulações!DA304="","",Simulações!DA304)</f>
        <v/>
      </c>
      <c r="N304" s="117" t="str">
        <f>IF(Simulações!DB304="","",Simulações!DB304)</f>
        <v/>
      </c>
      <c r="O304" s="117">
        <v>1</v>
      </c>
    </row>
    <row r="305" spans="1:15" ht="15.75" hidden="1" customHeight="1" x14ac:dyDescent="0.3">
      <c r="A305" s="127" t="str">
        <f>Simulações!F305</f>
        <v>Rua Santa Catarina, 2193</v>
      </c>
      <c r="B305" s="117" t="str">
        <f>Simulações!DL305</f>
        <v>Sim</v>
      </c>
      <c r="C305" s="128">
        <f>Simulações!M305</f>
        <v>100</v>
      </c>
      <c r="D305" s="117" t="str">
        <f>Simulações!I305</f>
        <v>C5</v>
      </c>
      <c r="E305" s="117" t="str">
        <f>Simulações!CJ305</f>
        <v>LEDSTAR</v>
      </c>
      <c r="F305" s="117" t="str">
        <f>Simulações!CK305</f>
        <v xml:space="preserve"> SL VT 9.1 35W</v>
      </c>
      <c r="G305" s="117">
        <f>Simulações!CP305</f>
        <v>35</v>
      </c>
      <c r="H305" s="117" t="str">
        <f>Simulações!CV305</f>
        <v>Curto II</v>
      </c>
      <c r="I305" s="117" t="str">
        <f>IF(Simulações!CW305="","",Simulações!CW305)</f>
        <v/>
      </c>
      <c r="J305" s="117" t="str">
        <f>IF(Simulações!CZ305="","",Simulações!CZ305)</f>
        <v/>
      </c>
      <c r="K305" s="120">
        <f>Simulações!AN305</f>
        <v>2</v>
      </c>
      <c r="L305" s="120">
        <f>Simulações!AU305</f>
        <v>0</v>
      </c>
      <c r="M305" s="117" t="str">
        <f>IF(Simulações!DA305="","",Simulações!DA305)</f>
        <v/>
      </c>
      <c r="N305" s="117" t="str">
        <f>IF(Simulações!DB305="","",Simulações!DB305)</f>
        <v/>
      </c>
      <c r="O305" s="117">
        <v>1</v>
      </c>
    </row>
    <row r="306" spans="1:15" ht="15.75" hidden="1" customHeight="1" x14ac:dyDescent="0.3">
      <c r="A306" s="127" t="str">
        <f>Simulações!F306</f>
        <v>Rua Santa Catarina, 2193</v>
      </c>
      <c r="B306" s="117" t="str">
        <f>Simulações!DL306</f>
        <v>Sim</v>
      </c>
      <c r="C306" s="128">
        <f>Simulações!M306</f>
        <v>100</v>
      </c>
      <c r="D306" s="117" t="str">
        <f>Simulações!I306</f>
        <v>C5</v>
      </c>
      <c r="E306" s="117" t="str">
        <f>Simulações!CJ306</f>
        <v>SX LIGHTING</v>
      </c>
      <c r="F306" s="117" t="str">
        <f>Simulações!CK306</f>
        <v>SX-INEVO030HF</v>
      </c>
      <c r="G306" s="117">
        <f>Simulações!CP306</f>
        <v>31</v>
      </c>
      <c r="H306" s="117" t="str">
        <f>Simulações!CV306</f>
        <v>Curto II</v>
      </c>
      <c r="I306" s="117" t="str">
        <f>IF(Simulações!CW306="","",Simulações!CW306)</f>
        <v/>
      </c>
      <c r="J306" s="117" t="str">
        <f>IF(Simulações!CZ306="","",Simulações!CZ306)</f>
        <v/>
      </c>
      <c r="K306" s="120">
        <f>Simulações!AN306</f>
        <v>2</v>
      </c>
      <c r="L306" s="120">
        <f>Simulações!AU306</f>
        <v>0</v>
      </c>
      <c r="M306" s="117" t="str">
        <f>IF(Simulações!DA306="","",Simulações!DA306)</f>
        <v/>
      </c>
      <c r="N306" s="117" t="str">
        <f>IF(Simulações!DB306="","",Simulações!DB306)</f>
        <v/>
      </c>
      <c r="O306" s="117">
        <v>1</v>
      </c>
    </row>
    <row r="307" spans="1:15" ht="15.75" hidden="1" customHeight="1" x14ac:dyDescent="0.3">
      <c r="A307" s="127" t="str">
        <f>Simulações!F307</f>
        <v>Rua Santa Catarina, 2193</v>
      </c>
      <c r="B307" s="117" t="str">
        <f>Simulações!DL307</f>
        <v>Sim</v>
      </c>
      <c r="C307" s="128">
        <f>Simulações!M307</f>
        <v>100</v>
      </c>
      <c r="D307" s="117" t="str">
        <f>Simulações!I307</f>
        <v>C5</v>
      </c>
      <c r="E307" s="117" t="str">
        <f>Simulações!CJ307</f>
        <v>TECNOWATT</v>
      </c>
      <c r="F307" s="117" t="str">
        <f>Simulações!CK307</f>
        <v xml:space="preserve">SIGSAGPTLRRSSNDL_30W_38IBBRS
</v>
      </c>
      <c r="G307" s="117">
        <f>Simulações!CP307</f>
        <v>30</v>
      </c>
      <c r="H307" s="117" t="str">
        <f>Simulações!CV307</f>
        <v>Curto II</v>
      </c>
      <c r="I307" s="117" t="str">
        <f>IF(Simulações!CW307="","",Simulações!CW307)</f>
        <v/>
      </c>
      <c r="J307" s="117" t="str">
        <f>IF(Simulações!CZ307="","",Simulações!CZ307)</f>
        <v/>
      </c>
      <c r="K307" s="120">
        <f>Simulações!AN307</f>
        <v>2</v>
      </c>
      <c r="L307" s="120">
        <f>Simulações!AU307</f>
        <v>0</v>
      </c>
      <c r="M307" s="117" t="str">
        <f>IF(Simulações!DA307="","",Simulações!DA307)</f>
        <v/>
      </c>
      <c r="N307" s="117" t="str">
        <f>IF(Simulações!DB307="","",Simulações!DB307)</f>
        <v/>
      </c>
      <c r="O307" s="117">
        <v>1</v>
      </c>
    </row>
    <row r="308" spans="1:15" ht="15.75" hidden="1" customHeight="1" x14ac:dyDescent="0.3">
      <c r="A308" s="127" t="str">
        <f>Simulações!F308</f>
        <v>Rua Para, 2185</v>
      </c>
      <c r="B308" s="117" t="str">
        <f>Simulações!DL308</f>
        <v>Sim</v>
      </c>
      <c r="C308" s="128">
        <f>Simulações!M308</f>
        <v>250</v>
      </c>
      <c r="D308" s="117" t="str">
        <f>Simulações!I308</f>
        <v>C5</v>
      </c>
      <c r="E308" s="117" t="str">
        <f>Simulações!CJ308</f>
        <v>LEDSTAR</v>
      </c>
      <c r="F308" s="117" t="str">
        <f>Simulações!CK308</f>
        <v xml:space="preserve"> SL VT 9.1 28W</v>
      </c>
      <c r="G308" s="117">
        <f>Simulações!CP308</f>
        <v>28</v>
      </c>
      <c r="H308" s="117" t="str">
        <f>Simulações!CV308</f>
        <v>Curto II</v>
      </c>
      <c r="I308" s="117" t="str">
        <f>IF(Simulações!CW308="","",Simulações!CW308)</f>
        <v/>
      </c>
      <c r="J308" s="117" t="str">
        <f>IF(Simulações!CZ308="","",Simulações!CZ308)</f>
        <v/>
      </c>
      <c r="K308" s="120">
        <f>Simulações!AN308</f>
        <v>4</v>
      </c>
      <c r="L308" s="120">
        <f>Simulações!AU308</f>
        <v>0</v>
      </c>
      <c r="M308" s="117" t="str">
        <f>IF(Simulações!DA308="","",Simulações!DA308)</f>
        <v/>
      </c>
      <c r="N308" s="117" t="str">
        <f>IF(Simulações!DB308="","",Simulações!DB308)</f>
        <v/>
      </c>
      <c r="O308" s="117">
        <v>1</v>
      </c>
    </row>
    <row r="309" spans="1:15" ht="15.75" hidden="1" customHeight="1" x14ac:dyDescent="0.3">
      <c r="A309" s="127" t="str">
        <f>Simulações!F309</f>
        <v>Rua Para, 2185</v>
      </c>
      <c r="B309" s="117" t="str">
        <f>Simulações!DL309</f>
        <v>Sim</v>
      </c>
      <c r="C309" s="128">
        <f>Simulações!M309</f>
        <v>250</v>
      </c>
      <c r="D309" s="117" t="str">
        <f>Simulações!I309</f>
        <v>C5</v>
      </c>
      <c r="E309" s="117" t="str">
        <f>Simulações!CJ309</f>
        <v>SX LIGHTING</v>
      </c>
      <c r="F309" s="117" t="str">
        <f>Simulações!CK309</f>
        <v>SX-INEVO020HF</v>
      </c>
      <c r="G309" s="117">
        <f>Simulações!CP309</f>
        <v>22.5</v>
      </c>
      <c r="H309" s="117" t="str">
        <f>Simulações!CV309</f>
        <v>Curto II</v>
      </c>
      <c r="I309" s="117" t="str">
        <f>IF(Simulações!CW309="","",Simulações!CW309)</f>
        <v/>
      </c>
      <c r="J309" s="117" t="str">
        <f>IF(Simulações!CZ309="","",Simulações!CZ309)</f>
        <v/>
      </c>
      <c r="K309" s="120">
        <f>Simulações!AN309</f>
        <v>4</v>
      </c>
      <c r="L309" s="120">
        <f>Simulações!AU309</f>
        <v>0</v>
      </c>
      <c r="M309" s="117" t="str">
        <f>IF(Simulações!DA309="","",Simulações!DA309)</f>
        <v/>
      </c>
      <c r="N309" s="117" t="str">
        <f>IF(Simulações!DB309="","",Simulações!DB309)</f>
        <v/>
      </c>
      <c r="O309" s="117">
        <v>1</v>
      </c>
    </row>
    <row r="310" spans="1:15" ht="15.75" hidden="1" customHeight="1" x14ac:dyDescent="0.3">
      <c r="A310" s="127" t="str">
        <f>Simulações!F310</f>
        <v>Rua Para, 2185</v>
      </c>
      <c r="B310" s="117" t="str">
        <f>Simulações!DL310</f>
        <v>Sim</v>
      </c>
      <c r="C310" s="128">
        <f>Simulações!M310</f>
        <v>250</v>
      </c>
      <c r="D310" s="117" t="str">
        <f>Simulações!I310</f>
        <v>C5</v>
      </c>
      <c r="E310" s="117" t="str">
        <f>Simulações!CJ310</f>
        <v>TECNOWATT</v>
      </c>
      <c r="F310" s="117" t="str">
        <f>Simulações!CK310</f>
        <v xml:space="preserve">SIGSAGPTLRRSSNDL_30W_38IBBRS
</v>
      </c>
      <c r="G310" s="117">
        <f>Simulações!CP310</f>
        <v>30</v>
      </c>
      <c r="H310" s="117" t="str">
        <f>Simulações!CV310</f>
        <v>Curto II</v>
      </c>
      <c r="I310" s="117" t="str">
        <f>IF(Simulações!CW310="","",Simulações!CW310)</f>
        <v/>
      </c>
      <c r="J310" s="117" t="str">
        <f>IF(Simulações!CZ310="","",Simulações!CZ310)</f>
        <v/>
      </c>
      <c r="K310" s="120">
        <f>Simulações!AN310</f>
        <v>4</v>
      </c>
      <c r="L310" s="120">
        <f>Simulações!AU310</f>
        <v>0</v>
      </c>
      <c r="M310" s="117" t="str">
        <f>IF(Simulações!DA310="","",Simulações!DA310)</f>
        <v/>
      </c>
      <c r="N310" s="117" t="str">
        <f>IF(Simulações!DB310="","",Simulações!DB310)</f>
        <v/>
      </c>
      <c r="O310" s="117">
        <v>1</v>
      </c>
    </row>
    <row r="311" spans="1:15" ht="15.75" hidden="1" customHeight="1" x14ac:dyDescent="0.3">
      <c r="A311" s="127" t="str">
        <f>Simulações!F311</f>
        <v>Rua Maranhao, 2337</v>
      </c>
      <c r="B311" s="117" t="str">
        <f>Simulações!DL311</f>
        <v>Sim</v>
      </c>
      <c r="C311" s="128">
        <f>Simulações!M311</f>
        <v>100</v>
      </c>
      <c r="D311" s="117" t="str">
        <f>Simulações!I311</f>
        <v>C5</v>
      </c>
      <c r="E311" s="117" t="str">
        <f>Simulações!CJ311</f>
        <v>LEDSTAR</v>
      </c>
      <c r="F311" s="117" t="str">
        <f>Simulações!CK311</f>
        <v xml:space="preserve"> SL VT 9.1 35W</v>
      </c>
      <c r="G311" s="117">
        <f>Simulações!CP311</f>
        <v>35</v>
      </c>
      <c r="H311" s="117" t="str">
        <f>Simulações!CV311</f>
        <v>Curto II</v>
      </c>
      <c r="I311" s="117" t="str">
        <f>IF(Simulações!CW311="","",Simulações!CW311)</f>
        <v/>
      </c>
      <c r="J311" s="117" t="str">
        <f>IF(Simulações!CZ311="","",Simulações!CZ311)</f>
        <v/>
      </c>
      <c r="K311" s="120">
        <f>Simulações!AN311</f>
        <v>2</v>
      </c>
      <c r="L311" s="120">
        <f>Simulações!AU311</f>
        <v>0</v>
      </c>
      <c r="M311" s="117" t="str">
        <f>IF(Simulações!DA311="","",Simulações!DA311)</f>
        <v/>
      </c>
      <c r="N311" s="117" t="str">
        <f>IF(Simulações!DB311="","",Simulações!DB311)</f>
        <v/>
      </c>
      <c r="O311" s="117">
        <v>1</v>
      </c>
    </row>
    <row r="312" spans="1:15" ht="15.75" hidden="1" customHeight="1" x14ac:dyDescent="0.3">
      <c r="A312" s="127" t="str">
        <f>Simulações!F312</f>
        <v>Rua Maranhao, 2337</v>
      </c>
      <c r="B312" s="117" t="str">
        <f>Simulações!DL312</f>
        <v>Sim</v>
      </c>
      <c r="C312" s="128">
        <f>Simulações!M312</f>
        <v>100</v>
      </c>
      <c r="D312" s="117" t="str">
        <f>Simulações!I312</f>
        <v>C5</v>
      </c>
      <c r="E312" s="117" t="str">
        <f>Simulações!CJ312</f>
        <v>SX LIGHTING</v>
      </c>
      <c r="F312" s="117" t="str">
        <f>Simulações!CK312</f>
        <v>SX-INEVO030HF</v>
      </c>
      <c r="G312" s="117">
        <f>Simulações!CP312</f>
        <v>31</v>
      </c>
      <c r="H312" s="117" t="str">
        <f>Simulações!CV312</f>
        <v>Curto II</v>
      </c>
      <c r="I312" s="117" t="str">
        <f>IF(Simulações!CW312="","",Simulações!CW312)</f>
        <v/>
      </c>
      <c r="J312" s="117" t="str">
        <f>IF(Simulações!CZ312="","",Simulações!CZ312)</f>
        <v/>
      </c>
      <c r="K312" s="120">
        <f>Simulações!AN312</f>
        <v>2</v>
      </c>
      <c r="L312" s="120">
        <f>Simulações!AU312</f>
        <v>0</v>
      </c>
      <c r="M312" s="117" t="str">
        <f>IF(Simulações!DA312="","",Simulações!DA312)</f>
        <v/>
      </c>
      <c r="N312" s="117" t="str">
        <f>IF(Simulações!DB312="","",Simulações!DB312)</f>
        <v/>
      </c>
      <c r="O312" s="117">
        <v>1</v>
      </c>
    </row>
    <row r="313" spans="1:15" ht="15.75" hidden="1" customHeight="1" x14ac:dyDescent="0.3">
      <c r="A313" s="127" t="str">
        <f>Simulações!F313</f>
        <v>Rua Maranhao, 2337</v>
      </c>
      <c r="B313" s="117" t="str">
        <f>Simulações!DL313</f>
        <v>Sim</v>
      </c>
      <c r="C313" s="128">
        <f>Simulações!M313</f>
        <v>100</v>
      </c>
      <c r="D313" s="117" t="str">
        <f>Simulações!I313</f>
        <v>C5</v>
      </c>
      <c r="E313" s="117" t="str">
        <f>Simulações!CJ313</f>
        <v>TECNOWATT</v>
      </c>
      <c r="F313" s="117" t="str">
        <f>Simulações!CK313</f>
        <v xml:space="preserve">SIGSAGPTLRRSSNDL_30W_38IBBRS
</v>
      </c>
      <c r="G313" s="117">
        <f>Simulações!CP313</f>
        <v>30</v>
      </c>
      <c r="H313" s="117" t="str">
        <f>Simulações!CV313</f>
        <v>Curto II</v>
      </c>
      <c r="I313" s="117" t="str">
        <f>IF(Simulações!CW313="","",Simulações!CW313)</f>
        <v/>
      </c>
      <c r="J313" s="117" t="str">
        <f>IF(Simulações!CZ313="","",Simulações!CZ313)</f>
        <v/>
      </c>
      <c r="K313" s="120">
        <f>Simulações!AN313</f>
        <v>2</v>
      </c>
      <c r="L313" s="120">
        <f>Simulações!AU313</f>
        <v>0</v>
      </c>
      <c r="M313" s="117" t="str">
        <f>IF(Simulações!DA313="","",Simulações!DA313)</f>
        <v/>
      </c>
      <c r="N313" s="117" t="str">
        <f>IF(Simulações!DB313="","",Simulações!DB313)</f>
        <v/>
      </c>
      <c r="O313" s="117">
        <v>1</v>
      </c>
    </row>
    <row r="314" spans="1:15" ht="15.75" hidden="1" customHeight="1" x14ac:dyDescent="0.3">
      <c r="A314" s="127" t="str">
        <f>Simulações!F314</f>
        <v>Avenida Recife, 653</v>
      </c>
      <c r="B314" s="117" t="str">
        <f>Simulações!DL314</f>
        <v>Sim</v>
      </c>
      <c r="C314" s="128">
        <f>Simulações!M314</f>
        <v>150</v>
      </c>
      <c r="D314" s="117" t="str">
        <f>Simulações!I314</f>
        <v>C2</v>
      </c>
      <c r="E314" s="117" t="str">
        <f>Simulações!CJ314</f>
        <v>LEDSTAR</v>
      </c>
      <c r="F314" s="117" t="str">
        <f>Simulações!CK314</f>
        <v xml:space="preserve"> SL VT 9.1 65W</v>
      </c>
      <c r="G314" s="117">
        <f>Simulações!CP314</f>
        <v>65</v>
      </c>
      <c r="H314" s="117" t="str">
        <f>Simulações!CV314</f>
        <v>Curto II</v>
      </c>
      <c r="I314" s="117" t="str">
        <f>IF(Simulações!CW314="","",Simulações!CW314)</f>
        <v/>
      </c>
      <c r="J314" s="117" t="str">
        <f>IF(Simulações!CZ314="","",Simulações!CZ314)</f>
        <v/>
      </c>
      <c r="K314" s="120">
        <f>Simulações!AN314</f>
        <v>4</v>
      </c>
      <c r="L314" s="120">
        <f>Simulações!AU314</f>
        <v>0</v>
      </c>
      <c r="M314" s="117" t="str">
        <f>IF(Simulações!DA314="","",Simulações!DA314)</f>
        <v/>
      </c>
      <c r="N314" s="117" t="str">
        <f>IF(Simulações!DB314="","",Simulações!DB314)</f>
        <v/>
      </c>
      <c r="O314" s="117">
        <v>1</v>
      </c>
    </row>
    <row r="315" spans="1:15" ht="15.75" hidden="1" customHeight="1" x14ac:dyDescent="0.3">
      <c r="A315" s="127" t="str">
        <f>Simulações!F315</f>
        <v>Avenida Recife, 653</v>
      </c>
      <c r="B315" s="117" t="str">
        <f>Simulações!DL315</f>
        <v>Sim</v>
      </c>
      <c r="C315" s="128">
        <f>Simulações!M315</f>
        <v>150</v>
      </c>
      <c r="D315" s="117" t="str">
        <f>Simulações!I315</f>
        <v>C2</v>
      </c>
      <c r="E315" s="117" t="str">
        <f>Simulações!CJ315</f>
        <v>SX LIGHTING</v>
      </c>
      <c r="F315" s="117" t="str">
        <f>Simulações!CK315</f>
        <v>SX-INEVO050HF</v>
      </c>
      <c r="G315" s="117">
        <f>Simulações!CP315</f>
        <v>50</v>
      </c>
      <c r="H315" s="117" t="str">
        <f>Simulações!CV315</f>
        <v>Curto II</v>
      </c>
      <c r="I315" s="117" t="str">
        <f>IF(Simulações!CW315="","",Simulações!CW315)</f>
        <v/>
      </c>
      <c r="J315" s="117" t="str">
        <f>IF(Simulações!CZ315="","",Simulações!CZ315)</f>
        <v/>
      </c>
      <c r="K315" s="120">
        <f>Simulações!AN315</f>
        <v>4</v>
      </c>
      <c r="L315" s="120">
        <f>Simulações!AU315</f>
        <v>0</v>
      </c>
      <c r="M315" s="117" t="str">
        <f>IF(Simulações!DA315="","",Simulações!DA315)</f>
        <v/>
      </c>
      <c r="N315" s="117" t="str">
        <f>IF(Simulações!DB315="","",Simulações!DB315)</f>
        <v/>
      </c>
      <c r="O315" s="117">
        <v>1</v>
      </c>
    </row>
    <row r="316" spans="1:15" ht="15.75" hidden="1" customHeight="1" x14ac:dyDescent="0.3">
      <c r="A316" s="127" t="str">
        <f>Simulações!F316</f>
        <v>Avenida Recife, 653</v>
      </c>
      <c r="B316" s="117" t="str">
        <f>Simulações!DL316</f>
        <v>Sim</v>
      </c>
      <c r="C316" s="128">
        <f>Simulações!M316</f>
        <v>150</v>
      </c>
      <c r="D316" s="117" t="str">
        <f>Simulações!I316</f>
        <v>C2</v>
      </c>
      <c r="E316" s="117" t="str">
        <f>Simulações!CJ316</f>
        <v>TECNOWATT</v>
      </c>
      <c r="F316" s="117" t="str">
        <f>Simulações!CK316</f>
        <v xml:space="preserve">SIGSAGPTLRRSSNDL_50W_61IBBRS
</v>
      </c>
      <c r="G316" s="117">
        <f>Simulações!CP316</f>
        <v>50</v>
      </c>
      <c r="H316" s="117" t="str">
        <f>Simulações!CV316</f>
        <v>Curto II</v>
      </c>
      <c r="I316" s="117" t="str">
        <f>IF(Simulações!CW316="","",Simulações!CW316)</f>
        <v/>
      </c>
      <c r="J316" s="117" t="str">
        <f>IF(Simulações!CZ316="","",Simulações!CZ316)</f>
        <v/>
      </c>
      <c r="K316" s="120">
        <f>Simulações!AN316</f>
        <v>4</v>
      </c>
      <c r="L316" s="120">
        <f>Simulações!AU316</f>
        <v>0</v>
      </c>
      <c r="M316" s="117" t="str">
        <f>IF(Simulações!DA316="","",Simulações!DA316)</f>
        <v/>
      </c>
      <c r="N316" s="117" t="str">
        <f>IF(Simulações!DB316="","",Simulações!DB316)</f>
        <v/>
      </c>
      <c r="O316" s="117">
        <v>1</v>
      </c>
    </row>
    <row r="317" spans="1:15" ht="15.75" hidden="1" customHeight="1" x14ac:dyDescent="0.3">
      <c r="A317" s="127" t="str">
        <f>Simulações!F317</f>
        <v>Avenida Recife, 322</v>
      </c>
      <c r="B317" s="117" t="str">
        <f>Simulações!DL317</f>
        <v>Sim</v>
      </c>
      <c r="C317" s="128">
        <f>Simulações!M317</f>
        <v>150</v>
      </c>
      <c r="D317" s="117" t="str">
        <f>Simulações!I317</f>
        <v>C2</v>
      </c>
      <c r="E317" s="117" t="str">
        <f>Simulações!CJ317</f>
        <v>LEDSTAR</v>
      </c>
      <c r="F317" s="117" t="str">
        <f>Simulações!CK317</f>
        <v xml:space="preserve"> SL VT 9.1 65W</v>
      </c>
      <c r="G317" s="117">
        <f>Simulações!CP317</f>
        <v>65</v>
      </c>
      <c r="H317" s="117" t="str">
        <f>Simulações!CV317</f>
        <v>Curto II</v>
      </c>
      <c r="I317" s="117" t="str">
        <f>IF(Simulações!CW317="","",Simulações!CW317)</f>
        <v/>
      </c>
      <c r="J317" s="117" t="str">
        <f>IF(Simulações!CZ317="","",Simulações!CZ317)</f>
        <v/>
      </c>
      <c r="K317" s="120">
        <f>Simulações!AN317</f>
        <v>4</v>
      </c>
      <c r="L317" s="120">
        <f>Simulações!AU317</f>
        <v>0</v>
      </c>
      <c r="M317" s="117" t="str">
        <f>IF(Simulações!DA317="","",Simulações!DA317)</f>
        <v/>
      </c>
      <c r="N317" s="117" t="str">
        <f>IF(Simulações!DB317="","",Simulações!DB317)</f>
        <v/>
      </c>
      <c r="O317" s="117">
        <v>1</v>
      </c>
    </row>
    <row r="318" spans="1:15" ht="15.75" hidden="1" customHeight="1" x14ac:dyDescent="0.3">
      <c r="A318" s="127" t="str">
        <f>Simulações!F318</f>
        <v>Avenida Recife, 322</v>
      </c>
      <c r="B318" s="117" t="str">
        <f>Simulações!DL318</f>
        <v>Sim</v>
      </c>
      <c r="C318" s="128">
        <f>Simulações!M318</f>
        <v>150</v>
      </c>
      <c r="D318" s="117" t="str">
        <f>Simulações!I318</f>
        <v>C2</v>
      </c>
      <c r="E318" s="117" t="str">
        <f>Simulações!CJ318</f>
        <v>SX LIGHTING</v>
      </c>
      <c r="F318" s="117" t="str">
        <f>Simulações!CK318</f>
        <v>SX-INEVO060HF</v>
      </c>
      <c r="G318" s="117">
        <f>Simulações!CP318</f>
        <v>60</v>
      </c>
      <c r="H318" s="117" t="str">
        <f>Simulações!CV318</f>
        <v>Curto II</v>
      </c>
      <c r="I318" s="117" t="str">
        <f>IF(Simulações!CW318="","",Simulações!CW318)</f>
        <v/>
      </c>
      <c r="J318" s="117" t="str">
        <f>IF(Simulações!CZ318="","",Simulações!CZ318)</f>
        <v/>
      </c>
      <c r="K318" s="120">
        <f>Simulações!AN318</f>
        <v>4</v>
      </c>
      <c r="L318" s="120">
        <f>Simulações!AU318</f>
        <v>0</v>
      </c>
      <c r="M318" s="117" t="str">
        <f>IF(Simulações!DA318="","",Simulações!DA318)</f>
        <v/>
      </c>
      <c r="N318" s="117" t="str">
        <f>IF(Simulações!DB318="","",Simulações!DB318)</f>
        <v/>
      </c>
      <c r="O318" s="117">
        <v>1</v>
      </c>
    </row>
    <row r="319" spans="1:15" ht="15.75" hidden="1" customHeight="1" x14ac:dyDescent="0.3">
      <c r="A319" s="127" t="str">
        <f>Simulações!F319</f>
        <v>Avenida Recife, 322</v>
      </c>
      <c r="B319" s="117" t="str">
        <f>Simulações!DL319</f>
        <v>Sim</v>
      </c>
      <c r="C319" s="128">
        <f>Simulações!M319</f>
        <v>150</v>
      </c>
      <c r="D319" s="117" t="str">
        <f>Simulações!I319</f>
        <v>C2</v>
      </c>
      <c r="E319" s="117" t="str">
        <f>Simulações!CJ319</f>
        <v>TECNOWATT</v>
      </c>
      <c r="F319" s="117" t="str">
        <f>Simulações!CK319</f>
        <v xml:space="preserve">SIGSAGPTLRRSSNDL_60W_73IBBRS
</v>
      </c>
      <c r="G319" s="117">
        <f>Simulações!CP319</f>
        <v>60</v>
      </c>
      <c r="H319" s="117" t="str">
        <f>Simulações!CV319</f>
        <v>Curto II</v>
      </c>
      <c r="I319" s="117" t="str">
        <f>IF(Simulações!CW319="","",Simulações!CW319)</f>
        <v/>
      </c>
      <c r="J319" s="117" t="str">
        <f>IF(Simulações!CZ319="","",Simulações!CZ319)</f>
        <v/>
      </c>
      <c r="K319" s="120">
        <f>Simulações!AN319</f>
        <v>4</v>
      </c>
      <c r="L319" s="120">
        <f>Simulações!AU319</f>
        <v>0</v>
      </c>
      <c r="M319" s="117" t="str">
        <f>IF(Simulações!DA319="","",Simulações!DA319)</f>
        <v/>
      </c>
      <c r="N319" s="117" t="str">
        <f>IF(Simulações!DB319="","",Simulações!DB319)</f>
        <v/>
      </c>
      <c r="O319" s="117">
        <v>1</v>
      </c>
    </row>
    <row r="320" spans="1:15" ht="15.75" hidden="1" customHeight="1" x14ac:dyDescent="0.3">
      <c r="A320" s="127" t="str">
        <f>Simulações!F320</f>
        <v>Rua Alagoas, 2205</v>
      </c>
      <c r="B320" s="117" t="str">
        <f>Simulações!DL320</f>
        <v>Sim</v>
      </c>
      <c r="C320" s="128">
        <f>Simulações!M320</f>
        <v>150</v>
      </c>
      <c r="D320" s="117" t="str">
        <f>Simulações!I320</f>
        <v>C5</v>
      </c>
      <c r="E320" s="117" t="str">
        <f>Simulações!CJ320</f>
        <v>LEDSTAR</v>
      </c>
      <c r="F320" s="117" t="str">
        <f>Simulações!CK320</f>
        <v xml:space="preserve"> SL VT 9.1 35W</v>
      </c>
      <c r="G320" s="117">
        <f>Simulações!CP320</f>
        <v>35</v>
      </c>
      <c r="H320" s="117" t="str">
        <f>Simulações!CV320</f>
        <v>Curto II</v>
      </c>
      <c r="I320" s="117" t="str">
        <f>IF(Simulações!CW320="","",Simulações!CW320)</f>
        <v/>
      </c>
      <c r="J320" s="117" t="str">
        <f>IF(Simulações!CZ320="","",Simulações!CZ320)</f>
        <v/>
      </c>
      <c r="K320" s="120">
        <f>Simulações!AN320</f>
        <v>2</v>
      </c>
      <c r="L320" s="120">
        <f>Simulações!AU320</f>
        <v>0</v>
      </c>
      <c r="M320" s="117" t="str">
        <f>IF(Simulações!DA320="","",Simulações!DA320)</f>
        <v/>
      </c>
      <c r="N320" s="117" t="str">
        <f>IF(Simulações!DB320="","",Simulações!DB320)</f>
        <v/>
      </c>
      <c r="O320" s="117">
        <v>1</v>
      </c>
    </row>
    <row r="321" spans="1:15" ht="15.75" hidden="1" customHeight="1" x14ac:dyDescent="0.3">
      <c r="A321" s="127" t="str">
        <f>Simulações!F321</f>
        <v>Rua Alagoas, 2205</v>
      </c>
      <c r="B321" s="117" t="str">
        <f>Simulações!DL321</f>
        <v>Sim</v>
      </c>
      <c r="C321" s="128">
        <f>Simulações!M321</f>
        <v>150</v>
      </c>
      <c r="D321" s="117" t="str">
        <f>Simulações!I321</f>
        <v>C5</v>
      </c>
      <c r="E321" s="117" t="str">
        <f>Simulações!CJ321</f>
        <v>SX LIGHTING</v>
      </c>
      <c r="F321" s="117" t="str">
        <f>Simulações!CK321</f>
        <v>SX-INEVO030HF</v>
      </c>
      <c r="G321" s="117">
        <f>Simulações!CP321</f>
        <v>31</v>
      </c>
      <c r="H321" s="117" t="str">
        <f>Simulações!CV321</f>
        <v>Curto II</v>
      </c>
      <c r="I321" s="117" t="str">
        <f>IF(Simulações!CW321="","",Simulações!CW321)</f>
        <v/>
      </c>
      <c r="J321" s="117" t="str">
        <f>IF(Simulações!CZ321="","",Simulações!CZ321)</f>
        <v/>
      </c>
      <c r="K321" s="120">
        <f>Simulações!AN321</f>
        <v>2</v>
      </c>
      <c r="L321" s="120">
        <f>Simulações!AU321</f>
        <v>0</v>
      </c>
      <c r="M321" s="117" t="str">
        <f>IF(Simulações!DA321="","",Simulações!DA321)</f>
        <v/>
      </c>
      <c r="N321" s="117" t="str">
        <f>IF(Simulações!DB321="","",Simulações!DB321)</f>
        <v/>
      </c>
      <c r="O321" s="117">
        <v>1</v>
      </c>
    </row>
    <row r="322" spans="1:15" ht="15.75" hidden="1" customHeight="1" x14ac:dyDescent="0.3">
      <c r="A322" s="127" t="str">
        <f>Simulações!F322</f>
        <v>Rua Alagoas, 2205</v>
      </c>
      <c r="B322" s="117" t="str">
        <f>Simulações!DL322</f>
        <v>Sim</v>
      </c>
      <c r="C322" s="128">
        <f>Simulações!M322</f>
        <v>150</v>
      </c>
      <c r="D322" s="117" t="str">
        <f>Simulações!I322</f>
        <v>C5</v>
      </c>
      <c r="E322" s="117" t="str">
        <f>Simulações!CJ322</f>
        <v>TECNOWATT</v>
      </c>
      <c r="F322" s="117" t="str">
        <f>Simulações!CK322</f>
        <v xml:space="preserve">SIGSAGPTLRRSSNDL_30W_38IBBRS
</v>
      </c>
      <c r="G322" s="117">
        <f>Simulações!CP322</f>
        <v>30</v>
      </c>
      <c r="H322" s="117" t="str">
        <f>Simulações!CV322</f>
        <v>Curto II</v>
      </c>
      <c r="I322" s="117" t="str">
        <f>IF(Simulações!CW322="","",Simulações!CW322)</f>
        <v/>
      </c>
      <c r="J322" s="117" t="str">
        <f>IF(Simulações!CZ322="","",Simulações!CZ322)</f>
        <v/>
      </c>
      <c r="K322" s="120">
        <f>Simulações!AN322</f>
        <v>2</v>
      </c>
      <c r="L322" s="120">
        <f>Simulações!AU322</f>
        <v>0</v>
      </c>
      <c r="M322" s="117" t="str">
        <f>IF(Simulações!DA322="","",Simulações!DA322)</f>
        <v/>
      </c>
      <c r="N322" s="117" t="str">
        <f>IF(Simulações!DB322="","",Simulações!DB322)</f>
        <v/>
      </c>
      <c r="O322" s="117">
        <v>1</v>
      </c>
    </row>
    <row r="323" spans="1:15" ht="15.75" hidden="1" customHeight="1" x14ac:dyDescent="0.3">
      <c r="A323" s="127" t="str">
        <f>Simulações!F323</f>
        <v>Rua Amazonas, 1543</v>
      </c>
      <c r="B323" s="117" t="str">
        <f>Simulações!DL323</f>
        <v>Sim</v>
      </c>
      <c r="C323" s="128">
        <f>Simulações!M323</f>
        <v>100</v>
      </c>
      <c r="D323" s="117" t="str">
        <f>Simulações!I323</f>
        <v>C5</v>
      </c>
      <c r="E323" s="117" t="str">
        <f>Simulações!CJ323</f>
        <v>LEDSTAR</v>
      </c>
      <c r="F323" s="117" t="str">
        <f>Simulações!CK323</f>
        <v xml:space="preserve"> SL VT 9.1 35W</v>
      </c>
      <c r="G323" s="117">
        <f>Simulações!CP323</f>
        <v>35</v>
      </c>
      <c r="H323" s="117" t="str">
        <f>Simulações!CV323</f>
        <v>Curto II</v>
      </c>
      <c r="I323" s="117" t="str">
        <f>IF(Simulações!CW323="","",Simulações!CW323)</f>
        <v/>
      </c>
      <c r="J323" s="117" t="str">
        <f>IF(Simulações!CZ323="","",Simulações!CZ323)</f>
        <v/>
      </c>
      <c r="K323" s="120">
        <f>Simulações!AN323</f>
        <v>2</v>
      </c>
      <c r="L323" s="120">
        <f>Simulações!AU323</f>
        <v>0</v>
      </c>
      <c r="M323" s="117" t="str">
        <f>IF(Simulações!DA323="","",Simulações!DA323)</f>
        <v/>
      </c>
      <c r="N323" s="117" t="str">
        <f>IF(Simulações!DB323="","",Simulações!DB323)</f>
        <v/>
      </c>
      <c r="O323" s="117">
        <v>1</v>
      </c>
    </row>
    <row r="324" spans="1:15" ht="15.75" hidden="1" customHeight="1" x14ac:dyDescent="0.3">
      <c r="A324" s="127" t="str">
        <f>Simulações!F324</f>
        <v>Rua Amazonas, 1543</v>
      </c>
      <c r="B324" s="117" t="str">
        <f>Simulações!DL324</f>
        <v>Sim</v>
      </c>
      <c r="C324" s="128">
        <f>Simulações!M324</f>
        <v>100</v>
      </c>
      <c r="D324" s="117" t="str">
        <f>Simulações!I324</f>
        <v>C5</v>
      </c>
      <c r="E324" s="117" t="str">
        <f>Simulações!CJ324</f>
        <v>SX LIGHTING</v>
      </c>
      <c r="F324" s="117" t="str">
        <f>Simulações!CK324</f>
        <v>SX-INEVO030HF</v>
      </c>
      <c r="G324" s="117">
        <f>Simulações!CP324</f>
        <v>31</v>
      </c>
      <c r="H324" s="117" t="str">
        <f>Simulações!CV324</f>
        <v>Curto II</v>
      </c>
      <c r="I324" s="117" t="str">
        <f>IF(Simulações!CW324="","",Simulações!CW324)</f>
        <v/>
      </c>
      <c r="J324" s="117" t="str">
        <f>IF(Simulações!CZ324="","",Simulações!CZ324)</f>
        <v/>
      </c>
      <c r="K324" s="120">
        <f>Simulações!AN324</f>
        <v>2</v>
      </c>
      <c r="L324" s="120">
        <f>Simulações!AU324</f>
        <v>0</v>
      </c>
      <c r="M324" s="117" t="str">
        <f>IF(Simulações!DA324="","",Simulações!DA324)</f>
        <v/>
      </c>
      <c r="N324" s="117" t="str">
        <f>IF(Simulações!DB324="","",Simulações!DB324)</f>
        <v/>
      </c>
      <c r="O324" s="117">
        <v>1</v>
      </c>
    </row>
    <row r="325" spans="1:15" ht="15.75" hidden="1" customHeight="1" x14ac:dyDescent="0.3">
      <c r="A325" s="127" t="str">
        <f>Simulações!F325</f>
        <v>Rua Amazonas, 1543</v>
      </c>
      <c r="B325" s="117" t="str">
        <f>Simulações!DL325</f>
        <v>Sim</v>
      </c>
      <c r="C325" s="128">
        <f>Simulações!M325</f>
        <v>100</v>
      </c>
      <c r="D325" s="117" t="str">
        <f>Simulações!I325</f>
        <v>C5</v>
      </c>
      <c r="E325" s="117" t="str">
        <f>Simulações!CJ325</f>
        <v>TECNOWATT</v>
      </c>
      <c r="F325" s="117" t="str">
        <f>Simulações!CK325</f>
        <v xml:space="preserve">SIGSAGPTLRRSSNDL_30W_38IBBRS
</v>
      </c>
      <c r="G325" s="117">
        <f>Simulações!CP325</f>
        <v>30</v>
      </c>
      <c r="H325" s="117" t="str">
        <f>Simulações!CV325</f>
        <v>Curto II</v>
      </c>
      <c r="I325" s="117" t="str">
        <f>IF(Simulações!CW325="","",Simulações!CW325)</f>
        <v/>
      </c>
      <c r="J325" s="117" t="str">
        <f>IF(Simulações!CZ325="","",Simulações!CZ325)</f>
        <v/>
      </c>
      <c r="K325" s="120">
        <f>Simulações!AN325</f>
        <v>2</v>
      </c>
      <c r="L325" s="120">
        <f>Simulações!AU325</f>
        <v>0</v>
      </c>
      <c r="M325" s="117" t="str">
        <f>IF(Simulações!DA325="","",Simulações!DA325)</f>
        <v/>
      </c>
      <c r="N325" s="117" t="str">
        <f>IF(Simulações!DB325="","",Simulações!DB325)</f>
        <v/>
      </c>
      <c r="O325" s="117">
        <v>1</v>
      </c>
    </row>
    <row r="326" spans="1:15" ht="15.75" hidden="1" customHeight="1" x14ac:dyDescent="0.3">
      <c r="A326" s="127" t="str">
        <f>Simulações!F326</f>
        <v>Rua Para, 2185</v>
      </c>
      <c r="B326" s="117" t="str">
        <f>Simulações!DL326</f>
        <v>Sim</v>
      </c>
      <c r="C326" s="128">
        <f>Simulações!M326</f>
        <v>250</v>
      </c>
      <c r="D326" s="117" t="str">
        <f>Simulações!I326</f>
        <v>C5</v>
      </c>
      <c r="E326" s="117" t="str">
        <f>Simulações!CJ326</f>
        <v>LEDSTAR</v>
      </c>
      <c r="F326" s="117" t="str">
        <f>Simulações!CK326</f>
        <v xml:space="preserve"> SL VT 9.1 28W</v>
      </c>
      <c r="G326" s="117">
        <f>Simulações!CP326</f>
        <v>28</v>
      </c>
      <c r="H326" s="117" t="str">
        <f>Simulações!CV326</f>
        <v>Curto II</v>
      </c>
      <c r="I326" s="117" t="str">
        <f>IF(Simulações!CW326="","",Simulações!CW326)</f>
        <v/>
      </c>
      <c r="J326" s="117" t="str">
        <f>IF(Simulações!CZ326="","",Simulações!CZ326)</f>
        <v/>
      </c>
      <c r="K326" s="120">
        <f>Simulações!AN326</f>
        <v>4</v>
      </c>
      <c r="L326" s="120">
        <f>Simulações!AU326</f>
        <v>0</v>
      </c>
      <c r="M326" s="117" t="str">
        <f>IF(Simulações!DA326="","",Simulações!DA326)</f>
        <v/>
      </c>
      <c r="N326" s="117" t="str">
        <f>IF(Simulações!DB326="","",Simulações!DB326)</f>
        <v/>
      </c>
      <c r="O326" s="117">
        <v>1</v>
      </c>
    </row>
    <row r="327" spans="1:15" ht="15.75" hidden="1" customHeight="1" x14ac:dyDescent="0.3">
      <c r="A327" s="127" t="str">
        <f>Simulações!F327</f>
        <v>Rua Para, 2185</v>
      </c>
      <c r="B327" s="117" t="str">
        <f>Simulações!DL327</f>
        <v>Sim</v>
      </c>
      <c r="C327" s="128">
        <f>Simulações!M327</f>
        <v>250</v>
      </c>
      <c r="D327" s="117" t="str">
        <f>Simulações!I327</f>
        <v>C5</v>
      </c>
      <c r="E327" s="117" t="str">
        <f>Simulações!CJ327</f>
        <v>SX LIGHTING</v>
      </c>
      <c r="F327" s="117" t="str">
        <f>Simulações!CK327</f>
        <v>SX-INEVO020HF</v>
      </c>
      <c r="G327" s="117">
        <f>Simulações!CP327</f>
        <v>22.5</v>
      </c>
      <c r="H327" s="117" t="str">
        <f>Simulações!CV327</f>
        <v>Curto II</v>
      </c>
      <c r="I327" s="117" t="str">
        <f>IF(Simulações!CW327="","",Simulações!CW327)</f>
        <v/>
      </c>
      <c r="J327" s="117" t="str">
        <f>IF(Simulações!CZ327="","",Simulações!CZ327)</f>
        <v/>
      </c>
      <c r="K327" s="120">
        <f>Simulações!AN327</f>
        <v>4</v>
      </c>
      <c r="L327" s="120">
        <f>Simulações!AU327</f>
        <v>0</v>
      </c>
      <c r="M327" s="117" t="str">
        <f>IF(Simulações!DA327="","",Simulações!DA327)</f>
        <v/>
      </c>
      <c r="N327" s="117" t="str">
        <f>IF(Simulações!DB327="","",Simulações!DB327)</f>
        <v/>
      </c>
      <c r="O327" s="117">
        <v>1</v>
      </c>
    </row>
    <row r="328" spans="1:15" ht="15.75" hidden="1" customHeight="1" x14ac:dyDescent="0.3">
      <c r="A328" s="127" t="str">
        <f>Simulações!F328</f>
        <v>Rua Para, 2185</v>
      </c>
      <c r="B328" s="117" t="str">
        <f>Simulações!DL328</f>
        <v>Sim</v>
      </c>
      <c r="C328" s="128">
        <f>Simulações!M328</f>
        <v>250</v>
      </c>
      <c r="D328" s="117" t="str">
        <f>Simulações!I328</f>
        <v>C5</v>
      </c>
      <c r="E328" s="117" t="str">
        <f>Simulações!CJ328</f>
        <v>TECNOWATT</v>
      </c>
      <c r="F328" s="117" t="str">
        <f>Simulações!CK328</f>
        <v xml:space="preserve">SIGSAGPTLRRSSNDL_30W_38IBBRS
</v>
      </c>
      <c r="G328" s="117">
        <f>Simulações!CP328</f>
        <v>30</v>
      </c>
      <c r="H328" s="117" t="str">
        <f>Simulações!CV328</f>
        <v>Curto II</v>
      </c>
      <c r="I328" s="117" t="str">
        <f>IF(Simulações!CW328="","",Simulações!CW328)</f>
        <v/>
      </c>
      <c r="J328" s="117" t="str">
        <f>IF(Simulações!CZ328="","",Simulações!CZ328)</f>
        <v/>
      </c>
      <c r="K328" s="120">
        <f>Simulações!AN328</f>
        <v>4</v>
      </c>
      <c r="L328" s="120">
        <f>Simulações!AU328</f>
        <v>0</v>
      </c>
      <c r="M328" s="117" t="str">
        <f>IF(Simulações!DA328="","",Simulações!DA328)</f>
        <v/>
      </c>
      <c r="N328" s="117" t="str">
        <f>IF(Simulações!DB328="","",Simulações!DB328)</f>
        <v/>
      </c>
      <c r="O328" s="117">
        <v>1</v>
      </c>
    </row>
    <row r="329" spans="1:15" ht="15.75" hidden="1" customHeight="1" x14ac:dyDescent="0.3">
      <c r="A329" s="127" t="str">
        <f>Simulações!F329</f>
        <v>Rua Lurdes de Lima Manito, 580 [Q]</v>
      </c>
      <c r="B329" s="117" t="str">
        <f>Simulações!DL329</f>
        <v>Sim</v>
      </c>
      <c r="C329" s="128">
        <f>Simulações!M329</f>
        <v>100</v>
      </c>
      <c r="D329" s="117" t="str">
        <f>Simulações!I329</f>
        <v>C5</v>
      </c>
      <c r="E329" s="117" t="str">
        <f>Simulações!CJ329</f>
        <v>LEDSTAR</v>
      </c>
      <c r="F329" s="117" t="str">
        <f>Simulações!CK329</f>
        <v xml:space="preserve"> SL VT 9.1 52W</v>
      </c>
      <c r="G329" s="117">
        <f>Simulações!CP329</f>
        <v>52</v>
      </c>
      <c r="H329" s="117" t="str">
        <f>Simulações!CV329</f>
        <v>Curto II</v>
      </c>
      <c r="I329" s="117" t="str">
        <f>IF(Simulações!CW329="","",Simulações!CW329)</f>
        <v/>
      </c>
      <c r="J329" s="117" t="str">
        <f>IF(Simulações!CZ329="","",Simulações!CZ329)</f>
        <v/>
      </c>
      <c r="K329" s="120">
        <f>Simulações!AN329</f>
        <v>2</v>
      </c>
      <c r="L329" s="120">
        <f>Simulações!AU329</f>
        <v>0</v>
      </c>
      <c r="M329" s="117" t="str">
        <f>IF(Simulações!DA329="","",Simulações!DA329)</f>
        <v/>
      </c>
      <c r="N329" s="117" t="str">
        <f>IF(Simulações!DB329="","",Simulações!DB329)</f>
        <v/>
      </c>
      <c r="O329" s="117">
        <v>1</v>
      </c>
    </row>
    <row r="330" spans="1:15" ht="15.75" hidden="1" customHeight="1" x14ac:dyDescent="0.3">
      <c r="A330" s="127" t="str">
        <f>Simulações!F330</f>
        <v>Rua Lurdes de Lima Manito, 580 [Q]</v>
      </c>
      <c r="B330" s="117" t="str">
        <f>Simulações!DL330</f>
        <v>Sim</v>
      </c>
      <c r="C330" s="128">
        <f>Simulações!M330</f>
        <v>100</v>
      </c>
      <c r="D330" s="117" t="str">
        <f>Simulações!I330</f>
        <v>C5</v>
      </c>
      <c r="E330" s="117" t="str">
        <f>Simulações!CJ330</f>
        <v>SX LIGHTING</v>
      </c>
      <c r="F330" s="117" t="str">
        <f>Simulações!CK330</f>
        <v>SX-INEVO050HF</v>
      </c>
      <c r="G330" s="117">
        <f>Simulações!CP330</f>
        <v>50</v>
      </c>
      <c r="H330" s="117" t="str">
        <f>Simulações!CV330</f>
        <v>Curto II</v>
      </c>
      <c r="I330" s="117" t="str">
        <f>IF(Simulações!CW330="","",Simulações!CW330)</f>
        <v/>
      </c>
      <c r="J330" s="117" t="str">
        <f>IF(Simulações!CZ330="","",Simulações!CZ330)</f>
        <v/>
      </c>
      <c r="K330" s="120">
        <f>Simulações!AN330</f>
        <v>2</v>
      </c>
      <c r="L330" s="120">
        <f>Simulações!AU330</f>
        <v>0</v>
      </c>
      <c r="M330" s="117" t="str">
        <f>IF(Simulações!DA330="","",Simulações!DA330)</f>
        <v/>
      </c>
      <c r="N330" s="117" t="str">
        <f>IF(Simulações!DB330="","",Simulações!DB330)</f>
        <v/>
      </c>
      <c r="O330" s="117">
        <v>1</v>
      </c>
    </row>
    <row r="331" spans="1:15" ht="15.75" hidden="1" customHeight="1" x14ac:dyDescent="0.3">
      <c r="A331" s="127" t="str">
        <f>Simulações!F331</f>
        <v>Rua Lurdes de Lima Manito, 580 [Q]</v>
      </c>
      <c r="B331" s="117" t="str">
        <f>Simulações!DL331</f>
        <v>Sim</v>
      </c>
      <c r="C331" s="128">
        <f>Simulações!M331</f>
        <v>100</v>
      </c>
      <c r="D331" s="117" t="str">
        <f>Simulações!I331</f>
        <v>C5</v>
      </c>
      <c r="E331" s="117" t="str">
        <f>Simulações!CJ331</f>
        <v>TECNOWATT</v>
      </c>
      <c r="F331" s="117" t="str">
        <f>Simulações!CK331</f>
        <v xml:space="preserve">SIGSAGPTLRRSSNDL_60W_73IBBRS
</v>
      </c>
      <c r="G331" s="117">
        <f>Simulações!CP331</f>
        <v>60</v>
      </c>
      <c r="H331" s="117" t="str">
        <f>Simulações!CV331</f>
        <v>Curto II</v>
      </c>
      <c r="I331" s="117" t="str">
        <f>IF(Simulações!CW331="","",Simulações!CW331)</f>
        <v/>
      </c>
      <c r="J331" s="117" t="str">
        <f>IF(Simulações!CZ331="","",Simulações!CZ331)</f>
        <v/>
      </c>
      <c r="K331" s="120">
        <f>Simulações!AN331</f>
        <v>2</v>
      </c>
      <c r="L331" s="120">
        <f>Simulações!AU331</f>
        <v>0</v>
      </c>
      <c r="M331" s="117" t="str">
        <f>IF(Simulações!DA331="","",Simulações!DA331)</f>
        <v/>
      </c>
      <c r="N331" s="117" t="str">
        <f>IF(Simulações!DB331="","",Simulações!DB331)</f>
        <v/>
      </c>
      <c r="O331" s="117">
        <v>1</v>
      </c>
    </row>
    <row r="332" spans="1:15" ht="15.75" hidden="1" customHeight="1" x14ac:dyDescent="0.3">
      <c r="A332" s="127" t="str">
        <f>Simulações!F332</f>
        <v>Rua F das Camelias, 1036 [Q]</v>
      </c>
      <c r="B332" s="117" t="str">
        <f>Simulações!DL332</f>
        <v>Sim</v>
      </c>
      <c r="C332" s="128">
        <f>Simulações!M332</f>
        <v>100</v>
      </c>
      <c r="D332" s="117" t="str">
        <f>Simulações!I332</f>
        <v>C5</v>
      </c>
      <c r="E332" s="117" t="str">
        <f>Simulações!CJ332</f>
        <v>LEDSTAR</v>
      </c>
      <c r="F332" s="117" t="str">
        <f>Simulações!CK332</f>
        <v xml:space="preserve"> SL VT 9.1 44W</v>
      </c>
      <c r="G332" s="117">
        <f>Simulações!CP332</f>
        <v>44</v>
      </c>
      <c r="H332" s="117" t="str">
        <f>Simulações!CV332</f>
        <v>Curto II</v>
      </c>
      <c r="I332" s="117" t="str">
        <f>IF(Simulações!CW332="","",Simulações!CW332)</f>
        <v/>
      </c>
      <c r="J332" s="117" t="str">
        <f>IF(Simulações!CZ332="","",Simulações!CZ332)</f>
        <v/>
      </c>
      <c r="K332" s="120">
        <f>Simulações!AN332</f>
        <v>2</v>
      </c>
      <c r="L332" s="120">
        <f>Simulações!AU332</f>
        <v>0</v>
      </c>
      <c r="M332" s="117" t="str">
        <f>IF(Simulações!DA332="","",Simulações!DA332)</f>
        <v/>
      </c>
      <c r="N332" s="117" t="str">
        <f>IF(Simulações!DB332="","",Simulações!DB332)</f>
        <v/>
      </c>
      <c r="O332" s="117">
        <v>1</v>
      </c>
    </row>
    <row r="333" spans="1:15" ht="15.75" hidden="1" customHeight="1" x14ac:dyDescent="0.3">
      <c r="A333" s="127" t="str">
        <f>Simulações!F333</f>
        <v>Rua F das Camelias, 1036 [Q]</v>
      </c>
      <c r="B333" s="117" t="str">
        <f>Simulações!DL333</f>
        <v>Sim</v>
      </c>
      <c r="C333" s="128">
        <f>Simulações!M333</f>
        <v>100</v>
      </c>
      <c r="D333" s="117" t="str">
        <f>Simulações!I333</f>
        <v>C5</v>
      </c>
      <c r="E333" s="117" t="str">
        <f>Simulações!CJ333</f>
        <v>SX LIGHTING</v>
      </c>
      <c r="F333" s="117" t="str">
        <f>Simulações!CK333</f>
        <v>SX-INEVO060HF</v>
      </c>
      <c r="G333" s="117">
        <f>Simulações!CP333</f>
        <v>60</v>
      </c>
      <c r="H333" s="117" t="str">
        <f>Simulações!CV333</f>
        <v>Curto II</v>
      </c>
      <c r="I333" s="117" t="str">
        <f>IF(Simulações!CW333="","",Simulações!CW333)</f>
        <v/>
      </c>
      <c r="J333" s="117" t="str">
        <f>IF(Simulações!CZ333="","",Simulações!CZ333)</f>
        <v/>
      </c>
      <c r="K333" s="120">
        <f>Simulações!AN333</f>
        <v>2</v>
      </c>
      <c r="L333" s="120">
        <f>Simulações!AU333</f>
        <v>0</v>
      </c>
      <c r="M333" s="117" t="str">
        <f>IF(Simulações!DA333="","",Simulações!DA333)</f>
        <v/>
      </c>
      <c r="N333" s="117" t="str">
        <f>IF(Simulações!DB333="","",Simulações!DB333)</f>
        <v/>
      </c>
      <c r="O333" s="117">
        <v>1</v>
      </c>
    </row>
    <row r="334" spans="1:15" ht="15.75" hidden="1" customHeight="1" x14ac:dyDescent="0.3">
      <c r="A334" s="127" t="str">
        <f>Simulações!F334</f>
        <v>Rua F das Camelias, 1036 [Q]</v>
      </c>
      <c r="B334" s="117" t="str">
        <f>Simulações!DL334</f>
        <v>Sim</v>
      </c>
      <c r="C334" s="128">
        <f>Simulações!M334</f>
        <v>100</v>
      </c>
      <c r="D334" s="117" t="str">
        <f>Simulações!I334</f>
        <v>C5</v>
      </c>
      <c r="E334" s="117" t="str">
        <f>Simulações!CJ334</f>
        <v>TECNOWATT</v>
      </c>
      <c r="F334" s="117" t="str">
        <f>Simulações!CK334</f>
        <v xml:space="preserve">SIGSAGPTLRRSSNDL_50W_61IBBRS
</v>
      </c>
      <c r="G334" s="117">
        <f>Simulações!CP334</f>
        <v>50</v>
      </c>
      <c r="H334" s="117" t="str">
        <f>Simulações!CV334</f>
        <v>Curto II</v>
      </c>
      <c r="I334" s="117" t="str">
        <f>IF(Simulações!CW334="","",Simulações!CW334)</f>
        <v/>
      </c>
      <c r="J334" s="117" t="str">
        <f>IF(Simulações!CZ334="","",Simulações!CZ334)</f>
        <v/>
      </c>
      <c r="K334" s="120">
        <f>Simulações!AN334</f>
        <v>2</v>
      </c>
      <c r="L334" s="120">
        <f>Simulações!AU334</f>
        <v>0</v>
      </c>
      <c r="M334" s="117" t="str">
        <f>IF(Simulações!DA334="","",Simulações!DA334)</f>
        <v/>
      </c>
      <c r="N334" s="117" t="str">
        <f>IF(Simulações!DB334="","",Simulações!DB334)</f>
        <v/>
      </c>
      <c r="O334" s="117">
        <v>1</v>
      </c>
    </row>
    <row r="335" spans="1:15" ht="15.75" hidden="1" customHeight="1" x14ac:dyDescent="0.3">
      <c r="A335" s="127" t="str">
        <f>Simulações!F335</f>
        <v>Rua Nova, 51 [Q]</v>
      </c>
      <c r="B335" s="117" t="str">
        <f>Simulações!DL335</f>
        <v>Sim</v>
      </c>
      <c r="C335" s="128">
        <f>Simulações!M335</f>
        <v>100</v>
      </c>
      <c r="D335" s="117" t="str">
        <f>Simulações!I335</f>
        <v>C5</v>
      </c>
      <c r="E335" s="117" t="str">
        <f>Simulações!CJ335</f>
        <v>LEDSTAR</v>
      </c>
      <c r="F335" s="117" t="str">
        <f>Simulações!CK335</f>
        <v xml:space="preserve"> SL VT 9.1 28W</v>
      </c>
      <c r="G335" s="117">
        <f>Simulações!CP335</f>
        <v>28</v>
      </c>
      <c r="H335" s="117" t="str">
        <f>Simulações!CV335</f>
        <v>Médio I</v>
      </c>
      <c r="I335" s="117" t="str">
        <f>IF(Simulações!CW335="","",Simulações!CW335)</f>
        <v/>
      </c>
      <c r="J335" s="117" t="str">
        <f>IF(Simulações!CZ335="","",Simulações!CZ335)</f>
        <v/>
      </c>
      <c r="K335" s="120">
        <f>Simulações!AN335</f>
        <v>2</v>
      </c>
      <c r="L335" s="120">
        <f>Simulações!AU335</f>
        <v>0</v>
      </c>
      <c r="M335" s="117" t="str">
        <f>IF(Simulações!DA335="","",Simulações!DA335)</f>
        <v/>
      </c>
      <c r="N335" s="117" t="str">
        <f>IF(Simulações!DB335="","",Simulações!DB335)</f>
        <v/>
      </c>
      <c r="O335" s="117">
        <v>1</v>
      </c>
    </row>
    <row r="336" spans="1:15" ht="15.75" hidden="1" customHeight="1" x14ac:dyDescent="0.3">
      <c r="A336" s="127" t="str">
        <f>Simulações!F336</f>
        <v>Rua Nova, 51 [Q]</v>
      </c>
      <c r="B336" s="117" t="str">
        <f>Simulações!DL336</f>
        <v>Sim</v>
      </c>
      <c r="C336" s="128">
        <f>Simulações!M336</f>
        <v>100</v>
      </c>
      <c r="D336" s="117" t="str">
        <f>Simulações!I336</f>
        <v>C5</v>
      </c>
      <c r="E336" s="117" t="str">
        <f>Simulações!CJ336</f>
        <v>SX LIGHTING</v>
      </c>
      <c r="F336" s="117" t="str">
        <f>Simulações!CK336</f>
        <v>SX-INEVO030HF</v>
      </c>
      <c r="G336" s="117">
        <f>Simulações!CP336</f>
        <v>31</v>
      </c>
      <c r="H336" s="117" t="str">
        <f>Simulações!CV336</f>
        <v>Médio I</v>
      </c>
      <c r="I336" s="117" t="str">
        <f>IF(Simulações!CW336="","",Simulações!CW336)</f>
        <v/>
      </c>
      <c r="J336" s="117" t="str">
        <f>IF(Simulações!CZ336="","",Simulações!CZ336)</f>
        <v/>
      </c>
      <c r="K336" s="120">
        <f>Simulações!AN336</f>
        <v>2</v>
      </c>
      <c r="L336" s="120">
        <f>Simulações!AU336</f>
        <v>0</v>
      </c>
      <c r="M336" s="117" t="str">
        <f>IF(Simulações!DA336="","",Simulações!DA336)</f>
        <v/>
      </c>
      <c r="N336" s="117" t="str">
        <f>IF(Simulações!DB336="","",Simulações!DB336)</f>
        <v/>
      </c>
      <c r="O336" s="117">
        <v>1</v>
      </c>
    </row>
    <row r="337" spans="1:15" ht="15.75" hidden="1" customHeight="1" x14ac:dyDescent="0.3">
      <c r="A337" s="127" t="str">
        <f>Simulações!F337</f>
        <v>Rua Nova, 51 [Q]</v>
      </c>
      <c r="B337" s="117" t="str">
        <f>Simulações!DL337</f>
        <v>Sim</v>
      </c>
      <c r="C337" s="128">
        <f>Simulações!M337</f>
        <v>100</v>
      </c>
      <c r="D337" s="117" t="str">
        <f>Simulações!I337</f>
        <v>C5</v>
      </c>
      <c r="E337" s="117" t="str">
        <f>Simulações!CJ337</f>
        <v>TECNOWATT</v>
      </c>
      <c r="F337" s="117" t="str">
        <f>Simulações!CK337</f>
        <v xml:space="preserve">SIGSAGPTLRRSSNDL_30W_38IBBRS
</v>
      </c>
      <c r="G337" s="117">
        <f>Simulações!CP337</f>
        <v>30</v>
      </c>
      <c r="H337" s="117" t="str">
        <f>Simulações!CV337</f>
        <v>Médio I</v>
      </c>
      <c r="I337" s="117" t="str">
        <f>IF(Simulações!CW337="","",Simulações!CW337)</f>
        <v/>
      </c>
      <c r="J337" s="117" t="str">
        <f>IF(Simulações!CZ337="","",Simulações!CZ337)</f>
        <v/>
      </c>
      <c r="K337" s="120">
        <f>Simulações!AN337</f>
        <v>2</v>
      </c>
      <c r="L337" s="120">
        <f>Simulações!AU337</f>
        <v>0</v>
      </c>
      <c r="M337" s="117" t="str">
        <f>IF(Simulações!DA337="","",Simulações!DA337)</f>
        <v/>
      </c>
      <c r="N337" s="117" t="str">
        <f>IF(Simulações!DB337="","",Simulações!DB337)</f>
        <v/>
      </c>
      <c r="O337" s="117">
        <v>1</v>
      </c>
    </row>
    <row r="338" spans="1:15" ht="15.75" hidden="1" customHeight="1" x14ac:dyDescent="0.3">
      <c r="A338" s="127" t="str">
        <f>Simulações!F338</f>
        <v>Rua Munique, 183 [Q]</v>
      </c>
      <c r="B338" s="117" t="str">
        <f>Simulações!DL338</f>
        <v>Sim</v>
      </c>
      <c r="C338" s="128">
        <f>Simulações!M338</f>
        <v>100</v>
      </c>
      <c r="D338" s="117" t="str">
        <f>Simulações!I338</f>
        <v>C5</v>
      </c>
      <c r="E338" s="117" t="str">
        <f>Simulações!CJ338</f>
        <v>LEDSTAR</v>
      </c>
      <c r="F338" s="117" t="str">
        <f>Simulações!CK338</f>
        <v xml:space="preserve"> SL VT 9.1 35W</v>
      </c>
      <c r="G338" s="117">
        <f>Simulações!CP338</f>
        <v>35</v>
      </c>
      <c r="H338" s="117" t="str">
        <f>Simulações!CV338</f>
        <v>Curto II</v>
      </c>
      <c r="I338" s="117" t="str">
        <f>IF(Simulações!CW338="","",Simulações!CW338)</f>
        <v/>
      </c>
      <c r="J338" s="117" t="str">
        <f>IF(Simulações!CZ338="","",Simulações!CZ338)</f>
        <v/>
      </c>
      <c r="K338" s="120">
        <f>Simulações!AN338</f>
        <v>2</v>
      </c>
      <c r="L338" s="120">
        <f>Simulações!AU338</f>
        <v>0</v>
      </c>
      <c r="M338" s="117" t="str">
        <f>IF(Simulações!DA338="","",Simulações!DA338)</f>
        <v/>
      </c>
      <c r="N338" s="117" t="str">
        <f>IF(Simulações!DB338="","",Simulações!DB338)</f>
        <v/>
      </c>
      <c r="O338" s="117">
        <v>1</v>
      </c>
    </row>
    <row r="339" spans="1:15" ht="15.75" hidden="1" customHeight="1" x14ac:dyDescent="0.3">
      <c r="A339" s="127" t="str">
        <f>Simulações!F339</f>
        <v>Rua Munique, 183 [Q]</v>
      </c>
      <c r="B339" s="117" t="str">
        <f>Simulações!DL339</f>
        <v>Sim</v>
      </c>
      <c r="C339" s="128">
        <f>Simulações!M339</f>
        <v>100</v>
      </c>
      <c r="D339" s="117" t="str">
        <f>Simulações!I339</f>
        <v>C5</v>
      </c>
      <c r="E339" s="117" t="str">
        <f>Simulações!CJ339</f>
        <v>SX LIGHTING</v>
      </c>
      <c r="F339" s="117" t="str">
        <f>Simulações!CK339</f>
        <v>SX-INEVO030HF</v>
      </c>
      <c r="G339" s="117">
        <f>Simulações!CP339</f>
        <v>31</v>
      </c>
      <c r="H339" s="117" t="str">
        <f>Simulações!CV339</f>
        <v>Curto II</v>
      </c>
      <c r="I339" s="117" t="str">
        <f>IF(Simulações!CW339="","",Simulações!CW339)</f>
        <v/>
      </c>
      <c r="J339" s="117" t="str">
        <f>IF(Simulações!CZ339="","",Simulações!CZ339)</f>
        <v/>
      </c>
      <c r="K339" s="120">
        <f>Simulações!AN339</f>
        <v>2</v>
      </c>
      <c r="L339" s="120">
        <f>Simulações!AU339</f>
        <v>0</v>
      </c>
      <c r="M339" s="117" t="str">
        <f>IF(Simulações!DA339="","",Simulações!DA339)</f>
        <v/>
      </c>
      <c r="N339" s="117" t="str">
        <f>IF(Simulações!DB339="","",Simulações!DB339)</f>
        <v/>
      </c>
      <c r="O339" s="117">
        <v>1</v>
      </c>
    </row>
    <row r="340" spans="1:15" ht="15.75" hidden="1" customHeight="1" x14ac:dyDescent="0.3">
      <c r="A340" s="127" t="str">
        <f>Simulações!F340</f>
        <v>Rua Munique, 183 [Q]</v>
      </c>
      <c r="B340" s="117" t="str">
        <f>Simulações!DL340</f>
        <v>Sim</v>
      </c>
      <c r="C340" s="128">
        <f>Simulações!M340</f>
        <v>100</v>
      </c>
      <c r="D340" s="117" t="str">
        <f>Simulações!I340</f>
        <v>C5</v>
      </c>
      <c r="E340" s="117" t="str">
        <f>Simulações!CJ340</f>
        <v>TECNOWATT</v>
      </c>
      <c r="F340" s="117" t="str">
        <f>Simulações!CK340</f>
        <v xml:space="preserve">SIGSAGPTLRRSSNDL_30W_38IBBRS
</v>
      </c>
      <c r="G340" s="117">
        <f>Simulações!CP340</f>
        <v>30</v>
      </c>
      <c r="H340" s="117" t="str">
        <f>Simulações!CV340</f>
        <v>Curto II</v>
      </c>
      <c r="I340" s="117" t="str">
        <f>IF(Simulações!CW340="","",Simulações!CW340)</f>
        <v/>
      </c>
      <c r="J340" s="117" t="str">
        <f>IF(Simulações!CZ340="","",Simulações!CZ340)</f>
        <v/>
      </c>
      <c r="K340" s="120">
        <f>Simulações!AN340</f>
        <v>2</v>
      </c>
      <c r="L340" s="120">
        <f>Simulações!AU340</f>
        <v>0</v>
      </c>
      <c r="M340" s="117" t="str">
        <f>IF(Simulações!DA340="","",Simulações!DA340)</f>
        <v/>
      </c>
      <c r="N340" s="117" t="str">
        <f>IF(Simulações!DB340="","",Simulações!DB340)</f>
        <v/>
      </c>
      <c r="O340" s="117">
        <v>1</v>
      </c>
    </row>
    <row r="341" spans="1:15" ht="15.75" hidden="1" customHeight="1" x14ac:dyDescent="0.3">
      <c r="A341" s="127" t="str">
        <f>Simulações!F341</f>
        <v>Rua Pinheiro Veloso, 467 [Q]</v>
      </c>
      <c r="B341" s="117" t="str">
        <f>Simulações!DL341</f>
        <v>Sim</v>
      </c>
      <c r="C341" s="128">
        <f>Simulações!M341</f>
        <v>150</v>
      </c>
      <c r="D341" s="117" t="str">
        <f>Simulações!I341</f>
        <v>C5</v>
      </c>
      <c r="E341" s="117" t="str">
        <f>Simulações!CJ341</f>
        <v>LEDSTAR</v>
      </c>
      <c r="F341" s="117" t="str">
        <f>Simulações!CK341</f>
        <v xml:space="preserve"> SL VT 9.1 44W</v>
      </c>
      <c r="G341" s="117">
        <f>Simulações!CP341</f>
        <v>44</v>
      </c>
      <c r="H341" s="117" t="str">
        <f>Simulações!CV341</f>
        <v>Curto II</v>
      </c>
      <c r="I341" s="117" t="str">
        <f>IF(Simulações!CW341="","",Simulações!CW341)</f>
        <v/>
      </c>
      <c r="J341" s="117" t="str">
        <f>IF(Simulações!CZ341="","",Simulações!CZ341)</f>
        <v/>
      </c>
      <c r="K341" s="120">
        <f>Simulações!AN341</f>
        <v>2</v>
      </c>
      <c r="L341" s="120">
        <f>Simulações!AU341</f>
        <v>0</v>
      </c>
      <c r="M341" s="117" t="str">
        <f>IF(Simulações!DA341="","",Simulações!DA341)</f>
        <v/>
      </c>
      <c r="N341" s="117" t="str">
        <f>IF(Simulações!DB341="","",Simulações!DB341)</f>
        <v/>
      </c>
      <c r="O341" s="117">
        <v>1</v>
      </c>
    </row>
    <row r="342" spans="1:15" ht="15.75" hidden="1" customHeight="1" x14ac:dyDescent="0.3">
      <c r="A342" s="127" t="str">
        <f>Simulações!F342</f>
        <v>Rua Pinheiro Veloso, 467 [Q]</v>
      </c>
      <c r="B342" s="117" t="str">
        <f>Simulações!DL342</f>
        <v>Sim</v>
      </c>
      <c r="C342" s="128">
        <f>Simulações!M342</f>
        <v>150</v>
      </c>
      <c r="D342" s="117" t="str">
        <f>Simulações!I342</f>
        <v>C5</v>
      </c>
      <c r="E342" s="117" t="str">
        <f>Simulações!CJ342</f>
        <v>SX LIGHTING</v>
      </c>
      <c r="F342" s="117" t="str">
        <f>Simulações!CK342</f>
        <v>SX-INEVO050HF</v>
      </c>
      <c r="G342" s="117">
        <f>Simulações!CP342</f>
        <v>50</v>
      </c>
      <c r="H342" s="117" t="str">
        <f>Simulações!CV342</f>
        <v>Curto II</v>
      </c>
      <c r="I342" s="117" t="str">
        <f>IF(Simulações!CW342="","",Simulações!CW342)</f>
        <v>Longo II</v>
      </c>
      <c r="J342" s="117" t="str">
        <f>IF(Simulações!CZ342="","",Simulações!CZ342)</f>
        <v/>
      </c>
      <c r="K342" s="120">
        <f>Simulações!AN342</f>
        <v>2</v>
      </c>
      <c r="L342" s="120">
        <f>Simulações!AU342</f>
        <v>0</v>
      </c>
      <c r="M342" s="117" t="str">
        <f>IF(Simulações!DA342="","",Simulações!DA342)</f>
        <v/>
      </c>
      <c r="N342" s="117" t="str">
        <f>IF(Simulações!DB342="","",Simulações!DB342)</f>
        <v/>
      </c>
      <c r="O342" s="117">
        <v>1</v>
      </c>
    </row>
    <row r="343" spans="1:15" ht="15.75" hidden="1" customHeight="1" x14ac:dyDescent="0.3">
      <c r="A343" s="127" t="str">
        <f>Simulações!F343</f>
        <v>Rua Pinheiro Veloso, 467 [Q]</v>
      </c>
      <c r="B343" s="117" t="str">
        <f>Simulações!DL343</f>
        <v>Sim</v>
      </c>
      <c r="C343" s="128">
        <f>Simulações!M343</f>
        <v>150</v>
      </c>
      <c r="D343" s="117" t="str">
        <f>Simulações!I343</f>
        <v>C5</v>
      </c>
      <c r="E343" s="117" t="str">
        <f>Simulações!CJ343</f>
        <v>TECNOWATT</v>
      </c>
      <c r="F343" s="117" t="str">
        <f>Simulações!CK343</f>
        <v xml:space="preserve">SIGSAGPTLRRSSNDL_50W_61IBBRS
</v>
      </c>
      <c r="G343" s="117">
        <f>Simulações!CP343</f>
        <v>50</v>
      </c>
      <c r="H343" s="117" t="str">
        <f>Simulações!CV343</f>
        <v>Curto II</v>
      </c>
      <c r="I343" s="117" t="str">
        <f>IF(Simulações!CW343="","",Simulações!CW343)</f>
        <v>Longo I</v>
      </c>
      <c r="J343" s="117" t="str">
        <f>IF(Simulações!CZ343="","",Simulações!CZ343)</f>
        <v/>
      </c>
      <c r="K343" s="120">
        <f>Simulações!AN343</f>
        <v>2</v>
      </c>
      <c r="L343" s="120">
        <f>Simulações!AU343</f>
        <v>0</v>
      </c>
      <c r="M343" s="117" t="str">
        <f>IF(Simulações!DA343="","",Simulações!DA343)</f>
        <v/>
      </c>
      <c r="N343" s="117" t="str">
        <f>IF(Simulações!DB343="","",Simulações!DB343)</f>
        <v/>
      </c>
      <c r="O343" s="117">
        <v>1</v>
      </c>
    </row>
    <row r="344" spans="1:15" ht="15.75" hidden="1" customHeight="1" x14ac:dyDescent="0.3">
      <c r="A344" s="127" t="str">
        <f>Simulações!F344</f>
        <v>Rua A-Sete da Verbenas, 750 [Q]</v>
      </c>
      <c r="B344" s="117" t="str">
        <f>Simulações!DL344</f>
        <v>Sim</v>
      </c>
      <c r="C344" s="128">
        <f>Simulações!M344</f>
        <v>100</v>
      </c>
      <c r="D344" s="117" t="str">
        <f>Simulações!I344</f>
        <v>C5</v>
      </c>
      <c r="E344" s="117" t="str">
        <f>Simulações!CJ344</f>
        <v>LEDSTAR</v>
      </c>
      <c r="F344" s="117" t="str">
        <f>Simulações!CK344</f>
        <v xml:space="preserve"> SL VT 9.1 35W</v>
      </c>
      <c r="G344" s="117">
        <f>Simulações!CP344</f>
        <v>35</v>
      </c>
      <c r="H344" s="117" t="str">
        <f>Simulações!CV344</f>
        <v>Curto II</v>
      </c>
      <c r="I344" s="117" t="str">
        <f>IF(Simulações!CW344="","",Simulações!CW344)</f>
        <v/>
      </c>
      <c r="J344" s="117" t="str">
        <f>IF(Simulações!CZ344="","",Simulações!CZ344)</f>
        <v/>
      </c>
      <c r="K344" s="120">
        <f>Simulações!AN344</f>
        <v>2</v>
      </c>
      <c r="L344" s="120">
        <f>Simulações!AU344</f>
        <v>0</v>
      </c>
      <c r="M344" s="117" t="str">
        <f>IF(Simulações!DA344="","",Simulações!DA344)</f>
        <v/>
      </c>
      <c r="N344" s="117" t="str">
        <f>IF(Simulações!DB344="","",Simulações!DB344)</f>
        <v/>
      </c>
      <c r="O344" s="117">
        <v>1</v>
      </c>
    </row>
    <row r="345" spans="1:15" ht="15.75" hidden="1" customHeight="1" x14ac:dyDescent="0.3">
      <c r="A345" s="127" t="str">
        <f>Simulações!F345</f>
        <v>Rua A-Sete da Verbenas, 750 [Q]</v>
      </c>
      <c r="B345" s="117" t="str">
        <f>Simulações!DL345</f>
        <v>Sim</v>
      </c>
      <c r="C345" s="128">
        <f>Simulações!M345</f>
        <v>100</v>
      </c>
      <c r="D345" s="117" t="str">
        <f>Simulações!I345</f>
        <v>C5</v>
      </c>
      <c r="E345" s="117" t="str">
        <f>Simulações!CJ345</f>
        <v>SX LIGHTING</v>
      </c>
      <c r="F345" s="117" t="str">
        <f>Simulações!CK345</f>
        <v>SX-INEVO030HF</v>
      </c>
      <c r="G345" s="117">
        <f>Simulações!CP345</f>
        <v>31</v>
      </c>
      <c r="H345" s="117" t="str">
        <f>Simulações!CV345</f>
        <v>Curto II</v>
      </c>
      <c r="I345" s="117" t="str">
        <f>IF(Simulações!CW345="","",Simulações!CW345)</f>
        <v/>
      </c>
      <c r="J345" s="117" t="str">
        <f>IF(Simulações!CZ345="","",Simulações!CZ345)</f>
        <v/>
      </c>
      <c r="K345" s="120">
        <f>Simulações!AN345</f>
        <v>2</v>
      </c>
      <c r="L345" s="120">
        <f>Simulações!AU345</f>
        <v>0</v>
      </c>
      <c r="M345" s="117" t="str">
        <f>IF(Simulações!DA345="","",Simulações!DA345)</f>
        <v/>
      </c>
      <c r="N345" s="117" t="str">
        <f>IF(Simulações!DB345="","",Simulações!DB345)</f>
        <v/>
      </c>
      <c r="O345" s="117">
        <v>1</v>
      </c>
    </row>
    <row r="346" spans="1:15" ht="15.75" hidden="1" customHeight="1" x14ac:dyDescent="0.3">
      <c r="A346" s="127" t="str">
        <f>Simulações!F346</f>
        <v>Rua A-Sete da Verbenas, 750 [Q]</v>
      </c>
      <c r="B346" s="117" t="str">
        <f>Simulações!DL346</f>
        <v>Sim</v>
      </c>
      <c r="C346" s="128">
        <f>Simulações!M346</f>
        <v>100</v>
      </c>
      <c r="D346" s="117" t="str">
        <f>Simulações!I346</f>
        <v>C5</v>
      </c>
      <c r="E346" s="117" t="str">
        <f>Simulações!CJ346</f>
        <v>TECNOWATT</v>
      </c>
      <c r="F346" s="117" t="str">
        <f>Simulações!CK346</f>
        <v xml:space="preserve">SIGSAGPTLRRSSNDL_30W_38IBBRS
</v>
      </c>
      <c r="G346" s="117">
        <f>Simulações!CP346</f>
        <v>30</v>
      </c>
      <c r="H346" s="117" t="str">
        <f>Simulações!CV346</f>
        <v>Curto II</v>
      </c>
      <c r="I346" s="117" t="str">
        <f>IF(Simulações!CW346="","",Simulações!CW346)</f>
        <v/>
      </c>
      <c r="J346" s="117" t="str">
        <f>IF(Simulações!CZ346="","",Simulações!CZ346)</f>
        <v/>
      </c>
      <c r="K346" s="120">
        <f>Simulações!AN346</f>
        <v>2</v>
      </c>
      <c r="L346" s="120">
        <f>Simulações!AU346</f>
        <v>0</v>
      </c>
      <c r="M346" s="117" t="str">
        <f>IF(Simulações!DA346="","",Simulações!DA346)</f>
        <v/>
      </c>
      <c r="N346" s="117" t="str">
        <f>IF(Simulações!DB346="","",Simulações!DB346)</f>
        <v/>
      </c>
      <c r="O346" s="117">
        <v>1</v>
      </c>
    </row>
    <row r="347" spans="1:15" ht="15.75" hidden="1" customHeight="1" x14ac:dyDescent="0.3">
      <c r="A347" s="127" t="str">
        <f>Simulações!F347</f>
        <v>Rua F das Camelias, 273 [Q]</v>
      </c>
      <c r="B347" s="117" t="str">
        <f>Simulações!DL347</f>
        <v>Sim</v>
      </c>
      <c r="C347" s="128">
        <f>Simulações!M347</f>
        <v>100</v>
      </c>
      <c r="D347" s="117" t="str">
        <f>Simulações!I347</f>
        <v>C5</v>
      </c>
      <c r="E347" s="117" t="str">
        <f>Simulações!CJ347</f>
        <v>LEDSTAR</v>
      </c>
      <c r="F347" s="117" t="str">
        <f>Simulações!CK347</f>
        <v xml:space="preserve"> SL VT 9.1 35W</v>
      </c>
      <c r="G347" s="117">
        <f>Simulações!CP347</f>
        <v>35</v>
      </c>
      <c r="H347" s="117" t="str">
        <f>Simulações!CV347</f>
        <v>Curto II</v>
      </c>
      <c r="I347" s="117" t="str">
        <f>IF(Simulações!CW347="","",Simulações!CW347)</f>
        <v/>
      </c>
      <c r="J347" s="117" t="str">
        <f>IF(Simulações!CZ347="","",Simulações!CZ347)</f>
        <v/>
      </c>
      <c r="K347" s="120">
        <f>Simulações!AN347</f>
        <v>2</v>
      </c>
      <c r="L347" s="120">
        <f>Simulações!AU347</f>
        <v>0</v>
      </c>
      <c r="M347" s="117" t="str">
        <f>IF(Simulações!DA347="","",Simulações!DA347)</f>
        <v/>
      </c>
      <c r="N347" s="117" t="str">
        <f>IF(Simulações!DB347="","",Simulações!DB347)</f>
        <v/>
      </c>
      <c r="O347" s="117">
        <v>1</v>
      </c>
    </row>
    <row r="348" spans="1:15" ht="15.75" hidden="1" customHeight="1" x14ac:dyDescent="0.3">
      <c r="A348" s="127" t="str">
        <f>Simulações!F348</f>
        <v>Rua F das Camelias, 273 [Q]</v>
      </c>
      <c r="B348" s="117" t="str">
        <f>Simulações!DL348</f>
        <v>Sim</v>
      </c>
      <c r="C348" s="128">
        <f>Simulações!M348</f>
        <v>100</v>
      </c>
      <c r="D348" s="117" t="str">
        <f>Simulações!I348</f>
        <v>C5</v>
      </c>
      <c r="E348" s="117" t="str">
        <f>Simulações!CJ348</f>
        <v>SX LIGHTING</v>
      </c>
      <c r="F348" s="117" t="str">
        <f>Simulações!CK348</f>
        <v>SX-INEVO030HF</v>
      </c>
      <c r="G348" s="117">
        <f>Simulações!CP348</f>
        <v>31</v>
      </c>
      <c r="H348" s="117" t="str">
        <f>Simulações!CV348</f>
        <v>Curto II</v>
      </c>
      <c r="I348" s="117" t="str">
        <f>IF(Simulações!CW348="","",Simulações!CW348)</f>
        <v/>
      </c>
      <c r="J348" s="117" t="str">
        <f>IF(Simulações!CZ348="","",Simulações!CZ348)</f>
        <v/>
      </c>
      <c r="K348" s="120">
        <f>Simulações!AN348</f>
        <v>2</v>
      </c>
      <c r="L348" s="120">
        <f>Simulações!AU348</f>
        <v>0</v>
      </c>
      <c r="M348" s="117" t="str">
        <f>IF(Simulações!DA348="","",Simulações!DA348)</f>
        <v/>
      </c>
      <c r="N348" s="117" t="str">
        <f>IF(Simulações!DB348="","",Simulações!DB348)</f>
        <v/>
      </c>
      <c r="O348" s="117">
        <v>1</v>
      </c>
    </row>
    <row r="349" spans="1:15" ht="15.75" hidden="1" customHeight="1" x14ac:dyDescent="0.3">
      <c r="A349" s="127" t="str">
        <f>Simulações!F349</f>
        <v>Rua F das Camelias, 273 [Q]</v>
      </c>
      <c r="B349" s="117" t="str">
        <f>Simulações!DL349</f>
        <v>Sim</v>
      </c>
      <c r="C349" s="128">
        <f>Simulações!M349</f>
        <v>100</v>
      </c>
      <c r="D349" s="117" t="str">
        <f>Simulações!I349</f>
        <v>C5</v>
      </c>
      <c r="E349" s="117" t="str">
        <f>Simulações!CJ349</f>
        <v>TECNOWATT</v>
      </c>
      <c r="F349" s="117" t="str">
        <f>Simulações!CK349</f>
        <v xml:space="preserve">SIGSAGPTLRRSSNDL_30W_38IBBRS
</v>
      </c>
      <c r="G349" s="117">
        <f>Simulações!CP349</f>
        <v>30</v>
      </c>
      <c r="H349" s="117" t="str">
        <f>Simulações!CV349</f>
        <v>Curto II</v>
      </c>
      <c r="I349" s="117" t="str">
        <f>IF(Simulações!CW349="","",Simulações!CW349)</f>
        <v/>
      </c>
      <c r="J349" s="117" t="str">
        <f>IF(Simulações!CZ349="","",Simulações!CZ349)</f>
        <v/>
      </c>
      <c r="K349" s="120">
        <f>Simulações!AN349</f>
        <v>2</v>
      </c>
      <c r="L349" s="120">
        <f>Simulações!AU349</f>
        <v>0</v>
      </c>
      <c r="M349" s="117" t="str">
        <f>IF(Simulações!DA349="","",Simulações!DA349)</f>
        <v/>
      </c>
      <c r="N349" s="117" t="str">
        <f>IF(Simulações!DB349="","",Simulações!DB349)</f>
        <v/>
      </c>
      <c r="O349" s="117">
        <v>1</v>
      </c>
    </row>
    <row r="350" spans="1:15" ht="15.75" hidden="1" customHeight="1" x14ac:dyDescent="0.3">
      <c r="A350" s="127" t="str">
        <f>Simulações!F350</f>
        <v>Rua Santa Barbara, 330 [Q]</v>
      </c>
      <c r="B350" s="117" t="str">
        <f>Simulações!DL350</f>
        <v>Sim</v>
      </c>
      <c r="C350" s="128">
        <f>Simulações!M350</f>
        <v>100</v>
      </c>
      <c r="D350" s="117" t="str">
        <f>Simulações!I350</f>
        <v>C5</v>
      </c>
      <c r="E350" s="117" t="str">
        <f>Simulações!CJ350</f>
        <v>LEDSTAR</v>
      </c>
      <c r="F350" s="117" t="str">
        <f>Simulações!CK350</f>
        <v xml:space="preserve"> SL VT 9.1 28W</v>
      </c>
      <c r="G350" s="117">
        <f>Simulações!CP350</f>
        <v>28</v>
      </c>
      <c r="H350" s="117" t="str">
        <f>Simulações!CV350</f>
        <v>Curto II</v>
      </c>
      <c r="I350" s="117" t="str">
        <f>IF(Simulações!CW350="","",Simulações!CW350)</f>
        <v/>
      </c>
      <c r="J350" s="117" t="str">
        <f>IF(Simulações!CZ350="","",Simulações!CZ350)</f>
        <v/>
      </c>
      <c r="K350" s="120">
        <f>Simulações!AN350</f>
        <v>2</v>
      </c>
      <c r="L350" s="120">
        <f>Simulações!AU350</f>
        <v>0</v>
      </c>
      <c r="M350" s="117" t="str">
        <f>IF(Simulações!DA350="","",Simulações!DA350)</f>
        <v/>
      </c>
      <c r="N350" s="117" t="str">
        <f>IF(Simulações!DB350="","",Simulações!DB350)</f>
        <v/>
      </c>
      <c r="O350" s="117">
        <v>1</v>
      </c>
    </row>
    <row r="351" spans="1:15" ht="15.75" hidden="1" customHeight="1" x14ac:dyDescent="0.3">
      <c r="A351" s="127" t="str">
        <f>Simulações!F351</f>
        <v>Rua Santa Barbara, 330 [Q]</v>
      </c>
      <c r="B351" s="117" t="str">
        <f>Simulações!DL351</f>
        <v>Sim</v>
      </c>
      <c r="C351" s="128">
        <f>Simulações!M351</f>
        <v>100</v>
      </c>
      <c r="D351" s="117" t="str">
        <f>Simulações!I351</f>
        <v>C5</v>
      </c>
      <c r="E351" s="117" t="str">
        <f>Simulações!CJ351</f>
        <v>SX LIGHTING</v>
      </c>
      <c r="F351" s="117" t="str">
        <f>Simulações!CK351</f>
        <v>SX-INEVO030HF</v>
      </c>
      <c r="G351" s="117">
        <f>Simulações!CP351</f>
        <v>31</v>
      </c>
      <c r="H351" s="117" t="str">
        <f>Simulações!CV351</f>
        <v>Curto II</v>
      </c>
      <c r="I351" s="117" t="str">
        <f>IF(Simulações!CW351="","",Simulações!CW351)</f>
        <v/>
      </c>
      <c r="J351" s="117" t="str">
        <f>IF(Simulações!CZ351="","",Simulações!CZ351)</f>
        <v/>
      </c>
      <c r="K351" s="120">
        <f>Simulações!AN351</f>
        <v>2</v>
      </c>
      <c r="L351" s="120">
        <f>Simulações!AU351</f>
        <v>0</v>
      </c>
      <c r="M351" s="117" t="str">
        <f>IF(Simulações!DA351="","",Simulações!DA351)</f>
        <v/>
      </c>
      <c r="N351" s="117" t="str">
        <f>IF(Simulações!DB351="","",Simulações!DB351)</f>
        <v/>
      </c>
      <c r="O351" s="117">
        <v>1</v>
      </c>
    </row>
    <row r="352" spans="1:15" ht="15.75" hidden="1" customHeight="1" x14ac:dyDescent="0.3">
      <c r="A352" s="127" t="str">
        <f>Simulações!F352</f>
        <v>Rua Santa Barbara, 330 [Q]</v>
      </c>
      <c r="B352" s="117" t="str">
        <f>Simulações!DL352</f>
        <v>Sim</v>
      </c>
      <c r="C352" s="128">
        <f>Simulações!M352</f>
        <v>100</v>
      </c>
      <c r="D352" s="117" t="str">
        <f>Simulações!I352</f>
        <v>C5</v>
      </c>
      <c r="E352" s="117" t="str">
        <f>Simulações!CJ352</f>
        <v>TECNOWATT</v>
      </c>
      <c r="F352" s="117" t="str">
        <f>Simulações!CK352</f>
        <v xml:space="preserve">SIGSAGPTLRRSSNDL_30W_38IBBRS
</v>
      </c>
      <c r="G352" s="117">
        <f>Simulações!CP352</f>
        <v>30</v>
      </c>
      <c r="H352" s="117" t="str">
        <f>Simulações!CV352</f>
        <v>Curto II</v>
      </c>
      <c r="I352" s="117" t="str">
        <f>IF(Simulações!CW352="","",Simulações!CW352)</f>
        <v/>
      </c>
      <c r="J352" s="117" t="str">
        <f>IF(Simulações!CZ352="","",Simulações!CZ352)</f>
        <v/>
      </c>
      <c r="K352" s="120">
        <f>Simulações!AN352</f>
        <v>2</v>
      </c>
      <c r="L352" s="120">
        <f>Simulações!AU352</f>
        <v>0</v>
      </c>
      <c r="M352" s="117" t="str">
        <f>IF(Simulações!DA352="","",Simulações!DA352)</f>
        <v/>
      </c>
      <c r="N352" s="117" t="str">
        <f>IF(Simulações!DB352="","",Simulações!DB352)</f>
        <v/>
      </c>
      <c r="O352" s="117">
        <v>1</v>
      </c>
    </row>
    <row r="353" spans="1:15" ht="15.75" hidden="1" customHeight="1" x14ac:dyDescent="0.3">
      <c r="A353" s="127" t="str">
        <f>Simulações!F353</f>
        <v>Rua Poco das Antas, 248 [Q]</v>
      </c>
      <c r="B353" s="117" t="str">
        <f>Simulações!DL353</f>
        <v>Sim</v>
      </c>
      <c r="C353" s="128">
        <f>Simulações!M353</f>
        <v>100</v>
      </c>
      <c r="D353" s="117" t="str">
        <f>Simulações!I353</f>
        <v>C5</v>
      </c>
      <c r="E353" s="117" t="str">
        <f>Simulações!CJ353</f>
        <v>LEDSTAR</v>
      </c>
      <c r="F353" s="117" t="str">
        <f>Simulações!CK353</f>
        <v xml:space="preserve"> SL VT 9.1 44W</v>
      </c>
      <c r="G353" s="117">
        <f>Simulações!CP353</f>
        <v>44</v>
      </c>
      <c r="H353" s="117" t="str">
        <f>Simulações!CV353</f>
        <v>Curto II</v>
      </c>
      <c r="I353" s="117" t="str">
        <f>IF(Simulações!CW353="","",Simulações!CW353)</f>
        <v/>
      </c>
      <c r="J353" s="117" t="str">
        <f>IF(Simulações!CZ353="","",Simulações!CZ353)</f>
        <v/>
      </c>
      <c r="K353" s="120">
        <f>Simulações!AN353</f>
        <v>2</v>
      </c>
      <c r="L353" s="120">
        <f>Simulações!AU353</f>
        <v>0</v>
      </c>
      <c r="M353" s="117" t="str">
        <f>IF(Simulações!DA353="","",Simulações!DA353)</f>
        <v/>
      </c>
      <c r="N353" s="117" t="str">
        <f>IF(Simulações!DB353="","",Simulações!DB353)</f>
        <v/>
      </c>
      <c r="O353" s="117">
        <v>1</v>
      </c>
    </row>
    <row r="354" spans="1:15" ht="15.75" hidden="1" customHeight="1" x14ac:dyDescent="0.3">
      <c r="A354" s="127" t="str">
        <f>Simulações!F354</f>
        <v>Rua Poco das Antas, 248 [Q]</v>
      </c>
      <c r="B354" s="117" t="str">
        <f>Simulações!DL354</f>
        <v>Sim</v>
      </c>
      <c r="C354" s="128">
        <f>Simulações!M354</f>
        <v>100</v>
      </c>
      <c r="D354" s="117" t="str">
        <f>Simulações!I354</f>
        <v>C5</v>
      </c>
      <c r="E354" s="117" t="str">
        <f>Simulações!CJ354</f>
        <v>SX LIGHTING</v>
      </c>
      <c r="F354" s="117" t="str">
        <f>Simulações!CK354</f>
        <v>SX-INEVO040HF</v>
      </c>
      <c r="G354" s="117">
        <f>Simulações!CP354</f>
        <v>39</v>
      </c>
      <c r="H354" s="117" t="str">
        <f>Simulações!CV354</f>
        <v>Curto II</v>
      </c>
      <c r="I354" s="117" t="str">
        <f>IF(Simulações!CW354="","",Simulações!CW354)</f>
        <v/>
      </c>
      <c r="J354" s="117" t="str">
        <f>IF(Simulações!CZ354="","",Simulações!CZ354)</f>
        <v/>
      </c>
      <c r="K354" s="120">
        <f>Simulações!AN354</f>
        <v>2</v>
      </c>
      <c r="L354" s="120">
        <f>Simulações!AU354</f>
        <v>0</v>
      </c>
      <c r="M354" s="117" t="str">
        <f>IF(Simulações!DA354="","",Simulações!DA354)</f>
        <v/>
      </c>
      <c r="N354" s="117" t="str">
        <f>IF(Simulações!DB354="","",Simulações!DB354)</f>
        <v/>
      </c>
      <c r="O354" s="117">
        <v>1</v>
      </c>
    </row>
    <row r="355" spans="1:15" ht="15.75" hidden="1" customHeight="1" x14ac:dyDescent="0.3">
      <c r="A355" s="127" t="str">
        <f>Simulações!F355</f>
        <v>Rua Poco das Antas, 248 [Q]</v>
      </c>
      <c r="B355" s="117" t="str">
        <f>Simulações!DL355</f>
        <v>Sim</v>
      </c>
      <c r="C355" s="128">
        <f>Simulações!M355</f>
        <v>100</v>
      </c>
      <c r="D355" s="117" t="str">
        <f>Simulações!I355</f>
        <v>C5</v>
      </c>
      <c r="E355" s="117" t="str">
        <f>Simulações!CJ355</f>
        <v>TECNOWATT</v>
      </c>
      <c r="F355" s="117" t="str">
        <f>Simulações!CK355</f>
        <v xml:space="preserve">SIGSAGPTLRRSSNDL_40W_50IBBRS
</v>
      </c>
      <c r="G355" s="117">
        <f>Simulações!CP355</f>
        <v>40</v>
      </c>
      <c r="H355" s="117" t="str">
        <f>Simulações!CV355</f>
        <v>Curto II</v>
      </c>
      <c r="I355" s="117" t="str">
        <f>IF(Simulações!CW355="","",Simulações!CW355)</f>
        <v/>
      </c>
      <c r="J355" s="117" t="str">
        <f>IF(Simulações!CZ355="","",Simulações!CZ355)</f>
        <v/>
      </c>
      <c r="K355" s="120">
        <f>Simulações!AN355</f>
        <v>2</v>
      </c>
      <c r="L355" s="120">
        <f>Simulações!AU355</f>
        <v>0</v>
      </c>
      <c r="M355" s="117" t="str">
        <f>IF(Simulações!DA355="","",Simulações!DA355)</f>
        <v/>
      </c>
      <c r="N355" s="117" t="str">
        <f>IF(Simulações!DB355="","",Simulações!DB355)</f>
        <v/>
      </c>
      <c r="O355" s="117">
        <v>1</v>
      </c>
    </row>
    <row r="356" spans="1:15" ht="15.75" hidden="1" customHeight="1" x14ac:dyDescent="0.3">
      <c r="A356" s="127" t="str">
        <f>Simulações!F356</f>
        <v>Rua Picada Cafe, 120 [Q]</v>
      </c>
      <c r="B356" s="117" t="str">
        <f>Simulações!DL356</f>
        <v>Sim</v>
      </c>
      <c r="C356" s="128">
        <f>Simulações!M356</f>
        <v>100</v>
      </c>
      <c r="D356" s="117" t="str">
        <f>Simulações!I356</f>
        <v>C5</v>
      </c>
      <c r="E356" s="117" t="str">
        <f>Simulações!CJ356</f>
        <v>LEDSTAR</v>
      </c>
      <c r="F356" s="117" t="str">
        <f>Simulações!CK356</f>
        <v xml:space="preserve"> SL VT 9.1 44W</v>
      </c>
      <c r="G356" s="117">
        <f>Simulações!CP356</f>
        <v>44</v>
      </c>
      <c r="H356" s="117" t="str">
        <f>Simulações!CV356</f>
        <v>Curto II</v>
      </c>
      <c r="I356" s="117" t="str">
        <f>IF(Simulações!CW356="","",Simulações!CW356)</f>
        <v/>
      </c>
      <c r="J356" s="117" t="str">
        <f>IF(Simulações!CZ356="","",Simulações!CZ356)</f>
        <v/>
      </c>
      <c r="K356" s="120">
        <f>Simulações!AN356</f>
        <v>2</v>
      </c>
      <c r="L356" s="120">
        <f>Simulações!AU356</f>
        <v>0</v>
      </c>
      <c r="M356" s="117" t="str">
        <f>IF(Simulações!DA356="","",Simulações!DA356)</f>
        <v/>
      </c>
      <c r="N356" s="117" t="str">
        <f>IF(Simulações!DB356="","",Simulações!DB356)</f>
        <v/>
      </c>
      <c r="O356" s="117">
        <v>1</v>
      </c>
    </row>
    <row r="357" spans="1:15" ht="15.75" hidden="1" customHeight="1" x14ac:dyDescent="0.3">
      <c r="A357" s="127" t="str">
        <f>Simulações!F357</f>
        <v>Rua Picada Cafe, 120 [Q]</v>
      </c>
      <c r="B357" s="117" t="str">
        <f>Simulações!DL357</f>
        <v>Sim</v>
      </c>
      <c r="C357" s="128">
        <f>Simulações!M357</f>
        <v>100</v>
      </c>
      <c r="D357" s="117" t="str">
        <f>Simulações!I357</f>
        <v>C5</v>
      </c>
      <c r="E357" s="117" t="str">
        <f>Simulações!CJ357</f>
        <v>SX LIGHTING</v>
      </c>
      <c r="F357" s="117" t="str">
        <f>Simulações!CK357</f>
        <v>SX-INEVO040HF</v>
      </c>
      <c r="G357" s="117">
        <f>Simulações!CP357</f>
        <v>39</v>
      </c>
      <c r="H357" s="117" t="str">
        <f>Simulações!CV357</f>
        <v>Curto II</v>
      </c>
      <c r="I357" s="117" t="str">
        <f>IF(Simulações!CW357="","",Simulações!CW357)</f>
        <v/>
      </c>
      <c r="J357" s="117" t="str">
        <f>IF(Simulações!CZ357="","",Simulações!CZ357)</f>
        <v/>
      </c>
      <c r="K357" s="120">
        <f>Simulações!AN357</f>
        <v>2</v>
      </c>
      <c r="L357" s="120">
        <f>Simulações!AU357</f>
        <v>0</v>
      </c>
      <c r="M357" s="117" t="str">
        <f>IF(Simulações!DA357="","",Simulações!DA357)</f>
        <v/>
      </c>
      <c r="N357" s="117" t="str">
        <f>IF(Simulações!DB357="","",Simulações!DB357)</f>
        <v/>
      </c>
      <c r="O357" s="117">
        <v>1</v>
      </c>
    </row>
    <row r="358" spans="1:15" ht="15.75" hidden="1" customHeight="1" x14ac:dyDescent="0.3">
      <c r="A358" s="127" t="str">
        <f>Simulações!F358</f>
        <v>Rua Picada Cafe, 120 [Q]</v>
      </c>
      <c r="B358" s="117" t="str">
        <f>Simulações!DL358</f>
        <v>Sim</v>
      </c>
      <c r="C358" s="128">
        <f>Simulações!M358</f>
        <v>100</v>
      </c>
      <c r="D358" s="117" t="str">
        <f>Simulações!I358</f>
        <v>C5</v>
      </c>
      <c r="E358" s="117" t="str">
        <f>Simulações!CJ358</f>
        <v>TECNOWATT</v>
      </c>
      <c r="F358" s="117" t="str">
        <f>Simulações!CK358</f>
        <v xml:space="preserve">SIGSAGPTLRRSSNDL_40W_50IBBRS
</v>
      </c>
      <c r="G358" s="117">
        <f>Simulações!CP358</f>
        <v>40</v>
      </c>
      <c r="H358" s="117" t="str">
        <f>Simulações!CV358</f>
        <v>Curto II</v>
      </c>
      <c r="I358" s="117" t="str">
        <f>IF(Simulações!CW358="","",Simulações!CW358)</f>
        <v/>
      </c>
      <c r="J358" s="117" t="str">
        <f>IF(Simulações!CZ358="","",Simulações!CZ358)</f>
        <v/>
      </c>
      <c r="K358" s="120">
        <f>Simulações!AN358</f>
        <v>2</v>
      </c>
      <c r="L358" s="120">
        <f>Simulações!AU358</f>
        <v>0</v>
      </c>
      <c r="M358" s="117" t="str">
        <f>IF(Simulações!DA358="","",Simulações!DA358)</f>
        <v/>
      </c>
      <c r="N358" s="117" t="str">
        <f>IF(Simulações!DB358="","",Simulações!DB358)</f>
        <v/>
      </c>
      <c r="O358" s="117">
        <v>1</v>
      </c>
    </row>
    <row r="359" spans="1:15" ht="15.75" hidden="1" customHeight="1" x14ac:dyDescent="0.3">
      <c r="A359" s="127" t="str">
        <f>Simulações!F359</f>
        <v>Rua Junquilhos, 332 [Q]</v>
      </c>
      <c r="B359" s="117" t="str">
        <f>Simulações!DL359</f>
        <v>Sim</v>
      </c>
      <c r="C359" s="128">
        <f>Simulações!M359</f>
        <v>100</v>
      </c>
      <c r="D359" s="117" t="str">
        <f>Simulações!I359</f>
        <v>C5</v>
      </c>
      <c r="E359" s="117" t="str">
        <f>Simulações!CJ359</f>
        <v>LEDSTAR</v>
      </c>
      <c r="F359" s="117" t="str">
        <f>Simulações!CK359</f>
        <v xml:space="preserve"> SL VT 9.1 35W</v>
      </c>
      <c r="G359" s="117">
        <f>Simulações!CP359</f>
        <v>35</v>
      </c>
      <c r="H359" s="117" t="str">
        <f>Simulações!CV359</f>
        <v>Curto II</v>
      </c>
      <c r="I359" s="117" t="str">
        <f>IF(Simulações!CW359="","",Simulações!CW359)</f>
        <v/>
      </c>
      <c r="J359" s="117" t="str">
        <f>IF(Simulações!CZ359="","",Simulações!CZ359)</f>
        <v/>
      </c>
      <c r="K359" s="120">
        <f>Simulações!AN359</f>
        <v>2</v>
      </c>
      <c r="L359" s="120">
        <f>Simulações!AU359</f>
        <v>0</v>
      </c>
      <c r="M359" s="117" t="str">
        <f>IF(Simulações!DA359="","",Simulações!DA359)</f>
        <v/>
      </c>
      <c r="N359" s="117" t="str">
        <f>IF(Simulações!DB359="","",Simulações!DB359)</f>
        <v/>
      </c>
      <c r="O359" s="117">
        <v>1</v>
      </c>
    </row>
    <row r="360" spans="1:15" ht="15.75" hidden="1" customHeight="1" x14ac:dyDescent="0.3">
      <c r="A360" s="127" t="str">
        <f>Simulações!F360</f>
        <v>Rua Junquilhos, 332 [Q]</v>
      </c>
      <c r="B360" s="117" t="str">
        <f>Simulações!DL360</f>
        <v>Sim</v>
      </c>
      <c r="C360" s="128">
        <f>Simulações!M360</f>
        <v>100</v>
      </c>
      <c r="D360" s="117" t="str">
        <f>Simulações!I360</f>
        <v>C5</v>
      </c>
      <c r="E360" s="117" t="str">
        <f>Simulações!CJ360</f>
        <v>SX LIGHTING</v>
      </c>
      <c r="F360" s="117" t="str">
        <f>Simulações!CK360</f>
        <v>SX-INEVO030HF</v>
      </c>
      <c r="G360" s="117">
        <f>Simulações!CP360</f>
        <v>31</v>
      </c>
      <c r="H360" s="117" t="str">
        <f>Simulações!CV360</f>
        <v>Curto II</v>
      </c>
      <c r="I360" s="117" t="str">
        <f>IF(Simulações!CW360="","",Simulações!CW360)</f>
        <v/>
      </c>
      <c r="J360" s="117" t="str">
        <f>IF(Simulações!CZ360="","",Simulações!CZ360)</f>
        <v/>
      </c>
      <c r="K360" s="120">
        <f>Simulações!AN360</f>
        <v>2</v>
      </c>
      <c r="L360" s="120">
        <f>Simulações!AU360</f>
        <v>0</v>
      </c>
      <c r="M360" s="117" t="str">
        <f>IF(Simulações!DA360="","",Simulações!DA360)</f>
        <v/>
      </c>
      <c r="N360" s="117" t="str">
        <f>IF(Simulações!DB360="","",Simulações!DB360)</f>
        <v/>
      </c>
      <c r="O360" s="117">
        <v>1</v>
      </c>
    </row>
    <row r="361" spans="1:15" ht="15.75" hidden="1" customHeight="1" x14ac:dyDescent="0.3">
      <c r="A361" s="127" t="str">
        <f>Simulações!F361</f>
        <v>Rua Junquilhos, 332 [Q]</v>
      </c>
      <c r="B361" s="117" t="str">
        <f>Simulações!DL361</f>
        <v>Sim</v>
      </c>
      <c r="C361" s="128">
        <f>Simulações!M361</f>
        <v>100</v>
      </c>
      <c r="D361" s="117" t="str">
        <f>Simulações!I361</f>
        <v>C5</v>
      </c>
      <c r="E361" s="117" t="str">
        <f>Simulações!CJ361</f>
        <v>TECNOWATT</v>
      </c>
      <c r="F361" s="117" t="str">
        <f>Simulações!CK361</f>
        <v xml:space="preserve">SIGSAGPTLRRSSNDL_30W_38IBBRS
</v>
      </c>
      <c r="G361" s="117">
        <f>Simulações!CP361</f>
        <v>30</v>
      </c>
      <c r="H361" s="117" t="str">
        <f>Simulações!CV361</f>
        <v>Curto II</v>
      </c>
      <c r="I361" s="117" t="str">
        <f>IF(Simulações!CW361="","",Simulações!CW361)</f>
        <v/>
      </c>
      <c r="J361" s="117" t="str">
        <f>IF(Simulações!CZ361="","",Simulações!CZ361)</f>
        <v/>
      </c>
      <c r="K361" s="120">
        <f>Simulações!AN361</f>
        <v>2</v>
      </c>
      <c r="L361" s="120">
        <f>Simulações!AU361</f>
        <v>0</v>
      </c>
      <c r="M361" s="117" t="str">
        <f>IF(Simulações!DA361="","",Simulações!DA361)</f>
        <v/>
      </c>
      <c r="N361" s="117" t="str">
        <f>IF(Simulações!DB361="","",Simulações!DB361)</f>
        <v/>
      </c>
      <c r="O361" s="117">
        <v>1</v>
      </c>
    </row>
    <row r="362" spans="1:15" ht="15.75" hidden="1" customHeight="1" x14ac:dyDescent="0.3">
      <c r="A362" s="127" t="str">
        <f>Simulações!F362</f>
        <v>Rua Rio Grande do Norte, 883 [Q]</v>
      </c>
      <c r="B362" s="117" t="str">
        <f>Simulações!DL362</f>
        <v>Sim</v>
      </c>
      <c r="C362" s="128">
        <f>Simulações!M362</f>
        <v>50</v>
      </c>
      <c r="D362" s="117" t="str">
        <f>Simulações!I362</f>
        <v>C4</v>
      </c>
      <c r="E362" s="117" t="str">
        <f>Simulações!CJ362</f>
        <v>LEDSTAR</v>
      </c>
      <c r="F362" s="117" t="str">
        <f>Simulações!CK362</f>
        <v xml:space="preserve"> SL VT 9.1 28W</v>
      </c>
      <c r="G362" s="117">
        <f>Simulações!CP362</f>
        <v>28</v>
      </c>
      <c r="H362" s="117" t="str">
        <f>Simulações!CV362</f>
        <v>Curto II</v>
      </c>
      <c r="I362" s="117" t="str">
        <f>IF(Simulações!CW362="","",Simulações!CW362)</f>
        <v/>
      </c>
      <c r="J362" s="117" t="str">
        <f>IF(Simulações!CZ362="","",Simulações!CZ362)</f>
        <v/>
      </c>
      <c r="K362" s="120">
        <f>Simulações!AN362</f>
        <v>2</v>
      </c>
      <c r="L362" s="120">
        <f>Simulações!AU362</f>
        <v>0</v>
      </c>
      <c r="M362" s="117" t="str">
        <f>IF(Simulações!DA362="","",Simulações!DA362)</f>
        <v/>
      </c>
      <c r="N362" s="117" t="str">
        <f>IF(Simulações!DB362="","",Simulações!DB362)</f>
        <v/>
      </c>
      <c r="O362" s="117">
        <v>1</v>
      </c>
    </row>
    <row r="363" spans="1:15" ht="15.75" hidden="1" customHeight="1" x14ac:dyDescent="0.3">
      <c r="A363" s="127" t="str">
        <f>Simulações!F363</f>
        <v>Rua Rio Grande do Norte, 883 [Q]</v>
      </c>
      <c r="B363" s="117" t="str">
        <f>Simulações!DL363</f>
        <v>Sim</v>
      </c>
      <c r="C363" s="128">
        <f>Simulações!M363</f>
        <v>50</v>
      </c>
      <c r="D363" s="117" t="str">
        <f>Simulações!I363</f>
        <v>C4</v>
      </c>
      <c r="E363" s="117" t="str">
        <f>Simulações!CJ363</f>
        <v>SX LIGHTING</v>
      </c>
      <c r="F363" s="117" t="str">
        <f>Simulações!CK363</f>
        <v>SX-INEVO040HF</v>
      </c>
      <c r="G363" s="117">
        <f>Simulações!CP363</f>
        <v>39</v>
      </c>
      <c r="H363" s="117" t="str">
        <f>Simulações!CV363</f>
        <v>Curto II</v>
      </c>
      <c r="I363" s="117" t="str">
        <f>IF(Simulações!CW363="","",Simulações!CW363)</f>
        <v/>
      </c>
      <c r="J363" s="117" t="str">
        <f>IF(Simulações!CZ363="","",Simulações!CZ363)</f>
        <v/>
      </c>
      <c r="K363" s="120">
        <f>Simulações!AN363</f>
        <v>2</v>
      </c>
      <c r="L363" s="120">
        <f>Simulações!AU363</f>
        <v>0</v>
      </c>
      <c r="M363" s="117" t="str">
        <f>IF(Simulações!DA363="","",Simulações!DA363)</f>
        <v/>
      </c>
      <c r="N363" s="117" t="str">
        <f>IF(Simulações!DB363="","",Simulações!DB363)</f>
        <v/>
      </c>
      <c r="O363" s="117">
        <v>1</v>
      </c>
    </row>
    <row r="364" spans="1:15" ht="15.75" hidden="1" customHeight="1" x14ac:dyDescent="0.3">
      <c r="A364" s="127" t="str">
        <f>Simulações!F364</f>
        <v>Rua Rio Grande do Norte, 883 [Q]</v>
      </c>
      <c r="B364" s="117" t="str">
        <f>Simulações!DL364</f>
        <v>Sim</v>
      </c>
      <c r="C364" s="128">
        <f>Simulações!M364</f>
        <v>50</v>
      </c>
      <c r="D364" s="117" t="str">
        <f>Simulações!I364</f>
        <v>C4</v>
      </c>
      <c r="E364" s="117" t="str">
        <f>Simulações!CJ364</f>
        <v>TECNOWATT</v>
      </c>
      <c r="F364" s="117" t="str">
        <f>Simulações!CK364</f>
        <v xml:space="preserve">SIGSAGPTLRRSSNDL_40W_50IBBRS
</v>
      </c>
      <c r="G364" s="117">
        <f>Simulações!CP364</f>
        <v>40</v>
      </c>
      <c r="H364" s="117" t="str">
        <f>Simulações!CV364</f>
        <v>Curto II</v>
      </c>
      <c r="I364" s="117" t="str">
        <f>IF(Simulações!CW364="","",Simulações!CW364)</f>
        <v/>
      </c>
      <c r="J364" s="117" t="str">
        <f>IF(Simulações!CZ364="","",Simulações!CZ364)</f>
        <v/>
      </c>
      <c r="K364" s="120">
        <f>Simulações!AN364</f>
        <v>2</v>
      </c>
      <c r="L364" s="120">
        <f>Simulações!AU364</f>
        <v>0</v>
      </c>
      <c r="M364" s="117" t="str">
        <f>IF(Simulações!DA364="","",Simulações!DA364)</f>
        <v/>
      </c>
      <c r="N364" s="117" t="str">
        <f>IF(Simulações!DB364="","",Simulações!DB364)</f>
        <v/>
      </c>
      <c r="O364" s="117">
        <v>1</v>
      </c>
    </row>
    <row r="365" spans="1:15" ht="15.75" hidden="1" customHeight="1" x14ac:dyDescent="0.3">
      <c r="A365" s="127" t="str">
        <f>Simulações!F365</f>
        <v>Avenida A-Treze, 217 [Q]</v>
      </c>
      <c r="B365" s="117" t="str">
        <f>Simulações!DL365</f>
        <v>Sim</v>
      </c>
      <c r="C365" s="128">
        <f>Simulações!M365</f>
        <v>250</v>
      </c>
      <c r="D365" s="117" t="str">
        <f>Simulações!I365</f>
        <v>C2</v>
      </c>
      <c r="E365" s="117" t="str">
        <f>Simulações!CJ365</f>
        <v>LEDSTAR</v>
      </c>
      <c r="F365" s="117" t="str">
        <f>Simulações!CK365</f>
        <v xml:space="preserve"> SL VT 9.3 105W</v>
      </c>
      <c r="G365" s="117">
        <f>Simulações!CP365</f>
        <v>105</v>
      </c>
      <c r="H365" s="117" t="str">
        <f>Simulações!CV365</f>
        <v>Curto II</v>
      </c>
      <c r="I365" s="117" t="str">
        <f>IF(Simulações!CW365="","",Simulações!CW365)</f>
        <v>Longo II</v>
      </c>
      <c r="J365" s="117" t="str">
        <f>IF(Simulações!CZ365="","",Simulações!CZ365)</f>
        <v/>
      </c>
      <c r="K365" s="120">
        <f>Simulações!AN365</f>
        <v>4</v>
      </c>
      <c r="L365" s="120">
        <f>Simulações!AU365</f>
        <v>0</v>
      </c>
      <c r="M365" s="117" t="str">
        <f>IF(Simulações!DA365="","",Simulações!DA365)</f>
        <v/>
      </c>
      <c r="N365" s="117" t="str">
        <f>IF(Simulações!DB365="","",Simulações!DB365)</f>
        <v/>
      </c>
      <c r="O365" s="117">
        <v>1</v>
      </c>
    </row>
    <row r="366" spans="1:15" ht="15.75" hidden="1" customHeight="1" x14ac:dyDescent="0.3">
      <c r="A366" s="127" t="str">
        <f>Simulações!F366</f>
        <v>Avenida A-Treze, 217 [Q]</v>
      </c>
      <c r="B366" s="117" t="str">
        <f>Simulações!DL366</f>
        <v>Sim</v>
      </c>
      <c r="C366" s="128">
        <f>Simulações!M366</f>
        <v>250</v>
      </c>
      <c r="D366" s="117" t="str">
        <f>Simulações!I366</f>
        <v>C2</v>
      </c>
      <c r="E366" s="117" t="str">
        <f>Simulações!CJ366</f>
        <v>SX LIGHTING</v>
      </c>
      <c r="F366" s="117" t="str">
        <f>Simulações!CK366</f>
        <v>SX-INLPP090HF</v>
      </c>
      <c r="G366" s="117">
        <f>Simulações!CP366</f>
        <v>90</v>
      </c>
      <c r="H366" s="117" t="str">
        <f>Simulações!CV366</f>
        <v>Curto II</v>
      </c>
      <c r="I366" s="117" t="str">
        <f>IF(Simulações!CW366="","",Simulações!CW366)</f>
        <v>Longo II</v>
      </c>
      <c r="J366" s="117" t="str">
        <f>IF(Simulações!CZ366="","",Simulações!CZ366)</f>
        <v/>
      </c>
      <c r="K366" s="120">
        <f>Simulações!AN366</f>
        <v>4</v>
      </c>
      <c r="L366" s="120">
        <f>Simulações!AU366</f>
        <v>0</v>
      </c>
      <c r="M366" s="117" t="str">
        <f>IF(Simulações!DA366="","",Simulações!DA366)</f>
        <v/>
      </c>
      <c r="N366" s="117" t="str">
        <f>IF(Simulações!DB366="","",Simulações!DB366)</f>
        <v/>
      </c>
      <c r="O366" s="117">
        <v>1</v>
      </c>
    </row>
    <row r="367" spans="1:15" ht="15.75" hidden="1" customHeight="1" x14ac:dyDescent="0.3">
      <c r="A367" s="127" t="str">
        <f>Simulações!F367</f>
        <v>Avenida A-Treze, 217 [Q]</v>
      </c>
      <c r="B367" s="117" t="str">
        <f>Simulações!DL367</f>
        <v>Sim</v>
      </c>
      <c r="C367" s="128">
        <f>Simulações!M367</f>
        <v>250</v>
      </c>
      <c r="D367" s="117" t="str">
        <f>Simulações!I367</f>
        <v>C2</v>
      </c>
      <c r="E367" s="117" t="str">
        <f>Simulações!CJ367</f>
        <v>TECNOWATT</v>
      </c>
      <c r="F367" s="117" t="str">
        <f>Simulações!CK367</f>
        <v xml:space="preserve">SIGMAGPTLRRSMNDL120W_82IBBR
</v>
      </c>
      <c r="G367" s="117">
        <f>Simulações!CP367</f>
        <v>120</v>
      </c>
      <c r="H367" s="117" t="str">
        <f>Simulações!CV367</f>
        <v>Curto II</v>
      </c>
      <c r="I367" s="117" t="str">
        <f>IF(Simulações!CW367="","",Simulações!CW367)</f>
        <v>Longo II</v>
      </c>
      <c r="J367" s="117" t="str">
        <f>IF(Simulações!CZ367="","",Simulações!CZ367)</f>
        <v/>
      </c>
      <c r="K367" s="120">
        <f>Simulações!AN367</f>
        <v>4</v>
      </c>
      <c r="L367" s="120">
        <f>Simulações!AU367</f>
        <v>0</v>
      </c>
      <c r="M367" s="117" t="str">
        <f>IF(Simulações!DA367="","",Simulações!DA367)</f>
        <v/>
      </c>
      <c r="N367" s="117" t="str">
        <f>IF(Simulações!DB367="","",Simulações!DB367)</f>
        <v/>
      </c>
      <c r="O367" s="117">
        <v>1</v>
      </c>
    </row>
    <row r="368" spans="1:15" ht="15.75" hidden="1" customHeight="1" x14ac:dyDescent="0.3">
      <c r="A368" s="127" t="str">
        <f>Simulações!F368</f>
        <v>Rua Arthur Hoffmeister, 775 [Q]</v>
      </c>
      <c r="B368" s="117" t="str">
        <f>Simulações!DL368</f>
        <v>Sim</v>
      </c>
      <c r="C368" s="128">
        <f>Simulações!M368</f>
        <v>100</v>
      </c>
      <c r="D368" s="117" t="str">
        <f>Simulações!I368</f>
        <v>C5</v>
      </c>
      <c r="E368" s="117" t="str">
        <f>Simulações!CJ368</f>
        <v>LEDSTAR</v>
      </c>
      <c r="F368" s="117" t="str">
        <f>Simulações!CK368</f>
        <v xml:space="preserve"> SL VT 9.1 17W</v>
      </c>
      <c r="G368" s="117">
        <f>Simulações!CP368</f>
        <v>17</v>
      </c>
      <c r="H368" s="117" t="str">
        <f>Simulações!CV368</f>
        <v>Curto II</v>
      </c>
      <c r="I368" s="117" t="str">
        <f>IF(Simulações!CW368="","",Simulações!CW368)</f>
        <v/>
      </c>
      <c r="J368" s="117" t="str">
        <f>IF(Simulações!CZ368="","",Simulações!CZ368)</f>
        <v/>
      </c>
      <c r="K368" s="120">
        <f>Simulações!AN368</f>
        <v>3</v>
      </c>
      <c r="L368" s="120">
        <f>Simulações!AU368</f>
        <v>0</v>
      </c>
      <c r="M368" s="117" t="str">
        <f>IF(Simulações!DA368="","",Simulações!DA368)</f>
        <v/>
      </c>
      <c r="N368" s="117" t="str">
        <f>IF(Simulações!DB368="","",Simulações!DB368)</f>
        <v/>
      </c>
      <c r="O368" s="117">
        <v>1</v>
      </c>
    </row>
    <row r="369" spans="1:15" ht="15.75" hidden="1" customHeight="1" x14ac:dyDescent="0.3">
      <c r="A369" s="127" t="str">
        <f>Simulações!F369</f>
        <v>Rua Arthur Hoffmeister, 775 [Q]</v>
      </c>
      <c r="B369" s="117" t="str">
        <f>Simulações!DL369</f>
        <v>Sim</v>
      </c>
      <c r="C369" s="128">
        <f>Simulações!M369</f>
        <v>100</v>
      </c>
      <c r="D369" s="117" t="str">
        <f>Simulações!I369</f>
        <v>C5</v>
      </c>
      <c r="E369" s="117" t="str">
        <f>Simulações!CJ369</f>
        <v>SX LIGHTING</v>
      </c>
      <c r="F369" s="117" t="str">
        <f>Simulações!CK369</f>
        <v>SX-INEVO020HF</v>
      </c>
      <c r="G369" s="117">
        <f>Simulações!CP369</f>
        <v>22.5</v>
      </c>
      <c r="H369" s="117" t="str">
        <f>Simulações!CV369</f>
        <v>Curto II</v>
      </c>
      <c r="I369" s="117" t="str">
        <f>IF(Simulações!CW369="","",Simulações!CW369)</f>
        <v/>
      </c>
      <c r="J369" s="117" t="str">
        <f>IF(Simulações!CZ369="","",Simulações!CZ369)</f>
        <v/>
      </c>
      <c r="K369" s="120">
        <f>Simulações!AN369</f>
        <v>3</v>
      </c>
      <c r="L369" s="120">
        <f>Simulações!AU369</f>
        <v>0</v>
      </c>
      <c r="M369" s="117" t="str">
        <f>IF(Simulações!DA369="","",Simulações!DA369)</f>
        <v/>
      </c>
      <c r="N369" s="117" t="str">
        <f>IF(Simulações!DB369="","",Simulações!DB369)</f>
        <v/>
      </c>
      <c r="O369" s="117">
        <v>1</v>
      </c>
    </row>
    <row r="370" spans="1:15" ht="15.75" hidden="1" customHeight="1" x14ac:dyDescent="0.3">
      <c r="A370" s="127" t="str">
        <f>Simulações!F370</f>
        <v>Rua Arthur Hoffmeister, 775 [Q]</v>
      </c>
      <c r="B370" s="117" t="str">
        <f>Simulações!DL370</f>
        <v>Sim</v>
      </c>
      <c r="C370" s="128">
        <f>Simulações!M370</f>
        <v>100</v>
      </c>
      <c r="D370" s="117" t="str">
        <f>Simulações!I370</f>
        <v>C5</v>
      </c>
      <c r="E370" s="117" t="str">
        <f>Simulações!CJ370</f>
        <v>TECNOWATT</v>
      </c>
      <c r="F370" s="117" t="str">
        <f>Simulações!CK370</f>
        <v xml:space="preserve">SIGSAGPTLRRSSNDL_30W_38IBBRS
</v>
      </c>
      <c r="G370" s="117">
        <f>Simulações!CP370</f>
        <v>30</v>
      </c>
      <c r="H370" s="117" t="str">
        <f>Simulações!CV370</f>
        <v>Curto II</v>
      </c>
      <c r="I370" s="117" t="str">
        <f>IF(Simulações!CW370="","",Simulações!CW370)</f>
        <v/>
      </c>
      <c r="J370" s="117" t="str">
        <f>IF(Simulações!CZ370="","",Simulações!CZ370)</f>
        <v/>
      </c>
      <c r="K370" s="120">
        <f>Simulações!AN370</f>
        <v>3</v>
      </c>
      <c r="L370" s="120">
        <f>Simulações!AU370</f>
        <v>0</v>
      </c>
      <c r="M370" s="117" t="str">
        <f>IF(Simulações!DA370="","",Simulações!DA370)</f>
        <v/>
      </c>
      <c r="N370" s="117" t="str">
        <f>IF(Simulações!DB370="","",Simulações!DB370)</f>
        <v/>
      </c>
      <c r="O370" s="117">
        <v>1</v>
      </c>
    </row>
    <row r="371" spans="1:15" ht="15.75" hidden="1" customHeight="1" x14ac:dyDescent="0.3">
      <c r="A371" s="127" t="str">
        <f>Simulações!F371</f>
        <v>Rua Bem-me-quer, 576 [Q]</v>
      </c>
      <c r="B371" s="117" t="str">
        <f>Simulações!DL371</f>
        <v>Sim</v>
      </c>
      <c r="C371" s="128">
        <f>Simulações!M371</f>
        <v>100</v>
      </c>
      <c r="D371" s="117" t="str">
        <f>Simulações!I371</f>
        <v>C5</v>
      </c>
      <c r="E371" s="117" t="str">
        <f>Simulações!CJ371</f>
        <v>LEDSTAR</v>
      </c>
      <c r="F371" s="117" t="str">
        <f>Simulações!CK371</f>
        <v xml:space="preserve"> SL VT 9.1 35W</v>
      </c>
      <c r="G371" s="117">
        <f>Simulações!CP371</f>
        <v>35</v>
      </c>
      <c r="H371" s="117" t="str">
        <f>Simulações!CV371</f>
        <v>Curto II</v>
      </c>
      <c r="I371" s="117" t="str">
        <f>IF(Simulações!CW371="","",Simulações!CW371)</f>
        <v/>
      </c>
      <c r="J371" s="117" t="str">
        <f>IF(Simulações!CZ371="","",Simulações!CZ371)</f>
        <v/>
      </c>
      <c r="K371" s="120">
        <f>Simulações!AN371</f>
        <v>2</v>
      </c>
      <c r="L371" s="120">
        <f>Simulações!AU371</f>
        <v>0</v>
      </c>
      <c r="M371" s="117" t="str">
        <f>IF(Simulações!DA371="","",Simulações!DA371)</f>
        <v/>
      </c>
      <c r="N371" s="117" t="str">
        <f>IF(Simulações!DB371="","",Simulações!DB371)</f>
        <v/>
      </c>
      <c r="O371" s="117">
        <v>1</v>
      </c>
    </row>
    <row r="372" spans="1:15" ht="15.75" hidden="1" customHeight="1" x14ac:dyDescent="0.3">
      <c r="A372" s="127" t="str">
        <f>Simulações!F372</f>
        <v>Rua Bem-me-quer, 576 [Q]</v>
      </c>
      <c r="B372" s="117" t="str">
        <f>Simulações!DL372</f>
        <v>Sim</v>
      </c>
      <c r="C372" s="128">
        <f>Simulações!M372</f>
        <v>100</v>
      </c>
      <c r="D372" s="117" t="str">
        <f>Simulações!I372</f>
        <v>C5</v>
      </c>
      <c r="E372" s="117" t="str">
        <f>Simulações!CJ372</f>
        <v>SX LIGHTING</v>
      </c>
      <c r="F372" s="117" t="str">
        <f>Simulações!CK372</f>
        <v>SX-INEVO040HF</v>
      </c>
      <c r="G372" s="117">
        <f>Simulações!CP372</f>
        <v>39</v>
      </c>
      <c r="H372" s="117" t="str">
        <f>Simulações!CV372</f>
        <v>Curto II</v>
      </c>
      <c r="I372" s="117" t="str">
        <f>IF(Simulações!CW372="","",Simulações!CW372)</f>
        <v/>
      </c>
      <c r="J372" s="117" t="str">
        <f>IF(Simulações!CZ372="","",Simulações!CZ372)</f>
        <v/>
      </c>
      <c r="K372" s="120">
        <f>Simulações!AN372</f>
        <v>2</v>
      </c>
      <c r="L372" s="120">
        <f>Simulações!AU372</f>
        <v>0</v>
      </c>
      <c r="M372" s="117" t="str">
        <f>IF(Simulações!DA372="","",Simulações!DA372)</f>
        <v/>
      </c>
      <c r="N372" s="117" t="str">
        <f>IF(Simulações!DB372="","",Simulações!DB372)</f>
        <v/>
      </c>
      <c r="O372" s="117">
        <v>1</v>
      </c>
    </row>
    <row r="373" spans="1:15" ht="15.75" hidden="1" customHeight="1" x14ac:dyDescent="0.3">
      <c r="A373" s="127" t="str">
        <f>Simulações!F373</f>
        <v>Rua Bem-me-quer, 576 [Q]</v>
      </c>
      <c r="B373" s="117" t="str">
        <f>Simulações!DL373</f>
        <v>Sim</v>
      </c>
      <c r="C373" s="128">
        <f>Simulações!M373</f>
        <v>100</v>
      </c>
      <c r="D373" s="117" t="str">
        <f>Simulações!I373</f>
        <v>C5</v>
      </c>
      <c r="E373" s="117" t="str">
        <f>Simulações!CJ373</f>
        <v>TECNOWATT</v>
      </c>
      <c r="F373" s="117" t="str">
        <f>Simulações!CK373</f>
        <v xml:space="preserve">SIGSAGPTLRRSSNDL_40W_50IBBRS
</v>
      </c>
      <c r="G373" s="117">
        <f>Simulações!CP373</f>
        <v>40</v>
      </c>
      <c r="H373" s="117" t="str">
        <f>Simulações!CV373</f>
        <v>Curto II</v>
      </c>
      <c r="I373" s="117" t="str">
        <f>IF(Simulações!CW373="","",Simulações!CW373)</f>
        <v/>
      </c>
      <c r="J373" s="117" t="str">
        <f>IF(Simulações!CZ373="","",Simulações!CZ373)</f>
        <v/>
      </c>
      <c r="K373" s="120">
        <f>Simulações!AN373</f>
        <v>2</v>
      </c>
      <c r="L373" s="120">
        <f>Simulações!AU373</f>
        <v>0</v>
      </c>
      <c r="M373" s="117" t="str">
        <f>IF(Simulações!DA373="","",Simulações!DA373)</f>
        <v/>
      </c>
      <c r="N373" s="117" t="str">
        <f>IF(Simulações!DB373="","",Simulações!DB373)</f>
        <v/>
      </c>
      <c r="O373" s="117">
        <v>1</v>
      </c>
    </row>
    <row r="374" spans="1:15" ht="15.75" hidden="1" customHeight="1" x14ac:dyDescent="0.3">
      <c r="A374" s="127" t="str">
        <f>Simulações!F374</f>
        <v>Rua Julio de Castilhos, 308 [Q]</v>
      </c>
      <c r="B374" s="117" t="str">
        <f>Simulações!DL374</f>
        <v>Sim</v>
      </c>
      <c r="C374" s="128">
        <f>Simulações!M374</f>
        <v>100</v>
      </c>
      <c r="D374" s="117" t="str">
        <f>Simulações!I374</f>
        <v>C4</v>
      </c>
      <c r="E374" s="117" t="str">
        <f>Simulações!CJ374</f>
        <v>LEDSTAR</v>
      </c>
      <c r="F374" s="117" t="str">
        <f>Simulações!CK374</f>
        <v xml:space="preserve"> SL VT 9.1 85W</v>
      </c>
      <c r="G374" s="117">
        <f>Simulações!CP374</f>
        <v>85</v>
      </c>
      <c r="H374" s="117" t="str">
        <f>Simulações!CV374</f>
        <v>Curto II</v>
      </c>
      <c r="I374" s="117" t="str">
        <f>IF(Simulações!CW374="","",Simulações!CW374)</f>
        <v/>
      </c>
      <c r="J374" s="117" t="str">
        <f>IF(Simulações!CZ374="","",Simulações!CZ374)</f>
        <v/>
      </c>
      <c r="K374" s="120">
        <f>Simulações!AN374</f>
        <v>2</v>
      </c>
      <c r="L374" s="120">
        <f>Simulações!AU374</f>
        <v>0</v>
      </c>
      <c r="M374" s="117" t="str">
        <f>IF(Simulações!DA374="","",Simulações!DA374)</f>
        <v/>
      </c>
      <c r="N374" s="117" t="str">
        <f>IF(Simulações!DB374="","",Simulações!DB374)</f>
        <v/>
      </c>
      <c r="O374" s="117">
        <v>1</v>
      </c>
    </row>
    <row r="375" spans="1:15" ht="15.75" hidden="1" customHeight="1" x14ac:dyDescent="0.3">
      <c r="A375" s="127" t="str">
        <f>Simulações!F375</f>
        <v>Rua Julio de Castilhos, 308 [Q]</v>
      </c>
      <c r="B375" s="117" t="str">
        <f>Simulações!DL375</f>
        <v>Sim</v>
      </c>
      <c r="C375" s="128">
        <f>Simulações!M375</f>
        <v>100</v>
      </c>
      <c r="D375" s="117" t="str">
        <f>Simulações!I375</f>
        <v>C4</v>
      </c>
      <c r="E375" s="117" t="str">
        <f>Simulações!CJ375</f>
        <v>SX LIGHTING</v>
      </c>
      <c r="F375" s="117" t="str">
        <f>Simulações!CK375</f>
        <v>SX-INLPP070HF</v>
      </c>
      <c r="G375" s="117">
        <f>Simulações!CP375</f>
        <v>70</v>
      </c>
      <c r="H375" s="117" t="str">
        <f>Simulações!CV375</f>
        <v>Curto II</v>
      </c>
      <c r="I375" s="117" t="str">
        <f>IF(Simulações!CW375="","",Simulações!CW375)</f>
        <v/>
      </c>
      <c r="J375" s="117" t="str">
        <f>IF(Simulações!CZ375="","",Simulações!CZ375)</f>
        <v/>
      </c>
      <c r="K375" s="120">
        <f>Simulações!AN375</f>
        <v>2</v>
      </c>
      <c r="L375" s="120">
        <f>Simulações!AU375</f>
        <v>0</v>
      </c>
      <c r="M375" s="117" t="str">
        <f>IF(Simulações!DA375="","",Simulações!DA375)</f>
        <v/>
      </c>
      <c r="N375" s="117" t="str">
        <f>IF(Simulações!DB375="","",Simulações!DB375)</f>
        <v/>
      </c>
      <c r="O375" s="117">
        <v>1</v>
      </c>
    </row>
    <row r="376" spans="1:15" ht="15.75" hidden="1" customHeight="1" x14ac:dyDescent="0.3">
      <c r="A376" s="127" t="str">
        <f>Simulações!F376</f>
        <v>Rua Julio de Castilhos, 308 [Q]</v>
      </c>
      <c r="B376" s="117" t="str">
        <f>Simulações!DL376</f>
        <v>Sim</v>
      </c>
      <c r="C376" s="128">
        <f>Simulações!M376</f>
        <v>100</v>
      </c>
      <c r="D376" s="117" t="str">
        <f>Simulações!I376</f>
        <v>C4</v>
      </c>
      <c r="E376" s="117" t="str">
        <f>Simulações!CJ376</f>
        <v>TECNOWATT</v>
      </c>
      <c r="F376" s="117" t="str">
        <f>Simulações!CK376</f>
        <v xml:space="preserve">SIGSAGPTLRRSSNDL_68W_83IBBRS
</v>
      </c>
      <c r="G376" s="117">
        <f>Simulações!CP376</f>
        <v>68</v>
      </c>
      <c r="H376" s="117" t="str">
        <f>Simulações!CV376</f>
        <v>Curto II</v>
      </c>
      <c r="I376" s="117" t="str">
        <f>IF(Simulações!CW376="","",Simulações!CW376)</f>
        <v/>
      </c>
      <c r="J376" s="117" t="str">
        <f>IF(Simulações!CZ376="","",Simulações!CZ376)</f>
        <v/>
      </c>
      <c r="K376" s="120">
        <f>Simulações!AN376</f>
        <v>2</v>
      </c>
      <c r="L376" s="120">
        <f>Simulações!AU376</f>
        <v>0</v>
      </c>
      <c r="M376" s="117" t="str">
        <f>IF(Simulações!DA376="","",Simulações!DA376)</f>
        <v/>
      </c>
      <c r="N376" s="117" t="str">
        <f>IF(Simulações!DB376="","",Simulações!DB376)</f>
        <v/>
      </c>
      <c r="O376" s="117">
        <v>1</v>
      </c>
    </row>
    <row r="377" spans="1:15" ht="15.75" hidden="1" customHeight="1" x14ac:dyDescent="0.3">
      <c r="A377" s="127" t="str">
        <f>Simulações!F377</f>
        <v>Rua Santa Barbara, 274 [Q]</v>
      </c>
      <c r="B377" s="117" t="str">
        <f>Simulações!DL377</f>
        <v>Sim</v>
      </c>
      <c r="C377" s="128">
        <f>Simulações!M377</f>
        <v>100</v>
      </c>
      <c r="D377" s="117" t="str">
        <f>Simulações!I377</f>
        <v>C5</v>
      </c>
      <c r="E377" s="117" t="str">
        <f>Simulações!CJ377</f>
        <v>LEDSTAR</v>
      </c>
      <c r="F377" s="117" t="str">
        <f>Simulações!CK377</f>
        <v xml:space="preserve"> SL VT 9.1 65W</v>
      </c>
      <c r="G377" s="117">
        <f>Simulações!CP377</f>
        <v>65</v>
      </c>
      <c r="H377" s="117" t="str">
        <f>Simulações!CV377</f>
        <v>Curto II</v>
      </c>
      <c r="I377" s="117" t="str">
        <f>IF(Simulações!CW377="","",Simulações!CW377)</f>
        <v/>
      </c>
      <c r="J377" s="117" t="str">
        <f>IF(Simulações!CZ377="","",Simulações!CZ377)</f>
        <v/>
      </c>
      <c r="K377" s="120">
        <f>Simulações!AN377</f>
        <v>2</v>
      </c>
      <c r="L377" s="120">
        <f>Simulações!AU377</f>
        <v>0</v>
      </c>
      <c r="M377" s="117" t="str">
        <f>IF(Simulações!DA377="","",Simulações!DA377)</f>
        <v/>
      </c>
      <c r="N377" s="117" t="str">
        <f>IF(Simulações!DB377="","",Simulações!DB377)</f>
        <v/>
      </c>
      <c r="O377" s="117">
        <v>1</v>
      </c>
    </row>
    <row r="378" spans="1:15" ht="15.75" hidden="1" customHeight="1" x14ac:dyDescent="0.3">
      <c r="A378" s="127" t="str">
        <f>Simulações!F378</f>
        <v>Rua Santa Barbara, 274 [Q]</v>
      </c>
      <c r="B378" s="117" t="str">
        <f>Simulações!DL378</f>
        <v>Sim</v>
      </c>
      <c r="C378" s="128">
        <f>Simulações!M378</f>
        <v>100</v>
      </c>
      <c r="D378" s="117" t="str">
        <f>Simulações!I378</f>
        <v>C5</v>
      </c>
      <c r="E378" s="117" t="str">
        <f>Simulações!CJ378</f>
        <v>SX LIGHTING</v>
      </c>
      <c r="F378" s="117" t="str">
        <f>Simulações!CK378</f>
        <v>SX-INEVO030HF</v>
      </c>
      <c r="G378" s="117">
        <f>Simulações!CP378</f>
        <v>31</v>
      </c>
      <c r="H378" s="117" t="str">
        <f>Simulações!CV378</f>
        <v>Curto II</v>
      </c>
      <c r="I378" s="117" t="str">
        <f>IF(Simulações!CW378="","",Simulações!CW378)</f>
        <v/>
      </c>
      <c r="J378" s="117" t="str">
        <f>IF(Simulações!CZ378="","",Simulações!CZ378)</f>
        <v/>
      </c>
      <c r="K378" s="120">
        <f>Simulações!AN378</f>
        <v>2</v>
      </c>
      <c r="L378" s="120">
        <f>Simulações!AU378</f>
        <v>0</v>
      </c>
      <c r="M378" s="117" t="str">
        <f>IF(Simulações!DA378="","",Simulações!DA378)</f>
        <v/>
      </c>
      <c r="N378" s="117" t="str">
        <f>IF(Simulações!DB378="","",Simulações!DB378)</f>
        <v/>
      </c>
      <c r="O378" s="117">
        <v>1</v>
      </c>
    </row>
    <row r="379" spans="1:15" ht="15.75" hidden="1" customHeight="1" x14ac:dyDescent="0.3">
      <c r="A379" s="127" t="str">
        <f>Simulações!F379</f>
        <v>Rua Santa Barbara, 274 [Q]</v>
      </c>
      <c r="B379" s="117" t="str">
        <f>Simulações!DL379</f>
        <v>Sim</v>
      </c>
      <c r="C379" s="128">
        <f>Simulações!M379</f>
        <v>100</v>
      </c>
      <c r="D379" s="117" t="str">
        <f>Simulações!I379</f>
        <v>C5</v>
      </c>
      <c r="E379" s="117" t="str">
        <f>Simulações!CJ379</f>
        <v>TECNOWATT</v>
      </c>
      <c r="F379" s="117" t="str">
        <f>Simulações!CK379</f>
        <v xml:space="preserve">SIGSAGPTLRRSSNDL_30W_38IBBRS
</v>
      </c>
      <c r="G379" s="117">
        <f>Simulações!CP379</f>
        <v>30</v>
      </c>
      <c r="H379" s="117" t="str">
        <f>Simulações!CV379</f>
        <v>Curto II</v>
      </c>
      <c r="I379" s="117" t="str">
        <f>IF(Simulações!CW379="","",Simulações!CW379)</f>
        <v/>
      </c>
      <c r="J379" s="117" t="str">
        <f>IF(Simulações!CZ379="","",Simulações!CZ379)</f>
        <v/>
      </c>
      <c r="K379" s="120">
        <f>Simulações!AN379</f>
        <v>2</v>
      </c>
      <c r="L379" s="120">
        <f>Simulações!AU379</f>
        <v>0</v>
      </c>
      <c r="M379" s="117" t="str">
        <f>IF(Simulações!DA379="","",Simulações!DA379)</f>
        <v/>
      </c>
      <c r="N379" s="117" t="str">
        <f>IF(Simulações!DB379="","",Simulações!DB379)</f>
        <v/>
      </c>
      <c r="O379" s="117">
        <v>1</v>
      </c>
    </row>
    <row r="380" spans="1:15" ht="15.75" hidden="1" customHeight="1" x14ac:dyDescent="0.3">
      <c r="A380" s="127" t="str">
        <f>Simulações!F380</f>
        <v>Avenida Beira-Mar, 46 [E]</v>
      </c>
      <c r="B380" s="117" t="str">
        <f>Simulações!DL380</f>
        <v>Sim</v>
      </c>
      <c r="C380" s="128">
        <f>Simulações!M380</f>
        <v>100</v>
      </c>
      <c r="D380" s="117" t="str">
        <f>Simulações!I380</f>
        <v>C1</v>
      </c>
      <c r="E380" s="117" t="str">
        <f>Simulações!CJ380</f>
        <v>LEDSTAR</v>
      </c>
      <c r="F380" s="117" t="str">
        <f>Simulações!CK380</f>
        <v xml:space="preserve"> SL VT 9.6 190W</v>
      </c>
      <c r="G380" s="117">
        <f>Simulações!CP380</f>
        <v>190</v>
      </c>
      <c r="H380" s="117" t="str">
        <f>Simulações!CV380</f>
        <v>Curto II</v>
      </c>
      <c r="I380" s="117" t="str">
        <f>IF(Simulações!CW380="","",Simulações!CW380)</f>
        <v>Longo II</v>
      </c>
      <c r="J380" s="117" t="str">
        <f>IF(Simulações!CZ380="","",Simulações!CZ380)</f>
        <v>APEA</v>
      </c>
      <c r="K380" s="120">
        <f>Simulações!AN380</f>
        <v>2</v>
      </c>
      <c r="L380" s="120">
        <f>Simulações!AU380</f>
        <v>0</v>
      </c>
      <c r="M380" s="117">
        <f>IF(Simulações!DA380="","",Simulações!DA380)</f>
        <v>1</v>
      </c>
      <c r="N380" s="117" t="str">
        <f>IF(Simulações!DB380="","",Simulações!DB380)</f>
        <v/>
      </c>
      <c r="O380" s="117">
        <v>1</v>
      </c>
    </row>
    <row r="381" spans="1:15" ht="15.75" hidden="1" customHeight="1" x14ac:dyDescent="0.3">
      <c r="A381" s="127" t="str">
        <f>Simulações!F381</f>
        <v>Avenida Beira-Mar, 46 [E]</v>
      </c>
      <c r="B381" s="117" t="str">
        <f>Simulações!DL381</f>
        <v>Sim</v>
      </c>
      <c r="C381" s="128">
        <f>Simulações!M381</f>
        <v>100</v>
      </c>
      <c r="D381" s="117" t="str">
        <f>Simulações!I381</f>
        <v>C1</v>
      </c>
      <c r="E381" s="117" t="str">
        <f>Simulações!CJ381</f>
        <v>SX LIGHTING</v>
      </c>
      <c r="F381" s="117" t="str">
        <f>Simulações!CK381</f>
        <v>SX-INLPP150HF</v>
      </c>
      <c r="G381" s="117">
        <f>Simulações!CP381</f>
        <v>137</v>
      </c>
      <c r="H381" s="117" t="str">
        <f>Simulações!CV381</f>
        <v>Curto II</v>
      </c>
      <c r="I381" s="117" t="str">
        <f>IF(Simulações!CW381="","",Simulações!CW381)</f>
        <v/>
      </c>
      <c r="J381" s="117" t="str">
        <f>IF(Simulações!CZ381="","",Simulações!CZ381)</f>
        <v/>
      </c>
      <c r="K381" s="120">
        <f>Simulações!AN381</f>
        <v>2</v>
      </c>
      <c r="L381" s="120">
        <f>Simulações!AU381</f>
        <v>0</v>
      </c>
      <c r="M381" s="117" t="str">
        <f>IF(Simulações!DA381="","",Simulações!DA381)</f>
        <v/>
      </c>
      <c r="N381" s="117" t="str">
        <f>IF(Simulações!DB381="","",Simulações!DB381)</f>
        <v/>
      </c>
      <c r="O381" s="117">
        <v>1</v>
      </c>
    </row>
    <row r="382" spans="1:15" ht="15.75" hidden="1" customHeight="1" x14ac:dyDescent="0.3">
      <c r="A382" s="127" t="str">
        <f>Simulações!F382</f>
        <v>Avenida Beira-Mar, 46 [E]</v>
      </c>
      <c r="B382" s="117" t="str">
        <f>Simulações!DL382</f>
        <v>Sim</v>
      </c>
      <c r="C382" s="128">
        <f>Simulações!M382</f>
        <v>100</v>
      </c>
      <c r="D382" s="117" t="str">
        <f>Simulações!I382</f>
        <v>C1</v>
      </c>
      <c r="E382" s="117" t="str">
        <f>Simulações!CJ382</f>
        <v>TECNOWATT</v>
      </c>
      <c r="F382" s="117" t="str">
        <f>Simulações!CK382</f>
        <v xml:space="preserve">SIGMAGPTLRRSMNDL_80W_56IBBR
</v>
      </c>
      <c r="G382" s="117">
        <f>Simulações!CP382</f>
        <v>80</v>
      </c>
      <c r="H382" s="117" t="str">
        <f>Simulações!CV382</f>
        <v>Curto II</v>
      </c>
      <c r="I382" s="117" t="str">
        <f>IF(Simulações!CW382="","",Simulações!CW382)</f>
        <v/>
      </c>
      <c r="J382" s="117" t="str">
        <f>IF(Simulações!CZ382="","",Simulações!CZ382)</f>
        <v/>
      </c>
      <c r="K382" s="120">
        <f>Simulações!AN382</f>
        <v>2</v>
      </c>
      <c r="L382" s="120">
        <f>Simulações!AU382</f>
        <v>0</v>
      </c>
      <c r="M382" s="117" t="str">
        <f>IF(Simulações!DA382="","",Simulações!DA382)</f>
        <v/>
      </c>
      <c r="N382" s="117" t="str">
        <f>IF(Simulações!DB382="","",Simulações!DB382)</f>
        <v/>
      </c>
      <c r="O382" s="117">
        <v>1</v>
      </c>
    </row>
    <row r="383" spans="1:15" ht="15.75" hidden="1" customHeight="1" x14ac:dyDescent="0.3">
      <c r="A383" s="127" t="str">
        <f>Simulações!F383</f>
        <v>Avenida Beira-Mar, 188 [E]</v>
      </c>
      <c r="B383" s="117" t="str">
        <f>Simulações!DL383</f>
        <v>Sim</v>
      </c>
      <c r="C383" s="128">
        <f>Simulações!M383</f>
        <v>150</v>
      </c>
      <c r="D383" s="117" t="str">
        <f>Simulações!I383</f>
        <v>C1</v>
      </c>
      <c r="E383" s="117" t="str">
        <f>Simulações!CJ383</f>
        <v>LEDSTAR</v>
      </c>
      <c r="F383" s="117" t="str">
        <f>Simulações!CK383</f>
        <v xml:space="preserve"> SL VT 9.1 100W</v>
      </c>
      <c r="G383" s="117">
        <f>Simulações!CP383</f>
        <v>100</v>
      </c>
      <c r="H383" s="117" t="str">
        <f>Simulações!CV383</f>
        <v>Curto II</v>
      </c>
      <c r="I383" s="117" t="str">
        <f>IF(Simulações!CW383="","",Simulações!CW383)</f>
        <v/>
      </c>
      <c r="J383" s="117" t="str">
        <f>IF(Simulações!CZ383="","",Simulações!CZ383)</f>
        <v>APEA</v>
      </c>
      <c r="K383" s="120">
        <f>Simulações!AN383</f>
        <v>2</v>
      </c>
      <c r="L383" s="120">
        <f>Simulações!AU383</f>
        <v>0</v>
      </c>
      <c r="M383" s="117">
        <f>IF(Simulações!DA383="","",Simulações!DA383)</f>
        <v>1</v>
      </c>
      <c r="N383" s="117" t="str">
        <f>IF(Simulações!DB383="","",Simulações!DB383)</f>
        <v/>
      </c>
      <c r="O383" s="117">
        <v>1</v>
      </c>
    </row>
    <row r="384" spans="1:15" ht="15.75" hidden="1" customHeight="1" x14ac:dyDescent="0.3">
      <c r="A384" s="127" t="str">
        <f>Simulações!F384</f>
        <v>Avenida Beira-Mar, 188 [E]</v>
      </c>
      <c r="B384" s="117" t="str">
        <f>Simulações!DL384</f>
        <v>Sim</v>
      </c>
      <c r="C384" s="128">
        <f>Simulações!M384</f>
        <v>150</v>
      </c>
      <c r="D384" s="117" t="str">
        <f>Simulações!I384</f>
        <v>C1</v>
      </c>
      <c r="E384" s="117" t="str">
        <f>Simulações!CJ384</f>
        <v>SX LIGHTING</v>
      </c>
      <c r="F384" s="117" t="str">
        <f>Simulações!CK384</f>
        <v>SX-INLPP070HF</v>
      </c>
      <c r="G384" s="117">
        <f>Simulações!CP384</f>
        <v>70</v>
      </c>
      <c r="H384" s="117" t="str">
        <f>Simulações!CV384</f>
        <v>Curto II</v>
      </c>
      <c r="I384" s="117" t="str">
        <f>IF(Simulações!CW384="","",Simulações!CW384)</f>
        <v/>
      </c>
      <c r="J384" s="117" t="str">
        <f>IF(Simulações!CZ384="","",Simulações!CZ384)</f>
        <v>APEA</v>
      </c>
      <c r="K384" s="120">
        <f>Simulações!AN384</f>
        <v>2</v>
      </c>
      <c r="L384" s="120">
        <f>Simulações!AU384</f>
        <v>0</v>
      </c>
      <c r="M384" s="117">
        <f>IF(Simulações!DA384="","",Simulações!DA384)</f>
        <v>1</v>
      </c>
      <c r="N384" s="117" t="str">
        <f>IF(Simulações!DB384="","",Simulações!DB384)</f>
        <v/>
      </c>
      <c r="O384" s="117">
        <v>1</v>
      </c>
    </row>
    <row r="385" spans="1:15" ht="15.75" hidden="1" customHeight="1" x14ac:dyDescent="0.3">
      <c r="A385" s="127" t="str">
        <f>Simulações!F385</f>
        <v>Avenida Beira-Mar, 188 [E]</v>
      </c>
      <c r="B385" s="117" t="str">
        <f>Simulações!DL385</f>
        <v>Sim</v>
      </c>
      <c r="C385" s="128">
        <f>Simulações!M385</f>
        <v>150</v>
      </c>
      <c r="D385" s="117" t="str">
        <f>Simulações!I385</f>
        <v>C1</v>
      </c>
      <c r="E385" s="117" t="str">
        <f>Simulações!CJ385</f>
        <v>TECNOWATT</v>
      </c>
      <c r="F385" s="117" t="str">
        <f>Simulações!CK385</f>
        <v xml:space="preserve">SIGSAGPTLRRSSNDL_90W112IBBRS
</v>
      </c>
      <c r="G385" s="117">
        <f>Simulações!CP385</f>
        <v>90</v>
      </c>
      <c r="H385" s="117" t="str">
        <f>Simulações!CV385</f>
        <v>Curto II</v>
      </c>
      <c r="I385" s="117" t="str">
        <f>IF(Simulações!CW385="","",Simulações!CW385)</f>
        <v/>
      </c>
      <c r="J385" s="117" t="str">
        <f>IF(Simulações!CZ385="","",Simulações!CZ385)</f>
        <v>APEA</v>
      </c>
      <c r="K385" s="120">
        <f>Simulações!AN385</f>
        <v>2</v>
      </c>
      <c r="L385" s="120">
        <f>Simulações!AU385</f>
        <v>0</v>
      </c>
      <c r="M385" s="117">
        <f>IF(Simulações!DA385="","",Simulações!DA385)</f>
        <v>1</v>
      </c>
      <c r="N385" s="117" t="str">
        <f>IF(Simulações!DB385="","",Simulações!DB385)</f>
        <v/>
      </c>
      <c r="O385" s="117">
        <v>1</v>
      </c>
    </row>
    <row r="386" spans="1:15" ht="15.75" hidden="1" customHeight="1" x14ac:dyDescent="0.3">
      <c r="A386" s="127" t="str">
        <f>Simulações!F386</f>
        <v>Avenida Beira-Mar, 562 [E]</v>
      </c>
      <c r="B386" s="117" t="str">
        <f>Simulações!DL386</f>
        <v>Sim</v>
      </c>
      <c r="C386" s="128">
        <f>Simulações!M386</f>
        <v>150</v>
      </c>
      <c r="D386" s="117" t="str">
        <f>Simulações!I386</f>
        <v>C1</v>
      </c>
      <c r="E386" s="117" t="str">
        <f>Simulações!CJ386</f>
        <v>LEDSTAR</v>
      </c>
      <c r="F386" s="117" t="str">
        <f>Simulações!CK386</f>
        <v xml:space="preserve"> SL VT 9.1 120W</v>
      </c>
      <c r="G386" s="117">
        <f>Simulações!CP386</f>
        <v>120</v>
      </c>
      <c r="H386" s="117" t="str">
        <f>Simulações!CV386</f>
        <v>Curto II</v>
      </c>
      <c r="I386" s="117" t="str">
        <f>IF(Simulações!CW386="","",Simulações!CW386)</f>
        <v/>
      </c>
      <c r="J386" s="117" t="str">
        <f>IF(Simulações!CZ386="","",Simulações!CZ386)</f>
        <v/>
      </c>
      <c r="K386" s="120">
        <f>Simulações!AN386</f>
        <v>4</v>
      </c>
      <c r="L386" s="120">
        <f>Simulações!AU386</f>
        <v>0</v>
      </c>
      <c r="M386" s="117" t="str">
        <f>IF(Simulações!DA386="","",Simulações!DA386)</f>
        <v/>
      </c>
      <c r="N386" s="117" t="str">
        <f>IF(Simulações!DB386="","",Simulações!DB386)</f>
        <v/>
      </c>
      <c r="O386" s="117">
        <v>1</v>
      </c>
    </row>
    <row r="387" spans="1:15" ht="15.75" hidden="1" customHeight="1" x14ac:dyDescent="0.3">
      <c r="A387" s="127" t="str">
        <f>Simulações!F387</f>
        <v>Avenida Beira-Mar, 562 [E]</v>
      </c>
      <c r="B387" s="117" t="str">
        <f>Simulações!DL387</f>
        <v>Sim</v>
      </c>
      <c r="C387" s="128">
        <f>Simulações!M387</f>
        <v>150</v>
      </c>
      <c r="D387" s="117" t="str">
        <f>Simulações!I387</f>
        <v>C1</v>
      </c>
      <c r="E387" s="117" t="str">
        <f>Simulações!CJ387</f>
        <v>SX LIGHTING</v>
      </c>
      <c r="F387" s="117" t="str">
        <f>Simulações!CK387</f>
        <v>SX-INLPP080HF</v>
      </c>
      <c r="G387" s="117">
        <f>Simulações!CP387</f>
        <v>79</v>
      </c>
      <c r="H387" s="117" t="str">
        <f>Simulações!CV387</f>
        <v>Curto II</v>
      </c>
      <c r="I387" s="117" t="str">
        <f>IF(Simulações!CW387="","",Simulações!CW387)</f>
        <v/>
      </c>
      <c r="J387" s="117" t="str">
        <f>IF(Simulações!CZ387="","",Simulações!CZ387)</f>
        <v/>
      </c>
      <c r="K387" s="120">
        <f>Simulações!AN387</f>
        <v>4</v>
      </c>
      <c r="L387" s="120">
        <f>Simulações!AU387</f>
        <v>0</v>
      </c>
      <c r="M387" s="117" t="str">
        <f>IF(Simulações!DA387="","",Simulações!DA387)</f>
        <v/>
      </c>
      <c r="N387" s="117" t="str">
        <f>IF(Simulações!DB387="","",Simulações!DB387)</f>
        <v/>
      </c>
      <c r="O387" s="117">
        <v>1</v>
      </c>
    </row>
    <row r="388" spans="1:15" ht="15.75" hidden="1" customHeight="1" x14ac:dyDescent="0.3">
      <c r="A388" s="127" t="str">
        <f>Simulações!F388</f>
        <v>Avenida Beira-Mar, 562 [E]</v>
      </c>
      <c r="B388" s="117" t="str">
        <f>Simulações!DL388</f>
        <v>Sim</v>
      </c>
      <c r="C388" s="128">
        <f>Simulações!M388</f>
        <v>150</v>
      </c>
      <c r="D388" s="117" t="str">
        <f>Simulações!I388</f>
        <v>C1</v>
      </c>
      <c r="E388" s="117" t="str">
        <f>Simulações!CJ388</f>
        <v>TECNOWATT</v>
      </c>
      <c r="F388" s="117" t="str">
        <f>Simulações!CK388</f>
        <v xml:space="preserve">SIGSAGPTLRRSSNDL100W125IBBRS
</v>
      </c>
      <c r="G388" s="117">
        <f>Simulações!CP388</f>
        <v>100</v>
      </c>
      <c r="H388" s="117" t="str">
        <f>Simulações!CV388</f>
        <v>Curto II</v>
      </c>
      <c r="I388" s="117" t="str">
        <f>IF(Simulações!CW388="","",Simulações!CW388)</f>
        <v/>
      </c>
      <c r="J388" s="117" t="str">
        <f>IF(Simulações!CZ388="","",Simulações!CZ388)</f>
        <v/>
      </c>
      <c r="K388" s="120">
        <f>Simulações!AN388</f>
        <v>4</v>
      </c>
      <c r="L388" s="120">
        <f>Simulações!AU388</f>
        <v>0</v>
      </c>
      <c r="M388" s="117" t="str">
        <f>IF(Simulações!DA388="","",Simulações!DA388)</f>
        <v/>
      </c>
      <c r="N388" s="117" t="str">
        <f>IF(Simulações!DB388="","",Simulações!DB388)</f>
        <v/>
      </c>
      <c r="O388" s="117">
        <v>1</v>
      </c>
    </row>
    <row r="389" spans="1:15" ht="15.75" hidden="1" customHeight="1" x14ac:dyDescent="0.3">
      <c r="A389" s="127" t="str">
        <f>Simulações!F389</f>
        <v>Rua Zakynthos, 345 [E]</v>
      </c>
      <c r="B389" s="117" t="str">
        <f>Simulações!DL389</f>
        <v>Sim</v>
      </c>
      <c r="C389" s="128">
        <f>Simulações!M389</f>
        <v>100</v>
      </c>
      <c r="D389" s="117" t="str">
        <f>Simulações!I389</f>
        <v>C4</v>
      </c>
      <c r="E389" s="117" t="str">
        <f>Simulações!CJ389</f>
        <v>LEDSTAR</v>
      </c>
      <c r="F389" s="117" t="str">
        <f>Simulações!CK389</f>
        <v xml:space="preserve"> SL VT 9.1 52W</v>
      </c>
      <c r="G389" s="117">
        <f>Simulações!CP389</f>
        <v>52</v>
      </c>
      <c r="H389" s="117" t="str">
        <f>Simulações!CV389</f>
        <v>Curto II</v>
      </c>
      <c r="I389" s="117" t="str">
        <f>IF(Simulações!CW389="","",Simulações!CW389)</f>
        <v/>
      </c>
      <c r="J389" s="117" t="str">
        <f>IF(Simulações!CZ389="","",Simulações!CZ389)</f>
        <v/>
      </c>
      <c r="K389" s="120">
        <f>Simulações!AN389</f>
        <v>2</v>
      </c>
      <c r="L389" s="120">
        <f>Simulações!AU389</f>
        <v>0</v>
      </c>
      <c r="M389" s="117" t="str">
        <f>IF(Simulações!DA389="","",Simulações!DA389)</f>
        <v/>
      </c>
      <c r="N389" s="117" t="str">
        <f>IF(Simulações!DB389="","",Simulações!DB389)</f>
        <v/>
      </c>
      <c r="O389" s="117">
        <v>1</v>
      </c>
    </row>
    <row r="390" spans="1:15" ht="15.75" hidden="1" customHeight="1" x14ac:dyDescent="0.3">
      <c r="A390" s="127" t="str">
        <f>Simulações!F390</f>
        <v>Rua Zakynthos, 345 [E]</v>
      </c>
      <c r="B390" s="117" t="str">
        <f>Simulações!DL390</f>
        <v>Sim</v>
      </c>
      <c r="C390" s="128">
        <f>Simulações!M390</f>
        <v>100</v>
      </c>
      <c r="D390" s="117" t="str">
        <f>Simulações!I390</f>
        <v>C4</v>
      </c>
      <c r="E390" s="117" t="str">
        <f>Simulações!CJ390</f>
        <v>SX LIGHTING</v>
      </c>
      <c r="F390" s="117" t="str">
        <f>Simulações!CK390</f>
        <v>SX-INEVO050HF</v>
      </c>
      <c r="G390" s="117">
        <f>Simulações!CP390</f>
        <v>50</v>
      </c>
      <c r="H390" s="117" t="str">
        <f>Simulações!CV390</f>
        <v>Curto II</v>
      </c>
      <c r="I390" s="117" t="str">
        <f>IF(Simulações!CW390="","",Simulações!CW390)</f>
        <v/>
      </c>
      <c r="J390" s="117" t="str">
        <f>IF(Simulações!CZ390="","",Simulações!CZ390)</f>
        <v/>
      </c>
      <c r="K390" s="120">
        <f>Simulações!AN390</f>
        <v>2</v>
      </c>
      <c r="L390" s="120">
        <f>Simulações!AU390</f>
        <v>0</v>
      </c>
      <c r="M390" s="117" t="str">
        <f>IF(Simulações!DA390="","",Simulações!DA390)</f>
        <v/>
      </c>
      <c r="N390" s="117" t="str">
        <f>IF(Simulações!DB390="","",Simulações!DB390)</f>
        <v/>
      </c>
      <c r="O390" s="117">
        <v>1</v>
      </c>
    </row>
    <row r="391" spans="1:15" ht="15.75" hidden="1" customHeight="1" x14ac:dyDescent="0.3">
      <c r="A391" s="127" t="str">
        <f>Simulações!F391</f>
        <v>Rua Zakynthos, 345 [E]</v>
      </c>
      <c r="B391" s="117" t="str">
        <f>Simulações!DL391</f>
        <v>Sim</v>
      </c>
      <c r="C391" s="128">
        <f>Simulações!M391</f>
        <v>100</v>
      </c>
      <c r="D391" s="117" t="str">
        <f>Simulações!I391</f>
        <v>C4</v>
      </c>
      <c r="E391" s="117" t="str">
        <f>Simulações!CJ391</f>
        <v>TECNOWATT</v>
      </c>
      <c r="F391" s="117" t="str">
        <f>Simulações!CK391</f>
        <v xml:space="preserve">SIGSAGPTLRRSSNDL_40W_50IBBRS
</v>
      </c>
      <c r="G391" s="117">
        <f>Simulações!CP391</f>
        <v>40</v>
      </c>
      <c r="H391" s="117" t="str">
        <f>Simulações!CV391</f>
        <v>Curto II</v>
      </c>
      <c r="I391" s="117" t="str">
        <f>IF(Simulações!CW391="","",Simulações!CW391)</f>
        <v/>
      </c>
      <c r="J391" s="117" t="str">
        <f>IF(Simulações!CZ391="","",Simulações!CZ391)</f>
        <v/>
      </c>
      <c r="K391" s="120">
        <f>Simulações!AN391</f>
        <v>2</v>
      </c>
      <c r="L391" s="120">
        <f>Simulações!AU391</f>
        <v>0</v>
      </c>
      <c r="M391" s="117" t="str">
        <f>IF(Simulações!DA391="","",Simulações!DA391)</f>
        <v/>
      </c>
      <c r="N391" s="117" t="str">
        <f>IF(Simulações!DB391="","",Simulações!DB391)</f>
        <v/>
      </c>
      <c r="O391" s="117">
        <v>1</v>
      </c>
    </row>
    <row r="392" spans="1:15" ht="15.75" hidden="1" customHeight="1" x14ac:dyDescent="0.3">
      <c r="A392" s="127" t="str">
        <f>Simulações!F392</f>
        <v>Rua Bremen, 50 [E]</v>
      </c>
      <c r="B392" s="117" t="str">
        <f>Simulações!DL392</f>
        <v>Sim</v>
      </c>
      <c r="C392" s="128">
        <f>Simulações!M392</f>
        <v>100</v>
      </c>
      <c r="D392" s="117" t="str">
        <f>Simulações!I392</f>
        <v>C4</v>
      </c>
      <c r="E392" s="117" t="str">
        <f>Simulações!CJ392</f>
        <v>LEDSTAR</v>
      </c>
      <c r="F392" s="117" t="str">
        <f>Simulações!CK392</f>
        <v xml:space="preserve"> SL VT 9.1 52W</v>
      </c>
      <c r="G392" s="117">
        <f>Simulações!CP392</f>
        <v>52</v>
      </c>
      <c r="H392" s="117" t="str">
        <f>Simulações!CV392</f>
        <v>Curto II</v>
      </c>
      <c r="I392" s="117" t="str">
        <f>IF(Simulações!CW392="","",Simulações!CW392)</f>
        <v/>
      </c>
      <c r="J392" s="117" t="str">
        <f>IF(Simulações!CZ392="","",Simulações!CZ392)</f>
        <v/>
      </c>
      <c r="K392" s="120">
        <f>Simulações!AN392</f>
        <v>2</v>
      </c>
      <c r="L392" s="120">
        <f>Simulações!AU392</f>
        <v>0</v>
      </c>
      <c r="M392" s="117" t="str">
        <f>IF(Simulações!DA392="","",Simulações!DA392)</f>
        <v/>
      </c>
      <c r="N392" s="117" t="str">
        <f>IF(Simulações!DB392="","",Simulações!DB392)</f>
        <v/>
      </c>
      <c r="O392" s="117">
        <v>1</v>
      </c>
    </row>
    <row r="393" spans="1:15" ht="15.75" hidden="1" customHeight="1" x14ac:dyDescent="0.3">
      <c r="A393" s="127" t="str">
        <f>Simulações!F393</f>
        <v>Rua Bremen, 50 [E]</v>
      </c>
      <c r="B393" s="117" t="str">
        <f>Simulações!DL393</f>
        <v>Sim</v>
      </c>
      <c r="C393" s="128">
        <f>Simulações!M393</f>
        <v>100</v>
      </c>
      <c r="D393" s="117" t="str">
        <f>Simulações!I393</f>
        <v>C4</v>
      </c>
      <c r="E393" s="117" t="str">
        <f>Simulações!CJ393</f>
        <v>SX LIGHTING</v>
      </c>
      <c r="F393" s="117" t="str">
        <f>Simulações!CK393</f>
        <v>SX-INEVO050HF</v>
      </c>
      <c r="G393" s="117">
        <f>Simulações!CP393</f>
        <v>50</v>
      </c>
      <c r="H393" s="117" t="str">
        <f>Simulações!CV393</f>
        <v>Curto II</v>
      </c>
      <c r="I393" s="117" t="str">
        <f>IF(Simulações!CW393="","",Simulações!CW393)</f>
        <v/>
      </c>
      <c r="J393" s="117" t="str">
        <f>IF(Simulações!CZ393="","",Simulações!CZ393)</f>
        <v/>
      </c>
      <c r="K393" s="120">
        <f>Simulações!AN393</f>
        <v>2</v>
      </c>
      <c r="L393" s="120">
        <f>Simulações!AU393</f>
        <v>0</v>
      </c>
      <c r="M393" s="117" t="str">
        <f>IF(Simulações!DA393="","",Simulações!DA393)</f>
        <v/>
      </c>
      <c r="N393" s="117" t="str">
        <f>IF(Simulações!DB393="","",Simulações!DB393)</f>
        <v/>
      </c>
      <c r="O393" s="117">
        <v>1</v>
      </c>
    </row>
    <row r="394" spans="1:15" ht="15.75" hidden="1" customHeight="1" x14ac:dyDescent="0.3">
      <c r="A394" s="127" t="str">
        <f>Simulações!F394</f>
        <v>Rua Bremen, 50 [E]</v>
      </c>
      <c r="B394" s="117" t="str">
        <f>Simulações!DL394</f>
        <v>Sim</v>
      </c>
      <c r="C394" s="128">
        <f>Simulações!M394</f>
        <v>100</v>
      </c>
      <c r="D394" s="117" t="str">
        <f>Simulações!I394</f>
        <v>C4</v>
      </c>
      <c r="E394" s="117" t="str">
        <f>Simulações!CJ394</f>
        <v>TECNOWATT</v>
      </c>
      <c r="F394" s="117" t="str">
        <f>Simulações!CK394</f>
        <v xml:space="preserve">SIGSAGPTLRRSSNDL_40W_50IBBRS
</v>
      </c>
      <c r="G394" s="117">
        <f>Simulações!CP394</f>
        <v>40</v>
      </c>
      <c r="H394" s="117" t="str">
        <f>Simulações!CV394</f>
        <v>Curto II</v>
      </c>
      <c r="I394" s="117" t="str">
        <f>IF(Simulações!CW394="","",Simulações!CW394)</f>
        <v/>
      </c>
      <c r="J394" s="117" t="str">
        <f>IF(Simulações!CZ394="","",Simulações!CZ394)</f>
        <v/>
      </c>
      <c r="K394" s="120">
        <f>Simulações!AN394</f>
        <v>2</v>
      </c>
      <c r="L394" s="120">
        <f>Simulações!AU394</f>
        <v>0</v>
      </c>
      <c r="M394" s="117" t="str">
        <f>IF(Simulações!DA394="","",Simulações!DA394)</f>
        <v/>
      </c>
      <c r="N394" s="117" t="str">
        <f>IF(Simulações!DB394="","",Simulações!DB394)</f>
        <v/>
      </c>
      <c r="O394" s="117">
        <v>1</v>
      </c>
    </row>
    <row r="395" spans="1:15" ht="15.75" hidden="1" customHeight="1" x14ac:dyDescent="0.3">
      <c r="A395" s="127" t="str">
        <f>Simulações!F395</f>
        <v>Rua Colonia, 47 [E]</v>
      </c>
      <c r="B395" s="117" t="str">
        <f>Simulações!DL395</f>
        <v>Sim</v>
      </c>
      <c r="C395" s="128">
        <f>Simulações!M395</f>
        <v>100</v>
      </c>
      <c r="D395" s="117" t="str">
        <f>Simulações!I395</f>
        <v>C4</v>
      </c>
      <c r="E395" s="117" t="str">
        <f>Simulações!CJ395</f>
        <v>LEDSTAR</v>
      </c>
      <c r="F395" s="117" t="str">
        <f>Simulações!CK395</f>
        <v xml:space="preserve"> SL VT 9.1 35W</v>
      </c>
      <c r="G395" s="117">
        <f>Simulações!CP395</f>
        <v>35</v>
      </c>
      <c r="H395" s="117" t="str">
        <f>Simulações!CV395</f>
        <v>Curto II</v>
      </c>
      <c r="I395" s="117" t="str">
        <f>IF(Simulações!CW395="","",Simulações!CW395)</f>
        <v/>
      </c>
      <c r="J395" s="117" t="str">
        <f>IF(Simulações!CZ395="","",Simulações!CZ395)</f>
        <v/>
      </c>
      <c r="K395" s="120">
        <f>Simulações!AN395</f>
        <v>2</v>
      </c>
      <c r="L395" s="120">
        <f>Simulações!AU395</f>
        <v>0</v>
      </c>
      <c r="M395" s="117" t="str">
        <f>IF(Simulações!DA395="","",Simulações!DA395)</f>
        <v/>
      </c>
      <c r="N395" s="117" t="str">
        <f>IF(Simulações!DB395="","",Simulações!DB395)</f>
        <v/>
      </c>
      <c r="O395" s="117">
        <v>1</v>
      </c>
    </row>
    <row r="396" spans="1:15" ht="15.75" hidden="1" customHeight="1" x14ac:dyDescent="0.3">
      <c r="A396" s="127" t="str">
        <f>Simulações!F396</f>
        <v>Rua Colonia, 47 [E]</v>
      </c>
      <c r="B396" s="117" t="str">
        <f>Simulações!DL396</f>
        <v>Sim</v>
      </c>
      <c r="C396" s="128">
        <f>Simulações!M396</f>
        <v>100</v>
      </c>
      <c r="D396" s="117" t="str">
        <f>Simulações!I396</f>
        <v>C4</v>
      </c>
      <c r="E396" s="117" t="str">
        <f>Simulações!CJ396</f>
        <v>SX LIGHTING</v>
      </c>
      <c r="F396" s="117" t="str">
        <f>Simulações!CK396</f>
        <v>SX-INEVO030HF</v>
      </c>
      <c r="G396" s="117">
        <f>Simulações!CP396</f>
        <v>31</v>
      </c>
      <c r="H396" s="117" t="str">
        <f>Simulações!CV396</f>
        <v>Curto II</v>
      </c>
      <c r="I396" s="117" t="str">
        <f>IF(Simulações!CW396="","",Simulações!CW396)</f>
        <v/>
      </c>
      <c r="J396" s="117" t="str">
        <f>IF(Simulações!CZ396="","",Simulações!CZ396)</f>
        <v/>
      </c>
      <c r="K396" s="120">
        <f>Simulações!AN396</f>
        <v>2</v>
      </c>
      <c r="L396" s="120">
        <f>Simulações!AU396</f>
        <v>0</v>
      </c>
      <c r="M396" s="117" t="str">
        <f>IF(Simulações!DA396="","",Simulações!DA396)</f>
        <v/>
      </c>
      <c r="N396" s="117" t="str">
        <f>IF(Simulações!DB396="","",Simulações!DB396)</f>
        <v/>
      </c>
      <c r="O396" s="117">
        <v>1</v>
      </c>
    </row>
    <row r="397" spans="1:15" ht="15.75" hidden="1" customHeight="1" x14ac:dyDescent="0.3">
      <c r="A397" s="127" t="str">
        <f>Simulações!F397</f>
        <v>Rua Colonia, 47 [E]</v>
      </c>
      <c r="B397" s="117" t="str">
        <f>Simulações!DL397</f>
        <v>Sim</v>
      </c>
      <c r="C397" s="128">
        <f>Simulações!M397</f>
        <v>100</v>
      </c>
      <c r="D397" s="117" t="str">
        <f>Simulações!I397</f>
        <v>C4</v>
      </c>
      <c r="E397" s="117" t="str">
        <f>Simulações!CJ397</f>
        <v>TECNOWATT</v>
      </c>
      <c r="F397" s="117" t="str">
        <f>Simulações!CK397</f>
        <v xml:space="preserve">SIGSAGPTLRRSSNDL_30W_38IBBRS
</v>
      </c>
      <c r="G397" s="117">
        <f>Simulações!CP397</f>
        <v>30</v>
      </c>
      <c r="H397" s="117" t="str">
        <f>Simulações!CV397</f>
        <v>Curto II</v>
      </c>
      <c r="I397" s="117" t="str">
        <f>IF(Simulações!CW397="","",Simulações!CW397)</f>
        <v/>
      </c>
      <c r="J397" s="117" t="str">
        <f>IF(Simulações!CZ397="","",Simulações!CZ397)</f>
        <v/>
      </c>
      <c r="K397" s="120">
        <f>Simulações!AN397</f>
        <v>2</v>
      </c>
      <c r="L397" s="120">
        <f>Simulações!AU397</f>
        <v>0</v>
      </c>
      <c r="M397" s="117" t="str">
        <f>IF(Simulações!DA397="","",Simulações!DA397)</f>
        <v/>
      </c>
      <c r="N397" s="117" t="str">
        <f>IF(Simulações!DB397="","",Simulações!DB397)</f>
        <v/>
      </c>
      <c r="O397" s="117">
        <v>1</v>
      </c>
    </row>
    <row r="398" spans="1:15" ht="15.75" hidden="1" customHeight="1" x14ac:dyDescent="0.3">
      <c r="A398" s="127" t="str">
        <f>Simulações!F398</f>
        <v>Rua Creta, 486 [E]</v>
      </c>
      <c r="B398" s="117" t="str">
        <f>Simulações!DL398</f>
        <v>Sim</v>
      </c>
      <c r="C398" s="128">
        <f>Simulações!M398</f>
        <v>100</v>
      </c>
      <c r="D398" s="117" t="str">
        <f>Simulações!I398</f>
        <v>C4</v>
      </c>
      <c r="E398" s="117" t="str">
        <f>Simulações!CJ398</f>
        <v>LEDSTAR</v>
      </c>
      <c r="F398" s="117" t="str">
        <f>Simulações!CK398</f>
        <v xml:space="preserve"> SL VT 9.1 52W</v>
      </c>
      <c r="G398" s="117">
        <f>Simulações!CP398</f>
        <v>52</v>
      </c>
      <c r="H398" s="117" t="str">
        <f>Simulações!CV398</f>
        <v>Curto II</v>
      </c>
      <c r="I398" s="117" t="str">
        <f>IF(Simulações!CW398="","",Simulações!CW398)</f>
        <v/>
      </c>
      <c r="J398" s="117" t="str">
        <f>IF(Simulações!CZ398="","",Simulações!CZ398)</f>
        <v/>
      </c>
      <c r="K398" s="120">
        <f>Simulações!AN398</f>
        <v>2</v>
      </c>
      <c r="L398" s="120">
        <f>Simulações!AU398</f>
        <v>0</v>
      </c>
      <c r="M398" s="117" t="str">
        <f>IF(Simulações!DA398="","",Simulações!DA398)</f>
        <v/>
      </c>
      <c r="N398" s="117" t="str">
        <f>IF(Simulações!DB398="","",Simulações!DB398)</f>
        <v/>
      </c>
      <c r="O398" s="117">
        <v>1</v>
      </c>
    </row>
    <row r="399" spans="1:15" ht="15.75" hidden="1" customHeight="1" x14ac:dyDescent="0.3">
      <c r="A399" s="127" t="str">
        <f>Simulações!F399</f>
        <v>Rua Creta, 486 [E]</v>
      </c>
      <c r="B399" s="117" t="str">
        <f>Simulações!DL399</f>
        <v>Sim</v>
      </c>
      <c r="C399" s="128">
        <f>Simulações!M399</f>
        <v>100</v>
      </c>
      <c r="D399" s="117" t="str">
        <f>Simulações!I399</f>
        <v>C4</v>
      </c>
      <c r="E399" s="117" t="str">
        <f>Simulações!CJ399</f>
        <v>SX LIGHTING</v>
      </c>
      <c r="F399" s="117" t="str">
        <f>Simulações!CK399</f>
        <v>SX-INEVO050HF</v>
      </c>
      <c r="G399" s="117">
        <f>Simulações!CP399</f>
        <v>50</v>
      </c>
      <c r="H399" s="117" t="str">
        <f>Simulações!CV399</f>
        <v>Curto II</v>
      </c>
      <c r="I399" s="117" t="str">
        <f>IF(Simulações!CW399="","",Simulações!CW399)</f>
        <v/>
      </c>
      <c r="J399" s="117" t="str">
        <f>IF(Simulações!CZ399="","",Simulações!CZ399)</f>
        <v/>
      </c>
      <c r="K399" s="120">
        <f>Simulações!AN399</f>
        <v>2</v>
      </c>
      <c r="L399" s="120">
        <f>Simulações!AU399</f>
        <v>0</v>
      </c>
      <c r="M399" s="117" t="str">
        <f>IF(Simulações!DA399="","",Simulações!DA399)</f>
        <v/>
      </c>
      <c r="N399" s="117" t="str">
        <f>IF(Simulações!DB399="","",Simulações!DB399)</f>
        <v/>
      </c>
      <c r="O399" s="117">
        <v>1</v>
      </c>
    </row>
    <row r="400" spans="1:15" ht="15.75" hidden="1" customHeight="1" x14ac:dyDescent="0.3">
      <c r="A400" s="127" t="str">
        <f>Simulações!F400</f>
        <v>Rua Creta, 486 [E]</v>
      </c>
      <c r="B400" s="117" t="str">
        <f>Simulações!DL400</f>
        <v>Sim</v>
      </c>
      <c r="C400" s="128">
        <f>Simulações!M400</f>
        <v>100</v>
      </c>
      <c r="D400" s="117" t="str">
        <f>Simulações!I400</f>
        <v>C4</v>
      </c>
      <c r="E400" s="117" t="str">
        <f>Simulações!CJ400</f>
        <v>TECNOWATT</v>
      </c>
      <c r="F400" s="117" t="str">
        <f>Simulações!CK400</f>
        <v xml:space="preserve">SIGSAGPTLRRSSNDL_50W_61IBBRS
</v>
      </c>
      <c r="G400" s="117">
        <f>Simulações!CP400</f>
        <v>50</v>
      </c>
      <c r="H400" s="117" t="str">
        <f>Simulações!CV400</f>
        <v>Curto II</v>
      </c>
      <c r="I400" s="117" t="str">
        <f>IF(Simulações!CW400="","",Simulações!CW400)</f>
        <v/>
      </c>
      <c r="J400" s="117" t="str">
        <f>IF(Simulações!CZ400="","",Simulações!CZ400)</f>
        <v/>
      </c>
      <c r="K400" s="120">
        <f>Simulações!AN400</f>
        <v>2</v>
      </c>
      <c r="L400" s="120">
        <f>Simulações!AU400</f>
        <v>0</v>
      </c>
      <c r="M400" s="117" t="str">
        <f>IF(Simulações!DA400="","",Simulações!DA400)</f>
        <v/>
      </c>
      <c r="N400" s="117" t="str">
        <f>IF(Simulações!DB400="","",Simulações!DB400)</f>
        <v/>
      </c>
      <c r="O400" s="117">
        <v>1</v>
      </c>
    </row>
    <row r="401" spans="1:15" ht="15.75" hidden="1" customHeight="1" x14ac:dyDescent="0.3">
      <c r="A401" s="127" t="str">
        <f>Simulações!F401</f>
        <v>Rua Projetada [E]</v>
      </c>
      <c r="B401" s="117" t="str">
        <f>Simulações!DL401</f>
        <v>Sim</v>
      </c>
      <c r="C401" s="128">
        <f>Simulações!M401</f>
        <v>100</v>
      </c>
      <c r="D401" s="117" t="str">
        <f>Simulações!I401</f>
        <v>C4</v>
      </c>
      <c r="E401" s="117" t="str">
        <f>Simulações!CJ401</f>
        <v>LEDSTAR</v>
      </c>
      <c r="F401" s="117" t="str">
        <f>Simulações!CK401</f>
        <v xml:space="preserve"> SL VT 9.1 52W</v>
      </c>
      <c r="G401" s="117">
        <f>Simulações!CP401</f>
        <v>52</v>
      </c>
      <c r="H401" s="117" t="str">
        <f>Simulações!CV401</f>
        <v>Curto II</v>
      </c>
      <c r="I401" s="117" t="str">
        <f>IF(Simulações!CW401="","",Simulações!CW401)</f>
        <v/>
      </c>
      <c r="J401" s="117" t="str">
        <f>IF(Simulações!CZ401="","",Simulações!CZ401)</f>
        <v/>
      </c>
      <c r="K401" s="120">
        <f>Simulações!AN401</f>
        <v>2</v>
      </c>
      <c r="L401" s="120">
        <f>Simulações!AU401</f>
        <v>0</v>
      </c>
      <c r="M401" s="117" t="str">
        <f>IF(Simulações!DA401="","",Simulações!DA401)</f>
        <v/>
      </c>
      <c r="N401" s="117" t="str">
        <f>IF(Simulações!DB401="","",Simulações!DB401)</f>
        <v/>
      </c>
      <c r="O401" s="117">
        <v>1</v>
      </c>
    </row>
    <row r="402" spans="1:15" ht="15.75" hidden="1" customHeight="1" x14ac:dyDescent="0.3">
      <c r="A402" s="127" t="str">
        <f>Simulações!F402</f>
        <v>Rua Projetada [E]</v>
      </c>
      <c r="B402" s="117" t="str">
        <f>Simulações!DL402</f>
        <v>Sim</v>
      </c>
      <c r="C402" s="128">
        <f>Simulações!M402</f>
        <v>100</v>
      </c>
      <c r="D402" s="117" t="str">
        <f>Simulações!I402</f>
        <v>C4</v>
      </c>
      <c r="E402" s="117" t="str">
        <f>Simulações!CJ402</f>
        <v>SX LIGHTING</v>
      </c>
      <c r="F402" s="117" t="str">
        <f>Simulações!CK402</f>
        <v>SX-INEVO050HF</v>
      </c>
      <c r="G402" s="117">
        <f>Simulações!CP402</f>
        <v>50</v>
      </c>
      <c r="H402" s="117" t="str">
        <f>Simulações!CV402</f>
        <v>Curto II</v>
      </c>
      <c r="I402" s="117" t="str">
        <f>IF(Simulações!CW402="","",Simulações!CW402)</f>
        <v/>
      </c>
      <c r="J402" s="117" t="str">
        <f>IF(Simulações!CZ402="","",Simulações!CZ402)</f>
        <v/>
      </c>
      <c r="K402" s="120">
        <f>Simulações!AN402</f>
        <v>2</v>
      </c>
      <c r="L402" s="120">
        <f>Simulações!AU402</f>
        <v>0</v>
      </c>
      <c r="M402" s="117" t="str">
        <f>IF(Simulações!DA402="","",Simulações!DA402)</f>
        <v/>
      </c>
      <c r="N402" s="117" t="str">
        <f>IF(Simulações!DB402="","",Simulações!DB402)</f>
        <v/>
      </c>
      <c r="O402" s="117">
        <v>1</v>
      </c>
    </row>
    <row r="403" spans="1:15" ht="15.75" hidden="1" customHeight="1" x14ac:dyDescent="0.3">
      <c r="A403" s="127" t="str">
        <f>Simulações!F403</f>
        <v>Rua Projetada [E]</v>
      </c>
      <c r="B403" s="117" t="str">
        <f>Simulações!DL403</f>
        <v>Sim</v>
      </c>
      <c r="C403" s="128">
        <f>Simulações!M403</f>
        <v>100</v>
      </c>
      <c r="D403" s="117" t="str">
        <f>Simulações!I403</f>
        <v>C4</v>
      </c>
      <c r="E403" s="117" t="str">
        <f>Simulações!CJ403</f>
        <v>TECNOWATT</v>
      </c>
      <c r="F403" s="117" t="str">
        <f>Simulações!CK403</f>
        <v xml:space="preserve">SIGSAGPTLRRSSNDL_40W_50IBBRS
</v>
      </c>
      <c r="G403" s="117">
        <f>Simulações!CP403</f>
        <v>40</v>
      </c>
      <c r="H403" s="117" t="str">
        <f>Simulações!CV403</f>
        <v>Curto II</v>
      </c>
      <c r="I403" s="117" t="str">
        <f>IF(Simulações!CW403="","",Simulações!CW403)</f>
        <v/>
      </c>
      <c r="J403" s="117" t="str">
        <f>IF(Simulações!CZ403="","",Simulações!CZ403)</f>
        <v/>
      </c>
      <c r="K403" s="120">
        <f>Simulações!AN403</f>
        <v>2</v>
      </c>
      <c r="L403" s="120">
        <f>Simulações!AU403</f>
        <v>0</v>
      </c>
      <c r="M403" s="117" t="str">
        <f>IF(Simulações!DA403="","",Simulações!DA403)</f>
        <v/>
      </c>
      <c r="N403" s="117" t="str">
        <f>IF(Simulações!DB403="","",Simulações!DB403)</f>
        <v/>
      </c>
      <c r="O403" s="117">
        <v>1</v>
      </c>
    </row>
    <row r="404" spans="1:15" ht="15.75" hidden="1" customHeight="1" x14ac:dyDescent="0.3">
      <c r="A404" s="127" t="str">
        <f>Simulações!F404</f>
        <v>Rua A-Doze das Carvinas, 196 [E]</v>
      </c>
      <c r="B404" s="117" t="str">
        <f>Simulações!DL404</f>
        <v>Sim</v>
      </c>
      <c r="C404" s="128">
        <f>Simulações!M404</f>
        <v>70</v>
      </c>
      <c r="D404" s="117" t="str">
        <f>Simulações!I404</f>
        <v>C4</v>
      </c>
      <c r="E404" s="117" t="str">
        <f>Simulações!CJ404</f>
        <v>LEDSTAR</v>
      </c>
      <c r="F404" s="117" t="str">
        <f>Simulações!CK404</f>
        <v xml:space="preserve"> SL VT 9.1 52W</v>
      </c>
      <c r="G404" s="117">
        <f>Simulações!CP404</f>
        <v>52</v>
      </c>
      <c r="H404" s="117" t="str">
        <f>Simulações!CV404</f>
        <v>Curto II</v>
      </c>
      <c r="I404" s="117" t="str">
        <f>IF(Simulações!CW404="","",Simulações!CW404)</f>
        <v/>
      </c>
      <c r="J404" s="117" t="str">
        <f>IF(Simulações!CZ404="","",Simulações!CZ404)</f>
        <v/>
      </c>
      <c r="K404" s="120">
        <f>Simulações!AN404</f>
        <v>2</v>
      </c>
      <c r="L404" s="120">
        <f>Simulações!AU404</f>
        <v>0</v>
      </c>
      <c r="M404" s="117" t="str">
        <f>IF(Simulações!DA404="","",Simulações!DA404)</f>
        <v/>
      </c>
      <c r="N404" s="117" t="str">
        <f>IF(Simulações!DB404="","",Simulações!DB404)</f>
        <v/>
      </c>
      <c r="O404" s="117">
        <v>1</v>
      </c>
    </row>
    <row r="405" spans="1:15" ht="15.75" hidden="1" customHeight="1" x14ac:dyDescent="0.3">
      <c r="A405" s="127" t="str">
        <f>Simulações!F405</f>
        <v>Rua A-Doze das Carvinas, 196 [E]</v>
      </c>
      <c r="B405" s="117" t="str">
        <f>Simulações!DL405</f>
        <v>Sim</v>
      </c>
      <c r="C405" s="128">
        <f>Simulações!M405</f>
        <v>70</v>
      </c>
      <c r="D405" s="117" t="str">
        <f>Simulações!I405</f>
        <v>C4</v>
      </c>
      <c r="E405" s="117" t="str">
        <f>Simulações!CJ405</f>
        <v>SX LIGHTING</v>
      </c>
      <c r="F405" s="117" t="str">
        <f>Simulações!CK405</f>
        <v>SX-INEVO050HF</v>
      </c>
      <c r="G405" s="117">
        <f>Simulações!CP405</f>
        <v>50</v>
      </c>
      <c r="H405" s="117" t="str">
        <f>Simulações!CV405</f>
        <v>Curto II</v>
      </c>
      <c r="I405" s="117" t="str">
        <f>IF(Simulações!CW405="","",Simulações!CW405)</f>
        <v/>
      </c>
      <c r="J405" s="117" t="str">
        <f>IF(Simulações!CZ405="","",Simulações!CZ405)</f>
        <v/>
      </c>
      <c r="K405" s="120">
        <f>Simulações!AN405</f>
        <v>2</v>
      </c>
      <c r="L405" s="120">
        <f>Simulações!AU405</f>
        <v>0</v>
      </c>
      <c r="M405" s="117" t="str">
        <f>IF(Simulações!DA405="","",Simulações!DA405)</f>
        <v/>
      </c>
      <c r="N405" s="117" t="str">
        <f>IF(Simulações!DB405="","",Simulações!DB405)</f>
        <v/>
      </c>
      <c r="O405" s="117">
        <v>1</v>
      </c>
    </row>
    <row r="406" spans="1:15" ht="15.75" hidden="1" customHeight="1" x14ac:dyDescent="0.3">
      <c r="A406" s="127" t="str">
        <f>Simulações!F406</f>
        <v>Rua A-Doze das Carvinas, 196 [E]</v>
      </c>
      <c r="B406" s="117" t="str">
        <f>Simulações!DL406</f>
        <v>Sim</v>
      </c>
      <c r="C406" s="128">
        <f>Simulações!M406</f>
        <v>70</v>
      </c>
      <c r="D406" s="117" t="str">
        <f>Simulações!I406</f>
        <v>C4</v>
      </c>
      <c r="E406" s="117" t="str">
        <f>Simulações!CJ406</f>
        <v>TECNOWATT</v>
      </c>
      <c r="F406" s="117" t="str">
        <f>Simulações!CK406</f>
        <v xml:space="preserve">SIGSAGPTLRRSSNDL_40W_50IBBRS
</v>
      </c>
      <c r="G406" s="117">
        <f>Simulações!CP406</f>
        <v>40</v>
      </c>
      <c r="H406" s="117" t="str">
        <f>Simulações!CV406</f>
        <v>Curto II</v>
      </c>
      <c r="I406" s="117" t="str">
        <f>IF(Simulações!CW406="","",Simulações!CW406)</f>
        <v/>
      </c>
      <c r="J406" s="117" t="str">
        <f>IF(Simulações!CZ406="","",Simulações!CZ406)</f>
        <v/>
      </c>
      <c r="K406" s="120">
        <f>Simulações!AN406</f>
        <v>2</v>
      </c>
      <c r="L406" s="120">
        <f>Simulações!AU406</f>
        <v>0</v>
      </c>
      <c r="M406" s="117" t="str">
        <f>IF(Simulações!DA406="","",Simulações!DA406)</f>
        <v/>
      </c>
      <c r="N406" s="117" t="str">
        <f>IF(Simulações!DB406="","",Simulações!DB406)</f>
        <v/>
      </c>
      <c r="O406" s="117">
        <v>1</v>
      </c>
    </row>
    <row r="407" spans="1:15" ht="15.75" hidden="1" customHeight="1" x14ac:dyDescent="0.3">
      <c r="A407" s="127" t="str">
        <f>Simulações!F407</f>
        <v>Rua dos Lirios, 22 [E]</v>
      </c>
      <c r="B407" s="117" t="str">
        <f>Simulações!DL407</f>
        <v>Sim</v>
      </c>
      <c r="C407" s="128">
        <f>Simulações!M407</f>
        <v>100</v>
      </c>
      <c r="D407" s="117" t="str">
        <f>Simulações!I407</f>
        <v>C4</v>
      </c>
      <c r="E407" s="117" t="str">
        <f>Simulações!CJ407</f>
        <v>LEDSTAR</v>
      </c>
      <c r="F407" s="117" t="str">
        <f>Simulações!CK407</f>
        <v xml:space="preserve"> SL VT 9.1 52W</v>
      </c>
      <c r="G407" s="117">
        <f>Simulações!CP407</f>
        <v>52</v>
      </c>
      <c r="H407" s="117" t="str">
        <f>Simulações!CV407</f>
        <v>Curto II</v>
      </c>
      <c r="I407" s="117" t="str">
        <f>IF(Simulações!CW407="","",Simulações!CW407)</f>
        <v/>
      </c>
      <c r="J407" s="117" t="str">
        <f>IF(Simulações!CZ407="","",Simulações!CZ407)</f>
        <v/>
      </c>
      <c r="K407" s="120">
        <f>Simulações!AN407</f>
        <v>2</v>
      </c>
      <c r="L407" s="120">
        <f>Simulações!AU407</f>
        <v>0</v>
      </c>
      <c r="M407" s="117" t="str">
        <f>IF(Simulações!DA407="","",Simulações!DA407)</f>
        <v/>
      </c>
      <c r="N407" s="117" t="str">
        <f>IF(Simulações!DB407="","",Simulações!DB407)</f>
        <v/>
      </c>
      <c r="O407" s="117">
        <v>1</v>
      </c>
    </row>
    <row r="408" spans="1:15" ht="15.75" hidden="1" customHeight="1" x14ac:dyDescent="0.3">
      <c r="A408" s="127" t="str">
        <f>Simulações!F408</f>
        <v>Rua dos Lirios, 22 [E]</v>
      </c>
      <c r="B408" s="117" t="str">
        <f>Simulações!DL408</f>
        <v>Sim</v>
      </c>
      <c r="C408" s="128">
        <f>Simulações!M408</f>
        <v>100</v>
      </c>
      <c r="D408" s="117" t="str">
        <f>Simulações!I408</f>
        <v>C4</v>
      </c>
      <c r="E408" s="117" t="str">
        <f>Simulações!CJ408</f>
        <v>SX LIGHTING</v>
      </c>
      <c r="F408" s="117" t="str">
        <f>Simulações!CK408</f>
        <v>SX-INEVO050HF</v>
      </c>
      <c r="G408" s="117">
        <f>Simulações!CP408</f>
        <v>50</v>
      </c>
      <c r="H408" s="117" t="str">
        <f>Simulações!CV408</f>
        <v>Curto II</v>
      </c>
      <c r="I408" s="117" t="str">
        <f>IF(Simulações!CW408="","",Simulações!CW408)</f>
        <v/>
      </c>
      <c r="J408" s="117" t="str">
        <f>IF(Simulações!CZ408="","",Simulações!CZ408)</f>
        <v/>
      </c>
      <c r="K408" s="120">
        <f>Simulações!AN408</f>
        <v>2</v>
      </c>
      <c r="L408" s="120">
        <f>Simulações!AU408</f>
        <v>0</v>
      </c>
      <c r="M408" s="117" t="str">
        <f>IF(Simulações!DA408="","",Simulações!DA408)</f>
        <v/>
      </c>
      <c r="N408" s="117" t="str">
        <f>IF(Simulações!DB408="","",Simulações!DB408)</f>
        <v/>
      </c>
      <c r="O408" s="117">
        <v>1</v>
      </c>
    </row>
    <row r="409" spans="1:15" ht="15.75" hidden="1" customHeight="1" x14ac:dyDescent="0.3">
      <c r="A409" s="127" t="str">
        <f>Simulações!F409</f>
        <v>Rua dos Lirios, 22 [E]</v>
      </c>
      <c r="B409" s="117" t="str">
        <f>Simulações!DL409</f>
        <v>Sim</v>
      </c>
      <c r="C409" s="128">
        <f>Simulações!M409</f>
        <v>100</v>
      </c>
      <c r="D409" s="117" t="str">
        <f>Simulações!I409</f>
        <v>C4</v>
      </c>
      <c r="E409" s="117" t="str">
        <f>Simulações!CJ409</f>
        <v>TECNOWATT</v>
      </c>
      <c r="F409" s="117" t="str">
        <f>Simulações!CK409</f>
        <v xml:space="preserve">SIGSAGPTLRRSSNDL_40W_50IBBRS
</v>
      </c>
      <c r="G409" s="117">
        <f>Simulações!CP409</f>
        <v>40</v>
      </c>
      <c r="H409" s="117" t="str">
        <f>Simulações!CV409</f>
        <v>Curto II</v>
      </c>
      <c r="I409" s="117" t="str">
        <f>IF(Simulações!CW409="","",Simulações!CW409)</f>
        <v/>
      </c>
      <c r="J409" s="117" t="str">
        <f>IF(Simulações!CZ409="","",Simulações!CZ409)</f>
        <v/>
      </c>
      <c r="K409" s="120">
        <f>Simulações!AN409</f>
        <v>2</v>
      </c>
      <c r="L409" s="120">
        <f>Simulações!AU409</f>
        <v>0</v>
      </c>
      <c r="M409" s="117" t="str">
        <f>IF(Simulações!DA409="","",Simulações!DA409)</f>
        <v/>
      </c>
      <c r="N409" s="117" t="str">
        <f>IF(Simulações!DB409="","",Simulações!DB409)</f>
        <v/>
      </c>
      <c r="O409" s="117">
        <v>1</v>
      </c>
    </row>
    <row r="410" spans="1:15" ht="15.75" hidden="1" customHeight="1" x14ac:dyDescent="0.3">
      <c r="A410" s="127" t="str">
        <f>Simulações!F410</f>
        <v>Rua B das Begonias, 922 [E]</v>
      </c>
      <c r="B410" s="117" t="str">
        <f>Simulações!DL410</f>
        <v>Sim</v>
      </c>
      <c r="C410" s="128">
        <f>Simulações!M410</f>
        <v>100</v>
      </c>
      <c r="D410" s="117" t="str">
        <f>Simulações!I410</f>
        <v>C4</v>
      </c>
      <c r="E410" s="117" t="str">
        <f>Simulações!CJ410</f>
        <v>LEDSTAR</v>
      </c>
      <c r="F410" s="117" t="str">
        <f>Simulações!CK410</f>
        <v xml:space="preserve"> SL VT 9.1 52W</v>
      </c>
      <c r="G410" s="117">
        <f>Simulações!CP410</f>
        <v>52</v>
      </c>
      <c r="H410" s="117" t="str">
        <f>Simulações!CV410</f>
        <v>Curto II</v>
      </c>
      <c r="I410" s="117" t="str">
        <f>IF(Simulações!CW410="","",Simulações!CW410)</f>
        <v/>
      </c>
      <c r="J410" s="117" t="str">
        <f>IF(Simulações!CZ410="","",Simulações!CZ410)</f>
        <v/>
      </c>
      <c r="K410" s="120">
        <f>Simulações!AN410</f>
        <v>2</v>
      </c>
      <c r="L410" s="120">
        <f>Simulações!AU410</f>
        <v>0</v>
      </c>
      <c r="M410" s="117" t="str">
        <f>IF(Simulações!DA410="","",Simulações!DA410)</f>
        <v/>
      </c>
      <c r="N410" s="117" t="str">
        <f>IF(Simulações!DB410="","",Simulações!DB410)</f>
        <v/>
      </c>
      <c r="O410" s="117">
        <v>1</v>
      </c>
    </row>
    <row r="411" spans="1:15" ht="15.75" hidden="1" customHeight="1" x14ac:dyDescent="0.3">
      <c r="A411" s="127" t="str">
        <f>Simulações!F411</f>
        <v>Rua B das Begonias, 922 [E]</v>
      </c>
      <c r="B411" s="117" t="str">
        <f>Simulações!DL411</f>
        <v>Sim</v>
      </c>
      <c r="C411" s="128">
        <f>Simulações!M411</f>
        <v>100</v>
      </c>
      <c r="D411" s="117" t="str">
        <f>Simulações!I411</f>
        <v>C4</v>
      </c>
      <c r="E411" s="117" t="str">
        <f>Simulações!CJ411</f>
        <v>SX LIGHTING</v>
      </c>
      <c r="F411" s="117" t="str">
        <f>Simulações!CK411</f>
        <v>SX-INEVO050HF</v>
      </c>
      <c r="G411" s="117">
        <f>Simulações!CP411</f>
        <v>50</v>
      </c>
      <c r="H411" s="117" t="str">
        <f>Simulações!CV411</f>
        <v>Curto II</v>
      </c>
      <c r="I411" s="117" t="str">
        <f>IF(Simulações!CW411="","",Simulações!CW411)</f>
        <v/>
      </c>
      <c r="J411" s="117" t="str">
        <f>IF(Simulações!CZ411="","",Simulações!CZ411)</f>
        <v/>
      </c>
      <c r="K411" s="120">
        <f>Simulações!AN411</f>
        <v>2</v>
      </c>
      <c r="L411" s="120">
        <f>Simulações!AU411</f>
        <v>0</v>
      </c>
      <c r="M411" s="117" t="str">
        <f>IF(Simulações!DA411="","",Simulações!DA411)</f>
        <v/>
      </c>
      <c r="N411" s="117" t="str">
        <f>IF(Simulações!DB411="","",Simulações!DB411)</f>
        <v/>
      </c>
      <c r="O411" s="117">
        <v>1</v>
      </c>
    </row>
    <row r="412" spans="1:15" ht="15.75" hidden="1" customHeight="1" x14ac:dyDescent="0.3">
      <c r="A412" s="127" t="str">
        <f>Simulações!F412</f>
        <v>Rua B das Begonias, 922 [E]</v>
      </c>
      <c r="B412" s="117" t="str">
        <f>Simulações!DL412</f>
        <v>Sim</v>
      </c>
      <c r="C412" s="128">
        <f>Simulações!M412</f>
        <v>100</v>
      </c>
      <c r="D412" s="117" t="str">
        <f>Simulações!I412</f>
        <v>C4</v>
      </c>
      <c r="E412" s="117" t="str">
        <f>Simulações!CJ412</f>
        <v>TECNOWATT</v>
      </c>
      <c r="F412" s="117" t="str">
        <f>Simulações!CK412</f>
        <v xml:space="preserve">SIGSAGPTLRRSSNDL_40W_50IBBRS
</v>
      </c>
      <c r="G412" s="117">
        <f>Simulações!CP412</f>
        <v>40</v>
      </c>
      <c r="H412" s="117" t="str">
        <f>Simulações!CV412</f>
        <v>Curto II</v>
      </c>
      <c r="I412" s="117" t="str">
        <f>IF(Simulações!CW412="","",Simulações!CW412)</f>
        <v/>
      </c>
      <c r="J412" s="117" t="str">
        <f>IF(Simulações!CZ412="","",Simulações!CZ412)</f>
        <v/>
      </c>
      <c r="K412" s="120">
        <f>Simulações!AN412</f>
        <v>2</v>
      </c>
      <c r="L412" s="120">
        <f>Simulações!AU412</f>
        <v>0</v>
      </c>
      <c r="M412" s="117" t="str">
        <f>IF(Simulações!DA412="","",Simulações!DA412)</f>
        <v/>
      </c>
      <c r="N412" s="117" t="str">
        <f>IF(Simulações!DB412="","",Simulações!DB412)</f>
        <v/>
      </c>
      <c r="O412" s="117">
        <v>1</v>
      </c>
    </row>
    <row r="413" spans="1:15" ht="15.75" hidden="1" customHeight="1" x14ac:dyDescent="0.3">
      <c r="A413" s="127" t="str">
        <f>Simulações!F413</f>
        <v>Rua Vitoria Regia, 321 [E]</v>
      </c>
      <c r="B413" s="117" t="str">
        <f>Simulações!DL413</f>
        <v>Sim</v>
      </c>
      <c r="C413" s="128">
        <f>Simulações!M413</f>
        <v>150</v>
      </c>
      <c r="D413" s="117" t="str">
        <f>Simulações!I413</f>
        <v>C4</v>
      </c>
      <c r="E413" s="117" t="str">
        <f>Simulações!CJ413</f>
        <v>LEDSTAR</v>
      </c>
      <c r="F413" s="117" t="str">
        <f>Simulações!CK413</f>
        <v xml:space="preserve"> SL VT 9.1 35W</v>
      </c>
      <c r="G413" s="117">
        <f>Simulações!CP413</f>
        <v>35</v>
      </c>
      <c r="H413" s="117" t="str">
        <f>Simulações!CV413</f>
        <v>Curto II</v>
      </c>
      <c r="I413" s="117" t="str">
        <f>IF(Simulações!CW413="","",Simulações!CW413)</f>
        <v/>
      </c>
      <c r="J413" s="117" t="str">
        <f>IF(Simulações!CZ413="","",Simulações!CZ413)</f>
        <v/>
      </c>
      <c r="K413" s="120">
        <f>Simulações!AN413</f>
        <v>2</v>
      </c>
      <c r="L413" s="120">
        <f>Simulações!AU413</f>
        <v>0</v>
      </c>
      <c r="M413" s="117" t="str">
        <f>IF(Simulações!DA413="","",Simulações!DA413)</f>
        <v/>
      </c>
      <c r="N413" s="117" t="str">
        <f>IF(Simulações!DB413="","",Simulações!DB413)</f>
        <v/>
      </c>
      <c r="O413" s="117">
        <v>1</v>
      </c>
    </row>
    <row r="414" spans="1:15" ht="15.75" hidden="1" customHeight="1" x14ac:dyDescent="0.3">
      <c r="A414" s="127" t="str">
        <f>Simulações!F414</f>
        <v>Rua Vitoria Regia, 321 [E]</v>
      </c>
      <c r="B414" s="117" t="str">
        <f>Simulações!DL414</f>
        <v>Sim</v>
      </c>
      <c r="C414" s="128">
        <f>Simulações!M414</f>
        <v>150</v>
      </c>
      <c r="D414" s="117" t="str">
        <f>Simulações!I414</f>
        <v>C4</v>
      </c>
      <c r="E414" s="117" t="str">
        <f>Simulações!CJ414</f>
        <v>SX LIGHTING</v>
      </c>
      <c r="F414" s="117" t="str">
        <f>Simulações!CK414</f>
        <v>SX-INEVO040HF</v>
      </c>
      <c r="G414" s="117">
        <f>Simulações!CP414</f>
        <v>39</v>
      </c>
      <c r="H414" s="117" t="str">
        <f>Simulações!CV414</f>
        <v>Curto II</v>
      </c>
      <c r="I414" s="117" t="str">
        <f>IF(Simulações!CW414="","",Simulações!CW414)</f>
        <v/>
      </c>
      <c r="J414" s="117" t="str">
        <f>IF(Simulações!CZ414="","",Simulações!CZ414)</f>
        <v/>
      </c>
      <c r="K414" s="120">
        <f>Simulações!AN414</f>
        <v>2</v>
      </c>
      <c r="L414" s="120">
        <f>Simulações!AU414</f>
        <v>0</v>
      </c>
      <c r="M414" s="117" t="str">
        <f>IF(Simulações!DA414="","",Simulações!DA414)</f>
        <v/>
      </c>
      <c r="N414" s="117" t="str">
        <f>IF(Simulações!DB414="","",Simulações!DB414)</f>
        <v/>
      </c>
      <c r="O414" s="117">
        <v>1</v>
      </c>
    </row>
    <row r="415" spans="1:15" ht="15.75" hidden="1" customHeight="1" x14ac:dyDescent="0.3">
      <c r="A415" s="127" t="str">
        <f>Simulações!F415</f>
        <v>Rua Vitoria Regia, 321 [E]</v>
      </c>
      <c r="B415" s="117" t="str">
        <f>Simulações!DL415</f>
        <v>Sim</v>
      </c>
      <c r="C415" s="128">
        <f>Simulações!M415</f>
        <v>150</v>
      </c>
      <c r="D415" s="117" t="str">
        <f>Simulações!I415</f>
        <v>C4</v>
      </c>
      <c r="E415" s="117" t="str">
        <f>Simulações!CJ415</f>
        <v>TECNOWATT</v>
      </c>
      <c r="F415" s="117" t="str">
        <f>Simulações!CK415</f>
        <v xml:space="preserve">SIGSAGPTLRRSSNDL_50W_61IBBRS
</v>
      </c>
      <c r="G415" s="117">
        <f>Simulações!CP415</f>
        <v>50</v>
      </c>
      <c r="H415" s="117" t="str">
        <f>Simulações!CV415</f>
        <v>Curto II</v>
      </c>
      <c r="I415" s="117" t="str">
        <f>IF(Simulações!CW415="","",Simulações!CW415)</f>
        <v/>
      </c>
      <c r="J415" s="117" t="str">
        <f>IF(Simulações!CZ415="","",Simulações!CZ415)</f>
        <v/>
      </c>
      <c r="K415" s="120">
        <f>Simulações!AN415</f>
        <v>2</v>
      </c>
      <c r="L415" s="120">
        <f>Simulações!AU415</f>
        <v>0</v>
      </c>
      <c r="M415" s="117" t="str">
        <f>IF(Simulações!DA415="","",Simulações!DA415)</f>
        <v/>
      </c>
      <c r="N415" s="117" t="str">
        <f>IF(Simulações!DB415="","",Simulações!DB415)</f>
        <v/>
      </c>
      <c r="O415" s="117">
        <v>1</v>
      </c>
    </row>
    <row r="416" spans="1:15" ht="15.75" hidden="1" customHeight="1" x14ac:dyDescent="0.3">
      <c r="A416" s="127" t="str">
        <f>Simulações!F416</f>
        <v>Rua Vitoria Regia, 431 [E]</v>
      </c>
      <c r="B416" s="117" t="str">
        <f>Simulações!DL416</f>
        <v>Sim</v>
      </c>
      <c r="C416" s="128">
        <f>Simulações!M416</f>
        <v>100</v>
      </c>
      <c r="D416" s="117" t="str">
        <f>Simulações!I416</f>
        <v>C4</v>
      </c>
      <c r="E416" s="117" t="str">
        <f>Simulações!CJ416</f>
        <v>LEDSTAR</v>
      </c>
      <c r="F416" s="117" t="str">
        <f>Simulações!CK416</f>
        <v xml:space="preserve"> SL VT 9.1 28W</v>
      </c>
      <c r="G416" s="117">
        <f>Simulações!CP416</f>
        <v>28</v>
      </c>
      <c r="H416" s="117" t="str">
        <f>Simulações!CV416</f>
        <v>Curto II</v>
      </c>
      <c r="I416" s="117" t="str">
        <f>IF(Simulações!CW416="","",Simulações!CW416)</f>
        <v/>
      </c>
      <c r="J416" s="117" t="str">
        <f>IF(Simulações!CZ416="","",Simulações!CZ416)</f>
        <v/>
      </c>
      <c r="K416" s="120">
        <f>Simulações!AN416</f>
        <v>2</v>
      </c>
      <c r="L416" s="120">
        <f>Simulações!AU416</f>
        <v>0</v>
      </c>
      <c r="M416" s="117" t="str">
        <f>IF(Simulações!DA416="","",Simulações!DA416)</f>
        <v/>
      </c>
      <c r="N416" s="117" t="str">
        <f>IF(Simulações!DB416="","",Simulações!DB416)</f>
        <v/>
      </c>
      <c r="O416" s="117">
        <v>1</v>
      </c>
    </row>
    <row r="417" spans="1:15" ht="15.75" hidden="1" customHeight="1" x14ac:dyDescent="0.3">
      <c r="A417" s="127" t="str">
        <f>Simulações!F417</f>
        <v>Rua Vitoria Regia, 431 [E]</v>
      </c>
      <c r="B417" s="117" t="str">
        <f>Simulações!DL417</f>
        <v>Sim</v>
      </c>
      <c r="C417" s="128">
        <f>Simulações!M417</f>
        <v>100</v>
      </c>
      <c r="D417" s="117" t="str">
        <f>Simulações!I417</f>
        <v>C4</v>
      </c>
      <c r="E417" s="117" t="str">
        <f>Simulações!CJ417</f>
        <v>SX LIGHTING</v>
      </c>
      <c r="F417" s="117" t="str">
        <f>Simulações!CK417</f>
        <v>SX-INEVO040HF</v>
      </c>
      <c r="G417" s="117">
        <f>Simulações!CP417</f>
        <v>39</v>
      </c>
      <c r="H417" s="117" t="str">
        <f>Simulações!CV417</f>
        <v>Curto II</v>
      </c>
      <c r="I417" s="117" t="str">
        <f>IF(Simulações!CW417="","",Simulações!CW417)</f>
        <v/>
      </c>
      <c r="J417" s="117" t="str">
        <f>IF(Simulações!CZ417="","",Simulações!CZ417)</f>
        <v/>
      </c>
      <c r="K417" s="120">
        <f>Simulações!AN417</f>
        <v>2</v>
      </c>
      <c r="L417" s="120">
        <f>Simulações!AU417</f>
        <v>0</v>
      </c>
      <c r="M417" s="117" t="str">
        <f>IF(Simulações!DA417="","",Simulações!DA417)</f>
        <v/>
      </c>
      <c r="N417" s="117" t="str">
        <f>IF(Simulações!DB417="","",Simulações!DB417)</f>
        <v/>
      </c>
      <c r="O417" s="117">
        <v>1</v>
      </c>
    </row>
    <row r="418" spans="1:15" ht="15.75" hidden="1" customHeight="1" x14ac:dyDescent="0.3">
      <c r="A418" s="127" t="str">
        <f>Simulações!F418</f>
        <v>Rua Vitoria Regia, 431 [E]</v>
      </c>
      <c r="B418" s="117" t="str">
        <f>Simulações!DL418</f>
        <v>Sim</v>
      </c>
      <c r="C418" s="128">
        <f>Simulações!M418</f>
        <v>100</v>
      </c>
      <c r="D418" s="117" t="str">
        <f>Simulações!I418</f>
        <v>C4</v>
      </c>
      <c r="E418" s="117" t="str">
        <f>Simulações!CJ418</f>
        <v>TECNOWATT</v>
      </c>
      <c r="F418" s="117" t="str">
        <f>Simulações!CK418</f>
        <v xml:space="preserve">SIGSAGPTLRRSSNDL_30W_38IBBRS
</v>
      </c>
      <c r="G418" s="117">
        <f>Simulações!CP418</f>
        <v>30</v>
      </c>
      <c r="H418" s="117" t="str">
        <f>Simulações!CV418</f>
        <v>Curto II</v>
      </c>
      <c r="I418" s="117" t="str">
        <f>IF(Simulações!CW418="","",Simulações!CW418)</f>
        <v/>
      </c>
      <c r="J418" s="117" t="str">
        <f>IF(Simulações!CZ418="","",Simulações!CZ418)</f>
        <v/>
      </c>
      <c r="K418" s="120">
        <f>Simulações!AN418</f>
        <v>2</v>
      </c>
      <c r="L418" s="120">
        <f>Simulações!AU418</f>
        <v>0</v>
      </c>
      <c r="M418" s="117" t="str">
        <f>IF(Simulações!DA418="","",Simulações!DA418)</f>
        <v/>
      </c>
      <c r="N418" s="117" t="str">
        <f>IF(Simulações!DB418="","",Simulações!DB418)</f>
        <v/>
      </c>
      <c r="O418" s="117">
        <v>1</v>
      </c>
    </row>
    <row r="419" spans="1:15" ht="15.75" hidden="1" customHeight="1" x14ac:dyDescent="0.3">
      <c r="A419" s="127" t="str">
        <f>Simulações!F419</f>
        <v>Avenida Jardim Atlantico, 553 [E]</v>
      </c>
      <c r="B419" s="117" t="str">
        <f>Simulações!DL419</f>
        <v>Sim</v>
      </c>
      <c r="C419" s="128">
        <f>Simulações!M419</f>
        <v>50</v>
      </c>
      <c r="D419" s="117" t="str">
        <f>Simulações!I419</f>
        <v>C2</v>
      </c>
      <c r="E419" s="117" t="str">
        <f>Simulações!CJ419</f>
        <v>LEDSTAR</v>
      </c>
      <c r="F419" s="117" t="str">
        <f>Simulações!CK419</f>
        <v xml:space="preserve"> SL VT 9.1 170W</v>
      </c>
      <c r="G419" s="117">
        <f>Simulações!CP419</f>
        <v>170</v>
      </c>
      <c r="H419" s="117" t="str">
        <f>Simulações!CV419</f>
        <v>Curto II</v>
      </c>
      <c r="I419" s="117" t="str">
        <f>IF(Simulações!CW419="","",Simulações!CW419)</f>
        <v/>
      </c>
      <c r="J419" s="117" t="str">
        <f>IF(Simulações!CZ419="","",Simulações!CZ419)</f>
        <v/>
      </c>
      <c r="K419" s="120">
        <f>Simulações!AN419</f>
        <v>2</v>
      </c>
      <c r="L419" s="120">
        <f>Simulações!AU419</f>
        <v>0</v>
      </c>
      <c r="M419" s="117" t="str">
        <f>IF(Simulações!DA419="","",Simulações!DA419)</f>
        <v/>
      </c>
      <c r="N419" s="117" t="str">
        <f>IF(Simulações!DB419="","",Simulações!DB419)</f>
        <v/>
      </c>
      <c r="O419" s="117">
        <v>1</v>
      </c>
    </row>
    <row r="420" spans="1:15" ht="15.75" hidden="1" customHeight="1" x14ac:dyDescent="0.3">
      <c r="A420" s="127" t="str">
        <f>Simulações!F420</f>
        <v>Avenida Jardim Atlantico, 553 [E]</v>
      </c>
      <c r="B420" s="117" t="str">
        <f>Simulações!DL420</f>
        <v>Sim</v>
      </c>
      <c r="C420" s="128">
        <f>Simulações!M420</f>
        <v>50</v>
      </c>
      <c r="D420" s="117" t="str">
        <f>Simulações!I420</f>
        <v>C2</v>
      </c>
      <c r="E420" s="117" t="str">
        <f>Simulações!CJ420</f>
        <v>SX LIGHTING</v>
      </c>
      <c r="F420" s="117" t="str">
        <f>Simulações!CK420</f>
        <v>SX-INLPP070HF</v>
      </c>
      <c r="G420" s="117">
        <f>Simulações!CP420</f>
        <v>70</v>
      </c>
      <c r="H420" s="117" t="str">
        <f>Simulações!CV420</f>
        <v>Curto II</v>
      </c>
      <c r="I420" s="117" t="str">
        <f>IF(Simulações!CW420="","",Simulações!CW420)</f>
        <v>Longo I</v>
      </c>
      <c r="J420" s="117" t="str">
        <f>IF(Simulações!CZ420="","",Simulações!CZ420)</f>
        <v>APES-2</v>
      </c>
      <c r="K420" s="120">
        <f>Simulações!AN420</f>
        <v>2</v>
      </c>
      <c r="L420" s="120">
        <f>Simulações!AU420</f>
        <v>0</v>
      </c>
      <c r="M420" s="117">
        <f>IF(Simulações!DA420="","",Simulações!DA420)</f>
        <v>1</v>
      </c>
      <c r="N420" s="117" t="str">
        <f>IF(Simulações!DB420="","",Simulações!DB420)</f>
        <v/>
      </c>
      <c r="O420" s="117">
        <v>1</v>
      </c>
    </row>
    <row r="421" spans="1:15" ht="15.75" hidden="1" customHeight="1" x14ac:dyDescent="0.3">
      <c r="A421" s="127" t="str">
        <f>Simulações!F421</f>
        <v>Avenida Jardim Atlantico, 553 [E]</v>
      </c>
      <c r="B421" s="117" t="str">
        <f>Simulações!DL421</f>
        <v>Sim</v>
      </c>
      <c r="C421" s="128">
        <f>Simulações!M421</f>
        <v>50</v>
      </c>
      <c r="D421" s="117" t="str">
        <f>Simulações!I421</f>
        <v>C2</v>
      </c>
      <c r="E421" s="117" t="str">
        <f>Simulações!CJ421</f>
        <v>TECNOWATT</v>
      </c>
      <c r="F421" s="117" t="str">
        <f>Simulações!CK421</f>
        <v>TAUMAGPTLRRTMNDL183W_95IBB</v>
      </c>
      <c r="G421" s="117">
        <f>Simulações!CP421</f>
        <v>183</v>
      </c>
      <c r="H421" s="117" t="str">
        <f>Simulações!CV421</f>
        <v>Curto II</v>
      </c>
      <c r="I421" s="117" t="str">
        <f>IF(Simulações!CW421="","",Simulações!CW421)</f>
        <v/>
      </c>
      <c r="J421" s="117" t="str">
        <f>IF(Simulações!CZ421="","",Simulações!CZ421)</f>
        <v/>
      </c>
      <c r="K421" s="120">
        <f>Simulações!AN421</f>
        <v>2</v>
      </c>
      <c r="L421" s="120">
        <f>Simulações!AU421</f>
        <v>0</v>
      </c>
      <c r="M421" s="117" t="str">
        <f>IF(Simulações!DA421="","",Simulações!DA421)</f>
        <v/>
      </c>
      <c r="N421" s="117" t="str">
        <f>IF(Simulações!DB421="","",Simulações!DB421)</f>
        <v/>
      </c>
      <c r="O421" s="117">
        <v>1</v>
      </c>
    </row>
    <row r="422" spans="1:15" ht="15.75" hidden="1" customHeight="1" x14ac:dyDescent="0.3">
      <c r="A422" s="127" t="str">
        <f>Simulações!F422</f>
        <v>Rua F das Camelias, 447 [E]</v>
      </c>
      <c r="B422" s="117" t="str">
        <f>Simulações!DL422</f>
        <v>Sim</v>
      </c>
      <c r="C422" s="128">
        <f>Simulações!M422</f>
        <v>100</v>
      </c>
      <c r="D422" s="117" t="str">
        <f>Simulações!I422</f>
        <v>C4</v>
      </c>
      <c r="E422" s="117" t="str">
        <f>Simulações!CJ422</f>
        <v>LEDSTAR</v>
      </c>
      <c r="F422" s="117" t="str">
        <f>Simulações!CK422</f>
        <v xml:space="preserve"> SL VT 9.1 44W</v>
      </c>
      <c r="G422" s="117">
        <f>Simulações!CP422</f>
        <v>44</v>
      </c>
      <c r="H422" s="117" t="str">
        <f>Simulações!CV422</f>
        <v>Curto II</v>
      </c>
      <c r="I422" s="117" t="str">
        <f>IF(Simulações!CW422="","",Simulações!CW422)</f>
        <v/>
      </c>
      <c r="J422" s="117" t="str">
        <f>IF(Simulações!CZ422="","",Simulações!CZ422)</f>
        <v/>
      </c>
      <c r="K422" s="120">
        <f>Simulações!AN422</f>
        <v>4</v>
      </c>
      <c r="L422" s="120">
        <f>Simulações!AU422</f>
        <v>0</v>
      </c>
      <c r="M422" s="117" t="str">
        <f>IF(Simulações!DA422="","",Simulações!DA422)</f>
        <v/>
      </c>
      <c r="N422" s="117" t="str">
        <f>IF(Simulações!DB422="","",Simulações!DB422)</f>
        <v/>
      </c>
      <c r="O422" s="117">
        <v>1</v>
      </c>
    </row>
    <row r="423" spans="1:15" ht="15.75" hidden="1" customHeight="1" x14ac:dyDescent="0.3">
      <c r="A423" s="127" t="str">
        <f>Simulações!F423</f>
        <v>Rua F das Camelias, 447 [E]</v>
      </c>
      <c r="B423" s="117" t="str">
        <f>Simulações!DL423</f>
        <v>Sim</v>
      </c>
      <c r="C423" s="128">
        <f>Simulações!M423</f>
        <v>100</v>
      </c>
      <c r="D423" s="117" t="str">
        <f>Simulações!I423</f>
        <v>C4</v>
      </c>
      <c r="E423" s="117" t="str">
        <f>Simulações!CJ423</f>
        <v>SX LIGHTING</v>
      </c>
      <c r="F423" s="117" t="str">
        <f>Simulações!CK423</f>
        <v>SX-INEVO030HF</v>
      </c>
      <c r="G423" s="117">
        <f>Simulações!CP423</f>
        <v>31</v>
      </c>
      <c r="H423" s="117" t="str">
        <f>Simulações!CV423</f>
        <v>Curto II</v>
      </c>
      <c r="I423" s="117" t="str">
        <f>IF(Simulações!CW423="","",Simulações!CW423)</f>
        <v/>
      </c>
      <c r="J423" s="117" t="str">
        <f>IF(Simulações!CZ423="","",Simulações!CZ423)</f>
        <v/>
      </c>
      <c r="K423" s="120">
        <f>Simulações!AN423</f>
        <v>4</v>
      </c>
      <c r="L423" s="120">
        <f>Simulações!AU423</f>
        <v>0</v>
      </c>
      <c r="M423" s="117" t="str">
        <f>IF(Simulações!DA423="","",Simulações!DA423)</f>
        <v/>
      </c>
      <c r="N423" s="117" t="str">
        <f>IF(Simulações!DB423="","",Simulações!DB423)</f>
        <v/>
      </c>
      <c r="O423" s="117">
        <v>1</v>
      </c>
    </row>
    <row r="424" spans="1:15" ht="15.75" hidden="1" customHeight="1" x14ac:dyDescent="0.3">
      <c r="A424" s="127" t="str">
        <f>Simulações!F424</f>
        <v>Rua F das Camelias, 447 [E]</v>
      </c>
      <c r="B424" s="117" t="str">
        <f>Simulações!DL424</f>
        <v>Sim</v>
      </c>
      <c r="C424" s="128">
        <f>Simulações!M424</f>
        <v>100</v>
      </c>
      <c r="D424" s="117" t="str">
        <f>Simulações!I424</f>
        <v>C4</v>
      </c>
      <c r="E424" s="117" t="str">
        <f>Simulações!CJ424</f>
        <v>TECNOWATT</v>
      </c>
      <c r="F424" s="117" t="str">
        <f>Simulações!CK424</f>
        <v xml:space="preserve">SIGSAGPTLRRSSNDL_30W_38IBBRS
</v>
      </c>
      <c r="G424" s="117">
        <f>Simulações!CP424</f>
        <v>30</v>
      </c>
      <c r="H424" s="117" t="str">
        <f>Simulações!CV424</f>
        <v>Curto II</v>
      </c>
      <c r="I424" s="117" t="str">
        <f>IF(Simulações!CW424="","",Simulações!CW424)</f>
        <v/>
      </c>
      <c r="J424" s="117" t="str">
        <f>IF(Simulações!CZ424="","",Simulações!CZ424)</f>
        <v/>
      </c>
      <c r="K424" s="120">
        <f>Simulações!AN424</f>
        <v>4</v>
      </c>
      <c r="L424" s="120">
        <f>Simulações!AU424</f>
        <v>0</v>
      </c>
      <c r="M424" s="117" t="str">
        <f>IF(Simulações!DA424="","",Simulações!DA424)</f>
        <v/>
      </c>
      <c r="N424" s="117" t="str">
        <f>IF(Simulações!DB424="","",Simulações!DB424)</f>
        <v/>
      </c>
      <c r="O424" s="117">
        <v>1</v>
      </c>
    </row>
    <row r="425" spans="1:15" ht="15.75" hidden="1" customHeight="1" x14ac:dyDescent="0.3">
      <c r="A425" s="127" t="str">
        <f>Simulações!F425</f>
        <v>Rua A-Seis dos Jasmins, 314 [E]</v>
      </c>
      <c r="B425" s="117" t="str">
        <f>Simulações!DL425</f>
        <v>Sim</v>
      </c>
      <c r="C425" s="128">
        <f>Simulações!M425</f>
        <v>50</v>
      </c>
      <c r="D425" s="117" t="str">
        <f>Simulações!I425</f>
        <v>C5</v>
      </c>
      <c r="E425" s="117" t="str">
        <f>Simulações!CJ425</f>
        <v>LEDSTAR</v>
      </c>
      <c r="F425" s="117" t="str">
        <f>Simulações!CK425</f>
        <v xml:space="preserve"> SL VT 9.1 28W</v>
      </c>
      <c r="G425" s="117">
        <f>Simulações!CP425</f>
        <v>28</v>
      </c>
      <c r="H425" s="117" t="str">
        <f>Simulações!CV425</f>
        <v>Curto II</v>
      </c>
      <c r="I425" s="117" t="str">
        <f>IF(Simulações!CW425="","",Simulações!CW425)</f>
        <v/>
      </c>
      <c r="J425" s="117" t="str">
        <f>IF(Simulações!CZ425="","",Simulações!CZ425)</f>
        <v/>
      </c>
      <c r="K425" s="120">
        <f>Simulações!AN425</f>
        <v>2</v>
      </c>
      <c r="L425" s="120">
        <f>Simulações!AU425</f>
        <v>0</v>
      </c>
      <c r="M425" s="117" t="str">
        <f>IF(Simulações!DA425="","",Simulações!DA425)</f>
        <v/>
      </c>
      <c r="N425" s="117" t="str">
        <f>IF(Simulações!DB425="","",Simulações!DB425)</f>
        <v/>
      </c>
      <c r="O425" s="117">
        <v>1</v>
      </c>
    </row>
    <row r="426" spans="1:15" ht="15.75" hidden="1" customHeight="1" x14ac:dyDescent="0.3">
      <c r="A426" s="127" t="str">
        <f>Simulações!F426</f>
        <v>Rua A-Seis dos Jasmins, 314 [E]</v>
      </c>
      <c r="B426" s="117" t="str">
        <f>Simulações!DL426</f>
        <v>Sim</v>
      </c>
      <c r="C426" s="128">
        <f>Simulações!M426</f>
        <v>50</v>
      </c>
      <c r="D426" s="117" t="str">
        <f>Simulações!I426</f>
        <v>C5</v>
      </c>
      <c r="E426" s="117" t="str">
        <f>Simulações!CJ426</f>
        <v>SX LIGHTING</v>
      </c>
      <c r="F426" s="117" t="str">
        <f>Simulações!CK426</f>
        <v>SX-INEVO020HF</v>
      </c>
      <c r="G426" s="117">
        <f>Simulações!CP426</f>
        <v>22.5</v>
      </c>
      <c r="H426" s="117" t="str">
        <f>Simulações!CV426</f>
        <v>Curto II</v>
      </c>
      <c r="I426" s="117" t="str">
        <f>IF(Simulações!CW426="","",Simulações!CW426)</f>
        <v/>
      </c>
      <c r="J426" s="117" t="str">
        <f>IF(Simulações!CZ426="","",Simulações!CZ426)</f>
        <v/>
      </c>
      <c r="K426" s="120">
        <f>Simulações!AN426</f>
        <v>2</v>
      </c>
      <c r="L426" s="120">
        <f>Simulações!AU426</f>
        <v>0</v>
      </c>
      <c r="M426" s="117" t="str">
        <f>IF(Simulações!DA426="","",Simulações!DA426)</f>
        <v/>
      </c>
      <c r="N426" s="117" t="str">
        <f>IF(Simulações!DB426="","",Simulações!DB426)</f>
        <v/>
      </c>
      <c r="O426" s="117">
        <v>1</v>
      </c>
    </row>
    <row r="427" spans="1:15" ht="15.75" hidden="1" customHeight="1" x14ac:dyDescent="0.3">
      <c r="A427" s="127" t="str">
        <f>Simulações!F427</f>
        <v>Rua A-Seis dos Jasmins, 314 [E]</v>
      </c>
      <c r="B427" s="117" t="str">
        <f>Simulações!DL427</f>
        <v>Sim</v>
      </c>
      <c r="C427" s="128">
        <f>Simulações!M427</f>
        <v>50</v>
      </c>
      <c r="D427" s="117" t="str">
        <f>Simulações!I427</f>
        <v>C5</v>
      </c>
      <c r="E427" s="117" t="str">
        <f>Simulações!CJ427</f>
        <v>TECNOWATT</v>
      </c>
      <c r="F427" s="117" t="str">
        <f>Simulações!CK427</f>
        <v xml:space="preserve">SIGSAGPTLRRSSNDL_30W_38IBBRS
</v>
      </c>
      <c r="G427" s="117">
        <f>Simulações!CP427</f>
        <v>30</v>
      </c>
      <c r="H427" s="117" t="str">
        <f>Simulações!CV427</f>
        <v>Curto II</v>
      </c>
      <c r="I427" s="117" t="str">
        <f>IF(Simulações!CW427="","",Simulações!CW427)</f>
        <v/>
      </c>
      <c r="J427" s="117" t="str">
        <f>IF(Simulações!CZ427="","",Simulações!CZ427)</f>
        <v/>
      </c>
      <c r="K427" s="120">
        <f>Simulações!AN427</f>
        <v>2</v>
      </c>
      <c r="L427" s="120">
        <f>Simulações!AU427</f>
        <v>0</v>
      </c>
      <c r="M427" s="117" t="str">
        <f>IF(Simulações!DA427="","",Simulações!DA427)</f>
        <v/>
      </c>
      <c r="N427" s="117" t="str">
        <f>IF(Simulações!DB427="","",Simulações!DB427)</f>
        <v/>
      </c>
      <c r="O427" s="117">
        <v>1</v>
      </c>
    </row>
    <row r="428" spans="1:15" ht="15.75" hidden="1" customHeight="1" x14ac:dyDescent="0.3">
      <c r="A428" s="127" t="str">
        <f>Simulações!F428</f>
        <v>Rua B das Begonias, 307 [E]</v>
      </c>
      <c r="B428" s="117" t="str">
        <f>Simulações!DL428</f>
        <v>Sim</v>
      </c>
      <c r="C428" s="128">
        <f>Simulações!M428</f>
        <v>100</v>
      </c>
      <c r="D428" s="117" t="str">
        <f>Simulações!I428</f>
        <v>C5</v>
      </c>
      <c r="E428" s="117" t="str">
        <f>Simulações!CJ428</f>
        <v>LEDSTAR</v>
      </c>
      <c r="F428" s="117" t="str">
        <f>Simulações!CK428</f>
        <v xml:space="preserve"> SL VT 9.1 28W</v>
      </c>
      <c r="G428" s="117">
        <f>Simulações!CP428</f>
        <v>28</v>
      </c>
      <c r="H428" s="117" t="str">
        <f>Simulações!CV428</f>
        <v>Curto II</v>
      </c>
      <c r="I428" s="117" t="str">
        <f>IF(Simulações!CW428="","",Simulações!CW428)</f>
        <v/>
      </c>
      <c r="J428" s="117" t="str">
        <f>IF(Simulações!CZ428="","",Simulações!CZ428)</f>
        <v/>
      </c>
      <c r="K428" s="120">
        <f>Simulações!AN428</f>
        <v>2</v>
      </c>
      <c r="L428" s="120">
        <f>Simulações!AU428</f>
        <v>0</v>
      </c>
      <c r="M428" s="117" t="str">
        <f>IF(Simulações!DA428="","",Simulações!DA428)</f>
        <v/>
      </c>
      <c r="N428" s="117" t="str">
        <f>IF(Simulações!DB428="","",Simulações!DB428)</f>
        <v/>
      </c>
      <c r="O428" s="117">
        <v>1</v>
      </c>
    </row>
    <row r="429" spans="1:15" ht="15.75" hidden="1" customHeight="1" x14ac:dyDescent="0.3">
      <c r="A429" s="127" t="str">
        <f>Simulações!F429</f>
        <v>Rua B das Begonias, 307 [E]</v>
      </c>
      <c r="B429" s="117" t="str">
        <f>Simulações!DL429</f>
        <v>Sim</v>
      </c>
      <c r="C429" s="128">
        <f>Simulações!M429</f>
        <v>100</v>
      </c>
      <c r="D429" s="117" t="str">
        <f>Simulações!I429</f>
        <v>C5</v>
      </c>
      <c r="E429" s="117" t="str">
        <f>Simulações!CJ429</f>
        <v>SX LIGHTING</v>
      </c>
      <c r="F429" s="117" t="str">
        <f>Simulações!CK429</f>
        <v>SX-INEVO030HF</v>
      </c>
      <c r="G429" s="117">
        <f>Simulações!CP429</f>
        <v>31</v>
      </c>
      <c r="H429" s="117" t="str">
        <f>Simulações!CV429</f>
        <v>Curto II</v>
      </c>
      <c r="I429" s="117" t="str">
        <f>IF(Simulações!CW429="","",Simulações!CW429)</f>
        <v/>
      </c>
      <c r="J429" s="117" t="str">
        <f>IF(Simulações!CZ429="","",Simulações!CZ429)</f>
        <v/>
      </c>
      <c r="K429" s="120">
        <f>Simulações!AN429</f>
        <v>2</v>
      </c>
      <c r="L429" s="120">
        <f>Simulações!AU429</f>
        <v>0</v>
      </c>
      <c r="M429" s="117" t="str">
        <f>IF(Simulações!DA429="","",Simulações!DA429)</f>
        <v/>
      </c>
      <c r="N429" s="117" t="str">
        <f>IF(Simulações!DB429="","",Simulações!DB429)</f>
        <v/>
      </c>
      <c r="O429" s="117">
        <v>1</v>
      </c>
    </row>
    <row r="430" spans="1:15" ht="15.75" hidden="1" customHeight="1" x14ac:dyDescent="0.3">
      <c r="A430" s="127" t="str">
        <f>Simulações!F430</f>
        <v>Rua B das Begonias, 307 [E]</v>
      </c>
      <c r="B430" s="117" t="str">
        <f>Simulações!DL430</f>
        <v>Sim</v>
      </c>
      <c r="C430" s="128">
        <f>Simulações!M430</f>
        <v>100</v>
      </c>
      <c r="D430" s="117" t="str">
        <f>Simulações!I430</f>
        <v>C5</v>
      </c>
      <c r="E430" s="117" t="str">
        <f>Simulações!CJ430</f>
        <v>TECNOWATT</v>
      </c>
      <c r="F430" s="117" t="str">
        <f>Simulações!CK430</f>
        <v xml:space="preserve">SIGSAGPTLRRSSNDL_30W_38IBBRS
</v>
      </c>
      <c r="G430" s="117">
        <f>Simulações!CP430</f>
        <v>30</v>
      </c>
      <c r="H430" s="117" t="str">
        <f>Simulações!CV430</f>
        <v>Curto II</v>
      </c>
      <c r="I430" s="117" t="str">
        <f>IF(Simulações!CW430="","",Simulações!CW430)</f>
        <v/>
      </c>
      <c r="J430" s="117" t="str">
        <f>IF(Simulações!CZ430="","",Simulações!CZ430)</f>
        <v/>
      </c>
      <c r="K430" s="120">
        <f>Simulações!AN430</f>
        <v>2</v>
      </c>
      <c r="L430" s="120">
        <f>Simulações!AU430</f>
        <v>0</v>
      </c>
      <c r="M430" s="117" t="str">
        <f>IF(Simulações!DA430="","",Simulações!DA430)</f>
        <v/>
      </c>
      <c r="N430" s="117" t="str">
        <f>IF(Simulações!DB430="","",Simulações!DB430)</f>
        <v/>
      </c>
      <c r="O430" s="117">
        <v>1</v>
      </c>
    </row>
    <row r="431" spans="1:15" ht="15.75" hidden="1" customHeight="1" x14ac:dyDescent="0.3">
      <c r="A431" s="127" t="str">
        <f>Simulações!F431</f>
        <v>Rua T-Oito, 266 [E]</v>
      </c>
      <c r="B431" s="117" t="str">
        <f>Simulações!DL431</f>
        <v>Sim</v>
      </c>
      <c r="C431" s="128">
        <f>Simulações!M431</f>
        <v>100</v>
      </c>
      <c r="D431" s="117" t="str">
        <f>Simulações!I431</f>
        <v>C5</v>
      </c>
      <c r="E431" s="117" t="str">
        <f>Simulações!CJ431</f>
        <v>LEDSTAR</v>
      </c>
      <c r="F431" s="117" t="str">
        <f>Simulações!CK431</f>
        <v xml:space="preserve"> SL VT 9.1 35W</v>
      </c>
      <c r="G431" s="117">
        <f>Simulações!CP431</f>
        <v>35</v>
      </c>
      <c r="H431" s="117" t="str">
        <f>Simulações!CV431</f>
        <v>Médio I</v>
      </c>
      <c r="I431" s="117" t="str">
        <f>IF(Simulações!CW431="","",Simulações!CW431)</f>
        <v/>
      </c>
      <c r="J431" s="117" t="str">
        <f>IF(Simulações!CZ431="","",Simulações!CZ431)</f>
        <v/>
      </c>
      <c r="K431" s="120">
        <f>Simulações!AN431</f>
        <v>2</v>
      </c>
      <c r="L431" s="120">
        <f>Simulações!AU431</f>
        <v>0</v>
      </c>
      <c r="M431" s="117" t="str">
        <f>IF(Simulações!DA431="","",Simulações!DA431)</f>
        <v/>
      </c>
      <c r="N431" s="117" t="str">
        <f>IF(Simulações!DB431="","",Simulações!DB431)</f>
        <v/>
      </c>
      <c r="O431" s="117">
        <v>1</v>
      </c>
    </row>
    <row r="432" spans="1:15" ht="15.75" hidden="1" customHeight="1" x14ac:dyDescent="0.3">
      <c r="A432" s="127" t="str">
        <f>Simulações!F432</f>
        <v>Rua T-Oito, 266 [E]</v>
      </c>
      <c r="B432" s="117" t="str">
        <f>Simulações!DL432</f>
        <v>Sim</v>
      </c>
      <c r="C432" s="128">
        <f>Simulações!M432</f>
        <v>100</v>
      </c>
      <c r="D432" s="117" t="str">
        <f>Simulações!I432</f>
        <v>C5</v>
      </c>
      <c r="E432" s="117" t="str">
        <f>Simulações!CJ432</f>
        <v>SX LIGHTING</v>
      </c>
      <c r="F432" s="117" t="str">
        <f>Simulações!CK432</f>
        <v>SX-INEVO030HF</v>
      </c>
      <c r="G432" s="117">
        <f>Simulações!CP432</f>
        <v>31</v>
      </c>
      <c r="H432" s="117" t="str">
        <f>Simulações!CV432</f>
        <v>Médio I</v>
      </c>
      <c r="I432" s="117" t="str">
        <f>IF(Simulações!CW432="","",Simulações!CW432)</f>
        <v/>
      </c>
      <c r="J432" s="117" t="str">
        <f>IF(Simulações!CZ432="","",Simulações!CZ432)</f>
        <v/>
      </c>
      <c r="K432" s="120">
        <f>Simulações!AN432</f>
        <v>2</v>
      </c>
      <c r="L432" s="120">
        <f>Simulações!AU432</f>
        <v>0</v>
      </c>
      <c r="M432" s="117" t="str">
        <f>IF(Simulações!DA432="","",Simulações!DA432)</f>
        <v/>
      </c>
      <c r="N432" s="117" t="str">
        <f>IF(Simulações!DB432="","",Simulações!DB432)</f>
        <v/>
      </c>
      <c r="O432" s="117">
        <v>1</v>
      </c>
    </row>
    <row r="433" spans="1:15" ht="15.75" hidden="1" customHeight="1" x14ac:dyDescent="0.3">
      <c r="A433" s="127" t="str">
        <f>Simulações!F433</f>
        <v>Rua T-Oito, 266 [E]</v>
      </c>
      <c r="B433" s="117" t="str">
        <f>Simulações!DL433</f>
        <v>Sim</v>
      </c>
      <c r="C433" s="128">
        <f>Simulações!M433</f>
        <v>100</v>
      </c>
      <c r="D433" s="117" t="str">
        <f>Simulações!I433</f>
        <v>C5</v>
      </c>
      <c r="E433" s="117" t="str">
        <f>Simulações!CJ433</f>
        <v>TECNOWATT</v>
      </c>
      <c r="F433" s="117" t="str">
        <f>Simulações!CK433</f>
        <v xml:space="preserve">SIGSAGPTLRRSSNDL_30W_38IBBRS
</v>
      </c>
      <c r="G433" s="117">
        <f>Simulações!CP433</f>
        <v>30</v>
      </c>
      <c r="H433" s="117" t="str">
        <f>Simulações!CV433</f>
        <v>Médio I</v>
      </c>
      <c r="I433" s="117" t="str">
        <f>IF(Simulações!CW433="","",Simulações!CW433)</f>
        <v/>
      </c>
      <c r="J433" s="117" t="str">
        <f>IF(Simulações!CZ433="","",Simulações!CZ433)</f>
        <v/>
      </c>
      <c r="K433" s="120">
        <f>Simulações!AN433</f>
        <v>2</v>
      </c>
      <c r="L433" s="120">
        <f>Simulações!AU433</f>
        <v>0</v>
      </c>
      <c r="M433" s="117" t="str">
        <f>IF(Simulações!DA433="","",Simulações!DA433)</f>
        <v/>
      </c>
      <c r="N433" s="117" t="str">
        <f>IF(Simulações!DB433="","",Simulações!DB433)</f>
        <v/>
      </c>
      <c r="O433" s="117">
        <v>1</v>
      </c>
    </row>
    <row r="434" spans="1:15" ht="15.75" hidden="1" customHeight="1" x14ac:dyDescent="0.3">
      <c r="A434" s="127" t="str">
        <f>Simulações!F434</f>
        <v>Rua Rondonia, 1995</v>
      </c>
      <c r="B434" s="117" t="str">
        <f>Simulações!DL434</f>
        <v>Sim</v>
      </c>
      <c r="C434" s="128">
        <f>Simulações!M434</f>
        <v>150</v>
      </c>
      <c r="D434" s="117" t="str">
        <f>Simulações!I434</f>
        <v>C4</v>
      </c>
      <c r="E434" s="117" t="str">
        <f>Simulações!CJ434</f>
        <v>LEDSTAR</v>
      </c>
      <c r="F434" s="117" t="str">
        <f>Simulações!CK434</f>
        <v xml:space="preserve"> SL VT 9.1 35W</v>
      </c>
      <c r="G434" s="117">
        <f>Simulações!CP434</f>
        <v>35</v>
      </c>
      <c r="H434" s="117" t="str">
        <f>Simulações!CV434</f>
        <v>Médio I</v>
      </c>
      <c r="I434" s="117" t="str">
        <f>IF(Simulações!CW434="","",Simulações!CW434)</f>
        <v/>
      </c>
      <c r="J434" s="117" t="str">
        <f>IF(Simulações!CZ434="","",Simulações!CZ434)</f>
        <v/>
      </c>
      <c r="K434" s="120">
        <f>Simulações!AN434</f>
        <v>2</v>
      </c>
      <c r="L434" s="120">
        <f>Simulações!AU434</f>
        <v>0</v>
      </c>
      <c r="M434" s="117" t="str">
        <f>IF(Simulações!DA434="","",Simulações!DA434)</f>
        <v/>
      </c>
      <c r="N434" s="117" t="str">
        <f>IF(Simulações!DB434="","",Simulações!DB434)</f>
        <v/>
      </c>
      <c r="O434" s="117">
        <v>1</v>
      </c>
    </row>
    <row r="435" spans="1:15" ht="15.75" hidden="1" customHeight="1" x14ac:dyDescent="0.3">
      <c r="A435" s="127" t="str">
        <f>Simulações!F435</f>
        <v>Rua Rondonia, 1995</v>
      </c>
      <c r="B435" s="117" t="str">
        <f>Simulações!DL435</f>
        <v>Sim</v>
      </c>
      <c r="C435" s="128">
        <f>Simulações!M435</f>
        <v>150</v>
      </c>
      <c r="D435" s="117" t="str">
        <f>Simulações!I435</f>
        <v>C4</v>
      </c>
      <c r="E435" s="117" t="str">
        <f>Simulações!CJ435</f>
        <v>SX LIGHTING</v>
      </c>
      <c r="F435" s="117" t="str">
        <f>Simulações!CK435</f>
        <v>SX-INEVO040HF</v>
      </c>
      <c r="G435" s="117">
        <f>Simulações!CP435</f>
        <v>39</v>
      </c>
      <c r="H435" s="117" t="str">
        <f>Simulações!CV435</f>
        <v>Médio I</v>
      </c>
      <c r="I435" s="117" t="str">
        <f>IF(Simulações!CW435="","",Simulações!CW435)</f>
        <v/>
      </c>
      <c r="J435" s="117" t="str">
        <f>IF(Simulações!CZ435="","",Simulações!CZ435)</f>
        <v/>
      </c>
      <c r="K435" s="120">
        <f>Simulações!AN435</f>
        <v>2</v>
      </c>
      <c r="L435" s="120">
        <f>Simulações!AU435</f>
        <v>0</v>
      </c>
      <c r="M435" s="117" t="str">
        <f>IF(Simulações!DA435="","",Simulações!DA435)</f>
        <v/>
      </c>
      <c r="N435" s="117" t="str">
        <f>IF(Simulações!DB435="","",Simulações!DB435)</f>
        <v/>
      </c>
      <c r="O435" s="117">
        <v>1</v>
      </c>
    </row>
    <row r="436" spans="1:15" ht="15.75" hidden="1" customHeight="1" x14ac:dyDescent="0.3">
      <c r="A436" s="127" t="str">
        <f>Simulações!F436</f>
        <v>Rua Rondonia, 1995</v>
      </c>
      <c r="B436" s="117" t="str">
        <f>Simulações!DL436</f>
        <v>Sim</v>
      </c>
      <c r="C436" s="128">
        <f>Simulações!M436</f>
        <v>150</v>
      </c>
      <c r="D436" s="117" t="str">
        <f>Simulações!I436</f>
        <v>C4</v>
      </c>
      <c r="E436" s="117" t="str">
        <f>Simulações!CJ436</f>
        <v>TECNOWATT</v>
      </c>
      <c r="F436" s="117" t="str">
        <f>Simulações!CK436</f>
        <v xml:space="preserve">SIGSAGPTLRRSSNDL_40W_50IBBRS
</v>
      </c>
      <c r="G436" s="117">
        <f>Simulações!CP436</f>
        <v>40</v>
      </c>
      <c r="H436" s="117" t="str">
        <f>Simulações!CV436</f>
        <v>Médio I</v>
      </c>
      <c r="I436" s="117" t="str">
        <f>IF(Simulações!CW436="","",Simulações!CW436)</f>
        <v/>
      </c>
      <c r="J436" s="117" t="str">
        <f>IF(Simulações!CZ436="","",Simulações!CZ436)</f>
        <v/>
      </c>
      <c r="K436" s="120">
        <f>Simulações!AN436</f>
        <v>2</v>
      </c>
      <c r="L436" s="120">
        <f>Simulações!AU436</f>
        <v>0</v>
      </c>
      <c r="M436" s="117" t="str">
        <f>IF(Simulações!DA436="","",Simulações!DA436)</f>
        <v/>
      </c>
      <c r="N436" s="117" t="str">
        <f>IF(Simulações!DB436="","",Simulações!DB436)</f>
        <v/>
      </c>
      <c r="O436" s="117">
        <v>1</v>
      </c>
    </row>
    <row r="437" spans="1:15" ht="15.75" hidden="1" customHeight="1" x14ac:dyDescent="0.3">
      <c r="A437" s="127" t="str">
        <f>Simulações!F437</f>
        <v>Rua Brasilia, 2239</v>
      </c>
      <c r="B437" s="117" t="str">
        <f>Simulações!DL437</f>
        <v>Sim</v>
      </c>
      <c r="C437" s="128">
        <f>Simulações!M437</f>
        <v>150</v>
      </c>
      <c r="D437" s="117" t="str">
        <f>Simulações!I437</f>
        <v>C4</v>
      </c>
      <c r="E437" s="117" t="str">
        <f>Simulações!CJ437</f>
        <v>LEDSTAR</v>
      </c>
      <c r="F437" s="117" t="str">
        <f>Simulações!CK437</f>
        <v xml:space="preserve"> SL VT 9.1 35W</v>
      </c>
      <c r="G437" s="117">
        <f>Simulações!CP437</f>
        <v>35</v>
      </c>
      <c r="H437" s="117" t="str">
        <f>Simulações!CV437</f>
        <v>Curto II</v>
      </c>
      <c r="I437" s="117" t="str">
        <f>IF(Simulações!CW437="","",Simulações!CW437)</f>
        <v/>
      </c>
      <c r="J437" s="117" t="str">
        <f>IF(Simulações!CZ437="","",Simulações!CZ437)</f>
        <v/>
      </c>
      <c r="K437" s="120">
        <f>Simulações!AN437</f>
        <v>2</v>
      </c>
      <c r="L437" s="120">
        <f>Simulações!AU437</f>
        <v>0</v>
      </c>
      <c r="M437" s="117" t="str">
        <f>IF(Simulações!DA437="","",Simulações!DA437)</f>
        <v/>
      </c>
      <c r="N437" s="117" t="str">
        <f>IF(Simulações!DB437="","",Simulações!DB437)</f>
        <v/>
      </c>
      <c r="O437" s="117">
        <v>1</v>
      </c>
    </row>
    <row r="438" spans="1:15" ht="15.75" hidden="1" customHeight="1" x14ac:dyDescent="0.3">
      <c r="A438" s="127" t="str">
        <f>Simulações!F438</f>
        <v>Rua Brasilia, 2239</v>
      </c>
      <c r="B438" s="117" t="str">
        <f>Simulações!DL438</f>
        <v>Sim</v>
      </c>
      <c r="C438" s="128">
        <f>Simulações!M438</f>
        <v>150</v>
      </c>
      <c r="D438" s="117" t="str">
        <f>Simulações!I438</f>
        <v>C4</v>
      </c>
      <c r="E438" s="117" t="str">
        <f>Simulações!CJ438</f>
        <v>SX LIGHTING</v>
      </c>
      <c r="F438" s="117" t="str">
        <f>Simulações!CK438</f>
        <v>SX-INEVO030HF</v>
      </c>
      <c r="G438" s="117">
        <f>Simulações!CP438</f>
        <v>31</v>
      </c>
      <c r="H438" s="117" t="str">
        <f>Simulações!CV438</f>
        <v>Curto II</v>
      </c>
      <c r="I438" s="117" t="str">
        <f>IF(Simulações!CW438="","",Simulações!CW438)</f>
        <v/>
      </c>
      <c r="J438" s="117" t="str">
        <f>IF(Simulações!CZ438="","",Simulações!CZ438)</f>
        <v/>
      </c>
      <c r="K438" s="120">
        <f>Simulações!AN438</f>
        <v>2</v>
      </c>
      <c r="L438" s="120">
        <f>Simulações!AU438</f>
        <v>0</v>
      </c>
      <c r="M438" s="117" t="str">
        <f>IF(Simulações!DA438="","",Simulações!DA438)</f>
        <v/>
      </c>
      <c r="N438" s="117" t="str">
        <f>IF(Simulações!DB438="","",Simulações!DB438)</f>
        <v/>
      </c>
      <c r="O438" s="117">
        <v>1</v>
      </c>
    </row>
    <row r="439" spans="1:15" ht="15.75" hidden="1" customHeight="1" x14ac:dyDescent="0.3">
      <c r="A439" s="127" t="str">
        <f>Simulações!F439</f>
        <v>Rua Brasilia, 2239</v>
      </c>
      <c r="B439" s="117" t="str">
        <f>Simulações!DL439</f>
        <v>Sim</v>
      </c>
      <c r="C439" s="128">
        <f>Simulações!M439</f>
        <v>150</v>
      </c>
      <c r="D439" s="117" t="str">
        <f>Simulações!I439</f>
        <v>C4</v>
      </c>
      <c r="E439" s="117" t="str">
        <f>Simulações!CJ439</f>
        <v>TECNOWATT</v>
      </c>
      <c r="F439" s="117" t="str">
        <f>Simulações!CK439</f>
        <v xml:space="preserve">SIGSAGPTLRRSSNDL_30W_38IBBRS
</v>
      </c>
      <c r="G439" s="117">
        <f>Simulações!CP439</f>
        <v>30</v>
      </c>
      <c r="H439" s="117" t="str">
        <f>Simulações!CV439</f>
        <v>Curto II</v>
      </c>
      <c r="I439" s="117" t="str">
        <f>IF(Simulações!CW439="","",Simulações!CW439)</f>
        <v/>
      </c>
      <c r="J439" s="117" t="str">
        <f>IF(Simulações!CZ439="","",Simulações!CZ439)</f>
        <v/>
      </c>
      <c r="K439" s="120">
        <f>Simulações!AN439</f>
        <v>2</v>
      </c>
      <c r="L439" s="120">
        <f>Simulações!AU439</f>
        <v>0</v>
      </c>
      <c r="M439" s="117" t="str">
        <f>IF(Simulações!DA439="","",Simulações!DA439)</f>
        <v/>
      </c>
      <c r="N439" s="117" t="str">
        <f>IF(Simulações!DB439="","",Simulações!DB439)</f>
        <v/>
      </c>
      <c r="O439" s="117">
        <v>1</v>
      </c>
    </row>
    <row r="440" spans="1:15" ht="15.75" hidden="1" customHeight="1" x14ac:dyDescent="0.3">
      <c r="A440" s="127" t="str">
        <f>Simulações!F440</f>
        <v>Rua Espirito Santo, 2156</v>
      </c>
      <c r="B440" s="117" t="str">
        <f>Simulações!DL440</f>
        <v>Sim</v>
      </c>
      <c r="C440" s="128">
        <f>Simulações!M440</f>
        <v>100</v>
      </c>
      <c r="D440" s="117" t="str">
        <f>Simulações!I440</f>
        <v>C4</v>
      </c>
      <c r="E440" s="117" t="str">
        <f>Simulações!CJ440</f>
        <v>LEDSTAR</v>
      </c>
      <c r="F440" s="117" t="str">
        <f>Simulações!CK440</f>
        <v xml:space="preserve"> SL VT 9.1 28W</v>
      </c>
      <c r="G440" s="117">
        <f>Simulações!CP440</f>
        <v>28</v>
      </c>
      <c r="H440" s="117" t="str">
        <f>Simulações!CV440</f>
        <v>Curto II</v>
      </c>
      <c r="I440" s="117" t="str">
        <f>IF(Simulações!CW440="","",Simulações!CW440)</f>
        <v/>
      </c>
      <c r="J440" s="117" t="str">
        <f>IF(Simulações!CZ440="","",Simulações!CZ440)</f>
        <v/>
      </c>
      <c r="K440" s="120">
        <f>Simulações!AN440</f>
        <v>2</v>
      </c>
      <c r="L440" s="120">
        <f>Simulações!AU440</f>
        <v>0</v>
      </c>
      <c r="M440" s="117" t="str">
        <f>IF(Simulações!DA440="","",Simulações!DA440)</f>
        <v/>
      </c>
      <c r="N440" s="117" t="str">
        <f>IF(Simulações!DB440="","",Simulações!DB440)</f>
        <v/>
      </c>
      <c r="O440" s="117">
        <v>1</v>
      </c>
    </row>
    <row r="441" spans="1:15" ht="15.75" hidden="1" customHeight="1" x14ac:dyDescent="0.3">
      <c r="A441" s="127" t="str">
        <f>Simulações!F441</f>
        <v>Rua Espirito Santo, 2156</v>
      </c>
      <c r="B441" s="117" t="str">
        <f>Simulações!DL441</f>
        <v>Sim</v>
      </c>
      <c r="C441" s="128">
        <f>Simulações!M441</f>
        <v>100</v>
      </c>
      <c r="D441" s="117" t="str">
        <f>Simulações!I441</f>
        <v>C4</v>
      </c>
      <c r="E441" s="117" t="str">
        <f>Simulações!CJ441</f>
        <v>SX LIGHTING</v>
      </c>
      <c r="F441" s="117" t="str">
        <f>Simulações!CK441</f>
        <v>SX-INEVO030HF</v>
      </c>
      <c r="G441" s="117">
        <f>Simulações!CP441</f>
        <v>31</v>
      </c>
      <c r="H441" s="117" t="str">
        <f>Simulações!CV441</f>
        <v>Curto II</v>
      </c>
      <c r="I441" s="117" t="str">
        <f>IF(Simulações!CW441="","",Simulações!CW441)</f>
        <v/>
      </c>
      <c r="J441" s="117" t="str">
        <f>IF(Simulações!CZ441="","",Simulações!CZ441)</f>
        <v/>
      </c>
      <c r="K441" s="120">
        <f>Simulações!AN441</f>
        <v>2</v>
      </c>
      <c r="L441" s="120">
        <f>Simulações!AU441</f>
        <v>0</v>
      </c>
      <c r="M441" s="117" t="str">
        <f>IF(Simulações!DA441="","",Simulações!DA441)</f>
        <v/>
      </c>
      <c r="N441" s="117" t="str">
        <f>IF(Simulações!DB441="","",Simulações!DB441)</f>
        <v/>
      </c>
      <c r="O441" s="117">
        <v>1</v>
      </c>
    </row>
    <row r="442" spans="1:15" ht="15.75" hidden="1" customHeight="1" x14ac:dyDescent="0.3">
      <c r="A442" s="127" t="str">
        <f>Simulações!F442</f>
        <v>Rua Espirito Santo, 2156</v>
      </c>
      <c r="B442" s="117" t="str">
        <f>Simulações!DL442</f>
        <v>Sim</v>
      </c>
      <c r="C442" s="128">
        <f>Simulações!M442</f>
        <v>100</v>
      </c>
      <c r="D442" s="117" t="str">
        <f>Simulações!I442</f>
        <v>C4</v>
      </c>
      <c r="E442" s="117" t="str">
        <f>Simulações!CJ442</f>
        <v>TECNOWATT</v>
      </c>
      <c r="F442" s="117" t="str">
        <f>Simulações!CK442</f>
        <v xml:space="preserve">SIGSAGPTLRRSSNDL_30W_38IBBRS
</v>
      </c>
      <c r="G442" s="117">
        <f>Simulações!CP442</f>
        <v>30</v>
      </c>
      <c r="H442" s="117" t="str">
        <f>Simulações!CV442</f>
        <v>Curto II</v>
      </c>
      <c r="I442" s="117" t="str">
        <f>IF(Simulações!CW442="","",Simulações!CW442)</f>
        <v/>
      </c>
      <c r="J442" s="117" t="str">
        <f>IF(Simulações!CZ442="","",Simulações!CZ442)</f>
        <v/>
      </c>
      <c r="K442" s="120">
        <f>Simulações!AN442</f>
        <v>2</v>
      </c>
      <c r="L442" s="120">
        <f>Simulações!AU442</f>
        <v>0</v>
      </c>
      <c r="M442" s="117" t="str">
        <f>IF(Simulações!DA442="","",Simulações!DA442)</f>
        <v/>
      </c>
      <c r="N442" s="117" t="str">
        <f>IF(Simulações!DB442="","",Simulações!DB442)</f>
        <v/>
      </c>
      <c r="O442" s="117">
        <v>1</v>
      </c>
    </row>
    <row r="443" spans="1:15" ht="15.75" hidden="1" customHeight="1" x14ac:dyDescent="0.3">
      <c r="A443" s="127" t="str">
        <f>Simulações!F443</f>
        <v>Avenida Manaus, 486</v>
      </c>
      <c r="B443" s="117" t="str">
        <f>Simulações!DL443</f>
        <v>Sim</v>
      </c>
      <c r="C443" s="128">
        <f>Simulações!M443</f>
        <v>100</v>
      </c>
      <c r="D443" s="117" t="str">
        <f>Simulações!I443</f>
        <v>C2</v>
      </c>
      <c r="E443" s="117" t="str">
        <f>Simulações!CJ443</f>
        <v>LEDSTAR</v>
      </c>
      <c r="F443" s="117" t="str">
        <f>Simulações!CK443</f>
        <v xml:space="preserve"> SL VT 9.1 85W</v>
      </c>
      <c r="G443" s="117">
        <f>Simulações!CP443</f>
        <v>85</v>
      </c>
      <c r="H443" s="117" t="str">
        <f>Simulações!CV443</f>
        <v>Curto II</v>
      </c>
      <c r="I443" s="117" t="str">
        <f>IF(Simulações!CW443="","",Simulações!CW443)</f>
        <v/>
      </c>
      <c r="J443" s="117" t="str">
        <f>IF(Simulações!CZ443="","",Simulações!CZ443)</f>
        <v/>
      </c>
      <c r="K443" s="120">
        <f>Simulações!AN443</f>
        <v>4</v>
      </c>
      <c r="L443" s="120">
        <f>Simulações!AU443</f>
        <v>0</v>
      </c>
      <c r="M443" s="117" t="str">
        <f>IF(Simulações!DA443="","",Simulações!DA443)</f>
        <v/>
      </c>
      <c r="N443" s="117" t="str">
        <f>IF(Simulações!DB443="","",Simulações!DB443)</f>
        <v/>
      </c>
      <c r="O443" s="117">
        <v>1</v>
      </c>
    </row>
    <row r="444" spans="1:15" ht="15.75" hidden="1" customHeight="1" x14ac:dyDescent="0.3">
      <c r="A444" s="127" t="str">
        <f>Simulações!F444</f>
        <v>Avenida Manaus, 486</v>
      </c>
      <c r="B444" s="117" t="str">
        <f>Simulações!DL444</f>
        <v>Sim</v>
      </c>
      <c r="C444" s="128">
        <f>Simulações!M444</f>
        <v>100</v>
      </c>
      <c r="D444" s="117" t="str">
        <f>Simulações!I444</f>
        <v>C2</v>
      </c>
      <c r="E444" s="117" t="str">
        <f>Simulações!CJ444</f>
        <v>SX LIGHTING</v>
      </c>
      <c r="F444" s="117" t="str">
        <f>Simulações!CK444</f>
        <v>SX-INLPP080HF</v>
      </c>
      <c r="G444" s="117">
        <f>Simulações!CP444</f>
        <v>79</v>
      </c>
      <c r="H444" s="117" t="str">
        <f>Simulações!CV444</f>
        <v>Curto II</v>
      </c>
      <c r="I444" s="117" t="str">
        <f>IF(Simulações!CW444="","",Simulações!CW444)</f>
        <v/>
      </c>
      <c r="J444" s="117" t="str">
        <f>IF(Simulações!CZ444="","",Simulações!CZ444)</f>
        <v/>
      </c>
      <c r="K444" s="120">
        <f>Simulações!AN444</f>
        <v>4</v>
      </c>
      <c r="L444" s="120">
        <f>Simulações!AU444</f>
        <v>0</v>
      </c>
      <c r="M444" s="117" t="str">
        <f>IF(Simulações!DA444="","",Simulações!DA444)</f>
        <v/>
      </c>
      <c r="N444" s="117" t="str">
        <f>IF(Simulações!DB444="","",Simulações!DB444)</f>
        <v/>
      </c>
      <c r="O444" s="117">
        <v>1</v>
      </c>
    </row>
    <row r="445" spans="1:15" ht="15.75" hidden="1" customHeight="1" x14ac:dyDescent="0.3">
      <c r="A445" s="127" t="str">
        <f>Simulações!F445</f>
        <v>Avenida Manaus, 486</v>
      </c>
      <c r="B445" s="117" t="str">
        <f>Simulações!DL445</f>
        <v>Sim</v>
      </c>
      <c r="C445" s="128">
        <f>Simulações!M445</f>
        <v>100</v>
      </c>
      <c r="D445" s="117" t="str">
        <f>Simulações!I445</f>
        <v>C2</v>
      </c>
      <c r="E445" s="117" t="str">
        <f>Simulações!CJ445</f>
        <v>TECNOWATT</v>
      </c>
      <c r="F445" s="117" t="str">
        <f>Simulações!CK445</f>
        <v xml:space="preserve">SIGMAGPTLRRSMNDL_80W_56IBBR
</v>
      </c>
      <c r="G445" s="117">
        <f>Simulações!CP445</f>
        <v>80</v>
      </c>
      <c r="H445" s="117" t="str">
        <f>Simulações!CV445</f>
        <v>Curto II</v>
      </c>
      <c r="I445" s="117" t="str">
        <f>IF(Simulações!CW445="","",Simulações!CW445)</f>
        <v/>
      </c>
      <c r="J445" s="117" t="str">
        <f>IF(Simulações!CZ445="","",Simulações!CZ445)</f>
        <v/>
      </c>
      <c r="K445" s="120">
        <f>Simulações!AN445</f>
        <v>4</v>
      </c>
      <c r="L445" s="120">
        <f>Simulações!AU445</f>
        <v>0</v>
      </c>
      <c r="M445" s="117" t="str">
        <f>IF(Simulações!DA445="","",Simulações!DA445)</f>
        <v/>
      </c>
      <c r="N445" s="117" t="str">
        <f>IF(Simulações!DB445="","",Simulações!DB445)</f>
        <v/>
      </c>
      <c r="O445" s="117">
        <v>1</v>
      </c>
    </row>
    <row r="446" spans="1:15" ht="15.75" hidden="1" customHeight="1" x14ac:dyDescent="0.3">
      <c r="A446" s="127" t="str">
        <f>Simulações!F446</f>
        <v>Rua Brasilia, 2239</v>
      </c>
      <c r="B446" s="117" t="str">
        <f>Simulações!DL446</f>
        <v>Sim</v>
      </c>
      <c r="C446" s="128">
        <f>Simulações!M446</f>
        <v>150</v>
      </c>
      <c r="D446" s="117" t="str">
        <f>Simulações!I446</f>
        <v>C4</v>
      </c>
      <c r="E446" s="117" t="str">
        <f>Simulações!CJ446</f>
        <v>LEDSTAR</v>
      </c>
      <c r="F446" s="117" t="str">
        <f>Simulações!CK446</f>
        <v xml:space="preserve"> SL VT 9.1 35W</v>
      </c>
      <c r="G446" s="117">
        <f>Simulações!CP446</f>
        <v>35</v>
      </c>
      <c r="H446" s="117" t="str">
        <f>Simulações!CV446</f>
        <v>Curto II</v>
      </c>
      <c r="I446" s="117" t="str">
        <f>IF(Simulações!CW446="","",Simulações!CW446)</f>
        <v/>
      </c>
      <c r="J446" s="117" t="str">
        <f>IF(Simulações!CZ446="","",Simulações!CZ446)</f>
        <v/>
      </c>
      <c r="K446" s="120">
        <f>Simulações!AN446</f>
        <v>2</v>
      </c>
      <c r="L446" s="120">
        <f>Simulações!AU446</f>
        <v>0</v>
      </c>
      <c r="M446" s="117" t="str">
        <f>IF(Simulações!DA446="","",Simulações!DA446)</f>
        <v/>
      </c>
      <c r="N446" s="117" t="str">
        <f>IF(Simulações!DB446="","",Simulações!DB446)</f>
        <v/>
      </c>
      <c r="O446" s="117">
        <v>1</v>
      </c>
    </row>
    <row r="447" spans="1:15" ht="15.75" hidden="1" customHeight="1" x14ac:dyDescent="0.3">
      <c r="A447" s="127" t="str">
        <f>Simulações!F447</f>
        <v>Rua Brasilia, 2239</v>
      </c>
      <c r="B447" s="117" t="str">
        <f>Simulações!DL447</f>
        <v>Sim</v>
      </c>
      <c r="C447" s="128">
        <f>Simulações!M447</f>
        <v>150</v>
      </c>
      <c r="D447" s="117" t="str">
        <f>Simulações!I447</f>
        <v>C4</v>
      </c>
      <c r="E447" s="117" t="str">
        <f>Simulações!CJ447</f>
        <v>SX LIGHTING</v>
      </c>
      <c r="F447" s="117" t="str">
        <f>Simulações!CK447</f>
        <v>SX-INEVO040HF</v>
      </c>
      <c r="G447" s="117">
        <f>Simulações!CP447</f>
        <v>39</v>
      </c>
      <c r="H447" s="117" t="str">
        <f>Simulações!CV447</f>
        <v>Curto II</v>
      </c>
      <c r="I447" s="117" t="str">
        <f>IF(Simulações!CW447="","",Simulações!CW447)</f>
        <v/>
      </c>
      <c r="J447" s="117" t="str">
        <f>IF(Simulações!CZ447="","",Simulações!CZ447)</f>
        <v/>
      </c>
      <c r="K447" s="120">
        <f>Simulações!AN447</f>
        <v>2</v>
      </c>
      <c r="L447" s="120">
        <f>Simulações!AU447</f>
        <v>0</v>
      </c>
      <c r="M447" s="117" t="str">
        <f>IF(Simulações!DA447="","",Simulações!DA447)</f>
        <v/>
      </c>
      <c r="N447" s="117" t="str">
        <f>IF(Simulações!DB447="","",Simulações!DB447)</f>
        <v/>
      </c>
      <c r="O447" s="117">
        <v>1</v>
      </c>
    </row>
    <row r="448" spans="1:15" ht="15.75" hidden="1" customHeight="1" x14ac:dyDescent="0.3">
      <c r="A448" s="127" t="str">
        <f>Simulações!F448</f>
        <v>Rua Brasilia, 2239</v>
      </c>
      <c r="B448" s="117" t="str">
        <f>Simulações!DL448</f>
        <v>Sim</v>
      </c>
      <c r="C448" s="128">
        <f>Simulações!M448</f>
        <v>150</v>
      </c>
      <c r="D448" s="117" t="str">
        <f>Simulações!I448</f>
        <v>C4</v>
      </c>
      <c r="E448" s="117" t="str">
        <f>Simulações!CJ448</f>
        <v>TECNOWATT</v>
      </c>
      <c r="F448" s="117" t="str">
        <f>Simulações!CK448</f>
        <v xml:space="preserve">SIGSAGPTLRRSSNDL_40W_50IBBRS
</v>
      </c>
      <c r="G448" s="117">
        <f>Simulações!CP448</f>
        <v>40</v>
      </c>
      <c r="H448" s="117" t="str">
        <f>Simulações!CV448</f>
        <v>Curto II</v>
      </c>
      <c r="I448" s="117" t="str">
        <f>IF(Simulações!CW448="","",Simulações!CW448)</f>
        <v/>
      </c>
      <c r="J448" s="117" t="str">
        <f>IF(Simulações!CZ448="","",Simulações!CZ448)</f>
        <v/>
      </c>
      <c r="K448" s="120">
        <f>Simulações!AN448</f>
        <v>2</v>
      </c>
      <c r="L448" s="120">
        <f>Simulações!AU448</f>
        <v>0</v>
      </c>
      <c r="M448" s="117" t="str">
        <f>IF(Simulações!DA448="","",Simulações!DA448)</f>
        <v/>
      </c>
      <c r="N448" s="117" t="str">
        <f>IF(Simulações!DB448="","",Simulações!DB448)</f>
        <v/>
      </c>
      <c r="O448" s="117">
        <v>1</v>
      </c>
    </row>
    <row r="449" spans="1:15" ht="15.75" hidden="1" customHeight="1" x14ac:dyDescent="0.3">
      <c r="A449" s="127" t="str">
        <f>Simulações!F449</f>
        <v>Rua Guanabara, 69</v>
      </c>
      <c r="B449" s="117" t="str">
        <f>Simulações!DL449</f>
        <v>Sim</v>
      </c>
      <c r="C449" s="128">
        <f>Simulações!M449</f>
        <v>150</v>
      </c>
      <c r="D449" s="117" t="str">
        <f>Simulações!I449</f>
        <v>C2</v>
      </c>
      <c r="E449" s="117" t="str">
        <f>Simulações!CJ449</f>
        <v>LEDSTAR</v>
      </c>
      <c r="F449" s="117" t="str">
        <f>Simulações!CK449</f>
        <v xml:space="preserve"> SL VT 9.1 100W</v>
      </c>
      <c r="G449" s="117">
        <f>Simulações!CP449</f>
        <v>100</v>
      </c>
      <c r="H449" s="117" t="str">
        <f>Simulações!CV449</f>
        <v>Curto II</v>
      </c>
      <c r="I449" s="117" t="str">
        <f>IF(Simulações!CW449="","",Simulações!CW449)</f>
        <v>Longo II</v>
      </c>
      <c r="J449" s="117" t="str">
        <f>IF(Simulações!CZ449="","",Simulações!CZ449)</f>
        <v/>
      </c>
      <c r="K449" s="120">
        <f>Simulações!AN449</f>
        <v>0</v>
      </c>
      <c r="L449" s="120">
        <f>Simulações!AU449</f>
        <v>0</v>
      </c>
      <c r="M449" s="117" t="str">
        <f>IF(Simulações!DA449="","",Simulações!DA449)</f>
        <v/>
      </c>
      <c r="N449" s="117" t="str">
        <f>IF(Simulações!DB449="","",Simulações!DB449)</f>
        <v/>
      </c>
      <c r="O449" s="117">
        <v>1</v>
      </c>
    </row>
    <row r="450" spans="1:15" ht="15.75" hidden="1" customHeight="1" x14ac:dyDescent="0.3">
      <c r="A450" s="127" t="str">
        <f>Simulações!F450</f>
        <v>Rua Guanabara, 69</v>
      </c>
      <c r="B450" s="117" t="str">
        <f>Simulações!DL450</f>
        <v>Sim</v>
      </c>
      <c r="C450" s="128">
        <f>Simulações!M450</f>
        <v>150</v>
      </c>
      <c r="D450" s="117" t="str">
        <f>Simulações!I450</f>
        <v>C2</v>
      </c>
      <c r="E450" s="117" t="str">
        <f>Simulações!CJ450</f>
        <v>SX LIGHTING</v>
      </c>
      <c r="F450" s="117" t="str">
        <f>Simulações!CK450</f>
        <v>SX-INLPP090HF</v>
      </c>
      <c r="G450" s="117">
        <f>Simulações!CP450</f>
        <v>90</v>
      </c>
      <c r="H450" s="117" t="str">
        <f>Simulações!CV450</f>
        <v>Curto II</v>
      </c>
      <c r="I450" s="117" t="str">
        <f>IF(Simulações!CW450="","",Simulações!CW450)</f>
        <v/>
      </c>
      <c r="J450" s="117" t="str">
        <f>IF(Simulações!CZ450="","",Simulações!CZ450)</f>
        <v/>
      </c>
      <c r="K450" s="120">
        <f>Simulações!AN450</f>
        <v>0</v>
      </c>
      <c r="L450" s="120">
        <f>Simulações!AU450</f>
        <v>0</v>
      </c>
      <c r="M450" s="117" t="str">
        <f>IF(Simulações!DA450="","",Simulações!DA450)</f>
        <v/>
      </c>
      <c r="N450" s="117" t="str">
        <f>IF(Simulações!DB450="","",Simulações!DB450)</f>
        <v/>
      </c>
      <c r="O450" s="117">
        <v>1</v>
      </c>
    </row>
    <row r="451" spans="1:15" ht="15.75" hidden="1" customHeight="1" x14ac:dyDescent="0.3">
      <c r="A451" s="127" t="str">
        <f>Simulações!F451</f>
        <v>Rua Guanabara, 69</v>
      </c>
      <c r="B451" s="117" t="str">
        <f>Simulações!DL451</f>
        <v>Sim</v>
      </c>
      <c r="C451" s="128">
        <f>Simulações!M451</f>
        <v>150</v>
      </c>
      <c r="D451" s="117" t="str">
        <f>Simulações!I451</f>
        <v>C2</v>
      </c>
      <c r="E451" s="117" t="str">
        <f>Simulações!CJ451</f>
        <v>TECNOWATT</v>
      </c>
      <c r="F451" s="117" t="str">
        <f>Simulações!CK451</f>
        <v xml:space="preserve">SIGSAGPTLRRSSNDL100W125IBBRS
</v>
      </c>
      <c r="G451" s="117">
        <f>Simulações!CP451</f>
        <v>100</v>
      </c>
      <c r="H451" s="117" t="str">
        <f>Simulações!CV451</f>
        <v>Curto II</v>
      </c>
      <c r="I451" s="117" t="str">
        <f>IF(Simulações!CW451="","",Simulações!CW451)</f>
        <v/>
      </c>
      <c r="J451" s="117" t="str">
        <f>IF(Simulações!CZ451="","",Simulações!CZ451)</f>
        <v/>
      </c>
      <c r="K451" s="120">
        <f>Simulações!AN451</f>
        <v>0</v>
      </c>
      <c r="L451" s="120">
        <f>Simulações!AU451</f>
        <v>0</v>
      </c>
      <c r="M451" s="117" t="str">
        <f>IF(Simulações!DA451="","",Simulações!DA451)</f>
        <v/>
      </c>
      <c r="N451" s="117" t="str">
        <f>IF(Simulações!DB451="","",Simulações!DB451)</f>
        <v/>
      </c>
      <c r="O451" s="117">
        <v>1</v>
      </c>
    </row>
    <row r="452" spans="1:15" ht="15.75" hidden="1" customHeight="1" x14ac:dyDescent="0.3">
      <c r="A452" s="127" t="str">
        <f>Simulações!F452</f>
        <v>Rua Picada Cafe, 2671</v>
      </c>
      <c r="B452" s="117" t="str">
        <f>Simulações!DL452</f>
        <v>Sim</v>
      </c>
      <c r="C452" s="128">
        <f>Simulações!M452</f>
        <v>100</v>
      </c>
      <c r="D452" s="117" t="str">
        <f>Simulações!I452</f>
        <v>C4</v>
      </c>
      <c r="E452" s="117" t="str">
        <f>Simulações!CJ452</f>
        <v>LEDSTAR</v>
      </c>
      <c r="F452" s="117" t="str">
        <f>Simulações!CK452</f>
        <v xml:space="preserve"> SL VT 9.1 52W</v>
      </c>
      <c r="G452" s="117">
        <f>Simulações!CP452</f>
        <v>52</v>
      </c>
      <c r="H452" s="117" t="str">
        <f>Simulações!CV452</f>
        <v>Curto II</v>
      </c>
      <c r="I452" s="117" t="str">
        <f>IF(Simulações!CW452="","",Simulações!CW452)</f>
        <v/>
      </c>
      <c r="J452" s="117" t="str">
        <f>IF(Simulações!CZ452="","",Simulações!CZ452)</f>
        <v/>
      </c>
      <c r="K452" s="120">
        <f>Simulações!AN452</f>
        <v>2</v>
      </c>
      <c r="L452" s="120">
        <f>Simulações!AU452</f>
        <v>0</v>
      </c>
      <c r="M452" s="117" t="str">
        <f>IF(Simulações!DA452="","",Simulações!DA452)</f>
        <v/>
      </c>
      <c r="N452" s="117" t="str">
        <f>IF(Simulações!DB452="","",Simulações!DB452)</f>
        <v/>
      </c>
      <c r="O452" s="117">
        <v>1</v>
      </c>
    </row>
    <row r="453" spans="1:15" ht="15.75" hidden="1" customHeight="1" x14ac:dyDescent="0.3">
      <c r="A453" s="127" t="str">
        <f>Simulações!F453</f>
        <v>Rua Picada Cafe, 2671</v>
      </c>
      <c r="B453" s="117" t="str">
        <f>Simulações!DL453</f>
        <v>Sim</v>
      </c>
      <c r="C453" s="128">
        <f>Simulações!M453</f>
        <v>100</v>
      </c>
      <c r="D453" s="117" t="str">
        <f>Simulações!I453</f>
        <v>C4</v>
      </c>
      <c r="E453" s="117" t="str">
        <f>Simulações!CJ453</f>
        <v>SX LIGHTING</v>
      </c>
      <c r="F453" s="117" t="str">
        <f>Simulações!CK453</f>
        <v>SX-INEVO050HF</v>
      </c>
      <c r="G453" s="117">
        <f>Simulações!CP453</f>
        <v>50</v>
      </c>
      <c r="H453" s="117" t="str">
        <f>Simulações!CV453</f>
        <v>Curto II</v>
      </c>
      <c r="I453" s="117" t="str">
        <f>IF(Simulações!CW453="","",Simulações!CW453)</f>
        <v/>
      </c>
      <c r="J453" s="117" t="str">
        <f>IF(Simulações!CZ453="","",Simulações!CZ453)</f>
        <v/>
      </c>
      <c r="K453" s="120">
        <f>Simulações!AN453</f>
        <v>2</v>
      </c>
      <c r="L453" s="120">
        <f>Simulações!AU453</f>
        <v>0</v>
      </c>
      <c r="M453" s="117" t="str">
        <f>IF(Simulações!DA453="","",Simulações!DA453)</f>
        <v/>
      </c>
      <c r="N453" s="117" t="str">
        <f>IF(Simulações!DB453="","",Simulações!DB453)</f>
        <v/>
      </c>
      <c r="O453" s="117">
        <v>1</v>
      </c>
    </row>
    <row r="454" spans="1:15" ht="15.75" hidden="1" customHeight="1" x14ac:dyDescent="0.3">
      <c r="A454" s="127" t="str">
        <f>Simulações!F454</f>
        <v>Rua Picada Cafe, 2671</v>
      </c>
      <c r="B454" s="117" t="str">
        <f>Simulações!DL454</f>
        <v>Sim</v>
      </c>
      <c r="C454" s="128">
        <f>Simulações!M454</f>
        <v>100</v>
      </c>
      <c r="D454" s="117" t="str">
        <f>Simulações!I454</f>
        <v>C4</v>
      </c>
      <c r="E454" s="117" t="str">
        <f>Simulações!CJ454</f>
        <v>TECNOWATT</v>
      </c>
      <c r="F454" s="117" t="str">
        <f>Simulações!CK454</f>
        <v xml:space="preserve">SIGSAGPTLRRSSNDL100W125IBBRS
</v>
      </c>
      <c r="G454" s="117">
        <f>Simulações!CP454</f>
        <v>100</v>
      </c>
      <c r="H454" s="117" t="str">
        <f>Simulações!CV454</f>
        <v>Curto II</v>
      </c>
      <c r="I454" s="117" t="str">
        <f>IF(Simulações!CW454="","",Simulações!CW454)</f>
        <v/>
      </c>
      <c r="J454" s="117" t="str">
        <f>IF(Simulações!CZ454="","",Simulações!CZ454)</f>
        <v/>
      </c>
      <c r="K454" s="120">
        <f>Simulações!AN454</f>
        <v>2</v>
      </c>
      <c r="L454" s="120">
        <f>Simulações!AU454</f>
        <v>0</v>
      </c>
      <c r="M454" s="117" t="str">
        <f>IF(Simulações!DA454="","",Simulações!DA454)</f>
        <v/>
      </c>
      <c r="N454" s="117" t="str">
        <f>IF(Simulações!DB454="","",Simulações!DB454)</f>
        <v/>
      </c>
      <c r="O454" s="117">
        <v>1</v>
      </c>
    </row>
    <row r="455" spans="1:15" ht="15.75" hidden="1" customHeight="1" x14ac:dyDescent="0.3">
      <c r="A455" s="127" t="str">
        <f>Simulações!F455</f>
        <v>Rua Picada Cafe, 565</v>
      </c>
      <c r="B455" s="117" t="str">
        <f>Simulações!DL455</f>
        <v>Sim</v>
      </c>
      <c r="C455" s="128">
        <f>Simulações!M455</f>
        <v>150</v>
      </c>
      <c r="D455" s="117" t="str">
        <f>Simulações!I455</f>
        <v>C4</v>
      </c>
      <c r="E455" s="117" t="str">
        <f>Simulações!CJ455</f>
        <v>LEDSTAR</v>
      </c>
      <c r="F455" s="117" t="str">
        <f>Simulações!CK455</f>
        <v xml:space="preserve"> SL VT 9.1 52W</v>
      </c>
      <c r="G455" s="117">
        <f>Simulações!CP455</f>
        <v>52</v>
      </c>
      <c r="H455" s="117" t="str">
        <f>Simulações!CV455</f>
        <v>Curto II</v>
      </c>
      <c r="I455" s="117" t="str">
        <f>IF(Simulações!CW455="","",Simulações!CW455)</f>
        <v/>
      </c>
      <c r="J455" s="117" t="str">
        <f>IF(Simulações!CZ455="","",Simulações!CZ455)</f>
        <v/>
      </c>
      <c r="K455" s="120">
        <f>Simulações!AN455</f>
        <v>2</v>
      </c>
      <c r="L455" s="120">
        <f>Simulações!AU455</f>
        <v>0</v>
      </c>
      <c r="M455" s="117" t="str">
        <f>IF(Simulações!DA455="","",Simulações!DA455)</f>
        <v/>
      </c>
      <c r="N455" s="117" t="str">
        <f>IF(Simulações!DB455="","",Simulações!DB455)</f>
        <v/>
      </c>
      <c r="O455" s="117">
        <v>1</v>
      </c>
    </row>
    <row r="456" spans="1:15" ht="15.75" hidden="1" customHeight="1" x14ac:dyDescent="0.3">
      <c r="A456" s="127" t="str">
        <f>Simulações!F456</f>
        <v>Rua Picada Cafe, 565</v>
      </c>
      <c r="B456" s="117" t="str">
        <f>Simulações!DL456</f>
        <v>Sim</v>
      </c>
      <c r="C456" s="128">
        <f>Simulações!M456</f>
        <v>150</v>
      </c>
      <c r="D456" s="117" t="str">
        <f>Simulações!I456</f>
        <v>C4</v>
      </c>
      <c r="E456" s="117" t="str">
        <f>Simulações!CJ456</f>
        <v>SX LIGHTING</v>
      </c>
      <c r="F456" s="117" t="str">
        <f>Simulações!CK456</f>
        <v>SX-INEVO050HF</v>
      </c>
      <c r="G456" s="117">
        <f>Simulações!CP456</f>
        <v>50</v>
      </c>
      <c r="H456" s="117" t="str">
        <f>Simulações!CV456</f>
        <v>Curto II</v>
      </c>
      <c r="I456" s="117" t="str">
        <f>IF(Simulações!CW456="","",Simulações!CW456)</f>
        <v/>
      </c>
      <c r="J456" s="117" t="str">
        <f>IF(Simulações!CZ456="","",Simulações!CZ456)</f>
        <v/>
      </c>
      <c r="K456" s="120">
        <f>Simulações!AN456</f>
        <v>2</v>
      </c>
      <c r="L456" s="120">
        <f>Simulações!AU456</f>
        <v>0</v>
      </c>
      <c r="M456" s="117" t="str">
        <f>IF(Simulações!DA456="","",Simulações!DA456)</f>
        <v/>
      </c>
      <c r="N456" s="117" t="str">
        <f>IF(Simulações!DB456="","",Simulações!DB456)</f>
        <v/>
      </c>
      <c r="O456" s="117">
        <v>1</v>
      </c>
    </row>
    <row r="457" spans="1:15" ht="15.75" hidden="1" customHeight="1" x14ac:dyDescent="0.3">
      <c r="A457" s="127" t="str">
        <f>Simulações!F457</f>
        <v>Rua Picada Cafe, 565</v>
      </c>
      <c r="B457" s="117" t="str">
        <f>Simulações!DL457</f>
        <v>Sim</v>
      </c>
      <c r="C457" s="128">
        <f>Simulações!M457</f>
        <v>150</v>
      </c>
      <c r="D457" s="117" t="str">
        <f>Simulações!I457</f>
        <v>C4</v>
      </c>
      <c r="E457" s="117" t="str">
        <f>Simulações!CJ457</f>
        <v>TECNOWATT</v>
      </c>
      <c r="F457" s="117" t="str">
        <f>Simulações!CK457</f>
        <v xml:space="preserve">SIGSAGPTLRRSSNDL100W125IBBRS
</v>
      </c>
      <c r="G457" s="117">
        <f>Simulações!CP457</f>
        <v>100</v>
      </c>
      <c r="H457" s="117" t="str">
        <f>Simulações!CV457</f>
        <v>Curto II</v>
      </c>
      <c r="I457" s="117" t="str">
        <f>IF(Simulações!CW457="","",Simulações!CW457)</f>
        <v/>
      </c>
      <c r="J457" s="117" t="str">
        <f>IF(Simulações!CZ457="","",Simulações!CZ457)</f>
        <v/>
      </c>
      <c r="K457" s="120">
        <f>Simulações!AN457</f>
        <v>2</v>
      </c>
      <c r="L457" s="120">
        <f>Simulações!AU457</f>
        <v>0</v>
      </c>
      <c r="M457" s="117" t="str">
        <f>IF(Simulações!DA457="","",Simulações!DA457)</f>
        <v/>
      </c>
      <c r="N457" s="117" t="str">
        <f>IF(Simulações!DB457="","",Simulações!DB457)</f>
        <v/>
      </c>
      <c r="O457" s="117">
        <v>1</v>
      </c>
    </row>
    <row r="458" spans="1:15" ht="15.75" hidden="1" customHeight="1" x14ac:dyDescent="0.3">
      <c r="A458" s="127" t="str">
        <f>Simulações!F458</f>
        <v>Rua Arroio do Meio, 668</v>
      </c>
      <c r="B458" s="117" t="str">
        <f>Simulações!DL458</f>
        <v>Sim</v>
      </c>
      <c r="C458" s="128">
        <f>Simulações!M458</f>
        <v>100</v>
      </c>
      <c r="D458" s="117" t="str">
        <f>Simulações!I458</f>
        <v>C5</v>
      </c>
      <c r="E458" s="117" t="str">
        <f>Simulações!CJ458</f>
        <v>LEDSTAR</v>
      </c>
      <c r="F458" s="117" t="str">
        <f>Simulações!CK458</f>
        <v xml:space="preserve"> SL VT 9.1 35W</v>
      </c>
      <c r="G458" s="117">
        <f>Simulações!CP458</f>
        <v>35</v>
      </c>
      <c r="H458" s="117" t="str">
        <f>Simulações!CV458</f>
        <v>Curto II</v>
      </c>
      <c r="I458" s="117" t="str">
        <f>IF(Simulações!CW458="","",Simulações!CW458)</f>
        <v/>
      </c>
      <c r="J458" s="117" t="str">
        <f>IF(Simulações!CZ458="","",Simulações!CZ458)</f>
        <v/>
      </c>
      <c r="K458" s="120">
        <f>Simulações!AN458</f>
        <v>2</v>
      </c>
      <c r="L458" s="120">
        <f>Simulações!AU458</f>
        <v>0</v>
      </c>
      <c r="M458" s="117" t="str">
        <f>IF(Simulações!DA458="","",Simulações!DA458)</f>
        <v/>
      </c>
      <c r="N458" s="117" t="str">
        <f>IF(Simulações!DB458="","",Simulações!DB458)</f>
        <v/>
      </c>
      <c r="O458" s="117">
        <v>1</v>
      </c>
    </row>
    <row r="459" spans="1:15" ht="15.75" hidden="1" customHeight="1" x14ac:dyDescent="0.3">
      <c r="A459" s="127" t="str">
        <f>Simulações!F459</f>
        <v>Rua Arroio do Meio, 668</v>
      </c>
      <c r="B459" s="117" t="str">
        <f>Simulações!DL459</f>
        <v>Sim</v>
      </c>
      <c r="C459" s="128">
        <f>Simulações!M459</f>
        <v>100</v>
      </c>
      <c r="D459" s="117" t="str">
        <f>Simulações!I459</f>
        <v>C5</v>
      </c>
      <c r="E459" s="117" t="str">
        <f>Simulações!CJ459</f>
        <v>SX LIGHTING</v>
      </c>
      <c r="F459" s="117" t="str">
        <f>Simulações!CK459</f>
        <v>SX-INEVO040HF</v>
      </c>
      <c r="G459" s="117">
        <f>Simulações!CP459</f>
        <v>39</v>
      </c>
      <c r="H459" s="117" t="str">
        <f>Simulações!CV459</f>
        <v>Curto II</v>
      </c>
      <c r="I459" s="117" t="str">
        <f>IF(Simulações!CW459="","",Simulações!CW459)</f>
        <v/>
      </c>
      <c r="J459" s="117" t="str">
        <f>IF(Simulações!CZ459="","",Simulações!CZ459)</f>
        <v/>
      </c>
      <c r="K459" s="120">
        <f>Simulações!AN459</f>
        <v>2</v>
      </c>
      <c r="L459" s="120">
        <f>Simulações!AU459</f>
        <v>0</v>
      </c>
      <c r="M459" s="117" t="str">
        <f>IF(Simulações!DA459="","",Simulações!DA459)</f>
        <v/>
      </c>
      <c r="N459" s="117" t="str">
        <f>IF(Simulações!DB459="","",Simulações!DB459)</f>
        <v/>
      </c>
      <c r="O459" s="117">
        <v>1</v>
      </c>
    </row>
    <row r="460" spans="1:15" ht="15.75" hidden="1" customHeight="1" x14ac:dyDescent="0.3">
      <c r="A460" s="127" t="str">
        <f>Simulações!F460</f>
        <v>Rua Arroio do Meio, 668</v>
      </c>
      <c r="B460" s="117" t="str">
        <f>Simulações!DL460</f>
        <v>Sim</v>
      </c>
      <c r="C460" s="128">
        <f>Simulações!M460</f>
        <v>100</v>
      </c>
      <c r="D460" s="117" t="str">
        <f>Simulações!I460</f>
        <v>C5</v>
      </c>
      <c r="E460" s="117" t="str">
        <f>Simulações!CJ460</f>
        <v>TECNOWATT</v>
      </c>
      <c r="F460" s="117" t="str">
        <f>Simulações!CK460</f>
        <v xml:space="preserve">SIGSAGPTLRRSSNDL_40W_50IBBRS
</v>
      </c>
      <c r="G460" s="117">
        <f>Simulações!CP460</f>
        <v>40</v>
      </c>
      <c r="H460" s="117" t="str">
        <f>Simulações!CV460</f>
        <v>Curto II</v>
      </c>
      <c r="I460" s="117" t="str">
        <f>IF(Simulações!CW460="","",Simulações!CW460)</f>
        <v/>
      </c>
      <c r="J460" s="117" t="str">
        <f>IF(Simulações!CZ460="","",Simulações!CZ460)</f>
        <v/>
      </c>
      <c r="K460" s="120">
        <f>Simulações!AN460</f>
        <v>2</v>
      </c>
      <c r="L460" s="120">
        <f>Simulações!AU460</f>
        <v>0</v>
      </c>
      <c r="M460" s="117" t="str">
        <f>IF(Simulações!DA460="","",Simulações!DA460)</f>
        <v/>
      </c>
      <c r="N460" s="117" t="str">
        <f>IF(Simulações!DB460="","",Simulações!DB460)</f>
        <v/>
      </c>
      <c r="O460" s="117">
        <v>1</v>
      </c>
    </row>
    <row r="461" spans="1:15" ht="15.75" hidden="1" customHeight="1" x14ac:dyDescent="0.3">
      <c r="A461" s="127" t="str">
        <f>Simulações!F461</f>
        <v>Rua Cristo, 695, 95593,</v>
      </c>
      <c r="B461" s="117" t="str">
        <f>Simulações!DL461</f>
        <v>Sim</v>
      </c>
      <c r="C461" s="128">
        <f>Simulações!M461</f>
        <v>100</v>
      </c>
      <c r="D461" s="117" t="str">
        <f>Simulações!I461</f>
        <v>C4</v>
      </c>
      <c r="E461" s="117" t="str">
        <f>Simulações!CJ461</f>
        <v>LEDSTAR</v>
      </c>
      <c r="F461" s="117" t="str">
        <f>Simulações!CK461</f>
        <v xml:space="preserve"> SL VT 9.1 52W</v>
      </c>
      <c r="G461" s="117">
        <f>Simulações!CP461</f>
        <v>52</v>
      </c>
      <c r="H461" s="117" t="str">
        <f>Simulações!CV461</f>
        <v>Curto II</v>
      </c>
      <c r="I461" s="117" t="str">
        <f>IF(Simulações!CW461="","",Simulações!CW461)</f>
        <v/>
      </c>
      <c r="J461" s="117" t="str">
        <f>IF(Simulações!CZ461="","",Simulações!CZ461)</f>
        <v/>
      </c>
      <c r="K461" s="120">
        <f>Simulações!AN461</f>
        <v>2</v>
      </c>
      <c r="L461" s="120">
        <f>Simulações!AU461</f>
        <v>0</v>
      </c>
      <c r="M461" s="117" t="str">
        <f>IF(Simulações!DA461="","",Simulações!DA461)</f>
        <v/>
      </c>
      <c r="N461" s="117" t="str">
        <f>IF(Simulações!DB461="","",Simulações!DB461)</f>
        <v/>
      </c>
      <c r="O461" s="117">
        <v>1</v>
      </c>
    </row>
    <row r="462" spans="1:15" ht="15.75" hidden="1" customHeight="1" x14ac:dyDescent="0.3">
      <c r="A462" s="127" t="str">
        <f>Simulações!F462</f>
        <v>Rua Cristo, 695, 95593,</v>
      </c>
      <c r="B462" s="117" t="str">
        <f>Simulações!DL462</f>
        <v>Sim</v>
      </c>
      <c r="C462" s="128">
        <f>Simulações!M462</f>
        <v>100</v>
      </c>
      <c r="D462" s="117" t="str">
        <f>Simulações!I462</f>
        <v>C4</v>
      </c>
      <c r="E462" s="117" t="str">
        <f>Simulações!CJ462</f>
        <v>SX LIGHTING</v>
      </c>
      <c r="F462" s="117" t="str">
        <f>Simulações!CK462</f>
        <v>SX-INEVO050HF</v>
      </c>
      <c r="G462" s="117">
        <f>Simulações!CP462</f>
        <v>50</v>
      </c>
      <c r="H462" s="117" t="str">
        <f>Simulações!CV462</f>
        <v>Curto II</v>
      </c>
      <c r="I462" s="117" t="str">
        <f>IF(Simulações!CW462="","",Simulações!CW462)</f>
        <v/>
      </c>
      <c r="J462" s="117" t="str">
        <f>IF(Simulações!CZ462="","",Simulações!CZ462)</f>
        <v/>
      </c>
      <c r="K462" s="120">
        <f>Simulações!AN462</f>
        <v>2</v>
      </c>
      <c r="L462" s="120">
        <f>Simulações!AU462</f>
        <v>0</v>
      </c>
      <c r="M462" s="117" t="str">
        <f>IF(Simulações!DA462="","",Simulações!DA462)</f>
        <v/>
      </c>
      <c r="N462" s="117" t="str">
        <f>IF(Simulações!DB462="","",Simulações!DB462)</f>
        <v/>
      </c>
      <c r="O462" s="117">
        <v>1</v>
      </c>
    </row>
    <row r="463" spans="1:15" ht="15.75" hidden="1" customHeight="1" x14ac:dyDescent="0.3">
      <c r="A463" s="127" t="str">
        <f>Simulações!F463</f>
        <v>Rua Cristo, 695, 95593,</v>
      </c>
      <c r="B463" s="117" t="str">
        <f>Simulações!DL463</f>
        <v>Sim</v>
      </c>
      <c r="C463" s="128">
        <f>Simulações!M463</f>
        <v>100</v>
      </c>
      <c r="D463" s="117" t="str">
        <f>Simulações!I463</f>
        <v>C4</v>
      </c>
      <c r="E463" s="117" t="str">
        <f>Simulações!CJ463</f>
        <v>TECNOWATT</v>
      </c>
      <c r="F463" s="117" t="str">
        <f>Simulações!CK463</f>
        <v xml:space="preserve">SIGSAGPTLRRSSNDL_50W_61IBBRS
</v>
      </c>
      <c r="G463" s="117">
        <f>Simulações!CP463</f>
        <v>50</v>
      </c>
      <c r="H463" s="117" t="str">
        <f>Simulações!CV463</f>
        <v>Curto II</v>
      </c>
      <c r="I463" s="117" t="str">
        <f>IF(Simulações!CW463="","",Simulações!CW463)</f>
        <v/>
      </c>
      <c r="J463" s="117" t="str">
        <f>IF(Simulações!CZ463="","",Simulações!CZ463)</f>
        <v/>
      </c>
      <c r="K463" s="120">
        <f>Simulações!AN463</f>
        <v>2</v>
      </c>
      <c r="L463" s="120">
        <f>Simulações!AU463</f>
        <v>0</v>
      </c>
      <c r="M463" s="117" t="str">
        <f>IF(Simulações!DA463="","",Simulações!DA463)</f>
        <v/>
      </c>
      <c r="N463" s="117" t="str">
        <f>IF(Simulações!DB463="","",Simulações!DB463)</f>
        <v/>
      </c>
      <c r="O463" s="117">
        <v>1</v>
      </c>
    </row>
    <row r="464" spans="1:15" ht="15.75" hidden="1" customHeight="1" x14ac:dyDescent="0.3">
      <c r="A464" s="127" t="str">
        <f>Simulações!F464</f>
        <v>Rua Santo Cristo, 551</v>
      </c>
      <c r="B464" s="117" t="str">
        <f>Simulações!DL464</f>
        <v>Sim</v>
      </c>
      <c r="C464" s="128">
        <f>Simulações!M464</f>
        <v>100</v>
      </c>
      <c r="D464" s="117" t="str">
        <f>Simulações!I464</f>
        <v>C5</v>
      </c>
      <c r="E464" s="117" t="str">
        <f>Simulações!CJ464</f>
        <v>LEDSTAR</v>
      </c>
      <c r="F464" s="117" t="str">
        <f>Simulações!CK464</f>
        <v xml:space="preserve"> SL VT 9.1 35W</v>
      </c>
      <c r="G464" s="117">
        <f>Simulações!CP464</f>
        <v>35</v>
      </c>
      <c r="H464" s="117" t="str">
        <f>Simulações!CV464</f>
        <v>Curto II</v>
      </c>
      <c r="I464" s="117" t="str">
        <f>IF(Simulações!CW464="","",Simulações!CW464)</f>
        <v/>
      </c>
      <c r="J464" s="117" t="str">
        <f>IF(Simulações!CZ464="","",Simulações!CZ464)</f>
        <v/>
      </c>
      <c r="K464" s="120">
        <f>Simulações!AN464</f>
        <v>4</v>
      </c>
      <c r="L464" s="120">
        <f>Simulações!AU464</f>
        <v>0</v>
      </c>
      <c r="M464" s="117" t="str">
        <f>IF(Simulações!DA464="","",Simulações!DA464)</f>
        <v/>
      </c>
      <c r="N464" s="117" t="str">
        <f>IF(Simulações!DB464="","",Simulações!DB464)</f>
        <v/>
      </c>
      <c r="O464" s="117">
        <v>1</v>
      </c>
    </row>
    <row r="465" spans="1:15" ht="15.75" hidden="1" customHeight="1" x14ac:dyDescent="0.3">
      <c r="A465" s="127" t="str">
        <f>Simulações!F465</f>
        <v>Rua Santo Cristo, 551</v>
      </c>
      <c r="B465" s="117" t="str">
        <f>Simulações!DL465</f>
        <v>Sim</v>
      </c>
      <c r="C465" s="128">
        <f>Simulações!M465</f>
        <v>100</v>
      </c>
      <c r="D465" s="117" t="str">
        <f>Simulações!I465</f>
        <v>C5</v>
      </c>
      <c r="E465" s="117" t="str">
        <f>Simulações!CJ465</f>
        <v>SX LIGHTING</v>
      </c>
      <c r="F465" s="117" t="str">
        <f>Simulações!CK465</f>
        <v>SX-INEVO030HF</v>
      </c>
      <c r="G465" s="117">
        <f>Simulações!CP465</f>
        <v>31</v>
      </c>
      <c r="H465" s="117" t="str">
        <f>Simulações!CV465</f>
        <v>Curto II</v>
      </c>
      <c r="I465" s="117" t="str">
        <f>IF(Simulações!CW465="","",Simulações!CW465)</f>
        <v/>
      </c>
      <c r="J465" s="117" t="str">
        <f>IF(Simulações!CZ465="","",Simulações!CZ465)</f>
        <v/>
      </c>
      <c r="K465" s="120">
        <f>Simulações!AN465</f>
        <v>4</v>
      </c>
      <c r="L465" s="120">
        <f>Simulações!AU465</f>
        <v>0</v>
      </c>
      <c r="M465" s="117" t="str">
        <f>IF(Simulações!DA465="","",Simulações!DA465)</f>
        <v/>
      </c>
      <c r="N465" s="117" t="str">
        <f>IF(Simulações!DB465="","",Simulações!DB465)</f>
        <v/>
      </c>
      <c r="O465" s="117">
        <v>1</v>
      </c>
    </row>
    <row r="466" spans="1:15" ht="15.75" hidden="1" customHeight="1" x14ac:dyDescent="0.3">
      <c r="A466" s="127" t="str">
        <f>Simulações!F466</f>
        <v>Rua Santo Cristo, 551</v>
      </c>
      <c r="B466" s="117" t="str">
        <f>Simulações!DL466</f>
        <v>Sim</v>
      </c>
      <c r="C466" s="128">
        <f>Simulações!M466</f>
        <v>100</v>
      </c>
      <c r="D466" s="117" t="str">
        <f>Simulações!I466</f>
        <v>C5</v>
      </c>
      <c r="E466" s="117" t="str">
        <f>Simulações!CJ466</f>
        <v>TECNOWATT</v>
      </c>
      <c r="F466" s="117" t="str">
        <f>Simulações!CK466</f>
        <v xml:space="preserve">SIGSAGPTLRRSSNDL_30W_38IBBRS
</v>
      </c>
      <c r="G466" s="117">
        <f>Simulações!CP466</f>
        <v>30</v>
      </c>
      <c r="H466" s="117" t="str">
        <f>Simulações!CV466</f>
        <v>Curto II</v>
      </c>
      <c r="I466" s="117" t="str">
        <f>IF(Simulações!CW466="","",Simulações!CW466)</f>
        <v/>
      </c>
      <c r="J466" s="117" t="str">
        <f>IF(Simulações!CZ466="","",Simulações!CZ466)</f>
        <v/>
      </c>
      <c r="K466" s="120">
        <f>Simulações!AN466</f>
        <v>4</v>
      </c>
      <c r="L466" s="120">
        <f>Simulações!AU466</f>
        <v>0</v>
      </c>
      <c r="M466" s="117" t="str">
        <f>IF(Simulações!DA466="","",Simulações!DA466)</f>
        <v/>
      </c>
      <c r="N466" s="117" t="str">
        <f>IF(Simulações!DB466="","",Simulações!DB466)</f>
        <v/>
      </c>
      <c r="O466" s="117">
        <v>1</v>
      </c>
    </row>
    <row r="467" spans="1:15" ht="15.75" hidden="1" customHeight="1" x14ac:dyDescent="0.3">
      <c r="A467" s="127" t="str">
        <f>Simulações!F467</f>
        <v>Rua Santo Antonio, 721</v>
      </c>
      <c r="B467" s="117" t="str">
        <f>Simulações!DL467</f>
        <v>Sim</v>
      </c>
      <c r="C467" s="128">
        <f>Simulações!M467</f>
        <v>100</v>
      </c>
      <c r="D467" s="117" t="str">
        <f>Simulações!I467</f>
        <v>C4</v>
      </c>
      <c r="E467" s="117" t="str">
        <f>Simulações!CJ467</f>
        <v>LEDSTAR</v>
      </c>
      <c r="F467" s="117" t="str">
        <f>Simulações!CK467</f>
        <v xml:space="preserve"> SL VT 9.1 52W</v>
      </c>
      <c r="G467" s="117">
        <f>Simulações!CP467</f>
        <v>52</v>
      </c>
      <c r="H467" s="117" t="str">
        <f>Simulações!CV467</f>
        <v>Curto II</v>
      </c>
      <c r="I467" s="117" t="str">
        <f>IF(Simulações!CW467="","",Simulações!CW467)</f>
        <v/>
      </c>
      <c r="J467" s="117" t="str">
        <f>IF(Simulações!CZ467="","",Simulações!CZ467)</f>
        <v/>
      </c>
      <c r="K467" s="120">
        <f>Simulações!AN467</f>
        <v>2</v>
      </c>
      <c r="L467" s="120">
        <f>Simulações!AU467</f>
        <v>0</v>
      </c>
      <c r="M467" s="117" t="str">
        <f>IF(Simulações!DA467="","",Simulações!DA467)</f>
        <v/>
      </c>
      <c r="N467" s="117" t="str">
        <f>IF(Simulações!DB467="","",Simulações!DB467)</f>
        <v/>
      </c>
      <c r="O467" s="117">
        <v>1</v>
      </c>
    </row>
    <row r="468" spans="1:15" ht="15.75" hidden="1" customHeight="1" x14ac:dyDescent="0.3">
      <c r="A468" s="127" t="str">
        <f>Simulações!F468</f>
        <v>Rua Santo Antonio, 721</v>
      </c>
      <c r="B468" s="117" t="str">
        <f>Simulações!DL468</f>
        <v>Sim</v>
      </c>
      <c r="C468" s="128">
        <f>Simulações!M468</f>
        <v>100</v>
      </c>
      <c r="D468" s="117" t="str">
        <f>Simulações!I468</f>
        <v>C4</v>
      </c>
      <c r="E468" s="117" t="str">
        <f>Simulações!CJ468</f>
        <v>SX LIGHTING</v>
      </c>
      <c r="F468" s="117" t="str">
        <f>Simulações!CK468</f>
        <v>SX-INEVO050HF</v>
      </c>
      <c r="G468" s="117">
        <f>Simulações!CP468</f>
        <v>50</v>
      </c>
      <c r="H468" s="117" t="str">
        <f>Simulações!CV468</f>
        <v>Curto II</v>
      </c>
      <c r="I468" s="117" t="str">
        <f>IF(Simulações!CW468="","",Simulações!CW468)</f>
        <v/>
      </c>
      <c r="J468" s="117" t="str">
        <f>IF(Simulações!CZ468="","",Simulações!CZ468)</f>
        <v/>
      </c>
      <c r="K468" s="120">
        <f>Simulações!AN468</f>
        <v>2</v>
      </c>
      <c r="L468" s="120">
        <f>Simulações!AU468</f>
        <v>0</v>
      </c>
      <c r="M468" s="117" t="str">
        <f>IF(Simulações!DA468="","",Simulações!DA468)</f>
        <v/>
      </c>
      <c r="N468" s="117" t="str">
        <f>IF(Simulações!DB468="","",Simulações!DB468)</f>
        <v/>
      </c>
      <c r="O468" s="117">
        <v>1</v>
      </c>
    </row>
    <row r="469" spans="1:15" ht="15.75" hidden="1" customHeight="1" x14ac:dyDescent="0.3">
      <c r="A469" s="127" t="str">
        <f>Simulações!F469</f>
        <v>Rua Santo Antonio, 721</v>
      </c>
      <c r="B469" s="117" t="str">
        <f>Simulações!DL469</f>
        <v>Sim</v>
      </c>
      <c r="C469" s="128">
        <f>Simulações!M469</f>
        <v>100</v>
      </c>
      <c r="D469" s="117" t="str">
        <f>Simulações!I469</f>
        <v>C4</v>
      </c>
      <c r="E469" s="117" t="str">
        <f>Simulações!CJ469</f>
        <v>TECNOWATT</v>
      </c>
      <c r="F469" s="117" t="str">
        <f>Simulações!CK469</f>
        <v xml:space="preserve">SIGSAGPTLRRSSNDL_50W_61IBBRS
</v>
      </c>
      <c r="G469" s="117">
        <f>Simulações!CP469</f>
        <v>50</v>
      </c>
      <c r="H469" s="117" t="str">
        <f>Simulações!CV469</f>
        <v>Curto II</v>
      </c>
      <c r="I469" s="117" t="str">
        <f>IF(Simulações!CW469="","",Simulações!CW469)</f>
        <v/>
      </c>
      <c r="J469" s="117" t="str">
        <f>IF(Simulações!CZ469="","",Simulações!CZ469)</f>
        <v/>
      </c>
      <c r="K469" s="120">
        <f>Simulações!AN469</f>
        <v>2</v>
      </c>
      <c r="L469" s="120">
        <f>Simulações!AU469</f>
        <v>0</v>
      </c>
      <c r="M469" s="117" t="str">
        <f>IF(Simulações!DA469="","",Simulações!DA469)</f>
        <v/>
      </c>
      <c r="N469" s="117" t="str">
        <f>IF(Simulações!DB469="","",Simulações!DB469)</f>
        <v/>
      </c>
      <c r="O469" s="117">
        <v>1</v>
      </c>
    </row>
    <row r="470" spans="1:15" ht="15.75" hidden="1" customHeight="1" x14ac:dyDescent="0.3">
      <c r="A470" s="127" t="str">
        <f>Simulações!F470</f>
        <v>Rua Santo Angelo, 559</v>
      </c>
      <c r="B470" s="117" t="str">
        <f>Simulações!DL470</f>
        <v>Sim</v>
      </c>
      <c r="C470" s="128">
        <f>Simulações!M470</f>
        <v>100</v>
      </c>
      <c r="D470" s="117" t="str">
        <f>Simulações!I470</f>
        <v>C4</v>
      </c>
      <c r="E470" s="117" t="str">
        <f>Simulações!CJ470</f>
        <v>LEDSTAR</v>
      </c>
      <c r="F470" s="117" t="str">
        <f>Simulações!CK470</f>
        <v xml:space="preserve"> SL VT 9.1 35W</v>
      </c>
      <c r="G470" s="117">
        <f>Simulações!CP470</f>
        <v>35</v>
      </c>
      <c r="H470" s="117" t="str">
        <f>Simulações!CV470</f>
        <v>Curto II</v>
      </c>
      <c r="I470" s="117" t="str">
        <f>IF(Simulações!CW470="","",Simulações!CW470)</f>
        <v/>
      </c>
      <c r="J470" s="117" t="str">
        <f>IF(Simulações!CZ470="","",Simulações!CZ470)</f>
        <v/>
      </c>
      <c r="K470" s="120">
        <f>Simulações!AN470</f>
        <v>2</v>
      </c>
      <c r="L470" s="120">
        <f>Simulações!AU470</f>
        <v>0</v>
      </c>
      <c r="M470" s="117" t="str">
        <f>IF(Simulações!DA470="","",Simulações!DA470)</f>
        <v/>
      </c>
      <c r="N470" s="117" t="str">
        <f>IF(Simulações!DB470="","",Simulações!DB470)</f>
        <v/>
      </c>
      <c r="O470" s="117">
        <v>1</v>
      </c>
    </row>
    <row r="471" spans="1:15" ht="15.75" hidden="1" customHeight="1" x14ac:dyDescent="0.3">
      <c r="A471" s="127" t="str">
        <f>Simulações!F471</f>
        <v>Rua Santo Angelo, 559</v>
      </c>
      <c r="B471" s="117" t="str">
        <f>Simulações!DL471</f>
        <v>Sim</v>
      </c>
      <c r="C471" s="128">
        <f>Simulações!M471</f>
        <v>100</v>
      </c>
      <c r="D471" s="117" t="str">
        <f>Simulações!I471</f>
        <v>C4</v>
      </c>
      <c r="E471" s="117" t="str">
        <f>Simulações!CJ471</f>
        <v>SX LIGHTING</v>
      </c>
      <c r="F471" s="117" t="str">
        <f>Simulações!CK471</f>
        <v>SX-INEVO030HF</v>
      </c>
      <c r="G471" s="117">
        <f>Simulações!CP471</f>
        <v>31</v>
      </c>
      <c r="H471" s="117" t="str">
        <f>Simulações!CV471</f>
        <v>Curto II</v>
      </c>
      <c r="I471" s="117" t="str">
        <f>IF(Simulações!CW471="","",Simulações!CW471)</f>
        <v/>
      </c>
      <c r="J471" s="117" t="str">
        <f>IF(Simulações!CZ471="","",Simulações!CZ471)</f>
        <v/>
      </c>
      <c r="K471" s="120">
        <f>Simulações!AN471</f>
        <v>2</v>
      </c>
      <c r="L471" s="120">
        <f>Simulações!AU471</f>
        <v>0</v>
      </c>
      <c r="M471" s="117" t="str">
        <f>IF(Simulações!DA471="","",Simulações!DA471)</f>
        <v/>
      </c>
      <c r="N471" s="117" t="str">
        <f>IF(Simulações!DB471="","",Simulações!DB471)</f>
        <v/>
      </c>
      <c r="O471" s="117">
        <v>1</v>
      </c>
    </row>
    <row r="472" spans="1:15" ht="15.75" hidden="1" customHeight="1" x14ac:dyDescent="0.3">
      <c r="A472" s="127" t="str">
        <f>Simulações!F472</f>
        <v>Rua Santo Angelo, 559</v>
      </c>
      <c r="B472" s="117" t="str">
        <f>Simulações!DL472</f>
        <v>Sim</v>
      </c>
      <c r="C472" s="128">
        <f>Simulações!M472</f>
        <v>100</v>
      </c>
      <c r="D472" s="117" t="str">
        <f>Simulações!I472</f>
        <v>C4</v>
      </c>
      <c r="E472" s="117" t="str">
        <f>Simulações!CJ472</f>
        <v>TECNOWATT</v>
      </c>
      <c r="F472" s="117" t="str">
        <f>Simulações!CK472</f>
        <v xml:space="preserve">SIGSAGPTLRRSSNDL_40W_50IBBRS
</v>
      </c>
      <c r="G472" s="117">
        <f>Simulações!CP472</f>
        <v>40</v>
      </c>
      <c r="H472" s="117" t="str">
        <f>Simulações!CV472</f>
        <v>Curto II</v>
      </c>
      <c r="I472" s="117" t="str">
        <f>IF(Simulações!CW472="","",Simulações!CW472)</f>
        <v/>
      </c>
      <c r="J472" s="117" t="str">
        <f>IF(Simulações!CZ472="","",Simulações!CZ472)</f>
        <v/>
      </c>
      <c r="K472" s="120">
        <f>Simulações!AN472</f>
        <v>2</v>
      </c>
      <c r="L472" s="120">
        <f>Simulações!AU472</f>
        <v>0</v>
      </c>
      <c r="M472" s="117" t="str">
        <f>IF(Simulações!DA472="","",Simulações!DA472)</f>
        <v/>
      </c>
      <c r="N472" s="117" t="str">
        <f>IF(Simulações!DB472="","",Simulações!DB472)</f>
        <v/>
      </c>
      <c r="O472" s="117">
        <v>1</v>
      </c>
    </row>
    <row r="473" spans="1:15" ht="15.75" hidden="1" customHeight="1" x14ac:dyDescent="0.3">
      <c r="A473" s="127" t="str">
        <f>Simulações!F473</f>
        <v>Rua Sao Francisco de Assis, 2771</v>
      </c>
      <c r="B473" s="117" t="str">
        <f>Simulações!DL473</f>
        <v>Sim</v>
      </c>
      <c r="C473" s="128">
        <f>Simulações!M473</f>
        <v>100</v>
      </c>
      <c r="D473" s="117" t="str">
        <f>Simulações!I473</f>
        <v>C4</v>
      </c>
      <c r="E473" s="117" t="str">
        <f>Simulações!CJ473</f>
        <v>LEDSTAR</v>
      </c>
      <c r="F473" s="117" t="str">
        <f>Simulações!CK473</f>
        <v xml:space="preserve"> SL VT 9.1 35W</v>
      </c>
      <c r="G473" s="117">
        <f>Simulações!CP473</f>
        <v>35</v>
      </c>
      <c r="H473" s="117" t="str">
        <f>Simulações!CV473</f>
        <v>Curto II</v>
      </c>
      <c r="I473" s="117" t="str">
        <f>IF(Simulações!CW473="","",Simulações!CW473)</f>
        <v/>
      </c>
      <c r="J473" s="117" t="str">
        <f>IF(Simulações!CZ473="","",Simulações!CZ473)</f>
        <v/>
      </c>
      <c r="K473" s="120">
        <f>Simulações!AN473</f>
        <v>2</v>
      </c>
      <c r="L473" s="120">
        <f>Simulações!AU473</f>
        <v>0</v>
      </c>
      <c r="M473" s="117" t="str">
        <f>IF(Simulações!DA473="","",Simulações!DA473)</f>
        <v/>
      </c>
      <c r="N473" s="117" t="str">
        <f>IF(Simulações!DB473="","",Simulações!DB473)</f>
        <v/>
      </c>
      <c r="O473" s="117">
        <v>1</v>
      </c>
    </row>
    <row r="474" spans="1:15" ht="15.75" hidden="1" customHeight="1" x14ac:dyDescent="0.3">
      <c r="A474" s="127" t="str">
        <f>Simulações!F474</f>
        <v>Rua Sao Francisco de Assis, 2771</v>
      </c>
      <c r="B474" s="117" t="str">
        <f>Simulações!DL474</f>
        <v>Sim</v>
      </c>
      <c r="C474" s="128">
        <f>Simulações!M474</f>
        <v>100</v>
      </c>
      <c r="D474" s="117" t="str">
        <f>Simulações!I474</f>
        <v>C4</v>
      </c>
      <c r="E474" s="117" t="str">
        <f>Simulações!CJ474</f>
        <v>SX LIGHTING</v>
      </c>
      <c r="F474" s="117" t="str">
        <f>Simulações!CK474</f>
        <v>SX-INEVO030HF</v>
      </c>
      <c r="G474" s="117">
        <f>Simulações!CP474</f>
        <v>31</v>
      </c>
      <c r="H474" s="117" t="str">
        <f>Simulações!CV474</f>
        <v>Curto II</v>
      </c>
      <c r="I474" s="117" t="str">
        <f>IF(Simulações!CW474="","",Simulações!CW474)</f>
        <v/>
      </c>
      <c r="J474" s="117" t="str">
        <f>IF(Simulações!CZ474="","",Simulações!CZ474)</f>
        <v/>
      </c>
      <c r="K474" s="120">
        <f>Simulações!AN474</f>
        <v>2</v>
      </c>
      <c r="L474" s="120">
        <f>Simulações!AU474</f>
        <v>0</v>
      </c>
      <c r="M474" s="117" t="str">
        <f>IF(Simulações!DA474="","",Simulações!DA474)</f>
        <v/>
      </c>
      <c r="N474" s="117" t="str">
        <f>IF(Simulações!DB474="","",Simulações!DB474)</f>
        <v/>
      </c>
      <c r="O474" s="117">
        <v>1</v>
      </c>
    </row>
    <row r="475" spans="1:15" ht="15.75" hidden="1" customHeight="1" x14ac:dyDescent="0.3">
      <c r="A475" s="127" t="str">
        <f>Simulações!F475</f>
        <v>Rua Sao Francisco de Assis, 2771</v>
      </c>
      <c r="B475" s="117" t="str">
        <f>Simulações!DL475</f>
        <v>Sim</v>
      </c>
      <c r="C475" s="128">
        <f>Simulações!M475</f>
        <v>100</v>
      </c>
      <c r="D475" s="117" t="str">
        <f>Simulações!I475</f>
        <v>C4</v>
      </c>
      <c r="E475" s="117" t="str">
        <f>Simulações!CJ475</f>
        <v>TECNOWATT</v>
      </c>
      <c r="F475" s="117" t="str">
        <f>Simulações!CK475</f>
        <v xml:space="preserve">SIGSAGPTLRRSSNDL_30W_38IBBRS
</v>
      </c>
      <c r="G475" s="117">
        <f>Simulações!CP475</f>
        <v>30</v>
      </c>
      <c r="H475" s="117" t="str">
        <f>Simulações!CV475</f>
        <v>Curto II</v>
      </c>
      <c r="I475" s="117" t="str">
        <f>IF(Simulações!CW475="","",Simulações!CW475)</f>
        <v/>
      </c>
      <c r="J475" s="117" t="str">
        <f>IF(Simulações!CZ475="","",Simulações!CZ475)</f>
        <v/>
      </c>
      <c r="K475" s="120">
        <f>Simulações!AN475</f>
        <v>2</v>
      </c>
      <c r="L475" s="120">
        <f>Simulações!AU475</f>
        <v>0</v>
      </c>
      <c r="M475" s="117" t="str">
        <f>IF(Simulações!DA475="","",Simulações!DA475)</f>
        <v/>
      </c>
      <c r="N475" s="117" t="str">
        <f>IF(Simulações!DB475="","",Simulações!DB475)</f>
        <v/>
      </c>
      <c r="O475" s="117">
        <v>1</v>
      </c>
    </row>
    <row r="476" spans="1:15" ht="15.75" hidden="1" customHeight="1" x14ac:dyDescent="0.3">
      <c r="A476" s="127" t="str">
        <f>Simulações!F476</f>
        <v>Rua Sao Francisco de Assis, 2611</v>
      </c>
      <c r="B476" s="117" t="str">
        <f>Simulações!DL476</f>
        <v>Sim</v>
      </c>
      <c r="C476" s="128">
        <f>Simulações!M476</f>
        <v>100</v>
      </c>
      <c r="D476" s="117" t="str">
        <f>Simulações!I476</f>
        <v>C4</v>
      </c>
      <c r="E476" s="117" t="str">
        <f>Simulações!CJ476</f>
        <v>LEDSTAR</v>
      </c>
      <c r="F476" s="117" t="str">
        <f>Simulações!CK476</f>
        <v xml:space="preserve"> SL VT 9.1 44W</v>
      </c>
      <c r="G476" s="117">
        <f>Simulações!CP476</f>
        <v>44</v>
      </c>
      <c r="H476" s="117" t="str">
        <f>Simulações!CV476</f>
        <v>Curto II</v>
      </c>
      <c r="I476" s="117" t="str">
        <f>IF(Simulações!CW476="","",Simulações!CW476)</f>
        <v/>
      </c>
      <c r="J476" s="117" t="str">
        <f>IF(Simulações!CZ476="","",Simulações!CZ476)</f>
        <v/>
      </c>
      <c r="K476" s="120">
        <f>Simulações!AN476</f>
        <v>2</v>
      </c>
      <c r="L476" s="120">
        <f>Simulações!AU476</f>
        <v>0</v>
      </c>
      <c r="M476" s="117" t="str">
        <f>IF(Simulações!DA476="","",Simulações!DA476)</f>
        <v/>
      </c>
      <c r="N476" s="117" t="str">
        <f>IF(Simulações!DB476="","",Simulações!DB476)</f>
        <v/>
      </c>
      <c r="O476" s="117">
        <v>1</v>
      </c>
    </row>
    <row r="477" spans="1:15" ht="15.75" hidden="1" customHeight="1" x14ac:dyDescent="0.3">
      <c r="A477" s="127" t="str">
        <f>Simulações!F477</f>
        <v>Rua Sao Francisco de Assis, 2611</v>
      </c>
      <c r="B477" s="117" t="str">
        <f>Simulações!DL477</f>
        <v>Sim</v>
      </c>
      <c r="C477" s="128">
        <f>Simulações!M477</f>
        <v>100</v>
      </c>
      <c r="D477" s="117" t="str">
        <f>Simulações!I477</f>
        <v>C4</v>
      </c>
      <c r="E477" s="117" t="str">
        <f>Simulações!CJ477</f>
        <v>SX LIGHTING</v>
      </c>
      <c r="F477" s="117" t="str">
        <f>Simulações!CK477</f>
        <v>SX-INEVO040HF</v>
      </c>
      <c r="G477" s="117">
        <f>Simulações!CP477</f>
        <v>39</v>
      </c>
      <c r="H477" s="117" t="str">
        <f>Simulações!CV477</f>
        <v>Curto II</v>
      </c>
      <c r="I477" s="117" t="str">
        <f>IF(Simulações!CW477="","",Simulações!CW477)</f>
        <v/>
      </c>
      <c r="J477" s="117" t="str">
        <f>IF(Simulações!CZ477="","",Simulações!CZ477)</f>
        <v/>
      </c>
      <c r="K477" s="120">
        <f>Simulações!AN477</f>
        <v>2</v>
      </c>
      <c r="L477" s="120">
        <f>Simulações!AU477</f>
        <v>0</v>
      </c>
      <c r="M477" s="117" t="str">
        <f>IF(Simulações!DA477="","",Simulações!DA477)</f>
        <v/>
      </c>
      <c r="N477" s="117" t="str">
        <f>IF(Simulações!DB477="","",Simulações!DB477)</f>
        <v/>
      </c>
      <c r="O477" s="117">
        <v>1</v>
      </c>
    </row>
    <row r="478" spans="1:15" ht="15.75" hidden="1" customHeight="1" x14ac:dyDescent="0.3">
      <c r="A478" s="127" t="str">
        <f>Simulações!F478</f>
        <v>Rua Sao Francisco de Assis, 2611</v>
      </c>
      <c r="B478" s="117" t="str">
        <f>Simulações!DL478</f>
        <v>Sim</v>
      </c>
      <c r="C478" s="128">
        <f>Simulações!M478</f>
        <v>100</v>
      </c>
      <c r="D478" s="117" t="str">
        <f>Simulações!I478</f>
        <v>C4</v>
      </c>
      <c r="E478" s="117" t="str">
        <f>Simulações!CJ478</f>
        <v>TECNOWATT</v>
      </c>
      <c r="F478" s="117" t="str">
        <f>Simulações!CK478</f>
        <v xml:space="preserve">SIGSAGPTLRRSSNDL_40W_50IBBRS
</v>
      </c>
      <c r="G478" s="117">
        <f>Simulações!CP478</f>
        <v>40</v>
      </c>
      <c r="H478" s="117" t="str">
        <f>Simulações!CV478</f>
        <v>Curto II</v>
      </c>
      <c r="I478" s="117" t="str">
        <f>IF(Simulações!CW478="","",Simulações!CW478)</f>
        <v/>
      </c>
      <c r="J478" s="117" t="str">
        <f>IF(Simulações!CZ478="","",Simulações!CZ478)</f>
        <v/>
      </c>
      <c r="K478" s="120">
        <f>Simulações!AN478</f>
        <v>2</v>
      </c>
      <c r="L478" s="120">
        <f>Simulações!AU478</f>
        <v>0</v>
      </c>
      <c r="M478" s="117" t="str">
        <f>IF(Simulações!DA478="","",Simulações!DA478)</f>
        <v/>
      </c>
      <c r="N478" s="117" t="str">
        <f>IF(Simulações!DB478="","",Simulações!DB478)</f>
        <v/>
      </c>
      <c r="O478" s="117">
        <v>1</v>
      </c>
    </row>
    <row r="479" spans="1:15" ht="15.75" hidden="1" customHeight="1" x14ac:dyDescent="0.3">
      <c r="A479" s="127" t="str">
        <f>Simulações!F479</f>
        <v>Rua Sao Vendelino, 2813</v>
      </c>
      <c r="B479" s="117" t="str">
        <f>Simulações!DL479</f>
        <v>Sim</v>
      </c>
      <c r="C479" s="128">
        <f>Simulações!M479</f>
        <v>100</v>
      </c>
      <c r="D479" s="117" t="str">
        <f>Simulações!I479</f>
        <v>C4</v>
      </c>
      <c r="E479" s="117" t="str">
        <f>Simulações!CJ479</f>
        <v>LEDSTAR</v>
      </c>
      <c r="F479" s="117" t="str">
        <f>Simulações!CK479</f>
        <v xml:space="preserve"> SL VT 9.1 44W</v>
      </c>
      <c r="G479" s="117">
        <f>Simulações!CP479</f>
        <v>44</v>
      </c>
      <c r="H479" s="117" t="str">
        <f>Simulações!CV479</f>
        <v>Curto II</v>
      </c>
      <c r="I479" s="117" t="str">
        <f>IF(Simulações!CW479="","",Simulações!CW479)</f>
        <v/>
      </c>
      <c r="J479" s="117" t="str">
        <f>IF(Simulações!CZ479="","",Simulações!CZ479)</f>
        <v/>
      </c>
      <c r="K479" s="120">
        <f>Simulações!AN479</f>
        <v>2</v>
      </c>
      <c r="L479" s="120">
        <f>Simulações!AU479</f>
        <v>0</v>
      </c>
      <c r="M479" s="117" t="str">
        <f>IF(Simulações!DA479="","",Simulações!DA479)</f>
        <v/>
      </c>
      <c r="N479" s="117" t="str">
        <f>IF(Simulações!DB479="","",Simulações!DB479)</f>
        <v/>
      </c>
      <c r="O479" s="117">
        <v>1</v>
      </c>
    </row>
    <row r="480" spans="1:15" ht="15.75" hidden="1" customHeight="1" x14ac:dyDescent="0.3">
      <c r="A480" s="127" t="str">
        <f>Simulações!F480</f>
        <v>Rua Sao Vendelino, 2813</v>
      </c>
      <c r="B480" s="117" t="str">
        <f>Simulações!DL480</f>
        <v>Sim</v>
      </c>
      <c r="C480" s="128">
        <f>Simulações!M480</f>
        <v>100</v>
      </c>
      <c r="D480" s="117" t="str">
        <f>Simulações!I480</f>
        <v>C4</v>
      </c>
      <c r="E480" s="117" t="str">
        <f>Simulações!CJ480</f>
        <v>SX LIGHTING</v>
      </c>
      <c r="F480" s="117" t="str">
        <f>Simulações!CK480</f>
        <v>SX-INEVO040HF</v>
      </c>
      <c r="G480" s="117">
        <f>Simulações!CP480</f>
        <v>39</v>
      </c>
      <c r="H480" s="117" t="str">
        <f>Simulações!CV480</f>
        <v>Curto II</v>
      </c>
      <c r="I480" s="117" t="str">
        <f>IF(Simulações!CW480="","",Simulações!CW480)</f>
        <v/>
      </c>
      <c r="J480" s="117" t="str">
        <f>IF(Simulações!CZ480="","",Simulações!CZ480)</f>
        <v/>
      </c>
      <c r="K480" s="120">
        <f>Simulações!AN480</f>
        <v>2</v>
      </c>
      <c r="L480" s="120">
        <f>Simulações!AU480</f>
        <v>0</v>
      </c>
      <c r="M480" s="117" t="str">
        <f>IF(Simulações!DA480="","",Simulações!DA480)</f>
        <v/>
      </c>
      <c r="N480" s="117" t="str">
        <f>IF(Simulações!DB480="","",Simulações!DB480)</f>
        <v/>
      </c>
      <c r="O480" s="117">
        <v>1</v>
      </c>
    </row>
    <row r="481" spans="1:15" ht="15.75" hidden="1" customHeight="1" x14ac:dyDescent="0.3">
      <c r="A481" s="127" t="str">
        <f>Simulações!F481</f>
        <v>Rua Sao Vendelino, 2813</v>
      </c>
      <c r="B481" s="117" t="str">
        <f>Simulações!DL481</f>
        <v>Sim</v>
      </c>
      <c r="C481" s="128">
        <f>Simulações!M481</f>
        <v>100</v>
      </c>
      <c r="D481" s="117" t="str">
        <f>Simulações!I481</f>
        <v>C4</v>
      </c>
      <c r="E481" s="117" t="str">
        <f>Simulações!CJ481</f>
        <v>TECNOWATT</v>
      </c>
      <c r="F481" s="117" t="str">
        <f>Simulações!CK481</f>
        <v xml:space="preserve">SIGSAGPTLRRSSNDL_40W_50IBBRS
</v>
      </c>
      <c r="G481" s="117">
        <f>Simulações!CP481</f>
        <v>40</v>
      </c>
      <c r="H481" s="117" t="str">
        <f>Simulações!CV481</f>
        <v>Curto II</v>
      </c>
      <c r="I481" s="117" t="str">
        <f>IF(Simulações!CW481="","",Simulações!CW481)</f>
        <v/>
      </c>
      <c r="J481" s="117" t="str">
        <f>IF(Simulações!CZ481="","",Simulações!CZ481)</f>
        <v/>
      </c>
      <c r="K481" s="120">
        <f>Simulações!AN481</f>
        <v>2</v>
      </c>
      <c r="L481" s="120">
        <f>Simulações!AU481</f>
        <v>0</v>
      </c>
      <c r="M481" s="117" t="str">
        <f>IF(Simulações!DA481="","",Simulações!DA481)</f>
        <v/>
      </c>
      <c r="N481" s="117" t="str">
        <f>IF(Simulações!DB481="","",Simulações!DB481)</f>
        <v/>
      </c>
      <c r="O481" s="117">
        <v>1</v>
      </c>
    </row>
    <row r="482" spans="1:15" ht="15.75" hidden="1" customHeight="1" x14ac:dyDescent="0.3">
      <c r="A482" s="127" t="str">
        <f>Simulações!F482</f>
        <v>Rua Rio Grande do Norte, 277</v>
      </c>
      <c r="B482" s="117" t="str">
        <f>Simulações!DL482</f>
        <v>Sim</v>
      </c>
      <c r="C482" s="128">
        <f>Simulações!M482</f>
        <v>100</v>
      </c>
      <c r="D482" s="117" t="str">
        <f>Simulações!I482</f>
        <v>C4</v>
      </c>
      <c r="E482" s="117" t="str">
        <f>Simulações!CJ482</f>
        <v>LEDSTAR</v>
      </c>
      <c r="F482" s="117" t="str">
        <f>Simulações!CK482</f>
        <v xml:space="preserve"> SL VT 9.1 44W</v>
      </c>
      <c r="G482" s="117">
        <f>Simulações!CP482</f>
        <v>44</v>
      </c>
      <c r="H482" s="117" t="str">
        <f>Simulações!CV482</f>
        <v>Curto II</v>
      </c>
      <c r="I482" s="117" t="str">
        <f>IF(Simulações!CW482="","",Simulações!CW482)</f>
        <v/>
      </c>
      <c r="J482" s="117" t="str">
        <f>IF(Simulações!CZ482="","",Simulações!CZ482)</f>
        <v/>
      </c>
      <c r="K482" s="120">
        <f>Simulações!AN482</f>
        <v>2</v>
      </c>
      <c r="L482" s="120">
        <f>Simulações!AU482</f>
        <v>0</v>
      </c>
      <c r="M482" s="117" t="str">
        <f>IF(Simulações!DA482="","",Simulações!DA482)</f>
        <v/>
      </c>
      <c r="N482" s="117" t="str">
        <f>IF(Simulações!DB482="","",Simulações!DB482)</f>
        <v/>
      </c>
      <c r="O482" s="117">
        <v>1</v>
      </c>
    </row>
    <row r="483" spans="1:15" ht="15.75" hidden="1" customHeight="1" x14ac:dyDescent="0.3">
      <c r="A483" s="127" t="str">
        <f>Simulações!F483</f>
        <v>Rua Rio Grande do Norte, 277</v>
      </c>
      <c r="B483" s="117" t="str">
        <f>Simulações!DL483</f>
        <v>Sim</v>
      </c>
      <c r="C483" s="128">
        <f>Simulações!M483</f>
        <v>100</v>
      </c>
      <c r="D483" s="117" t="str">
        <f>Simulações!I483</f>
        <v>C4</v>
      </c>
      <c r="E483" s="117" t="str">
        <f>Simulações!CJ483</f>
        <v>SX LIGHTING</v>
      </c>
      <c r="F483" s="117" t="str">
        <f>Simulações!CK483</f>
        <v>SX-INEVO040HF</v>
      </c>
      <c r="G483" s="117">
        <f>Simulações!CP483</f>
        <v>39</v>
      </c>
      <c r="H483" s="117" t="str">
        <f>Simulações!CV483</f>
        <v>Curto II</v>
      </c>
      <c r="I483" s="117" t="str">
        <f>IF(Simulações!CW483="","",Simulações!CW483)</f>
        <v/>
      </c>
      <c r="J483" s="117" t="str">
        <f>IF(Simulações!CZ483="","",Simulações!CZ483)</f>
        <v/>
      </c>
      <c r="K483" s="120">
        <f>Simulações!AN483</f>
        <v>2</v>
      </c>
      <c r="L483" s="120">
        <f>Simulações!AU483</f>
        <v>0</v>
      </c>
      <c r="M483" s="117" t="str">
        <f>IF(Simulações!DA483="","",Simulações!DA483)</f>
        <v/>
      </c>
      <c r="N483" s="117" t="str">
        <f>IF(Simulações!DB483="","",Simulações!DB483)</f>
        <v/>
      </c>
      <c r="O483" s="117">
        <v>1</v>
      </c>
    </row>
    <row r="484" spans="1:15" ht="15.75" hidden="1" customHeight="1" x14ac:dyDescent="0.3">
      <c r="A484" s="127" t="str">
        <f>Simulações!F484</f>
        <v>Rua Rio Grande do Norte, 277</v>
      </c>
      <c r="B484" s="117" t="str">
        <f>Simulações!DL484</f>
        <v>Sim</v>
      </c>
      <c r="C484" s="128">
        <f>Simulações!M484</f>
        <v>100</v>
      </c>
      <c r="D484" s="117" t="str">
        <f>Simulações!I484</f>
        <v>C4</v>
      </c>
      <c r="E484" s="117" t="str">
        <f>Simulações!CJ484</f>
        <v>TECNOWATT</v>
      </c>
      <c r="F484" s="117" t="str">
        <f>Simulações!CK484</f>
        <v xml:space="preserve">SIGSAGPTLRRSSNDL_40W_50IBBRS
</v>
      </c>
      <c r="G484" s="117">
        <f>Simulações!CP484</f>
        <v>40</v>
      </c>
      <c r="H484" s="117" t="str">
        <f>Simulações!CV484</f>
        <v>Curto II</v>
      </c>
      <c r="I484" s="117" t="str">
        <f>IF(Simulações!CW484="","",Simulações!CW484)</f>
        <v>Curto I</v>
      </c>
      <c r="J484" s="117" t="str">
        <f>IF(Simulações!CZ484="","",Simulações!CZ484)</f>
        <v/>
      </c>
      <c r="K484" s="120">
        <f>Simulações!AN484</f>
        <v>2</v>
      </c>
      <c r="L484" s="120">
        <f>Simulações!AU484</f>
        <v>0</v>
      </c>
      <c r="M484" s="117" t="str">
        <f>IF(Simulações!DA484="","",Simulações!DA484)</f>
        <v/>
      </c>
      <c r="N484" s="117" t="str">
        <f>IF(Simulações!DB484="","",Simulações!DB484)</f>
        <v/>
      </c>
      <c r="O484" s="117">
        <v>1</v>
      </c>
    </row>
    <row r="485" spans="1:15" ht="15.75" hidden="1" customHeight="1" x14ac:dyDescent="0.3">
      <c r="A485" s="127" t="str">
        <f>Simulações!F485</f>
        <v>Rua Sao Sebastiao do Cai, 2857</v>
      </c>
      <c r="B485" s="117" t="str">
        <f>Simulações!DL485</f>
        <v>Sim</v>
      </c>
      <c r="C485" s="128">
        <f>Simulações!M485</f>
        <v>100</v>
      </c>
      <c r="D485" s="117" t="str">
        <f>Simulações!I485</f>
        <v>C4</v>
      </c>
      <c r="E485" s="117" t="str">
        <f>Simulações!CJ485</f>
        <v>LEDSTAR</v>
      </c>
      <c r="F485" s="117" t="str">
        <f>Simulações!CK485</f>
        <v xml:space="preserve"> SL VT 9.1 44W</v>
      </c>
      <c r="G485" s="117">
        <f>Simulações!CP485</f>
        <v>44</v>
      </c>
      <c r="H485" s="117" t="str">
        <f>Simulações!CV485</f>
        <v>Curto II</v>
      </c>
      <c r="I485" s="117" t="str">
        <f>IF(Simulações!CW485="","",Simulações!CW485)</f>
        <v/>
      </c>
      <c r="J485" s="117" t="str">
        <f>IF(Simulações!CZ485="","",Simulações!CZ485)</f>
        <v/>
      </c>
      <c r="K485" s="120">
        <f>Simulações!AN485</f>
        <v>2</v>
      </c>
      <c r="L485" s="120">
        <f>Simulações!AU485</f>
        <v>0</v>
      </c>
      <c r="M485" s="117" t="str">
        <f>IF(Simulações!DA485="","",Simulações!DA485)</f>
        <v/>
      </c>
      <c r="N485" s="117" t="str">
        <f>IF(Simulações!DB485="","",Simulações!DB485)</f>
        <v/>
      </c>
      <c r="O485" s="117">
        <v>1</v>
      </c>
    </row>
    <row r="486" spans="1:15" ht="15.75" hidden="1" customHeight="1" x14ac:dyDescent="0.3">
      <c r="A486" s="127" t="str">
        <f>Simulações!F486</f>
        <v>Rua Sao Sebastiao do Cai, 2857</v>
      </c>
      <c r="B486" s="117" t="str">
        <f>Simulações!DL486</f>
        <v>Sim</v>
      </c>
      <c r="C486" s="128">
        <f>Simulações!M486</f>
        <v>100</v>
      </c>
      <c r="D486" s="117" t="str">
        <f>Simulações!I486</f>
        <v>C4</v>
      </c>
      <c r="E486" s="117" t="str">
        <f>Simulações!CJ486</f>
        <v>SX LIGHTING</v>
      </c>
      <c r="F486" s="117" t="str">
        <f>Simulações!CK486</f>
        <v>SX-INEVO050HF</v>
      </c>
      <c r="G486" s="117">
        <f>Simulações!CP486</f>
        <v>50</v>
      </c>
      <c r="H486" s="117" t="str">
        <f>Simulações!CV486</f>
        <v>Curto II</v>
      </c>
      <c r="I486" s="117" t="str">
        <f>IF(Simulações!CW486="","",Simulações!CW486)</f>
        <v/>
      </c>
      <c r="J486" s="117" t="str">
        <f>IF(Simulações!CZ486="","",Simulações!CZ486)</f>
        <v/>
      </c>
      <c r="K486" s="120">
        <f>Simulações!AN486</f>
        <v>2</v>
      </c>
      <c r="L486" s="120">
        <f>Simulações!AU486</f>
        <v>0</v>
      </c>
      <c r="M486" s="117" t="str">
        <f>IF(Simulações!DA486="","",Simulações!DA486)</f>
        <v/>
      </c>
      <c r="N486" s="117" t="str">
        <f>IF(Simulações!DB486="","",Simulações!DB486)</f>
        <v/>
      </c>
      <c r="O486" s="117">
        <v>1</v>
      </c>
    </row>
    <row r="487" spans="1:15" ht="15.75" hidden="1" customHeight="1" x14ac:dyDescent="0.3">
      <c r="A487" s="127" t="str">
        <f>Simulações!F487</f>
        <v>Rua Sao Sebastiao do Cai, 2857</v>
      </c>
      <c r="B487" s="117" t="str">
        <f>Simulações!DL487</f>
        <v>Sim</v>
      </c>
      <c r="C487" s="128">
        <f>Simulações!M487</f>
        <v>100</v>
      </c>
      <c r="D487" s="117" t="str">
        <f>Simulações!I487</f>
        <v>C4</v>
      </c>
      <c r="E487" s="117" t="str">
        <f>Simulações!CJ487</f>
        <v>TECNOWATT</v>
      </c>
      <c r="F487" s="117" t="str">
        <f>Simulações!CK487</f>
        <v xml:space="preserve">SIGSAGPTLRRSSNDL_40W_50IBBRS
</v>
      </c>
      <c r="G487" s="117">
        <f>Simulações!CP487</f>
        <v>40</v>
      </c>
      <c r="H487" s="117" t="str">
        <f>Simulações!CV487</f>
        <v>Curto II</v>
      </c>
      <c r="I487" s="117" t="str">
        <f>IF(Simulações!CW487="","",Simulações!CW487)</f>
        <v/>
      </c>
      <c r="J487" s="117" t="str">
        <f>IF(Simulações!CZ487="","",Simulações!CZ487)</f>
        <v/>
      </c>
      <c r="K487" s="120">
        <f>Simulações!AN487</f>
        <v>2</v>
      </c>
      <c r="L487" s="120">
        <f>Simulações!AU487</f>
        <v>0</v>
      </c>
      <c r="M487" s="117" t="str">
        <f>IF(Simulações!DA487="","",Simulações!DA487)</f>
        <v/>
      </c>
      <c r="N487" s="117" t="str">
        <f>IF(Simulações!DB487="","",Simulações!DB487)</f>
        <v/>
      </c>
      <c r="O487" s="117">
        <v>1</v>
      </c>
    </row>
    <row r="488" spans="1:15" ht="15.75" hidden="1" customHeight="1" x14ac:dyDescent="0.3">
      <c r="A488" s="127" t="str">
        <f>Simulações!F488</f>
        <v>Rua Sao Jorge, 1156</v>
      </c>
      <c r="B488" s="117" t="str">
        <f>Simulações!DL488</f>
        <v>Sim</v>
      </c>
      <c r="C488" s="128">
        <f>Simulações!M488</f>
        <v>100</v>
      </c>
      <c r="D488" s="117" t="str">
        <f>Simulações!I488</f>
        <v>C4</v>
      </c>
      <c r="E488" s="117" t="str">
        <f>Simulações!CJ488</f>
        <v>LEDSTAR</v>
      </c>
      <c r="F488" s="117" t="str">
        <f>Simulações!CK488</f>
        <v xml:space="preserve"> SL VT 9.1 44W</v>
      </c>
      <c r="G488" s="117">
        <f>Simulações!CP488</f>
        <v>44</v>
      </c>
      <c r="H488" s="117" t="str">
        <f>Simulações!CV488</f>
        <v>Curto II</v>
      </c>
      <c r="I488" s="117" t="str">
        <f>IF(Simulações!CW488="","",Simulações!CW488)</f>
        <v/>
      </c>
      <c r="J488" s="117" t="str">
        <f>IF(Simulações!CZ488="","",Simulações!CZ488)</f>
        <v/>
      </c>
      <c r="K488" s="120">
        <f>Simulações!AN488</f>
        <v>2</v>
      </c>
      <c r="L488" s="120">
        <f>Simulações!AU488</f>
        <v>0</v>
      </c>
      <c r="M488" s="117" t="str">
        <f>IF(Simulações!DA488="","",Simulações!DA488)</f>
        <v/>
      </c>
      <c r="N488" s="117" t="str">
        <f>IF(Simulações!DB488="","",Simulações!DB488)</f>
        <v/>
      </c>
      <c r="O488" s="117">
        <v>1</v>
      </c>
    </row>
    <row r="489" spans="1:15" ht="15.75" hidden="1" customHeight="1" x14ac:dyDescent="0.3">
      <c r="A489" s="127" t="str">
        <f>Simulações!F489</f>
        <v>Rua Sao Jorge, 1156</v>
      </c>
      <c r="B489" s="117" t="str">
        <f>Simulações!DL489</f>
        <v>Sim</v>
      </c>
      <c r="C489" s="128">
        <f>Simulações!M489</f>
        <v>100</v>
      </c>
      <c r="D489" s="117" t="str">
        <f>Simulações!I489</f>
        <v>C4</v>
      </c>
      <c r="E489" s="117" t="str">
        <f>Simulações!CJ489</f>
        <v>SX LIGHTING</v>
      </c>
      <c r="F489" s="117" t="str">
        <f>Simulações!CK489</f>
        <v>SX-INEVO040HF</v>
      </c>
      <c r="G489" s="117">
        <f>Simulações!CP489</f>
        <v>39</v>
      </c>
      <c r="H489" s="117" t="str">
        <f>Simulações!CV489</f>
        <v>Curto II</v>
      </c>
      <c r="I489" s="117" t="str">
        <f>IF(Simulações!CW489="","",Simulações!CW489)</f>
        <v/>
      </c>
      <c r="J489" s="117" t="str">
        <f>IF(Simulações!CZ489="","",Simulações!CZ489)</f>
        <v/>
      </c>
      <c r="K489" s="120">
        <f>Simulações!AN489</f>
        <v>2</v>
      </c>
      <c r="L489" s="120">
        <f>Simulações!AU489</f>
        <v>0</v>
      </c>
      <c r="M489" s="117" t="str">
        <f>IF(Simulações!DA489="","",Simulações!DA489)</f>
        <v/>
      </c>
      <c r="N489" s="117" t="str">
        <f>IF(Simulações!DB489="","",Simulações!DB489)</f>
        <v/>
      </c>
      <c r="O489" s="117">
        <v>1</v>
      </c>
    </row>
    <row r="490" spans="1:15" ht="15.75" hidden="1" customHeight="1" x14ac:dyDescent="0.3">
      <c r="A490" s="127" t="str">
        <f>Simulações!F490</f>
        <v>Rua Sao Jorge, 1156</v>
      </c>
      <c r="B490" s="117" t="str">
        <f>Simulações!DL490</f>
        <v>Sim</v>
      </c>
      <c r="C490" s="128">
        <f>Simulações!M490</f>
        <v>100</v>
      </c>
      <c r="D490" s="117" t="str">
        <f>Simulações!I490</f>
        <v>C4</v>
      </c>
      <c r="E490" s="117" t="str">
        <f>Simulações!CJ490</f>
        <v>TECNOWATT</v>
      </c>
      <c r="F490" s="117" t="str">
        <f>Simulações!CK490</f>
        <v xml:space="preserve">SIGSAGPTLRRSSNDL_40W_50IBBRS
</v>
      </c>
      <c r="G490" s="117">
        <f>Simulações!CP490</f>
        <v>40</v>
      </c>
      <c r="H490" s="117" t="str">
        <f>Simulações!CV490</f>
        <v>Curto II</v>
      </c>
      <c r="I490" s="117" t="str">
        <f>IF(Simulações!CW490="","",Simulações!CW490)</f>
        <v/>
      </c>
      <c r="J490" s="117" t="str">
        <f>IF(Simulações!CZ490="","",Simulações!CZ490)</f>
        <v/>
      </c>
      <c r="K490" s="120">
        <f>Simulações!AN490</f>
        <v>2</v>
      </c>
      <c r="L490" s="120">
        <f>Simulações!AU490</f>
        <v>0</v>
      </c>
      <c r="M490" s="117" t="str">
        <f>IF(Simulações!DA490="","",Simulações!DA490)</f>
        <v/>
      </c>
      <c r="N490" s="117" t="str">
        <f>IF(Simulações!DB490="","",Simulações!DB490)</f>
        <v/>
      </c>
      <c r="O490" s="117">
        <v>1</v>
      </c>
    </row>
    <row r="491" spans="1:15" ht="15.75" hidden="1" customHeight="1" x14ac:dyDescent="0.3">
      <c r="A491" s="127" t="str">
        <f>Simulações!F491</f>
        <v>Rua Parana, 2381</v>
      </c>
      <c r="B491" s="117" t="str">
        <f>Simulações!DL491</f>
        <v>Sim</v>
      </c>
      <c r="C491" s="128">
        <f>Simulações!M491</f>
        <v>100</v>
      </c>
      <c r="D491" s="117" t="str">
        <f>Simulações!I491</f>
        <v>C4</v>
      </c>
      <c r="E491" s="117" t="str">
        <f>Simulações!CJ491</f>
        <v>LEDSTAR</v>
      </c>
      <c r="F491" s="117" t="str">
        <f>Simulações!CK491</f>
        <v xml:space="preserve"> SL VT 9.1 44W</v>
      </c>
      <c r="G491" s="117">
        <f>Simulações!CP491</f>
        <v>44</v>
      </c>
      <c r="H491" s="117" t="str">
        <f>Simulações!CV491</f>
        <v>Médio II</v>
      </c>
      <c r="I491" s="117" t="str">
        <f>IF(Simulações!CW491="","",Simulações!CW491)</f>
        <v/>
      </c>
      <c r="J491" s="117" t="str">
        <f>IF(Simulações!CZ491="","",Simulações!CZ491)</f>
        <v/>
      </c>
      <c r="K491" s="120">
        <f>Simulações!AN491</f>
        <v>2</v>
      </c>
      <c r="L491" s="120">
        <f>Simulações!AU491</f>
        <v>0</v>
      </c>
      <c r="M491" s="117" t="str">
        <f>IF(Simulações!DA491="","",Simulações!DA491)</f>
        <v/>
      </c>
      <c r="N491" s="117" t="str">
        <f>IF(Simulações!DB491="","",Simulações!DB491)</f>
        <v/>
      </c>
      <c r="O491" s="117">
        <v>1</v>
      </c>
    </row>
    <row r="492" spans="1:15" ht="15.75" hidden="1" customHeight="1" x14ac:dyDescent="0.3">
      <c r="A492" s="127" t="str">
        <f>Simulações!F492</f>
        <v>Rua Parana, 2381</v>
      </c>
      <c r="B492" s="117" t="str">
        <f>Simulações!DL492</f>
        <v>Sim</v>
      </c>
      <c r="C492" s="128">
        <f>Simulações!M492</f>
        <v>100</v>
      </c>
      <c r="D492" s="117" t="str">
        <f>Simulações!I492</f>
        <v>C4</v>
      </c>
      <c r="E492" s="117" t="str">
        <f>Simulações!CJ492</f>
        <v>SX LIGHTING</v>
      </c>
      <c r="F492" s="117" t="str">
        <f>Simulações!CK492</f>
        <v>SX-INEVO040HF</v>
      </c>
      <c r="G492" s="117">
        <f>Simulações!CP492</f>
        <v>39</v>
      </c>
      <c r="H492" s="117" t="str">
        <f>Simulações!CV492</f>
        <v>Médio II</v>
      </c>
      <c r="I492" s="117" t="str">
        <f>IF(Simulações!CW492="","",Simulações!CW492)</f>
        <v>Curto II</v>
      </c>
      <c r="J492" s="117" t="str">
        <f>IF(Simulações!CZ492="","",Simulações!CZ492)</f>
        <v/>
      </c>
      <c r="K492" s="120">
        <f>Simulações!AN492</f>
        <v>2</v>
      </c>
      <c r="L492" s="120">
        <f>Simulações!AU492</f>
        <v>0</v>
      </c>
      <c r="M492" s="117" t="str">
        <f>IF(Simulações!DA492="","",Simulações!DA492)</f>
        <v/>
      </c>
      <c r="N492" s="117" t="str">
        <f>IF(Simulações!DB492="","",Simulações!DB492)</f>
        <v/>
      </c>
      <c r="O492" s="117">
        <v>1</v>
      </c>
    </row>
    <row r="493" spans="1:15" ht="15.75" hidden="1" customHeight="1" x14ac:dyDescent="0.3">
      <c r="A493" s="127" t="str">
        <f>Simulações!F493</f>
        <v>Rua Parana, 2381</v>
      </c>
      <c r="B493" s="117" t="str">
        <f>Simulações!DL493</f>
        <v>Sim</v>
      </c>
      <c r="C493" s="128">
        <f>Simulações!M493</f>
        <v>100</v>
      </c>
      <c r="D493" s="117" t="str">
        <f>Simulações!I493</f>
        <v>C4</v>
      </c>
      <c r="E493" s="117" t="str">
        <f>Simulações!CJ493</f>
        <v>TECNOWATT</v>
      </c>
      <c r="F493" s="117" t="str">
        <f>Simulações!CK493</f>
        <v xml:space="preserve">SIGSAGPTLRRSSNDL_40W_50IBBRS
</v>
      </c>
      <c r="G493" s="117">
        <f>Simulações!CP493</f>
        <v>40</v>
      </c>
      <c r="H493" s="117" t="str">
        <f>Simulações!CV493</f>
        <v>Médio II</v>
      </c>
      <c r="I493" s="117" t="str">
        <f>IF(Simulações!CW493="","",Simulações!CW493)</f>
        <v/>
      </c>
      <c r="J493" s="117" t="str">
        <f>IF(Simulações!CZ493="","",Simulações!CZ493)</f>
        <v/>
      </c>
      <c r="K493" s="120">
        <f>Simulações!AN493</f>
        <v>2</v>
      </c>
      <c r="L493" s="120">
        <f>Simulações!AU493</f>
        <v>0</v>
      </c>
      <c r="M493" s="117" t="str">
        <f>IF(Simulações!DA493="","",Simulações!DA493)</f>
        <v/>
      </c>
      <c r="N493" s="117" t="str">
        <f>IF(Simulações!DB493="","",Simulações!DB493)</f>
        <v/>
      </c>
      <c r="O493" s="117">
        <v>1</v>
      </c>
    </row>
    <row r="494" spans="1:15" ht="15.75" hidden="1" customHeight="1" x14ac:dyDescent="0.3">
      <c r="A494" s="127" t="str">
        <f>Simulações!F494</f>
        <v>Rua Rio de Janeiro, 2333</v>
      </c>
      <c r="B494" s="117" t="str">
        <f>Simulações!DL494</f>
        <v>Sim</v>
      </c>
      <c r="C494" s="128">
        <f>Simulações!M494</f>
        <v>100</v>
      </c>
      <c r="D494" s="117" t="str">
        <f>Simulações!I494</f>
        <v>C4</v>
      </c>
      <c r="E494" s="117" t="str">
        <f>Simulações!CJ494</f>
        <v>LEDSTAR</v>
      </c>
      <c r="F494" s="117" t="str">
        <f>Simulações!CK494</f>
        <v xml:space="preserve"> SL VT 9.1 65W</v>
      </c>
      <c r="G494" s="117">
        <f>Simulações!CP494</f>
        <v>65</v>
      </c>
      <c r="H494" s="117" t="str">
        <f>Simulações!CV494</f>
        <v>Médio II</v>
      </c>
      <c r="I494" s="117" t="str">
        <f>IF(Simulações!CW494="","",Simulações!CW494)</f>
        <v/>
      </c>
      <c r="J494" s="117" t="str">
        <f>IF(Simulações!CZ494="","",Simulações!CZ494)</f>
        <v/>
      </c>
      <c r="K494" s="120">
        <f>Simulações!AN494</f>
        <v>2</v>
      </c>
      <c r="L494" s="120">
        <f>Simulações!AU494</f>
        <v>0</v>
      </c>
      <c r="M494" s="117" t="str">
        <f>IF(Simulações!DA494="","",Simulações!DA494)</f>
        <v/>
      </c>
      <c r="N494" s="117" t="str">
        <f>IF(Simulações!DB494="","",Simulações!DB494)</f>
        <v/>
      </c>
      <c r="O494" s="117">
        <v>1</v>
      </c>
    </row>
    <row r="495" spans="1:15" ht="15.75" hidden="1" customHeight="1" x14ac:dyDescent="0.3">
      <c r="A495" s="127" t="str">
        <f>Simulações!F495</f>
        <v>Rua Rio de Janeiro, 2333</v>
      </c>
      <c r="B495" s="117" t="str">
        <f>Simulações!DL495</f>
        <v>Sim</v>
      </c>
      <c r="C495" s="128">
        <f>Simulações!M495</f>
        <v>100</v>
      </c>
      <c r="D495" s="117" t="str">
        <f>Simulações!I495</f>
        <v>C4</v>
      </c>
      <c r="E495" s="117" t="str">
        <f>Simulações!CJ495</f>
        <v>SX LIGHTING</v>
      </c>
      <c r="F495" s="117" t="str">
        <f>Simulações!CK495</f>
        <v>SX-INLPP070HF</v>
      </c>
      <c r="G495" s="117">
        <f>Simulações!CP495</f>
        <v>70</v>
      </c>
      <c r="H495" s="117" t="str">
        <f>Simulações!CV495</f>
        <v>Médio II</v>
      </c>
      <c r="I495" s="117" t="str">
        <f>IF(Simulações!CW495="","",Simulações!CW495)</f>
        <v/>
      </c>
      <c r="J495" s="117" t="str">
        <f>IF(Simulações!CZ495="","",Simulações!CZ495)</f>
        <v/>
      </c>
      <c r="K495" s="120">
        <f>Simulações!AN495</f>
        <v>2</v>
      </c>
      <c r="L495" s="120">
        <f>Simulações!AU495</f>
        <v>0</v>
      </c>
      <c r="M495" s="117" t="str">
        <f>IF(Simulações!DA495="","",Simulações!DA495)</f>
        <v/>
      </c>
      <c r="N495" s="117" t="str">
        <f>IF(Simulações!DB495="","",Simulações!DB495)</f>
        <v/>
      </c>
      <c r="O495" s="117">
        <v>1</v>
      </c>
    </row>
    <row r="496" spans="1:15" ht="15.75" hidden="1" customHeight="1" x14ac:dyDescent="0.3">
      <c r="A496" s="127" t="str">
        <f>Simulações!F496</f>
        <v>Rua Rio de Janeiro, 2333</v>
      </c>
      <c r="B496" s="117" t="str">
        <f>Simulações!DL496</f>
        <v>Sim</v>
      </c>
      <c r="C496" s="128">
        <f>Simulações!M496</f>
        <v>100</v>
      </c>
      <c r="D496" s="117" t="str">
        <f>Simulações!I496</f>
        <v>C4</v>
      </c>
      <c r="E496" s="117" t="str">
        <f>Simulações!CJ496</f>
        <v>TECNOWATT</v>
      </c>
      <c r="F496" s="117" t="str">
        <f>Simulações!CK496</f>
        <v xml:space="preserve">SIGSAGPTLRRSSNDL_30W_38IBBRS
</v>
      </c>
      <c r="G496" s="117">
        <f>Simulações!CP496</f>
        <v>30</v>
      </c>
      <c r="H496" s="117" t="str">
        <f>Simulações!CV496</f>
        <v>Médio II</v>
      </c>
      <c r="I496" s="117" t="str">
        <f>IF(Simulações!CW496="","",Simulações!CW496)</f>
        <v/>
      </c>
      <c r="J496" s="117" t="str">
        <f>IF(Simulações!CZ496="","",Simulações!CZ496)</f>
        <v>APEA</v>
      </c>
      <c r="K496" s="120">
        <f>Simulações!AN496</f>
        <v>2</v>
      </c>
      <c r="L496" s="120">
        <f>Simulações!AU496</f>
        <v>0</v>
      </c>
      <c r="M496" s="117">
        <f>IF(Simulações!DA496="","",Simulações!DA496)</f>
        <v>1</v>
      </c>
      <c r="N496" s="117" t="str">
        <f>IF(Simulações!DB496="","",Simulações!DB496)</f>
        <v/>
      </c>
      <c r="O496" s="117">
        <v>1</v>
      </c>
    </row>
    <row r="497" spans="1:15" ht="15.75" hidden="1" customHeight="1" x14ac:dyDescent="0.3">
      <c r="A497" s="127" t="str">
        <f>Simulações!F497</f>
        <v>Avenida Manaus, 1564</v>
      </c>
      <c r="B497" s="117" t="str">
        <f>Simulações!DL497</f>
        <v>Sim</v>
      </c>
      <c r="C497" s="128">
        <f>Simulações!M497</f>
        <v>150</v>
      </c>
      <c r="D497" s="117" t="str">
        <f>Simulações!I497</f>
        <v>C4</v>
      </c>
      <c r="E497" s="117" t="str">
        <f>Simulações!CJ497</f>
        <v>LEDSTAR</v>
      </c>
      <c r="F497" s="117" t="str">
        <f>Simulações!CK497</f>
        <v xml:space="preserve"> SL VT 9.1 35W</v>
      </c>
      <c r="G497" s="117">
        <f>Simulações!CP497</f>
        <v>35</v>
      </c>
      <c r="H497" s="117" t="str">
        <f>Simulações!CV497</f>
        <v>Curto II</v>
      </c>
      <c r="I497" s="117" t="str">
        <f>IF(Simulações!CW497="","",Simulações!CW497)</f>
        <v/>
      </c>
      <c r="J497" s="117" t="str">
        <f>IF(Simulações!CZ497="","",Simulações!CZ497)</f>
        <v/>
      </c>
      <c r="K497" s="120">
        <f>Simulações!AN497</f>
        <v>2</v>
      </c>
      <c r="L497" s="120">
        <f>Simulações!AU497</f>
        <v>0</v>
      </c>
      <c r="M497" s="117" t="str">
        <f>IF(Simulações!DA497="","",Simulações!DA497)</f>
        <v/>
      </c>
      <c r="N497" s="117" t="str">
        <f>IF(Simulações!DB497="","",Simulações!DB497)</f>
        <v/>
      </c>
      <c r="O497" s="117">
        <v>1</v>
      </c>
    </row>
    <row r="498" spans="1:15" ht="15.75" hidden="1" customHeight="1" x14ac:dyDescent="0.3">
      <c r="A498" s="127" t="str">
        <f>Simulações!F498</f>
        <v>Avenida Manaus, 1564</v>
      </c>
      <c r="B498" s="117" t="str">
        <f>Simulações!DL498</f>
        <v>Sim</v>
      </c>
      <c r="C498" s="128">
        <f>Simulações!M498</f>
        <v>150</v>
      </c>
      <c r="D498" s="117" t="str">
        <f>Simulações!I498</f>
        <v>C4</v>
      </c>
      <c r="E498" s="117" t="str">
        <f>Simulações!CJ498</f>
        <v>SX LIGHTING</v>
      </c>
      <c r="F498" s="117" t="str">
        <f>Simulações!CK498</f>
        <v>SX-INEVO040HF</v>
      </c>
      <c r="G498" s="117">
        <f>Simulações!CP498</f>
        <v>39</v>
      </c>
      <c r="H498" s="117" t="str">
        <f>Simulações!CV498</f>
        <v>Curto II</v>
      </c>
      <c r="I498" s="117" t="str">
        <f>IF(Simulações!CW498="","",Simulações!CW498)</f>
        <v/>
      </c>
      <c r="J498" s="117" t="str">
        <f>IF(Simulações!CZ498="","",Simulações!CZ498)</f>
        <v>APEA</v>
      </c>
      <c r="K498" s="120">
        <f>Simulações!AN498</f>
        <v>2</v>
      </c>
      <c r="L498" s="120">
        <f>Simulações!AU498</f>
        <v>0</v>
      </c>
      <c r="M498" s="117">
        <f>IF(Simulações!DA498="","",Simulações!DA498)</f>
        <v>1</v>
      </c>
      <c r="N498" s="117" t="str">
        <f>IF(Simulações!DB498="","",Simulações!DB498)</f>
        <v/>
      </c>
      <c r="O498" s="117">
        <v>1</v>
      </c>
    </row>
    <row r="499" spans="1:15" ht="15.75" hidden="1" customHeight="1" x14ac:dyDescent="0.3">
      <c r="A499" s="127" t="str">
        <f>Simulações!F499</f>
        <v>Avenida Manaus, 1564</v>
      </c>
      <c r="B499" s="117" t="str">
        <f>Simulações!DL499</f>
        <v>Sim</v>
      </c>
      <c r="C499" s="128">
        <f>Simulações!M499</f>
        <v>150</v>
      </c>
      <c r="D499" s="117" t="str">
        <f>Simulações!I499</f>
        <v>C4</v>
      </c>
      <c r="E499" s="117" t="str">
        <f>Simulações!CJ499</f>
        <v>TECNOWATT</v>
      </c>
      <c r="F499" s="117" t="str">
        <f>Simulações!CK499</f>
        <v xml:space="preserve">SIGSAGPTLRRSSNDL_30W_38IBBRS
</v>
      </c>
      <c r="G499" s="117">
        <f>Simulações!CP499</f>
        <v>30</v>
      </c>
      <c r="H499" s="117" t="str">
        <f>Simulações!CV499</f>
        <v>Curto II</v>
      </c>
      <c r="I499" s="117" t="str">
        <f>IF(Simulações!CW499="","",Simulações!CW499)</f>
        <v/>
      </c>
      <c r="J499" s="117" t="str">
        <f>IF(Simulações!CZ499="","",Simulações!CZ499)</f>
        <v/>
      </c>
      <c r="K499" s="120">
        <f>Simulações!AN499</f>
        <v>2</v>
      </c>
      <c r="L499" s="120">
        <f>Simulações!AU499</f>
        <v>0</v>
      </c>
      <c r="M499" s="117" t="str">
        <f>IF(Simulações!DA499="","",Simulações!DA499)</f>
        <v/>
      </c>
      <c r="N499" s="117" t="str">
        <f>IF(Simulações!DB499="","",Simulações!DB499)</f>
        <v/>
      </c>
      <c r="O499" s="117">
        <v>1</v>
      </c>
    </row>
    <row r="500" spans="1:15" ht="15.75" hidden="1" customHeight="1" x14ac:dyDescent="0.3">
      <c r="A500" s="127" t="str">
        <f>Simulações!F500</f>
        <v>Rua Pernambuco, 1191</v>
      </c>
      <c r="B500" s="117" t="str">
        <f>Simulações!DL500</f>
        <v>Sim</v>
      </c>
      <c r="C500" s="128">
        <f>Simulações!M500</f>
        <v>100</v>
      </c>
      <c r="D500" s="117" t="str">
        <f>Simulações!I500</f>
        <v>C4</v>
      </c>
      <c r="E500" s="117" t="str">
        <f>Simulações!CJ500</f>
        <v>LEDSTAR</v>
      </c>
      <c r="F500" s="117" t="str">
        <f>Simulações!CK500</f>
        <v xml:space="preserve"> SL VT 9.1 44W</v>
      </c>
      <c r="G500" s="117">
        <f>Simulações!CP500</f>
        <v>44</v>
      </c>
      <c r="H500" s="117" t="str">
        <f>Simulações!CV500</f>
        <v>Curto II</v>
      </c>
      <c r="I500" s="117" t="str">
        <f>IF(Simulações!CW500="","",Simulações!CW500)</f>
        <v/>
      </c>
      <c r="J500" s="117" t="str">
        <f>IF(Simulações!CZ500="","",Simulações!CZ500)</f>
        <v/>
      </c>
      <c r="K500" s="120">
        <f>Simulações!AN500</f>
        <v>2</v>
      </c>
      <c r="L500" s="120">
        <f>Simulações!AU500</f>
        <v>0</v>
      </c>
      <c r="M500" s="117" t="str">
        <f>IF(Simulações!DA500="","",Simulações!DA500)</f>
        <v/>
      </c>
      <c r="N500" s="117" t="str">
        <f>IF(Simulações!DB500="","",Simulações!DB500)</f>
        <v/>
      </c>
      <c r="O500" s="117">
        <v>1</v>
      </c>
    </row>
    <row r="501" spans="1:15" ht="15.75" hidden="1" customHeight="1" x14ac:dyDescent="0.3">
      <c r="A501" s="127" t="str">
        <f>Simulações!F501</f>
        <v>Rua Pernambuco, 1191</v>
      </c>
      <c r="B501" s="117" t="str">
        <f>Simulações!DL501</f>
        <v>Sim</v>
      </c>
      <c r="C501" s="128">
        <f>Simulações!M501</f>
        <v>100</v>
      </c>
      <c r="D501" s="117" t="str">
        <f>Simulações!I501</f>
        <v>C4</v>
      </c>
      <c r="E501" s="117" t="str">
        <f>Simulações!CJ501</f>
        <v>SX LIGHTING</v>
      </c>
      <c r="F501" s="117" t="str">
        <f>Simulações!CK501</f>
        <v>SX-INEVO050HF</v>
      </c>
      <c r="G501" s="117">
        <f>Simulações!CP501</f>
        <v>50</v>
      </c>
      <c r="H501" s="117" t="str">
        <f>Simulações!CV501</f>
        <v>Curto II</v>
      </c>
      <c r="I501" s="117" t="str">
        <f>IF(Simulações!CW501="","",Simulações!CW501)</f>
        <v/>
      </c>
      <c r="J501" s="117" t="str">
        <f>IF(Simulações!CZ501="","",Simulações!CZ501)</f>
        <v/>
      </c>
      <c r="K501" s="120">
        <f>Simulações!AN501</f>
        <v>2</v>
      </c>
      <c r="L501" s="120">
        <f>Simulações!AU501</f>
        <v>0</v>
      </c>
      <c r="M501" s="117" t="str">
        <f>IF(Simulações!DA501="","",Simulações!DA501)</f>
        <v/>
      </c>
      <c r="N501" s="117" t="str">
        <f>IF(Simulações!DB501="","",Simulações!DB501)</f>
        <v/>
      </c>
      <c r="O501" s="117">
        <v>1</v>
      </c>
    </row>
    <row r="502" spans="1:15" ht="15.75" hidden="1" customHeight="1" x14ac:dyDescent="0.3">
      <c r="A502" s="127" t="str">
        <f>Simulações!F502</f>
        <v>Rua Pernambuco, 1191</v>
      </c>
      <c r="B502" s="117" t="str">
        <f>Simulações!DL502</f>
        <v>Sim</v>
      </c>
      <c r="C502" s="128">
        <f>Simulações!M502</f>
        <v>100</v>
      </c>
      <c r="D502" s="117" t="str">
        <f>Simulações!I502</f>
        <v>C4</v>
      </c>
      <c r="E502" s="117" t="str">
        <f>Simulações!CJ502</f>
        <v>TECNOWATT</v>
      </c>
      <c r="F502" s="117" t="str">
        <f>Simulações!CK502</f>
        <v xml:space="preserve">SIGSAGPTLRRSSNDL_40W_50IBBRS
</v>
      </c>
      <c r="G502" s="117">
        <f>Simulações!CP502</f>
        <v>40</v>
      </c>
      <c r="H502" s="117" t="str">
        <f>Simulações!CV502</f>
        <v>Curto II</v>
      </c>
      <c r="I502" s="117" t="str">
        <f>IF(Simulações!CW502="","",Simulações!CW502)</f>
        <v/>
      </c>
      <c r="J502" s="117" t="str">
        <f>IF(Simulações!CZ502="","",Simulações!CZ502)</f>
        <v/>
      </c>
      <c r="K502" s="120">
        <f>Simulações!AN502</f>
        <v>2</v>
      </c>
      <c r="L502" s="120">
        <f>Simulações!AU502</f>
        <v>0</v>
      </c>
      <c r="M502" s="117" t="str">
        <f>IF(Simulações!DA502="","",Simulações!DA502)</f>
        <v/>
      </c>
      <c r="N502" s="117" t="str">
        <f>IF(Simulações!DB502="","",Simulações!DB502)</f>
        <v/>
      </c>
      <c r="O502" s="117">
        <v>1</v>
      </c>
    </row>
    <row r="503" spans="1:15" ht="15.75" hidden="1" customHeight="1" x14ac:dyDescent="0.3">
      <c r="A503" s="127" t="str">
        <f>Simulações!F503</f>
        <v>Rua Sao Paulo, 1427</v>
      </c>
      <c r="B503" s="117" t="str">
        <f>Simulações!DL503</f>
        <v>Sim</v>
      </c>
      <c r="C503" s="128">
        <f>Simulações!M503</f>
        <v>100</v>
      </c>
      <c r="D503" s="117" t="str">
        <f>Simulações!I503</f>
        <v>C4</v>
      </c>
      <c r="E503" s="117" t="str">
        <f>Simulações!CJ503</f>
        <v>LEDSTAR</v>
      </c>
      <c r="F503" s="117" t="str">
        <f>Simulações!CK503</f>
        <v xml:space="preserve"> SL VT 9.1 44W</v>
      </c>
      <c r="G503" s="117">
        <f>Simulações!CP503</f>
        <v>44</v>
      </c>
      <c r="H503" s="117" t="str">
        <f>Simulações!CV503</f>
        <v>Curto II</v>
      </c>
      <c r="I503" s="117" t="str">
        <f>IF(Simulações!CW503="","",Simulações!CW503)</f>
        <v/>
      </c>
      <c r="J503" s="117" t="str">
        <f>IF(Simulações!CZ503="","",Simulações!CZ503)</f>
        <v/>
      </c>
      <c r="K503" s="120">
        <f>Simulações!AN503</f>
        <v>2</v>
      </c>
      <c r="L503" s="120">
        <f>Simulações!AU503</f>
        <v>0</v>
      </c>
      <c r="M503" s="117" t="str">
        <f>IF(Simulações!DA503="","",Simulações!DA503)</f>
        <v/>
      </c>
      <c r="N503" s="117" t="str">
        <f>IF(Simulações!DB503="","",Simulações!DB503)</f>
        <v/>
      </c>
      <c r="O503" s="117">
        <v>1</v>
      </c>
    </row>
    <row r="504" spans="1:15" ht="15.75" hidden="1" customHeight="1" x14ac:dyDescent="0.3">
      <c r="A504" s="127" t="str">
        <f>Simulações!F504</f>
        <v>Rua Sao Paulo, 1427</v>
      </c>
      <c r="B504" s="117" t="str">
        <f>Simulações!DL504</f>
        <v>Sim</v>
      </c>
      <c r="C504" s="128">
        <f>Simulações!M504</f>
        <v>100</v>
      </c>
      <c r="D504" s="117" t="str">
        <f>Simulações!I504</f>
        <v>C4</v>
      </c>
      <c r="E504" s="117" t="str">
        <f>Simulações!CJ504</f>
        <v>SX LIGHTING</v>
      </c>
      <c r="F504" s="117" t="str">
        <f>Simulações!CK504</f>
        <v>SX-INEVO040HF</v>
      </c>
      <c r="G504" s="117">
        <f>Simulações!CP504</f>
        <v>39</v>
      </c>
      <c r="H504" s="117" t="str">
        <f>Simulações!CV504</f>
        <v>Curto II</v>
      </c>
      <c r="I504" s="117" t="str">
        <f>IF(Simulações!CW504="","",Simulações!CW504)</f>
        <v/>
      </c>
      <c r="J504" s="117" t="str">
        <f>IF(Simulações!CZ504="","",Simulações!CZ504)</f>
        <v/>
      </c>
      <c r="K504" s="120">
        <f>Simulações!AN504</f>
        <v>2</v>
      </c>
      <c r="L504" s="120">
        <f>Simulações!AU504</f>
        <v>0</v>
      </c>
      <c r="M504" s="117" t="str">
        <f>IF(Simulações!DA504="","",Simulações!DA504)</f>
        <v/>
      </c>
      <c r="N504" s="117" t="str">
        <f>IF(Simulações!DB504="","",Simulações!DB504)</f>
        <v/>
      </c>
      <c r="O504" s="117">
        <v>1</v>
      </c>
    </row>
    <row r="505" spans="1:15" ht="15.75" hidden="1" customHeight="1" x14ac:dyDescent="0.3">
      <c r="A505" s="127" t="str">
        <f>Simulações!F505</f>
        <v>Rua Sao Paulo, 1427</v>
      </c>
      <c r="B505" s="117" t="str">
        <f>Simulações!DL505</f>
        <v>Sim</v>
      </c>
      <c r="C505" s="128">
        <f>Simulações!M505</f>
        <v>100</v>
      </c>
      <c r="D505" s="117" t="str">
        <f>Simulações!I505</f>
        <v>C4</v>
      </c>
      <c r="E505" s="117" t="str">
        <f>Simulações!CJ505</f>
        <v>TECNOWATT</v>
      </c>
      <c r="F505" s="117" t="str">
        <f>Simulações!CK505</f>
        <v xml:space="preserve">SIGSAGPTLRRSSNDL_40W_50IBBRS
</v>
      </c>
      <c r="G505" s="117">
        <f>Simulações!CP505</f>
        <v>40</v>
      </c>
      <c r="H505" s="117" t="str">
        <f>Simulações!CV505</f>
        <v>Curto II</v>
      </c>
      <c r="I505" s="117" t="str">
        <f>IF(Simulações!CW505="","",Simulações!CW505)</f>
        <v/>
      </c>
      <c r="J505" s="117" t="str">
        <f>IF(Simulações!CZ505="","",Simulações!CZ505)</f>
        <v/>
      </c>
      <c r="K505" s="120">
        <f>Simulações!AN505</f>
        <v>2</v>
      </c>
      <c r="L505" s="120">
        <f>Simulações!AU505</f>
        <v>0</v>
      </c>
      <c r="M505" s="117" t="str">
        <f>IF(Simulações!DA505="","",Simulações!DA505)</f>
        <v/>
      </c>
      <c r="N505" s="117" t="str">
        <f>IF(Simulações!DB505="","",Simulações!DB505)</f>
        <v/>
      </c>
      <c r="O505" s="117">
        <v>1</v>
      </c>
    </row>
    <row r="506" spans="1:15" ht="15.75" hidden="1" customHeight="1" x14ac:dyDescent="0.3">
      <c r="A506" s="127" t="str">
        <f>Simulações!F506</f>
        <v>Avenida Curitiba, 1572</v>
      </c>
      <c r="B506" s="117" t="str">
        <f>Simulações!DL506</f>
        <v>Sim</v>
      </c>
      <c r="C506" s="128">
        <f>Simulações!M506</f>
        <v>150</v>
      </c>
      <c r="D506" s="117" t="str">
        <f>Simulações!I506</f>
        <v>C2</v>
      </c>
      <c r="E506" s="117" t="str">
        <f>Simulações!CJ506</f>
        <v>LEDSTAR</v>
      </c>
      <c r="F506" s="117" t="str">
        <f>Simulações!CK506</f>
        <v xml:space="preserve"> SL VT 9.1 85W</v>
      </c>
      <c r="G506" s="117">
        <f>Simulações!CP506</f>
        <v>85</v>
      </c>
      <c r="H506" s="117" t="str">
        <f>Simulações!CV506</f>
        <v>Curto II</v>
      </c>
      <c r="I506" s="117" t="str">
        <f>IF(Simulações!CW506="","",Simulações!CW506)</f>
        <v/>
      </c>
      <c r="J506" s="117" t="str">
        <f>IF(Simulações!CZ506="","",Simulações!CZ506)</f>
        <v/>
      </c>
      <c r="K506" s="120">
        <f>Simulações!AN506</f>
        <v>4</v>
      </c>
      <c r="L506" s="120">
        <f>Simulações!AU506</f>
        <v>0</v>
      </c>
      <c r="M506" s="117" t="str">
        <f>IF(Simulações!DA506="","",Simulações!DA506)</f>
        <v/>
      </c>
      <c r="N506" s="117" t="str">
        <f>IF(Simulações!DB506="","",Simulações!DB506)</f>
        <v/>
      </c>
      <c r="O506" s="117">
        <v>1</v>
      </c>
    </row>
    <row r="507" spans="1:15" ht="15.75" hidden="1" customHeight="1" x14ac:dyDescent="0.3">
      <c r="A507" s="127" t="str">
        <f>Simulações!F507</f>
        <v>Avenida Curitiba, 1572</v>
      </c>
      <c r="B507" s="117" t="str">
        <f>Simulações!DL507</f>
        <v>Sim</v>
      </c>
      <c r="C507" s="128">
        <f>Simulações!M507</f>
        <v>150</v>
      </c>
      <c r="D507" s="117" t="str">
        <f>Simulações!I507</f>
        <v>C2</v>
      </c>
      <c r="E507" s="117" t="str">
        <f>Simulações!CJ507</f>
        <v>SX LIGHTING</v>
      </c>
      <c r="F507" s="117" t="str">
        <f>Simulações!CK507</f>
        <v>SX-INLPP070HF</v>
      </c>
      <c r="G507" s="117">
        <f>Simulações!CP507</f>
        <v>70</v>
      </c>
      <c r="H507" s="117" t="str">
        <f>Simulações!CV507</f>
        <v>Curto II</v>
      </c>
      <c r="I507" s="117" t="str">
        <f>IF(Simulações!CW507="","",Simulações!CW507)</f>
        <v/>
      </c>
      <c r="J507" s="117" t="str">
        <f>IF(Simulações!CZ507="","",Simulações!CZ507)</f>
        <v/>
      </c>
      <c r="K507" s="120">
        <f>Simulações!AN507</f>
        <v>4</v>
      </c>
      <c r="L507" s="120">
        <f>Simulações!AU507</f>
        <v>0</v>
      </c>
      <c r="M507" s="117" t="str">
        <f>IF(Simulações!DA507="","",Simulações!DA507)</f>
        <v/>
      </c>
      <c r="N507" s="117" t="str">
        <f>IF(Simulações!DB507="","",Simulações!DB507)</f>
        <v/>
      </c>
      <c r="O507" s="117">
        <v>1</v>
      </c>
    </row>
    <row r="508" spans="1:15" ht="15.75" hidden="1" customHeight="1" x14ac:dyDescent="0.3">
      <c r="A508" s="127" t="str">
        <f>Simulações!F508</f>
        <v>Avenida Curitiba, 1572</v>
      </c>
      <c r="B508" s="117" t="str">
        <f>Simulações!DL508</f>
        <v>Sim</v>
      </c>
      <c r="C508" s="128">
        <f>Simulações!M508</f>
        <v>150</v>
      </c>
      <c r="D508" s="117" t="str">
        <f>Simulações!I508</f>
        <v>C2</v>
      </c>
      <c r="E508" s="117" t="str">
        <f>Simulações!CJ508</f>
        <v>TECNOWATT</v>
      </c>
      <c r="F508" s="117" t="str">
        <f>Simulações!CK508</f>
        <v xml:space="preserve">SIGMAGPTLRRSMNDL_80W_56IBBR
</v>
      </c>
      <c r="G508" s="117">
        <f>Simulações!CP508</f>
        <v>80</v>
      </c>
      <c r="H508" s="117" t="str">
        <f>Simulações!CV508</f>
        <v>Curto II</v>
      </c>
      <c r="I508" s="117" t="str">
        <f>IF(Simulações!CW508="","",Simulações!CW508)</f>
        <v/>
      </c>
      <c r="J508" s="117" t="str">
        <f>IF(Simulações!CZ508="","",Simulações!CZ508)</f>
        <v/>
      </c>
      <c r="K508" s="120">
        <f>Simulações!AN508</f>
        <v>4</v>
      </c>
      <c r="L508" s="120">
        <f>Simulações!AU508</f>
        <v>0</v>
      </c>
      <c r="M508" s="117" t="str">
        <f>IF(Simulações!DA508="","",Simulações!DA508)</f>
        <v/>
      </c>
      <c r="N508" s="117" t="str">
        <f>IF(Simulações!DB508="","",Simulações!DB508)</f>
        <v/>
      </c>
      <c r="O508" s="117">
        <v>1</v>
      </c>
    </row>
    <row r="509" spans="1:15" ht="15.75" hidden="1" customHeight="1" x14ac:dyDescent="0.3">
      <c r="A509" s="127" t="str">
        <f>Simulações!F509</f>
        <v>Rua Santa Catarina, 1443</v>
      </c>
      <c r="B509" s="117" t="str">
        <f>Simulações!DL509</f>
        <v>Sim</v>
      </c>
      <c r="C509" s="128">
        <f>Simulações!M509</f>
        <v>100</v>
      </c>
      <c r="D509" s="117" t="str">
        <f>Simulações!I509</f>
        <v>C4</v>
      </c>
      <c r="E509" s="117" t="str">
        <f>Simulações!CJ509</f>
        <v>LEDSTAR</v>
      </c>
      <c r="F509" s="117" t="str">
        <f>Simulações!CK509</f>
        <v xml:space="preserve"> SL VT 9.1 52W</v>
      </c>
      <c r="G509" s="117">
        <f>Simulações!CP509</f>
        <v>52</v>
      </c>
      <c r="H509" s="117" t="str">
        <f>Simulações!CV509</f>
        <v>Curto II</v>
      </c>
      <c r="I509" s="117" t="str">
        <f>IF(Simulações!CW509="","",Simulações!CW509)</f>
        <v/>
      </c>
      <c r="J509" s="117" t="str">
        <f>IF(Simulações!CZ509="","",Simulações!CZ509)</f>
        <v/>
      </c>
      <c r="K509" s="120">
        <f>Simulações!AN509</f>
        <v>2</v>
      </c>
      <c r="L509" s="120">
        <f>Simulações!AU509</f>
        <v>0</v>
      </c>
      <c r="M509" s="117" t="str">
        <f>IF(Simulações!DA509="","",Simulações!DA509)</f>
        <v/>
      </c>
      <c r="N509" s="117" t="str">
        <f>IF(Simulações!DB509="","",Simulações!DB509)</f>
        <v/>
      </c>
      <c r="O509" s="117">
        <v>1</v>
      </c>
    </row>
    <row r="510" spans="1:15" ht="15.75" hidden="1" customHeight="1" x14ac:dyDescent="0.3">
      <c r="A510" s="127" t="str">
        <f>Simulações!F510</f>
        <v>Rua Santa Catarina, 1443</v>
      </c>
      <c r="B510" s="117" t="str">
        <f>Simulações!DL510</f>
        <v>Sim</v>
      </c>
      <c r="C510" s="128">
        <f>Simulações!M510</f>
        <v>100</v>
      </c>
      <c r="D510" s="117" t="str">
        <f>Simulações!I510</f>
        <v>C4</v>
      </c>
      <c r="E510" s="117" t="str">
        <f>Simulações!CJ510</f>
        <v>SX LIGHTING</v>
      </c>
      <c r="F510" s="117" t="str">
        <f>Simulações!CK510</f>
        <v>SX-INEVO050HF</v>
      </c>
      <c r="G510" s="117">
        <f>Simulações!CP510</f>
        <v>50</v>
      </c>
      <c r="H510" s="117" t="str">
        <f>Simulações!CV510</f>
        <v>Curto II</v>
      </c>
      <c r="I510" s="117" t="str">
        <f>IF(Simulações!CW510="","",Simulações!CW510)</f>
        <v/>
      </c>
      <c r="J510" s="117" t="str">
        <f>IF(Simulações!CZ510="","",Simulações!CZ510)</f>
        <v/>
      </c>
      <c r="K510" s="120">
        <f>Simulações!AN510</f>
        <v>2</v>
      </c>
      <c r="L510" s="120">
        <f>Simulações!AU510</f>
        <v>0</v>
      </c>
      <c r="M510" s="117" t="str">
        <f>IF(Simulações!DA510="","",Simulações!DA510)</f>
        <v/>
      </c>
      <c r="N510" s="117" t="str">
        <f>IF(Simulações!DB510="","",Simulações!DB510)</f>
        <v/>
      </c>
      <c r="O510" s="117">
        <v>1</v>
      </c>
    </row>
    <row r="511" spans="1:15" ht="15.75" hidden="1" customHeight="1" x14ac:dyDescent="0.3">
      <c r="A511" s="127" t="str">
        <f>Simulações!F511</f>
        <v>Rua Santa Catarina, 1443</v>
      </c>
      <c r="B511" s="117" t="str">
        <f>Simulações!DL511</f>
        <v>Sim</v>
      </c>
      <c r="C511" s="128">
        <f>Simulações!M511</f>
        <v>100</v>
      </c>
      <c r="D511" s="117" t="str">
        <f>Simulações!I511</f>
        <v>C4</v>
      </c>
      <c r="E511" s="117" t="str">
        <f>Simulações!CJ511</f>
        <v>TECNOWATT</v>
      </c>
      <c r="F511" s="117" t="str">
        <f>Simulações!CK511</f>
        <v xml:space="preserve">SIGSAGPTLRRSSNDL_40W_50IBBRS
</v>
      </c>
      <c r="G511" s="117">
        <f>Simulações!CP511</f>
        <v>40</v>
      </c>
      <c r="H511" s="117" t="str">
        <f>Simulações!CV511</f>
        <v>Curto II</v>
      </c>
      <c r="I511" s="117" t="str">
        <f>IF(Simulações!CW511="","",Simulações!CW511)</f>
        <v/>
      </c>
      <c r="J511" s="117" t="str">
        <f>IF(Simulações!CZ511="","",Simulações!CZ511)</f>
        <v/>
      </c>
      <c r="K511" s="120">
        <f>Simulações!AN511</f>
        <v>2</v>
      </c>
      <c r="L511" s="120">
        <f>Simulações!AU511</f>
        <v>0</v>
      </c>
      <c r="M511" s="117" t="str">
        <f>IF(Simulações!DA511="","",Simulações!DA511)</f>
        <v/>
      </c>
      <c r="N511" s="117" t="str">
        <f>IF(Simulações!DB511="","",Simulações!DB511)</f>
        <v/>
      </c>
      <c r="O511" s="117">
        <v>1</v>
      </c>
    </row>
    <row r="512" spans="1:15" ht="15.75" hidden="1" customHeight="1" x14ac:dyDescent="0.3">
      <c r="A512" s="127" t="str">
        <f>Simulações!F512</f>
        <v>Rua Sergipe, 1272</v>
      </c>
      <c r="B512" s="117" t="str">
        <f>Simulações!DL512</f>
        <v>Sim</v>
      </c>
      <c r="C512" s="128">
        <f>Simulações!M512</f>
        <v>100</v>
      </c>
      <c r="D512" s="117" t="str">
        <f>Simulações!I512</f>
        <v>C5</v>
      </c>
      <c r="E512" s="117" t="str">
        <f>Simulações!CJ512</f>
        <v>LEDSTAR</v>
      </c>
      <c r="F512" s="117" t="str">
        <f>Simulações!CK512</f>
        <v xml:space="preserve"> SL VT 9.1 17W</v>
      </c>
      <c r="G512" s="117">
        <f>Simulações!CP512</f>
        <v>17</v>
      </c>
      <c r="H512" s="117" t="str">
        <f>Simulações!CV512</f>
        <v>Curto II</v>
      </c>
      <c r="I512" s="117" t="str">
        <f>IF(Simulações!CW512="","",Simulações!CW512)</f>
        <v/>
      </c>
      <c r="J512" s="117" t="str">
        <f>IF(Simulações!CZ512="","",Simulações!CZ512)</f>
        <v/>
      </c>
      <c r="K512" s="120">
        <f>Simulações!AN512</f>
        <v>3</v>
      </c>
      <c r="L512" s="120">
        <f>Simulações!AU512</f>
        <v>0</v>
      </c>
      <c r="M512" s="117" t="str">
        <f>IF(Simulações!DA512="","",Simulações!DA512)</f>
        <v/>
      </c>
      <c r="N512" s="117" t="str">
        <f>IF(Simulações!DB512="","",Simulações!DB512)</f>
        <v/>
      </c>
      <c r="O512" s="117">
        <v>1</v>
      </c>
    </row>
    <row r="513" spans="1:15" ht="15.75" hidden="1" customHeight="1" x14ac:dyDescent="0.3">
      <c r="A513" s="127" t="str">
        <f>Simulações!F513</f>
        <v>Rua Sergipe, 1272</v>
      </c>
      <c r="B513" s="117" t="str">
        <f>Simulações!DL513</f>
        <v>Sim</v>
      </c>
      <c r="C513" s="128">
        <f>Simulações!M513</f>
        <v>100</v>
      </c>
      <c r="D513" s="117" t="str">
        <f>Simulações!I513</f>
        <v>C5</v>
      </c>
      <c r="E513" s="117" t="str">
        <f>Simulações!CJ513</f>
        <v>SX LIGHTING</v>
      </c>
      <c r="F513" s="117" t="str">
        <f>Simulações!CK513</f>
        <v>SX-INEVO020HF</v>
      </c>
      <c r="G513" s="117">
        <f>Simulações!CP513</f>
        <v>22.5</v>
      </c>
      <c r="H513" s="117" t="str">
        <f>Simulações!CV513</f>
        <v>Curto II</v>
      </c>
      <c r="I513" s="117" t="str">
        <f>IF(Simulações!CW513="","",Simulações!CW513)</f>
        <v/>
      </c>
      <c r="J513" s="117" t="str">
        <f>IF(Simulações!CZ513="","",Simulações!CZ513)</f>
        <v/>
      </c>
      <c r="K513" s="120">
        <f>Simulações!AN513</f>
        <v>3</v>
      </c>
      <c r="L513" s="120">
        <f>Simulações!AU513</f>
        <v>0</v>
      </c>
      <c r="M513" s="117" t="str">
        <f>IF(Simulações!DA513="","",Simulações!DA513)</f>
        <v/>
      </c>
      <c r="N513" s="117" t="str">
        <f>IF(Simulações!DB513="","",Simulações!DB513)</f>
        <v/>
      </c>
      <c r="O513" s="117">
        <v>1</v>
      </c>
    </row>
    <row r="514" spans="1:15" ht="15.75" hidden="1" customHeight="1" x14ac:dyDescent="0.3">
      <c r="A514" s="127" t="str">
        <f>Simulações!F514</f>
        <v>Rua Sergipe, 1272</v>
      </c>
      <c r="B514" s="117" t="str">
        <f>Simulações!DL514</f>
        <v>Sim</v>
      </c>
      <c r="C514" s="128">
        <f>Simulações!M514</f>
        <v>100</v>
      </c>
      <c r="D514" s="117" t="str">
        <f>Simulações!I514</f>
        <v>C5</v>
      </c>
      <c r="E514" s="117" t="str">
        <f>Simulações!CJ514</f>
        <v>TECNOWATT</v>
      </c>
      <c r="F514" s="117" t="str">
        <f>Simulações!CK514</f>
        <v xml:space="preserve">SIGSAGPTLRRSSNDL_30W_38IBBRS
</v>
      </c>
      <c r="G514" s="117">
        <f>Simulações!CP514</f>
        <v>30</v>
      </c>
      <c r="H514" s="117" t="str">
        <f>Simulações!CV514</f>
        <v>Curto II</v>
      </c>
      <c r="I514" s="117" t="str">
        <f>IF(Simulações!CW514="","",Simulações!CW514)</f>
        <v/>
      </c>
      <c r="J514" s="117" t="str">
        <f>IF(Simulações!CZ514="","",Simulações!CZ514)</f>
        <v/>
      </c>
      <c r="K514" s="120">
        <f>Simulações!AN514</f>
        <v>3</v>
      </c>
      <c r="L514" s="120">
        <f>Simulações!AU514</f>
        <v>0</v>
      </c>
      <c r="M514" s="117" t="str">
        <f>IF(Simulações!DA514="","",Simulações!DA514)</f>
        <v/>
      </c>
      <c r="N514" s="117" t="str">
        <f>IF(Simulações!DB514="","",Simulações!DB514)</f>
        <v/>
      </c>
      <c r="O514" s="117">
        <v>1</v>
      </c>
    </row>
    <row r="515" spans="1:15" ht="15.75" hidden="1" customHeight="1" x14ac:dyDescent="0.3">
      <c r="A515" s="127" t="str">
        <f>Simulações!F515</f>
        <v>Estrada do Agual, 681</v>
      </c>
      <c r="B515" s="117" t="str">
        <f>Simulações!DL515</f>
        <v>Sim</v>
      </c>
      <c r="C515" s="128">
        <f>Simulações!M515</f>
        <v>100</v>
      </c>
      <c r="D515" s="117" t="str">
        <f>Simulações!I515</f>
        <v>C4</v>
      </c>
      <c r="E515" s="117" t="str">
        <f>Simulações!CJ515</f>
        <v>LEDSTAR</v>
      </c>
      <c r="F515" s="117" t="str">
        <f>Simulações!CK515</f>
        <v xml:space="preserve"> SL VT 9.1 52W</v>
      </c>
      <c r="G515" s="117">
        <f>Simulações!CP515</f>
        <v>52</v>
      </c>
      <c r="H515" s="117" t="str">
        <f>Simulações!CV515</f>
        <v>Curto II</v>
      </c>
      <c r="I515" s="117" t="str">
        <f>IF(Simulações!CW515="","",Simulações!CW515)</f>
        <v/>
      </c>
      <c r="J515" s="117" t="str">
        <f>IF(Simulações!CZ515="","",Simulações!CZ515)</f>
        <v/>
      </c>
      <c r="K515" s="120">
        <f>Simulações!AN515</f>
        <v>2</v>
      </c>
      <c r="L515" s="120">
        <f>Simulações!AU515</f>
        <v>0</v>
      </c>
      <c r="M515" s="117" t="str">
        <f>IF(Simulações!DA515="","",Simulações!DA515)</f>
        <v/>
      </c>
      <c r="N515" s="117" t="str">
        <f>IF(Simulações!DB515="","",Simulações!DB515)</f>
        <v/>
      </c>
      <c r="O515" s="117">
        <v>1</v>
      </c>
    </row>
    <row r="516" spans="1:15" ht="15.75" hidden="1" customHeight="1" x14ac:dyDescent="0.3">
      <c r="A516" s="127" t="str">
        <f>Simulações!F516</f>
        <v>Estrada do Agual, 681</v>
      </c>
      <c r="B516" s="117" t="str">
        <f>Simulações!DL516</f>
        <v>Sim</v>
      </c>
      <c r="C516" s="128">
        <f>Simulações!M516</f>
        <v>100</v>
      </c>
      <c r="D516" s="117" t="str">
        <f>Simulações!I516</f>
        <v>C4</v>
      </c>
      <c r="E516" s="117" t="str">
        <f>Simulações!CJ516</f>
        <v>SX LIGHTING</v>
      </c>
      <c r="F516" s="117" t="str">
        <f>Simulações!CK516</f>
        <v>SX-INEVO050HF</v>
      </c>
      <c r="G516" s="117">
        <f>Simulações!CP516</f>
        <v>50</v>
      </c>
      <c r="H516" s="117" t="str">
        <f>Simulações!CV516</f>
        <v>Curto II</v>
      </c>
      <c r="I516" s="117" t="str">
        <f>IF(Simulações!CW516="","",Simulações!CW516)</f>
        <v/>
      </c>
      <c r="J516" s="117" t="str">
        <f>IF(Simulações!CZ516="","",Simulações!CZ516)</f>
        <v/>
      </c>
      <c r="K516" s="120">
        <f>Simulações!AN516</f>
        <v>2</v>
      </c>
      <c r="L516" s="120">
        <f>Simulações!AU516</f>
        <v>0</v>
      </c>
      <c r="M516" s="117" t="str">
        <f>IF(Simulações!DA516="","",Simulações!DA516)</f>
        <v/>
      </c>
      <c r="N516" s="117" t="str">
        <f>IF(Simulações!DB516="","",Simulações!DB516)</f>
        <v/>
      </c>
      <c r="O516" s="117">
        <v>1</v>
      </c>
    </row>
    <row r="517" spans="1:15" ht="15.75" hidden="1" customHeight="1" x14ac:dyDescent="0.3">
      <c r="A517" s="127" t="str">
        <f>Simulações!F517</f>
        <v>Estrada do Agual, 681</v>
      </c>
      <c r="B517" s="117" t="str">
        <f>Simulações!DL517</f>
        <v>Sim</v>
      </c>
      <c r="C517" s="128">
        <f>Simulações!M517</f>
        <v>100</v>
      </c>
      <c r="D517" s="117" t="str">
        <f>Simulações!I517</f>
        <v>C4</v>
      </c>
      <c r="E517" s="117" t="str">
        <f>Simulações!CJ517</f>
        <v>TECNOWATT</v>
      </c>
      <c r="F517" s="117" t="str">
        <f>Simulações!CK517</f>
        <v xml:space="preserve">SIGSAGPTLRRSSNDL_40W_50IBBRS
</v>
      </c>
      <c r="G517" s="117">
        <f>Simulações!CP517</f>
        <v>40</v>
      </c>
      <c r="H517" s="117" t="str">
        <f>Simulações!CV517</f>
        <v>Curto II</v>
      </c>
      <c r="I517" s="117" t="str">
        <f>IF(Simulações!CW517="","",Simulações!CW517)</f>
        <v/>
      </c>
      <c r="J517" s="117" t="str">
        <f>IF(Simulações!CZ517="","",Simulações!CZ517)</f>
        <v/>
      </c>
      <c r="K517" s="120">
        <f>Simulações!AN517</f>
        <v>2</v>
      </c>
      <c r="L517" s="120">
        <f>Simulações!AU517</f>
        <v>0</v>
      </c>
      <c r="M517" s="117" t="str">
        <f>IF(Simulações!DA517="","",Simulações!DA517)</f>
        <v/>
      </c>
      <c r="N517" s="117" t="str">
        <f>IF(Simulações!DB517="","",Simulações!DB517)</f>
        <v/>
      </c>
      <c r="O517" s="117">
        <v>1</v>
      </c>
    </row>
    <row r="518" spans="1:15" ht="15.75" hidden="1" customHeight="1" x14ac:dyDescent="0.3">
      <c r="A518" s="127" t="str">
        <f>Simulações!F518</f>
        <v>Avenida Florianopolis, 1722</v>
      </c>
      <c r="B518" s="117" t="str">
        <f>Simulações!DL518</f>
        <v>Sim</v>
      </c>
      <c r="C518" s="128">
        <f>Simulações!M518</f>
        <v>150</v>
      </c>
      <c r="D518" s="117" t="str">
        <f>Simulações!I518</f>
        <v>C4</v>
      </c>
      <c r="E518" s="117" t="str">
        <f>Simulações!CJ518</f>
        <v>LEDSTAR</v>
      </c>
      <c r="F518" s="117" t="str">
        <f>Simulações!CK518</f>
        <v xml:space="preserve"> SL VT 9.1 52W</v>
      </c>
      <c r="G518" s="117">
        <f>Simulações!CP518</f>
        <v>52</v>
      </c>
      <c r="H518" s="117" t="str">
        <f>Simulações!CV518</f>
        <v>Curto II</v>
      </c>
      <c r="I518" s="117" t="str">
        <f>IF(Simulações!CW518="","",Simulações!CW518)</f>
        <v/>
      </c>
      <c r="J518" s="117" t="str">
        <f>IF(Simulações!CZ518="","",Simulações!CZ518)</f>
        <v/>
      </c>
      <c r="K518" s="120">
        <f>Simulações!AN518</f>
        <v>2</v>
      </c>
      <c r="L518" s="120">
        <f>Simulações!AU518</f>
        <v>0</v>
      </c>
      <c r="M518" s="117" t="str">
        <f>IF(Simulações!DA518="","",Simulações!DA518)</f>
        <v/>
      </c>
      <c r="N518" s="117" t="str">
        <f>IF(Simulações!DB518="","",Simulações!DB518)</f>
        <v/>
      </c>
      <c r="O518" s="117">
        <v>1</v>
      </c>
    </row>
    <row r="519" spans="1:15" ht="15.75" hidden="1" customHeight="1" x14ac:dyDescent="0.3">
      <c r="A519" s="127" t="str">
        <f>Simulações!F519</f>
        <v>Avenida Florianopolis, 1722</v>
      </c>
      <c r="B519" s="117" t="str">
        <f>Simulações!DL519</f>
        <v>Sim</v>
      </c>
      <c r="C519" s="128">
        <f>Simulações!M519</f>
        <v>150</v>
      </c>
      <c r="D519" s="117" t="str">
        <f>Simulações!I519</f>
        <v>C4</v>
      </c>
      <c r="E519" s="117" t="str">
        <f>Simulações!CJ519</f>
        <v>SX LIGHTING</v>
      </c>
      <c r="F519" s="117" t="str">
        <f>Simulações!CK519</f>
        <v>SX-INEVO050HF</v>
      </c>
      <c r="G519" s="117">
        <f>Simulações!CP519</f>
        <v>50</v>
      </c>
      <c r="H519" s="117" t="str">
        <f>Simulações!CV519</f>
        <v>Curto II</v>
      </c>
      <c r="I519" s="117" t="str">
        <f>IF(Simulações!CW519="","",Simulações!CW519)</f>
        <v/>
      </c>
      <c r="J519" s="117" t="str">
        <f>IF(Simulações!CZ519="","",Simulações!CZ519)</f>
        <v/>
      </c>
      <c r="K519" s="120">
        <f>Simulações!AN519</f>
        <v>2</v>
      </c>
      <c r="L519" s="120">
        <f>Simulações!AU519</f>
        <v>0</v>
      </c>
      <c r="M519" s="117" t="str">
        <f>IF(Simulações!DA519="","",Simulações!DA519)</f>
        <v/>
      </c>
      <c r="N519" s="117" t="str">
        <f>IF(Simulações!DB519="","",Simulações!DB519)</f>
        <v/>
      </c>
      <c r="O519" s="117">
        <v>1</v>
      </c>
    </row>
    <row r="520" spans="1:15" ht="15.75" hidden="1" customHeight="1" x14ac:dyDescent="0.3">
      <c r="A520" s="127" t="str">
        <f>Simulações!F520</f>
        <v>Avenida Florianopolis, 1722</v>
      </c>
      <c r="B520" s="117" t="str">
        <f>Simulações!DL520</f>
        <v>Sim</v>
      </c>
      <c r="C520" s="128">
        <f>Simulações!M520</f>
        <v>150</v>
      </c>
      <c r="D520" s="117" t="str">
        <f>Simulações!I520</f>
        <v>C4</v>
      </c>
      <c r="E520" s="117" t="str">
        <f>Simulações!CJ520</f>
        <v>TECNOWATT</v>
      </c>
      <c r="F520" s="117" t="str">
        <f>Simulações!CK520</f>
        <v xml:space="preserve">SIGSAGPTLRRSSNDL_50W_61IBBRS
</v>
      </c>
      <c r="G520" s="117">
        <f>Simulações!CP520</f>
        <v>50</v>
      </c>
      <c r="H520" s="117" t="str">
        <f>Simulações!CV520</f>
        <v>Curto II</v>
      </c>
      <c r="I520" s="117" t="str">
        <f>IF(Simulações!CW520="","",Simulações!CW520)</f>
        <v/>
      </c>
      <c r="J520" s="117" t="str">
        <f>IF(Simulações!CZ520="","",Simulações!CZ520)</f>
        <v/>
      </c>
      <c r="K520" s="120">
        <f>Simulações!AN520</f>
        <v>2</v>
      </c>
      <c r="L520" s="120">
        <f>Simulações!AU520</f>
        <v>0</v>
      </c>
      <c r="M520" s="117" t="str">
        <f>IF(Simulações!DA520="","",Simulações!DA520)</f>
        <v/>
      </c>
      <c r="N520" s="117" t="str">
        <f>IF(Simulações!DB520="","",Simulações!DB520)</f>
        <v/>
      </c>
      <c r="O520" s="117">
        <v>1</v>
      </c>
    </row>
    <row r="521" spans="1:15" ht="15.75" hidden="1" customHeight="1" x14ac:dyDescent="0.3">
      <c r="A521" s="127" t="str">
        <f>Simulações!F521</f>
        <v>Rua Rio Grande do Sul, 1613</v>
      </c>
      <c r="B521" s="117" t="str">
        <f>Simulações!DL521</f>
        <v>Sim</v>
      </c>
      <c r="C521" s="128">
        <f>Simulações!M521</f>
        <v>100</v>
      </c>
      <c r="D521" s="117" t="str">
        <f>Simulações!I521</f>
        <v>C4</v>
      </c>
      <c r="E521" s="117" t="str">
        <f>Simulações!CJ521</f>
        <v>LEDSTAR</v>
      </c>
      <c r="F521" s="117" t="str">
        <f>Simulações!CK521</f>
        <v xml:space="preserve"> SL VT 9.1 35W</v>
      </c>
      <c r="G521" s="117">
        <f>Simulações!CP521</f>
        <v>35</v>
      </c>
      <c r="H521" s="117" t="str">
        <f>Simulações!CV521</f>
        <v>Curto II</v>
      </c>
      <c r="I521" s="117" t="str">
        <f>IF(Simulações!CW521="","",Simulações!CW521)</f>
        <v/>
      </c>
      <c r="J521" s="117" t="str">
        <f>IF(Simulações!CZ521="","",Simulações!CZ521)</f>
        <v/>
      </c>
      <c r="K521" s="120">
        <f>Simulações!AN521</f>
        <v>2</v>
      </c>
      <c r="L521" s="120">
        <f>Simulações!AU521</f>
        <v>0</v>
      </c>
      <c r="M521" s="117" t="str">
        <f>IF(Simulações!DA521="","",Simulações!DA521)</f>
        <v/>
      </c>
      <c r="N521" s="117" t="str">
        <f>IF(Simulações!DB521="","",Simulações!DB521)</f>
        <v/>
      </c>
      <c r="O521" s="117">
        <v>1</v>
      </c>
    </row>
    <row r="522" spans="1:15" ht="15.75" hidden="1" customHeight="1" x14ac:dyDescent="0.3">
      <c r="A522" s="127" t="str">
        <f>Simulações!F522</f>
        <v>Rua Rio Grande do Sul, 1613</v>
      </c>
      <c r="B522" s="117" t="str">
        <f>Simulações!DL522</f>
        <v>Sim</v>
      </c>
      <c r="C522" s="128">
        <f>Simulações!M522</f>
        <v>100</v>
      </c>
      <c r="D522" s="117" t="str">
        <f>Simulações!I522</f>
        <v>C4</v>
      </c>
      <c r="E522" s="117" t="str">
        <f>Simulações!CJ522</f>
        <v>SX LIGHTING</v>
      </c>
      <c r="F522" s="117" t="str">
        <f>Simulações!CK522</f>
        <v>SX-INEVO040HF</v>
      </c>
      <c r="G522" s="117">
        <f>Simulações!CP522</f>
        <v>39</v>
      </c>
      <c r="H522" s="117" t="str">
        <f>Simulações!CV522</f>
        <v>Curto II</v>
      </c>
      <c r="I522" s="117" t="str">
        <f>IF(Simulações!CW522="","",Simulações!CW522)</f>
        <v/>
      </c>
      <c r="J522" s="117" t="str">
        <f>IF(Simulações!CZ522="","",Simulações!CZ522)</f>
        <v/>
      </c>
      <c r="K522" s="120">
        <f>Simulações!AN522</f>
        <v>2</v>
      </c>
      <c r="L522" s="120">
        <f>Simulações!AU522</f>
        <v>0</v>
      </c>
      <c r="M522" s="117" t="str">
        <f>IF(Simulações!DA522="","",Simulações!DA522)</f>
        <v/>
      </c>
      <c r="N522" s="117" t="str">
        <f>IF(Simulações!DB522="","",Simulações!DB522)</f>
        <v/>
      </c>
      <c r="O522" s="117">
        <v>1</v>
      </c>
    </row>
    <row r="523" spans="1:15" ht="15.75" hidden="1" customHeight="1" x14ac:dyDescent="0.3">
      <c r="A523" s="127" t="str">
        <f>Simulações!F523</f>
        <v>Rua Rio Grande do Sul, 1613</v>
      </c>
      <c r="B523" s="117" t="str">
        <f>Simulações!DL523</f>
        <v>Sim</v>
      </c>
      <c r="C523" s="128">
        <f>Simulações!M523</f>
        <v>100</v>
      </c>
      <c r="D523" s="117" t="str">
        <f>Simulações!I523</f>
        <v>C4</v>
      </c>
      <c r="E523" s="117" t="str">
        <f>Simulações!CJ523</f>
        <v>TECNOWATT</v>
      </c>
      <c r="F523" s="117" t="str">
        <f>Simulações!CK523</f>
        <v xml:space="preserve">SIGSAGPTLRRSSNDL_40W_50IBBRS
</v>
      </c>
      <c r="G523" s="117">
        <f>Simulações!CP523</f>
        <v>40</v>
      </c>
      <c r="H523" s="117" t="str">
        <f>Simulações!CV523</f>
        <v>Curto II</v>
      </c>
      <c r="I523" s="117" t="str">
        <f>IF(Simulações!CW523="","",Simulações!CW523)</f>
        <v/>
      </c>
      <c r="J523" s="117" t="str">
        <f>IF(Simulações!CZ523="","",Simulações!CZ523)</f>
        <v/>
      </c>
      <c r="K523" s="120">
        <f>Simulações!AN523</f>
        <v>2</v>
      </c>
      <c r="L523" s="120">
        <f>Simulações!AU523</f>
        <v>0</v>
      </c>
      <c r="M523" s="117" t="str">
        <f>IF(Simulações!DA523="","",Simulações!DA523)</f>
        <v/>
      </c>
      <c r="N523" s="117" t="str">
        <f>IF(Simulações!DB523="","",Simulações!DB523)</f>
        <v/>
      </c>
      <c r="O523" s="117">
        <v>1</v>
      </c>
    </row>
    <row r="524" spans="1:15" ht="15.75" hidden="1" customHeight="1" x14ac:dyDescent="0.3">
      <c r="A524" s="127" t="str">
        <f>Simulações!F524</f>
        <v>Rua Rio de Janeiro, 1631</v>
      </c>
      <c r="B524" s="117" t="str">
        <f>Simulações!DL524</f>
        <v>Sim</v>
      </c>
      <c r="C524" s="128">
        <f>Simulações!M524</f>
        <v>100</v>
      </c>
      <c r="D524" s="117" t="str">
        <f>Simulações!I524</f>
        <v>C4</v>
      </c>
      <c r="E524" s="117" t="str">
        <f>Simulações!CJ524</f>
        <v>LEDSTAR</v>
      </c>
      <c r="F524" s="117" t="str">
        <f>Simulações!CK524</f>
        <v xml:space="preserve"> SL VT 9.1 44W</v>
      </c>
      <c r="G524" s="117">
        <f>Simulações!CP524</f>
        <v>44</v>
      </c>
      <c r="H524" s="117" t="str">
        <f>Simulações!CV524</f>
        <v>Curto II</v>
      </c>
      <c r="I524" s="117" t="str">
        <f>IF(Simulações!CW524="","",Simulações!CW524)</f>
        <v/>
      </c>
      <c r="J524" s="117" t="str">
        <f>IF(Simulações!CZ524="","",Simulações!CZ524)</f>
        <v/>
      </c>
      <c r="K524" s="120">
        <f>Simulações!AN524</f>
        <v>2</v>
      </c>
      <c r="L524" s="120">
        <f>Simulações!AU524</f>
        <v>0</v>
      </c>
      <c r="M524" s="117" t="str">
        <f>IF(Simulações!DA524="","",Simulações!DA524)</f>
        <v/>
      </c>
      <c r="N524" s="117" t="str">
        <f>IF(Simulações!DB524="","",Simulações!DB524)</f>
        <v/>
      </c>
      <c r="O524" s="117">
        <v>1</v>
      </c>
    </row>
    <row r="525" spans="1:15" ht="15.75" hidden="1" customHeight="1" x14ac:dyDescent="0.3">
      <c r="A525" s="127" t="str">
        <f>Simulações!F525</f>
        <v>Rua Rio de Janeiro, 1631</v>
      </c>
      <c r="B525" s="117" t="str">
        <f>Simulações!DL525</f>
        <v>Sim</v>
      </c>
      <c r="C525" s="128">
        <f>Simulações!M525</f>
        <v>100</v>
      </c>
      <c r="D525" s="117" t="str">
        <f>Simulações!I525</f>
        <v>C4</v>
      </c>
      <c r="E525" s="117" t="str">
        <f>Simulações!CJ525</f>
        <v>SX LIGHTING</v>
      </c>
      <c r="F525" s="117" t="str">
        <f>Simulações!CK525</f>
        <v>SX-INEVO040HF</v>
      </c>
      <c r="G525" s="117">
        <f>Simulações!CP525</f>
        <v>39</v>
      </c>
      <c r="H525" s="117" t="str">
        <f>Simulações!CV525</f>
        <v>Curto II</v>
      </c>
      <c r="I525" s="117" t="str">
        <f>IF(Simulações!CW525="","",Simulações!CW525)</f>
        <v/>
      </c>
      <c r="J525" s="117" t="str">
        <f>IF(Simulações!CZ525="","",Simulações!CZ525)</f>
        <v/>
      </c>
      <c r="K525" s="120">
        <f>Simulações!AN525</f>
        <v>2</v>
      </c>
      <c r="L525" s="120">
        <f>Simulações!AU525</f>
        <v>0</v>
      </c>
      <c r="M525" s="117" t="str">
        <f>IF(Simulações!DA525="","",Simulações!DA525)</f>
        <v/>
      </c>
      <c r="N525" s="117" t="str">
        <f>IF(Simulações!DB525="","",Simulações!DB525)</f>
        <v/>
      </c>
      <c r="O525" s="117">
        <v>1</v>
      </c>
    </row>
    <row r="526" spans="1:15" ht="15.75" hidden="1" customHeight="1" x14ac:dyDescent="0.3">
      <c r="A526" s="127" t="str">
        <f>Simulações!F526</f>
        <v>Rua Rio de Janeiro, 1631</v>
      </c>
      <c r="B526" s="117" t="str">
        <f>Simulações!DL526</f>
        <v>Sim</v>
      </c>
      <c r="C526" s="128">
        <f>Simulações!M526</f>
        <v>100</v>
      </c>
      <c r="D526" s="117" t="str">
        <f>Simulações!I526</f>
        <v>C4</v>
      </c>
      <c r="E526" s="117" t="str">
        <f>Simulações!CJ526</f>
        <v>TECNOWATT</v>
      </c>
      <c r="F526" s="117" t="str">
        <f>Simulações!CK526</f>
        <v xml:space="preserve">SIGSAGPTLRRSSNDL_40W_50IBBRS
</v>
      </c>
      <c r="G526" s="117">
        <f>Simulações!CP526</f>
        <v>40</v>
      </c>
      <c r="H526" s="117" t="str">
        <f>Simulações!CV526</f>
        <v>Curto II</v>
      </c>
      <c r="I526" s="117" t="str">
        <f>IF(Simulações!CW526="","",Simulações!CW526)</f>
        <v/>
      </c>
      <c r="J526" s="117" t="str">
        <f>IF(Simulações!CZ526="","",Simulações!CZ526)</f>
        <v/>
      </c>
      <c r="K526" s="120">
        <f>Simulações!AN526</f>
        <v>2</v>
      </c>
      <c r="L526" s="120">
        <f>Simulações!AU526</f>
        <v>0</v>
      </c>
      <c r="M526" s="117" t="str">
        <f>IF(Simulações!DA526="","",Simulações!DA526)</f>
        <v/>
      </c>
      <c r="N526" s="117" t="str">
        <f>IF(Simulações!DB526="","",Simulações!DB526)</f>
        <v/>
      </c>
      <c r="O526" s="117">
        <v>1</v>
      </c>
    </row>
    <row r="527" spans="1:15" ht="15.75" hidden="1" customHeight="1" x14ac:dyDescent="0.3">
      <c r="A527" s="127" t="str">
        <f>Simulações!F527</f>
        <v>Rua Piaui, 1843</v>
      </c>
      <c r="B527" s="117" t="str">
        <f>Simulações!DL527</f>
        <v>Sim</v>
      </c>
      <c r="C527" s="128">
        <f>Simulações!M527</f>
        <v>100</v>
      </c>
      <c r="D527" s="117" t="str">
        <f>Simulações!I527</f>
        <v>C4</v>
      </c>
      <c r="E527" s="117" t="str">
        <f>Simulações!CJ527</f>
        <v>LEDSTAR</v>
      </c>
      <c r="F527" s="117" t="str">
        <f>Simulações!CK527</f>
        <v xml:space="preserve"> SL VT 9.1 44W</v>
      </c>
      <c r="G527" s="117">
        <f>Simulações!CP527</f>
        <v>44</v>
      </c>
      <c r="H527" s="117" t="str">
        <f>Simulações!CV527</f>
        <v>Curto II</v>
      </c>
      <c r="I527" s="117" t="str">
        <f>IF(Simulações!CW527="","",Simulações!CW527)</f>
        <v/>
      </c>
      <c r="J527" s="117" t="str">
        <f>IF(Simulações!CZ527="","",Simulações!CZ527)</f>
        <v/>
      </c>
      <c r="K527" s="120">
        <f>Simulações!AN527</f>
        <v>2</v>
      </c>
      <c r="L527" s="120">
        <f>Simulações!AU527</f>
        <v>0</v>
      </c>
      <c r="M527" s="117" t="str">
        <f>IF(Simulações!DA527="","",Simulações!DA527)</f>
        <v/>
      </c>
      <c r="N527" s="117" t="str">
        <f>IF(Simulações!DB527="","",Simulações!DB527)</f>
        <v/>
      </c>
      <c r="O527" s="117">
        <v>1</v>
      </c>
    </row>
    <row r="528" spans="1:15" ht="15.75" hidden="1" customHeight="1" x14ac:dyDescent="0.3">
      <c r="A528" s="127" t="str">
        <f>Simulações!F528</f>
        <v>Rua Piaui, 1843</v>
      </c>
      <c r="B528" s="117" t="str">
        <f>Simulações!DL528</f>
        <v>Sim</v>
      </c>
      <c r="C528" s="128">
        <f>Simulações!M528</f>
        <v>100</v>
      </c>
      <c r="D528" s="117" t="str">
        <f>Simulações!I528</f>
        <v>C4</v>
      </c>
      <c r="E528" s="117" t="str">
        <f>Simulações!CJ528</f>
        <v>SX LIGHTING</v>
      </c>
      <c r="F528" s="117" t="str">
        <f>Simulações!CK528</f>
        <v>SX-INEVO040HF</v>
      </c>
      <c r="G528" s="117">
        <f>Simulações!CP528</f>
        <v>39</v>
      </c>
      <c r="H528" s="117" t="str">
        <f>Simulações!CV528</f>
        <v>Curto II</v>
      </c>
      <c r="I528" s="117" t="str">
        <f>IF(Simulações!CW528="","",Simulações!CW528)</f>
        <v/>
      </c>
      <c r="J528" s="117" t="str">
        <f>IF(Simulações!CZ528="","",Simulações!CZ528)</f>
        <v/>
      </c>
      <c r="K528" s="120">
        <f>Simulações!AN528</f>
        <v>2</v>
      </c>
      <c r="L528" s="120">
        <f>Simulações!AU528</f>
        <v>0</v>
      </c>
      <c r="M528" s="117" t="str">
        <f>IF(Simulações!DA528="","",Simulações!DA528)</f>
        <v/>
      </c>
      <c r="N528" s="117" t="str">
        <f>IF(Simulações!DB528="","",Simulações!DB528)</f>
        <v/>
      </c>
      <c r="O528" s="117">
        <v>1</v>
      </c>
    </row>
    <row r="529" spans="1:15" ht="15.75" hidden="1" customHeight="1" x14ac:dyDescent="0.3">
      <c r="A529" s="127" t="str">
        <f>Simulações!F529</f>
        <v>Rua Piaui, 1843</v>
      </c>
      <c r="B529" s="117" t="str">
        <f>Simulações!DL529</f>
        <v>Sim</v>
      </c>
      <c r="C529" s="128">
        <f>Simulações!M529</f>
        <v>100</v>
      </c>
      <c r="D529" s="117" t="str">
        <f>Simulações!I529</f>
        <v>C4</v>
      </c>
      <c r="E529" s="117" t="str">
        <f>Simulações!CJ529</f>
        <v>TECNOWATT</v>
      </c>
      <c r="F529" s="117" t="str">
        <f>Simulações!CK529</f>
        <v xml:space="preserve">SIGSAGPTLRRSSNDL_40W_50IBBRS
</v>
      </c>
      <c r="G529" s="117">
        <f>Simulações!CP529</f>
        <v>40</v>
      </c>
      <c r="H529" s="117" t="str">
        <f>Simulações!CV529</f>
        <v>Curto II</v>
      </c>
      <c r="I529" s="117" t="str">
        <f>IF(Simulações!CW529="","",Simulações!CW529)</f>
        <v/>
      </c>
      <c r="J529" s="117" t="str">
        <f>IF(Simulações!CZ529="","",Simulações!CZ529)</f>
        <v/>
      </c>
      <c r="K529" s="120">
        <f>Simulações!AN529</f>
        <v>2</v>
      </c>
      <c r="L529" s="120">
        <f>Simulações!AU529</f>
        <v>0</v>
      </c>
      <c r="M529" s="117" t="str">
        <f>IF(Simulações!DA529="","",Simulações!DA529)</f>
        <v/>
      </c>
      <c r="N529" s="117" t="str">
        <f>IF(Simulações!DB529="","",Simulações!DB529)</f>
        <v/>
      </c>
      <c r="O529" s="117">
        <v>1</v>
      </c>
    </row>
    <row r="530" spans="1:15" ht="15.75" hidden="1" customHeight="1" x14ac:dyDescent="0.3">
      <c r="A530" s="127" t="str">
        <f>Simulações!F530</f>
        <v>Rua Piaui, 1835</v>
      </c>
      <c r="B530" s="117" t="str">
        <f>Simulações!DL530</f>
        <v>Sim</v>
      </c>
      <c r="C530" s="128">
        <f>Simulações!M530</f>
        <v>100</v>
      </c>
      <c r="D530" s="117" t="str">
        <f>Simulações!I530</f>
        <v>C4</v>
      </c>
      <c r="E530" s="117" t="str">
        <f>Simulações!CJ530</f>
        <v>LEDSTAR</v>
      </c>
      <c r="F530" s="117" t="str">
        <f>Simulações!CK530</f>
        <v xml:space="preserve"> SL VT 9.1 44W</v>
      </c>
      <c r="G530" s="117">
        <f>Simulações!CP530</f>
        <v>44</v>
      </c>
      <c r="H530" s="117" t="str">
        <f>Simulações!CV530</f>
        <v>Curto II</v>
      </c>
      <c r="I530" s="117" t="str">
        <f>IF(Simulações!CW530="","",Simulações!CW530)</f>
        <v/>
      </c>
      <c r="J530" s="117" t="str">
        <f>IF(Simulações!CZ530="","",Simulações!CZ530)</f>
        <v/>
      </c>
      <c r="K530" s="120">
        <f>Simulações!AN530</f>
        <v>2</v>
      </c>
      <c r="L530" s="120">
        <f>Simulações!AU530</f>
        <v>0</v>
      </c>
      <c r="M530" s="117" t="str">
        <f>IF(Simulações!DA530="","",Simulações!DA530)</f>
        <v/>
      </c>
      <c r="N530" s="117" t="str">
        <f>IF(Simulações!DB530="","",Simulações!DB530)</f>
        <v/>
      </c>
      <c r="O530" s="117">
        <v>1</v>
      </c>
    </row>
    <row r="531" spans="1:15" ht="15.75" hidden="1" customHeight="1" x14ac:dyDescent="0.3">
      <c r="A531" s="127" t="str">
        <f>Simulações!F531</f>
        <v>Rua Piaui, 1835</v>
      </c>
      <c r="B531" s="117" t="str">
        <f>Simulações!DL531</f>
        <v>Sim</v>
      </c>
      <c r="C531" s="128">
        <f>Simulações!M531</f>
        <v>100</v>
      </c>
      <c r="D531" s="117" t="str">
        <f>Simulações!I531</f>
        <v>C4</v>
      </c>
      <c r="E531" s="117" t="str">
        <f>Simulações!CJ531</f>
        <v>SX LIGHTING</v>
      </c>
      <c r="F531" s="117" t="str">
        <f>Simulações!CK531</f>
        <v>SX-INEVO050HF</v>
      </c>
      <c r="G531" s="117">
        <f>Simulações!CP531</f>
        <v>50</v>
      </c>
      <c r="H531" s="117" t="str">
        <f>Simulações!CV531</f>
        <v>Curto II</v>
      </c>
      <c r="I531" s="117" t="str">
        <f>IF(Simulações!CW531="","",Simulações!CW531)</f>
        <v/>
      </c>
      <c r="J531" s="117" t="str">
        <f>IF(Simulações!CZ531="","",Simulações!CZ531)</f>
        <v/>
      </c>
      <c r="K531" s="120">
        <f>Simulações!AN531</f>
        <v>2</v>
      </c>
      <c r="L531" s="120">
        <f>Simulações!AU531</f>
        <v>0</v>
      </c>
      <c r="M531" s="117" t="str">
        <f>IF(Simulações!DA531="","",Simulações!DA531)</f>
        <v/>
      </c>
      <c r="N531" s="117" t="str">
        <f>IF(Simulações!DB531="","",Simulações!DB531)</f>
        <v/>
      </c>
      <c r="O531" s="117">
        <v>1</v>
      </c>
    </row>
    <row r="532" spans="1:15" ht="15.75" hidden="1" customHeight="1" x14ac:dyDescent="0.3">
      <c r="A532" s="127" t="str">
        <f>Simulações!F532</f>
        <v>Rua Piaui, 1835</v>
      </c>
      <c r="B532" s="117" t="str">
        <f>Simulações!DL532</f>
        <v>Sim</v>
      </c>
      <c r="C532" s="128">
        <f>Simulações!M532</f>
        <v>100</v>
      </c>
      <c r="D532" s="117" t="str">
        <f>Simulações!I532</f>
        <v>C4</v>
      </c>
      <c r="E532" s="117" t="str">
        <f>Simulações!CJ532</f>
        <v>TECNOWATT</v>
      </c>
      <c r="F532" s="117" t="str">
        <f>Simulações!CK532</f>
        <v xml:space="preserve">SIGSAGPTLRRSSNDL_40W_50IBBRS
</v>
      </c>
      <c r="G532" s="117">
        <f>Simulações!CP532</f>
        <v>40</v>
      </c>
      <c r="H532" s="117" t="str">
        <f>Simulações!CV532</f>
        <v>Curto II</v>
      </c>
      <c r="I532" s="117" t="str">
        <f>IF(Simulações!CW532="","",Simulações!CW532)</f>
        <v/>
      </c>
      <c r="J532" s="117" t="str">
        <f>IF(Simulações!CZ532="","",Simulações!CZ532)</f>
        <v/>
      </c>
      <c r="K532" s="120">
        <f>Simulações!AN532</f>
        <v>2</v>
      </c>
      <c r="L532" s="120">
        <f>Simulações!AU532</f>
        <v>0</v>
      </c>
      <c r="M532" s="117" t="str">
        <f>IF(Simulações!DA532="","",Simulações!DA532)</f>
        <v/>
      </c>
      <c r="N532" s="117" t="str">
        <f>IF(Simulações!DB532="","",Simulações!DB532)</f>
        <v/>
      </c>
      <c r="O532" s="117">
        <v>1</v>
      </c>
    </row>
    <row r="533" spans="1:15" ht="15.75" hidden="1" customHeight="1" x14ac:dyDescent="0.3">
      <c r="A533" s="127" t="str">
        <f>Simulações!F533</f>
        <v>Avenida Florianopolis, 1006</v>
      </c>
      <c r="B533" s="117" t="str">
        <f>Simulações!DL533</f>
        <v>Sim</v>
      </c>
      <c r="C533" s="128">
        <f>Simulações!M533</f>
        <v>100</v>
      </c>
      <c r="D533" s="117" t="str">
        <f>Simulações!I533</f>
        <v>C2</v>
      </c>
      <c r="E533" s="117" t="str">
        <f>Simulações!CJ533</f>
        <v>LEDSTAR</v>
      </c>
      <c r="F533" s="117" t="str">
        <f>Simulações!CK533</f>
        <v xml:space="preserve"> SL VT 9.1 65W</v>
      </c>
      <c r="G533" s="117">
        <f>Simulações!CP533</f>
        <v>65</v>
      </c>
      <c r="H533" s="117" t="str">
        <f>Simulações!CV533</f>
        <v>Curto II</v>
      </c>
      <c r="I533" s="117" t="str">
        <f>IF(Simulações!CW533="","",Simulações!CW533)</f>
        <v/>
      </c>
      <c r="J533" s="117" t="str">
        <f>IF(Simulações!CZ533="","",Simulações!CZ533)</f>
        <v/>
      </c>
      <c r="K533" s="120">
        <f>Simulações!AN533</f>
        <v>4</v>
      </c>
      <c r="L533" s="120">
        <f>Simulações!AU533</f>
        <v>0</v>
      </c>
      <c r="M533" s="117" t="str">
        <f>IF(Simulações!DA533="","",Simulações!DA533)</f>
        <v/>
      </c>
      <c r="N533" s="117" t="str">
        <f>IF(Simulações!DB533="","",Simulações!DB533)</f>
        <v/>
      </c>
      <c r="O533" s="117">
        <v>1</v>
      </c>
    </row>
    <row r="534" spans="1:15" ht="15.75" hidden="1" customHeight="1" x14ac:dyDescent="0.3">
      <c r="A534" s="127" t="str">
        <f>Simulações!F534</f>
        <v>Avenida Florianopolis, 1006</v>
      </c>
      <c r="B534" s="117" t="str">
        <f>Simulações!DL534</f>
        <v>Sim</v>
      </c>
      <c r="C534" s="128">
        <f>Simulações!M534</f>
        <v>100</v>
      </c>
      <c r="D534" s="117" t="str">
        <f>Simulações!I534</f>
        <v>C2</v>
      </c>
      <c r="E534" s="117" t="str">
        <f>Simulações!CJ534</f>
        <v>SX LIGHTING</v>
      </c>
      <c r="F534" s="117" t="str">
        <f>Simulações!CK534</f>
        <v>SX-INEVO050HF</v>
      </c>
      <c r="G534" s="117">
        <f>Simulações!CP534</f>
        <v>50</v>
      </c>
      <c r="H534" s="117" t="str">
        <f>Simulações!CV534</f>
        <v>Curto II</v>
      </c>
      <c r="I534" s="117" t="str">
        <f>IF(Simulações!CW534="","",Simulações!CW534)</f>
        <v/>
      </c>
      <c r="J534" s="117" t="str">
        <f>IF(Simulações!CZ534="","",Simulações!CZ534)</f>
        <v/>
      </c>
      <c r="K534" s="120">
        <f>Simulações!AN534</f>
        <v>4</v>
      </c>
      <c r="L534" s="120">
        <f>Simulações!AU534</f>
        <v>0</v>
      </c>
      <c r="M534" s="117" t="str">
        <f>IF(Simulações!DA534="","",Simulações!DA534)</f>
        <v/>
      </c>
      <c r="N534" s="117" t="str">
        <f>IF(Simulações!DB534="","",Simulações!DB534)</f>
        <v/>
      </c>
      <c r="O534" s="117">
        <v>1</v>
      </c>
    </row>
    <row r="535" spans="1:15" ht="15.75" hidden="1" customHeight="1" x14ac:dyDescent="0.3">
      <c r="A535" s="127" t="str">
        <f>Simulações!F535</f>
        <v>Avenida Florianopolis, 1006</v>
      </c>
      <c r="B535" s="117" t="str">
        <f>Simulações!DL535</f>
        <v>Sim</v>
      </c>
      <c r="C535" s="128">
        <f>Simulações!M535</f>
        <v>100</v>
      </c>
      <c r="D535" s="117" t="str">
        <f>Simulações!I535</f>
        <v>C2</v>
      </c>
      <c r="E535" s="117" t="str">
        <f>Simulações!CJ535</f>
        <v>TECNOWATT</v>
      </c>
      <c r="F535" s="117" t="str">
        <f>Simulações!CK535</f>
        <v xml:space="preserve">SIGSAGPTLRRSSNDL_60W_73IBBRS
</v>
      </c>
      <c r="G535" s="117">
        <f>Simulações!CP535</f>
        <v>60</v>
      </c>
      <c r="H535" s="117" t="str">
        <f>Simulações!CV535</f>
        <v>Curto II</v>
      </c>
      <c r="I535" s="117" t="str">
        <f>IF(Simulações!CW535="","",Simulações!CW535)</f>
        <v/>
      </c>
      <c r="J535" s="117" t="str">
        <f>IF(Simulações!CZ535="","",Simulações!CZ535)</f>
        <v/>
      </c>
      <c r="K535" s="120">
        <f>Simulações!AN535</f>
        <v>4</v>
      </c>
      <c r="L535" s="120">
        <f>Simulações!AU535</f>
        <v>0</v>
      </c>
      <c r="M535" s="117" t="str">
        <f>IF(Simulações!DA535="","",Simulações!DA535)</f>
        <v/>
      </c>
      <c r="N535" s="117" t="str">
        <f>IF(Simulações!DB535="","",Simulações!DB535)</f>
        <v/>
      </c>
      <c r="O535" s="117">
        <v>1</v>
      </c>
    </row>
    <row r="536" spans="1:15" ht="15.75" hidden="1" customHeight="1" x14ac:dyDescent="0.3">
      <c r="A536" s="127" t="str">
        <f>Simulações!F536</f>
        <v>Rua Maranhao, 1749</v>
      </c>
      <c r="B536" s="117" t="str">
        <f>Simulações!DL536</f>
        <v>Sim</v>
      </c>
      <c r="C536" s="128">
        <f>Simulações!M536</f>
        <v>100</v>
      </c>
      <c r="D536" s="117" t="str">
        <f>Simulações!I536</f>
        <v>C4</v>
      </c>
      <c r="E536" s="117" t="str">
        <f>Simulações!CJ536</f>
        <v>LEDSTAR</v>
      </c>
      <c r="F536" s="117" t="str">
        <f>Simulações!CK536</f>
        <v xml:space="preserve"> SL VT 9.1 52W</v>
      </c>
      <c r="G536" s="117">
        <f>Simulações!CP536</f>
        <v>52</v>
      </c>
      <c r="H536" s="117" t="str">
        <f>Simulações!CV536</f>
        <v>Curto II</v>
      </c>
      <c r="I536" s="117" t="str">
        <f>IF(Simulações!CW536="","",Simulações!CW536)</f>
        <v/>
      </c>
      <c r="J536" s="117" t="str">
        <f>IF(Simulações!CZ536="","",Simulações!CZ536)</f>
        <v/>
      </c>
      <c r="K536" s="120">
        <f>Simulações!AN536</f>
        <v>2</v>
      </c>
      <c r="L536" s="120">
        <f>Simulações!AU536</f>
        <v>0</v>
      </c>
      <c r="M536" s="117" t="str">
        <f>IF(Simulações!DA536="","",Simulações!DA536)</f>
        <v/>
      </c>
      <c r="N536" s="117" t="str">
        <f>IF(Simulações!DB536="","",Simulações!DB536)</f>
        <v/>
      </c>
      <c r="O536" s="117">
        <v>1</v>
      </c>
    </row>
    <row r="537" spans="1:15" ht="15.75" hidden="1" customHeight="1" x14ac:dyDescent="0.3">
      <c r="A537" s="127" t="str">
        <f>Simulações!F537</f>
        <v>Rua Maranhao, 1749</v>
      </c>
      <c r="B537" s="117" t="str">
        <f>Simulações!DL537</f>
        <v>Sim</v>
      </c>
      <c r="C537" s="128">
        <f>Simulações!M537</f>
        <v>100</v>
      </c>
      <c r="D537" s="117" t="str">
        <f>Simulações!I537</f>
        <v>C4</v>
      </c>
      <c r="E537" s="117" t="str">
        <f>Simulações!CJ537</f>
        <v>SX LIGHTING</v>
      </c>
      <c r="F537" s="117" t="str">
        <f>Simulações!CK537</f>
        <v>SX-INEVO050HF</v>
      </c>
      <c r="G537" s="117">
        <f>Simulações!CP537</f>
        <v>50</v>
      </c>
      <c r="H537" s="117" t="str">
        <f>Simulações!CV537</f>
        <v>Curto II</v>
      </c>
      <c r="I537" s="117" t="str">
        <f>IF(Simulações!CW537="","",Simulações!CW537)</f>
        <v/>
      </c>
      <c r="J537" s="117" t="str">
        <f>IF(Simulações!CZ537="","",Simulações!CZ537)</f>
        <v/>
      </c>
      <c r="K537" s="120">
        <f>Simulações!AN537</f>
        <v>2</v>
      </c>
      <c r="L537" s="120">
        <f>Simulações!AU537</f>
        <v>0</v>
      </c>
      <c r="M537" s="117" t="str">
        <f>IF(Simulações!DA537="","",Simulações!DA537)</f>
        <v/>
      </c>
      <c r="N537" s="117" t="str">
        <f>IF(Simulações!DB537="","",Simulações!DB537)</f>
        <v/>
      </c>
      <c r="O537" s="117">
        <v>1</v>
      </c>
    </row>
    <row r="538" spans="1:15" ht="15.75" hidden="1" customHeight="1" x14ac:dyDescent="0.3">
      <c r="A538" s="127" t="str">
        <f>Simulações!F538</f>
        <v>Rua Maranhao, 1749</v>
      </c>
      <c r="B538" s="117" t="str">
        <f>Simulações!DL538</f>
        <v>Sim</v>
      </c>
      <c r="C538" s="128">
        <f>Simulações!M538</f>
        <v>100</v>
      </c>
      <c r="D538" s="117" t="str">
        <f>Simulações!I538</f>
        <v>C4</v>
      </c>
      <c r="E538" s="117" t="str">
        <f>Simulações!CJ538</f>
        <v>TECNOWATT</v>
      </c>
      <c r="F538" s="117" t="str">
        <f>Simulações!CK538</f>
        <v xml:space="preserve">SIGSAGPTLRRSSNDL_40W_50IBBRS
</v>
      </c>
      <c r="G538" s="117">
        <f>Simulações!CP538</f>
        <v>40</v>
      </c>
      <c r="H538" s="117" t="str">
        <f>Simulações!CV538</f>
        <v>Curto II</v>
      </c>
      <c r="I538" s="117" t="str">
        <f>IF(Simulações!CW538="","",Simulações!CW538)</f>
        <v/>
      </c>
      <c r="J538" s="117" t="str">
        <f>IF(Simulações!CZ538="","",Simulações!CZ538)</f>
        <v/>
      </c>
      <c r="K538" s="120">
        <f>Simulações!AN538</f>
        <v>2</v>
      </c>
      <c r="L538" s="120">
        <f>Simulações!AU538</f>
        <v>0</v>
      </c>
      <c r="M538" s="117" t="str">
        <f>IF(Simulações!DA538="","",Simulações!DA538)</f>
        <v/>
      </c>
      <c r="N538" s="117" t="str">
        <f>IF(Simulações!DB538="","",Simulações!DB538)</f>
        <v/>
      </c>
      <c r="O538" s="117">
        <v>1</v>
      </c>
    </row>
    <row r="539" spans="1:15" ht="15.75" hidden="1" customHeight="1" x14ac:dyDescent="0.3">
      <c r="A539" s="127" t="str">
        <f>Simulações!F539</f>
        <v>Rua Brasilia, 1627</v>
      </c>
      <c r="B539" s="117" t="str">
        <f>Simulações!DL539</f>
        <v>Sim</v>
      </c>
      <c r="C539" s="128">
        <f>Simulações!M539</f>
        <v>100</v>
      </c>
      <c r="D539" s="117" t="str">
        <f>Simulações!I539</f>
        <v>C4</v>
      </c>
      <c r="E539" s="117" t="str">
        <f>Simulações!CJ539</f>
        <v>LEDSTAR</v>
      </c>
      <c r="F539" s="117" t="str">
        <f>Simulações!CK539</f>
        <v xml:space="preserve"> SL VT 9.1 35W</v>
      </c>
      <c r="G539" s="117">
        <f>Simulações!CP539</f>
        <v>35</v>
      </c>
      <c r="H539" s="117" t="str">
        <f>Simulações!CV539</f>
        <v>Curto II</v>
      </c>
      <c r="I539" s="117" t="str">
        <f>IF(Simulações!CW539="","",Simulações!CW539)</f>
        <v/>
      </c>
      <c r="J539" s="117" t="str">
        <f>IF(Simulações!CZ539="","",Simulações!CZ539)</f>
        <v/>
      </c>
      <c r="K539" s="120">
        <f>Simulações!AN539</f>
        <v>2</v>
      </c>
      <c r="L539" s="120">
        <f>Simulações!AU539</f>
        <v>0</v>
      </c>
      <c r="M539" s="117" t="str">
        <f>IF(Simulações!DA539="","",Simulações!DA539)</f>
        <v/>
      </c>
      <c r="N539" s="117" t="str">
        <f>IF(Simulações!DB539="","",Simulações!DB539)</f>
        <v/>
      </c>
      <c r="O539" s="117">
        <v>1</v>
      </c>
    </row>
    <row r="540" spans="1:15" ht="15.75" hidden="1" customHeight="1" x14ac:dyDescent="0.3">
      <c r="A540" s="127" t="str">
        <f>Simulações!F540</f>
        <v>Rua Brasilia, 1627</v>
      </c>
      <c r="B540" s="117" t="str">
        <f>Simulações!DL540</f>
        <v>Sim</v>
      </c>
      <c r="C540" s="128">
        <f>Simulações!M540</f>
        <v>100</v>
      </c>
      <c r="D540" s="117" t="str">
        <f>Simulações!I540</f>
        <v>C4</v>
      </c>
      <c r="E540" s="117" t="str">
        <f>Simulações!CJ540</f>
        <v>SX LIGHTING</v>
      </c>
      <c r="F540" s="117" t="str">
        <f>Simulações!CK540</f>
        <v>SX-INEVO040HF</v>
      </c>
      <c r="G540" s="117">
        <f>Simulações!CP540</f>
        <v>39</v>
      </c>
      <c r="H540" s="117" t="str">
        <f>Simulações!CV540</f>
        <v>Curto II</v>
      </c>
      <c r="I540" s="117" t="str">
        <f>IF(Simulações!CW540="","",Simulações!CW540)</f>
        <v/>
      </c>
      <c r="J540" s="117" t="str">
        <f>IF(Simulações!CZ540="","",Simulações!CZ540)</f>
        <v/>
      </c>
      <c r="K540" s="120">
        <f>Simulações!AN540</f>
        <v>2</v>
      </c>
      <c r="L540" s="120">
        <f>Simulações!AU540</f>
        <v>0</v>
      </c>
      <c r="M540" s="117" t="str">
        <f>IF(Simulações!DA540="","",Simulações!DA540)</f>
        <v/>
      </c>
      <c r="N540" s="117" t="str">
        <f>IF(Simulações!DB540="","",Simulações!DB540)</f>
        <v/>
      </c>
      <c r="O540" s="117">
        <v>1</v>
      </c>
    </row>
    <row r="541" spans="1:15" ht="15.75" hidden="1" customHeight="1" x14ac:dyDescent="0.3">
      <c r="A541" s="127" t="str">
        <f>Simulações!F541</f>
        <v>Rua Brasilia, 1627</v>
      </c>
      <c r="B541" s="117" t="str">
        <f>Simulações!DL541</f>
        <v>Sim</v>
      </c>
      <c r="C541" s="128">
        <f>Simulações!M541</f>
        <v>100</v>
      </c>
      <c r="D541" s="117" t="str">
        <f>Simulações!I541</f>
        <v>C4</v>
      </c>
      <c r="E541" s="117" t="str">
        <f>Simulações!CJ541</f>
        <v>TECNOWATT</v>
      </c>
      <c r="F541" s="117" t="str">
        <f>Simulações!CK541</f>
        <v xml:space="preserve">SIGSAGPTLRRSSNDL_40W_50IBBRS
</v>
      </c>
      <c r="G541" s="117">
        <f>Simulações!CP541</f>
        <v>40</v>
      </c>
      <c r="H541" s="117" t="str">
        <f>Simulações!CV541</f>
        <v>Curto II</v>
      </c>
      <c r="I541" s="117" t="str">
        <f>IF(Simulações!CW541="","",Simulações!CW541)</f>
        <v/>
      </c>
      <c r="J541" s="117" t="str">
        <f>IF(Simulações!CZ541="","",Simulações!CZ541)</f>
        <v/>
      </c>
      <c r="K541" s="120">
        <f>Simulações!AN541</f>
        <v>2</v>
      </c>
      <c r="L541" s="120">
        <f>Simulações!AU541</f>
        <v>0</v>
      </c>
      <c r="M541" s="117" t="str">
        <f>IF(Simulações!DA541="","",Simulações!DA541)</f>
        <v/>
      </c>
      <c r="N541" s="117" t="str">
        <f>IF(Simulações!DB541="","",Simulações!DB541)</f>
        <v/>
      </c>
      <c r="O541" s="117">
        <v>1</v>
      </c>
    </row>
    <row r="542" spans="1:15" ht="15.75" hidden="1" customHeight="1" x14ac:dyDescent="0.3">
      <c r="A542" s="127" t="str">
        <f>Simulações!F542</f>
        <v>Rua Alagoas, 4744</v>
      </c>
      <c r="B542" s="117" t="str">
        <f>Simulações!DL542</f>
        <v>Sim</v>
      </c>
      <c r="C542" s="128">
        <f>Simulações!M542</f>
        <v>150</v>
      </c>
      <c r="D542" s="117" t="str">
        <f>Simulações!I542</f>
        <v>C4</v>
      </c>
      <c r="E542" s="117" t="str">
        <f>Simulações!CJ542</f>
        <v>LEDSTAR</v>
      </c>
      <c r="F542" s="117" t="str">
        <f>Simulações!CK542</f>
        <v xml:space="preserve"> SL VT 9.1 44W</v>
      </c>
      <c r="G542" s="117">
        <f>Simulações!CP542</f>
        <v>44</v>
      </c>
      <c r="H542" s="117" t="str">
        <f>Simulações!CV542</f>
        <v>Curto II</v>
      </c>
      <c r="I542" s="117" t="str">
        <f>IF(Simulações!CW542="","",Simulações!CW542)</f>
        <v/>
      </c>
      <c r="J542" s="117" t="str">
        <f>IF(Simulações!CZ542="","",Simulações!CZ542)</f>
        <v/>
      </c>
      <c r="K542" s="120">
        <f>Simulações!AN542</f>
        <v>2</v>
      </c>
      <c r="L542" s="120">
        <f>Simulações!AU542</f>
        <v>0</v>
      </c>
      <c r="M542" s="117" t="str">
        <f>IF(Simulações!DA542="","",Simulações!DA542)</f>
        <v/>
      </c>
      <c r="N542" s="117" t="str">
        <f>IF(Simulações!DB542="","",Simulações!DB542)</f>
        <v/>
      </c>
      <c r="O542" s="117">
        <v>1</v>
      </c>
    </row>
    <row r="543" spans="1:15" ht="15.75" hidden="1" customHeight="1" x14ac:dyDescent="0.3">
      <c r="A543" s="127" t="str">
        <f>Simulações!F543</f>
        <v>Rua Alagoas, 4744</v>
      </c>
      <c r="B543" s="117" t="str">
        <f>Simulações!DL543</f>
        <v>Sim</v>
      </c>
      <c r="C543" s="128">
        <f>Simulações!M543</f>
        <v>150</v>
      </c>
      <c r="D543" s="117" t="str">
        <f>Simulações!I543</f>
        <v>C4</v>
      </c>
      <c r="E543" s="117" t="str">
        <f>Simulações!CJ543</f>
        <v>SX LIGHTING</v>
      </c>
      <c r="F543" s="117" t="str">
        <f>Simulações!CK543</f>
        <v>SX-INEVO040HF</v>
      </c>
      <c r="G543" s="117">
        <f>Simulações!CP543</f>
        <v>39</v>
      </c>
      <c r="H543" s="117" t="str">
        <f>Simulações!CV543</f>
        <v>Curto II</v>
      </c>
      <c r="I543" s="117" t="str">
        <f>IF(Simulações!CW543="","",Simulações!CW543)</f>
        <v/>
      </c>
      <c r="J543" s="117" t="str">
        <f>IF(Simulações!CZ543="","",Simulações!CZ543)</f>
        <v/>
      </c>
      <c r="K543" s="120">
        <f>Simulações!AN543</f>
        <v>2</v>
      </c>
      <c r="L543" s="120">
        <f>Simulações!AU543</f>
        <v>0</v>
      </c>
      <c r="M543" s="117" t="str">
        <f>IF(Simulações!DA543="","",Simulações!DA543)</f>
        <v/>
      </c>
      <c r="N543" s="117" t="str">
        <f>IF(Simulações!DB543="","",Simulações!DB543)</f>
        <v/>
      </c>
      <c r="O543" s="117">
        <v>1</v>
      </c>
    </row>
    <row r="544" spans="1:15" ht="15.75" hidden="1" customHeight="1" x14ac:dyDescent="0.3">
      <c r="A544" s="127" t="str">
        <f>Simulações!F544</f>
        <v>Rua Alagoas, 4744</v>
      </c>
      <c r="B544" s="117" t="str">
        <f>Simulações!DL544</f>
        <v>Sim</v>
      </c>
      <c r="C544" s="128">
        <f>Simulações!M544</f>
        <v>150</v>
      </c>
      <c r="D544" s="117" t="str">
        <f>Simulações!I544</f>
        <v>C4</v>
      </c>
      <c r="E544" s="117" t="str">
        <f>Simulações!CJ544</f>
        <v>TECNOWATT</v>
      </c>
      <c r="F544" s="117" t="str">
        <f>Simulações!CK544</f>
        <v xml:space="preserve">SIGSAGPTLRRSSNDL_40W_50IBBRS
</v>
      </c>
      <c r="G544" s="117">
        <f>Simulações!CP544</f>
        <v>40</v>
      </c>
      <c r="H544" s="117" t="str">
        <f>Simulações!CV544</f>
        <v>Curto II</v>
      </c>
      <c r="I544" s="117" t="str">
        <f>IF(Simulações!CW544="","",Simulações!CW544)</f>
        <v/>
      </c>
      <c r="J544" s="117" t="str">
        <f>IF(Simulações!CZ544="","",Simulações!CZ544)</f>
        <v/>
      </c>
      <c r="K544" s="120">
        <f>Simulações!AN544</f>
        <v>2</v>
      </c>
      <c r="L544" s="120">
        <f>Simulações!AU544</f>
        <v>0</v>
      </c>
      <c r="M544" s="117" t="str">
        <f>IF(Simulações!DA544="","",Simulações!DA544)</f>
        <v/>
      </c>
      <c r="N544" s="117" t="str">
        <f>IF(Simulações!DB544="","",Simulações!DB544)</f>
        <v/>
      </c>
      <c r="O544" s="117">
        <v>1</v>
      </c>
    </row>
    <row r="545" spans="1:15" ht="15.75" hidden="1" customHeight="1" x14ac:dyDescent="0.3">
      <c r="A545" s="127" t="str">
        <f>Simulações!F545</f>
        <v>Rua S, 266</v>
      </c>
      <c r="B545" s="117" t="str">
        <f>Simulações!DL545</f>
        <v>Sim</v>
      </c>
      <c r="C545" s="128">
        <f>Simulações!M545</f>
        <v>100</v>
      </c>
      <c r="D545" s="117" t="str">
        <f>Simulações!I545</f>
        <v>C4</v>
      </c>
      <c r="E545" s="117" t="str">
        <f>Simulações!CJ545</f>
        <v>LEDSTAR</v>
      </c>
      <c r="F545" s="117" t="str">
        <f>Simulações!CK545</f>
        <v xml:space="preserve"> SL VT 9.1 44W</v>
      </c>
      <c r="G545" s="117">
        <f>Simulações!CP545</f>
        <v>44</v>
      </c>
      <c r="H545" s="117" t="str">
        <f>Simulações!CV545</f>
        <v>Curto II</v>
      </c>
      <c r="I545" s="117" t="str">
        <f>IF(Simulações!CW545="","",Simulações!CW545)</f>
        <v/>
      </c>
      <c r="J545" s="117" t="str">
        <f>IF(Simulações!CZ545="","",Simulações!CZ545)</f>
        <v/>
      </c>
      <c r="K545" s="120">
        <f>Simulações!AN545</f>
        <v>2</v>
      </c>
      <c r="L545" s="120">
        <f>Simulações!AU545</f>
        <v>0</v>
      </c>
      <c r="M545" s="117" t="str">
        <f>IF(Simulações!DA545="","",Simulações!DA545)</f>
        <v/>
      </c>
      <c r="N545" s="117" t="str">
        <f>IF(Simulações!DB545="","",Simulações!DB545)</f>
        <v/>
      </c>
      <c r="O545" s="117">
        <v>1</v>
      </c>
    </row>
    <row r="546" spans="1:15" ht="15.75" hidden="1" customHeight="1" x14ac:dyDescent="0.3">
      <c r="A546" s="127" t="str">
        <f>Simulações!F546</f>
        <v>Rua S, 266</v>
      </c>
      <c r="B546" s="117" t="str">
        <f>Simulações!DL546</f>
        <v>Sim</v>
      </c>
      <c r="C546" s="128">
        <f>Simulações!M546</f>
        <v>100</v>
      </c>
      <c r="D546" s="117" t="str">
        <f>Simulações!I546</f>
        <v>C4</v>
      </c>
      <c r="E546" s="117" t="str">
        <f>Simulações!CJ546</f>
        <v>SX LIGHTING</v>
      </c>
      <c r="F546" s="117" t="str">
        <f>Simulações!CK546</f>
        <v>SX-INEVO040HF</v>
      </c>
      <c r="G546" s="117">
        <f>Simulações!CP546</f>
        <v>39</v>
      </c>
      <c r="H546" s="117" t="str">
        <f>Simulações!CV546</f>
        <v>Curto II</v>
      </c>
      <c r="I546" s="117" t="str">
        <f>IF(Simulações!CW546="","",Simulações!CW546)</f>
        <v/>
      </c>
      <c r="J546" s="117" t="str">
        <f>IF(Simulações!CZ546="","",Simulações!CZ546)</f>
        <v/>
      </c>
      <c r="K546" s="120">
        <f>Simulações!AN546</f>
        <v>2</v>
      </c>
      <c r="L546" s="120">
        <f>Simulações!AU546</f>
        <v>0</v>
      </c>
      <c r="M546" s="117" t="str">
        <f>IF(Simulações!DA546="","",Simulações!DA546)</f>
        <v/>
      </c>
      <c r="N546" s="117" t="str">
        <f>IF(Simulações!DB546="","",Simulações!DB546)</f>
        <v/>
      </c>
      <c r="O546" s="117">
        <v>1</v>
      </c>
    </row>
    <row r="547" spans="1:15" ht="15.75" hidden="1" customHeight="1" x14ac:dyDescent="0.3">
      <c r="A547" s="127" t="str">
        <f>Simulações!F547</f>
        <v>Rua S, 266</v>
      </c>
      <c r="B547" s="117" t="str">
        <f>Simulações!DL547</f>
        <v>Sim</v>
      </c>
      <c r="C547" s="128">
        <f>Simulações!M547</f>
        <v>100</v>
      </c>
      <c r="D547" s="117" t="str">
        <f>Simulações!I547</f>
        <v>C4</v>
      </c>
      <c r="E547" s="117" t="str">
        <f>Simulações!CJ547</f>
        <v>TECNOWATT</v>
      </c>
      <c r="F547" s="117" t="str">
        <f>Simulações!CK547</f>
        <v xml:space="preserve">SIGSAGPTLRRSSNDL_40W_50IBBRS
</v>
      </c>
      <c r="G547" s="117">
        <f>Simulações!CP547</f>
        <v>40</v>
      </c>
      <c r="H547" s="117" t="str">
        <f>Simulações!CV547</f>
        <v>Curto II</v>
      </c>
      <c r="I547" s="117" t="str">
        <f>IF(Simulações!CW547="","",Simulações!CW547)</f>
        <v/>
      </c>
      <c r="J547" s="117" t="str">
        <f>IF(Simulações!CZ547="","",Simulações!CZ547)</f>
        <v/>
      </c>
      <c r="K547" s="120">
        <f>Simulações!AN547</f>
        <v>2</v>
      </c>
      <c r="L547" s="120">
        <f>Simulações!AU547</f>
        <v>0</v>
      </c>
      <c r="M547" s="117" t="str">
        <f>IF(Simulações!DA547="","",Simulações!DA547)</f>
        <v/>
      </c>
      <c r="N547" s="117" t="str">
        <f>IF(Simulações!DB547="","",Simulações!DB547)</f>
        <v/>
      </c>
      <c r="O547" s="117">
        <v>1</v>
      </c>
    </row>
    <row r="548" spans="1:15" ht="15.75" hidden="1" customHeight="1" x14ac:dyDescent="0.3">
      <c r="A548" s="127" t="str">
        <f>Simulações!F548</f>
        <v>Rua R, 1323</v>
      </c>
      <c r="B548" s="117" t="str">
        <f>Simulações!DL548</f>
        <v>Sim</v>
      </c>
      <c r="C548" s="128">
        <f>Simulações!M548</f>
        <v>100</v>
      </c>
      <c r="D548" s="117" t="str">
        <f>Simulações!I548</f>
        <v>C4</v>
      </c>
      <c r="E548" s="117" t="str">
        <f>Simulações!CJ548</f>
        <v>LEDSTAR</v>
      </c>
      <c r="F548" s="117" t="str">
        <f>Simulações!CK548</f>
        <v xml:space="preserve"> SL VT 9.1 28W</v>
      </c>
      <c r="G548" s="117">
        <f>Simulações!CP548</f>
        <v>28</v>
      </c>
      <c r="H548" s="117" t="str">
        <f>Simulações!CV548</f>
        <v>Curto II</v>
      </c>
      <c r="I548" s="117" t="str">
        <f>IF(Simulações!CW548="","",Simulações!CW548)</f>
        <v/>
      </c>
      <c r="J548" s="117" t="str">
        <f>IF(Simulações!CZ548="","",Simulações!CZ548)</f>
        <v/>
      </c>
      <c r="K548" s="120">
        <f>Simulações!AN548</f>
        <v>2</v>
      </c>
      <c r="L548" s="120">
        <f>Simulações!AU548</f>
        <v>0</v>
      </c>
      <c r="M548" s="117" t="str">
        <f>IF(Simulações!DA548="","",Simulações!DA548)</f>
        <v/>
      </c>
      <c r="N548" s="117" t="str">
        <f>IF(Simulações!DB548="","",Simulações!DB548)</f>
        <v/>
      </c>
      <c r="O548" s="117">
        <v>1</v>
      </c>
    </row>
    <row r="549" spans="1:15" ht="15.75" hidden="1" customHeight="1" x14ac:dyDescent="0.3">
      <c r="A549" s="127" t="str">
        <f>Simulações!F549</f>
        <v>Rua R, 1323</v>
      </c>
      <c r="B549" s="117" t="str">
        <f>Simulações!DL549</f>
        <v>Sim</v>
      </c>
      <c r="C549" s="128">
        <f>Simulações!M549</f>
        <v>100</v>
      </c>
      <c r="D549" s="117" t="str">
        <f>Simulações!I549</f>
        <v>C4</v>
      </c>
      <c r="E549" s="117" t="str">
        <f>Simulações!CJ549</f>
        <v>SX LIGHTING</v>
      </c>
      <c r="F549" s="117" t="str">
        <f>Simulações!CK549</f>
        <v>SX-INEVO030HF</v>
      </c>
      <c r="G549" s="117">
        <f>Simulações!CP549</f>
        <v>31</v>
      </c>
      <c r="H549" s="117" t="str">
        <f>Simulações!CV549</f>
        <v>Curto II</v>
      </c>
      <c r="I549" s="117" t="str">
        <f>IF(Simulações!CW549="","",Simulações!CW549)</f>
        <v/>
      </c>
      <c r="J549" s="117" t="str">
        <f>IF(Simulações!CZ549="","",Simulações!CZ549)</f>
        <v/>
      </c>
      <c r="K549" s="120">
        <f>Simulações!AN549</f>
        <v>2</v>
      </c>
      <c r="L549" s="120">
        <f>Simulações!AU549</f>
        <v>0</v>
      </c>
      <c r="M549" s="117" t="str">
        <f>IF(Simulações!DA549="","",Simulações!DA549)</f>
        <v/>
      </c>
      <c r="N549" s="117" t="str">
        <f>IF(Simulações!DB549="","",Simulações!DB549)</f>
        <v/>
      </c>
      <c r="O549" s="117">
        <v>1</v>
      </c>
    </row>
    <row r="550" spans="1:15" ht="15.75" hidden="1" customHeight="1" x14ac:dyDescent="0.3">
      <c r="A550" s="127" t="str">
        <f>Simulações!F550</f>
        <v>Rua R, 1323</v>
      </c>
      <c r="B550" s="117" t="str">
        <f>Simulações!DL550</f>
        <v>Sim</v>
      </c>
      <c r="C550" s="128">
        <f>Simulações!M550</f>
        <v>100</v>
      </c>
      <c r="D550" s="117" t="str">
        <f>Simulações!I550</f>
        <v>C4</v>
      </c>
      <c r="E550" s="117" t="str">
        <f>Simulações!CJ550</f>
        <v>TECNOWATT</v>
      </c>
      <c r="F550" s="117" t="str">
        <f>Simulações!CK550</f>
        <v xml:space="preserve">SIGSAGPTLRRSSNDL_30W_38IBBRS
</v>
      </c>
      <c r="G550" s="117">
        <f>Simulações!CP550</f>
        <v>30</v>
      </c>
      <c r="H550" s="117" t="str">
        <f>Simulações!CV550</f>
        <v>Curto II</v>
      </c>
      <c r="I550" s="117" t="str">
        <f>IF(Simulações!CW550="","",Simulações!CW550)</f>
        <v/>
      </c>
      <c r="J550" s="117" t="str">
        <f>IF(Simulações!CZ550="","",Simulações!CZ550)</f>
        <v/>
      </c>
      <c r="K550" s="120">
        <f>Simulações!AN550</f>
        <v>2</v>
      </c>
      <c r="L550" s="120">
        <f>Simulações!AU550</f>
        <v>0</v>
      </c>
      <c r="M550" s="117" t="str">
        <f>IF(Simulações!DA550="","",Simulações!DA550)</f>
        <v/>
      </c>
      <c r="N550" s="117" t="str">
        <f>IF(Simulações!DB550="","",Simulações!DB550)</f>
        <v/>
      </c>
      <c r="O550" s="117">
        <v>1</v>
      </c>
    </row>
    <row r="551" spans="1:15" ht="15.75" hidden="1" customHeight="1" x14ac:dyDescent="0.3">
      <c r="A551" s="127" t="str">
        <f>Simulações!F551</f>
        <v>Rua Sergipe, 804</v>
      </c>
      <c r="B551" s="117" t="str">
        <f>Simulações!DL551</f>
        <v>Sim</v>
      </c>
      <c r="C551" s="128">
        <f>Simulações!M551</f>
        <v>100</v>
      </c>
      <c r="D551" s="117" t="str">
        <f>Simulações!I551</f>
        <v>C4</v>
      </c>
      <c r="E551" s="117" t="str">
        <f>Simulações!CJ551</f>
        <v>LEDSTAR</v>
      </c>
      <c r="F551" s="117" t="str">
        <f>Simulações!CK551</f>
        <v xml:space="preserve"> SL VT 9.1 52W</v>
      </c>
      <c r="G551" s="117">
        <f>Simulações!CP551</f>
        <v>52</v>
      </c>
      <c r="H551" s="117" t="str">
        <f>Simulações!CV551</f>
        <v>Curto II</v>
      </c>
      <c r="I551" s="117" t="str">
        <f>IF(Simulações!CW551="","",Simulações!CW551)</f>
        <v/>
      </c>
      <c r="J551" s="117" t="str">
        <f>IF(Simulações!CZ551="","",Simulações!CZ551)</f>
        <v/>
      </c>
      <c r="K551" s="120">
        <f>Simulações!AN551</f>
        <v>2</v>
      </c>
      <c r="L551" s="120">
        <f>Simulações!AU551</f>
        <v>0</v>
      </c>
      <c r="M551" s="117" t="str">
        <f>IF(Simulações!DA551="","",Simulações!DA551)</f>
        <v/>
      </c>
      <c r="N551" s="117" t="str">
        <f>IF(Simulações!DB551="","",Simulações!DB551)</f>
        <v/>
      </c>
      <c r="O551" s="117">
        <v>1</v>
      </c>
    </row>
    <row r="552" spans="1:15" ht="15.75" hidden="1" customHeight="1" x14ac:dyDescent="0.3">
      <c r="A552" s="127" t="str">
        <f>Simulações!F552</f>
        <v>Rua Sergipe, 804</v>
      </c>
      <c r="B552" s="117" t="str">
        <f>Simulações!DL552</f>
        <v>Sim</v>
      </c>
      <c r="C552" s="128">
        <f>Simulações!M552</f>
        <v>100</v>
      </c>
      <c r="D552" s="117" t="str">
        <f>Simulações!I552</f>
        <v>C4</v>
      </c>
      <c r="E552" s="117" t="str">
        <f>Simulações!CJ552</f>
        <v>SX LIGHTING</v>
      </c>
      <c r="F552" s="117" t="str">
        <f>Simulações!CK552</f>
        <v>SX-INEVO050HF</v>
      </c>
      <c r="G552" s="117">
        <f>Simulações!CP552</f>
        <v>50</v>
      </c>
      <c r="H552" s="117" t="str">
        <f>Simulações!CV552</f>
        <v>Curto II</v>
      </c>
      <c r="I552" s="117" t="str">
        <f>IF(Simulações!CW552="","",Simulações!CW552)</f>
        <v/>
      </c>
      <c r="J552" s="117" t="str">
        <f>IF(Simulações!CZ552="","",Simulações!CZ552)</f>
        <v/>
      </c>
      <c r="K552" s="120">
        <f>Simulações!AN552</f>
        <v>2</v>
      </c>
      <c r="L552" s="120">
        <f>Simulações!AU552</f>
        <v>0</v>
      </c>
      <c r="M552" s="117" t="str">
        <f>IF(Simulações!DA552="","",Simulações!DA552)</f>
        <v/>
      </c>
      <c r="N552" s="117" t="str">
        <f>IF(Simulações!DB552="","",Simulações!DB552)</f>
        <v/>
      </c>
      <c r="O552" s="117">
        <v>1</v>
      </c>
    </row>
    <row r="553" spans="1:15" ht="15.75" hidden="1" customHeight="1" x14ac:dyDescent="0.3">
      <c r="A553" s="127" t="str">
        <f>Simulações!F553</f>
        <v>Rua Sergipe, 804</v>
      </c>
      <c r="B553" s="117" t="str">
        <f>Simulações!DL553</f>
        <v>Sim</v>
      </c>
      <c r="C553" s="128">
        <f>Simulações!M553</f>
        <v>100</v>
      </c>
      <c r="D553" s="117" t="str">
        <f>Simulações!I553</f>
        <v>C4</v>
      </c>
      <c r="E553" s="117" t="str">
        <f>Simulações!CJ553</f>
        <v>TECNOWATT</v>
      </c>
      <c r="F553" s="117" t="str">
        <f>Simulações!CK553</f>
        <v xml:space="preserve">SIGSAGPTLRRSSNDL_50W_61IBBRS
</v>
      </c>
      <c r="G553" s="117">
        <f>Simulações!CP553</f>
        <v>50</v>
      </c>
      <c r="H553" s="117" t="str">
        <f>Simulações!CV553</f>
        <v>Curto II</v>
      </c>
      <c r="I553" s="117" t="str">
        <f>IF(Simulações!CW553="","",Simulações!CW553)</f>
        <v/>
      </c>
      <c r="J553" s="117" t="str">
        <f>IF(Simulações!CZ553="","",Simulações!CZ553)</f>
        <v/>
      </c>
      <c r="K553" s="120">
        <f>Simulações!AN553</f>
        <v>2</v>
      </c>
      <c r="L553" s="120">
        <f>Simulações!AU553</f>
        <v>0</v>
      </c>
      <c r="M553" s="117" t="str">
        <f>IF(Simulações!DA553="","",Simulações!DA553)</f>
        <v/>
      </c>
      <c r="N553" s="117" t="str">
        <f>IF(Simulações!DB553="","",Simulações!DB553)</f>
        <v/>
      </c>
      <c r="O553" s="117">
        <v>1</v>
      </c>
    </row>
    <row r="554" spans="1:15" ht="15.75" hidden="1" customHeight="1" x14ac:dyDescent="0.3">
      <c r="A554" s="127" t="str">
        <f>Simulações!F554</f>
        <v>Rua Rio Grande do Sul, 749</v>
      </c>
      <c r="B554" s="117" t="str">
        <f>Simulações!DL554</f>
        <v>Sim</v>
      </c>
      <c r="C554" s="128">
        <f>Simulações!M554</f>
        <v>100</v>
      </c>
      <c r="D554" s="117" t="str">
        <f>Simulações!I554</f>
        <v>C4</v>
      </c>
      <c r="E554" s="117" t="str">
        <f>Simulações!CJ554</f>
        <v>LEDSTAR</v>
      </c>
      <c r="F554" s="117" t="str">
        <f>Simulações!CK554</f>
        <v xml:space="preserve"> SL VT 9.1 35W</v>
      </c>
      <c r="G554" s="117">
        <f>Simulações!CP554</f>
        <v>35</v>
      </c>
      <c r="H554" s="117" t="str">
        <f>Simulações!CV554</f>
        <v>Curto II</v>
      </c>
      <c r="I554" s="117" t="str">
        <f>IF(Simulações!CW554="","",Simulações!CW554)</f>
        <v/>
      </c>
      <c r="J554" s="117" t="str">
        <f>IF(Simulações!CZ554="","",Simulações!CZ554)</f>
        <v/>
      </c>
      <c r="K554" s="120">
        <f>Simulações!AN554</f>
        <v>2</v>
      </c>
      <c r="L554" s="120">
        <f>Simulações!AU554</f>
        <v>0</v>
      </c>
      <c r="M554" s="117" t="str">
        <f>IF(Simulações!DA554="","",Simulações!DA554)</f>
        <v/>
      </c>
      <c r="N554" s="117" t="str">
        <f>IF(Simulações!DB554="","",Simulações!DB554)</f>
        <v/>
      </c>
      <c r="O554" s="117">
        <v>1</v>
      </c>
    </row>
    <row r="555" spans="1:15" ht="15.75" hidden="1" customHeight="1" x14ac:dyDescent="0.3">
      <c r="A555" s="127" t="str">
        <f>Simulações!F555</f>
        <v>Rua Rio Grande do Sul, 749</v>
      </c>
      <c r="B555" s="117" t="str">
        <f>Simulações!DL555</f>
        <v>Sim</v>
      </c>
      <c r="C555" s="128">
        <f>Simulações!M555</f>
        <v>100</v>
      </c>
      <c r="D555" s="117" t="str">
        <f>Simulações!I555</f>
        <v>C4</v>
      </c>
      <c r="E555" s="117" t="str">
        <f>Simulações!CJ555</f>
        <v>SX LIGHTING</v>
      </c>
      <c r="F555" s="117" t="str">
        <f>Simulações!CK555</f>
        <v>SX-INEVO040HF</v>
      </c>
      <c r="G555" s="117">
        <f>Simulações!CP555</f>
        <v>39</v>
      </c>
      <c r="H555" s="117" t="str">
        <f>Simulações!CV555</f>
        <v>Curto II</v>
      </c>
      <c r="I555" s="117" t="str">
        <f>IF(Simulações!CW555="","",Simulações!CW555)</f>
        <v/>
      </c>
      <c r="J555" s="117" t="str">
        <f>IF(Simulações!CZ555="","",Simulações!CZ555)</f>
        <v/>
      </c>
      <c r="K555" s="120">
        <f>Simulações!AN555</f>
        <v>2</v>
      </c>
      <c r="L555" s="120">
        <f>Simulações!AU555</f>
        <v>0</v>
      </c>
      <c r="M555" s="117" t="str">
        <f>IF(Simulações!DA555="","",Simulações!DA555)</f>
        <v/>
      </c>
      <c r="N555" s="117" t="str">
        <f>IF(Simulações!DB555="","",Simulações!DB555)</f>
        <v/>
      </c>
      <c r="O555" s="117">
        <v>1</v>
      </c>
    </row>
    <row r="556" spans="1:15" ht="15.75" hidden="1" customHeight="1" x14ac:dyDescent="0.3">
      <c r="A556" s="127" t="str">
        <f>Simulações!F556</f>
        <v>Rua Rio Grande do Sul, 749</v>
      </c>
      <c r="B556" s="117" t="str">
        <f>Simulações!DL556</f>
        <v>Sim</v>
      </c>
      <c r="C556" s="128">
        <f>Simulações!M556</f>
        <v>100</v>
      </c>
      <c r="D556" s="117" t="str">
        <f>Simulações!I556</f>
        <v>C4</v>
      </c>
      <c r="E556" s="117" t="str">
        <f>Simulações!CJ556</f>
        <v>TECNOWATT</v>
      </c>
      <c r="F556" s="117" t="str">
        <f>Simulações!CK556</f>
        <v xml:space="preserve">SIGSAGPTLRRSSNDL_40W_50IBBRS
</v>
      </c>
      <c r="G556" s="117">
        <f>Simulações!CP556</f>
        <v>40</v>
      </c>
      <c r="H556" s="117" t="str">
        <f>Simulações!CV556</f>
        <v>Curto II</v>
      </c>
      <c r="I556" s="117" t="str">
        <f>IF(Simulações!CW556="","",Simulações!CW556)</f>
        <v/>
      </c>
      <c r="J556" s="117" t="str">
        <f>IF(Simulações!CZ556="","",Simulações!CZ556)</f>
        <v/>
      </c>
      <c r="K556" s="120">
        <f>Simulações!AN556</f>
        <v>2</v>
      </c>
      <c r="L556" s="120">
        <f>Simulações!AU556</f>
        <v>0</v>
      </c>
      <c r="M556" s="117" t="str">
        <f>IF(Simulações!DA556="","",Simulações!DA556)</f>
        <v/>
      </c>
      <c r="N556" s="117" t="str">
        <f>IF(Simulações!DB556="","",Simulações!DB556)</f>
        <v/>
      </c>
      <c r="O556" s="117">
        <v>1</v>
      </c>
    </row>
    <row r="557" spans="1:15" ht="15.75" hidden="1" customHeight="1" x14ac:dyDescent="0.3">
      <c r="A557" s="127" t="str">
        <f>Simulações!F557</f>
        <v>Rua Belem, 965</v>
      </c>
      <c r="B557" s="117" t="str">
        <f>Simulações!DL557</f>
        <v>Sim</v>
      </c>
      <c r="C557" s="128">
        <f>Simulações!M557</f>
        <v>100</v>
      </c>
      <c r="D557" s="117" t="str">
        <f>Simulações!I557</f>
        <v>C4</v>
      </c>
      <c r="E557" s="117" t="str">
        <f>Simulações!CJ557</f>
        <v>LEDSTAR</v>
      </c>
      <c r="F557" s="117" t="str">
        <f>Simulações!CK557</f>
        <v xml:space="preserve"> SL VT 9.1 52W</v>
      </c>
      <c r="G557" s="117">
        <f>Simulações!CP557</f>
        <v>52</v>
      </c>
      <c r="H557" s="117" t="str">
        <f>Simulações!CV557</f>
        <v>Curto II</v>
      </c>
      <c r="I557" s="117" t="str">
        <f>IF(Simulações!CW557="","",Simulações!CW557)</f>
        <v/>
      </c>
      <c r="J557" s="117" t="str">
        <f>IF(Simulações!CZ557="","",Simulações!CZ557)</f>
        <v/>
      </c>
      <c r="K557" s="120">
        <f>Simulações!AN557</f>
        <v>2</v>
      </c>
      <c r="L557" s="120">
        <f>Simulações!AU557</f>
        <v>0</v>
      </c>
      <c r="M557" s="117" t="str">
        <f>IF(Simulações!DA557="","",Simulações!DA557)</f>
        <v/>
      </c>
      <c r="N557" s="117" t="str">
        <f>IF(Simulações!DB557="","",Simulações!DB557)</f>
        <v/>
      </c>
      <c r="O557" s="117">
        <v>1</v>
      </c>
    </row>
    <row r="558" spans="1:15" ht="15.75" hidden="1" customHeight="1" x14ac:dyDescent="0.3">
      <c r="A558" s="127" t="str">
        <f>Simulações!F558</f>
        <v>Rua Belem, 965</v>
      </c>
      <c r="B558" s="117" t="str">
        <f>Simulações!DL558</f>
        <v>Sim</v>
      </c>
      <c r="C558" s="128">
        <f>Simulações!M558</f>
        <v>100</v>
      </c>
      <c r="D558" s="117" t="str">
        <f>Simulações!I558</f>
        <v>C4</v>
      </c>
      <c r="E558" s="117" t="str">
        <f>Simulações!CJ558</f>
        <v>SX LIGHTING</v>
      </c>
      <c r="F558" s="117" t="str">
        <f>Simulações!CK558</f>
        <v>SX-INEVO050HF</v>
      </c>
      <c r="G558" s="117">
        <f>Simulações!CP558</f>
        <v>50</v>
      </c>
      <c r="H558" s="117" t="str">
        <f>Simulações!CV558</f>
        <v>Curto II</v>
      </c>
      <c r="I558" s="117" t="str">
        <f>IF(Simulações!CW558="","",Simulações!CW558)</f>
        <v/>
      </c>
      <c r="J558" s="117" t="str">
        <f>IF(Simulações!CZ558="","",Simulações!CZ558)</f>
        <v/>
      </c>
      <c r="K558" s="120">
        <f>Simulações!AN558</f>
        <v>2</v>
      </c>
      <c r="L558" s="120">
        <f>Simulações!AU558</f>
        <v>0</v>
      </c>
      <c r="M558" s="117" t="str">
        <f>IF(Simulações!DA558="","",Simulações!DA558)</f>
        <v/>
      </c>
      <c r="N558" s="117" t="str">
        <f>IF(Simulações!DB558="","",Simulações!DB558)</f>
        <v/>
      </c>
      <c r="O558" s="117">
        <v>1</v>
      </c>
    </row>
    <row r="559" spans="1:15" ht="15.75" hidden="1" customHeight="1" x14ac:dyDescent="0.3">
      <c r="A559" s="127" t="str">
        <f>Simulações!F559</f>
        <v>Rua Belem, 965</v>
      </c>
      <c r="B559" s="117" t="str">
        <f>Simulações!DL559</f>
        <v>Sim</v>
      </c>
      <c r="C559" s="128">
        <f>Simulações!M559</f>
        <v>100</v>
      </c>
      <c r="D559" s="117" t="str">
        <f>Simulações!I559</f>
        <v>C4</v>
      </c>
      <c r="E559" s="117" t="str">
        <f>Simulações!CJ559</f>
        <v>TECNOWATT</v>
      </c>
      <c r="F559" s="117" t="str">
        <f>Simulações!CK559</f>
        <v xml:space="preserve">SIGSAGPTLRRSSNDL_60W_73IBBRS
</v>
      </c>
      <c r="G559" s="117">
        <f>Simulações!CP559</f>
        <v>60</v>
      </c>
      <c r="H559" s="117" t="str">
        <f>Simulações!CV559</f>
        <v>Curto II</v>
      </c>
      <c r="I559" s="117" t="str">
        <f>IF(Simulações!CW559="","",Simulações!CW559)</f>
        <v/>
      </c>
      <c r="J559" s="117" t="str">
        <f>IF(Simulações!CZ559="","",Simulações!CZ559)</f>
        <v/>
      </c>
      <c r="K559" s="120">
        <f>Simulações!AN559</f>
        <v>2</v>
      </c>
      <c r="L559" s="120">
        <f>Simulações!AU559</f>
        <v>0</v>
      </c>
      <c r="M559" s="117" t="str">
        <f>IF(Simulações!DA559="","",Simulações!DA559)</f>
        <v/>
      </c>
      <c r="N559" s="117" t="str">
        <f>IF(Simulações!DB559="","",Simulações!DB559)</f>
        <v/>
      </c>
      <c r="O559" s="117">
        <v>1</v>
      </c>
    </row>
    <row r="560" spans="1:15" ht="15.75" hidden="1" customHeight="1" x14ac:dyDescent="0.3">
      <c r="A560" s="127" t="str">
        <f>Simulações!F560</f>
        <v>Rua Para, 513</v>
      </c>
      <c r="B560" s="117" t="str">
        <f>Simulações!DL560</f>
        <v>Sim</v>
      </c>
      <c r="C560" s="128">
        <f>Simulações!M560</f>
        <v>100</v>
      </c>
      <c r="D560" s="117" t="str">
        <f>Simulações!I560</f>
        <v>C4</v>
      </c>
      <c r="E560" s="117" t="str">
        <f>Simulações!CJ560</f>
        <v>LEDSTAR</v>
      </c>
      <c r="F560" s="117" t="str">
        <f>Simulações!CK560</f>
        <v xml:space="preserve"> SL VT 9.1 44W</v>
      </c>
      <c r="G560" s="117">
        <f>Simulações!CP560</f>
        <v>44</v>
      </c>
      <c r="H560" s="117" t="str">
        <f>Simulações!CV560</f>
        <v>Curto II</v>
      </c>
      <c r="I560" s="117" t="str">
        <f>IF(Simulações!CW560="","",Simulações!CW560)</f>
        <v/>
      </c>
      <c r="J560" s="117" t="str">
        <f>IF(Simulações!CZ560="","",Simulações!CZ560)</f>
        <v/>
      </c>
      <c r="K560" s="120">
        <f>Simulações!AN560</f>
        <v>2</v>
      </c>
      <c r="L560" s="120">
        <f>Simulações!AU560</f>
        <v>0</v>
      </c>
      <c r="M560" s="117" t="str">
        <f>IF(Simulações!DA560="","",Simulações!DA560)</f>
        <v/>
      </c>
      <c r="N560" s="117" t="str">
        <f>IF(Simulações!DB560="","",Simulações!DB560)</f>
        <v/>
      </c>
      <c r="O560" s="117">
        <v>1</v>
      </c>
    </row>
    <row r="561" spans="1:15" ht="15.75" hidden="1" customHeight="1" x14ac:dyDescent="0.3">
      <c r="A561" s="127" t="str">
        <f>Simulações!F561</f>
        <v>Rua Para, 513</v>
      </c>
      <c r="B561" s="117" t="str">
        <f>Simulações!DL561</f>
        <v>Sim</v>
      </c>
      <c r="C561" s="128">
        <f>Simulações!M561</f>
        <v>100</v>
      </c>
      <c r="D561" s="117" t="str">
        <f>Simulações!I561</f>
        <v>C4</v>
      </c>
      <c r="E561" s="117" t="str">
        <f>Simulações!CJ561</f>
        <v>SX LIGHTING</v>
      </c>
      <c r="F561" s="117" t="str">
        <f>Simulações!CK561</f>
        <v>SX-INEVO050HF</v>
      </c>
      <c r="G561" s="117">
        <f>Simulações!CP561</f>
        <v>50</v>
      </c>
      <c r="H561" s="117" t="str">
        <f>Simulações!CV561</f>
        <v>Curto II</v>
      </c>
      <c r="I561" s="117" t="str">
        <f>IF(Simulações!CW561="","",Simulações!CW561)</f>
        <v/>
      </c>
      <c r="J561" s="117" t="str">
        <f>IF(Simulações!CZ561="","",Simulações!CZ561)</f>
        <v/>
      </c>
      <c r="K561" s="120">
        <f>Simulações!AN561</f>
        <v>2</v>
      </c>
      <c r="L561" s="120">
        <f>Simulações!AU561</f>
        <v>0</v>
      </c>
      <c r="M561" s="117" t="str">
        <f>IF(Simulações!DA561="","",Simulações!DA561)</f>
        <v/>
      </c>
      <c r="N561" s="117" t="str">
        <f>IF(Simulações!DB561="","",Simulações!DB561)</f>
        <v/>
      </c>
      <c r="O561" s="117">
        <v>1</v>
      </c>
    </row>
    <row r="562" spans="1:15" ht="15.75" hidden="1" customHeight="1" x14ac:dyDescent="0.3">
      <c r="A562" s="127" t="str">
        <f>Simulações!F562</f>
        <v>Rua Para, 513</v>
      </c>
      <c r="B562" s="117" t="str">
        <f>Simulações!DL562</f>
        <v>Sim</v>
      </c>
      <c r="C562" s="128">
        <f>Simulações!M562</f>
        <v>100</v>
      </c>
      <c r="D562" s="117" t="str">
        <f>Simulações!I562</f>
        <v>C4</v>
      </c>
      <c r="E562" s="117" t="str">
        <f>Simulações!CJ562</f>
        <v>TECNOWATT</v>
      </c>
      <c r="F562" s="117" t="str">
        <f>Simulações!CK562</f>
        <v xml:space="preserve">SIGSAGPTLRRSSNDL_40W_50IBBRS
</v>
      </c>
      <c r="G562" s="117">
        <f>Simulações!CP562</f>
        <v>40</v>
      </c>
      <c r="H562" s="117" t="str">
        <f>Simulações!CV562</f>
        <v>Curto II</v>
      </c>
      <c r="I562" s="117" t="str">
        <f>IF(Simulações!CW562="","",Simulações!CW562)</f>
        <v/>
      </c>
      <c r="J562" s="117" t="str">
        <f>IF(Simulações!CZ562="","",Simulações!CZ562)</f>
        <v/>
      </c>
      <c r="K562" s="120">
        <f>Simulações!AN562</f>
        <v>2</v>
      </c>
      <c r="L562" s="120">
        <f>Simulações!AU562</f>
        <v>0</v>
      </c>
      <c r="M562" s="117" t="str">
        <f>IF(Simulações!DA562="","",Simulações!DA562)</f>
        <v/>
      </c>
      <c r="N562" s="117" t="str">
        <f>IF(Simulações!DB562="","",Simulações!DB562)</f>
        <v/>
      </c>
      <c r="O562" s="117">
        <v>1</v>
      </c>
    </row>
    <row r="563" spans="1:15" ht="15.75" hidden="1" customHeight="1" x14ac:dyDescent="0.3">
      <c r="A563" s="127" t="str">
        <f>Simulações!F563</f>
        <v>Rua Goias, 535</v>
      </c>
      <c r="B563" s="117" t="str">
        <f>Simulações!DL563</f>
        <v>Sim</v>
      </c>
      <c r="C563" s="128">
        <f>Simulações!M563</f>
        <v>100</v>
      </c>
      <c r="D563" s="117" t="str">
        <f>Simulações!I563</f>
        <v>C4</v>
      </c>
      <c r="E563" s="117" t="str">
        <f>Simulações!CJ563</f>
        <v>LEDSTAR</v>
      </c>
      <c r="F563" s="117" t="str">
        <f>Simulações!CK563</f>
        <v xml:space="preserve"> SL VT 9.1 52W</v>
      </c>
      <c r="G563" s="117">
        <f>Simulações!CP563</f>
        <v>52</v>
      </c>
      <c r="H563" s="117" t="str">
        <f>Simulações!CV563</f>
        <v>Curto I</v>
      </c>
      <c r="I563" s="117" t="str">
        <f>IF(Simulações!CW563="","",Simulações!CW563)</f>
        <v/>
      </c>
      <c r="J563" s="117" t="str">
        <f>IF(Simulações!CZ563="","",Simulações!CZ563)</f>
        <v/>
      </c>
      <c r="K563" s="120">
        <f>Simulações!AN563</f>
        <v>0</v>
      </c>
      <c r="L563" s="120">
        <f>Simulações!AU563</f>
        <v>0</v>
      </c>
      <c r="M563" s="117" t="str">
        <f>IF(Simulações!DA563="","",Simulações!DA563)</f>
        <v/>
      </c>
      <c r="N563" s="117" t="str">
        <f>IF(Simulações!DB563="","",Simulações!DB563)</f>
        <v/>
      </c>
      <c r="O563" s="117">
        <v>1</v>
      </c>
    </row>
    <row r="564" spans="1:15" ht="15.75" hidden="1" customHeight="1" x14ac:dyDescent="0.3">
      <c r="A564" s="127" t="str">
        <f>Simulações!F564</f>
        <v>Rua Goias, 535</v>
      </c>
      <c r="B564" s="117" t="str">
        <f>Simulações!DL564</f>
        <v>Sim</v>
      </c>
      <c r="C564" s="128">
        <f>Simulações!M564</f>
        <v>100</v>
      </c>
      <c r="D564" s="117" t="str">
        <f>Simulações!I564</f>
        <v>C4</v>
      </c>
      <c r="E564" s="117" t="str">
        <f>Simulações!CJ564</f>
        <v>SX LIGHTING</v>
      </c>
      <c r="F564" s="117" t="str">
        <f>Simulações!CK564</f>
        <v>SX-INEVO050HF</v>
      </c>
      <c r="G564" s="117">
        <f>Simulações!CP564</f>
        <v>50</v>
      </c>
      <c r="H564" s="117" t="str">
        <f>Simulações!CV564</f>
        <v>Curto I</v>
      </c>
      <c r="I564" s="117" t="str">
        <f>IF(Simulações!CW564="","",Simulações!CW564)</f>
        <v/>
      </c>
      <c r="J564" s="117" t="str">
        <f>IF(Simulações!CZ564="","",Simulações!CZ564)</f>
        <v/>
      </c>
      <c r="K564" s="120">
        <f>Simulações!AN564</f>
        <v>0</v>
      </c>
      <c r="L564" s="120">
        <f>Simulações!AU564</f>
        <v>0</v>
      </c>
      <c r="M564" s="117" t="str">
        <f>IF(Simulações!DA564="","",Simulações!DA564)</f>
        <v/>
      </c>
      <c r="N564" s="117" t="str">
        <f>IF(Simulações!DB564="","",Simulações!DB564)</f>
        <v/>
      </c>
      <c r="O564" s="117">
        <v>1</v>
      </c>
    </row>
    <row r="565" spans="1:15" ht="15.75" hidden="1" customHeight="1" x14ac:dyDescent="0.3">
      <c r="A565" s="127" t="str">
        <f>Simulações!F565</f>
        <v>Rua Goias, 535</v>
      </c>
      <c r="B565" s="117" t="str">
        <f>Simulações!DL565</f>
        <v>Sim</v>
      </c>
      <c r="C565" s="128">
        <f>Simulações!M565</f>
        <v>100</v>
      </c>
      <c r="D565" s="117" t="str">
        <f>Simulações!I565</f>
        <v>C4</v>
      </c>
      <c r="E565" s="117" t="str">
        <f>Simulações!CJ565</f>
        <v>TECNOWATT</v>
      </c>
      <c r="F565" s="117" t="str">
        <f>Simulações!CK565</f>
        <v xml:space="preserve">SIGSAGPTLRRSSNDL_50W_61IBBRS
</v>
      </c>
      <c r="G565" s="117">
        <f>Simulações!CP565</f>
        <v>50</v>
      </c>
      <c r="H565" s="117" t="str">
        <f>Simulações!CV565</f>
        <v>Curto I</v>
      </c>
      <c r="I565" s="117" t="str">
        <f>IF(Simulações!CW565="","",Simulações!CW565)</f>
        <v/>
      </c>
      <c r="J565" s="117" t="str">
        <f>IF(Simulações!CZ565="","",Simulações!CZ565)</f>
        <v/>
      </c>
      <c r="K565" s="120">
        <f>Simulações!AN565</f>
        <v>0</v>
      </c>
      <c r="L565" s="120">
        <f>Simulações!AU565</f>
        <v>0</v>
      </c>
      <c r="M565" s="117" t="str">
        <f>IF(Simulações!DA565="","",Simulações!DA565)</f>
        <v/>
      </c>
      <c r="N565" s="117" t="str">
        <f>IF(Simulações!DB565="","",Simulações!DB565)</f>
        <v/>
      </c>
      <c r="O565" s="117">
        <v>1</v>
      </c>
    </row>
    <row r="566" spans="1:15" ht="15.75" hidden="1" customHeight="1" x14ac:dyDescent="0.3">
      <c r="A566" s="127" t="str">
        <f>Simulações!F566</f>
        <v>Rua Mato Grosso, 773</v>
      </c>
      <c r="B566" s="117" t="str">
        <f>Simulações!DL566</f>
        <v>Sim</v>
      </c>
      <c r="C566" s="128">
        <f>Simulações!M566</f>
        <v>100</v>
      </c>
      <c r="D566" s="117" t="str">
        <f>Simulações!I566</f>
        <v>C4</v>
      </c>
      <c r="E566" s="117" t="str">
        <f>Simulações!CJ566</f>
        <v>LEDSTAR</v>
      </c>
      <c r="F566" s="117" t="str">
        <f>Simulações!CK566</f>
        <v xml:space="preserve"> SL VT 9.1 44W</v>
      </c>
      <c r="G566" s="117">
        <f>Simulações!CP566</f>
        <v>44</v>
      </c>
      <c r="H566" s="117" t="str">
        <f>Simulações!CV566</f>
        <v>Curto II</v>
      </c>
      <c r="I566" s="117" t="str">
        <f>IF(Simulações!CW566="","",Simulações!CW566)</f>
        <v/>
      </c>
      <c r="J566" s="117" t="str">
        <f>IF(Simulações!CZ566="","",Simulações!CZ566)</f>
        <v/>
      </c>
      <c r="K566" s="120">
        <f>Simulações!AN566</f>
        <v>2</v>
      </c>
      <c r="L566" s="120">
        <f>Simulações!AU566</f>
        <v>0</v>
      </c>
      <c r="M566" s="117" t="str">
        <f>IF(Simulações!DA566="","",Simulações!DA566)</f>
        <v/>
      </c>
      <c r="N566" s="117" t="str">
        <f>IF(Simulações!DB566="","",Simulações!DB566)</f>
        <v/>
      </c>
      <c r="O566" s="117">
        <v>1</v>
      </c>
    </row>
    <row r="567" spans="1:15" ht="15.75" hidden="1" customHeight="1" x14ac:dyDescent="0.3">
      <c r="A567" s="127" t="str">
        <f>Simulações!F567</f>
        <v>Rua Mato Grosso, 773</v>
      </c>
      <c r="B567" s="117" t="str">
        <f>Simulações!DL567</f>
        <v>Sim</v>
      </c>
      <c r="C567" s="128">
        <f>Simulações!M567</f>
        <v>100</v>
      </c>
      <c r="D567" s="117" t="str">
        <f>Simulações!I567</f>
        <v>C4</v>
      </c>
      <c r="E567" s="117" t="str">
        <f>Simulações!CJ567</f>
        <v>SX LIGHTING</v>
      </c>
      <c r="F567" s="117" t="str">
        <f>Simulações!CK567</f>
        <v>SX-INEVO050HF</v>
      </c>
      <c r="G567" s="117">
        <f>Simulações!CP567</f>
        <v>50</v>
      </c>
      <c r="H567" s="117" t="str">
        <f>Simulações!CV567</f>
        <v>Curto II</v>
      </c>
      <c r="I567" s="117" t="str">
        <f>IF(Simulações!CW567="","",Simulações!CW567)</f>
        <v/>
      </c>
      <c r="J567" s="117" t="str">
        <f>IF(Simulações!CZ567="","",Simulações!CZ567)</f>
        <v/>
      </c>
      <c r="K567" s="120">
        <f>Simulações!AN567</f>
        <v>2</v>
      </c>
      <c r="L567" s="120">
        <f>Simulações!AU567</f>
        <v>0</v>
      </c>
      <c r="M567" s="117" t="str">
        <f>IF(Simulações!DA567="","",Simulações!DA567)</f>
        <v/>
      </c>
      <c r="N567" s="117" t="str">
        <f>IF(Simulações!DB567="","",Simulações!DB567)</f>
        <v/>
      </c>
      <c r="O567" s="117">
        <v>1</v>
      </c>
    </row>
    <row r="568" spans="1:15" ht="15.75" hidden="1" customHeight="1" x14ac:dyDescent="0.3">
      <c r="A568" s="127" t="str">
        <f>Simulações!F568</f>
        <v>Rua Mato Grosso, 773</v>
      </c>
      <c r="B568" s="117" t="str">
        <f>Simulações!DL568</f>
        <v>Sim</v>
      </c>
      <c r="C568" s="128">
        <f>Simulações!M568</f>
        <v>100</v>
      </c>
      <c r="D568" s="117" t="str">
        <f>Simulações!I568</f>
        <v>C4</v>
      </c>
      <c r="E568" s="117" t="str">
        <f>Simulações!CJ568</f>
        <v>TECNOWATT</v>
      </c>
      <c r="F568" s="117" t="str">
        <f>Simulações!CK568</f>
        <v xml:space="preserve">SIGSAGPTLRRSSNDL_40W_50IBBRS
</v>
      </c>
      <c r="G568" s="117">
        <f>Simulações!CP568</f>
        <v>40</v>
      </c>
      <c r="H568" s="117" t="str">
        <f>Simulações!CV568</f>
        <v>Curto II</v>
      </c>
      <c r="I568" s="117" t="str">
        <f>IF(Simulações!CW568="","",Simulações!CW568)</f>
        <v/>
      </c>
      <c r="J568" s="117" t="str">
        <f>IF(Simulações!CZ568="","",Simulações!CZ568)</f>
        <v/>
      </c>
      <c r="K568" s="120">
        <f>Simulações!AN568</f>
        <v>2</v>
      </c>
      <c r="L568" s="120">
        <f>Simulações!AU568</f>
        <v>0</v>
      </c>
      <c r="M568" s="117" t="str">
        <f>IF(Simulações!DA568="","",Simulações!DA568)</f>
        <v/>
      </c>
      <c r="N568" s="117" t="str">
        <f>IF(Simulações!DB568="","",Simulações!DB568)</f>
        <v/>
      </c>
      <c r="O568" s="117">
        <v>1</v>
      </c>
    </row>
    <row r="569" spans="1:15" ht="15.75" hidden="1" customHeight="1" x14ac:dyDescent="0.3">
      <c r="A569" s="127" t="str">
        <f>Simulações!F569</f>
        <v>Rua Amapa, 809</v>
      </c>
      <c r="B569" s="117" t="str">
        <f>Simulações!DL569</f>
        <v>Sim</v>
      </c>
      <c r="C569" s="128">
        <f>Simulações!M569</f>
        <v>100</v>
      </c>
      <c r="D569" s="117" t="str">
        <f>Simulações!I569</f>
        <v>C4</v>
      </c>
      <c r="E569" s="117" t="str">
        <f>Simulações!CJ569</f>
        <v>LEDSTAR</v>
      </c>
      <c r="F569" s="117" t="str">
        <f>Simulações!CK569</f>
        <v xml:space="preserve"> SL VT 9.1 52W</v>
      </c>
      <c r="G569" s="117">
        <f>Simulações!CP569</f>
        <v>52</v>
      </c>
      <c r="H569" s="117" t="str">
        <f>Simulações!CV569</f>
        <v>Curto II</v>
      </c>
      <c r="I569" s="117" t="str">
        <f>IF(Simulações!CW569="","",Simulações!CW569)</f>
        <v/>
      </c>
      <c r="J569" s="117" t="str">
        <f>IF(Simulações!CZ569="","",Simulações!CZ569)</f>
        <v/>
      </c>
      <c r="K569" s="120">
        <f>Simulações!AN569</f>
        <v>2</v>
      </c>
      <c r="L569" s="120">
        <f>Simulações!AU569</f>
        <v>0</v>
      </c>
      <c r="M569" s="117" t="str">
        <f>IF(Simulações!DA569="","",Simulações!DA569)</f>
        <v/>
      </c>
      <c r="N569" s="117" t="str">
        <f>IF(Simulações!DB569="","",Simulações!DB569)</f>
        <v/>
      </c>
      <c r="O569" s="117">
        <v>1</v>
      </c>
    </row>
    <row r="570" spans="1:15" ht="15.75" hidden="1" customHeight="1" x14ac:dyDescent="0.3">
      <c r="A570" s="127" t="str">
        <f>Simulações!F570</f>
        <v>Rua Amapa, 809</v>
      </c>
      <c r="B570" s="117" t="str">
        <f>Simulações!DL570</f>
        <v>Sim</v>
      </c>
      <c r="C570" s="128">
        <f>Simulações!M570</f>
        <v>100</v>
      </c>
      <c r="D570" s="117" t="str">
        <f>Simulações!I570</f>
        <v>C4</v>
      </c>
      <c r="E570" s="117" t="str">
        <f>Simulações!CJ570</f>
        <v>SX LIGHTING</v>
      </c>
      <c r="F570" s="117" t="str">
        <f>Simulações!CK570</f>
        <v>SX-INEVO050HF</v>
      </c>
      <c r="G570" s="117">
        <f>Simulações!CP570</f>
        <v>50</v>
      </c>
      <c r="H570" s="117" t="str">
        <f>Simulações!CV570</f>
        <v>Curto II</v>
      </c>
      <c r="I570" s="117" t="str">
        <f>IF(Simulações!CW570="","",Simulações!CW570)</f>
        <v/>
      </c>
      <c r="J570" s="117" t="str">
        <f>IF(Simulações!CZ570="","",Simulações!CZ570)</f>
        <v/>
      </c>
      <c r="K570" s="120">
        <f>Simulações!AN570</f>
        <v>2</v>
      </c>
      <c r="L570" s="120">
        <f>Simulações!AU570</f>
        <v>0</v>
      </c>
      <c r="M570" s="117" t="str">
        <f>IF(Simulações!DA570="","",Simulações!DA570)</f>
        <v/>
      </c>
      <c r="N570" s="117" t="str">
        <f>IF(Simulações!DB570="","",Simulações!DB570)</f>
        <v/>
      </c>
      <c r="O570" s="117">
        <v>1</v>
      </c>
    </row>
    <row r="571" spans="1:15" ht="15.75" hidden="1" customHeight="1" x14ac:dyDescent="0.3">
      <c r="A571" s="127" t="str">
        <f>Simulações!F571</f>
        <v>Rua Amapa, 809</v>
      </c>
      <c r="B571" s="117" t="str">
        <f>Simulações!DL571</f>
        <v>Sim</v>
      </c>
      <c r="C571" s="128">
        <f>Simulações!M571</f>
        <v>100</v>
      </c>
      <c r="D571" s="117" t="str">
        <f>Simulações!I571</f>
        <v>C4</v>
      </c>
      <c r="E571" s="117" t="str">
        <f>Simulações!CJ571</f>
        <v>TECNOWATT</v>
      </c>
      <c r="F571" s="117" t="str">
        <f>Simulações!CK571</f>
        <v xml:space="preserve">SIGSAGPTLRRSSNDL_40W_50IBBRS
</v>
      </c>
      <c r="G571" s="117">
        <f>Simulações!CP571</f>
        <v>40</v>
      </c>
      <c r="H571" s="117" t="str">
        <f>Simulações!CV571</f>
        <v>Curto II</v>
      </c>
      <c r="I571" s="117" t="str">
        <f>IF(Simulações!CW571="","",Simulações!CW571)</f>
        <v/>
      </c>
      <c r="J571" s="117" t="str">
        <f>IF(Simulações!CZ571="","",Simulações!CZ571)</f>
        <v/>
      </c>
      <c r="K571" s="120">
        <f>Simulações!AN571</f>
        <v>2</v>
      </c>
      <c r="L571" s="120">
        <f>Simulações!AU571</f>
        <v>0</v>
      </c>
      <c r="M571" s="117" t="str">
        <f>IF(Simulações!DA571="","",Simulações!DA571)</f>
        <v/>
      </c>
      <c r="N571" s="117" t="str">
        <f>IF(Simulações!DB571="","",Simulações!DB571)</f>
        <v/>
      </c>
      <c r="O571" s="117">
        <v>1</v>
      </c>
    </row>
    <row r="572" spans="1:15" ht="15.75" hidden="1" customHeight="1" x14ac:dyDescent="0.3">
      <c r="A572" s="127" t="str">
        <f>Simulações!F572</f>
        <v>Rua Alagoas, 815</v>
      </c>
      <c r="B572" s="117" t="str">
        <f>Simulações!DL572</f>
        <v>Sim</v>
      </c>
      <c r="C572" s="128">
        <f>Simulações!M572</f>
        <v>100</v>
      </c>
      <c r="D572" s="117" t="str">
        <f>Simulações!I572</f>
        <v>C4</v>
      </c>
      <c r="E572" s="117" t="str">
        <f>Simulações!CJ572</f>
        <v>LEDSTAR</v>
      </c>
      <c r="F572" s="117" t="str">
        <f>Simulações!CK572</f>
        <v xml:space="preserve"> SL VT 9.1 52W</v>
      </c>
      <c r="G572" s="117">
        <f>Simulações!CP572</f>
        <v>52</v>
      </c>
      <c r="H572" s="117" t="str">
        <f>Simulações!CV572</f>
        <v>Curto II</v>
      </c>
      <c r="I572" s="117" t="str">
        <f>IF(Simulações!CW572="","",Simulações!CW572)</f>
        <v/>
      </c>
      <c r="J572" s="117" t="str">
        <f>IF(Simulações!CZ572="","",Simulações!CZ572)</f>
        <v/>
      </c>
      <c r="K572" s="120">
        <f>Simulações!AN572</f>
        <v>2</v>
      </c>
      <c r="L572" s="120">
        <f>Simulações!AU572</f>
        <v>0</v>
      </c>
      <c r="M572" s="117" t="str">
        <f>IF(Simulações!DA572="","",Simulações!DA572)</f>
        <v/>
      </c>
      <c r="N572" s="117" t="str">
        <f>IF(Simulações!DB572="","",Simulações!DB572)</f>
        <v/>
      </c>
      <c r="O572" s="117">
        <v>1</v>
      </c>
    </row>
    <row r="573" spans="1:15" ht="15.75" hidden="1" customHeight="1" x14ac:dyDescent="0.3">
      <c r="A573" s="127" t="str">
        <f>Simulações!F573</f>
        <v>Rua Alagoas, 815</v>
      </c>
      <c r="B573" s="117" t="str">
        <f>Simulações!DL573</f>
        <v>Sim</v>
      </c>
      <c r="C573" s="128">
        <f>Simulações!M573</f>
        <v>100</v>
      </c>
      <c r="D573" s="117" t="str">
        <f>Simulações!I573</f>
        <v>C4</v>
      </c>
      <c r="E573" s="117" t="str">
        <f>Simulações!CJ573</f>
        <v>SX LIGHTING</v>
      </c>
      <c r="F573" s="117" t="str">
        <f>Simulações!CK573</f>
        <v>SX-INEVO050HF</v>
      </c>
      <c r="G573" s="117">
        <f>Simulações!CP573</f>
        <v>50</v>
      </c>
      <c r="H573" s="117" t="str">
        <f>Simulações!CV573</f>
        <v>Curto II</v>
      </c>
      <c r="I573" s="117" t="str">
        <f>IF(Simulações!CW573="","",Simulações!CW573)</f>
        <v/>
      </c>
      <c r="J573" s="117" t="str">
        <f>IF(Simulações!CZ573="","",Simulações!CZ573)</f>
        <v/>
      </c>
      <c r="K573" s="120">
        <f>Simulações!AN573</f>
        <v>2</v>
      </c>
      <c r="L573" s="120">
        <f>Simulações!AU573</f>
        <v>0</v>
      </c>
      <c r="M573" s="117" t="str">
        <f>IF(Simulações!DA573="","",Simulações!DA573)</f>
        <v/>
      </c>
      <c r="N573" s="117" t="str">
        <f>IF(Simulações!DB573="","",Simulações!DB573)</f>
        <v/>
      </c>
      <c r="O573" s="117">
        <v>1</v>
      </c>
    </row>
    <row r="574" spans="1:15" ht="15.75" hidden="1" customHeight="1" x14ac:dyDescent="0.3">
      <c r="A574" s="127" t="str">
        <f>Simulações!F574</f>
        <v>Rua Alagoas, 815</v>
      </c>
      <c r="B574" s="117" t="str">
        <f>Simulações!DL574</f>
        <v>Sim</v>
      </c>
      <c r="C574" s="128">
        <f>Simulações!M574</f>
        <v>100</v>
      </c>
      <c r="D574" s="117" t="str">
        <f>Simulações!I574</f>
        <v>C4</v>
      </c>
      <c r="E574" s="117" t="str">
        <f>Simulações!CJ574</f>
        <v>TECNOWATT</v>
      </c>
      <c r="F574" s="117" t="str">
        <f>Simulações!CK574</f>
        <v xml:space="preserve">SIGSAGPTLRRSSNDL_40W_50IBBRS
</v>
      </c>
      <c r="G574" s="117">
        <f>Simulações!CP574</f>
        <v>40</v>
      </c>
      <c r="H574" s="117" t="str">
        <f>Simulações!CV574</f>
        <v>Curto II</v>
      </c>
      <c r="I574" s="117" t="str">
        <f>IF(Simulações!CW574="","",Simulações!CW574)</f>
        <v/>
      </c>
      <c r="J574" s="117" t="str">
        <f>IF(Simulações!CZ574="","",Simulações!CZ574)</f>
        <v/>
      </c>
      <c r="K574" s="120">
        <f>Simulações!AN574</f>
        <v>2</v>
      </c>
      <c r="L574" s="120">
        <f>Simulações!AU574</f>
        <v>0</v>
      </c>
      <c r="M574" s="117" t="str">
        <f>IF(Simulações!DA574="","",Simulações!DA574)</f>
        <v/>
      </c>
      <c r="N574" s="117" t="str">
        <f>IF(Simulações!DB574="","",Simulações!DB574)</f>
        <v/>
      </c>
      <c r="O574" s="117">
        <v>1</v>
      </c>
    </row>
    <row r="575" spans="1:15" ht="15.75" hidden="1" customHeight="1" x14ac:dyDescent="0.3">
      <c r="A575" s="127" t="str">
        <f>Simulações!F575</f>
        <v>Avenida Beira-Mar, 1622</v>
      </c>
      <c r="B575" s="117" t="str">
        <f>Simulações!DL575</f>
        <v>Sim</v>
      </c>
      <c r="C575" s="128">
        <f>Simulações!M575</f>
        <v>150</v>
      </c>
      <c r="D575" s="117" t="str">
        <f>Simulações!I575</f>
        <v>C1</v>
      </c>
      <c r="E575" s="117" t="str">
        <f>Simulações!CJ575</f>
        <v>LEDSTAR</v>
      </c>
      <c r="F575" s="117" t="str">
        <f>Simulações!CK575</f>
        <v xml:space="preserve"> SL VT 9.1 85W</v>
      </c>
      <c r="G575" s="117">
        <f>Simulações!CP575</f>
        <v>85</v>
      </c>
      <c r="H575" s="117" t="str">
        <f>Simulações!CV575</f>
        <v>Curto II</v>
      </c>
      <c r="I575" s="117" t="str">
        <f>IF(Simulações!CW575="","",Simulações!CW575)</f>
        <v/>
      </c>
      <c r="J575" s="117" t="str">
        <f>IF(Simulações!CZ575="","",Simulações!CZ575)</f>
        <v/>
      </c>
      <c r="K575" s="120">
        <f>Simulações!AN575</f>
        <v>3</v>
      </c>
      <c r="L575" s="120">
        <f>Simulações!AU575</f>
        <v>0</v>
      </c>
      <c r="M575" s="117" t="str">
        <f>IF(Simulações!DA575="","",Simulações!DA575)</f>
        <v/>
      </c>
      <c r="N575" s="117" t="str">
        <f>IF(Simulações!DB575="","",Simulações!DB575)</f>
        <v/>
      </c>
      <c r="O575" s="117">
        <v>1</v>
      </c>
    </row>
    <row r="576" spans="1:15" ht="15.75" hidden="1" customHeight="1" x14ac:dyDescent="0.3">
      <c r="A576" s="127" t="str">
        <f>Simulações!F576</f>
        <v>Avenida Beira-Mar, 1622</v>
      </c>
      <c r="B576" s="117" t="str">
        <f>Simulações!DL576</f>
        <v>Sim</v>
      </c>
      <c r="C576" s="128">
        <f>Simulações!M576</f>
        <v>150</v>
      </c>
      <c r="D576" s="117" t="str">
        <f>Simulações!I576</f>
        <v>C1</v>
      </c>
      <c r="E576" s="117" t="str">
        <f>Simulações!CJ576</f>
        <v>SX LIGHTING</v>
      </c>
      <c r="F576" s="117" t="str">
        <f>Simulações!CK576</f>
        <v>SX-INLPP070HF</v>
      </c>
      <c r="G576" s="117">
        <f>Simulações!CP576</f>
        <v>70</v>
      </c>
      <c r="H576" s="117" t="str">
        <f>Simulações!CV576</f>
        <v>Curto II</v>
      </c>
      <c r="I576" s="117" t="str">
        <f>IF(Simulações!CW576="","",Simulações!CW576)</f>
        <v/>
      </c>
      <c r="J576" s="117" t="str">
        <f>IF(Simulações!CZ576="","",Simulações!CZ576)</f>
        <v/>
      </c>
      <c r="K576" s="120">
        <f>Simulações!AN576</f>
        <v>3</v>
      </c>
      <c r="L576" s="120">
        <f>Simulações!AU576</f>
        <v>0</v>
      </c>
      <c r="M576" s="117" t="str">
        <f>IF(Simulações!DA576="","",Simulações!DA576)</f>
        <v/>
      </c>
      <c r="N576" s="117" t="str">
        <f>IF(Simulações!DB576="","",Simulações!DB576)</f>
        <v/>
      </c>
      <c r="O576" s="117">
        <v>1</v>
      </c>
    </row>
    <row r="577" spans="1:15" ht="15.75" hidden="1" customHeight="1" x14ac:dyDescent="0.3">
      <c r="A577" s="127" t="str">
        <f>Simulações!F577</f>
        <v>Avenida Beira-Mar, 1622</v>
      </c>
      <c r="B577" s="117" t="str">
        <f>Simulações!DL577</f>
        <v>Sim</v>
      </c>
      <c r="C577" s="128">
        <f>Simulações!M577</f>
        <v>150</v>
      </c>
      <c r="D577" s="117" t="str">
        <f>Simulações!I577</f>
        <v>C1</v>
      </c>
      <c r="E577" s="117" t="str">
        <f>Simulações!CJ577</f>
        <v>TECNOWATT</v>
      </c>
      <c r="F577" s="117" t="str">
        <f>Simulações!CK577</f>
        <v xml:space="preserve">SIGMAGPTLRRSMNDL_80W_56IBBR
</v>
      </c>
      <c r="G577" s="117">
        <f>Simulações!CP577</f>
        <v>80</v>
      </c>
      <c r="H577" s="117" t="str">
        <f>Simulações!CV577</f>
        <v>Curto II</v>
      </c>
      <c r="I577" s="117" t="str">
        <f>IF(Simulações!CW577="","",Simulações!CW577)</f>
        <v/>
      </c>
      <c r="J577" s="117" t="str">
        <f>IF(Simulações!CZ577="","",Simulações!CZ577)</f>
        <v/>
      </c>
      <c r="K577" s="120">
        <f>Simulações!AN577</f>
        <v>3</v>
      </c>
      <c r="L577" s="120">
        <f>Simulações!AU577</f>
        <v>0</v>
      </c>
      <c r="M577" s="117" t="str">
        <f>IF(Simulações!DA577="","",Simulações!DA577)</f>
        <v/>
      </c>
      <c r="N577" s="117" t="str">
        <f>IF(Simulações!DB577="","",Simulações!DB577)</f>
        <v/>
      </c>
      <c r="O577" s="117">
        <v>1</v>
      </c>
    </row>
    <row r="578" spans="1:15" ht="15.75" hidden="1" customHeight="1" x14ac:dyDescent="0.3">
      <c r="A578" s="127" t="str">
        <f>Simulações!F578</f>
        <v>Rua Amazonas, 1025</v>
      </c>
      <c r="B578" s="117" t="str">
        <f>Simulações!DL578</f>
        <v>Sim</v>
      </c>
      <c r="C578" s="128">
        <f>Simulações!M578</f>
        <v>100</v>
      </c>
      <c r="D578" s="117" t="str">
        <f>Simulações!I578</f>
        <v>C4</v>
      </c>
      <c r="E578" s="117" t="str">
        <f>Simulações!CJ578</f>
        <v>LEDSTAR</v>
      </c>
      <c r="F578" s="117" t="str">
        <f>Simulações!CK578</f>
        <v xml:space="preserve"> SL VT 9.1 35W</v>
      </c>
      <c r="G578" s="117">
        <f>Simulações!CP578</f>
        <v>35</v>
      </c>
      <c r="H578" s="117" t="str">
        <f>Simulações!CV578</f>
        <v>Curto II</v>
      </c>
      <c r="I578" s="117" t="str">
        <f>IF(Simulações!CW578="","",Simulações!CW578)</f>
        <v/>
      </c>
      <c r="J578" s="117" t="str">
        <f>IF(Simulações!CZ578="","",Simulações!CZ578)</f>
        <v/>
      </c>
      <c r="K578" s="120">
        <f>Simulações!AN578</f>
        <v>2</v>
      </c>
      <c r="L578" s="120">
        <f>Simulações!AU578</f>
        <v>0</v>
      </c>
      <c r="M578" s="117" t="str">
        <f>IF(Simulações!DA578="","",Simulações!DA578)</f>
        <v/>
      </c>
      <c r="N578" s="117" t="str">
        <f>IF(Simulações!DB578="","",Simulações!DB578)</f>
        <v/>
      </c>
      <c r="O578" s="117">
        <v>1</v>
      </c>
    </row>
    <row r="579" spans="1:15" ht="15.75" hidden="1" customHeight="1" x14ac:dyDescent="0.3">
      <c r="A579" s="127" t="str">
        <f>Simulações!F579</f>
        <v>Rua Amazonas, 1025</v>
      </c>
      <c r="B579" s="117" t="str">
        <f>Simulações!DL579</f>
        <v>Sim</v>
      </c>
      <c r="C579" s="128">
        <f>Simulações!M579</f>
        <v>100</v>
      </c>
      <c r="D579" s="117" t="str">
        <f>Simulações!I579</f>
        <v>C4</v>
      </c>
      <c r="E579" s="117" t="str">
        <f>Simulações!CJ579</f>
        <v>SX LIGHTING</v>
      </c>
      <c r="F579" s="117" t="str">
        <f>Simulações!CK579</f>
        <v>SX-INEVO030HF</v>
      </c>
      <c r="G579" s="117">
        <f>Simulações!CP579</f>
        <v>31</v>
      </c>
      <c r="H579" s="117" t="str">
        <f>Simulações!CV579</f>
        <v>Curto II</v>
      </c>
      <c r="I579" s="117" t="str">
        <f>IF(Simulações!CW579="","",Simulações!CW579)</f>
        <v/>
      </c>
      <c r="J579" s="117" t="str">
        <f>IF(Simulações!CZ579="","",Simulações!CZ579)</f>
        <v/>
      </c>
      <c r="K579" s="120">
        <f>Simulações!AN579</f>
        <v>2</v>
      </c>
      <c r="L579" s="120">
        <f>Simulações!AU579</f>
        <v>0</v>
      </c>
      <c r="M579" s="117" t="str">
        <f>IF(Simulações!DA579="","",Simulações!DA579)</f>
        <v/>
      </c>
      <c r="N579" s="117" t="str">
        <f>IF(Simulações!DB579="","",Simulações!DB579)</f>
        <v/>
      </c>
      <c r="O579" s="117">
        <v>1</v>
      </c>
    </row>
    <row r="580" spans="1:15" ht="15.75" hidden="1" customHeight="1" x14ac:dyDescent="0.3">
      <c r="A580" s="127" t="str">
        <f>Simulações!F580</f>
        <v>Rua Amazonas, 1025</v>
      </c>
      <c r="B580" s="117" t="str">
        <f>Simulações!DL580</f>
        <v>Sim</v>
      </c>
      <c r="C580" s="128">
        <f>Simulações!M580</f>
        <v>100</v>
      </c>
      <c r="D580" s="117" t="str">
        <f>Simulações!I580</f>
        <v>C4</v>
      </c>
      <c r="E580" s="117" t="str">
        <f>Simulações!CJ580</f>
        <v>TECNOWATT</v>
      </c>
      <c r="F580" s="117" t="str">
        <f>Simulações!CK580</f>
        <v xml:space="preserve">SIGSAGPTLRRSSNDL_30W_38IBBRS
</v>
      </c>
      <c r="G580" s="117">
        <f>Simulações!CP580</f>
        <v>30</v>
      </c>
      <c r="H580" s="117" t="str">
        <f>Simulações!CV580</f>
        <v>Curto II</v>
      </c>
      <c r="I580" s="117" t="str">
        <f>IF(Simulações!CW580="","",Simulações!CW580)</f>
        <v/>
      </c>
      <c r="J580" s="117" t="str">
        <f>IF(Simulações!CZ580="","",Simulações!CZ580)</f>
        <v/>
      </c>
      <c r="K580" s="120">
        <f>Simulações!AN580</f>
        <v>2</v>
      </c>
      <c r="L580" s="120">
        <f>Simulações!AU580</f>
        <v>0</v>
      </c>
      <c r="M580" s="117" t="str">
        <f>IF(Simulações!DA580="","",Simulações!DA580)</f>
        <v/>
      </c>
      <c r="N580" s="117" t="str">
        <f>IF(Simulações!DB580="","",Simulações!DB580)</f>
        <v/>
      </c>
      <c r="O580" s="117">
        <v>1</v>
      </c>
    </row>
    <row r="581" spans="1:15" ht="15.75" hidden="1" customHeight="1" x14ac:dyDescent="0.3">
      <c r="A581" s="127" t="str">
        <f>Simulações!F581</f>
        <v>Rua Espirito Santo, 1129</v>
      </c>
      <c r="B581" s="117" t="str">
        <f>Simulações!DL581</f>
        <v>Sim</v>
      </c>
      <c r="C581" s="128">
        <f>Simulações!M581</f>
        <v>100</v>
      </c>
      <c r="D581" s="117" t="str">
        <f>Simulações!I581</f>
        <v>C4</v>
      </c>
      <c r="E581" s="117" t="str">
        <f>Simulações!CJ581</f>
        <v>LEDSTAR</v>
      </c>
      <c r="F581" s="117" t="str">
        <f>Simulações!CK581</f>
        <v xml:space="preserve"> SL VT 9.1 44W</v>
      </c>
      <c r="G581" s="117">
        <f>Simulações!CP581</f>
        <v>44</v>
      </c>
      <c r="H581" s="117" t="str">
        <f>Simulações!CV581</f>
        <v>Curto II</v>
      </c>
      <c r="I581" s="117" t="str">
        <f>IF(Simulações!CW581="","",Simulações!CW581)</f>
        <v/>
      </c>
      <c r="J581" s="117" t="str">
        <f>IF(Simulações!CZ581="","",Simulações!CZ581)</f>
        <v/>
      </c>
      <c r="K581" s="120">
        <f>Simulações!AN581</f>
        <v>2</v>
      </c>
      <c r="L581" s="120">
        <f>Simulações!AU581</f>
        <v>0</v>
      </c>
      <c r="M581" s="117" t="str">
        <f>IF(Simulações!DA581="","",Simulações!DA581)</f>
        <v/>
      </c>
      <c r="N581" s="117" t="str">
        <f>IF(Simulações!DB581="","",Simulações!DB581)</f>
        <v/>
      </c>
      <c r="O581" s="117">
        <v>1</v>
      </c>
    </row>
    <row r="582" spans="1:15" ht="15.75" hidden="1" customHeight="1" x14ac:dyDescent="0.3">
      <c r="A582" s="127" t="str">
        <f>Simulações!F582</f>
        <v>Rua Espirito Santo, 1129</v>
      </c>
      <c r="B582" s="117" t="str">
        <f>Simulações!DL582</f>
        <v>Sim</v>
      </c>
      <c r="C582" s="128">
        <f>Simulações!M582</f>
        <v>100</v>
      </c>
      <c r="D582" s="117" t="str">
        <f>Simulações!I582</f>
        <v>C4</v>
      </c>
      <c r="E582" s="117" t="str">
        <f>Simulações!CJ582</f>
        <v>SX LIGHTING</v>
      </c>
      <c r="F582" s="117" t="str">
        <f>Simulações!CK582</f>
        <v>SX-INEVO040HF</v>
      </c>
      <c r="G582" s="117">
        <f>Simulações!CP582</f>
        <v>39</v>
      </c>
      <c r="H582" s="117" t="str">
        <f>Simulações!CV582</f>
        <v>Curto II</v>
      </c>
      <c r="I582" s="117" t="str">
        <f>IF(Simulações!CW582="","",Simulações!CW582)</f>
        <v/>
      </c>
      <c r="J582" s="117" t="str">
        <f>IF(Simulações!CZ582="","",Simulações!CZ582)</f>
        <v/>
      </c>
      <c r="K582" s="120">
        <f>Simulações!AN582</f>
        <v>2</v>
      </c>
      <c r="L582" s="120">
        <f>Simulações!AU582</f>
        <v>0</v>
      </c>
      <c r="M582" s="117" t="str">
        <f>IF(Simulações!DA582="","",Simulações!DA582)</f>
        <v/>
      </c>
      <c r="N582" s="117" t="str">
        <f>IF(Simulações!DB582="","",Simulações!DB582)</f>
        <v/>
      </c>
      <c r="O582" s="117">
        <v>1</v>
      </c>
    </row>
    <row r="583" spans="1:15" ht="15.75" hidden="1" customHeight="1" x14ac:dyDescent="0.3">
      <c r="A583" s="127" t="str">
        <f>Simulações!F583</f>
        <v>Rua Espirito Santo, 1129</v>
      </c>
      <c r="B583" s="117" t="str">
        <f>Simulações!DL583</f>
        <v>Sim</v>
      </c>
      <c r="C583" s="128">
        <f>Simulações!M583</f>
        <v>100</v>
      </c>
      <c r="D583" s="117" t="str">
        <f>Simulações!I583</f>
        <v>C4</v>
      </c>
      <c r="E583" s="117" t="str">
        <f>Simulações!CJ583</f>
        <v>TECNOWATT</v>
      </c>
      <c r="F583" s="117" t="str">
        <f>Simulações!CK583</f>
        <v xml:space="preserve">SIGSAGPTLRRSSNDL_40W_50IBBRS
</v>
      </c>
      <c r="G583" s="117">
        <f>Simulações!CP583</f>
        <v>40</v>
      </c>
      <c r="H583" s="117" t="str">
        <f>Simulações!CV583</f>
        <v>Curto II</v>
      </c>
      <c r="I583" s="117" t="str">
        <f>IF(Simulações!CW583="","",Simulações!CW583)</f>
        <v/>
      </c>
      <c r="J583" s="117" t="str">
        <f>IF(Simulações!CZ583="","",Simulações!CZ583)</f>
        <v/>
      </c>
      <c r="K583" s="120">
        <f>Simulações!AN583</f>
        <v>2</v>
      </c>
      <c r="L583" s="120">
        <f>Simulações!AU583</f>
        <v>0</v>
      </c>
      <c r="M583" s="117" t="str">
        <f>IF(Simulações!DA583="","",Simulações!DA583)</f>
        <v/>
      </c>
      <c r="N583" s="117" t="str">
        <f>IF(Simulações!DB583="","",Simulações!DB583)</f>
        <v/>
      </c>
      <c r="O583" s="117">
        <v>1</v>
      </c>
    </row>
    <row r="584" spans="1:15" ht="15.75" hidden="1" customHeight="1" x14ac:dyDescent="0.3">
      <c r="A584" s="127" t="str">
        <f>Simulações!F584</f>
        <v>Rua Para, 1012</v>
      </c>
      <c r="B584" s="117" t="str">
        <f>Simulações!DL584</f>
        <v>Sim</v>
      </c>
      <c r="C584" s="128">
        <f>Simulações!M584</f>
        <v>100</v>
      </c>
      <c r="D584" s="117" t="str">
        <f>Simulações!I584</f>
        <v>C3</v>
      </c>
      <c r="E584" s="117" t="str">
        <f>Simulações!CJ584</f>
        <v>LEDSTAR</v>
      </c>
      <c r="F584" s="117" t="str">
        <f>Simulações!CK584</f>
        <v xml:space="preserve"> SL VT 9.1 65W</v>
      </c>
      <c r="G584" s="117">
        <f>Simulações!CP584</f>
        <v>65</v>
      </c>
      <c r="H584" s="117" t="str">
        <f>Simulações!CV584</f>
        <v>Curto I</v>
      </c>
      <c r="I584" s="117" t="str">
        <f>IF(Simulações!CW584="","",Simulações!CW584)</f>
        <v/>
      </c>
      <c r="J584" s="117" t="str">
        <f>IF(Simulações!CZ584="","",Simulações!CZ584)</f>
        <v/>
      </c>
      <c r="K584" s="120">
        <f>Simulações!AN584</f>
        <v>0</v>
      </c>
      <c r="L584" s="120">
        <f>Simulações!AU584</f>
        <v>0</v>
      </c>
      <c r="M584" s="117" t="str">
        <f>IF(Simulações!DA584="","",Simulações!DA584)</f>
        <v/>
      </c>
      <c r="N584" s="117" t="str">
        <f>IF(Simulações!DB584="","",Simulações!DB584)</f>
        <v/>
      </c>
      <c r="O584" s="117">
        <v>1</v>
      </c>
    </row>
    <row r="585" spans="1:15" ht="15.75" hidden="1" customHeight="1" x14ac:dyDescent="0.3">
      <c r="A585" s="127" t="str">
        <f>Simulações!F585</f>
        <v>Rua Para, 1012</v>
      </c>
      <c r="B585" s="117" t="str">
        <f>Simulações!DL585</f>
        <v>Sim</v>
      </c>
      <c r="C585" s="128">
        <f>Simulações!M585</f>
        <v>100</v>
      </c>
      <c r="D585" s="117" t="str">
        <f>Simulações!I585</f>
        <v>C3</v>
      </c>
      <c r="E585" s="117" t="str">
        <f>Simulações!CJ585</f>
        <v>SX LIGHTING</v>
      </c>
      <c r="F585" s="117" t="str">
        <f>Simulações!CK585</f>
        <v>SX-INEVO050HF</v>
      </c>
      <c r="G585" s="117">
        <f>Simulações!CP585</f>
        <v>50</v>
      </c>
      <c r="H585" s="117" t="str">
        <f>Simulações!CV585</f>
        <v>Curto I</v>
      </c>
      <c r="I585" s="117" t="str">
        <f>IF(Simulações!CW585="","",Simulações!CW585)</f>
        <v/>
      </c>
      <c r="J585" s="117" t="str">
        <f>IF(Simulações!CZ585="","",Simulações!CZ585)</f>
        <v/>
      </c>
      <c r="K585" s="120">
        <f>Simulações!AN585</f>
        <v>0</v>
      </c>
      <c r="L585" s="120">
        <f>Simulações!AU585</f>
        <v>0</v>
      </c>
      <c r="M585" s="117" t="str">
        <f>IF(Simulações!DA585="","",Simulações!DA585)</f>
        <v/>
      </c>
      <c r="N585" s="117" t="str">
        <f>IF(Simulações!DB585="","",Simulações!DB585)</f>
        <v/>
      </c>
      <c r="O585" s="117">
        <v>1</v>
      </c>
    </row>
    <row r="586" spans="1:15" ht="15.75" hidden="1" customHeight="1" x14ac:dyDescent="0.3">
      <c r="A586" s="127" t="str">
        <f>Simulações!F586</f>
        <v>Rua Para, 1012</v>
      </c>
      <c r="B586" s="117" t="str">
        <f>Simulações!DL586</f>
        <v>Sim</v>
      </c>
      <c r="C586" s="128">
        <f>Simulações!M586</f>
        <v>100</v>
      </c>
      <c r="D586" s="117" t="str">
        <f>Simulações!I586</f>
        <v>C3</v>
      </c>
      <c r="E586" s="117" t="str">
        <f>Simulações!CJ586</f>
        <v>TECNOWATT</v>
      </c>
      <c r="F586" s="117" t="str">
        <f>Simulações!CK586</f>
        <v xml:space="preserve">SIGSAGPTLRRSSNDL_50W_61IBBRS
</v>
      </c>
      <c r="G586" s="117">
        <f>Simulações!CP586</f>
        <v>50</v>
      </c>
      <c r="H586" s="117" t="str">
        <f>Simulações!CV586</f>
        <v>Curto I</v>
      </c>
      <c r="I586" s="117" t="str">
        <f>IF(Simulações!CW586="","",Simulações!CW586)</f>
        <v/>
      </c>
      <c r="J586" s="117" t="str">
        <f>IF(Simulações!CZ586="","",Simulações!CZ586)</f>
        <v/>
      </c>
      <c r="K586" s="120">
        <f>Simulações!AN586</f>
        <v>0</v>
      </c>
      <c r="L586" s="120">
        <f>Simulações!AU586</f>
        <v>0</v>
      </c>
      <c r="M586" s="117" t="str">
        <f>IF(Simulações!DA586="","",Simulações!DA586)</f>
        <v/>
      </c>
      <c r="N586" s="117" t="str">
        <f>IF(Simulações!DB586="","",Simulações!DB586)</f>
        <v/>
      </c>
      <c r="O586" s="117">
        <v>1</v>
      </c>
    </row>
    <row r="587" spans="1:15" ht="15.75" hidden="1" customHeight="1" x14ac:dyDescent="0.3">
      <c r="A587" s="127" t="str">
        <f>Simulações!F587</f>
        <v>Rua Belo Horizonte, 1150</v>
      </c>
      <c r="B587" s="117" t="str">
        <f>Simulações!DL587</f>
        <v>Sim</v>
      </c>
      <c r="C587" s="128">
        <f>Simulações!M587</f>
        <v>100</v>
      </c>
      <c r="D587" s="117" t="str">
        <f>Simulações!I587</f>
        <v>C5</v>
      </c>
      <c r="E587" s="117" t="str">
        <f>Simulações!CJ587</f>
        <v>LEDSTAR</v>
      </c>
      <c r="F587" s="117" t="str">
        <f>Simulações!CK587</f>
        <v xml:space="preserve"> SL VT 9.1 28W</v>
      </c>
      <c r="G587" s="117">
        <f>Simulações!CP587</f>
        <v>28</v>
      </c>
      <c r="H587" s="117" t="str">
        <f>Simulações!CV587</f>
        <v>Curto II</v>
      </c>
      <c r="I587" s="117" t="str">
        <f>IF(Simulações!CW587="","",Simulações!CW587)</f>
        <v/>
      </c>
      <c r="J587" s="117" t="str">
        <f>IF(Simulações!CZ587="","",Simulações!CZ587)</f>
        <v/>
      </c>
      <c r="K587" s="120">
        <f>Simulações!AN587</f>
        <v>4</v>
      </c>
      <c r="L587" s="120">
        <f>Simulações!AU587</f>
        <v>0</v>
      </c>
      <c r="M587" s="117" t="str">
        <f>IF(Simulações!DA587="","",Simulações!DA587)</f>
        <v/>
      </c>
      <c r="N587" s="117" t="str">
        <f>IF(Simulações!DB587="","",Simulações!DB587)</f>
        <v/>
      </c>
      <c r="O587" s="117">
        <v>1</v>
      </c>
    </row>
    <row r="588" spans="1:15" ht="15.75" hidden="1" customHeight="1" x14ac:dyDescent="0.3">
      <c r="A588" s="127" t="str">
        <f>Simulações!F588</f>
        <v>Rua Belo Horizonte, 1150</v>
      </c>
      <c r="B588" s="117" t="str">
        <f>Simulações!DL588</f>
        <v>Sim</v>
      </c>
      <c r="C588" s="128">
        <f>Simulações!M588</f>
        <v>100</v>
      </c>
      <c r="D588" s="117" t="str">
        <f>Simulações!I588</f>
        <v>C5</v>
      </c>
      <c r="E588" s="117" t="str">
        <f>Simulações!CJ588</f>
        <v>SX LIGHTING</v>
      </c>
      <c r="F588" s="117" t="str">
        <f>Simulações!CK588</f>
        <v>SX-INEVO020HF</v>
      </c>
      <c r="G588" s="117">
        <f>Simulações!CP588</f>
        <v>22.5</v>
      </c>
      <c r="H588" s="117" t="str">
        <f>Simulações!CV588</f>
        <v>Curto II</v>
      </c>
      <c r="I588" s="117" t="str">
        <f>IF(Simulações!CW588="","",Simulações!CW588)</f>
        <v/>
      </c>
      <c r="J588" s="117" t="str">
        <f>IF(Simulações!CZ588="","",Simulações!CZ588)</f>
        <v/>
      </c>
      <c r="K588" s="120">
        <f>Simulações!AN588</f>
        <v>4</v>
      </c>
      <c r="L588" s="120">
        <f>Simulações!AU588</f>
        <v>0</v>
      </c>
      <c r="M588" s="117" t="str">
        <f>IF(Simulações!DA588="","",Simulações!DA588)</f>
        <v/>
      </c>
      <c r="N588" s="117" t="str">
        <f>IF(Simulações!DB588="","",Simulações!DB588)</f>
        <v/>
      </c>
      <c r="O588" s="117">
        <v>1</v>
      </c>
    </row>
    <row r="589" spans="1:15" ht="15.75" hidden="1" customHeight="1" x14ac:dyDescent="0.3">
      <c r="A589" s="127" t="str">
        <f>Simulações!F589</f>
        <v>Rua Belo Horizonte, 1150</v>
      </c>
      <c r="B589" s="117" t="str">
        <f>Simulações!DL589</f>
        <v>Sim</v>
      </c>
      <c r="C589" s="128">
        <f>Simulações!M589</f>
        <v>100</v>
      </c>
      <c r="D589" s="117" t="str">
        <f>Simulações!I589</f>
        <v>C5</v>
      </c>
      <c r="E589" s="117" t="str">
        <f>Simulações!CJ589</f>
        <v>TECNOWATT</v>
      </c>
      <c r="F589" s="117" t="str">
        <f>Simulações!CK589</f>
        <v xml:space="preserve">SIGSAGPTLRRSSNDL_30W_38IBBRS
</v>
      </c>
      <c r="G589" s="117">
        <f>Simulações!CP589</f>
        <v>30</v>
      </c>
      <c r="H589" s="117" t="str">
        <f>Simulações!CV589</f>
        <v>Curto II</v>
      </c>
      <c r="I589" s="117" t="str">
        <f>IF(Simulações!CW589="","",Simulações!CW589)</f>
        <v/>
      </c>
      <c r="J589" s="117" t="str">
        <f>IF(Simulações!CZ589="","",Simulações!CZ589)</f>
        <v/>
      </c>
      <c r="K589" s="120">
        <f>Simulações!AN589</f>
        <v>4</v>
      </c>
      <c r="L589" s="120">
        <f>Simulações!AU589</f>
        <v>0</v>
      </c>
      <c r="M589" s="117" t="str">
        <f>IF(Simulações!DA589="","",Simulações!DA589)</f>
        <v/>
      </c>
      <c r="N589" s="117" t="str">
        <f>IF(Simulações!DB589="","",Simulações!DB589)</f>
        <v/>
      </c>
      <c r="O589" s="117">
        <v>1</v>
      </c>
    </row>
    <row r="590" spans="1:15" ht="15.75" hidden="1" customHeight="1" x14ac:dyDescent="0.3">
      <c r="A590" s="127" t="str">
        <f>Simulações!F590</f>
        <v>Rua Rio Grande do Norte, 1277</v>
      </c>
      <c r="B590" s="117" t="str">
        <f>Simulações!DL590</f>
        <v>Sim</v>
      </c>
      <c r="C590" s="128">
        <f>Simulações!M590</f>
        <v>100</v>
      </c>
      <c r="D590" s="117" t="str">
        <f>Simulações!I590</f>
        <v>C4</v>
      </c>
      <c r="E590" s="117" t="str">
        <f>Simulações!CJ590</f>
        <v>LEDSTAR</v>
      </c>
      <c r="F590" s="117" t="str">
        <f>Simulações!CK590</f>
        <v xml:space="preserve"> SL VT 9.1 35W</v>
      </c>
      <c r="G590" s="117">
        <f>Simulações!CP590</f>
        <v>35</v>
      </c>
      <c r="H590" s="117" t="str">
        <f>Simulações!CV590</f>
        <v>Curto II</v>
      </c>
      <c r="I590" s="117" t="str">
        <f>IF(Simulações!CW590="","",Simulações!CW590)</f>
        <v/>
      </c>
      <c r="J590" s="117" t="str">
        <f>IF(Simulações!CZ590="","",Simulações!CZ590)</f>
        <v/>
      </c>
      <c r="K590" s="120">
        <f>Simulações!AN590</f>
        <v>2</v>
      </c>
      <c r="L590" s="120">
        <f>Simulações!AU590</f>
        <v>0</v>
      </c>
      <c r="M590" s="117" t="str">
        <f>IF(Simulações!DA590="","",Simulações!DA590)</f>
        <v/>
      </c>
      <c r="N590" s="117" t="str">
        <f>IF(Simulações!DB590="","",Simulações!DB590)</f>
        <v/>
      </c>
      <c r="O590" s="117">
        <v>1</v>
      </c>
    </row>
    <row r="591" spans="1:15" ht="15.75" hidden="1" customHeight="1" x14ac:dyDescent="0.3">
      <c r="A591" s="127" t="str">
        <f>Simulações!F591</f>
        <v>Rua Rio Grande do Norte, 1277</v>
      </c>
      <c r="B591" s="117" t="str">
        <f>Simulações!DL591</f>
        <v>Sim</v>
      </c>
      <c r="C591" s="128">
        <f>Simulações!M591</f>
        <v>100</v>
      </c>
      <c r="D591" s="117" t="str">
        <f>Simulações!I591</f>
        <v>C4</v>
      </c>
      <c r="E591" s="117" t="str">
        <f>Simulações!CJ591</f>
        <v>SX LIGHTING</v>
      </c>
      <c r="F591" s="117" t="str">
        <f>Simulações!CK591</f>
        <v>SX-INEVO030HF</v>
      </c>
      <c r="G591" s="117">
        <f>Simulações!CP591</f>
        <v>31</v>
      </c>
      <c r="H591" s="117" t="str">
        <f>Simulações!CV591</f>
        <v>Curto II</v>
      </c>
      <c r="I591" s="117" t="str">
        <f>IF(Simulações!CW591="","",Simulações!CW591)</f>
        <v/>
      </c>
      <c r="J591" s="117" t="str">
        <f>IF(Simulações!CZ591="","",Simulações!CZ591)</f>
        <v/>
      </c>
      <c r="K591" s="120">
        <f>Simulações!AN591</f>
        <v>2</v>
      </c>
      <c r="L591" s="120">
        <f>Simulações!AU591</f>
        <v>0</v>
      </c>
      <c r="M591" s="117" t="str">
        <f>IF(Simulações!DA591="","",Simulações!DA591)</f>
        <v/>
      </c>
      <c r="N591" s="117" t="str">
        <f>IF(Simulações!DB591="","",Simulações!DB591)</f>
        <v/>
      </c>
      <c r="O591" s="117">
        <v>1</v>
      </c>
    </row>
    <row r="592" spans="1:15" ht="15.75" hidden="1" customHeight="1" x14ac:dyDescent="0.3">
      <c r="A592" s="127" t="str">
        <f>Simulações!F592</f>
        <v>Rua Rio Grande do Norte, 1277</v>
      </c>
      <c r="B592" s="117" t="str">
        <f>Simulações!DL592</f>
        <v>Sim</v>
      </c>
      <c r="C592" s="128">
        <f>Simulações!M592</f>
        <v>100</v>
      </c>
      <c r="D592" s="117" t="str">
        <f>Simulações!I592</f>
        <v>C4</v>
      </c>
      <c r="E592" s="117" t="str">
        <f>Simulações!CJ592</f>
        <v>TECNOWATT</v>
      </c>
      <c r="F592" s="117" t="str">
        <f>Simulações!CK592</f>
        <v xml:space="preserve">SIGSAGPTLRRSSNDL_30W_38IBBRS
</v>
      </c>
      <c r="G592" s="117">
        <f>Simulações!CP592</f>
        <v>30</v>
      </c>
      <c r="H592" s="117" t="str">
        <f>Simulações!CV592</f>
        <v>Curto II</v>
      </c>
      <c r="I592" s="117" t="str">
        <f>IF(Simulações!CW592="","",Simulações!CW592)</f>
        <v/>
      </c>
      <c r="J592" s="117" t="str">
        <f>IF(Simulações!CZ592="","",Simulações!CZ592)</f>
        <v/>
      </c>
      <c r="K592" s="120">
        <f>Simulações!AN592</f>
        <v>2</v>
      </c>
      <c r="L592" s="120">
        <f>Simulações!AU592</f>
        <v>0</v>
      </c>
      <c r="M592" s="117" t="str">
        <f>IF(Simulações!DA592="","",Simulações!DA592)</f>
        <v/>
      </c>
      <c r="N592" s="117" t="str">
        <f>IF(Simulações!DB592="","",Simulações!DB592)</f>
        <v/>
      </c>
      <c r="O592" s="117">
        <v>1</v>
      </c>
    </row>
    <row r="593" spans="1:15" ht="15.75" hidden="1" customHeight="1" x14ac:dyDescent="0.3">
      <c r="A593" s="127" t="str">
        <f>Simulações!F593</f>
        <v>Rua Belo Horizonte, 1580</v>
      </c>
      <c r="B593" s="117" t="str">
        <f>Simulações!DL593</f>
        <v>Sim</v>
      </c>
      <c r="C593" s="128">
        <f>Simulações!M593</f>
        <v>150</v>
      </c>
      <c r="D593" s="117" t="str">
        <f>Simulações!I593</f>
        <v>C5</v>
      </c>
      <c r="E593" s="117" t="str">
        <f>Simulações!CJ593</f>
        <v>LEDSTAR</v>
      </c>
      <c r="F593" s="117" t="str">
        <f>Simulações!CK593</f>
        <v xml:space="preserve"> SL VT 9.1 28W</v>
      </c>
      <c r="G593" s="117">
        <f>Simulações!CP593</f>
        <v>28</v>
      </c>
      <c r="H593" s="117" t="str">
        <f>Simulações!CV593</f>
        <v>Curto II</v>
      </c>
      <c r="I593" s="117" t="str">
        <f>IF(Simulações!CW593="","",Simulações!CW593)</f>
        <v/>
      </c>
      <c r="J593" s="117" t="str">
        <f>IF(Simulações!CZ593="","",Simulações!CZ593)</f>
        <v/>
      </c>
      <c r="K593" s="120">
        <f>Simulações!AN593</f>
        <v>4</v>
      </c>
      <c r="L593" s="120">
        <f>Simulações!AU593</f>
        <v>0</v>
      </c>
      <c r="M593" s="117" t="str">
        <f>IF(Simulações!DA593="","",Simulações!DA593)</f>
        <v/>
      </c>
      <c r="N593" s="117" t="str">
        <f>IF(Simulações!DB593="","",Simulações!DB593)</f>
        <v/>
      </c>
      <c r="O593" s="117">
        <v>1</v>
      </c>
    </row>
    <row r="594" spans="1:15" ht="15.75" hidden="1" customHeight="1" x14ac:dyDescent="0.3">
      <c r="A594" s="127" t="str">
        <f>Simulações!F594</f>
        <v>Rua Belo Horizonte, 1580</v>
      </c>
      <c r="B594" s="117" t="str">
        <f>Simulações!DL594</f>
        <v>Sim</v>
      </c>
      <c r="C594" s="128">
        <f>Simulações!M594</f>
        <v>150</v>
      </c>
      <c r="D594" s="117" t="str">
        <f>Simulações!I594</f>
        <v>C5</v>
      </c>
      <c r="E594" s="117" t="str">
        <f>Simulações!CJ594</f>
        <v>SX LIGHTING</v>
      </c>
      <c r="F594" s="117" t="str">
        <f>Simulações!CK594</f>
        <v>SX-INEVO020HF</v>
      </c>
      <c r="G594" s="117">
        <f>Simulações!CP594</f>
        <v>22.5</v>
      </c>
      <c r="H594" s="117" t="str">
        <f>Simulações!CV594</f>
        <v>Curto II</v>
      </c>
      <c r="I594" s="117" t="str">
        <f>IF(Simulações!CW594="","",Simulações!CW594)</f>
        <v/>
      </c>
      <c r="J594" s="117" t="str">
        <f>IF(Simulações!CZ594="","",Simulações!CZ594)</f>
        <v/>
      </c>
      <c r="K594" s="120">
        <f>Simulações!AN594</f>
        <v>4</v>
      </c>
      <c r="L594" s="120">
        <f>Simulações!AU594</f>
        <v>0</v>
      </c>
      <c r="M594" s="117" t="str">
        <f>IF(Simulações!DA594="","",Simulações!DA594)</f>
        <v/>
      </c>
      <c r="N594" s="117" t="str">
        <f>IF(Simulações!DB594="","",Simulações!DB594)</f>
        <v/>
      </c>
      <c r="O594" s="117">
        <v>1</v>
      </c>
    </row>
    <row r="595" spans="1:15" ht="15.75" hidden="1" customHeight="1" x14ac:dyDescent="0.3">
      <c r="A595" s="127" t="str">
        <f>Simulações!F595</f>
        <v>Rua Belo Horizonte, 1580</v>
      </c>
      <c r="B595" s="117" t="str">
        <f>Simulações!DL595</f>
        <v>Sim</v>
      </c>
      <c r="C595" s="128">
        <f>Simulações!M595</f>
        <v>150</v>
      </c>
      <c r="D595" s="117" t="str">
        <f>Simulações!I595</f>
        <v>C5</v>
      </c>
      <c r="E595" s="117" t="str">
        <f>Simulações!CJ595</f>
        <v>TECNOWATT</v>
      </c>
      <c r="F595" s="117" t="str">
        <f>Simulações!CK595</f>
        <v xml:space="preserve">SIGSAGPTLRRSSNDL_30W_38IBBRS
</v>
      </c>
      <c r="G595" s="117">
        <f>Simulações!CP595</f>
        <v>30</v>
      </c>
      <c r="H595" s="117" t="str">
        <f>Simulações!CV595</f>
        <v>Curto II</v>
      </c>
      <c r="I595" s="117" t="str">
        <f>IF(Simulações!CW595="","",Simulações!CW595)</f>
        <v/>
      </c>
      <c r="J595" s="117" t="str">
        <f>IF(Simulações!CZ595="","",Simulações!CZ595)</f>
        <v/>
      </c>
      <c r="K595" s="120">
        <f>Simulações!AN595</f>
        <v>4</v>
      </c>
      <c r="L595" s="120">
        <f>Simulações!AU595</f>
        <v>0</v>
      </c>
      <c r="M595" s="117" t="str">
        <f>IF(Simulações!DA595="","",Simulações!DA595)</f>
        <v/>
      </c>
      <c r="N595" s="117" t="str">
        <f>IF(Simulações!DB595="","",Simulações!DB595)</f>
        <v/>
      </c>
      <c r="O595" s="117">
        <v>1</v>
      </c>
    </row>
    <row r="596" spans="1:15" ht="15.75" hidden="1" customHeight="1" x14ac:dyDescent="0.3">
      <c r="A596" s="127" t="str">
        <f>Simulações!F596</f>
        <v>Rua Roraima, 476</v>
      </c>
      <c r="B596" s="117" t="str">
        <f>Simulações!DL596</f>
        <v>Sim</v>
      </c>
      <c r="C596" s="128">
        <f>Simulações!M596</f>
        <v>100</v>
      </c>
      <c r="D596" s="117" t="str">
        <f>Simulações!I596</f>
        <v>C5</v>
      </c>
      <c r="E596" s="117" t="str">
        <f>Simulações!CJ596</f>
        <v>LEDSTAR</v>
      </c>
      <c r="F596" s="117" t="str">
        <f>Simulações!CK596</f>
        <v xml:space="preserve"> SL VT 9.1 28W</v>
      </c>
      <c r="G596" s="117">
        <f>Simulações!CP596</f>
        <v>28</v>
      </c>
      <c r="H596" s="117" t="str">
        <f>Simulações!CV596</f>
        <v>Curto II</v>
      </c>
      <c r="I596" s="117" t="str">
        <f>IF(Simulações!CW596="","",Simulações!CW596)</f>
        <v/>
      </c>
      <c r="J596" s="117" t="str">
        <f>IF(Simulações!CZ596="","",Simulações!CZ596)</f>
        <v/>
      </c>
      <c r="K596" s="120">
        <f>Simulações!AN596</f>
        <v>2</v>
      </c>
      <c r="L596" s="120">
        <f>Simulações!AU596</f>
        <v>0</v>
      </c>
      <c r="M596" s="117" t="str">
        <f>IF(Simulações!DA596="","",Simulações!DA596)</f>
        <v/>
      </c>
      <c r="N596" s="117" t="str">
        <f>IF(Simulações!DB596="","",Simulações!DB596)</f>
        <v/>
      </c>
      <c r="O596" s="117">
        <v>1</v>
      </c>
    </row>
    <row r="597" spans="1:15" ht="15.75" hidden="1" customHeight="1" x14ac:dyDescent="0.3">
      <c r="A597" s="127" t="str">
        <f>Simulações!F597</f>
        <v>Rua Roraima, 476</v>
      </c>
      <c r="B597" s="117" t="str">
        <f>Simulações!DL597</f>
        <v>Sim</v>
      </c>
      <c r="C597" s="128">
        <f>Simulações!M597</f>
        <v>100</v>
      </c>
      <c r="D597" s="117" t="str">
        <f>Simulações!I597</f>
        <v>C5</v>
      </c>
      <c r="E597" s="117" t="str">
        <f>Simulações!CJ597</f>
        <v>SX LIGHTING</v>
      </c>
      <c r="F597" s="117" t="str">
        <f>Simulações!CK597</f>
        <v>SX-INEVO020HF</v>
      </c>
      <c r="G597" s="117">
        <f>Simulações!CP597</f>
        <v>22.5</v>
      </c>
      <c r="H597" s="117" t="str">
        <f>Simulações!CV597</f>
        <v>Curto II</v>
      </c>
      <c r="I597" s="117" t="str">
        <f>IF(Simulações!CW597="","",Simulações!CW597)</f>
        <v/>
      </c>
      <c r="J597" s="117" t="str">
        <f>IF(Simulações!CZ597="","",Simulações!CZ597)</f>
        <v/>
      </c>
      <c r="K597" s="120">
        <f>Simulações!AN597</f>
        <v>2</v>
      </c>
      <c r="L597" s="120">
        <f>Simulações!AU597</f>
        <v>0</v>
      </c>
      <c r="M597" s="117" t="str">
        <f>IF(Simulações!DA597="","",Simulações!DA597)</f>
        <v/>
      </c>
      <c r="N597" s="117" t="str">
        <f>IF(Simulações!DB597="","",Simulações!DB597)</f>
        <v/>
      </c>
      <c r="O597" s="117">
        <v>1</v>
      </c>
    </row>
    <row r="598" spans="1:15" ht="15.75" hidden="1" customHeight="1" x14ac:dyDescent="0.3">
      <c r="A598" s="127" t="str">
        <f>Simulações!F598</f>
        <v>Rua Roraima, 476</v>
      </c>
      <c r="B598" s="117" t="str">
        <f>Simulações!DL598</f>
        <v>Sim</v>
      </c>
      <c r="C598" s="128">
        <f>Simulações!M598</f>
        <v>100</v>
      </c>
      <c r="D598" s="117" t="str">
        <f>Simulações!I598</f>
        <v>C5</v>
      </c>
      <c r="E598" s="117" t="str">
        <f>Simulações!CJ598</f>
        <v>TECNOWATT</v>
      </c>
      <c r="F598" s="117" t="str">
        <f>Simulações!CK598</f>
        <v xml:space="preserve">SIGSAGPTLRRSSNDL_30W_38IBBRS
</v>
      </c>
      <c r="G598" s="117">
        <f>Simulações!CP598</f>
        <v>30</v>
      </c>
      <c r="H598" s="117" t="str">
        <f>Simulações!CV598</f>
        <v>Curto II</v>
      </c>
      <c r="I598" s="117" t="str">
        <f>IF(Simulações!CW598="","",Simulações!CW598)</f>
        <v/>
      </c>
      <c r="J598" s="117" t="str">
        <f>IF(Simulações!CZ598="","",Simulações!CZ598)</f>
        <v/>
      </c>
      <c r="K598" s="120">
        <f>Simulações!AN598</f>
        <v>2</v>
      </c>
      <c r="L598" s="120">
        <f>Simulações!AU598</f>
        <v>0</v>
      </c>
      <c r="M598" s="117" t="str">
        <f>IF(Simulações!DA598="","",Simulações!DA598)</f>
        <v/>
      </c>
      <c r="N598" s="117" t="str">
        <f>IF(Simulações!DB598="","",Simulações!DB598)</f>
        <v/>
      </c>
      <c r="O598" s="117">
        <v>1</v>
      </c>
    </row>
    <row r="599" spans="1:15" ht="15.75" hidden="1" customHeight="1" x14ac:dyDescent="0.3">
      <c r="A599" s="127" t="str">
        <f>Simulações!F599</f>
        <v>Rua Paraiba, 33</v>
      </c>
      <c r="B599" s="117" t="str">
        <f>Simulações!DL599</f>
        <v>Sim</v>
      </c>
      <c r="C599" s="128">
        <f>Simulações!M599</f>
        <v>100</v>
      </c>
      <c r="D599" s="117" t="str">
        <f>Simulações!I599</f>
        <v>C4</v>
      </c>
      <c r="E599" s="117" t="str">
        <f>Simulações!CJ599</f>
        <v>LEDSTAR</v>
      </c>
      <c r="F599" s="117" t="str">
        <f>Simulações!CK599</f>
        <v xml:space="preserve"> SL VT 9.1 52W</v>
      </c>
      <c r="G599" s="117">
        <f>Simulações!CP599</f>
        <v>52</v>
      </c>
      <c r="H599" s="117" t="str">
        <f>Simulações!CV599</f>
        <v>Curto II</v>
      </c>
      <c r="I599" s="117" t="str">
        <f>IF(Simulações!CW599="","",Simulações!CW599)</f>
        <v/>
      </c>
      <c r="J599" s="117" t="str">
        <f>IF(Simulações!CZ599="","",Simulações!CZ599)</f>
        <v/>
      </c>
      <c r="K599" s="120">
        <f>Simulações!AN599</f>
        <v>2</v>
      </c>
      <c r="L599" s="120">
        <f>Simulações!AU599</f>
        <v>0</v>
      </c>
      <c r="M599" s="117" t="str">
        <f>IF(Simulações!DA599="","",Simulações!DA599)</f>
        <v/>
      </c>
      <c r="N599" s="117" t="str">
        <f>IF(Simulações!DB599="","",Simulações!DB599)</f>
        <v/>
      </c>
      <c r="O599" s="117">
        <v>1</v>
      </c>
    </row>
    <row r="600" spans="1:15" ht="15.75" hidden="1" customHeight="1" x14ac:dyDescent="0.3">
      <c r="A600" s="127" t="str">
        <f>Simulações!F600</f>
        <v>Rua Paraiba, 33</v>
      </c>
      <c r="B600" s="117" t="str">
        <f>Simulações!DL600</f>
        <v>Sim</v>
      </c>
      <c r="C600" s="128">
        <f>Simulações!M600</f>
        <v>100</v>
      </c>
      <c r="D600" s="117" t="str">
        <f>Simulações!I600</f>
        <v>C4</v>
      </c>
      <c r="E600" s="117" t="str">
        <f>Simulações!CJ600</f>
        <v>SX LIGHTING</v>
      </c>
      <c r="F600" s="117" t="str">
        <f>Simulações!CK600</f>
        <v>SX-INEVO050HF</v>
      </c>
      <c r="G600" s="117">
        <f>Simulações!CP600</f>
        <v>50</v>
      </c>
      <c r="H600" s="117" t="str">
        <f>Simulações!CV600</f>
        <v>Curto II</v>
      </c>
      <c r="I600" s="117" t="str">
        <f>IF(Simulações!CW600="","",Simulações!CW600)</f>
        <v/>
      </c>
      <c r="J600" s="117" t="str">
        <f>IF(Simulações!CZ600="","",Simulações!CZ600)</f>
        <v/>
      </c>
      <c r="K600" s="120">
        <f>Simulações!AN600</f>
        <v>2</v>
      </c>
      <c r="L600" s="120">
        <f>Simulações!AU600</f>
        <v>0</v>
      </c>
      <c r="M600" s="117" t="str">
        <f>IF(Simulações!DA600="","",Simulações!DA600)</f>
        <v/>
      </c>
      <c r="N600" s="117" t="str">
        <f>IF(Simulações!DB600="","",Simulações!DB600)</f>
        <v/>
      </c>
      <c r="O600" s="117">
        <v>1</v>
      </c>
    </row>
    <row r="601" spans="1:15" ht="15.75" hidden="1" customHeight="1" x14ac:dyDescent="0.3">
      <c r="A601" s="127" t="str">
        <f>Simulações!F601</f>
        <v>Rua Paraiba, 33</v>
      </c>
      <c r="B601" s="117" t="str">
        <f>Simulações!DL601</f>
        <v>Sim</v>
      </c>
      <c r="C601" s="128">
        <f>Simulações!M601</f>
        <v>100</v>
      </c>
      <c r="D601" s="117" t="str">
        <f>Simulações!I601</f>
        <v>C4</v>
      </c>
      <c r="E601" s="117" t="str">
        <f>Simulações!CJ601</f>
        <v>TECNOWATT</v>
      </c>
      <c r="F601" s="117" t="str">
        <f>Simulações!CK601</f>
        <v xml:space="preserve">SIGSAGPTLRRSSNDL_40W_50IBBRS
</v>
      </c>
      <c r="G601" s="117">
        <f>Simulações!CP601</f>
        <v>40</v>
      </c>
      <c r="H601" s="117" t="str">
        <f>Simulações!CV601</f>
        <v>Curto II</v>
      </c>
      <c r="I601" s="117" t="str">
        <f>IF(Simulações!CW601="","",Simulações!CW601)</f>
        <v/>
      </c>
      <c r="J601" s="117" t="str">
        <f>IF(Simulações!CZ601="","",Simulações!CZ601)</f>
        <v/>
      </c>
      <c r="K601" s="120">
        <f>Simulações!AN601</f>
        <v>2</v>
      </c>
      <c r="L601" s="120">
        <f>Simulações!AU601</f>
        <v>0</v>
      </c>
      <c r="M601" s="117" t="str">
        <f>IF(Simulações!DA601="","",Simulações!DA601)</f>
        <v/>
      </c>
      <c r="N601" s="117" t="str">
        <f>IF(Simulações!DB601="","",Simulações!DB601)</f>
        <v/>
      </c>
      <c r="O601" s="117">
        <v>1</v>
      </c>
    </row>
    <row r="602" spans="1:15" ht="15.75" hidden="1" customHeight="1" x14ac:dyDescent="0.3">
      <c r="A602" s="127" t="str">
        <f>Simulações!F602</f>
        <v>Travessa Tres, 258</v>
      </c>
      <c r="B602" s="117" t="str">
        <f>Simulações!DL602</f>
        <v>Sim</v>
      </c>
      <c r="C602" s="128">
        <f>Simulações!M602</f>
        <v>100</v>
      </c>
      <c r="D602" s="117" t="str">
        <f>Simulações!I602</f>
        <v>C4</v>
      </c>
      <c r="E602" s="117" t="str">
        <f>Simulações!CJ602</f>
        <v>LEDSTAR</v>
      </c>
      <c r="F602" s="117" t="str">
        <f>Simulações!CK602</f>
        <v xml:space="preserve"> SL VT 9.1 44W</v>
      </c>
      <c r="G602" s="117">
        <f>Simulações!CP602</f>
        <v>44</v>
      </c>
      <c r="H602" s="117" t="str">
        <f>Simulações!CV602</f>
        <v>Curto II</v>
      </c>
      <c r="I602" s="117" t="str">
        <f>IF(Simulações!CW602="","",Simulações!CW602)</f>
        <v/>
      </c>
      <c r="J602" s="117" t="str">
        <f>IF(Simulações!CZ602="","",Simulações!CZ602)</f>
        <v/>
      </c>
      <c r="K602" s="120">
        <f>Simulações!AN602</f>
        <v>2</v>
      </c>
      <c r="L602" s="120">
        <f>Simulações!AU602</f>
        <v>0</v>
      </c>
      <c r="M602" s="117" t="str">
        <f>IF(Simulações!DA602="","",Simulações!DA602)</f>
        <v/>
      </c>
      <c r="N602" s="117" t="str">
        <f>IF(Simulações!DB602="","",Simulações!DB602)</f>
        <v/>
      </c>
      <c r="O602" s="117">
        <v>1</v>
      </c>
    </row>
    <row r="603" spans="1:15" ht="15.75" hidden="1" customHeight="1" x14ac:dyDescent="0.3">
      <c r="A603" s="127" t="str">
        <f>Simulações!F603</f>
        <v>Travessa Tres, 258</v>
      </c>
      <c r="B603" s="117" t="str">
        <f>Simulações!DL603</f>
        <v>Sim</v>
      </c>
      <c r="C603" s="128">
        <f>Simulações!M603</f>
        <v>100</v>
      </c>
      <c r="D603" s="117" t="str">
        <f>Simulações!I603</f>
        <v>C4</v>
      </c>
      <c r="E603" s="117" t="str">
        <f>Simulações!CJ603</f>
        <v>SX LIGHTING</v>
      </c>
      <c r="F603" s="117" t="str">
        <f>Simulações!CK603</f>
        <v>SX-INEVO040HF</v>
      </c>
      <c r="G603" s="117">
        <f>Simulações!CP603</f>
        <v>39</v>
      </c>
      <c r="H603" s="117" t="str">
        <f>Simulações!CV603</f>
        <v>Curto II</v>
      </c>
      <c r="I603" s="117" t="str">
        <f>IF(Simulações!CW603="","",Simulações!CW603)</f>
        <v/>
      </c>
      <c r="J603" s="117" t="str">
        <f>IF(Simulações!CZ603="","",Simulações!CZ603)</f>
        <v/>
      </c>
      <c r="K603" s="120">
        <f>Simulações!AN603</f>
        <v>2</v>
      </c>
      <c r="L603" s="120">
        <f>Simulações!AU603</f>
        <v>0</v>
      </c>
      <c r="M603" s="117" t="str">
        <f>IF(Simulações!DA603="","",Simulações!DA603)</f>
        <v/>
      </c>
      <c r="N603" s="117" t="str">
        <f>IF(Simulações!DB603="","",Simulações!DB603)</f>
        <v/>
      </c>
      <c r="O603" s="117">
        <v>1</v>
      </c>
    </row>
    <row r="604" spans="1:15" ht="15.75" hidden="1" customHeight="1" x14ac:dyDescent="0.3">
      <c r="A604" s="127" t="str">
        <f>Simulações!F604</f>
        <v>Travessa Tres, 258</v>
      </c>
      <c r="B604" s="117" t="str">
        <f>Simulações!DL604</f>
        <v>Sim</v>
      </c>
      <c r="C604" s="128">
        <f>Simulações!M604</f>
        <v>100</v>
      </c>
      <c r="D604" s="117" t="str">
        <f>Simulações!I604</f>
        <v>C4</v>
      </c>
      <c r="E604" s="117" t="str">
        <f>Simulações!CJ604</f>
        <v>TECNOWATT</v>
      </c>
      <c r="F604" s="117" t="str">
        <f>Simulações!CK604</f>
        <v xml:space="preserve">SIGSAGPTLRRSSNDL_40W_50IBBRS
</v>
      </c>
      <c r="G604" s="117">
        <f>Simulações!CP604</f>
        <v>40</v>
      </c>
      <c r="H604" s="117" t="str">
        <f>Simulações!CV604</f>
        <v>Curto II</v>
      </c>
      <c r="I604" s="117" t="str">
        <f>IF(Simulações!CW604="","",Simulações!CW604)</f>
        <v/>
      </c>
      <c r="J604" s="117" t="str">
        <f>IF(Simulações!CZ604="","",Simulações!CZ604)</f>
        <v/>
      </c>
      <c r="K604" s="120">
        <f>Simulações!AN604</f>
        <v>2</v>
      </c>
      <c r="L604" s="120">
        <f>Simulações!AU604</f>
        <v>0</v>
      </c>
      <c r="M604" s="117" t="str">
        <f>IF(Simulações!DA604="","",Simulações!DA604)</f>
        <v/>
      </c>
      <c r="N604" s="117" t="str">
        <f>IF(Simulações!DB604="","",Simulações!DB604)</f>
        <v/>
      </c>
      <c r="O604" s="117">
        <v>1</v>
      </c>
    </row>
    <row r="605" spans="1:15" ht="15.75" hidden="1" customHeight="1" x14ac:dyDescent="0.3">
      <c r="A605" s="127" t="str">
        <f>Simulações!F605</f>
        <v>Rua Paraiba, 466</v>
      </c>
      <c r="B605" s="117" t="str">
        <f>Simulações!DL605</f>
        <v>Sim</v>
      </c>
      <c r="C605" s="128">
        <f>Simulações!M605</f>
        <v>100</v>
      </c>
      <c r="D605" s="117" t="str">
        <f>Simulações!I605</f>
        <v>C4</v>
      </c>
      <c r="E605" s="117" t="str">
        <f>Simulações!CJ605</f>
        <v>LEDSTAR</v>
      </c>
      <c r="F605" s="117" t="str">
        <f>Simulações!CK605</f>
        <v xml:space="preserve"> SL VT 9.1 52W</v>
      </c>
      <c r="G605" s="117">
        <f>Simulações!CP605</f>
        <v>52</v>
      </c>
      <c r="H605" s="117" t="str">
        <f>Simulações!CV605</f>
        <v>Curto II</v>
      </c>
      <c r="I605" s="117" t="str">
        <f>IF(Simulações!CW605="","",Simulações!CW605)</f>
        <v/>
      </c>
      <c r="J605" s="117" t="str">
        <f>IF(Simulações!CZ605="","",Simulações!CZ605)</f>
        <v/>
      </c>
      <c r="K605" s="120">
        <f>Simulações!AN605</f>
        <v>2</v>
      </c>
      <c r="L605" s="120">
        <f>Simulações!AU605</f>
        <v>0</v>
      </c>
      <c r="M605" s="117" t="str">
        <f>IF(Simulações!DA605="","",Simulações!DA605)</f>
        <v/>
      </c>
      <c r="N605" s="117" t="str">
        <f>IF(Simulações!DB605="","",Simulações!DB605)</f>
        <v/>
      </c>
      <c r="O605" s="117">
        <v>1</v>
      </c>
    </row>
    <row r="606" spans="1:15" ht="15.75" hidden="1" customHeight="1" x14ac:dyDescent="0.3">
      <c r="A606" s="127" t="str">
        <f>Simulações!F606</f>
        <v>Rua Paraiba, 466</v>
      </c>
      <c r="B606" s="117" t="str">
        <f>Simulações!DL606</f>
        <v>Sim</v>
      </c>
      <c r="C606" s="128">
        <f>Simulações!M606</f>
        <v>100</v>
      </c>
      <c r="D606" s="117" t="str">
        <f>Simulações!I606</f>
        <v>C4</v>
      </c>
      <c r="E606" s="117" t="str">
        <f>Simulações!CJ606</f>
        <v>SX LIGHTING</v>
      </c>
      <c r="F606" s="117" t="str">
        <f>Simulações!CK606</f>
        <v>SX-INEVO050HF</v>
      </c>
      <c r="G606" s="117">
        <f>Simulações!CP606</f>
        <v>50</v>
      </c>
      <c r="H606" s="117" t="str">
        <f>Simulações!CV606</f>
        <v>Curto II</v>
      </c>
      <c r="I606" s="117" t="str">
        <f>IF(Simulações!CW606="","",Simulações!CW606)</f>
        <v/>
      </c>
      <c r="J606" s="117" t="str">
        <f>IF(Simulações!CZ606="","",Simulações!CZ606)</f>
        <v/>
      </c>
      <c r="K606" s="120">
        <f>Simulações!AN606</f>
        <v>2</v>
      </c>
      <c r="L606" s="120">
        <f>Simulações!AU606</f>
        <v>0</v>
      </c>
      <c r="M606" s="117" t="str">
        <f>IF(Simulações!DA606="","",Simulações!DA606)</f>
        <v/>
      </c>
      <c r="N606" s="117" t="str">
        <f>IF(Simulações!DB606="","",Simulações!DB606)</f>
        <v/>
      </c>
      <c r="O606" s="117">
        <v>1</v>
      </c>
    </row>
    <row r="607" spans="1:15" ht="15.75" hidden="1" customHeight="1" x14ac:dyDescent="0.3">
      <c r="A607" s="127" t="str">
        <f>Simulações!F607</f>
        <v>Rua Paraiba, 466</v>
      </c>
      <c r="B607" s="117" t="str">
        <f>Simulações!DL607</f>
        <v>Sim</v>
      </c>
      <c r="C607" s="128">
        <f>Simulações!M607</f>
        <v>100</v>
      </c>
      <c r="D607" s="117" t="str">
        <f>Simulações!I607</f>
        <v>C4</v>
      </c>
      <c r="E607" s="117" t="str">
        <f>Simulações!CJ607</f>
        <v>TECNOWATT</v>
      </c>
      <c r="F607" s="117" t="str">
        <f>Simulações!CK607</f>
        <v xml:space="preserve">SIGSAGPTLRRSSNDL_40W_50IBBRS
</v>
      </c>
      <c r="G607" s="117">
        <f>Simulações!CP607</f>
        <v>40</v>
      </c>
      <c r="H607" s="117" t="str">
        <f>Simulações!CV607</f>
        <v>Curto II</v>
      </c>
      <c r="I607" s="117" t="str">
        <f>IF(Simulações!CW607="","",Simulações!CW607)</f>
        <v/>
      </c>
      <c r="J607" s="117" t="str">
        <f>IF(Simulações!CZ607="","",Simulações!CZ607)</f>
        <v/>
      </c>
      <c r="K607" s="120">
        <f>Simulações!AN607</f>
        <v>2</v>
      </c>
      <c r="L607" s="120">
        <f>Simulações!AU607</f>
        <v>0</v>
      </c>
      <c r="M607" s="117" t="str">
        <f>IF(Simulações!DA607="","",Simulações!DA607)</f>
        <v/>
      </c>
      <c r="N607" s="117" t="str">
        <f>IF(Simulações!DB607="","",Simulações!DB607)</f>
        <v/>
      </c>
      <c r="O607" s="117">
        <v>1</v>
      </c>
    </row>
    <row r="608" spans="1:15" ht="15.75" hidden="1" customHeight="1" x14ac:dyDescent="0.3">
      <c r="A608" s="127" t="str">
        <f>Simulações!F608</f>
        <v>Rua Fernando de Noronha, 302</v>
      </c>
      <c r="B608" s="117" t="str">
        <f>Simulações!DL608</f>
        <v>Sim</v>
      </c>
      <c r="C608" s="128">
        <f>Simulações!M608</f>
        <v>100</v>
      </c>
      <c r="D608" s="117" t="str">
        <f>Simulações!I608</f>
        <v>C4</v>
      </c>
      <c r="E608" s="117" t="str">
        <f>Simulações!CJ608</f>
        <v>LEDSTAR</v>
      </c>
      <c r="F608" s="117" t="str">
        <f>Simulações!CK608</f>
        <v xml:space="preserve"> SL VT 9.1 35W</v>
      </c>
      <c r="G608" s="117">
        <f>Simulações!CP608</f>
        <v>35</v>
      </c>
      <c r="H608" s="117" t="str">
        <f>Simulações!CV608</f>
        <v>Curto II</v>
      </c>
      <c r="I608" s="117" t="str">
        <f>IF(Simulações!CW608="","",Simulações!CW608)</f>
        <v/>
      </c>
      <c r="J608" s="117" t="str">
        <f>IF(Simulações!CZ608="","",Simulações!CZ608)</f>
        <v/>
      </c>
      <c r="K608" s="120">
        <f>Simulações!AN608</f>
        <v>2</v>
      </c>
      <c r="L608" s="120">
        <f>Simulações!AU608</f>
        <v>0</v>
      </c>
      <c r="M608" s="117" t="str">
        <f>IF(Simulações!DA608="","",Simulações!DA608)</f>
        <v/>
      </c>
      <c r="N608" s="117" t="str">
        <f>IF(Simulações!DB608="","",Simulações!DB608)</f>
        <v/>
      </c>
      <c r="O608" s="117">
        <v>1</v>
      </c>
    </row>
    <row r="609" spans="1:15" ht="15.75" hidden="1" customHeight="1" x14ac:dyDescent="0.3">
      <c r="A609" s="127" t="str">
        <f>Simulações!F609</f>
        <v>Rua Fernando de Noronha, 302</v>
      </c>
      <c r="B609" s="117" t="str">
        <f>Simulações!DL609</f>
        <v>Sim</v>
      </c>
      <c r="C609" s="128">
        <f>Simulações!M609</f>
        <v>100</v>
      </c>
      <c r="D609" s="117" t="str">
        <f>Simulações!I609</f>
        <v>C4</v>
      </c>
      <c r="E609" s="117" t="str">
        <f>Simulações!CJ609</f>
        <v>SX LIGHTING</v>
      </c>
      <c r="F609" s="117" t="str">
        <f>Simulações!CK609</f>
        <v>SX-INEVO040HF</v>
      </c>
      <c r="G609" s="117">
        <f>Simulações!CP609</f>
        <v>39</v>
      </c>
      <c r="H609" s="117" t="str">
        <f>Simulações!CV609</f>
        <v>Curto II</v>
      </c>
      <c r="I609" s="117" t="str">
        <f>IF(Simulações!CW609="","",Simulações!CW609)</f>
        <v/>
      </c>
      <c r="J609" s="117" t="str">
        <f>IF(Simulações!CZ609="","",Simulações!CZ609)</f>
        <v/>
      </c>
      <c r="K609" s="120">
        <f>Simulações!AN609</f>
        <v>2</v>
      </c>
      <c r="L609" s="120">
        <f>Simulações!AU609</f>
        <v>0</v>
      </c>
      <c r="M609" s="117" t="str">
        <f>IF(Simulações!DA609="","",Simulações!DA609)</f>
        <v/>
      </c>
      <c r="N609" s="117" t="str">
        <f>IF(Simulações!DB609="","",Simulações!DB609)</f>
        <v/>
      </c>
      <c r="O609" s="117">
        <v>1</v>
      </c>
    </row>
    <row r="610" spans="1:15" ht="15.75" hidden="1" customHeight="1" x14ac:dyDescent="0.3">
      <c r="A610" s="127" t="str">
        <f>Simulações!F610</f>
        <v>Rua Fernando de Noronha, 302</v>
      </c>
      <c r="B610" s="117" t="str">
        <f>Simulações!DL610</f>
        <v>Sim</v>
      </c>
      <c r="C610" s="128">
        <f>Simulações!M610</f>
        <v>100</v>
      </c>
      <c r="D610" s="117" t="str">
        <f>Simulações!I610</f>
        <v>C4</v>
      </c>
      <c r="E610" s="117" t="str">
        <f>Simulações!CJ610</f>
        <v>TECNOWATT</v>
      </c>
      <c r="F610" s="117" t="str">
        <f>Simulações!CK610</f>
        <v xml:space="preserve">SIGSAGPTLRRSSNDL_40W_50IBBRS
</v>
      </c>
      <c r="G610" s="117">
        <f>Simulações!CP610</f>
        <v>40</v>
      </c>
      <c r="H610" s="117" t="str">
        <f>Simulações!CV610</f>
        <v>Curto II</v>
      </c>
      <c r="I610" s="117" t="str">
        <f>IF(Simulações!CW610="","",Simulações!CW610)</f>
        <v/>
      </c>
      <c r="J610" s="117" t="str">
        <f>IF(Simulações!CZ610="","",Simulações!CZ610)</f>
        <v/>
      </c>
      <c r="K610" s="120">
        <f>Simulações!AN610</f>
        <v>2</v>
      </c>
      <c r="L610" s="120">
        <f>Simulações!AU610</f>
        <v>0</v>
      </c>
      <c r="M610" s="117" t="str">
        <f>IF(Simulações!DA610="","",Simulações!DA610)</f>
        <v/>
      </c>
      <c r="N610" s="117" t="str">
        <f>IF(Simulações!DB610="","",Simulações!DB610)</f>
        <v/>
      </c>
      <c r="O610" s="117">
        <v>1</v>
      </c>
    </row>
    <row r="611" spans="1:15" ht="15.75" hidden="1" customHeight="1" x14ac:dyDescent="0.3">
      <c r="A611" s="127" t="str">
        <f>Simulações!F611</f>
        <v>Rua Rio Grande do Sul, 259</v>
      </c>
      <c r="B611" s="117" t="str">
        <f>Simulações!DL611</f>
        <v>Sim</v>
      </c>
      <c r="C611" s="128">
        <f>Simulações!M611</f>
        <v>100</v>
      </c>
      <c r="D611" s="117" t="str">
        <f>Simulações!I611</f>
        <v>C5</v>
      </c>
      <c r="E611" s="117" t="str">
        <f>Simulações!CJ611</f>
        <v>LEDSTAR</v>
      </c>
      <c r="F611" s="117" t="str">
        <f>Simulações!CK611</f>
        <v xml:space="preserve"> SL VT 9.1 35W</v>
      </c>
      <c r="G611" s="117">
        <f>Simulações!CP611</f>
        <v>35</v>
      </c>
      <c r="H611" s="117" t="str">
        <f>Simulações!CV611</f>
        <v>Curto II</v>
      </c>
      <c r="I611" s="117" t="str">
        <f>IF(Simulações!CW611="","",Simulações!CW611)</f>
        <v/>
      </c>
      <c r="J611" s="117" t="str">
        <f>IF(Simulações!CZ611="","",Simulações!CZ611)</f>
        <v/>
      </c>
      <c r="K611" s="120">
        <f>Simulações!AN611</f>
        <v>2</v>
      </c>
      <c r="L611" s="120">
        <f>Simulações!AU611</f>
        <v>0</v>
      </c>
      <c r="M611" s="117" t="str">
        <f>IF(Simulações!DA611="","",Simulações!DA611)</f>
        <v/>
      </c>
      <c r="N611" s="117" t="str">
        <f>IF(Simulações!DB611="","",Simulações!DB611)</f>
        <v/>
      </c>
      <c r="O611" s="117">
        <v>1</v>
      </c>
    </row>
    <row r="612" spans="1:15" ht="15.75" hidden="1" customHeight="1" x14ac:dyDescent="0.3">
      <c r="A612" s="127" t="str">
        <f>Simulações!F612</f>
        <v>Rua Rio Grande do Sul, 259</v>
      </c>
      <c r="B612" s="117" t="str">
        <f>Simulações!DL612</f>
        <v>Sim</v>
      </c>
      <c r="C612" s="128">
        <f>Simulações!M612</f>
        <v>100</v>
      </c>
      <c r="D612" s="117" t="str">
        <f>Simulações!I612</f>
        <v>C5</v>
      </c>
      <c r="E612" s="117" t="str">
        <f>Simulações!CJ612</f>
        <v>SX LIGHTING</v>
      </c>
      <c r="F612" s="117" t="str">
        <f>Simulações!CK612</f>
        <v>SX-INEVO030HF</v>
      </c>
      <c r="G612" s="117">
        <f>Simulações!CP612</f>
        <v>31</v>
      </c>
      <c r="H612" s="117" t="str">
        <f>Simulações!CV612</f>
        <v>Curto II</v>
      </c>
      <c r="I612" s="117" t="str">
        <f>IF(Simulações!CW612="","",Simulações!CW612)</f>
        <v/>
      </c>
      <c r="J612" s="117" t="str">
        <f>IF(Simulações!CZ612="","",Simulações!CZ612)</f>
        <v/>
      </c>
      <c r="K612" s="120">
        <f>Simulações!AN612</f>
        <v>2</v>
      </c>
      <c r="L612" s="120">
        <f>Simulações!AU612</f>
        <v>0</v>
      </c>
      <c r="M612" s="117" t="str">
        <f>IF(Simulações!DA612="","",Simulações!DA612)</f>
        <v/>
      </c>
      <c r="N612" s="117" t="str">
        <f>IF(Simulações!DB612="","",Simulações!DB612)</f>
        <v/>
      </c>
      <c r="O612" s="117">
        <v>1</v>
      </c>
    </row>
    <row r="613" spans="1:15" ht="15.75" hidden="1" customHeight="1" x14ac:dyDescent="0.3">
      <c r="A613" s="127" t="str">
        <f>Simulações!F613</f>
        <v>Rua Rio Grande do Sul, 259</v>
      </c>
      <c r="B613" s="117" t="str">
        <f>Simulações!DL613</f>
        <v>Sim</v>
      </c>
      <c r="C613" s="128">
        <f>Simulações!M613</f>
        <v>100</v>
      </c>
      <c r="D613" s="117" t="str">
        <f>Simulações!I613</f>
        <v>C5</v>
      </c>
      <c r="E613" s="117" t="str">
        <f>Simulações!CJ613</f>
        <v>TECNOWATT</v>
      </c>
      <c r="F613" s="117" t="str">
        <f>Simulações!CK613</f>
        <v xml:space="preserve">SIGSAGPTLRRSSNDL_30W_38IBBRS
</v>
      </c>
      <c r="G613" s="117">
        <f>Simulações!CP613</f>
        <v>30</v>
      </c>
      <c r="H613" s="117" t="str">
        <f>Simulações!CV613</f>
        <v>Curto II</v>
      </c>
      <c r="I613" s="117" t="str">
        <f>IF(Simulações!CW613="","",Simulações!CW613)</f>
        <v/>
      </c>
      <c r="J613" s="117" t="str">
        <f>IF(Simulações!CZ613="","",Simulações!CZ613)</f>
        <v/>
      </c>
      <c r="K613" s="120">
        <f>Simulações!AN613</f>
        <v>2</v>
      </c>
      <c r="L613" s="120">
        <f>Simulações!AU613</f>
        <v>0</v>
      </c>
      <c r="M613" s="117" t="str">
        <f>IF(Simulações!DA613="","",Simulações!DA613)</f>
        <v/>
      </c>
      <c r="N613" s="117" t="str">
        <f>IF(Simulações!DB613="","",Simulações!DB613)</f>
        <v/>
      </c>
      <c r="O613" s="117">
        <v>1</v>
      </c>
    </row>
    <row r="614" spans="1:15" ht="15.75" hidden="1" customHeight="1" x14ac:dyDescent="0.3">
      <c r="A614" s="127" t="str">
        <f>Simulações!F614</f>
        <v>Avenida Perimetral, 683</v>
      </c>
      <c r="B614" s="117" t="str">
        <f>Simulações!DL614</f>
        <v>Sim</v>
      </c>
      <c r="C614" s="128">
        <f>Simulações!M614</f>
        <v>100</v>
      </c>
      <c r="D614" s="117" t="str">
        <f>Simulações!I614</f>
        <v>C2</v>
      </c>
      <c r="E614" s="117" t="str">
        <f>Simulações!CJ614</f>
        <v>LEDSTAR</v>
      </c>
      <c r="F614" s="117" t="str">
        <f>Simulações!CK614</f>
        <v xml:space="preserve"> SL VT 9.1 72W</v>
      </c>
      <c r="G614" s="117">
        <f>Simulações!CP614</f>
        <v>72</v>
      </c>
      <c r="H614" s="117" t="str">
        <f>Simulações!CV614</f>
        <v>Longo I</v>
      </c>
      <c r="I614" s="117" t="str">
        <f>IF(Simulações!CW614="","",Simulações!CW614)</f>
        <v/>
      </c>
      <c r="J614" s="117" t="str">
        <f>IF(Simulações!CZ614="","",Simulações!CZ614)</f>
        <v/>
      </c>
      <c r="K614" s="120">
        <f>Simulações!AN614</f>
        <v>4</v>
      </c>
      <c r="L614" s="120">
        <f>Simulações!AU614</f>
        <v>0</v>
      </c>
      <c r="M614" s="117" t="str">
        <f>IF(Simulações!DA614="","",Simulações!DA614)</f>
        <v/>
      </c>
      <c r="N614" s="117" t="str">
        <f>IF(Simulações!DB614="","",Simulações!DB614)</f>
        <v/>
      </c>
      <c r="O614" s="117">
        <v>1</v>
      </c>
    </row>
    <row r="615" spans="1:15" ht="15.75" hidden="1" customHeight="1" x14ac:dyDescent="0.3">
      <c r="A615" s="127" t="str">
        <f>Simulações!F615</f>
        <v>Avenida Perimetral, 683</v>
      </c>
      <c r="B615" s="117" t="str">
        <f>Simulações!DL615</f>
        <v>Sim</v>
      </c>
      <c r="C615" s="128">
        <f>Simulações!M615</f>
        <v>100</v>
      </c>
      <c r="D615" s="117" t="str">
        <f>Simulações!I615</f>
        <v>C2</v>
      </c>
      <c r="E615" s="117" t="str">
        <f>Simulações!CJ615</f>
        <v>SX LIGHTING</v>
      </c>
      <c r="F615" s="117" t="str">
        <f>Simulações!CK615</f>
        <v>SX-INLPP070HF</v>
      </c>
      <c r="G615" s="117">
        <f>Simulações!CP615</f>
        <v>70</v>
      </c>
      <c r="H615" s="117" t="str">
        <f>Simulações!CV615</f>
        <v>Longo I</v>
      </c>
      <c r="I615" s="117" t="str">
        <f>IF(Simulações!CW615="","",Simulações!CW615)</f>
        <v/>
      </c>
      <c r="J615" s="117" t="str">
        <f>IF(Simulações!CZ615="","",Simulações!CZ615)</f>
        <v/>
      </c>
      <c r="K615" s="120">
        <f>Simulações!AN615</f>
        <v>4</v>
      </c>
      <c r="L615" s="120">
        <f>Simulações!AU615</f>
        <v>0</v>
      </c>
      <c r="M615" s="117" t="str">
        <f>IF(Simulações!DA615="","",Simulações!DA615)</f>
        <v/>
      </c>
      <c r="N615" s="117" t="str">
        <f>IF(Simulações!DB615="","",Simulações!DB615)</f>
        <v/>
      </c>
      <c r="O615" s="117">
        <v>1</v>
      </c>
    </row>
    <row r="616" spans="1:15" ht="15.75" hidden="1" customHeight="1" x14ac:dyDescent="0.3">
      <c r="A616" s="127" t="str">
        <f>Simulações!F616</f>
        <v>Avenida Perimetral, 683</v>
      </c>
      <c r="B616" s="117" t="str">
        <f>Simulações!DL616</f>
        <v>Sim</v>
      </c>
      <c r="C616" s="128">
        <f>Simulações!M616</f>
        <v>100</v>
      </c>
      <c r="D616" s="117" t="str">
        <f>Simulações!I616</f>
        <v>C2</v>
      </c>
      <c r="E616" s="117" t="str">
        <f>Simulações!CJ616</f>
        <v>TECNOWATT</v>
      </c>
      <c r="F616" s="117" t="str">
        <f>Simulações!CK616</f>
        <v xml:space="preserve">SIGSAGPTLRRSSNDL_68W_83IBBRS
</v>
      </c>
      <c r="G616" s="117">
        <f>Simulações!CP616</f>
        <v>68</v>
      </c>
      <c r="H616" s="117" t="str">
        <f>Simulações!CV616</f>
        <v>Longo I</v>
      </c>
      <c r="I616" s="117" t="str">
        <f>IF(Simulações!CW616="","",Simulações!CW616)</f>
        <v/>
      </c>
      <c r="J616" s="117" t="str">
        <f>IF(Simulações!CZ616="","",Simulações!CZ616)</f>
        <v/>
      </c>
      <c r="K616" s="120">
        <f>Simulações!AN616</f>
        <v>4</v>
      </c>
      <c r="L616" s="120">
        <f>Simulações!AU616</f>
        <v>0</v>
      </c>
      <c r="M616" s="117" t="str">
        <f>IF(Simulações!DA616="","",Simulações!DA616)</f>
        <v/>
      </c>
      <c r="N616" s="117" t="str">
        <f>IF(Simulações!DB616="","",Simulações!DB616)</f>
        <v/>
      </c>
      <c r="O616" s="117">
        <v>1</v>
      </c>
    </row>
    <row r="617" spans="1:15" ht="15.75" hidden="1" customHeight="1" x14ac:dyDescent="0.3">
      <c r="A617" s="127" t="str">
        <f>Simulações!F617</f>
        <v>Rua Rio de Janeiro, 134</v>
      </c>
      <c r="B617" s="117" t="str">
        <f>Simulações!DL617</f>
        <v>Sim</v>
      </c>
      <c r="C617" s="128">
        <f>Simulações!M617</f>
        <v>100</v>
      </c>
      <c r="D617" s="117" t="str">
        <f>Simulações!I617</f>
        <v>C4</v>
      </c>
      <c r="E617" s="117" t="str">
        <f>Simulações!CJ617</f>
        <v>LEDSTAR</v>
      </c>
      <c r="F617" s="117" t="str">
        <f>Simulações!CK617</f>
        <v xml:space="preserve"> SL VT 9.1 52W</v>
      </c>
      <c r="G617" s="117">
        <f>Simulações!CP617</f>
        <v>52</v>
      </c>
      <c r="H617" s="117" t="str">
        <f>Simulações!CV617</f>
        <v>Curto II</v>
      </c>
      <c r="I617" s="117" t="str">
        <f>IF(Simulações!CW617="","",Simulações!CW617)</f>
        <v/>
      </c>
      <c r="J617" s="117" t="str">
        <f>IF(Simulações!CZ617="","",Simulações!CZ617)</f>
        <v/>
      </c>
      <c r="K617" s="120">
        <f>Simulações!AN617</f>
        <v>2</v>
      </c>
      <c r="L617" s="120">
        <f>Simulações!AU617</f>
        <v>0</v>
      </c>
      <c r="M617" s="117" t="str">
        <f>IF(Simulações!DA617="","",Simulações!DA617)</f>
        <v/>
      </c>
      <c r="N617" s="117" t="str">
        <f>IF(Simulações!DB617="","",Simulações!DB617)</f>
        <v/>
      </c>
      <c r="O617" s="117">
        <v>1</v>
      </c>
    </row>
    <row r="618" spans="1:15" ht="15.75" hidden="1" customHeight="1" x14ac:dyDescent="0.3">
      <c r="A618" s="127" t="str">
        <f>Simulações!F618</f>
        <v>Rua Rio de Janeiro, 134</v>
      </c>
      <c r="B618" s="117" t="str">
        <f>Simulações!DL618</f>
        <v>Sim</v>
      </c>
      <c r="C618" s="128">
        <f>Simulações!M618</f>
        <v>100</v>
      </c>
      <c r="D618" s="117" t="str">
        <f>Simulações!I618</f>
        <v>C4</v>
      </c>
      <c r="E618" s="117" t="str">
        <f>Simulações!CJ618</f>
        <v>SX LIGHTING</v>
      </c>
      <c r="F618" s="117" t="str">
        <f>Simulações!CK618</f>
        <v>SX-INEVO050HF</v>
      </c>
      <c r="G618" s="117">
        <f>Simulações!CP618</f>
        <v>50</v>
      </c>
      <c r="H618" s="117" t="str">
        <f>Simulações!CV618</f>
        <v>Curto II</v>
      </c>
      <c r="I618" s="117" t="str">
        <f>IF(Simulações!CW618="","",Simulações!CW618)</f>
        <v/>
      </c>
      <c r="J618" s="117" t="str">
        <f>IF(Simulações!CZ618="","",Simulações!CZ618)</f>
        <v/>
      </c>
      <c r="K618" s="120">
        <f>Simulações!AN618</f>
        <v>2</v>
      </c>
      <c r="L618" s="120">
        <f>Simulações!AU618</f>
        <v>0</v>
      </c>
      <c r="M618" s="117" t="str">
        <f>IF(Simulações!DA618="","",Simulações!DA618)</f>
        <v/>
      </c>
      <c r="N618" s="117" t="str">
        <f>IF(Simulações!DB618="","",Simulações!DB618)</f>
        <v/>
      </c>
      <c r="O618" s="117">
        <v>1</v>
      </c>
    </row>
    <row r="619" spans="1:15" ht="15.75" hidden="1" customHeight="1" x14ac:dyDescent="0.3">
      <c r="A619" s="127" t="str">
        <f>Simulações!F619</f>
        <v>Rua Rio de Janeiro, 134</v>
      </c>
      <c r="B619" s="117" t="str">
        <f>Simulações!DL619</f>
        <v>Sim</v>
      </c>
      <c r="C619" s="128">
        <f>Simulações!M619</f>
        <v>100</v>
      </c>
      <c r="D619" s="117" t="str">
        <f>Simulações!I619</f>
        <v>C4</v>
      </c>
      <c r="E619" s="117" t="str">
        <f>Simulações!CJ619</f>
        <v>TECNOWATT</v>
      </c>
      <c r="F619" s="117" t="str">
        <f>Simulações!CK619</f>
        <v xml:space="preserve">SIGSAGPTLRRSSNDL_40W_50IBBRS
</v>
      </c>
      <c r="G619" s="117">
        <f>Simulações!CP619</f>
        <v>40</v>
      </c>
      <c r="H619" s="117" t="str">
        <f>Simulações!CV619</f>
        <v>Curto II</v>
      </c>
      <c r="I619" s="117" t="str">
        <f>IF(Simulações!CW619="","",Simulações!CW619)</f>
        <v/>
      </c>
      <c r="J619" s="117" t="str">
        <f>IF(Simulações!CZ619="","",Simulações!CZ619)</f>
        <v/>
      </c>
      <c r="K619" s="120">
        <f>Simulações!AN619</f>
        <v>2</v>
      </c>
      <c r="L619" s="120">
        <f>Simulações!AU619</f>
        <v>0</v>
      </c>
      <c r="M619" s="117" t="str">
        <f>IF(Simulações!DA619="","",Simulações!DA619)</f>
        <v/>
      </c>
      <c r="N619" s="117" t="str">
        <f>IF(Simulações!DB619="","",Simulações!DB619)</f>
        <v/>
      </c>
      <c r="O619" s="117">
        <v>1</v>
      </c>
    </row>
    <row r="620" spans="1:15" ht="15.75" hidden="1" customHeight="1" x14ac:dyDescent="0.3">
      <c r="A620" s="127" t="str">
        <f>Simulações!F620</f>
        <v>Rua Alagoas, 165</v>
      </c>
      <c r="B620" s="117" t="str">
        <f>Simulações!DL620</f>
        <v>Sim</v>
      </c>
      <c r="C620" s="128">
        <f>Simulações!M620</f>
        <v>100</v>
      </c>
      <c r="D620" s="117" t="str">
        <f>Simulações!I620</f>
        <v>C4</v>
      </c>
      <c r="E620" s="117" t="str">
        <f>Simulações!CJ620</f>
        <v>LEDSTAR</v>
      </c>
      <c r="F620" s="117" t="str">
        <f>Simulações!CK620</f>
        <v xml:space="preserve"> SL VT 9.1 52W</v>
      </c>
      <c r="G620" s="117">
        <f>Simulações!CP620</f>
        <v>52</v>
      </c>
      <c r="H620" s="117" t="str">
        <f>Simulações!CV620</f>
        <v>Curto II</v>
      </c>
      <c r="I620" s="117" t="str">
        <f>IF(Simulações!CW620="","",Simulações!CW620)</f>
        <v/>
      </c>
      <c r="J620" s="117" t="str">
        <f>IF(Simulações!CZ620="","",Simulações!CZ620)</f>
        <v/>
      </c>
      <c r="K620" s="120">
        <f>Simulações!AN620</f>
        <v>2</v>
      </c>
      <c r="L620" s="120">
        <f>Simulações!AU620</f>
        <v>0</v>
      </c>
      <c r="M620" s="117" t="str">
        <f>IF(Simulações!DA620="","",Simulações!DA620)</f>
        <v/>
      </c>
      <c r="N620" s="117" t="str">
        <f>IF(Simulações!DB620="","",Simulações!DB620)</f>
        <v/>
      </c>
      <c r="O620" s="117">
        <v>1</v>
      </c>
    </row>
    <row r="621" spans="1:15" ht="15.75" hidden="1" customHeight="1" x14ac:dyDescent="0.3">
      <c r="A621" s="127" t="str">
        <f>Simulações!F621</f>
        <v>Rua Alagoas, 165</v>
      </c>
      <c r="B621" s="117" t="str">
        <f>Simulações!DL621</f>
        <v>Sim</v>
      </c>
      <c r="C621" s="128">
        <f>Simulações!M621</f>
        <v>100</v>
      </c>
      <c r="D621" s="117" t="str">
        <f>Simulações!I621</f>
        <v>C4</v>
      </c>
      <c r="E621" s="117" t="str">
        <f>Simulações!CJ621</f>
        <v>SX LIGHTING</v>
      </c>
      <c r="F621" s="117" t="str">
        <f>Simulações!CK621</f>
        <v>SX-INEVO050HF</v>
      </c>
      <c r="G621" s="117">
        <f>Simulações!CP621</f>
        <v>50</v>
      </c>
      <c r="H621" s="117" t="str">
        <f>Simulações!CV621</f>
        <v>Curto II</v>
      </c>
      <c r="I621" s="117" t="str">
        <f>IF(Simulações!CW621="","",Simulações!CW621)</f>
        <v/>
      </c>
      <c r="J621" s="117" t="str">
        <f>IF(Simulações!CZ621="","",Simulações!CZ621)</f>
        <v/>
      </c>
      <c r="K621" s="120">
        <f>Simulações!AN621</f>
        <v>2</v>
      </c>
      <c r="L621" s="120">
        <f>Simulações!AU621</f>
        <v>0</v>
      </c>
      <c r="M621" s="117" t="str">
        <f>IF(Simulações!DA621="","",Simulações!DA621)</f>
        <v/>
      </c>
      <c r="N621" s="117" t="str">
        <f>IF(Simulações!DB621="","",Simulações!DB621)</f>
        <v/>
      </c>
      <c r="O621" s="117">
        <v>1</v>
      </c>
    </row>
    <row r="622" spans="1:15" ht="15.75" hidden="1" customHeight="1" x14ac:dyDescent="0.3">
      <c r="A622" s="127" t="str">
        <f>Simulações!F622</f>
        <v>Rua Alagoas, 165</v>
      </c>
      <c r="B622" s="117" t="str">
        <f>Simulações!DL622</f>
        <v>Sim</v>
      </c>
      <c r="C622" s="128">
        <f>Simulações!M622</f>
        <v>100</v>
      </c>
      <c r="D622" s="117" t="str">
        <f>Simulações!I622</f>
        <v>C4</v>
      </c>
      <c r="E622" s="117" t="str">
        <f>Simulações!CJ622</f>
        <v>TECNOWATT</v>
      </c>
      <c r="F622" s="117" t="str">
        <f>Simulações!CK622</f>
        <v xml:space="preserve">SIGSAGPTLRRSSNDL_50W_61IBBRS
</v>
      </c>
      <c r="G622" s="117">
        <f>Simulações!CP622</f>
        <v>50</v>
      </c>
      <c r="H622" s="117" t="str">
        <f>Simulações!CV622</f>
        <v>Curto II</v>
      </c>
      <c r="I622" s="117" t="str">
        <f>IF(Simulações!CW622="","",Simulações!CW622)</f>
        <v/>
      </c>
      <c r="J622" s="117" t="str">
        <f>IF(Simulações!CZ622="","",Simulações!CZ622)</f>
        <v/>
      </c>
      <c r="K622" s="120">
        <f>Simulações!AN622</f>
        <v>2</v>
      </c>
      <c r="L622" s="120">
        <f>Simulações!AU622</f>
        <v>0</v>
      </c>
      <c r="M622" s="117" t="str">
        <f>IF(Simulações!DA622="","",Simulações!DA622)</f>
        <v/>
      </c>
      <c r="N622" s="117" t="str">
        <f>IF(Simulações!DB622="","",Simulações!DB622)</f>
        <v/>
      </c>
      <c r="O622" s="117">
        <v>1</v>
      </c>
    </row>
    <row r="623" spans="1:15" ht="15.75" hidden="1" customHeight="1" x14ac:dyDescent="0.3">
      <c r="A623" s="127" t="str">
        <f>Simulações!F623</f>
        <v>Rua Rio Grande do Norte, 531</v>
      </c>
      <c r="B623" s="117" t="str">
        <f>Simulações!DL623</f>
        <v>Sim</v>
      </c>
      <c r="C623" s="128">
        <f>Simulações!M623</f>
        <v>100</v>
      </c>
      <c r="D623" s="117" t="str">
        <f>Simulações!I623</f>
        <v>C4</v>
      </c>
      <c r="E623" s="117" t="str">
        <f>Simulações!CJ623</f>
        <v>LEDSTAR</v>
      </c>
      <c r="F623" s="117" t="str">
        <f>Simulações!CK623</f>
        <v xml:space="preserve"> SL VT 9.1 52W</v>
      </c>
      <c r="G623" s="117">
        <f>Simulações!CP623</f>
        <v>52</v>
      </c>
      <c r="H623" s="117" t="str">
        <f>Simulações!CV623</f>
        <v>Curto II</v>
      </c>
      <c r="I623" s="117" t="str">
        <f>IF(Simulações!CW623="","",Simulações!CW623)</f>
        <v/>
      </c>
      <c r="J623" s="117" t="str">
        <f>IF(Simulações!CZ623="","",Simulações!CZ623)</f>
        <v/>
      </c>
      <c r="K623" s="120">
        <f>Simulações!AN623</f>
        <v>2</v>
      </c>
      <c r="L623" s="120">
        <f>Simulações!AU623</f>
        <v>0</v>
      </c>
      <c r="M623" s="117" t="str">
        <f>IF(Simulações!DA623="","",Simulações!DA623)</f>
        <v/>
      </c>
      <c r="N623" s="117" t="str">
        <f>IF(Simulações!DB623="","",Simulações!DB623)</f>
        <v/>
      </c>
      <c r="O623" s="117">
        <v>1</v>
      </c>
    </row>
    <row r="624" spans="1:15" ht="15.75" hidden="1" customHeight="1" x14ac:dyDescent="0.3">
      <c r="A624" s="127" t="str">
        <f>Simulações!F624</f>
        <v>Rua Rio Grande do Norte, 531</v>
      </c>
      <c r="B624" s="117" t="str">
        <f>Simulações!DL624</f>
        <v>Sim</v>
      </c>
      <c r="C624" s="128">
        <f>Simulações!M624</f>
        <v>100</v>
      </c>
      <c r="D624" s="117" t="str">
        <f>Simulações!I624</f>
        <v>C4</v>
      </c>
      <c r="E624" s="117" t="str">
        <f>Simulações!CJ624</f>
        <v>SX LIGHTING</v>
      </c>
      <c r="F624" s="117" t="str">
        <f>Simulações!CK624</f>
        <v>SX-INEVO050HF</v>
      </c>
      <c r="G624" s="117">
        <f>Simulações!CP624</f>
        <v>50</v>
      </c>
      <c r="H624" s="117" t="str">
        <f>Simulações!CV624</f>
        <v>Curto II</v>
      </c>
      <c r="I624" s="117" t="str">
        <f>IF(Simulações!CW624="","",Simulações!CW624)</f>
        <v/>
      </c>
      <c r="J624" s="117" t="str">
        <f>IF(Simulações!CZ624="","",Simulações!CZ624)</f>
        <v/>
      </c>
      <c r="K624" s="120">
        <f>Simulações!AN624</f>
        <v>2</v>
      </c>
      <c r="L624" s="120">
        <f>Simulações!AU624</f>
        <v>0</v>
      </c>
      <c r="M624" s="117" t="str">
        <f>IF(Simulações!DA624="","",Simulações!DA624)</f>
        <v/>
      </c>
      <c r="N624" s="117" t="str">
        <f>IF(Simulações!DB624="","",Simulações!DB624)</f>
        <v/>
      </c>
      <c r="O624" s="117">
        <v>1</v>
      </c>
    </row>
    <row r="625" spans="1:15" ht="15.75" hidden="1" customHeight="1" x14ac:dyDescent="0.3">
      <c r="A625" s="127" t="str">
        <f>Simulações!F625</f>
        <v>Rua Rio Grande do Norte, 531</v>
      </c>
      <c r="B625" s="117" t="str">
        <f>Simulações!DL625</f>
        <v>Sim</v>
      </c>
      <c r="C625" s="128">
        <f>Simulações!M625</f>
        <v>100</v>
      </c>
      <c r="D625" s="117" t="str">
        <f>Simulações!I625</f>
        <v>C4</v>
      </c>
      <c r="E625" s="117" t="str">
        <f>Simulações!CJ625</f>
        <v>TECNOWATT</v>
      </c>
      <c r="F625" s="117" t="str">
        <f>Simulações!CK625</f>
        <v xml:space="preserve">SIGSAGPTLRRSSNDL_40W_50IBBRS
</v>
      </c>
      <c r="G625" s="117">
        <f>Simulações!CP625</f>
        <v>40</v>
      </c>
      <c r="H625" s="117" t="str">
        <f>Simulações!CV625</f>
        <v>Curto II</v>
      </c>
      <c r="I625" s="117" t="str">
        <f>IF(Simulações!CW625="","",Simulações!CW625)</f>
        <v/>
      </c>
      <c r="J625" s="117" t="str">
        <f>IF(Simulações!CZ625="","",Simulações!CZ625)</f>
        <v/>
      </c>
      <c r="K625" s="120">
        <f>Simulações!AN625</f>
        <v>2</v>
      </c>
      <c r="L625" s="120">
        <f>Simulações!AU625</f>
        <v>0</v>
      </c>
      <c r="M625" s="117" t="str">
        <f>IF(Simulações!DA625="","",Simulações!DA625)</f>
        <v/>
      </c>
      <c r="N625" s="117" t="str">
        <f>IF(Simulações!DB625="","",Simulações!DB625)</f>
        <v/>
      </c>
      <c r="O625" s="117">
        <v>1</v>
      </c>
    </row>
    <row r="626" spans="1:15" ht="15.75" hidden="1" customHeight="1" x14ac:dyDescent="0.3">
      <c r="A626" s="127" t="str">
        <f>Simulações!F626</f>
        <v>Rua Rio Grande do Sul, 29</v>
      </c>
      <c r="B626" s="117" t="str">
        <f>Simulações!DL626</f>
        <v>Sim</v>
      </c>
      <c r="C626" s="128">
        <f>Simulações!M626</f>
        <v>100</v>
      </c>
      <c r="D626" s="117" t="str">
        <f>Simulações!I626</f>
        <v>C4</v>
      </c>
      <c r="E626" s="117" t="str">
        <f>Simulações!CJ626</f>
        <v>LEDSTAR</v>
      </c>
      <c r="F626" s="117" t="str">
        <f>Simulações!CK626</f>
        <v xml:space="preserve"> SL VT 9.1 44W</v>
      </c>
      <c r="G626" s="117">
        <f>Simulações!CP626</f>
        <v>44</v>
      </c>
      <c r="H626" s="117" t="str">
        <f>Simulações!CV626</f>
        <v>Curto II</v>
      </c>
      <c r="I626" s="117" t="str">
        <f>IF(Simulações!CW626="","",Simulações!CW626)</f>
        <v/>
      </c>
      <c r="J626" s="117" t="str">
        <f>IF(Simulações!CZ626="","",Simulações!CZ626)</f>
        <v/>
      </c>
      <c r="K626" s="120">
        <f>Simulações!AN626</f>
        <v>2</v>
      </c>
      <c r="L626" s="120">
        <f>Simulações!AU626</f>
        <v>0</v>
      </c>
      <c r="M626" s="117" t="str">
        <f>IF(Simulações!DA626="","",Simulações!DA626)</f>
        <v/>
      </c>
      <c r="N626" s="117" t="str">
        <f>IF(Simulações!DB626="","",Simulações!DB626)</f>
        <v/>
      </c>
      <c r="O626" s="117">
        <v>1</v>
      </c>
    </row>
    <row r="627" spans="1:15" ht="15.75" hidden="1" customHeight="1" x14ac:dyDescent="0.3">
      <c r="A627" s="127" t="str">
        <f>Simulações!F627</f>
        <v>Rua Rio Grande do Sul, 29</v>
      </c>
      <c r="B627" s="117" t="str">
        <f>Simulações!DL627</f>
        <v>Sim</v>
      </c>
      <c r="C627" s="128">
        <f>Simulações!M627</f>
        <v>100</v>
      </c>
      <c r="D627" s="117" t="str">
        <f>Simulações!I627</f>
        <v>C4</v>
      </c>
      <c r="E627" s="117" t="str">
        <f>Simulações!CJ627</f>
        <v>SX LIGHTING</v>
      </c>
      <c r="F627" s="117" t="str">
        <f>Simulações!CK627</f>
        <v>SX-INEVO050HF</v>
      </c>
      <c r="G627" s="117">
        <f>Simulações!CP627</f>
        <v>50</v>
      </c>
      <c r="H627" s="117" t="str">
        <f>Simulações!CV627</f>
        <v>Curto II</v>
      </c>
      <c r="I627" s="117" t="str">
        <f>IF(Simulações!CW627="","",Simulações!CW627)</f>
        <v/>
      </c>
      <c r="J627" s="117" t="str">
        <f>IF(Simulações!CZ627="","",Simulações!CZ627)</f>
        <v/>
      </c>
      <c r="K627" s="120">
        <f>Simulações!AN627</f>
        <v>2</v>
      </c>
      <c r="L627" s="120">
        <f>Simulações!AU627</f>
        <v>0</v>
      </c>
      <c r="M627" s="117" t="str">
        <f>IF(Simulações!DA627="","",Simulações!DA627)</f>
        <v/>
      </c>
      <c r="N627" s="117" t="str">
        <f>IF(Simulações!DB627="","",Simulações!DB627)</f>
        <v/>
      </c>
      <c r="O627" s="117">
        <v>1</v>
      </c>
    </row>
    <row r="628" spans="1:15" ht="15.75" hidden="1" customHeight="1" x14ac:dyDescent="0.3">
      <c r="A628" s="127" t="str">
        <f>Simulações!F628</f>
        <v>Rua Rio Grande do Sul, 29</v>
      </c>
      <c r="B628" s="117" t="str">
        <f>Simulações!DL628</f>
        <v>Sim</v>
      </c>
      <c r="C628" s="128">
        <f>Simulações!M628</f>
        <v>100</v>
      </c>
      <c r="D628" s="117" t="str">
        <f>Simulações!I628</f>
        <v>C4</v>
      </c>
      <c r="E628" s="117" t="str">
        <f>Simulações!CJ628</f>
        <v>TECNOWATT</v>
      </c>
      <c r="F628" s="117" t="str">
        <f>Simulações!CK628</f>
        <v xml:space="preserve">SIGSAGPTLRRSSNDL_40W_50IBBRS
</v>
      </c>
      <c r="G628" s="117">
        <f>Simulações!CP628</f>
        <v>40</v>
      </c>
      <c r="H628" s="117" t="str">
        <f>Simulações!CV628</f>
        <v>Curto II</v>
      </c>
      <c r="I628" s="117" t="str">
        <f>IF(Simulações!CW628="","",Simulações!CW628)</f>
        <v/>
      </c>
      <c r="J628" s="117" t="str">
        <f>IF(Simulações!CZ628="","",Simulações!CZ628)</f>
        <v/>
      </c>
      <c r="K628" s="120">
        <f>Simulações!AN628</f>
        <v>2</v>
      </c>
      <c r="L628" s="120">
        <f>Simulações!AU628</f>
        <v>0</v>
      </c>
      <c r="M628" s="117" t="str">
        <f>IF(Simulações!DA628="","",Simulações!DA628)</f>
        <v/>
      </c>
      <c r="N628" s="117" t="str">
        <f>IF(Simulações!DB628="","",Simulações!DB628)</f>
        <v/>
      </c>
      <c r="O628" s="117">
        <v>1</v>
      </c>
    </row>
    <row r="629" spans="1:15" ht="15.75" hidden="1" customHeight="1" x14ac:dyDescent="0.3">
      <c r="A629" s="127" t="str">
        <f>Simulações!F629</f>
        <v>Rua Rio Grande do Norte, 406</v>
      </c>
      <c r="B629" s="117" t="str">
        <f>Simulações!DL629</f>
        <v>Sim</v>
      </c>
      <c r="C629" s="128">
        <f>Simulações!M629</f>
        <v>150</v>
      </c>
      <c r="D629" s="117" t="str">
        <f>Simulações!I629</f>
        <v>C4</v>
      </c>
      <c r="E629" s="117" t="str">
        <f>Simulações!CJ629</f>
        <v>LEDSTAR</v>
      </c>
      <c r="F629" s="117" t="str">
        <f>Simulações!CK629</f>
        <v xml:space="preserve"> SL VT 9.1 52W</v>
      </c>
      <c r="G629" s="117">
        <f>Simulações!CP629</f>
        <v>52</v>
      </c>
      <c r="H629" s="117" t="str">
        <f>Simulações!CV629</f>
        <v>Curto II</v>
      </c>
      <c r="I629" s="117" t="str">
        <f>IF(Simulações!CW629="","",Simulações!CW629)</f>
        <v/>
      </c>
      <c r="J629" s="117" t="str">
        <f>IF(Simulações!CZ629="","",Simulações!CZ629)</f>
        <v/>
      </c>
      <c r="K629" s="120">
        <f>Simulações!AN629</f>
        <v>2</v>
      </c>
      <c r="L629" s="120">
        <f>Simulações!AU629</f>
        <v>0</v>
      </c>
      <c r="M629" s="117" t="str">
        <f>IF(Simulações!DA629="","",Simulações!DA629)</f>
        <v/>
      </c>
      <c r="N629" s="117" t="str">
        <f>IF(Simulações!DB629="","",Simulações!DB629)</f>
        <v/>
      </c>
      <c r="O629" s="117">
        <v>1</v>
      </c>
    </row>
    <row r="630" spans="1:15" ht="15.75" hidden="1" customHeight="1" x14ac:dyDescent="0.3">
      <c r="A630" s="127" t="str">
        <f>Simulações!F630</f>
        <v>Rua Rio Grande do Norte, 406</v>
      </c>
      <c r="B630" s="117" t="str">
        <f>Simulações!DL630</f>
        <v>Sim</v>
      </c>
      <c r="C630" s="128">
        <f>Simulações!M630</f>
        <v>150</v>
      </c>
      <c r="D630" s="117" t="str">
        <f>Simulações!I630</f>
        <v>C4</v>
      </c>
      <c r="E630" s="117" t="str">
        <f>Simulações!CJ630</f>
        <v>SX LIGHTING</v>
      </c>
      <c r="F630" s="117" t="str">
        <f>Simulações!CK630</f>
        <v>SX-INEVO050HF</v>
      </c>
      <c r="G630" s="117">
        <f>Simulações!CP630</f>
        <v>50</v>
      </c>
      <c r="H630" s="117" t="str">
        <f>Simulações!CV630</f>
        <v>Curto II</v>
      </c>
      <c r="I630" s="117" t="str">
        <f>IF(Simulações!CW630="","",Simulações!CW630)</f>
        <v/>
      </c>
      <c r="J630" s="117" t="str">
        <f>IF(Simulações!CZ630="","",Simulações!CZ630)</f>
        <v/>
      </c>
      <c r="K630" s="120">
        <f>Simulações!AN630</f>
        <v>2</v>
      </c>
      <c r="L630" s="120">
        <f>Simulações!AU630</f>
        <v>0</v>
      </c>
      <c r="M630" s="117" t="str">
        <f>IF(Simulações!DA630="","",Simulações!DA630)</f>
        <v/>
      </c>
      <c r="N630" s="117" t="str">
        <f>IF(Simulações!DB630="","",Simulações!DB630)</f>
        <v/>
      </c>
      <c r="O630" s="117">
        <v>1</v>
      </c>
    </row>
    <row r="631" spans="1:15" ht="15.75" hidden="1" customHeight="1" x14ac:dyDescent="0.3">
      <c r="A631" s="127" t="str">
        <f>Simulações!F631</f>
        <v>Rua Rio Grande do Norte, 406</v>
      </c>
      <c r="B631" s="117" t="str">
        <f>Simulações!DL631</f>
        <v>Sim</v>
      </c>
      <c r="C631" s="128">
        <f>Simulações!M631</f>
        <v>150</v>
      </c>
      <c r="D631" s="117" t="str">
        <f>Simulações!I631</f>
        <v>C4</v>
      </c>
      <c r="E631" s="117" t="str">
        <f>Simulações!CJ631</f>
        <v>TECNOWATT</v>
      </c>
      <c r="F631" s="117" t="str">
        <f>Simulações!CK631</f>
        <v xml:space="preserve">SIGSAGPTLRRSSNDL_40W_50IBBRS
</v>
      </c>
      <c r="G631" s="117">
        <f>Simulações!CP631</f>
        <v>40</v>
      </c>
      <c r="H631" s="117" t="str">
        <f>Simulações!CV631</f>
        <v>Curto II</v>
      </c>
      <c r="I631" s="117" t="str">
        <f>IF(Simulações!CW631="","",Simulações!CW631)</f>
        <v/>
      </c>
      <c r="J631" s="117" t="str">
        <f>IF(Simulações!CZ631="","",Simulações!CZ631)</f>
        <v/>
      </c>
      <c r="K631" s="120">
        <f>Simulações!AN631</f>
        <v>2</v>
      </c>
      <c r="L631" s="120">
        <f>Simulações!AU631</f>
        <v>0</v>
      </c>
      <c r="M631" s="117" t="str">
        <f>IF(Simulações!DA631="","",Simulações!DA631)</f>
        <v/>
      </c>
      <c r="N631" s="117" t="str">
        <f>IF(Simulações!DB631="","",Simulações!DB631)</f>
        <v/>
      </c>
      <c r="O631" s="117">
        <v>1</v>
      </c>
    </row>
    <row r="632" spans="1:15" ht="15.75" hidden="1" customHeight="1" x14ac:dyDescent="0.3">
      <c r="A632" s="127" t="str">
        <f>Simulações!F632</f>
        <v>Rua Espirito Santo, 45</v>
      </c>
      <c r="B632" s="117" t="str">
        <f>Simulações!DL632</f>
        <v>Sim</v>
      </c>
      <c r="C632" s="128">
        <f>Simulações!M632</f>
        <v>100</v>
      </c>
      <c r="D632" s="117" t="str">
        <f>Simulações!I632</f>
        <v>C5</v>
      </c>
      <c r="E632" s="117" t="str">
        <f>Simulações!CJ632</f>
        <v>LEDSTAR</v>
      </c>
      <c r="F632" s="117" t="str">
        <f>Simulações!CK632</f>
        <v xml:space="preserve"> SL VT 9.1 35W</v>
      </c>
      <c r="G632" s="117">
        <f>Simulações!CP632</f>
        <v>35</v>
      </c>
      <c r="H632" s="117" t="str">
        <f>Simulações!CV632</f>
        <v>Curto II</v>
      </c>
      <c r="I632" s="117" t="str">
        <f>IF(Simulações!CW632="","",Simulações!CW632)</f>
        <v/>
      </c>
      <c r="J632" s="117" t="str">
        <f>IF(Simulações!CZ632="","",Simulações!CZ632)</f>
        <v/>
      </c>
      <c r="K632" s="120">
        <f>Simulações!AN632</f>
        <v>2</v>
      </c>
      <c r="L632" s="120">
        <f>Simulações!AU632</f>
        <v>0</v>
      </c>
      <c r="M632" s="117" t="str">
        <f>IF(Simulações!DA632="","",Simulações!DA632)</f>
        <v/>
      </c>
      <c r="N632" s="117" t="str">
        <f>IF(Simulações!DB632="","",Simulações!DB632)</f>
        <v/>
      </c>
      <c r="O632" s="117">
        <v>1</v>
      </c>
    </row>
    <row r="633" spans="1:15" ht="15.75" hidden="1" customHeight="1" x14ac:dyDescent="0.3">
      <c r="A633" s="127" t="str">
        <f>Simulações!F633</f>
        <v>Rua Espirito Santo, 45</v>
      </c>
      <c r="B633" s="117" t="str">
        <f>Simulações!DL633</f>
        <v>Sim</v>
      </c>
      <c r="C633" s="128">
        <f>Simulações!M633</f>
        <v>100</v>
      </c>
      <c r="D633" s="117" t="str">
        <f>Simulações!I633</f>
        <v>C5</v>
      </c>
      <c r="E633" s="117" t="str">
        <f>Simulações!CJ633</f>
        <v>SX LIGHTING</v>
      </c>
      <c r="F633" s="117" t="str">
        <f>Simulações!CK633</f>
        <v>SX-INEVO030HF</v>
      </c>
      <c r="G633" s="117">
        <f>Simulações!CP633</f>
        <v>31</v>
      </c>
      <c r="H633" s="117" t="str">
        <f>Simulações!CV633</f>
        <v>Curto II</v>
      </c>
      <c r="I633" s="117" t="str">
        <f>IF(Simulações!CW633="","",Simulações!CW633)</f>
        <v/>
      </c>
      <c r="J633" s="117" t="str">
        <f>IF(Simulações!CZ633="","",Simulações!CZ633)</f>
        <v/>
      </c>
      <c r="K633" s="120">
        <f>Simulações!AN633</f>
        <v>2</v>
      </c>
      <c r="L633" s="120">
        <f>Simulações!AU633</f>
        <v>0</v>
      </c>
      <c r="M633" s="117" t="str">
        <f>IF(Simulações!DA633="","",Simulações!DA633)</f>
        <v/>
      </c>
      <c r="N633" s="117" t="str">
        <f>IF(Simulações!DB633="","",Simulações!DB633)</f>
        <v/>
      </c>
      <c r="O633" s="117">
        <v>1</v>
      </c>
    </row>
    <row r="634" spans="1:15" ht="15.75" hidden="1" customHeight="1" x14ac:dyDescent="0.3">
      <c r="A634" s="127" t="str">
        <f>Simulações!F634</f>
        <v>Rua Espirito Santo, 45</v>
      </c>
      <c r="B634" s="117" t="str">
        <f>Simulações!DL634</f>
        <v>Sim</v>
      </c>
      <c r="C634" s="128">
        <f>Simulações!M634</f>
        <v>100</v>
      </c>
      <c r="D634" s="117" t="str">
        <f>Simulações!I634</f>
        <v>C5</v>
      </c>
      <c r="E634" s="117" t="str">
        <f>Simulações!CJ634</f>
        <v>TECNOWATT</v>
      </c>
      <c r="F634" s="117" t="str">
        <f>Simulações!CK634</f>
        <v xml:space="preserve">SIGSAGPTLRRSSNDL_30W_38IBBRS
</v>
      </c>
      <c r="G634" s="117">
        <f>Simulações!CP634</f>
        <v>30</v>
      </c>
      <c r="H634" s="117" t="str">
        <f>Simulações!CV634</f>
        <v>Curto II</v>
      </c>
      <c r="I634" s="117" t="str">
        <f>IF(Simulações!CW634="","",Simulações!CW634)</f>
        <v/>
      </c>
      <c r="J634" s="117" t="str">
        <f>IF(Simulações!CZ634="","",Simulações!CZ634)</f>
        <v/>
      </c>
      <c r="K634" s="120">
        <f>Simulações!AN634</f>
        <v>2</v>
      </c>
      <c r="L634" s="120">
        <f>Simulações!AU634</f>
        <v>0</v>
      </c>
      <c r="M634" s="117" t="str">
        <f>IF(Simulações!DA634="","",Simulações!DA634)</f>
        <v/>
      </c>
      <c r="N634" s="117" t="str">
        <f>IF(Simulações!DB634="","",Simulações!DB634)</f>
        <v/>
      </c>
      <c r="O634" s="117">
        <v>1</v>
      </c>
    </row>
    <row r="635" spans="1:15" ht="15.75" hidden="1" customHeight="1" x14ac:dyDescent="0.3">
      <c r="A635" s="127" t="str">
        <f>Simulações!F635</f>
        <v>Rua Bergano, 168</v>
      </c>
      <c r="B635" s="117" t="str">
        <f>Simulações!DL635</f>
        <v>Sim</v>
      </c>
      <c r="C635" s="128">
        <f>Simulações!M635</f>
        <v>150</v>
      </c>
      <c r="D635" s="117" t="str">
        <f>Simulações!I635</f>
        <v>C5</v>
      </c>
      <c r="E635" s="117" t="str">
        <f>Simulações!CJ635</f>
        <v>LEDSTAR</v>
      </c>
      <c r="F635" s="117" t="str">
        <f>Simulações!CK635</f>
        <v xml:space="preserve"> SL VT 9.1 28W</v>
      </c>
      <c r="G635" s="117">
        <f>Simulações!CP635</f>
        <v>28</v>
      </c>
      <c r="H635" s="117" t="str">
        <f>Simulações!CV635</f>
        <v>Curto II</v>
      </c>
      <c r="I635" s="117" t="str">
        <f>IF(Simulações!CW635="","",Simulações!CW635)</f>
        <v/>
      </c>
      <c r="J635" s="117" t="str">
        <f>IF(Simulações!CZ635="","",Simulações!CZ635)</f>
        <v/>
      </c>
      <c r="K635" s="120">
        <f>Simulações!AN635</f>
        <v>2</v>
      </c>
      <c r="L635" s="120">
        <f>Simulações!AU635</f>
        <v>0</v>
      </c>
      <c r="M635" s="117" t="str">
        <f>IF(Simulações!DA635="","",Simulações!DA635)</f>
        <v/>
      </c>
      <c r="N635" s="117" t="str">
        <f>IF(Simulações!DB635="","",Simulações!DB635)</f>
        <v/>
      </c>
      <c r="O635" s="117">
        <v>1</v>
      </c>
    </row>
    <row r="636" spans="1:15" ht="15.75" hidden="1" customHeight="1" x14ac:dyDescent="0.3">
      <c r="A636" s="127" t="str">
        <f>Simulações!F636</f>
        <v>Rua Bergano, 168</v>
      </c>
      <c r="B636" s="117" t="str">
        <f>Simulações!DL636</f>
        <v>Sim</v>
      </c>
      <c r="C636" s="128">
        <f>Simulações!M636</f>
        <v>150</v>
      </c>
      <c r="D636" s="117" t="str">
        <f>Simulações!I636</f>
        <v>C5</v>
      </c>
      <c r="E636" s="117" t="str">
        <f>Simulações!CJ636</f>
        <v>SX LIGHTING</v>
      </c>
      <c r="F636" s="117" t="str">
        <f>Simulações!CK636</f>
        <v>SX-INEVO030HF</v>
      </c>
      <c r="G636" s="117">
        <f>Simulações!CP636</f>
        <v>31</v>
      </c>
      <c r="H636" s="117" t="str">
        <f>Simulações!CV636</f>
        <v>Curto II</v>
      </c>
      <c r="I636" s="117" t="str">
        <f>IF(Simulações!CW636="","",Simulações!CW636)</f>
        <v/>
      </c>
      <c r="J636" s="117" t="str">
        <f>IF(Simulações!CZ636="","",Simulações!CZ636)</f>
        <v/>
      </c>
      <c r="K636" s="120">
        <f>Simulações!AN636</f>
        <v>2</v>
      </c>
      <c r="L636" s="120">
        <f>Simulações!AU636</f>
        <v>0</v>
      </c>
      <c r="M636" s="117" t="str">
        <f>IF(Simulações!DA636="","",Simulações!DA636)</f>
        <v/>
      </c>
      <c r="N636" s="117" t="str">
        <f>IF(Simulações!DB636="","",Simulações!DB636)</f>
        <v/>
      </c>
      <c r="O636" s="117">
        <v>1</v>
      </c>
    </row>
    <row r="637" spans="1:15" ht="15.75" hidden="1" customHeight="1" x14ac:dyDescent="0.3">
      <c r="A637" s="127" t="str">
        <f>Simulações!F637</f>
        <v>Rua Bergano, 168</v>
      </c>
      <c r="B637" s="117" t="str">
        <f>Simulações!DL637</f>
        <v>Sim</v>
      </c>
      <c r="C637" s="128">
        <f>Simulações!M637</f>
        <v>150</v>
      </c>
      <c r="D637" s="117" t="str">
        <f>Simulações!I637</f>
        <v>C5</v>
      </c>
      <c r="E637" s="117" t="str">
        <f>Simulações!CJ637</f>
        <v>TECNOWATT</v>
      </c>
      <c r="F637" s="117" t="str">
        <f>Simulações!CK637</f>
        <v xml:space="preserve">SIGSAGPTLRRSSNDL_30W_38IBBRS
</v>
      </c>
      <c r="G637" s="117">
        <f>Simulações!CP637</f>
        <v>30</v>
      </c>
      <c r="H637" s="117" t="str">
        <f>Simulações!CV637</f>
        <v>Curto II</v>
      </c>
      <c r="I637" s="117" t="str">
        <f>IF(Simulações!CW637="","",Simulações!CW637)</f>
        <v/>
      </c>
      <c r="J637" s="117" t="str">
        <f>IF(Simulações!CZ637="","",Simulações!CZ637)</f>
        <v/>
      </c>
      <c r="K637" s="120">
        <f>Simulações!AN637</f>
        <v>2</v>
      </c>
      <c r="L637" s="120">
        <f>Simulações!AU637</f>
        <v>0</v>
      </c>
      <c r="M637" s="117" t="str">
        <f>IF(Simulações!DA637="","",Simulações!DA637)</f>
        <v/>
      </c>
      <c r="N637" s="117" t="str">
        <f>IF(Simulações!DB637="","",Simulações!DB637)</f>
        <v/>
      </c>
      <c r="O637" s="117">
        <v>1</v>
      </c>
    </row>
    <row r="638" spans="1:15" ht="15.75" hidden="1" customHeight="1" x14ac:dyDescent="0.3">
      <c r="A638" s="127" t="str">
        <f>Simulações!F638</f>
        <v>Travessa 2  Sul, 78</v>
      </c>
      <c r="B638" s="117" t="str">
        <f>Simulações!DL638</f>
        <v>Sim</v>
      </c>
      <c r="C638" s="128">
        <f>Simulações!M638</f>
        <v>100</v>
      </c>
      <c r="D638" s="117" t="str">
        <f>Simulações!I638</f>
        <v>C4</v>
      </c>
      <c r="E638" s="117" t="str">
        <f>Simulações!CJ638</f>
        <v>LEDSTAR</v>
      </c>
      <c r="F638" s="117" t="str">
        <f>Simulações!CK638</f>
        <v xml:space="preserve"> SL VT 9.1 44W</v>
      </c>
      <c r="G638" s="117">
        <f>Simulações!CP638</f>
        <v>44</v>
      </c>
      <c r="H638" s="117" t="str">
        <f>Simulações!CV638</f>
        <v>Curto II</v>
      </c>
      <c r="I638" s="117" t="str">
        <f>IF(Simulações!CW638="","",Simulações!CW638)</f>
        <v/>
      </c>
      <c r="J638" s="117" t="str">
        <f>IF(Simulações!CZ638="","",Simulações!CZ638)</f>
        <v/>
      </c>
      <c r="K638" s="120">
        <f>Simulações!AN638</f>
        <v>2</v>
      </c>
      <c r="L638" s="120">
        <f>Simulações!AU638</f>
        <v>0</v>
      </c>
      <c r="M638" s="117" t="str">
        <f>IF(Simulações!DA638="","",Simulações!DA638)</f>
        <v/>
      </c>
      <c r="N638" s="117" t="str">
        <f>IF(Simulações!DB638="","",Simulações!DB638)</f>
        <v/>
      </c>
      <c r="O638" s="117">
        <v>1</v>
      </c>
    </row>
    <row r="639" spans="1:15" ht="15.75" hidden="1" customHeight="1" x14ac:dyDescent="0.3">
      <c r="A639" s="127" t="str">
        <f>Simulações!F639</f>
        <v>Travessa 2  Sul, 78</v>
      </c>
      <c r="B639" s="117" t="str">
        <f>Simulações!DL639</f>
        <v>Sim</v>
      </c>
      <c r="C639" s="128">
        <f>Simulações!M639</f>
        <v>100</v>
      </c>
      <c r="D639" s="117" t="str">
        <f>Simulações!I639</f>
        <v>C4</v>
      </c>
      <c r="E639" s="117" t="str">
        <f>Simulações!CJ639</f>
        <v>SX LIGHTING</v>
      </c>
      <c r="F639" s="117" t="str">
        <f>Simulações!CK639</f>
        <v>SX-INEVO040HF</v>
      </c>
      <c r="G639" s="117">
        <f>Simulações!CP639</f>
        <v>39</v>
      </c>
      <c r="H639" s="117" t="str">
        <f>Simulações!CV639</f>
        <v>Curto II</v>
      </c>
      <c r="I639" s="117" t="str">
        <f>IF(Simulações!CW639="","",Simulações!CW639)</f>
        <v/>
      </c>
      <c r="J639" s="117" t="str">
        <f>IF(Simulações!CZ639="","",Simulações!CZ639)</f>
        <v/>
      </c>
      <c r="K639" s="120">
        <f>Simulações!AN639</f>
        <v>2</v>
      </c>
      <c r="L639" s="120">
        <f>Simulações!AU639</f>
        <v>0</v>
      </c>
      <c r="M639" s="117" t="str">
        <f>IF(Simulações!DA639="","",Simulações!DA639)</f>
        <v/>
      </c>
      <c r="N639" s="117" t="str">
        <f>IF(Simulações!DB639="","",Simulações!DB639)</f>
        <v/>
      </c>
      <c r="O639" s="117">
        <v>1</v>
      </c>
    </row>
    <row r="640" spans="1:15" ht="15.75" hidden="1" customHeight="1" x14ac:dyDescent="0.3">
      <c r="A640" s="127" t="str">
        <f>Simulações!F640</f>
        <v>Travessa 2  Sul, 78</v>
      </c>
      <c r="B640" s="117" t="str">
        <f>Simulações!DL640</f>
        <v>Sim</v>
      </c>
      <c r="C640" s="128">
        <f>Simulações!M640</f>
        <v>100</v>
      </c>
      <c r="D640" s="117" t="str">
        <f>Simulações!I640</f>
        <v>C4</v>
      </c>
      <c r="E640" s="117" t="str">
        <f>Simulações!CJ640</f>
        <v>TECNOWATT</v>
      </c>
      <c r="F640" s="117" t="str">
        <f>Simulações!CK640</f>
        <v xml:space="preserve">SIGSAGPTLRRSSNDL_40W_50IBBRS
</v>
      </c>
      <c r="G640" s="117">
        <f>Simulações!CP640</f>
        <v>40</v>
      </c>
      <c r="H640" s="117" t="str">
        <f>Simulações!CV640</f>
        <v>Curto II</v>
      </c>
      <c r="I640" s="117" t="str">
        <f>IF(Simulações!CW640="","",Simulações!CW640)</f>
        <v/>
      </c>
      <c r="J640" s="117" t="str">
        <f>IF(Simulações!CZ640="","",Simulações!CZ640)</f>
        <v/>
      </c>
      <c r="K640" s="120">
        <f>Simulações!AN640</f>
        <v>2</v>
      </c>
      <c r="L640" s="120">
        <f>Simulações!AU640</f>
        <v>0</v>
      </c>
      <c r="M640" s="117" t="str">
        <f>IF(Simulações!DA640="","",Simulações!DA640)</f>
        <v/>
      </c>
      <c r="N640" s="117" t="str">
        <f>IF(Simulações!DB640="","",Simulações!DB640)</f>
        <v/>
      </c>
      <c r="O640" s="117">
        <v>1</v>
      </c>
    </row>
    <row r="641" spans="1:15" ht="15.75" hidden="1" customHeight="1" x14ac:dyDescent="0.3">
      <c r="A641" s="127" t="str">
        <f>Simulações!F641</f>
        <v>Rua Alagoas, 460</v>
      </c>
      <c r="B641" s="117" t="str">
        <f>Simulações!DL641</f>
        <v>Sim</v>
      </c>
      <c r="C641" s="128">
        <f>Simulações!M641</f>
        <v>100</v>
      </c>
      <c r="D641" s="117" t="str">
        <f>Simulações!I641</f>
        <v>C4</v>
      </c>
      <c r="E641" s="117" t="str">
        <f>Simulações!CJ641</f>
        <v>LEDSTAR</v>
      </c>
      <c r="F641" s="117" t="str">
        <f>Simulações!CK641</f>
        <v xml:space="preserve"> SL VT 9.1 28W</v>
      </c>
      <c r="G641" s="117">
        <f>Simulações!CP641</f>
        <v>28</v>
      </c>
      <c r="H641" s="117" t="str">
        <f>Simulações!CV641</f>
        <v>Curto II</v>
      </c>
      <c r="I641" s="117" t="str">
        <f>IF(Simulações!CW641="","",Simulações!CW641)</f>
        <v/>
      </c>
      <c r="J641" s="117" t="str">
        <f>IF(Simulações!CZ641="","",Simulações!CZ641)</f>
        <v/>
      </c>
      <c r="K641" s="120">
        <f>Simulações!AN641</f>
        <v>2</v>
      </c>
      <c r="L641" s="120">
        <f>Simulações!AU641</f>
        <v>0</v>
      </c>
      <c r="M641" s="117" t="str">
        <f>IF(Simulações!DA641="","",Simulações!DA641)</f>
        <v/>
      </c>
      <c r="N641" s="117" t="str">
        <f>IF(Simulações!DB641="","",Simulações!DB641)</f>
        <v/>
      </c>
      <c r="O641" s="117">
        <v>1</v>
      </c>
    </row>
    <row r="642" spans="1:15" ht="15.75" hidden="1" customHeight="1" x14ac:dyDescent="0.3">
      <c r="A642" s="127" t="str">
        <f>Simulações!F642</f>
        <v>Rua Alagoas, 460</v>
      </c>
      <c r="B642" s="117" t="str">
        <f>Simulações!DL642</f>
        <v>Sim</v>
      </c>
      <c r="C642" s="128">
        <f>Simulações!M642</f>
        <v>100</v>
      </c>
      <c r="D642" s="117" t="str">
        <f>Simulações!I642</f>
        <v>C4</v>
      </c>
      <c r="E642" s="117" t="str">
        <f>Simulações!CJ642</f>
        <v>SX LIGHTING</v>
      </c>
      <c r="F642" s="117" t="str">
        <f>Simulações!CK642</f>
        <v>SX-INEVO030HF</v>
      </c>
      <c r="G642" s="117">
        <f>Simulações!CP642</f>
        <v>31</v>
      </c>
      <c r="H642" s="117" t="str">
        <f>Simulações!CV642</f>
        <v>Curto II</v>
      </c>
      <c r="I642" s="117" t="str">
        <f>IF(Simulações!CW642="","",Simulações!CW642)</f>
        <v>Médio I</v>
      </c>
      <c r="J642" s="117" t="str">
        <f>IF(Simulações!CZ642="","",Simulações!CZ642)</f>
        <v/>
      </c>
      <c r="K642" s="120">
        <f>Simulações!AN642</f>
        <v>2</v>
      </c>
      <c r="L642" s="120">
        <f>Simulações!AU642</f>
        <v>0</v>
      </c>
      <c r="M642" s="117" t="str">
        <f>IF(Simulações!DA642="","",Simulações!DA642)</f>
        <v/>
      </c>
      <c r="N642" s="117" t="str">
        <f>IF(Simulações!DB642="","",Simulações!DB642)</f>
        <v/>
      </c>
      <c r="O642" s="117">
        <v>1</v>
      </c>
    </row>
    <row r="643" spans="1:15" ht="15.75" hidden="1" customHeight="1" x14ac:dyDescent="0.3">
      <c r="A643" s="127" t="str">
        <f>Simulações!F643</f>
        <v>Rua Alagoas, 460</v>
      </c>
      <c r="B643" s="117" t="str">
        <f>Simulações!DL643</f>
        <v>Sim</v>
      </c>
      <c r="C643" s="128">
        <f>Simulações!M643</f>
        <v>100</v>
      </c>
      <c r="D643" s="117" t="str">
        <f>Simulações!I643</f>
        <v>C4</v>
      </c>
      <c r="E643" s="117" t="str">
        <f>Simulações!CJ643</f>
        <v>TECNOWATT</v>
      </c>
      <c r="F643" s="117" t="str">
        <f>Simulações!CK643</f>
        <v xml:space="preserve">SIGSAGPTLRRSSNDL_30W_38IBBRS
</v>
      </c>
      <c r="G643" s="117">
        <f>Simulações!CP643</f>
        <v>30</v>
      </c>
      <c r="H643" s="117" t="str">
        <f>Simulações!CV643</f>
        <v>Curto II</v>
      </c>
      <c r="I643" s="117" t="str">
        <f>IF(Simulações!CW643="","",Simulações!CW643)</f>
        <v>Médio II</v>
      </c>
      <c r="J643" s="117" t="str">
        <f>IF(Simulações!CZ643="","",Simulações!CZ643)</f>
        <v/>
      </c>
      <c r="K643" s="120">
        <f>Simulações!AN643</f>
        <v>2</v>
      </c>
      <c r="L643" s="120">
        <f>Simulações!AU643</f>
        <v>0</v>
      </c>
      <c r="M643" s="117" t="str">
        <f>IF(Simulações!DA643="","",Simulações!DA643)</f>
        <v/>
      </c>
      <c r="N643" s="117" t="str">
        <f>IF(Simulações!DB643="","",Simulações!DB643)</f>
        <v/>
      </c>
      <c r="O643" s="117">
        <v>1</v>
      </c>
    </row>
    <row r="644" spans="1:15" ht="15.75" hidden="1" customHeight="1" x14ac:dyDescent="0.3">
      <c r="A644" s="127" t="str">
        <f>Simulações!F644</f>
        <v>Rua Piaui, 309</v>
      </c>
      <c r="B644" s="117" t="str">
        <f>Simulações!DL644</f>
        <v>Sim</v>
      </c>
      <c r="C644" s="128">
        <f>Simulações!M644</f>
        <v>100</v>
      </c>
      <c r="D644" s="117" t="str">
        <f>Simulações!I644</f>
        <v>C5</v>
      </c>
      <c r="E644" s="117" t="str">
        <f>Simulações!CJ644</f>
        <v>LEDSTAR</v>
      </c>
      <c r="F644" s="117" t="str">
        <f>Simulações!CK644</f>
        <v xml:space="preserve"> SL VT 9.1 35W</v>
      </c>
      <c r="G644" s="117">
        <f>Simulações!CP644</f>
        <v>35</v>
      </c>
      <c r="H644" s="117" t="str">
        <f>Simulações!CV644</f>
        <v>Curto II</v>
      </c>
      <c r="I644" s="117" t="str">
        <f>IF(Simulações!CW644="","",Simulações!CW644)</f>
        <v/>
      </c>
      <c r="J644" s="117" t="str">
        <f>IF(Simulações!CZ644="","",Simulações!CZ644)</f>
        <v/>
      </c>
      <c r="K644" s="120">
        <f>Simulações!AN644</f>
        <v>2</v>
      </c>
      <c r="L644" s="120">
        <f>Simulações!AU644</f>
        <v>0</v>
      </c>
      <c r="M644" s="117" t="str">
        <f>IF(Simulações!DA644="","",Simulações!DA644)</f>
        <v/>
      </c>
      <c r="N644" s="117" t="str">
        <f>IF(Simulações!DB644="","",Simulações!DB644)</f>
        <v/>
      </c>
      <c r="O644" s="117">
        <v>1</v>
      </c>
    </row>
    <row r="645" spans="1:15" ht="15.75" hidden="1" customHeight="1" x14ac:dyDescent="0.3">
      <c r="A645" s="127" t="str">
        <f>Simulações!F645</f>
        <v>Rua Piaui, 309</v>
      </c>
      <c r="B645" s="117" t="str">
        <f>Simulações!DL645</f>
        <v>Sim</v>
      </c>
      <c r="C645" s="128">
        <f>Simulações!M645</f>
        <v>100</v>
      </c>
      <c r="D645" s="117" t="str">
        <f>Simulações!I645</f>
        <v>C5</v>
      </c>
      <c r="E645" s="117" t="str">
        <f>Simulações!CJ645</f>
        <v>SX LIGHTING</v>
      </c>
      <c r="F645" s="117" t="str">
        <f>Simulações!CK645</f>
        <v>SX-INEVO030HF</v>
      </c>
      <c r="G645" s="117">
        <f>Simulações!CP645</f>
        <v>31</v>
      </c>
      <c r="H645" s="117" t="str">
        <f>Simulações!CV645</f>
        <v>Curto II</v>
      </c>
      <c r="I645" s="117" t="str">
        <f>IF(Simulações!CW645="","",Simulações!CW645)</f>
        <v/>
      </c>
      <c r="J645" s="117" t="str">
        <f>IF(Simulações!CZ645="","",Simulações!CZ645)</f>
        <v/>
      </c>
      <c r="K645" s="120">
        <f>Simulações!AN645</f>
        <v>2</v>
      </c>
      <c r="L645" s="120">
        <f>Simulações!AU645</f>
        <v>0</v>
      </c>
      <c r="M645" s="117" t="str">
        <f>IF(Simulações!DA645="","",Simulações!DA645)</f>
        <v/>
      </c>
      <c r="N645" s="117" t="str">
        <f>IF(Simulações!DB645="","",Simulações!DB645)</f>
        <v/>
      </c>
      <c r="O645" s="117">
        <v>1</v>
      </c>
    </row>
    <row r="646" spans="1:15" ht="15.75" hidden="1" customHeight="1" x14ac:dyDescent="0.3">
      <c r="A646" s="127" t="str">
        <f>Simulações!F646</f>
        <v>Rua Piaui, 309</v>
      </c>
      <c r="B646" s="117" t="str">
        <f>Simulações!DL646</f>
        <v>Sim</v>
      </c>
      <c r="C646" s="128">
        <f>Simulações!M646</f>
        <v>100</v>
      </c>
      <c r="D646" s="117" t="str">
        <f>Simulações!I646</f>
        <v>C5</v>
      </c>
      <c r="E646" s="117" t="str">
        <f>Simulações!CJ646</f>
        <v>TECNOWATT</v>
      </c>
      <c r="F646" s="117" t="str">
        <f>Simulações!CK646</f>
        <v xml:space="preserve">SIGSAGPTLRRSSNDL_30W_38IBBRS
</v>
      </c>
      <c r="G646" s="117">
        <f>Simulações!CP646</f>
        <v>30</v>
      </c>
      <c r="H646" s="117" t="str">
        <f>Simulações!CV646</f>
        <v>Curto II</v>
      </c>
      <c r="I646" s="117" t="str">
        <f>IF(Simulações!CW646="","",Simulações!CW646)</f>
        <v/>
      </c>
      <c r="J646" s="117" t="str">
        <f>IF(Simulações!CZ646="","",Simulações!CZ646)</f>
        <v/>
      </c>
      <c r="K646" s="120">
        <f>Simulações!AN646</f>
        <v>2</v>
      </c>
      <c r="L646" s="120">
        <f>Simulações!AU646</f>
        <v>0</v>
      </c>
      <c r="M646" s="117" t="str">
        <f>IF(Simulações!DA646="","",Simulações!DA646)</f>
        <v/>
      </c>
      <c r="N646" s="117" t="str">
        <f>IF(Simulações!DB646="","",Simulações!DB646)</f>
        <v/>
      </c>
      <c r="O646" s="117">
        <v>1</v>
      </c>
    </row>
    <row r="647" spans="1:15" ht="15.75" hidden="1" customHeight="1" x14ac:dyDescent="0.3">
      <c r="A647" s="127" t="str">
        <f>Simulações!F647</f>
        <v>Rua Adelino Souza de Aguiar, 39</v>
      </c>
      <c r="B647" s="117" t="str">
        <f>Simulações!DL647</f>
        <v>Sim</v>
      </c>
      <c r="C647" s="128">
        <f>Simulações!M647</f>
        <v>50</v>
      </c>
      <c r="D647" s="117" t="str">
        <f>Simulações!I647</f>
        <v>C4</v>
      </c>
      <c r="E647" s="117" t="str">
        <f>Simulações!CJ647</f>
        <v>LEDSTAR</v>
      </c>
      <c r="F647" s="117" t="str">
        <f>Simulações!CK647</f>
        <v xml:space="preserve"> SL VT 9.1 44W</v>
      </c>
      <c r="G647" s="117">
        <f>Simulações!CP647</f>
        <v>44</v>
      </c>
      <c r="H647" s="117" t="str">
        <f>Simulações!CV647</f>
        <v>Longo I</v>
      </c>
      <c r="I647" s="117" t="str">
        <f>IF(Simulações!CW647="","",Simulações!CW647)</f>
        <v/>
      </c>
      <c r="J647" s="117" t="str">
        <f>IF(Simulações!CZ647="","",Simulações!CZ647)</f>
        <v/>
      </c>
      <c r="K647" s="120">
        <f>Simulações!AN647</f>
        <v>2</v>
      </c>
      <c r="L647" s="120">
        <f>Simulações!AU647</f>
        <v>0</v>
      </c>
      <c r="M647" s="117" t="str">
        <f>IF(Simulações!DA647="","",Simulações!DA647)</f>
        <v/>
      </c>
      <c r="N647" s="117" t="str">
        <f>IF(Simulações!DB647="","",Simulações!DB647)</f>
        <v/>
      </c>
      <c r="O647" s="117">
        <v>1</v>
      </c>
    </row>
    <row r="648" spans="1:15" ht="15.75" hidden="1" customHeight="1" x14ac:dyDescent="0.3">
      <c r="A648" s="127" t="str">
        <f>Simulações!F648</f>
        <v>Rua Adelino Souza de Aguiar, 39</v>
      </c>
      <c r="B648" s="117" t="str">
        <f>Simulações!DL648</f>
        <v>Sim</v>
      </c>
      <c r="C648" s="128">
        <f>Simulações!M648</f>
        <v>50</v>
      </c>
      <c r="D648" s="117" t="str">
        <f>Simulações!I648</f>
        <v>C4</v>
      </c>
      <c r="E648" s="117" t="str">
        <f>Simulações!CJ648</f>
        <v>SX LIGHTING</v>
      </c>
      <c r="F648" s="117" t="str">
        <f>Simulações!CK648</f>
        <v>SX-INEVO040HF</v>
      </c>
      <c r="G648" s="117">
        <f>Simulações!CP648</f>
        <v>39</v>
      </c>
      <c r="H648" s="117" t="str">
        <f>Simulações!CV648</f>
        <v>Longo I</v>
      </c>
      <c r="I648" s="117" t="str">
        <f>IF(Simulações!CW648="","",Simulações!CW648)</f>
        <v/>
      </c>
      <c r="J648" s="117" t="str">
        <f>IF(Simulações!CZ648="","",Simulações!CZ648)</f>
        <v/>
      </c>
      <c r="K648" s="120">
        <f>Simulações!AN648</f>
        <v>2</v>
      </c>
      <c r="L648" s="120">
        <f>Simulações!AU648</f>
        <v>0</v>
      </c>
      <c r="M648" s="117" t="str">
        <f>IF(Simulações!DA648="","",Simulações!DA648)</f>
        <v/>
      </c>
      <c r="N648" s="117" t="str">
        <f>IF(Simulações!DB648="","",Simulações!DB648)</f>
        <v/>
      </c>
      <c r="O648" s="117">
        <v>1</v>
      </c>
    </row>
    <row r="649" spans="1:15" ht="15.75" hidden="1" customHeight="1" x14ac:dyDescent="0.3">
      <c r="A649" s="127" t="str">
        <f>Simulações!F649</f>
        <v>Rua Adelino Souza de Aguiar, 39</v>
      </c>
      <c r="B649" s="117" t="str">
        <f>Simulações!DL649</f>
        <v>Sim</v>
      </c>
      <c r="C649" s="128">
        <f>Simulações!M649</f>
        <v>50</v>
      </c>
      <c r="D649" s="117" t="str">
        <f>Simulações!I649</f>
        <v>C4</v>
      </c>
      <c r="E649" s="117" t="str">
        <f>Simulações!CJ649</f>
        <v>TECNOWATT</v>
      </c>
      <c r="F649" s="117" t="str">
        <f>Simulações!CK649</f>
        <v xml:space="preserve">SIGSAGPTLRRSSNDL_40W_50IBBRS
</v>
      </c>
      <c r="G649" s="117">
        <f>Simulações!CP649</f>
        <v>40</v>
      </c>
      <c r="H649" s="117" t="str">
        <f>Simulações!CV649</f>
        <v>Longo I</v>
      </c>
      <c r="I649" s="117" t="str">
        <f>IF(Simulações!CW649="","",Simulações!CW649)</f>
        <v/>
      </c>
      <c r="J649" s="117" t="str">
        <f>IF(Simulações!CZ649="","",Simulações!CZ649)</f>
        <v/>
      </c>
      <c r="K649" s="120">
        <f>Simulações!AN649</f>
        <v>2</v>
      </c>
      <c r="L649" s="120">
        <f>Simulações!AU649</f>
        <v>0</v>
      </c>
      <c r="M649" s="117" t="str">
        <f>IF(Simulações!DA649="","",Simulações!DA649)</f>
        <v/>
      </c>
      <c r="N649" s="117" t="str">
        <f>IF(Simulações!DB649="","",Simulações!DB649)</f>
        <v/>
      </c>
      <c r="O649" s="117">
        <v>1</v>
      </c>
    </row>
    <row r="650" spans="1:15" ht="15.75" hidden="1" customHeight="1" x14ac:dyDescent="0.3">
      <c r="A650" s="127" t="str">
        <f>Simulações!F650</f>
        <v>Rua Dez, 54</v>
      </c>
      <c r="B650" s="117" t="str">
        <f>Simulações!DL650</f>
        <v>Sim</v>
      </c>
      <c r="C650" s="128">
        <f>Simulações!M650</f>
        <v>70</v>
      </c>
      <c r="D650" s="117" t="str">
        <f>Simulações!I650</f>
        <v>C4</v>
      </c>
      <c r="E650" s="117" t="str">
        <f>Simulações!CJ650</f>
        <v>LEDSTAR</v>
      </c>
      <c r="F650" s="117" t="str">
        <f>Simulações!CK650</f>
        <v xml:space="preserve"> SL VT 9.1 28W</v>
      </c>
      <c r="G650" s="117">
        <f>Simulações!CP650</f>
        <v>28</v>
      </c>
      <c r="H650" s="117" t="str">
        <f>Simulações!CV650</f>
        <v>Curto I</v>
      </c>
      <c r="I650" s="117" t="str">
        <f>IF(Simulações!CW650="","",Simulações!CW650)</f>
        <v/>
      </c>
      <c r="J650" s="117" t="str">
        <f>IF(Simulações!CZ650="","",Simulações!CZ650)</f>
        <v/>
      </c>
      <c r="K650" s="120">
        <f>Simulações!AN650</f>
        <v>2</v>
      </c>
      <c r="L650" s="120">
        <f>Simulações!AU650</f>
        <v>0</v>
      </c>
      <c r="M650" s="117" t="str">
        <f>IF(Simulações!DA650="","",Simulações!DA650)</f>
        <v/>
      </c>
      <c r="N650" s="117" t="str">
        <f>IF(Simulações!DB650="","",Simulações!DB650)</f>
        <v/>
      </c>
      <c r="O650" s="117">
        <v>1</v>
      </c>
    </row>
    <row r="651" spans="1:15" ht="15.75" hidden="1" customHeight="1" x14ac:dyDescent="0.3">
      <c r="A651" s="127" t="str">
        <f>Simulações!F651</f>
        <v>Rua Dez, 54</v>
      </c>
      <c r="B651" s="117" t="str">
        <f>Simulações!DL651</f>
        <v>Sim</v>
      </c>
      <c r="C651" s="128">
        <f>Simulações!M651</f>
        <v>70</v>
      </c>
      <c r="D651" s="117" t="str">
        <f>Simulações!I651</f>
        <v>C4</v>
      </c>
      <c r="E651" s="117" t="str">
        <f>Simulações!CJ651</f>
        <v>SX LIGHTING</v>
      </c>
      <c r="F651" s="117" t="str">
        <f>Simulações!CK651</f>
        <v>SX-INEVO030HF</v>
      </c>
      <c r="G651" s="117">
        <f>Simulações!CP651</f>
        <v>31</v>
      </c>
      <c r="H651" s="117" t="str">
        <f>Simulações!CV651</f>
        <v>Curto I</v>
      </c>
      <c r="I651" s="117" t="str">
        <f>IF(Simulações!CW651="","",Simulações!CW651)</f>
        <v/>
      </c>
      <c r="J651" s="117" t="str">
        <f>IF(Simulações!CZ651="","",Simulações!CZ651)</f>
        <v/>
      </c>
      <c r="K651" s="120">
        <f>Simulações!AN651</f>
        <v>2</v>
      </c>
      <c r="L651" s="120">
        <f>Simulações!AU651</f>
        <v>0</v>
      </c>
      <c r="M651" s="117" t="str">
        <f>IF(Simulações!DA651="","",Simulações!DA651)</f>
        <v/>
      </c>
      <c r="N651" s="117" t="str">
        <f>IF(Simulações!DB651="","",Simulações!DB651)</f>
        <v/>
      </c>
      <c r="O651" s="117">
        <v>1</v>
      </c>
    </row>
    <row r="652" spans="1:15" ht="15.75" hidden="1" customHeight="1" x14ac:dyDescent="0.3">
      <c r="A652" s="127" t="str">
        <f>Simulações!F652</f>
        <v>Rua Dez, 54</v>
      </c>
      <c r="B652" s="117" t="str">
        <f>Simulações!DL652</f>
        <v>Sim</v>
      </c>
      <c r="C652" s="128">
        <f>Simulações!M652</f>
        <v>70</v>
      </c>
      <c r="D652" s="117" t="str">
        <f>Simulações!I652</f>
        <v>C4</v>
      </c>
      <c r="E652" s="117" t="str">
        <f>Simulações!CJ652</f>
        <v>TECNOWATT</v>
      </c>
      <c r="F652" s="117" t="str">
        <f>Simulações!CK652</f>
        <v xml:space="preserve">SIGSAGPTLRRSSNDL_30W_38IBBRS
</v>
      </c>
      <c r="G652" s="117">
        <f>Simulações!CP652</f>
        <v>30</v>
      </c>
      <c r="H652" s="117" t="str">
        <f>Simulações!CV652</f>
        <v>Curto I</v>
      </c>
      <c r="I652" s="117" t="str">
        <f>IF(Simulações!CW652="","",Simulações!CW652)</f>
        <v/>
      </c>
      <c r="J652" s="117" t="str">
        <f>IF(Simulações!CZ652="","",Simulações!CZ652)</f>
        <v/>
      </c>
      <c r="K652" s="120">
        <f>Simulações!AN652</f>
        <v>2</v>
      </c>
      <c r="L652" s="120">
        <f>Simulações!AU652</f>
        <v>0</v>
      </c>
      <c r="M652" s="117" t="str">
        <f>IF(Simulações!DA652="","",Simulações!DA652)</f>
        <v/>
      </c>
      <c r="N652" s="117" t="str">
        <f>IF(Simulações!DB652="","",Simulações!DB652)</f>
        <v/>
      </c>
      <c r="O652" s="117">
        <v>1</v>
      </c>
    </row>
    <row r="653" spans="1:15" ht="15.75" hidden="1" customHeight="1" x14ac:dyDescent="0.3">
      <c r="A653" s="127" t="str">
        <f>Simulações!F653</f>
        <v>Rua Santa Clara, 738</v>
      </c>
      <c r="B653" s="117" t="str">
        <f>Simulações!DL653</f>
        <v>Sim</v>
      </c>
      <c r="C653" s="128">
        <f>Simulações!M653</f>
        <v>150</v>
      </c>
      <c r="D653" s="117" t="str">
        <f>Simulações!I653</f>
        <v>C4</v>
      </c>
      <c r="E653" s="117" t="str">
        <f>Simulações!CJ653</f>
        <v>LEDSTAR</v>
      </c>
      <c r="F653" s="117" t="str">
        <f>Simulações!CK653</f>
        <v xml:space="preserve"> SL VT 9.1 44W</v>
      </c>
      <c r="G653" s="117">
        <f>Simulações!CP653</f>
        <v>44</v>
      </c>
      <c r="H653" s="117" t="str">
        <f>Simulações!CV653</f>
        <v>Curto II</v>
      </c>
      <c r="I653" s="117" t="str">
        <f>IF(Simulações!CW653="","",Simulações!CW653)</f>
        <v/>
      </c>
      <c r="J653" s="117" t="str">
        <f>IF(Simulações!CZ653="","",Simulações!CZ653)</f>
        <v/>
      </c>
      <c r="K653" s="120">
        <f>Simulações!AN653</f>
        <v>2</v>
      </c>
      <c r="L653" s="120">
        <f>Simulações!AU653</f>
        <v>0</v>
      </c>
      <c r="M653" s="117" t="str">
        <f>IF(Simulações!DA653="","",Simulações!DA653)</f>
        <v/>
      </c>
      <c r="N653" s="117" t="str">
        <f>IF(Simulações!DB653="","",Simulações!DB653)</f>
        <v/>
      </c>
      <c r="O653" s="117">
        <v>1</v>
      </c>
    </row>
    <row r="654" spans="1:15" ht="15.75" hidden="1" customHeight="1" x14ac:dyDescent="0.3">
      <c r="A654" s="127" t="str">
        <f>Simulações!F654</f>
        <v>Rua Santa Clara, 738</v>
      </c>
      <c r="B654" s="117" t="str">
        <f>Simulações!DL654</f>
        <v>Sim</v>
      </c>
      <c r="C654" s="128">
        <f>Simulações!M654</f>
        <v>150</v>
      </c>
      <c r="D654" s="117" t="str">
        <f>Simulações!I654</f>
        <v>C4</v>
      </c>
      <c r="E654" s="117" t="str">
        <f>Simulações!CJ654</f>
        <v>SX LIGHTING</v>
      </c>
      <c r="F654" s="117" t="str">
        <f>Simulações!CK654</f>
        <v>SX-INEVO040HF</v>
      </c>
      <c r="G654" s="117">
        <f>Simulações!CP654</f>
        <v>39</v>
      </c>
      <c r="H654" s="117" t="str">
        <f>Simulações!CV654</f>
        <v>Curto II</v>
      </c>
      <c r="I654" s="117" t="str">
        <f>IF(Simulações!CW654="","",Simulações!CW654)</f>
        <v/>
      </c>
      <c r="J654" s="117" t="str">
        <f>IF(Simulações!CZ654="","",Simulações!CZ654)</f>
        <v/>
      </c>
      <c r="K654" s="120">
        <f>Simulações!AN654</f>
        <v>2</v>
      </c>
      <c r="L654" s="120">
        <f>Simulações!AU654</f>
        <v>0</v>
      </c>
      <c r="M654" s="117" t="str">
        <f>IF(Simulações!DA654="","",Simulações!DA654)</f>
        <v/>
      </c>
      <c r="N654" s="117" t="str">
        <f>IF(Simulações!DB654="","",Simulações!DB654)</f>
        <v/>
      </c>
      <c r="O654" s="117">
        <v>1</v>
      </c>
    </row>
    <row r="655" spans="1:15" ht="15.75" hidden="1" customHeight="1" x14ac:dyDescent="0.3">
      <c r="A655" s="127" t="str">
        <f>Simulações!F655</f>
        <v>Rua Santa Clara, 738</v>
      </c>
      <c r="B655" s="117" t="str">
        <f>Simulações!DL655</f>
        <v>Sim</v>
      </c>
      <c r="C655" s="128">
        <f>Simulações!M655</f>
        <v>150</v>
      </c>
      <c r="D655" s="117" t="str">
        <f>Simulações!I655</f>
        <v>C4</v>
      </c>
      <c r="E655" s="117" t="str">
        <f>Simulações!CJ655</f>
        <v>TECNOWATT</v>
      </c>
      <c r="F655" s="117" t="str">
        <f>Simulações!CK655</f>
        <v xml:space="preserve">SIGSAGPTLRRSSNDL_40W_50IBBRS
</v>
      </c>
      <c r="G655" s="117">
        <f>Simulações!CP655</f>
        <v>40</v>
      </c>
      <c r="H655" s="117" t="str">
        <f>Simulações!CV655</f>
        <v>Curto II</v>
      </c>
      <c r="I655" s="117" t="str">
        <f>IF(Simulações!CW655="","",Simulações!CW655)</f>
        <v>Curto II</v>
      </c>
      <c r="J655" s="117" t="str">
        <f>IF(Simulações!CZ655="","",Simulações!CZ655)</f>
        <v/>
      </c>
      <c r="K655" s="120">
        <f>Simulações!AN655</f>
        <v>2</v>
      </c>
      <c r="L655" s="120">
        <f>Simulações!AU655</f>
        <v>0</v>
      </c>
      <c r="M655" s="117" t="str">
        <f>IF(Simulações!DA655="","",Simulações!DA655)</f>
        <v/>
      </c>
      <c r="N655" s="117" t="str">
        <f>IF(Simulações!DB655="","",Simulações!DB655)</f>
        <v/>
      </c>
      <c r="O655" s="117">
        <v>1</v>
      </c>
    </row>
    <row r="656" spans="1:15" ht="15.75" hidden="1" customHeight="1" x14ac:dyDescent="0.3">
      <c r="A656" s="127" t="str">
        <f>Simulações!F656</f>
        <v>Rua Sargento Geraldo, 172</v>
      </c>
      <c r="B656" s="117" t="str">
        <f>Simulações!DL656</f>
        <v>Sim</v>
      </c>
      <c r="C656" s="128">
        <f>Simulações!M656</f>
        <v>100</v>
      </c>
      <c r="D656" s="117" t="str">
        <f>Simulações!I656</f>
        <v>C4</v>
      </c>
      <c r="E656" s="117" t="str">
        <f>Simulações!CJ656</f>
        <v>LEDSTAR</v>
      </c>
      <c r="F656" s="117" t="str">
        <f>Simulações!CK656</f>
        <v xml:space="preserve"> SL VT 9.1 35W</v>
      </c>
      <c r="G656" s="117">
        <f>Simulações!CP656</f>
        <v>35</v>
      </c>
      <c r="H656" s="117" t="str">
        <f>Simulações!CV656</f>
        <v>Curto II</v>
      </c>
      <c r="I656" s="117" t="str">
        <f>IF(Simulações!CW656="","",Simulações!CW656)</f>
        <v/>
      </c>
      <c r="J656" s="117" t="str">
        <f>IF(Simulações!CZ656="","",Simulações!CZ656)</f>
        <v/>
      </c>
      <c r="K656" s="120">
        <f>Simulações!AN656</f>
        <v>2</v>
      </c>
      <c r="L656" s="120">
        <f>Simulações!AU656</f>
        <v>0</v>
      </c>
      <c r="M656" s="117" t="str">
        <f>IF(Simulações!DA656="","",Simulações!DA656)</f>
        <v/>
      </c>
      <c r="N656" s="117" t="str">
        <f>IF(Simulações!DB656="","",Simulações!DB656)</f>
        <v/>
      </c>
      <c r="O656" s="117">
        <v>1</v>
      </c>
    </row>
    <row r="657" spans="1:15" ht="15.75" hidden="1" customHeight="1" x14ac:dyDescent="0.3">
      <c r="A657" s="127" t="str">
        <f>Simulações!F657</f>
        <v>Rua Sargento Geraldo, 172</v>
      </c>
      <c r="B657" s="117" t="str">
        <f>Simulações!DL657</f>
        <v>Sim</v>
      </c>
      <c r="C657" s="128">
        <f>Simulações!M657</f>
        <v>100</v>
      </c>
      <c r="D657" s="117" t="str">
        <f>Simulações!I657</f>
        <v>C4</v>
      </c>
      <c r="E657" s="117" t="str">
        <f>Simulações!CJ657</f>
        <v>SX LIGHTING</v>
      </c>
      <c r="F657" s="117" t="str">
        <f>Simulações!CK657</f>
        <v>SX-INEVO040HF</v>
      </c>
      <c r="G657" s="117">
        <f>Simulações!CP657</f>
        <v>39</v>
      </c>
      <c r="H657" s="117" t="str">
        <f>Simulações!CV657</f>
        <v>Curto II</v>
      </c>
      <c r="I657" s="117" t="str">
        <f>IF(Simulações!CW657="","",Simulações!CW657)</f>
        <v/>
      </c>
      <c r="J657" s="117" t="str">
        <f>IF(Simulações!CZ657="","",Simulações!CZ657)</f>
        <v/>
      </c>
      <c r="K657" s="120">
        <f>Simulações!AN657</f>
        <v>2</v>
      </c>
      <c r="L657" s="120">
        <f>Simulações!AU657</f>
        <v>0</v>
      </c>
      <c r="M657" s="117" t="str">
        <f>IF(Simulações!DA657="","",Simulações!DA657)</f>
        <v/>
      </c>
      <c r="N657" s="117" t="str">
        <f>IF(Simulações!DB657="","",Simulações!DB657)</f>
        <v/>
      </c>
      <c r="O657" s="117">
        <v>1</v>
      </c>
    </row>
    <row r="658" spans="1:15" ht="15.75" hidden="1" customHeight="1" x14ac:dyDescent="0.3">
      <c r="A658" s="127" t="str">
        <f>Simulações!F658</f>
        <v>Rua Sargento Geraldo, 172</v>
      </c>
      <c r="B658" s="117" t="str">
        <f>Simulações!DL658</f>
        <v>Sim</v>
      </c>
      <c r="C658" s="128">
        <f>Simulações!M658</f>
        <v>100</v>
      </c>
      <c r="D658" s="117" t="str">
        <f>Simulações!I658</f>
        <v>C4</v>
      </c>
      <c r="E658" s="117" t="str">
        <f>Simulações!CJ658</f>
        <v>TECNOWATT</v>
      </c>
      <c r="F658" s="117" t="str">
        <f>Simulações!CK658</f>
        <v xml:space="preserve">SIGSAGPTLRRSSNDL_40W_50IBBRS
</v>
      </c>
      <c r="G658" s="117">
        <f>Simulações!CP658</f>
        <v>40</v>
      </c>
      <c r="H658" s="117" t="str">
        <f>Simulações!CV658</f>
        <v>Curto II</v>
      </c>
      <c r="I658" s="117" t="str">
        <f>IF(Simulações!CW658="","",Simulações!CW658)</f>
        <v/>
      </c>
      <c r="J658" s="117" t="str">
        <f>IF(Simulações!CZ658="","",Simulações!CZ658)</f>
        <v/>
      </c>
      <c r="K658" s="120">
        <f>Simulações!AN658</f>
        <v>2</v>
      </c>
      <c r="L658" s="120">
        <f>Simulações!AU658</f>
        <v>0</v>
      </c>
      <c r="M658" s="117" t="str">
        <f>IF(Simulações!DA658="","",Simulações!DA658)</f>
        <v/>
      </c>
      <c r="N658" s="117" t="str">
        <f>IF(Simulações!DB658="","",Simulações!DB658)</f>
        <v/>
      </c>
      <c r="O658" s="117">
        <v>1</v>
      </c>
    </row>
    <row r="659" spans="1:15" ht="15.75" hidden="1" customHeight="1" x14ac:dyDescent="0.3">
      <c r="A659" s="127" t="str">
        <f>Simulações!F659</f>
        <v>Rua Um, 80</v>
      </c>
      <c r="B659" s="117" t="str">
        <f>Simulações!DL659</f>
        <v>Sim</v>
      </c>
      <c r="C659" s="128">
        <f>Simulações!M659</f>
        <v>100</v>
      </c>
      <c r="D659" s="117" t="str">
        <f>Simulações!I659</f>
        <v>C4</v>
      </c>
      <c r="E659" s="117" t="str">
        <f>Simulações!CJ659</f>
        <v>LEDSTAR</v>
      </c>
      <c r="F659" s="117" t="str">
        <f>Simulações!CK659</f>
        <v xml:space="preserve"> SL VT 9.1 44W</v>
      </c>
      <c r="G659" s="117">
        <f>Simulações!CP659</f>
        <v>44</v>
      </c>
      <c r="H659" s="117" t="str">
        <f>Simulações!CV659</f>
        <v>Curto I</v>
      </c>
      <c r="I659" s="117" t="str">
        <f>IF(Simulações!CW659="","",Simulações!CW659)</f>
        <v/>
      </c>
      <c r="J659" s="117" t="str">
        <f>IF(Simulações!CZ659="","",Simulações!CZ659)</f>
        <v/>
      </c>
      <c r="K659" s="120">
        <f>Simulações!AN659</f>
        <v>2</v>
      </c>
      <c r="L659" s="120">
        <f>Simulações!AU659</f>
        <v>0</v>
      </c>
      <c r="M659" s="117" t="str">
        <f>IF(Simulações!DA659="","",Simulações!DA659)</f>
        <v/>
      </c>
      <c r="N659" s="117" t="str">
        <f>IF(Simulações!DB659="","",Simulações!DB659)</f>
        <v/>
      </c>
      <c r="O659" s="117">
        <v>1</v>
      </c>
    </row>
    <row r="660" spans="1:15" ht="15.75" hidden="1" customHeight="1" x14ac:dyDescent="0.3">
      <c r="A660" s="127" t="str">
        <f>Simulações!F660</f>
        <v>Rua Um, 80</v>
      </c>
      <c r="B660" s="117" t="str">
        <f>Simulações!DL660</f>
        <v>Sim</v>
      </c>
      <c r="C660" s="128">
        <f>Simulações!M660</f>
        <v>100</v>
      </c>
      <c r="D660" s="117" t="str">
        <f>Simulações!I660</f>
        <v>C4</v>
      </c>
      <c r="E660" s="117" t="str">
        <f>Simulações!CJ660</f>
        <v>SX LIGHTING</v>
      </c>
      <c r="F660" s="117" t="str">
        <f>Simulações!CK660</f>
        <v>SX-INEVO040HF</v>
      </c>
      <c r="G660" s="117">
        <f>Simulações!CP660</f>
        <v>39</v>
      </c>
      <c r="H660" s="117" t="str">
        <f>Simulações!CV660</f>
        <v>Curto I</v>
      </c>
      <c r="I660" s="117" t="str">
        <f>IF(Simulações!CW660="","",Simulações!CW660)</f>
        <v/>
      </c>
      <c r="J660" s="117" t="str">
        <f>IF(Simulações!CZ660="","",Simulações!CZ660)</f>
        <v/>
      </c>
      <c r="K660" s="120">
        <f>Simulações!AN660</f>
        <v>2</v>
      </c>
      <c r="L660" s="120">
        <f>Simulações!AU660</f>
        <v>0</v>
      </c>
      <c r="M660" s="117" t="str">
        <f>IF(Simulações!DA660="","",Simulações!DA660)</f>
        <v/>
      </c>
      <c r="N660" s="117" t="str">
        <f>IF(Simulações!DB660="","",Simulações!DB660)</f>
        <v/>
      </c>
      <c r="O660" s="117">
        <v>1</v>
      </c>
    </row>
    <row r="661" spans="1:15" ht="15.75" hidden="1" customHeight="1" x14ac:dyDescent="0.3">
      <c r="A661" s="127" t="str">
        <f>Simulações!F661</f>
        <v>Rua Um, 80</v>
      </c>
      <c r="B661" s="117" t="str">
        <f>Simulações!DL661</f>
        <v>Sim</v>
      </c>
      <c r="C661" s="128">
        <f>Simulações!M661</f>
        <v>100</v>
      </c>
      <c r="D661" s="117" t="str">
        <f>Simulações!I661</f>
        <v>C4</v>
      </c>
      <c r="E661" s="117" t="str">
        <f>Simulações!CJ661</f>
        <v>TECNOWATT</v>
      </c>
      <c r="F661" s="117" t="str">
        <f>Simulações!CK661</f>
        <v xml:space="preserve">SIGSAGPTLRRSSNDL_40W_50IBBRS
</v>
      </c>
      <c r="G661" s="117">
        <f>Simulações!CP661</f>
        <v>40</v>
      </c>
      <c r="H661" s="117" t="str">
        <f>Simulações!CV661</f>
        <v>Curto I</v>
      </c>
      <c r="I661" s="117" t="str">
        <f>IF(Simulações!CW661="","",Simulações!CW661)</f>
        <v/>
      </c>
      <c r="J661" s="117" t="str">
        <f>IF(Simulações!CZ661="","",Simulações!CZ661)</f>
        <v/>
      </c>
      <c r="K661" s="120">
        <f>Simulações!AN661</f>
        <v>2</v>
      </c>
      <c r="L661" s="120">
        <f>Simulações!AU661</f>
        <v>0</v>
      </c>
      <c r="M661" s="117" t="str">
        <f>IF(Simulações!DA661="","",Simulações!DA661)</f>
        <v/>
      </c>
      <c r="N661" s="117" t="str">
        <f>IF(Simulações!DB661="","",Simulações!DB661)</f>
        <v/>
      </c>
      <c r="O661" s="117">
        <v>1</v>
      </c>
    </row>
    <row r="662" spans="1:15" ht="15.75" hidden="1" customHeight="1" x14ac:dyDescent="0.3">
      <c r="A662" s="127" t="str">
        <f>Simulações!F662</f>
        <v>Rua Castro Alves, 286</v>
      </c>
      <c r="B662" s="117" t="str">
        <f>Simulações!DL662</f>
        <v>Sim</v>
      </c>
      <c r="C662" s="128">
        <f>Simulações!M662</f>
        <v>100</v>
      </c>
      <c r="D662" s="117" t="str">
        <f>Simulações!I662</f>
        <v>C4</v>
      </c>
      <c r="E662" s="117" t="str">
        <f>Simulações!CJ662</f>
        <v>LEDSTAR</v>
      </c>
      <c r="F662" s="117" t="str">
        <f>Simulações!CK662</f>
        <v xml:space="preserve"> SL VT 9.1 65W</v>
      </c>
      <c r="G662" s="117">
        <f>Simulações!CP662</f>
        <v>65</v>
      </c>
      <c r="H662" s="117" t="str">
        <f>Simulações!CV662</f>
        <v>Curto II</v>
      </c>
      <c r="I662" s="117" t="str">
        <f>IF(Simulações!CW662="","",Simulações!CW662)</f>
        <v/>
      </c>
      <c r="J662" s="117" t="str">
        <f>IF(Simulações!CZ662="","",Simulações!CZ662)</f>
        <v/>
      </c>
      <c r="K662" s="120">
        <f>Simulações!AN662</f>
        <v>2</v>
      </c>
      <c r="L662" s="120">
        <f>Simulações!AU662</f>
        <v>0</v>
      </c>
      <c r="M662" s="117" t="str">
        <f>IF(Simulações!DA662="","",Simulações!DA662)</f>
        <v/>
      </c>
      <c r="N662" s="117" t="str">
        <f>IF(Simulações!DB662="","",Simulações!DB662)</f>
        <v/>
      </c>
      <c r="O662" s="117">
        <v>1</v>
      </c>
    </row>
    <row r="663" spans="1:15" ht="15.75" hidden="1" customHeight="1" x14ac:dyDescent="0.3">
      <c r="A663" s="127" t="str">
        <f>Simulações!F663</f>
        <v>Rua Castro Alves, 286</v>
      </c>
      <c r="B663" s="117" t="str">
        <f>Simulações!DL663</f>
        <v>Sim</v>
      </c>
      <c r="C663" s="128">
        <f>Simulações!M663</f>
        <v>100</v>
      </c>
      <c r="D663" s="117" t="str">
        <f>Simulações!I663</f>
        <v>C4</v>
      </c>
      <c r="E663" s="117" t="str">
        <f>Simulações!CJ663</f>
        <v>SX LIGHTING</v>
      </c>
      <c r="F663" s="117" t="str">
        <f>Simulações!CK663</f>
        <v>SX-INLPP070HF</v>
      </c>
      <c r="G663" s="117">
        <f>Simulações!CP663</f>
        <v>70</v>
      </c>
      <c r="H663" s="117" t="str">
        <f>Simulações!CV663</f>
        <v>Curto II</v>
      </c>
      <c r="I663" s="117" t="str">
        <f>IF(Simulações!CW663="","",Simulações!CW663)</f>
        <v/>
      </c>
      <c r="J663" s="117" t="str">
        <f>IF(Simulações!CZ663="","",Simulações!CZ663)</f>
        <v/>
      </c>
      <c r="K663" s="120">
        <f>Simulações!AN663</f>
        <v>2</v>
      </c>
      <c r="L663" s="120">
        <f>Simulações!AU663</f>
        <v>0</v>
      </c>
      <c r="M663" s="117" t="str">
        <f>IF(Simulações!DA663="","",Simulações!DA663)</f>
        <v/>
      </c>
      <c r="N663" s="117" t="str">
        <f>IF(Simulações!DB663="","",Simulações!DB663)</f>
        <v/>
      </c>
      <c r="O663" s="117">
        <v>1</v>
      </c>
    </row>
    <row r="664" spans="1:15" ht="15.75" hidden="1" customHeight="1" x14ac:dyDescent="0.3">
      <c r="A664" s="127" t="str">
        <f>Simulações!F664</f>
        <v>Rua Castro Alves, 286</v>
      </c>
      <c r="B664" s="117" t="str">
        <f>Simulações!DL664</f>
        <v>Sim</v>
      </c>
      <c r="C664" s="128">
        <f>Simulações!M664</f>
        <v>100</v>
      </c>
      <c r="D664" s="117" t="str">
        <f>Simulações!I664</f>
        <v>C4</v>
      </c>
      <c r="E664" s="117" t="str">
        <f>Simulações!CJ664</f>
        <v>TECNOWATT</v>
      </c>
      <c r="F664" s="117" t="str">
        <f>Simulações!CK664</f>
        <v xml:space="preserve">SIGSAGPTLRRSSNDL_30W_38IBBRS
</v>
      </c>
      <c r="G664" s="117">
        <f>Simulações!CP664</f>
        <v>30</v>
      </c>
      <c r="H664" s="117" t="str">
        <f>Simulações!CV664</f>
        <v>Curto II</v>
      </c>
      <c r="I664" s="117" t="str">
        <f>IF(Simulações!CW664="","",Simulações!CW664)</f>
        <v/>
      </c>
      <c r="J664" s="117" t="str">
        <f>IF(Simulações!CZ664="","",Simulações!CZ664)</f>
        <v>APEA</v>
      </c>
      <c r="K664" s="120">
        <f>Simulações!AN664</f>
        <v>2</v>
      </c>
      <c r="L664" s="120">
        <f>Simulações!AU664</f>
        <v>0</v>
      </c>
      <c r="M664" s="117">
        <f>IF(Simulações!DA664="","",Simulações!DA664)</f>
        <v>1</v>
      </c>
      <c r="N664" s="117" t="str">
        <f>IF(Simulações!DB664="","",Simulações!DB664)</f>
        <v/>
      </c>
      <c r="O664" s="117">
        <v>1</v>
      </c>
    </row>
    <row r="665" spans="1:15" ht="15.75" hidden="1" customHeight="1" x14ac:dyDescent="0.3">
      <c r="A665" s="127" t="str">
        <f>Simulações!F665</f>
        <v>Rua Eleodoro Franzen, 1335</v>
      </c>
      <c r="B665" s="117" t="str">
        <f>Simulações!DL665</f>
        <v>Sim</v>
      </c>
      <c r="C665" s="128">
        <f>Simulações!M665</f>
        <v>100</v>
      </c>
      <c r="D665" s="117" t="str">
        <f>Simulações!I665</f>
        <v>C3</v>
      </c>
      <c r="E665" s="117" t="str">
        <f>Simulações!CJ665</f>
        <v>LEDSTAR</v>
      </c>
      <c r="F665" s="117" t="str">
        <f>Simulações!CK665</f>
        <v xml:space="preserve"> SL VT 9.1 72W</v>
      </c>
      <c r="G665" s="117">
        <f>Simulações!CP665</f>
        <v>72</v>
      </c>
      <c r="H665" s="117" t="str">
        <f>Simulações!CV665</f>
        <v>Curto II</v>
      </c>
      <c r="I665" s="117" t="str">
        <f>IF(Simulações!CW665="","",Simulações!CW665)</f>
        <v/>
      </c>
      <c r="J665" s="117" t="str">
        <f>IF(Simulações!CZ665="","",Simulações!CZ665)</f>
        <v/>
      </c>
      <c r="K665" s="120">
        <f>Simulações!AN665</f>
        <v>2</v>
      </c>
      <c r="L665" s="120">
        <f>Simulações!AU665</f>
        <v>0</v>
      </c>
      <c r="M665" s="117" t="str">
        <f>IF(Simulações!DA665="","",Simulações!DA665)</f>
        <v/>
      </c>
      <c r="N665" s="117" t="str">
        <f>IF(Simulações!DB665="","",Simulações!DB665)</f>
        <v/>
      </c>
      <c r="O665" s="117">
        <v>1</v>
      </c>
    </row>
    <row r="666" spans="1:15" ht="15.75" hidden="1" customHeight="1" x14ac:dyDescent="0.3">
      <c r="A666" s="127" t="str">
        <f>Simulações!F666</f>
        <v>Rua Eleodoro Franzen, 1335</v>
      </c>
      <c r="B666" s="117" t="str">
        <f>Simulações!DL666</f>
        <v>Sim</v>
      </c>
      <c r="C666" s="128">
        <f>Simulações!M666</f>
        <v>100</v>
      </c>
      <c r="D666" s="117" t="str">
        <f>Simulações!I666</f>
        <v>C3</v>
      </c>
      <c r="E666" s="117" t="str">
        <f>Simulações!CJ666</f>
        <v>SX LIGHTING</v>
      </c>
      <c r="F666" s="117" t="str">
        <f>Simulações!CK666</f>
        <v>SX-INLPP070HF</v>
      </c>
      <c r="G666" s="117">
        <f>Simulações!CP666</f>
        <v>70</v>
      </c>
      <c r="H666" s="117" t="str">
        <f>Simulações!CV666</f>
        <v>Curto II</v>
      </c>
      <c r="I666" s="117" t="str">
        <f>IF(Simulações!CW666="","",Simulações!CW666)</f>
        <v/>
      </c>
      <c r="J666" s="117" t="str">
        <f>IF(Simulações!CZ666="","",Simulações!CZ666)</f>
        <v/>
      </c>
      <c r="K666" s="120">
        <f>Simulações!AN666</f>
        <v>2</v>
      </c>
      <c r="L666" s="120">
        <f>Simulações!AU666</f>
        <v>0</v>
      </c>
      <c r="M666" s="117" t="str">
        <f>IF(Simulações!DA666="","",Simulações!DA666)</f>
        <v/>
      </c>
      <c r="N666" s="117" t="str">
        <f>IF(Simulações!DB666="","",Simulações!DB666)</f>
        <v/>
      </c>
      <c r="O666" s="117">
        <v>1</v>
      </c>
    </row>
    <row r="667" spans="1:15" ht="15.75" hidden="1" customHeight="1" x14ac:dyDescent="0.3">
      <c r="A667" s="127" t="str">
        <f>Simulações!F667</f>
        <v>Rua Eleodoro Franzen, 1335</v>
      </c>
      <c r="B667" s="117" t="str">
        <f>Simulações!DL667</f>
        <v>Sim</v>
      </c>
      <c r="C667" s="128">
        <f>Simulações!M667</f>
        <v>100</v>
      </c>
      <c r="D667" s="117" t="str">
        <f>Simulações!I667</f>
        <v>C3</v>
      </c>
      <c r="E667" s="117" t="str">
        <f>Simulações!CJ667</f>
        <v>TECNOWATT</v>
      </c>
      <c r="F667" s="117" t="str">
        <f>Simulações!CK667</f>
        <v xml:space="preserve">SIGSAGPTLRRSSNDL_90W112IBBRS
</v>
      </c>
      <c r="G667" s="117">
        <f>Simulações!CP667</f>
        <v>90</v>
      </c>
      <c r="H667" s="117" t="str">
        <f>Simulações!CV667</f>
        <v>Curto II</v>
      </c>
      <c r="I667" s="117" t="str">
        <f>IF(Simulações!CW667="","",Simulações!CW667)</f>
        <v>Longo II</v>
      </c>
      <c r="J667" s="117" t="str">
        <f>IF(Simulações!CZ667="","",Simulações!CZ667)</f>
        <v/>
      </c>
      <c r="K667" s="120">
        <f>Simulações!AN667</f>
        <v>2</v>
      </c>
      <c r="L667" s="120">
        <f>Simulações!AU667</f>
        <v>0</v>
      </c>
      <c r="M667" s="117" t="str">
        <f>IF(Simulações!DA667="","",Simulações!DA667)</f>
        <v/>
      </c>
      <c r="N667" s="117" t="str">
        <f>IF(Simulações!DB667="","",Simulações!DB667)</f>
        <v/>
      </c>
      <c r="O667" s="117">
        <v>1</v>
      </c>
    </row>
    <row r="668" spans="1:15" ht="15.75" hidden="1" customHeight="1" x14ac:dyDescent="0.3">
      <c r="A668" s="127" t="str">
        <f>Simulações!F668</f>
        <v>Rua Um, 2</v>
      </c>
      <c r="B668" s="117" t="str">
        <f>Simulações!DL668</f>
        <v>Sim</v>
      </c>
      <c r="C668" s="128">
        <f>Simulações!M668</f>
        <v>250</v>
      </c>
      <c r="D668" s="117" t="str">
        <f>Simulações!I668</f>
        <v>C4</v>
      </c>
      <c r="E668" s="117" t="str">
        <f>Simulações!CJ668</f>
        <v>LEDSTAR</v>
      </c>
      <c r="F668" s="117" t="str">
        <f>Simulações!CK668</f>
        <v xml:space="preserve"> SL VT 9.1 28W</v>
      </c>
      <c r="G668" s="117">
        <f>Simulações!CP668</f>
        <v>28</v>
      </c>
      <c r="H668" s="117" t="str">
        <f>Simulações!CV668</f>
        <v>Curto II</v>
      </c>
      <c r="I668" s="117" t="str">
        <f>IF(Simulações!CW668="","",Simulações!CW668)</f>
        <v/>
      </c>
      <c r="J668" s="117" t="str">
        <f>IF(Simulações!CZ668="","",Simulações!CZ668)</f>
        <v/>
      </c>
      <c r="K668" s="120">
        <f>Simulações!AN668</f>
        <v>2</v>
      </c>
      <c r="L668" s="120">
        <f>Simulações!AU668</f>
        <v>0</v>
      </c>
      <c r="M668" s="117" t="str">
        <f>IF(Simulações!DA668="","",Simulações!DA668)</f>
        <v/>
      </c>
      <c r="N668" s="117" t="str">
        <f>IF(Simulações!DB668="","",Simulações!DB668)</f>
        <v/>
      </c>
      <c r="O668" s="117">
        <v>1</v>
      </c>
    </row>
    <row r="669" spans="1:15" ht="15.75" hidden="1" customHeight="1" x14ac:dyDescent="0.3">
      <c r="A669" s="127" t="str">
        <f>Simulações!F669</f>
        <v>Rua Um, 2</v>
      </c>
      <c r="B669" s="117" t="str">
        <f>Simulações!DL669</f>
        <v>Sim</v>
      </c>
      <c r="C669" s="128">
        <f>Simulações!M669</f>
        <v>250</v>
      </c>
      <c r="D669" s="117" t="str">
        <f>Simulações!I669</f>
        <v>C4</v>
      </c>
      <c r="E669" s="117" t="str">
        <f>Simulações!CJ669</f>
        <v>SX LIGHTING</v>
      </c>
      <c r="F669" s="117" t="str">
        <f>Simulações!CK669</f>
        <v>SX-INEVO030HF</v>
      </c>
      <c r="G669" s="117">
        <f>Simulações!CP669</f>
        <v>31</v>
      </c>
      <c r="H669" s="117" t="str">
        <f>Simulações!CV669</f>
        <v>Curto II</v>
      </c>
      <c r="I669" s="117" t="str">
        <f>IF(Simulações!CW669="","",Simulações!CW669)</f>
        <v/>
      </c>
      <c r="J669" s="117" t="str">
        <f>IF(Simulações!CZ669="","",Simulações!CZ669)</f>
        <v/>
      </c>
      <c r="K669" s="120">
        <f>Simulações!AN669</f>
        <v>2</v>
      </c>
      <c r="L669" s="120">
        <f>Simulações!AU669</f>
        <v>0</v>
      </c>
      <c r="M669" s="117" t="str">
        <f>IF(Simulações!DA669="","",Simulações!DA669)</f>
        <v/>
      </c>
      <c r="N669" s="117" t="str">
        <f>IF(Simulações!DB669="","",Simulações!DB669)</f>
        <v/>
      </c>
      <c r="O669" s="117">
        <v>1</v>
      </c>
    </row>
    <row r="670" spans="1:15" ht="15.75" hidden="1" customHeight="1" x14ac:dyDescent="0.3">
      <c r="A670" s="127" t="str">
        <f>Simulações!F670</f>
        <v>Rua Um, 2</v>
      </c>
      <c r="B670" s="117" t="str">
        <f>Simulações!DL670</f>
        <v>Sim</v>
      </c>
      <c r="C670" s="128">
        <f>Simulações!M670</f>
        <v>250</v>
      </c>
      <c r="D670" s="117" t="str">
        <f>Simulações!I670</f>
        <v>C4</v>
      </c>
      <c r="E670" s="117" t="str">
        <f>Simulações!CJ670</f>
        <v>TECNOWATT</v>
      </c>
      <c r="F670" s="117" t="str">
        <f>Simulações!CK670</f>
        <v xml:space="preserve">SIGSAGPTLRRSSNDL_30W_38IBBRS
</v>
      </c>
      <c r="G670" s="117">
        <f>Simulações!CP670</f>
        <v>30</v>
      </c>
      <c r="H670" s="117" t="str">
        <f>Simulações!CV670</f>
        <v>Curto II</v>
      </c>
      <c r="I670" s="117" t="str">
        <f>IF(Simulações!CW670="","",Simulações!CW670)</f>
        <v/>
      </c>
      <c r="J670" s="117" t="str">
        <f>IF(Simulações!CZ670="","",Simulações!CZ670)</f>
        <v/>
      </c>
      <c r="K670" s="120">
        <f>Simulações!AN670</f>
        <v>2</v>
      </c>
      <c r="L670" s="120">
        <f>Simulações!AU670</f>
        <v>0</v>
      </c>
      <c r="M670" s="117" t="str">
        <f>IF(Simulações!DA670="","",Simulações!DA670)</f>
        <v/>
      </c>
      <c r="N670" s="117" t="str">
        <f>IF(Simulações!DB670="","",Simulações!DB670)</f>
        <v/>
      </c>
      <c r="O670" s="117">
        <v>1</v>
      </c>
    </row>
    <row r="671" spans="1:15" ht="15.75" hidden="1" customHeight="1" x14ac:dyDescent="0.3">
      <c r="A671" s="127" t="str">
        <f>Simulações!F671</f>
        <v>Rua Dez de Novembro, 364</v>
      </c>
      <c r="B671" s="117" t="str">
        <f>Simulações!DL671</f>
        <v>Sim</v>
      </c>
      <c r="C671" s="128">
        <f>Simulações!M671</f>
        <v>100</v>
      </c>
      <c r="D671" s="117" t="str">
        <f>Simulações!I671</f>
        <v>C4</v>
      </c>
      <c r="E671" s="117" t="str">
        <f>Simulações!CJ671</f>
        <v>LEDSTAR</v>
      </c>
      <c r="F671" s="117" t="str">
        <f>Simulações!CK671</f>
        <v xml:space="preserve"> SL VT 9.1 44W</v>
      </c>
      <c r="G671" s="117">
        <f>Simulações!CP671</f>
        <v>44</v>
      </c>
      <c r="H671" s="117" t="str">
        <f>Simulações!CV671</f>
        <v>Curto II</v>
      </c>
      <c r="I671" s="117" t="str">
        <f>IF(Simulações!CW671="","",Simulações!CW671)</f>
        <v/>
      </c>
      <c r="J671" s="117" t="str">
        <f>IF(Simulações!CZ671="","",Simulações!CZ671)</f>
        <v/>
      </c>
      <c r="K671" s="120">
        <f>Simulações!AN671</f>
        <v>2</v>
      </c>
      <c r="L671" s="120">
        <f>Simulações!AU671</f>
        <v>0</v>
      </c>
      <c r="M671" s="117" t="str">
        <f>IF(Simulações!DA671="","",Simulações!DA671)</f>
        <v/>
      </c>
      <c r="N671" s="117" t="str">
        <f>IF(Simulações!DB671="","",Simulações!DB671)</f>
        <v/>
      </c>
      <c r="O671" s="117">
        <v>1</v>
      </c>
    </row>
    <row r="672" spans="1:15" ht="15.75" hidden="1" customHeight="1" x14ac:dyDescent="0.3">
      <c r="A672" s="127" t="str">
        <f>Simulações!F672</f>
        <v>Rua Dez de Novembro, 364</v>
      </c>
      <c r="B672" s="117" t="str">
        <f>Simulações!DL672</f>
        <v>Sim</v>
      </c>
      <c r="C672" s="128">
        <f>Simulações!M672</f>
        <v>100</v>
      </c>
      <c r="D672" s="117" t="str">
        <f>Simulações!I672</f>
        <v>C4</v>
      </c>
      <c r="E672" s="117" t="str">
        <f>Simulações!CJ672</f>
        <v>SX LIGHTING</v>
      </c>
      <c r="F672" s="117" t="str">
        <f>Simulações!CK672</f>
        <v>SX-INEVO040HF</v>
      </c>
      <c r="G672" s="117">
        <f>Simulações!CP672</f>
        <v>39</v>
      </c>
      <c r="H672" s="117" t="str">
        <f>Simulações!CV672</f>
        <v>Curto II</v>
      </c>
      <c r="I672" s="117" t="str">
        <f>IF(Simulações!CW672="","",Simulações!CW672)</f>
        <v>Curto I</v>
      </c>
      <c r="J672" s="117" t="str">
        <f>IF(Simulações!CZ672="","",Simulações!CZ672)</f>
        <v/>
      </c>
      <c r="K672" s="120">
        <f>Simulações!AN672</f>
        <v>2</v>
      </c>
      <c r="L672" s="120">
        <f>Simulações!AU672</f>
        <v>0</v>
      </c>
      <c r="M672" s="117" t="str">
        <f>IF(Simulações!DA672="","",Simulações!DA672)</f>
        <v/>
      </c>
      <c r="N672" s="117" t="str">
        <f>IF(Simulações!DB672="","",Simulações!DB672)</f>
        <v/>
      </c>
      <c r="O672" s="117">
        <v>1</v>
      </c>
    </row>
    <row r="673" spans="1:15" ht="15.75" hidden="1" customHeight="1" x14ac:dyDescent="0.3">
      <c r="A673" s="127" t="str">
        <f>Simulações!F673</f>
        <v>Rua Dez de Novembro, 364</v>
      </c>
      <c r="B673" s="117" t="str">
        <f>Simulações!DL673</f>
        <v>Sim</v>
      </c>
      <c r="C673" s="128">
        <f>Simulações!M673</f>
        <v>100</v>
      </c>
      <c r="D673" s="117" t="str">
        <f>Simulações!I673</f>
        <v>C4</v>
      </c>
      <c r="E673" s="117" t="str">
        <f>Simulações!CJ673</f>
        <v>TECNOWATT</v>
      </c>
      <c r="F673" s="117" t="str">
        <f>Simulações!CK673</f>
        <v xml:space="preserve">SIGSAGPTLRRSSNDL_40W_50IBBRS
</v>
      </c>
      <c r="G673" s="117">
        <f>Simulações!CP673</f>
        <v>40</v>
      </c>
      <c r="H673" s="117" t="str">
        <f>Simulações!CV673</f>
        <v>Curto II</v>
      </c>
      <c r="I673" s="117" t="str">
        <f>IF(Simulações!CW673="","",Simulações!CW673)</f>
        <v/>
      </c>
      <c r="J673" s="117" t="str">
        <f>IF(Simulações!CZ673="","",Simulações!CZ673)</f>
        <v/>
      </c>
      <c r="K673" s="120">
        <f>Simulações!AN673</f>
        <v>2</v>
      </c>
      <c r="L673" s="120">
        <f>Simulações!AU673</f>
        <v>0</v>
      </c>
      <c r="M673" s="117" t="str">
        <f>IF(Simulações!DA673="","",Simulações!DA673)</f>
        <v/>
      </c>
      <c r="N673" s="117" t="str">
        <f>IF(Simulações!DB673="","",Simulações!DB673)</f>
        <v/>
      </c>
      <c r="O673" s="117">
        <v>1</v>
      </c>
    </row>
    <row r="674" spans="1:15" ht="15.75" hidden="1" customHeight="1" x14ac:dyDescent="0.3">
      <c r="A674" s="127" t="str">
        <f>Simulações!F674</f>
        <v>Avenida Nordeste, 388</v>
      </c>
      <c r="B674" s="117" t="str">
        <f>Simulações!DL674</f>
        <v>Sim</v>
      </c>
      <c r="C674" s="128">
        <f>Simulações!M674</f>
        <v>50</v>
      </c>
      <c r="D674" s="117" t="str">
        <f>Simulações!I674</f>
        <v>C4</v>
      </c>
      <c r="E674" s="117" t="str">
        <f>Simulações!CJ674</f>
        <v>LEDSTAR</v>
      </c>
      <c r="F674" s="117" t="str">
        <f>Simulações!CK674</f>
        <v xml:space="preserve"> SL VT 9.1 35W</v>
      </c>
      <c r="G674" s="117">
        <f>Simulações!CP674</f>
        <v>35</v>
      </c>
      <c r="H674" s="117" t="str">
        <f>Simulações!CV674</f>
        <v>Curto II</v>
      </c>
      <c r="I674" s="117" t="str">
        <f>IF(Simulações!CW674="","",Simulações!CW674)</f>
        <v/>
      </c>
      <c r="J674" s="117" t="str">
        <f>IF(Simulações!CZ674="","",Simulações!CZ674)</f>
        <v/>
      </c>
      <c r="K674" s="120">
        <f>Simulações!AN674</f>
        <v>2</v>
      </c>
      <c r="L674" s="120">
        <f>Simulações!AU674</f>
        <v>0</v>
      </c>
      <c r="M674" s="117" t="str">
        <f>IF(Simulações!DA674="","",Simulações!DA674)</f>
        <v/>
      </c>
      <c r="N674" s="117" t="str">
        <f>IF(Simulações!DB674="","",Simulações!DB674)</f>
        <v/>
      </c>
      <c r="O674" s="117">
        <v>1</v>
      </c>
    </row>
    <row r="675" spans="1:15" ht="15.75" hidden="1" customHeight="1" x14ac:dyDescent="0.3">
      <c r="A675" s="127" t="str">
        <f>Simulações!F675</f>
        <v>Avenida Nordeste, 388</v>
      </c>
      <c r="B675" s="117" t="str">
        <f>Simulações!DL675</f>
        <v>Sim</v>
      </c>
      <c r="C675" s="128">
        <f>Simulações!M675</f>
        <v>50</v>
      </c>
      <c r="D675" s="117" t="str">
        <f>Simulações!I675</f>
        <v>C4</v>
      </c>
      <c r="E675" s="117" t="str">
        <f>Simulações!CJ675</f>
        <v>SX LIGHTING</v>
      </c>
      <c r="F675" s="117" t="str">
        <f>Simulações!CK675</f>
        <v>SX-INEVO030HF</v>
      </c>
      <c r="G675" s="117">
        <f>Simulações!CP675</f>
        <v>31</v>
      </c>
      <c r="H675" s="117" t="str">
        <f>Simulações!CV675</f>
        <v>Curto II</v>
      </c>
      <c r="I675" s="117" t="str">
        <f>IF(Simulações!CW675="","",Simulações!CW675)</f>
        <v/>
      </c>
      <c r="J675" s="117" t="str">
        <f>IF(Simulações!CZ675="","",Simulações!CZ675)</f>
        <v/>
      </c>
      <c r="K675" s="120">
        <f>Simulações!AN675</f>
        <v>2</v>
      </c>
      <c r="L675" s="120">
        <f>Simulações!AU675</f>
        <v>0</v>
      </c>
      <c r="M675" s="117" t="str">
        <f>IF(Simulações!DA675="","",Simulações!DA675)</f>
        <v/>
      </c>
      <c r="N675" s="117" t="str">
        <f>IF(Simulações!DB675="","",Simulações!DB675)</f>
        <v/>
      </c>
      <c r="O675" s="117">
        <v>1</v>
      </c>
    </row>
    <row r="676" spans="1:15" ht="15.75" hidden="1" customHeight="1" x14ac:dyDescent="0.3">
      <c r="A676" s="127" t="str">
        <f>Simulações!F676</f>
        <v>Avenida Nordeste, 388</v>
      </c>
      <c r="B676" s="117" t="str">
        <f>Simulações!DL676</f>
        <v>Sim</v>
      </c>
      <c r="C676" s="128">
        <f>Simulações!M676</f>
        <v>50</v>
      </c>
      <c r="D676" s="117" t="str">
        <f>Simulações!I676</f>
        <v>C4</v>
      </c>
      <c r="E676" s="117" t="str">
        <f>Simulações!CJ676</f>
        <v>TECNOWATT</v>
      </c>
      <c r="F676" s="117" t="str">
        <f>Simulações!CK676</f>
        <v xml:space="preserve">SIGSAGPTLRRSSNDL_30W_38IBBRS
</v>
      </c>
      <c r="G676" s="117">
        <f>Simulações!CP676</f>
        <v>30</v>
      </c>
      <c r="H676" s="117" t="str">
        <f>Simulações!CV676</f>
        <v>Curto II</v>
      </c>
      <c r="I676" s="117" t="str">
        <f>IF(Simulações!CW676="","",Simulações!CW676)</f>
        <v/>
      </c>
      <c r="J676" s="117" t="str">
        <f>IF(Simulações!CZ676="","",Simulações!CZ676)</f>
        <v/>
      </c>
      <c r="K676" s="120">
        <f>Simulações!AN676</f>
        <v>2</v>
      </c>
      <c r="L676" s="120">
        <f>Simulações!AU676</f>
        <v>0</v>
      </c>
      <c r="M676" s="117" t="str">
        <f>IF(Simulações!DA676="","",Simulações!DA676)</f>
        <v/>
      </c>
      <c r="N676" s="117" t="str">
        <f>IF(Simulações!DB676="","",Simulações!DB676)</f>
        <v/>
      </c>
      <c r="O676" s="117">
        <v>1</v>
      </c>
    </row>
    <row r="677" spans="1:15" ht="15.75" hidden="1" customHeight="1" x14ac:dyDescent="0.3">
      <c r="A677" s="127" t="str">
        <f>Simulações!F677</f>
        <v>Rua Mario Totta, 483</v>
      </c>
      <c r="B677" s="117" t="str">
        <f>Simulações!DL677</f>
        <v>Sim</v>
      </c>
      <c r="C677" s="128">
        <f>Simulações!M677</f>
        <v>50</v>
      </c>
      <c r="D677" s="117" t="str">
        <f>Simulações!I677</f>
        <v>C5</v>
      </c>
      <c r="E677" s="117" t="str">
        <f>Simulações!CJ677</f>
        <v>LEDSTAR</v>
      </c>
      <c r="F677" s="117" t="str">
        <f>Simulações!CK677</f>
        <v xml:space="preserve"> SL VT 9.1 17W</v>
      </c>
      <c r="G677" s="117">
        <f>Simulações!CP677</f>
        <v>17</v>
      </c>
      <c r="H677" s="117" t="str">
        <f>Simulações!CV677</f>
        <v>Longo I</v>
      </c>
      <c r="I677" s="117" t="str">
        <f>IF(Simulações!CW677="","",Simulações!CW677)</f>
        <v/>
      </c>
      <c r="J677" s="117" t="str">
        <f>IF(Simulações!CZ677="","",Simulações!CZ677)</f>
        <v/>
      </c>
      <c r="K677" s="120">
        <f>Simulações!AN677</f>
        <v>2</v>
      </c>
      <c r="L677" s="120">
        <f>Simulações!AU677</f>
        <v>0</v>
      </c>
      <c r="M677" s="117" t="str">
        <f>IF(Simulações!DA677="","",Simulações!DA677)</f>
        <v/>
      </c>
      <c r="N677" s="117" t="str">
        <f>IF(Simulações!DB677="","",Simulações!DB677)</f>
        <v/>
      </c>
      <c r="O677" s="117">
        <v>1</v>
      </c>
    </row>
    <row r="678" spans="1:15" ht="15.75" hidden="1" customHeight="1" x14ac:dyDescent="0.3">
      <c r="A678" s="127" t="str">
        <f>Simulações!F678</f>
        <v>Rua Mario Totta, 483</v>
      </c>
      <c r="B678" s="117" t="str">
        <f>Simulações!DL678</f>
        <v>Sim</v>
      </c>
      <c r="C678" s="128">
        <f>Simulações!M678</f>
        <v>50</v>
      </c>
      <c r="D678" s="117" t="str">
        <f>Simulações!I678</f>
        <v>C5</v>
      </c>
      <c r="E678" s="117" t="str">
        <f>Simulações!CJ678</f>
        <v>SX LIGHTING</v>
      </c>
      <c r="F678" s="117" t="str">
        <f>Simulações!CK678</f>
        <v>SX-INEVO020HF</v>
      </c>
      <c r="G678" s="117">
        <f>Simulações!CP678</f>
        <v>22.5</v>
      </c>
      <c r="H678" s="117" t="str">
        <f>Simulações!CV678</f>
        <v>Longo I</v>
      </c>
      <c r="I678" s="117" t="str">
        <f>IF(Simulações!CW678="","",Simulações!CW678)</f>
        <v/>
      </c>
      <c r="J678" s="117" t="str">
        <f>IF(Simulações!CZ678="","",Simulações!CZ678)</f>
        <v/>
      </c>
      <c r="K678" s="120">
        <f>Simulações!AN678</f>
        <v>2</v>
      </c>
      <c r="L678" s="120">
        <f>Simulações!AU678</f>
        <v>0</v>
      </c>
      <c r="M678" s="117" t="str">
        <f>IF(Simulações!DA678="","",Simulações!DA678)</f>
        <v/>
      </c>
      <c r="N678" s="117" t="str">
        <f>IF(Simulações!DB678="","",Simulações!DB678)</f>
        <v/>
      </c>
      <c r="O678" s="117">
        <v>1</v>
      </c>
    </row>
    <row r="679" spans="1:15" ht="15.75" hidden="1" customHeight="1" x14ac:dyDescent="0.3">
      <c r="A679" s="127" t="str">
        <f>Simulações!F679</f>
        <v>Rua Mario Totta, 483</v>
      </c>
      <c r="B679" s="117" t="str">
        <f>Simulações!DL679</f>
        <v>Sim</v>
      </c>
      <c r="C679" s="128">
        <f>Simulações!M679</f>
        <v>50</v>
      </c>
      <c r="D679" s="117" t="str">
        <f>Simulações!I679</f>
        <v>C5</v>
      </c>
      <c r="E679" s="117" t="str">
        <f>Simulações!CJ679</f>
        <v>TECNOWATT</v>
      </c>
      <c r="F679" s="117" t="str">
        <f>Simulações!CK679</f>
        <v xml:space="preserve">SIGSAGPTLRRSSNDL_30W_38IBBRS
</v>
      </c>
      <c r="G679" s="117">
        <f>Simulações!CP679</f>
        <v>30</v>
      </c>
      <c r="H679" s="117" t="str">
        <f>Simulações!CV679</f>
        <v>Longo I</v>
      </c>
      <c r="I679" s="117" t="str">
        <f>IF(Simulações!CW679="","",Simulações!CW679)</f>
        <v/>
      </c>
      <c r="J679" s="117" t="str">
        <f>IF(Simulações!CZ679="","",Simulações!CZ679)</f>
        <v/>
      </c>
      <c r="K679" s="120">
        <f>Simulações!AN679</f>
        <v>2</v>
      </c>
      <c r="L679" s="120">
        <f>Simulações!AU679</f>
        <v>0</v>
      </c>
      <c r="M679" s="117" t="str">
        <f>IF(Simulações!DA679="","",Simulações!DA679)</f>
        <v/>
      </c>
      <c r="N679" s="117" t="str">
        <f>IF(Simulações!DB679="","",Simulações!DB679)</f>
        <v/>
      </c>
      <c r="O679" s="117">
        <v>1</v>
      </c>
    </row>
    <row r="680" spans="1:15" ht="15.75" hidden="1" customHeight="1" x14ac:dyDescent="0.3">
      <c r="A680" s="127" t="str">
        <f>Simulações!F680</f>
        <v>Rua Santo Amaro, 329</v>
      </c>
      <c r="B680" s="117" t="str">
        <f>Simulações!DL680</f>
        <v>Sim</v>
      </c>
      <c r="C680" s="128">
        <f>Simulações!M680</f>
        <v>100</v>
      </c>
      <c r="D680" s="117" t="str">
        <f>Simulações!I680</f>
        <v>C4</v>
      </c>
      <c r="E680" s="117" t="str">
        <f>Simulações!CJ680</f>
        <v>LEDSTAR</v>
      </c>
      <c r="F680" s="117" t="str">
        <f>Simulações!CK680</f>
        <v xml:space="preserve"> SL VT 9.1 52W</v>
      </c>
      <c r="G680" s="117">
        <f>Simulações!CP680</f>
        <v>52</v>
      </c>
      <c r="H680" s="117" t="str">
        <f>Simulações!CV680</f>
        <v>Curto II</v>
      </c>
      <c r="I680" s="117" t="str">
        <f>IF(Simulações!CW680="","",Simulações!CW680)</f>
        <v/>
      </c>
      <c r="J680" s="117" t="str">
        <f>IF(Simulações!CZ680="","",Simulações!CZ680)</f>
        <v/>
      </c>
      <c r="K680" s="120">
        <f>Simulações!AN680</f>
        <v>2</v>
      </c>
      <c r="L680" s="120">
        <f>Simulações!AU680</f>
        <v>0</v>
      </c>
      <c r="M680" s="117" t="str">
        <f>IF(Simulações!DA680="","",Simulações!DA680)</f>
        <v/>
      </c>
      <c r="N680" s="117" t="str">
        <f>IF(Simulações!DB680="","",Simulações!DB680)</f>
        <v/>
      </c>
      <c r="O680" s="117">
        <v>1</v>
      </c>
    </row>
    <row r="681" spans="1:15" ht="15.75" hidden="1" customHeight="1" x14ac:dyDescent="0.3">
      <c r="A681" s="127" t="str">
        <f>Simulações!F681</f>
        <v>Rua Santo Amaro, 329</v>
      </c>
      <c r="B681" s="117" t="str">
        <f>Simulações!DL681</f>
        <v>Sim</v>
      </c>
      <c r="C681" s="128">
        <f>Simulações!M681</f>
        <v>100</v>
      </c>
      <c r="D681" s="117" t="str">
        <f>Simulações!I681</f>
        <v>C4</v>
      </c>
      <c r="E681" s="117" t="str">
        <f>Simulações!CJ681</f>
        <v>SX LIGHTING</v>
      </c>
      <c r="F681" s="117" t="str">
        <f>Simulações!CK681</f>
        <v>SX-INEVO050HF</v>
      </c>
      <c r="G681" s="117">
        <f>Simulações!CP681</f>
        <v>50</v>
      </c>
      <c r="H681" s="117" t="str">
        <f>Simulações!CV681</f>
        <v>Curto II</v>
      </c>
      <c r="I681" s="117" t="str">
        <f>IF(Simulações!CW681="","",Simulações!CW681)</f>
        <v/>
      </c>
      <c r="J681" s="117" t="str">
        <f>IF(Simulações!CZ681="","",Simulações!CZ681)</f>
        <v/>
      </c>
      <c r="K681" s="120">
        <f>Simulações!AN681</f>
        <v>2</v>
      </c>
      <c r="L681" s="120">
        <f>Simulações!AU681</f>
        <v>0</v>
      </c>
      <c r="M681" s="117" t="str">
        <f>IF(Simulações!DA681="","",Simulações!DA681)</f>
        <v/>
      </c>
      <c r="N681" s="117" t="str">
        <f>IF(Simulações!DB681="","",Simulações!DB681)</f>
        <v/>
      </c>
      <c r="O681" s="117">
        <v>1</v>
      </c>
    </row>
    <row r="682" spans="1:15" ht="15.75" hidden="1" customHeight="1" x14ac:dyDescent="0.3">
      <c r="A682" s="127" t="str">
        <f>Simulações!F682</f>
        <v>Rua Santo Amaro, 329</v>
      </c>
      <c r="B682" s="117" t="str">
        <f>Simulações!DL682</f>
        <v>Sim</v>
      </c>
      <c r="C682" s="128">
        <f>Simulações!M682</f>
        <v>100</v>
      </c>
      <c r="D682" s="117" t="str">
        <f>Simulações!I682</f>
        <v>C4</v>
      </c>
      <c r="E682" s="117" t="str">
        <f>Simulações!CJ682</f>
        <v>TECNOWATT</v>
      </c>
      <c r="F682" s="117" t="str">
        <f>Simulações!CK682</f>
        <v xml:space="preserve">SIGSAGPTLRRSSNDL_40W_50IBBRS
</v>
      </c>
      <c r="G682" s="117">
        <f>Simulações!CP682</f>
        <v>40</v>
      </c>
      <c r="H682" s="117" t="str">
        <f>Simulações!CV682</f>
        <v>Curto II</v>
      </c>
      <c r="I682" s="117" t="str">
        <f>IF(Simulações!CW682="","",Simulações!CW682)</f>
        <v/>
      </c>
      <c r="J682" s="117" t="str">
        <f>IF(Simulações!CZ682="","",Simulações!CZ682)</f>
        <v/>
      </c>
      <c r="K682" s="120">
        <f>Simulações!AN682</f>
        <v>2</v>
      </c>
      <c r="L682" s="120">
        <f>Simulações!AU682</f>
        <v>0</v>
      </c>
      <c r="M682" s="117" t="str">
        <f>IF(Simulações!DA682="","",Simulações!DA682)</f>
        <v/>
      </c>
      <c r="N682" s="117" t="str">
        <f>IF(Simulações!DB682="","",Simulações!DB682)</f>
        <v/>
      </c>
      <c r="O682" s="117">
        <v>1</v>
      </c>
    </row>
    <row r="683" spans="1:15" ht="15.75" hidden="1" customHeight="1" x14ac:dyDescent="0.3">
      <c r="A683" s="127" t="str">
        <f>Simulações!F683</f>
        <v>Rua Santa Fe, 4935</v>
      </c>
      <c r="B683" s="117" t="str">
        <f>Simulações!DL683</f>
        <v>Sim</v>
      </c>
      <c r="C683" s="128">
        <f>Simulações!M683</f>
        <v>50</v>
      </c>
      <c r="D683" s="117" t="str">
        <f>Simulações!I683</f>
        <v>C4</v>
      </c>
      <c r="E683" s="117" t="str">
        <f>Simulações!CJ683</f>
        <v>LEDSTAR</v>
      </c>
      <c r="F683" s="117" t="str">
        <f>Simulações!CK683</f>
        <v xml:space="preserve"> SL VT 9.1 35W</v>
      </c>
      <c r="G683" s="117">
        <f>Simulações!CP683</f>
        <v>35</v>
      </c>
      <c r="H683" s="117" t="str">
        <f>Simulações!CV683</f>
        <v>Médio II</v>
      </c>
      <c r="I683" s="117" t="str">
        <f>IF(Simulações!CW683="","",Simulações!CW683)</f>
        <v/>
      </c>
      <c r="J683" s="117" t="str">
        <f>IF(Simulações!CZ683="","",Simulações!CZ683)</f>
        <v/>
      </c>
      <c r="K683" s="120">
        <f>Simulações!AN683</f>
        <v>2</v>
      </c>
      <c r="L683" s="120">
        <f>Simulações!AU683</f>
        <v>0</v>
      </c>
      <c r="M683" s="117" t="str">
        <f>IF(Simulações!DA683="","",Simulações!DA683)</f>
        <v/>
      </c>
      <c r="N683" s="117" t="str">
        <f>IF(Simulações!DB683="","",Simulações!DB683)</f>
        <v/>
      </c>
      <c r="O683" s="117">
        <v>1</v>
      </c>
    </row>
    <row r="684" spans="1:15" ht="15.75" hidden="1" customHeight="1" x14ac:dyDescent="0.3">
      <c r="A684" s="127" t="str">
        <f>Simulações!F684</f>
        <v>Rua Santa Fe, 4935</v>
      </c>
      <c r="B684" s="117" t="str">
        <f>Simulações!DL684</f>
        <v>Sim</v>
      </c>
      <c r="C684" s="128">
        <f>Simulações!M684</f>
        <v>50</v>
      </c>
      <c r="D684" s="117" t="str">
        <f>Simulações!I684</f>
        <v>C4</v>
      </c>
      <c r="E684" s="117" t="str">
        <f>Simulações!CJ684</f>
        <v>SX LIGHTING</v>
      </c>
      <c r="F684" s="117" t="str">
        <f>Simulações!CK684</f>
        <v>SX-INEVO030HF</v>
      </c>
      <c r="G684" s="117">
        <f>Simulações!CP684</f>
        <v>31</v>
      </c>
      <c r="H684" s="117" t="str">
        <f>Simulações!CV684</f>
        <v>Médio II</v>
      </c>
      <c r="I684" s="117" t="str">
        <f>IF(Simulações!CW684="","",Simulações!CW684)</f>
        <v/>
      </c>
      <c r="J684" s="117" t="str">
        <f>IF(Simulações!CZ684="","",Simulações!CZ684)</f>
        <v/>
      </c>
      <c r="K684" s="120">
        <f>Simulações!AN684</f>
        <v>2</v>
      </c>
      <c r="L684" s="120">
        <f>Simulações!AU684</f>
        <v>0</v>
      </c>
      <c r="M684" s="117" t="str">
        <f>IF(Simulações!DA684="","",Simulações!DA684)</f>
        <v/>
      </c>
      <c r="N684" s="117" t="str">
        <f>IF(Simulações!DB684="","",Simulações!DB684)</f>
        <v/>
      </c>
      <c r="O684" s="117">
        <v>1</v>
      </c>
    </row>
    <row r="685" spans="1:15" ht="15.75" hidden="1" customHeight="1" x14ac:dyDescent="0.3">
      <c r="A685" s="127" t="str">
        <f>Simulações!F685</f>
        <v>Rua Santa Fe, 4935</v>
      </c>
      <c r="B685" s="117" t="str">
        <f>Simulações!DL685</f>
        <v>Sim</v>
      </c>
      <c r="C685" s="128">
        <f>Simulações!M685</f>
        <v>50</v>
      </c>
      <c r="D685" s="117" t="str">
        <f>Simulações!I685</f>
        <v>C4</v>
      </c>
      <c r="E685" s="117" t="str">
        <f>Simulações!CJ685</f>
        <v>TECNOWATT</v>
      </c>
      <c r="F685" s="117" t="str">
        <f>Simulações!CK685</f>
        <v xml:space="preserve">SIGSAGPTLRRSSNDL_30W_38IBBRS
</v>
      </c>
      <c r="G685" s="117">
        <f>Simulações!CP685</f>
        <v>30</v>
      </c>
      <c r="H685" s="117" t="str">
        <f>Simulações!CV685</f>
        <v>Médio II</v>
      </c>
      <c r="I685" s="117" t="str">
        <f>IF(Simulações!CW685="","",Simulações!CW685)</f>
        <v/>
      </c>
      <c r="J685" s="117" t="str">
        <f>IF(Simulações!CZ685="","",Simulações!CZ685)</f>
        <v/>
      </c>
      <c r="K685" s="120">
        <f>Simulações!AN685</f>
        <v>2</v>
      </c>
      <c r="L685" s="120">
        <f>Simulações!AU685</f>
        <v>0</v>
      </c>
      <c r="M685" s="117" t="str">
        <f>IF(Simulações!DA685="","",Simulações!DA685)</f>
        <v/>
      </c>
      <c r="N685" s="117" t="str">
        <f>IF(Simulações!DB685="","",Simulações!DB685)</f>
        <v/>
      </c>
      <c r="O685" s="117">
        <v>1</v>
      </c>
    </row>
    <row r="686" spans="1:15" ht="15.75" hidden="1" customHeight="1" x14ac:dyDescent="0.3">
      <c r="A686" s="127" t="str">
        <f>Simulações!F686</f>
        <v>Rua Parma, 403</v>
      </c>
      <c r="B686" s="117" t="str">
        <f>Simulações!DL686</f>
        <v>Sim</v>
      </c>
      <c r="C686" s="128">
        <f>Simulações!M686</f>
        <v>150</v>
      </c>
      <c r="D686" s="117" t="str">
        <f>Simulações!I686</f>
        <v>C4</v>
      </c>
      <c r="E686" s="117" t="str">
        <f>Simulações!CJ686</f>
        <v>LEDSTAR</v>
      </c>
      <c r="F686" s="117" t="str">
        <f>Simulações!CK686</f>
        <v xml:space="preserve"> SL VT 9.1 52W</v>
      </c>
      <c r="G686" s="117">
        <f>Simulações!CP686</f>
        <v>52</v>
      </c>
      <c r="H686" s="117" t="str">
        <f>Simulações!CV686</f>
        <v>Curto II</v>
      </c>
      <c r="I686" s="117" t="str">
        <f>IF(Simulações!CW686="","",Simulações!CW686)</f>
        <v/>
      </c>
      <c r="J686" s="117" t="str">
        <f>IF(Simulações!CZ686="","",Simulações!CZ686)</f>
        <v/>
      </c>
      <c r="K686" s="120">
        <f>Simulações!AN686</f>
        <v>2</v>
      </c>
      <c r="L686" s="120">
        <f>Simulações!AU686</f>
        <v>0</v>
      </c>
      <c r="M686" s="117" t="str">
        <f>IF(Simulações!DA686="","",Simulações!DA686)</f>
        <v/>
      </c>
      <c r="N686" s="117" t="str">
        <f>IF(Simulações!DB686="","",Simulações!DB686)</f>
        <v/>
      </c>
      <c r="O686" s="117">
        <v>1</v>
      </c>
    </row>
    <row r="687" spans="1:15" ht="15.75" hidden="1" customHeight="1" x14ac:dyDescent="0.3">
      <c r="A687" s="127" t="str">
        <f>Simulações!F687</f>
        <v>Rua Parma, 403</v>
      </c>
      <c r="B687" s="117" t="str">
        <f>Simulações!DL687</f>
        <v>Sim</v>
      </c>
      <c r="C687" s="128">
        <f>Simulações!M687</f>
        <v>150</v>
      </c>
      <c r="D687" s="117" t="str">
        <f>Simulações!I687</f>
        <v>C4</v>
      </c>
      <c r="E687" s="117" t="str">
        <f>Simulações!CJ687</f>
        <v>SX LIGHTING</v>
      </c>
      <c r="F687" s="117" t="str">
        <f>Simulações!CK687</f>
        <v>SX-INEVO050HF</v>
      </c>
      <c r="G687" s="117">
        <f>Simulações!CP687</f>
        <v>50</v>
      </c>
      <c r="H687" s="117" t="str">
        <f>Simulações!CV687</f>
        <v>Curto II</v>
      </c>
      <c r="I687" s="117" t="str">
        <f>IF(Simulações!CW687="","",Simulações!CW687)</f>
        <v/>
      </c>
      <c r="J687" s="117" t="str">
        <f>IF(Simulações!CZ687="","",Simulações!CZ687)</f>
        <v/>
      </c>
      <c r="K687" s="120">
        <f>Simulações!AN687</f>
        <v>2</v>
      </c>
      <c r="L687" s="120">
        <f>Simulações!AU687</f>
        <v>0</v>
      </c>
      <c r="M687" s="117" t="str">
        <f>IF(Simulações!DA687="","",Simulações!DA687)</f>
        <v/>
      </c>
      <c r="N687" s="117" t="str">
        <f>IF(Simulações!DB687="","",Simulações!DB687)</f>
        <v/>
      </c>
      <c r="O687" s="117">
        <v>1</v>
      </c>
    </row>
    <row r="688" spans="1:15" ht="15.75" hidden="1" customHeight="1" x14ac:dyDescent="0.3">
      <c r="A688" s="127" t="str">
        <f>Simulações!F688</f>
        <v>Rua Parma, 403</v>
      </c>
      <c r="B688" s="117" t="str">
        <f>Simulações!DL688</f>
        <v>Sim</v>
      </c>
      <c r="C688" s="128">
        <f>Simulações!M688</f>
        <v>150</v>
      </c>
      <c r="D688" s="117" t="str">
        <f>Simulações!I688</f>
        <v>C4</v>
      </c>
      <c r="E688" s="117" t="str">
        <f>Simulações!CJ688</f>
        <v>TECNOWATT</v>
      </c>
      <c r="F688" s="117" t="str">
        <f>Simulações!CK688</f>
        <v xml:space="preserve">SIGSAGPTLRRSSNDL_40W_50IBBRS
</v>
      </c>
      <c r="G688" s="117">
        <f>Simulações!CP688</f>
        <v>40</v>
      </c>
      <c r="H688" s="117" t="str">
        <f>Simulações!CV688</f>
        <v>Curto II</v>
      </c>
      <c r="I688" s="117" t="str">
        <f>IF(Simulações!CW688="","",Simulações!CW688)</f>
        <v/>
      </c>
      <c r="J688" s="117" t="str">
        <f>IF(Simulações!CZ688="","",Simulações!CZ688)</f>
        <v/>
      </c>
      <c r="K688" s="120">
        <f>Simulações!AN688</f>
        <v>2</v>
      </c>
      <c r="L688" s="120">
        <f>Simulações!AU688</f>
        <v>0</v>
      </c>
      <c r="M688" s="117" t="str">
        <f>IF(Simulações!DA688="","",Simulações!DA688)</f>
        <v/>
      </c>
      <c r="N688" s="117" t="str">
        <f>IF(Simulações!DB688="","",Simulações!DB688)</f>
        <v/>
      </c>
      <c r="O688" s="117">
        <v>1</v>
      </c>
    </row>
    <row r="689" spans="1:15" ht="15.75" hidden="1" customHeight="1" x14ac:dyDescent="0.3">
      <c r="A689" s="127" t="str">
        <f>Simulações!F689</f>
        <v>Rua Veneza, 1125</v>
      </c>
      <c r="B689" s="117" t="str">
        <f>Simulações!DL689</f>
        <v>Sim</v>
      </c>
      <c r="C689" s="128">
        <f>Simulações!M689</f>
        <v>50</v>
      </c>
      <c r="D689" s="117" t="str">
        <f>Simulações!I689</f>
        <v>C4</v>
      </c>
      <c r="E689" s="117" t="str">
        <f>Simulações!CJ689</f>
        <v>LEDSTAR</v>
      </c>
      <c r="F689" s="117" t="str">
        <f>Simulações!CK689</f>
        <v xml:space="preserve"> SL VT 9.1 52W</v>
      </c>
      <c r="G689" s="117">
        <f>Simulações!CP689</f>
        <v>52</v>
      </c>
      <c r="H689" s="117" t="str">
        <f>Simulações!CV689</f>
        <v>Curto II</v>
      </c>
      <c r="I689" s="117" t="str">
        <f>IF(Simulações!CW689="","",Simulações!CW689)</f>
        <v/>
      </c>
      <c r="J689" s="117" t="str">
        <f>IF(Simulações!CZ689="","",Simulações!CZ689)</f>
        <v/>
      </c>
      <c r="K689" s="120">
        <f>Simulações!AN689</f>
        <v>2</v>
      </c>
      <c r="L689" s="120">
        <f>Simulações!AU689</f>
        <v>0</v>
      </c>
      <c r="M689" s="117" t="str">
        <f>IF(Simulações!DA689="","",Simulações!DA689)</f>
        <v/>
      </c>
      <c r="N689" s="117" t="str">
        <f>IF(Simulações!DB689="","",Simulações!DB689)</f>
        <v/>
      </c>
      <c r="O689" s="117">
        <v>1</v>
      </c>
    </row>
    <row r="690" spans="1:15" ht="15.75" hidden="1" customHeight="1" x14ac:dyDescent="0.3">
      <c r="A690" s="127" t="str">
        <f>Simulações!F690</f>
        <v>Rua Veneza, 1125</v>
      </c>
      <c r="B690" s="117" t="str">
        <f>Simulações!DL690</f>
        <v>Sim</v>
      </c>
      <c r="C690" s="128">
        <f>Simulações!M690</f>
        <v>50</v>
      </c>
      <c r="D690" s="117" t="str">
        <f>Simulações!I690</f>
        <v>C4</v>
      </c>
      <c r="E690" s="117" t="str">
        <f>Simulações!CJ690</f>
        <v>SX LIGHTING</v>
      </c>
      <c r="F690" s="117" t="str">
        <f>Simulações!CK690</f>
        <v>SX-INEVO050HF</v>
      </c>
      <c r="G690" s="117">
        <f>Simulações!CP690</f>
        <v>50</v>
      </c>
      <c r="H690" s="117" t="str">
        <f>Simulações!CV690</f>
        <v>Curto II</v>
      </c>
      <c r="I690" s="117" t="str">
        <f>IF(Simulações!CW690="","",Simulações!CW690)</f>
        <v/>
      </c>
      <c r="J690" s="117" t="str">
        <f>IF(Simulações!CZ690="","",Simulações!CZ690)</f>
        <v/>
      </c>
      <c r="K690" s="120">
        <f>Simulações!AN690</f>
        <v>2</v>
      </c>
      <c r="L690" s="120">
        <f>Simulações!AU690</f>
        <v>0</v>
      </c>
      <c r="M690" s="117" t="str">
        <f>IF(Simulações!DA690="","",Simulações!DA690)</f>
        <v/>
      </c>
      <c r="N690" s="117" t="str">
        <f>IF(Simulações!DB690="","",Simulações!DB690)</f>
        <v/>
      </c>
      <c r="O690" s="117">
        <v>1</v>
      </c>
    </row>
    <row r="691" spans="1:15" ht="15.75" hidden="1" customHeight="1" x14ac:dyDescent="0.3">
      <c r="A691" s="127" t="str">
        <f>Simulações!F691</f>
        <v>Rua Veneza, 1125</v>
      </c>
      <c r="B691" s="117" t="str">
        <f>Simulações!DL691</f>
        <v>Sim</v>
      </c>
      <c r="C691" s="128">
        <f>Simulações!M691</f>
        <v>50</v>
      </c>
      <c r="D691" s="117" t="str">
        <f>Simulações!I691</f>
        <v>C4</v>
      </c>
      <c r="E691" s="117" t="str">
        <f>Simulações!CJ691</f>
        <v>TECNOWATT</v>
      </c>
      <c r="F691" s="117" t="str">
        <f>Simulações!CK691</f>
        <v xml:space="preserve">SIGSAGPTLRRSSNDL_40W_50IBBRS
</v>
      </c>
      <c r="G691" s="117">
        <f>Simulações!CP691</f>
        <v>40</v>
      </c>
      <c r="H691" s="117" t="str">
        <f>Simulações!CV691</f>
        <v>Curto II</v>
      </c>
      <c r="I691" s="117" t="str">
        <f>IF(Simulações!CW691="","",Simulações!CW691)</f>
        <v/>
      </c>
      <c r="J691" s="117" t="str">
        <f>IF(Simulações!CZ691="","",Simulações!CZ691)</f>
        <v/>
      </c>
      <c r="K691" s="120">
        <f>Simulações!AN691</f>
        <v>2</v>
      </c>
      <c r="L691" s="120">
        <f>Simulações!AU691</f>
        <v>0</v>
      </c>
      <c r="M691" s="117" t="str">
        <f>IF(Simulações!DA691="","",Simulações!DA691)</f>
        <v/>
      </c>
      <c r="N691" s="117" t="str">
        <f>IF(Simulações!DB691="","",Simulações!DB691)</f>
        <v/>
      </c>
      <c r="O691" s="117">
        <v>1</v>
      </c>
    </row>
    <row r="692" spans="1:15" ht="15.75" hidden="1" customHeight="1" x14ac:dyDescent="0.3">
      <c r="A692" s="127" t="str">
        <f>Simulações!F692</f>
        <v>Rua Reboucas, 2304</v>
      </c>
      <c r="B692" s="117" t="str">
        <f>Simulações!DL692</f>
        <v>Sim</v>
      </c>
      <c r="C692" s="128">
        <f>Simulações!M692</f>
        <v>50</v>
      </c>
      <c r="D692" s="117" t="str">
        <f>Simulações!I692</f>
        <v>C4</v>
      </c>
      <c r="E692" s="117" t="str">
        <f>Simulações!CJ692</f>
        <v>LEDSTAR</v>
      </c>
      <c r="F692" s="117" t="str">
        <f>Simulações!CK692</f>
        <v xml:space="preserve"> SL VT 9.1 44W</v>
      </c>
      <c r="G692" s="117">
        <f>Simulações!CP692</f>
        <v>44</v>
      </c>
      <c r="H692" s="117" t="str">
        <f>Simulações!CV692</f>
        <v>Curto II</v>
      </c>
      <c r="I692" s="117" t="str">
        <f>IF(Simulações!CW692="","",Simulações!CW692)</f>
        <v/>
      </c>
      <c r="J692" s="117" t="str">
        <f>IF(Simulações!CZ692="","",Simulações!CZ692)</f>
        <v/>
      </c>
      <c r="K692" s="120">
        <f>Simulações!AN692</f>
        <v>2</v>
      </c>
      <c r="L692" s="120">
        <f>Simulações!AU692</f>
        <v>0</v>
      </c>
      <c r="M692" s="117" t="str">
        <f>IF(Simulações!DA692="","",Simulações!DA692)</f>
        <v/>
      </c>
      <c r="N692" s="117" t="str">
        <f>IF(Simulações!DB692="","",Simulações!DB692)</f>
        <v/>
      </c>
      <c r="O692" s="117">
        <v>1</v>
      </c>
    </row>
    <row r="693" spans="1:15" ht="15.75" hidden="1" customHeight="1" x14ac:dyDescent="0.3">
      <c r="A693" s="127" t="str">
        <f>Simulações!F693</f>
        <v>Rua Reboucas, 2304</v>
      </c>
      <c r="B693" s="117" t="str">
        <f>Simulações!DL693</f>
        <v>Sim</v>
      </c>
      <c r="C693" s="128">
        <f>Simulações!M693</f>
        <v>50</v>
      </c>
      <c r="D693" s="117" t="str">
        <f>Simulações!I693</f>
        <v>C4</v>
      </c>
      <c r="E693" s="117" t="str">
        <f>Simulações!CJ693</f>
        <v>SX LIGHTING</v>
      </c>
      <c r="F693" s="117" t="str">
        <f>Simulações!CK693</f>
        <v>SX-INEVO040HF</v>
      </c>
      <c r="G693" s="117">
        <f>Simulações!CP693</f>
        <v>39</v>
      </c>
      <c r="H693" s="117" t="str">
        <f>Simulações!CV693</f>
        <v>Curto II</v>
      </c>
      <c r="I693" s="117" t="str">
        <f>IF(Simulações!CW693="","",Simulações!CW693)</f>
        <v/>
      </c>
      <c r="J693" s="117" t="str">
        <f>IF(Simulações!CZ693="","",Simulações!CZ693)</f>
        <v/>
      </c>
      <c r="K693" s="120">
        <f>Simulações!AN693</f>
        <v>2</v>
      </c>
      <c r="L693" s="120">
        <f>Simulações!AU693</f>
        <v>0</v>
      </c>
      <c r="M693" s="117" t="str">
        <f>IF(Simulações!DA693="","",Simulações!DA693)</f>
        <v/>
      </c>
      <c r="N693" s="117" t="str">
        <f>IF(Simulações!DB693="","",Simulações!DB693)</f>
        <v/>
      </c>
      <c r="O693" s="117">
        <v>1</v>
      </c>
    </row>
    <row r="694" spans="1:15" ht="15.75" hidden="1" customHeight="1" x14ac:dyDescent="0.3">
      <c r="A694" s="127" t="str">
        <f>Simulações!F694</f>
        <v>Rua Reboucas, 2304</v>
      </c>
      <c r="B694" s="117" t="str">
        <f>Simulações!DL694</f>
        <v>Sim</v>
      </c>
      <c r="C694" s="128">
        <f>Simulações!M694</f>
        <v>50</v>
      </c>
      <c r="D694" s="117" t="str">
        <f>Simulações!I694</f>
        <v>C4</v>
      </c>
      <c r="E694" s="117" t="str">
        <f>Simulações!CJ694</f>
        <v>TECNOWATT</v>
      </c>
      <c r="F694" s="117" t="str">
        <f>Simulações!CK694</f>
        <v xml:space="preserve">SIGSAGPTLRRSSNDL_40W_50IBBRS
</v>
      </c>
      <c r="G694" s="117">
        <f>Simulações!CP694</f>
        <v>40</v>
      </c>
      <c r="H694" s="117" t="str">
        <f>Simulações!CV694</f>
        <v>Curto II</v>
      </c>
      <c r="I694" s="117" t="str">
        <f>IF(Simulações!CW694="","",Simulações!CW694)</f>
        <v/>
      </c>
      <c r="J694" s="117" t="str">
        <f>IF(Simulações!CZ694="","",Simulações!CZ694)</f>
        <v/>
      </c>
      <c r="K694" s="120">
        <f>Simulações!AN694</f>
        <v>2</v>
      </c>
      <c r="L694" s="120">
        <f>Simulações!AU694</f>
        <v>0</v>
      </c>
      <c r="M694" s="117" t="str">
        <f>IF(Simulações!DA694="","",Simulações!DA694)</f>
        <v/>
      </c>
      <c r="N694" s="117" t="str">
        <f>IF(Simulações!DB694="","",Simulações!DB694)</f>
        <v/>
      </c>
      <c r="O694" s="117">
        <v>1</v>
      </c>
    </row>
    <row r="695" spans="1:15" ht="15.75" hidden="1" customHeight="1" x14ac:dyDescent="0.3">
      <c r="A695" s="127" t="str">
        <f>Simulações!F695</f>
        <v>Rua Milan, 483</v>
      </c>
      <c r="B695" s="117" t="str">
        <f>Simulações!DL695</f>
        <v>Sim</v>
      </c>
      <c r="C695" s="128">
        <f>Simulações!M695</f>
        <v>100</v>
      </c>
      <c r="D695" s="117" t="str">
        <f>Simulações!I695</f>
        <v>C4</v>
      </c>
      <c r="E695" s="117" t="str">
        <f>Simulações!CJ695</f>
        <v>LEDSTAR</v>
      </c>
      <c r="F695" s="117" t="str">
        <f>Simulações!CK695</f>
        <v xml:space="preserve"> SL VT 9.1 65W</v>
      </c>
      <c r="G695" s="117">
        <f>Simulações!CP695</f>
        <v>65</v>
      </c>
      <c r="H695" s="117" t="str">
        <f>Simulações!CV695</f>
        <v>Curto II</v>
      </c>
      <c r="I695" s="117" t="str">
        <f>IF(Simulações!CW695="","",Simulações!CW695)</f>
        <v/>
      </c>
      <c r="J695" s="117" t="str">
        <f>IF(Simulações!CZ695="","",Simulações!CZ695)</f>
        <v/>
      </c>
      <c r="K695" s="120">
        <f>Simulações!AN695</f>
        <v>2</v>
      </c>
      <c r="L695" s="120">
        <f>Simulações!AU695</f>
        <v>0</v>
      </c>
      <c r="M695" s="117" t="str">
        <f>IF(Simulações!DA695="","",Simulações!DA695)</f>
        <v/>
      </c>
      <c r="N695" s="117" t="str">
        <f>IF(Simulações!DB695="","",Simulações!DB695)</f>
        <v/>
      </c>
      <c r="O695" s="117">
        <v>1</v>
      </c>
    </row>
    <row r="696" spans="1:15" ht="15.75" hidden="1" customHeight="1" x14ac:dyDescent="0.3">
      <c r="A696" s="127" t="str">
        <f>Simulações!F696</f>
        <v>Rua Milan, 483</v>
      </c>
      <c r="B696" s="117" t="str">
        <f>Simulações!DL696</f>
        <v>Sim</v>
      </c>
      <c r="C696" s="128">
        <f>Simulações!M696</f>
        <v>100</v>
      </c>
      <c r="D696" s="117" t="str">
        <f>Simulações!I696</f>
        <v>C4</v>
      </c>
      <c r="E696" s="117" t="str">
        <f>Simulações!CJ696</f>
        <v>SX LIGHTING</v>
      </c>
      <c r="F696" s="117" t="str">
        <f>Simulações!CK696</f>
        <v>SX-INEVO050HF</v>
      </c>
      <c r="G696" s="117">
        <f>Simulações!CP696</f>
        <v>50</v>
      </c>
      <c r="H696" s="117" t="str">
        <f>Simulações!CV696</f>
        <v>Curto II</v>
      </c>
      <c r="I696" s="117" t="str">
        <f>IF(Simulações!CW696="","",Simulações!CW696)</f>
        <v/>
      </c>
      <c r="J696" s="117" t="str">
        <f>IF(Simulações!CZ696="","",Simulações!CZ696)</f>
        <v/>
      </c>
      <c r="K696" s="120">
        <f>Simulações!AN696</f>
        <v>2</v>
      </c>
      <c r="L696" s="120">
        <f>Simulações!AU696</f>
        <v>0</v>
      </c>
      <c r="M696" s="117" t="str">
        <f>IF(Simulações!DA696="","",Simulações!DA696)</f>
        <v/>
      </c>
      <c r="N696" s="117" t="str">
        <f>IF(Simulações!DB696="","",Simulações!DB696)</f>
        <v/>
      </c>
      <c r="O696" s="117">
        <v>1</v>
      </c>
    </row>
    <row r="697" spans="1:15" ht="15.75" hidden="1" customHeight="1" x14ac:dyDescent="0.3">
      <c r="A697" s="127" t="str">
        <f>Simulações!F697</f>
        <v>Rua Milan, 483</v>
      </c>
      <c r="B697" s="117" t="str">
        <f>Simulações!DL697</f>
        <v>Sim</v>
      </c>
      <c r="C697" s="128">
        <f>Simulações!M697</f>
        <v>100</v>
      </c>
      <c r="D697" s="117" t="str">
        <f>Simulações!I697</f>
        <v>C4</v>
      </c>
      <c r="E697" s="117" t="str">
        <f>Simulações!CJ697</f>
        <v>TECNOWATT</v>
      </c>
      <c r="F697" s="117" t="str">
        <f>Simulações!CK697</f>
        <v xml:space="preserve">SIGSAGPTLRRSSNDL_50W_61IBBRS
</v>
      </c>
      <c r="G697" s="117">
        <f>Simulações!CP697</f>
        <v>50</v>
      </c>
      <c r="H697" s="117" t="str">
        <f>Simulações!CV697</f>
        <v>Curto II</v>
      </c>
      <c r="I697" s="117" t="str">
        <f>IF(Simulações!CW697="","",Simulações!CW697)</f>
        <v/>
      </c>
      <c r="J697" s="117" t="str">
        <f>IF(Simulações!CZ697="","",Simulações!CZ697)</f>
        <v/>
      </c>
      <c r="K697" s="120">
        <f>Simulações!AN697</f>
        <v>2</v>
      </c>
      <c r="L697" s="120">
        <f>Simulações!AU697</f>
        <v>0</v>
      </c>
      <c r="M697" s="117" t="str">
        <f>IF(Simulações!DA697="","",Simulações!DA697)</f>
        <v/>
      </c>
      <c r="N697" s="117" t="str">
        <f>IF(Simulações!DB697="","",Simulações!DB697)</f>
        <v/>
      </c>
      <c r="O697" s="117">
        <v>1</v>
      </c>
    </row>
    <row r="698" spans="1:15" ht="15.75" hidden="1" customHeight="1" x14ac:dyDescent="0.3">
      <c r="A698" s="127" t="str">
        <f>Simulações!F698</f>
        <v>Rua Andrade Neves, 377</v>
      </c>
      <c r="B698" s="117" t="str">
        <f>Simulações!DL698</f>
        <v>Sim</v>
      </c>
      <c r="C698" s="128">
        <f>Simulações!M698</f>
        <v>150</v>
      </c>
      <c r="D698" s="117" t="str">
        <f>Simulações!I698</f>
        <v>C4</v>
      </c>
      <c r="E698" s="117" t="str">
        <f>Simulações!CJ698</f>
        <v>LEDSTAR</v>
      </c>
      <c r="F698" s="117" t="str">
        <f>Simulações!CK698</f>
        <v xml:space="preserve"> SL VT 9.1 52W</v>
      </c>
      <c r="G698" s="117">
        <f>Simulações!CP698</f>
        <v>52</v>
      </c>
      <c r="H698" s="117" t="str">
        <f>Simulações!CV698</f>
        <v>Curto II</v>
      </c>
      <c r="I698" s="117" t="str">
        <f>IF(Simulações!CW698="","",Simulações!CW698)</f>
        <v/>
      </c>
      <c r="J698" s="117" t="str">
        <f>IF(Simulações!CZ698="","",Simulações!CZ698)</f>
        <v/>
      </c>
      <c r="K698" s="120">
        <f>Simulações!AN698</f>
        <v>2</v>
      </c>
      <c r="L698" s="120">
        <f>Simulações!AU698</f>
        <v>0</v>
      </c>
      <c r="M698" s="117" t="str">
        <f>IF(Simulações!DA698="","",Simulações!DA698)</f>
        <v/>
      </c>
      <c r="N698" s="117" t="str">
        <f>IF(Simulações!DB698="","",Simulações!DB698)</f>
        <v/>
      </c>
      <c r="O698" s="117">
        <v>1</v>
      </c>
    </row>
    <row r="699" spans="1:15" ht="15.75" hidden="1" customHeight="1" x14ac:dyDescent="0.3">
      <c r="A699" s="127" t="str">
        <f>Simulações!F699</f>
        <v>Rua Andrade Neves, 377</v>
      </c>
      <c r="B699" s="117" t="str">
        <f>Simulações!DL699</f>
        <v>Sim</v>
      </c>
      <c r="C699" s="128">
        <f>Simulações!M699</f>
        <v>150</v>
      </c>
      <c r="D699" s="117" t="str">
        <f>Simulações!I699</f>
        <v>C4</v>
      </c>
      <c r="E699" s="117" t="str">
        <f>Simulações!CJ699</f>
        <v>SX LIGHTING</v>
      </c>
      <c r="F699" s="117" t="str">
        <f>Simulações!CK699</f>
        <v>SX-INEVO050HF</v>
      </c>
      <c r="G699" s="117">
        <f>Simulações!CP699</f>
        <v>50</v>
      </c>
      <c r="H699" s="117" t="str">
        <f>Simulações!CV699</f>
        <v>Curto II</v>
      </c>
      <c r="I699" s="117" t="str">
        <f>IF(Simulações!CW699="","",Simulações!CW699)</f>
        <v/>
      </c>
      <c r="J699" s="117" t="str">
        <f>IF(Simulações!CZ699="","",Simulações!CZ699)</f>
        <v/>
      </c>
      <c r="K699" s="120">
        <f>Simulações!AN699</f>
        <v>2</v>
      </c>
      <c r="L699" s="120">
        <f>Simulações!AU699</f>
        <v>0</v>
      </c>
      <c r="M699" s="117" t="str">
        <f>IF(Simulações!DA699="","",Simulações!DA699)</f>
        <v/>
      </c>
      <c r="N699" s="117" t="str">
        <f>IF(Simulações!DB699="","",Simulações!DB699)</f>
        <v/>
      </c>
      <c r="O699" s="117">
        <v>1</v>
      </c>
    </row>
    <row r="700" spans="1:15" ht="15.75" hidden="1" customHeight="1" x14ac:dyDescent="0.3">
      <c r="A700" s="127" t="str">
        <f>Simulações!F700</f>
        <v>Rua Andrade Neves, 377</v>
      </c>
      <c r="B700" s="117" t="str">
        <f>Simulações!DL700</f>
        <v>Sim</v>
      </c>
      <c r="C700" s="128">
        <f>Simulações!M700</f>
        <v>150</v>
      </c>
      <c r="D700" s="117" t="str">
        <f>Simulações!I700</f>
        <v>C4</v>
      </c>
      <c r="E700" s="117" t="str">
        <f>Simulações!CJ700</f>
        <v>TECNOWATT</v>
      </c>
      <c r="F700" s="117" t="str">
        <f>Simulações!CK700</f>
        <v xml:space="preserve">SIGSAGPTLRRSSNDL_50W_61IBBRS
</v>
      </c>
      <c r="G700" s="117">
        <f>Simulações!CP700</f>
        <v>50</v>
      </c>
      <c r="H700" s="117" t="str">
        <f>Simulações!CV700</f>
        <v>Curto II</v>
      </c>
      <c r="I700" s="117" t="str">
        <f>IF(Simulações!CW700="","",Simulações!CW700)</f>
        <v/>
      </c>
      <c r="J700" s="117" t="str">
        <f>IF(Simulações!CZ700="","",Simulações!CZ700)</f>
        <v/>
      </c>
      <c r="K700" s="120">
        <f>Simulações!AN700</f>
        <v>2</v>
      </c>
      <c r="L700" s="120">
        <f>Simulações!AU700</f>
        <v>0</v>
      </c>
      <c r="M700" s="117" t="str">
        <f>IF(Simulações!DA700="","",Simulações!DA700)</f>
        <v/>
      </c>
      <c r="N700" s="117" t="str">
        <f>IF(Simulações!DB700="","",Simulações!DB700)</f>
        <v/>
      </c>
      <c r="O700" s="117">
        <v>1</v>
      </c>
    </row>
    <row r="701" spans="1:15" ht="15.75" hidden="1" customHeight="1" x14ac:dyDescent="0.3">
      <c r="A701" s="127" t="str">
        <f>Simulações!F701</f>
        <v>Avenida Senador Alberto Pasqualini, 158</v>
      </c>
      <c r="B701" s="117" t="str">
        <f>Simulações!DL701</f>
        <v>Sim</v>
      </c>
      <c r="C701" s="128">
        <f>Simulações!M701</f>
        <v>50</v>
      </c>
      <c r="D701" s="117" t="str">
        <f>Simulações!I701</f>
        <v>C1</v>
      </c>
      <c r="E701" s="117" t="str">
        <f>Simulações!CJ701</f>
        <v>LEDSTAR</v>
      </c>
      <c r="F701" s="117" t="str">
        <f>Simulações!CK701</f>
        <v xml:space="preserve"> SL VT 9.3 200W</v>
      </c>
      <c r="G701" s="117">
        <f>Simulações!CP701</f>
        <v>200</v>
      </c>
      <c r="H701" s="117" t="str">
        <f>Simulações!CV701</f>
        <v>Curto II</v>
      </c>
      <c r="I701" s="117" t="str">
        <f>IF(Simulações!CW701="","",Simulações!CW701)</f>
        <v/>
      </c>
      <c r="J701" s="117" t="str">
        <f>IF(Simulações!CZ701="","",Simulações!CZ701)</f>
        <v/>
      </c>
      <c r="K701" s="120">
        <f>Simulações!AN701</f>
        <v>2</v>
      </c>
      <c r="L701" s="120">
        <f>Simulações!AU701</f>
        <v>0</v>
      </c>
      <c r="M701" s="117" t="str">
        <f>IF(Simulações!DA701="","",Simulações!DA701)</f>
        <v/>
      </c>
      <c r="N701" s="117" t="str">
        <f>IF(Simulações!DB701="","",Simulações!DB701)</f>
        <v/>
      </c>
      <c r="O701" s="117">
        <v>1</v>
      </c>
    </row>
    <row r="702" spans="1:15" ht="15.75" hidden="1" customHeight="1" x14ac:dyDescent="0.3">
      <c r="A702" s="127" t="str">
        <f>Simulações!F702</f>
        <v>Avenida Senador Alberto Pasqualini, 158</v>
      </c>
      <c r="B702" s="117" t="str">
        <f>Simulações!DL702</f>
        <v>Sim</v>
      </c>
      <c r="C702" s="128">
        <f>Simulações!M702</f>
        <v>50</v>
      </c>
      <c r="D702" s="117" t="str">
        <f>Simulações!I702</f>
        <v>C1</v>
      </c>
      <c r="E702" s="117" t="str">
        <f>Simulações!CJ702</f>
        <v>SX LIGHTING</v>
      </c>
      <c r="F702" s="117" t="str">
        <f>Simulações!CK702</f>
        <v>SX-INLPP090HF</v>
      </c>
      <c r="G702" s="117">
        <f>Simulações!CP702</f>
        <v>90</v>
      </c>
      <c r="H702" s="117" t="str">
        <f>Simulações!CV702</f>
        <v>Curto II</v>
      </c>
      <c r="I702" s="117" t="str">
        <f>IF(Simulações!CW702="","",Simulações!CW702)</f>
        <v>Médio I</v>
      </c>
      <c r="J702" s="117" t="str">
        <f>IF(Simulações!CZ702="","",Simulações!CZ702)</f>
        <v>ABS-L2</v>
      </c>
      <c r="K702" s="120">
        <f>Simulações!AN702</f>
        <v>2</v>
      </c>
      <c r="L702" s="120">
        <f>Simulações!AU702</f>
        <v>0</v>
      </c>
      <c r="M702" s="117" t="str">
        <f>IF(Simulações!DA702="","",Simulações!DA702)</f>
        <v/>
      </c>
      <c r="N702" s="117">
        <f>IF(Simulações!DB702="","",Simulações!DB702)</f>
        <v>2</v>
      </c>
      <c r="O702" s="117">
        <v>1</v>
      </c>
    </row>
    <row r="703" spans="1:15" ht="15.75" hidden="1" customHeight="1" x14ac:dyDescent="0.3">
      <c r="A703" s="127" t="str">
        <f>Simulações!F703</f>
        <v>Avenida Senador Alberto Pasqualini, 158</v>
      </c>
      <c r="B703" s="117" t="str">
        <f>Simulações!DL703</f>
        <v>Sim</v>
      </c>
      <c r="C703" s="128">
        <f>Simulações!M703</f>
        <v>50</v>
      </c>
      <c r="D703" s="117" t="str">
        <f>Simulações!I703</f>
        <v>C1</v>
      </c>
      <c r="E703" s="117" t="str">
        <f>Simulações!CJ703</f>
        <v>TECNOWATT</v>
      </c>
      <c r="F703" s="117" t="str">
        <f>Simulações!CK703</f>
        <v xml:space="preserve">SIGSAGPTLRRSSNDL100W125IBBRS
</v>
      </c>
      <c r="G703" s="117">
        <f>Simulações!CP703</f>
        <v>100</v>
      </c>
      <c r="H703" s="117" t="str">
        <f>Simulações!CV703</f>
        <v>Curto II</v>
      </c>
      <c r="I703" s="117" t="str">
        <f>IF(Simulações!CW703="","",Simulações!CW703)</f>
        <v/>
      </c>
      <c r="J703" s="117" t="str">
        <f>IF(Simulações!CZ703="","",Simulações!CZ703)</f>
        <v>APEA</v>
      </c>
      <c r="K703" s="120">
        <f>Simulações!AN703</f>
        <v>2</v>
      </c>
      <c r="L703" s="120">
        <f>Simulações!AU703</f>
        <v>0</v>
      </c>
      <c r="M703" s="117">
        <f>IF(Simulações!DA703="","",Simulações!DA703)</f>
        <v>1</v>
      </c>
      <c r="N703" s="117" t="str">
        <f>IF(Simulações!DB703="","",Simulações!DB703)</f>
        <v/>
      </c>
      <c r="O703" s="117">
        <v>1</v>
      </c>
    </row>
    <row r="704" spans="1:15" ht="15.75" hidden="1" customHeight="1" x14ac:dyDescent="0.3">
      <c r="A704" s="127" t="str">
        <f>Simulações!F704</f>
        <v>Rua Mario Totta, 635</v>
      </c>
      <c r="B704" s="117" t="str">
        <f>Simulações!DL704</f>
        <v>Sim</v>
      </c>
      <c r="C704" s="128">
        <f>Simulações!M704</f>
        <v>50</v>
      </c>
      <c r="D704" s="117" t="str">
        <f>Simulações!I704</f>
        <v>C5</v>
      </c>
      <c r="E704" s="117" t="str">
        <f>Simulações!CJ704</f>
        <v>LEDSTAR</v>
      </c>
      <c r="F704" s="117" t="str">
        <f>Simulações!CK704</f>
        <v xml:space="preserve"> SL VT 9.1 52W</v>
      </c>
      <c r="G704" s="117">
        <f>Simulações!CP704</f>
        <v>52</v>
      </c>
      <c r="H704" s="117" t="str">
        <f>Simulações!CV704</f>
        <v>Longo I</v>
      </c>
      <c r="I704" s="117" t="str">
        <f>IF(Simulações!CW704="","",Simulações!CW704)</f>
        <v/>
      </c>
      <c r="J704" s="117" t="str">
        <f>IF(Simulações!CZ704="","",Simulações!CZ704)</f>
        <v/>
      </c>
      <c r="K704" s="120">
        <f>Simulações!AN704</f>
        <v>2</v>
      </c>
      <c r="L704" s="120">
        <f>Simulações!AU704</f>
        <v>0</v>
      </c>
      <c r="M704" s="117" t="str">
        <f>IF(Simulações!DA704="","",Simulações!DA704)</f>
        <v/>
      </c>
      <c r="N704" s="117" t="str">
        <f>IF(Simulações!DB704="","",Simulações!DB704)</f>
        <v/>
      </c>
      <c r="O704" s="117">
        <v>1</v>
      </c>
    </row>
    <row r="705" spans="1:15" ht="15.75" hidden="1" customHeight="1" x14ac:dyDescent="0.3">
      <c r="A705" s="127" t="str">
        <f>Simulações!F705</f>
        <v>Rua Mario Totta, 635</v>
      </c>
      <c r="B705" s="117" t="str">
        <f>Simulações!DL705</f>
        <v>Sim</v>
      </c>
      <c r="C705" s="128">
        <f>Simulações!M705</f>
        <v>50</v>
      </c>
      <c r="D705" s="117" t="str">
        <f>Simulações!I705</f>
        <v>C5</v>
      </c>
      <c r="E705" s="117" t="str">
        <f>Simulações!CJ705</f>
        <v>SX LIGHTING</v>
      </c>
      <c r="F705" s="117" t="str">
        <f>Simulações!CK705</f>
        <v>SX-INEVO050HF</v>
      </c>
      <c r="G705" s="117">
        <f>Simulações!CP705</f>
        <v>50</v>
      </c>
      <c r="H705" s="117" t="str">
        <f>Simulações!CV705</f>
        <v>Longo I</v>
      </c>
      <c r="I705" s="117" t="str">
        <f>IF(Simulações!CW705="","",Simulações!CW705)</f>
        <v/>
      </c>
      <c r="J705" s="117" t="str">
        <f>IF(Simulações!CZ705="","",Simulações!CZ705)</f>
        <v/>
      </c>
      <c r="K705" s="120">
        <f>Simulações!AN705</f>
        <v>2</v>
      </c>
      <c r="L705" s="120">
        <f>Simulações!AU705</f>
        <v>0</v>
      </c>
      <c r="M705" s="117" t="str">
        <f>IF(Simulações!DA705="","",Simulações!DA705)</f>
        <v/>
      </c>
      <c r="N705" s="117" t="str">
        <f>IF(Simulações!DB705="","",Simulações!DB705)</f>
        <v/>
      </c>
      <c r="O705" s="117">
        <v>1</v>
      </c>
    </row>
    <row r="706" spans="1:15" ht="15.75" hidden="1" customHeight="1" x14ac:dyDescent="0.3">
      <c r="A706" s="127" t="str">
        <f>Simulações!F706</f>
        <v>Rua Mario Totta, 635</v>
      </c>
      <c r="B706" s="117" t="str">
        <f>Simulações!DL706</f>
        <v>Sim</v>
      </c>
      <c r="C706" s="128">
        <f>Simulações!M706</f>
        <v>50</v>
      </c>
      <c r="D706" s="117" t="str">
        <f>Simulações!I706</f>
        <v>C5</v>
      </c>
      <c r="E706" s="117" t="str">
        <f>Simulações!CJ706</f>
        <v>TECNOWATT</v>
      </c>
      <c r="F706" s="117" t="str">
        <f>Simulações!CK706</f>
        <v xml:space="preserve">SIGSAGPTLRRSSNDL_60W_73IBBRS
</v>
      </c>
      <c r="G706" s="117">
        <f>Simulações!CP706</f>
        <v>60</v>
      </c>
      <c r="H706" s="117" t="str">
        <f>Simulações!CV706</f>
        <v>Longo I</v>
      </c>
      <c r="I706" s="117" t="str">
        <f>IF(Simulações!CW706="","",Simulações!CW706)</f>
        <v/>
      </c>
      <c r="J706" s="117" t="str">
        <f>IF(Simulações!CZ706="","",Simulações!CZ706)</f>
        <v/>
      </c>
      <c r="K706" s="120">
        <f>Simulações!AN706</f>
        <v>2</v>
      </c>
      <c r="L706" s="120">
        <f>Simulações!AU706</f>
        <v>0</v>
      </c>
      <c r="M706" s="117" t="str">
        <f>IF(Simulações!DA706="","",Simulações!DA706)</f>
        <v/>
      </c>
      <c r="N706" s="117" t="str">
        <f>IF(Simulações!DB706="","",Simulações!DB706)</f>
        <v/>
      </c>
      <c r="O706" s="117">
        <v>1</v>
      </c>
    </row>
    <row r="707" spans="1:15" ht="15.75" hidden="1" customHeight="1" x14ac:dyDescent="0.3">
      <c r="A707" s="127" t="str">
        <f>Simulações!F707</f>
        <v>Rua Santa Fe, 2459</v>
      </c>
      <c r="B707" s="117" t="str">
        <f>Simulações!DL707</f>
        <v>Sim</v>
      </c>
      <c r="C707" s="128">
        <f>Simulações!M707</f>
        <v>100</v>
      </c>
      <c r="D707" s="117" t="str">
        <f>Simulações!I707</f>
        <v>C4</v>
      </c>
      <c r="E707" s="117" t="str">
        <f>Simulações!CJ707</f>
        <v>LEDSTAR</v>
      </c>
      <c r="F707" s="117" t="str">
        <f>Simulações!CK707</f>
        <v xml:space="preserve"> SL VT 9.1 52W</v>
      </c>
      <c r="G707" s="117">
        <f>Simulações!CP707</f>
        <v>52</v>
      </c>
      <c r="H707" s="117" t="str">
        <f>Simulações!CV707</f>
        <v>Curto II</v>
      </c>
      <c r="I707" s="117" t="str">
        <f>IF(Simulações!CW707="","",Simulações!CW707)</f>
        <v/>
      </c>
      <c r="J707" s="117" t="str">
        <f>IF(Simulações!CZ707="","",Simulações!CZ707)</f>
        <v/>
      </c>
      <c r="K707" s="120">
        <f>Simulações!AN707</f>
        <v>2</v>
      </c>
      <c r="L707" s="120">
        <f>Simulações!AU707</f>
        <v>0</v>
      </c>
      <c r="M707" s="117" t="str">
        <f>IF(Simulações!DA707="","",Simulações!DA707)</f>
        <v/>
      </c>
      <c r="N707" s="117" t="str">
        <f>IF(Simulações!DB707="","",Simulações!DB707)</f>
        <v/>
      </c>
      <c r="O707" s="117">
        <v>1</v>
      </c>
    </row>
    <row r="708" spans="1:15" ht="15.75" hidden="1" customHeight="1" x14ac:dyDescent="0.3">
      <c r="A708" s="127" t="str">
        <f>Simulações!F708</f>
        <v>Rua Santa Fe, 2459</v>
      </c>
      <c r="B708" s="117" t="str">
        <f>Simulações!DL708</f>
        <v>Sim</v>
      </c>
      <c r="C708" s="128">
        <f>Simulações!M708</f>
        <v>100</v>
      </c>
      <c r="D708" s="117" t="str">
        <f>Simulações!I708</f>
        <v>C4</v>
      </c>
      <c r="E708" s="117" t="str">
        <f>Simulações!CJ708</f>
        <v>SX LIGHTING</v>
      </c>
      <c r="F708" s="117" t="str">
        <f>Simulações!CK708</f>
        <v>SX-INEVO060HF</v>
      </c>
      <c r="G708" s="117">
        <f>Simulações!CP708</f>
        <v>60</v>
      </c>
      <c r="H708" s="117" t="str">
        <f>Simulações!CV708</f>
        <v>Curto II</v>
      </c>
      <c r="I708" s="117" t="str">
        <f>IF(Simulações!CW708="","",Simulações!CW708)</f>
        <v/>
      </c>
      <c r="J708" s="117" t="str">
        <f>IF(Simulações!CZ708="","",Simulações!CZ708)</f>
        <v/>
      </c>
      <c r="K708" s="120">
        <f>Simulações!AN708</f>
        <v>2</v>
      </c>
      <c r="L708" s="120">
        <f>Simulações!AU708</f>
        <v>0</v>
      </c>
      <c r="M708" s="117" t="str">
        <f>IF(Simulações!DA708="","",Simulações!DA708)</f>
        <v/>
      </c>
      <c r="N708" s="117" t="str">
        <f>IF(Simulações!DB708="","",Simulações!DB708)</f>
        <v/>
      </c>
      <c r="O708" s="117">
        <v>1</v>
      </c>
    </row>
    <row r="709" spans="1:15" ht="15.75" hidden="1" customHeight="1" x14ac:dyDescent="0.3">
      <c r="A709" s="127" t="str">
        <f>Simulações!F709</f>
        <v>Rua Santa Fe, 2459</v>
      </c>
      <c r="B709" s="117" t="str">
        <f>Simulações!DL709</f>
        <v>Sim</v>
      </c>
      <c r="C709" s="128">
        <f>Simulações!M709</f>
        <v>100</v>
      </c>
      <c r="D709" s="117" t="str">
        <f>Simulações!I709</f>
        <v>C4</v>
      </c>
      <c r="E709" s="117" t="str">
        <f>Simulações!CJ709</f>
        <v>TECNOWATT</v>
      </c>
      <c r="F709" s="117" t="str">
        <f>Simulações!CK709</f>
        <v xml:space="preserve">SIGSAGPTLRRSSNDL_50W_61IBBRS
</v>
      </c>
      <c r="G709" s="117">
        <f>Simulações!CP709</f>
        <v>50</v>
      </c>
      <c r="H709" s="117" t="str">
        <f>Simulações!CV709</f>
        <v>Curto II</v>
      </c>
      <c r="I709" s="117" t="str">
        <f>IF(Simulações!CW709="","",Simulações!CW709)</f>
        <v/>
      </c>
      <c r="J709" s="117" t="str">
        <f>IF(Simulações!CZ709="","",Simulações!CZ709)</f>
        <v/>
      </c>
      <c r="K709" s="120">
        <f>Simulações!AN709</f>
        <v>2</v>
      </c>
      <c r="L709" s="120">
        <f>Simulações!AU709</f>
        <v>0</v>
      </c>
      <c r="M709" s="117" t="str">
        <f>IF(Simulações!DA709="","",Simulações!DA709)</f>
        <v/>
      </c>
      <c r="N709" s="117" t="str">
        <f>IF(Simulações!DB709="","",Simulações!DB709)</f>
        <v/>
      </c>
      <c r="O709" s="117">
        <v>1</v>
      </c>
    </row>
    <row r="710" spans="1:15" ht="15.75" hidden="1" customHeight="1" x14ac:dyDescent="0.3">
      <c r="A710" s="127" t="str">
        <f>Simulações!F710</f>
        <v>Rua Padre Reus, 2422</v>
      </c>
      <c r="B710" s="117" t="str">
        <f>Simulações!DL710</f>
        <v>Sim</v>
      </c>
      <c r="C710" s="128">
        <f>Simulações!M710</f>
        <v>50</v>
      </c>
      <c r="D710" s="117" t="str">
        <f>Simulações!I710</f>
        <v>C5</v>
      </c>
      <c r="E710" s="117" t="str">
        <f>Simulações!CJ710</f>
        <v>LEDSTAR</v>
      </c>
      <c r="F710" s="117" t="str">
        <f>Simulações!CK710</f>
        <v xml:space="preserve"> SL VT 9.1 28W</v>
      </c>
      <c r="G710" s="117">
        <f>Simulações!CP710</f>
        <v>28</v>
      </c>
      <c r="H710" s="117" t="str">
        <f>Simulações!CV710</f>
        <v>Curto II</v>
      </c>
      <c r="I710" s="117" t="str">
        <f>IF(Simulações!CW710="","",Simulações!CW710)</f>
        <v/>
      </c>
      <c r="J710" s="117" t="str">
        <f>IF(Simulações!CZ710="","",Simulações!CZ710)</f>
        <v/>
      </c>
      <c r="K710" s="120">
        <f>Simulações!AN710</f>
        <v>2</v>
      </c>
      <c r="L710" s="120">
        <f>Simulações!AU710</f>
        <v>0</v>
      </c>
      <c r="M710" s="117" t="str">
        <f>IF(Simulações!DA710="","",Simulações!DA710)</f>
        <v/>
      </c>
      <c r="N710" s="117" t="str">
        <f>IF(Simulações!DB710="","",Simulações!DB710)</f>
        <v/>
      </c>
      <c r="O710" s="117">
        <v>1</v>
      </c>
    </row>
    <row r="711" spans="1:15" ht="15.75" hidden="1" customHeight="1" x14ac:dyDescent="0.3">
      <c r="A711" s="127" t="str">
        <f>Simulações!F711</f>
        <v>Rua Padre Reus, 2422</v>
      </c>
      <c r="B711" s="117" t="str">
        <f>Simulações!DL711</f>
        <v>Sim</v>
      </c>
      <c r="C711" s="128">
        <f>Simulações!M711</f>
        <v>50</v>
      </c>
      <c r="D711" s="117" t="str">
        <f>Simulações!I711</f>
        <v>C5</v>
      </c>
      <c r="E711" s="117" t="str">
        <f>Simulações!CJ711</f>
        <v>SX LIGHTING</v>
      </c>
      <c r="F711" s="117" t="str">
        <f>Simulações!CK711</f>
        <v>SX-INEVO030HF</v>
      </c>
      <c r="G711" s="117">
        <f>Simulações!CP711</f>
        <v>31</v>
      </c>
      <c r="H711" s="117" t="str">
        <f>Simulações!CV711</f>
        <v>Curto II</v>
      </c>
      <c r="I711" s="117" t="str">
        <f>IF(Simulações!CW711="","",Simulações!CW711)</f>
        <v/>
      </c>
      <c r="J711" s="117" t="str">
        <f>IF(Simulações!CZ711="","",Simulações!CZ711)</f>
        <v/>
      </c>
      <c r="K711" s="120">
        <f>Simulações!AN711</f>
        <v>2</v>
      </c>
      <c r="L711" s="120">
        <f>Simulações!AU711</f>
        <v>0</v>
      </c>
      <c r="M711" s="117" t="str">
        <f>IF(Simulações!DA711="","",Simulações!DA711)</f>
        <v/>
      </c>
      <c r="N711" s="117" t="str">
        <f>IF(Simulações!DB711="","",Simulações!DB711)</f>
        <v/>
      </c>
      <c r="O711" s="117">
        <v>1</v>
      </c>
    </row>
    <row r="712" spans="1:15" ht="15.75" hidden="1" customHeight="1" x14ac:dyDescent="0.3">
      <c r="A712" s="127" t="str">
        <f>Simulações!F712</f>
        <v>Rua Padre Reus, 2422</v>
      </c>
      <c r="B712" s="117" t="str">
        <f>Simulações!DL712</f>
        <v>Sim</v>
      </c>
      <c r="C712" s="128">
        <f>Simulações!M712</f>
        <v>50</v>
      </c>
      <c r="D712" s="117" t="str">
        <f>Simulações!I712</f>
        <v>C5</v>
      </c>
      <c r="E712" s="117" t="str">
        <f>Simulações!CJ712</f>
        <v>TECNOWATT</v>
      </c>
      <c r="F712" s="117" t="str">
        <f>Simulações!CK712</f>
        <v xml:space="preserve">SIGSAGPTLRRSSNDL_30W_38IBBRS
</v>
      </c>
      <c r="G712" s="117">
        <f>Simulações!CP712</f>
        <v>30</v>
      </c>
      <c r="H712" s="117" t="str">
        <f>Simulações!CV712</f>
        <v>Curto II</v>
      </c>
      <c r="I712" s="117" t="str">
        <f>IF(Simulações!CW712="","",Simulações!CW712)</f>
        <v/>
      </c>
      <c r="J712" s="117" t="str">
        <f>IF(Simulações!CZ712="","",Simulações!CZ712)</f>
        <v/>
      </c>
      <c r="K712" s="120">
        <f>Simulações!AN712</f>
        <v>2</v>
      </c>
      <c r="L712" s="120">
        <f>Simulações!AU712</f>
        <v>0</v>
      </c>
      <c r="M712" s="117" t="str">
        <f>IF(Simulações!DA712="","",Simulações!DA712)</f>
        <v/>
      </c>
      <c r="N712" s="117" t="str">
        <f>IF(Simulações!DB712="","",Simulações!DB712)</f>
        <v/>
      </c>
      <c r="O712" s="117">
        <v>1</v>
      </c>
    </row>
    <row r="713" spans="1:15" ht="15.75" hidden="1" customHeight="1" x14ac:dyDescent="0.3">
      <c r="A713" s="127" t="str">
        <f>Simulações!F713</f>
        <v>Rua Santos Dumont, 92</v>
      </c>
      <c r="B713" s="117" t="str">
        <f>Simulações!DL713</f>
        <v>Sim</v>
      </c>
      <c r="C713" s="128">
        <f>Simulações!M713</f>
        <v>100</v>
      </c>
      <c r="D713" s="117" t="str">
        <f>Simulações!I713</f>
        <v>C4</v>
      </c>
      <c r="E713" s="117" t="str">
        <f>Simulações!CJ713</f>
        <v>LEDSTAR</v>
      </c>
      <c r="F713" s="117" t="str">
        <f>Simulações!CK713</f>
        <v xml:space="preserve"> SL VT 9.1 44W</v>
      </c>
      <c r="G713" s="117">
        <f>Simulações!CP713</f>
        <v>44</v>
      </c>
      <c r="H713" s="117" t="str">
        <f>Simulações!CV713</f>
        <v>Curto II</v>
      </c>
      <c r="I713" s="117" t="str">
        <f>IF(Simulações!CW713="","",Simulações!CW713)</f>
        <v/>
      </c>
      <c r="J713" s="117" t="str">
        <f>IF(Simulações!CZ713="","",Simulações!CZ713)</f>
        <v/>
      </c>
      <c r="K713" s="120">
        <f>Simulações!AN713</f>
        <v>2</v>
      </c>
      <c r="L713" s="120">
        <f>Simulações!AU713</f>
        <v>0</v>
      </c>
      <c r="M713" s="117" t="str">
        <f>IF(Simulações!DA713="","",Simulações!DA713)</f>
        <v/>
      </c>
      <c r="N713" s="117" t="str">
        <f>IF(Simulações!DB713="","",Simulações!DB713)</f>
        <v/>
      </c>
      <c r="O713" s="117">
        <v>1</v>
      </c>
    </row>
    <row r="714" spans="1:15" ht="15.75" hidden="1" customHeight="1" x14ac:dyDescent="0.3">
      <c r="A714" s="127" t="str">
        <f>Simulações!F714</f>
        <v>Rua Santos Dumont, 92</v>
      </c>
      <c r="B714" s="117" t="str">
        <f>Simulações!DL714</f>
        <v>Sim</v>
      </c>
      <c r="C714" s="128">
        <f>Simulações!M714</f>
        <v>100</v>
      </c>
      <c r="D714" s="117" t="str">
        <f>Simulações!I714</f>
        <v>C4</v>
      </c>
      <c r="E714" s="117" t="str">
        <f>Simulações!CJ714</f>
        <v>SX LIGHTING</v>
      </c>
      <c r="F714" s="117" t="str">
        <f>Simulações!CK714</f>
        <v>SX-INEVO040HF</v>
      </c>
      <c r="G714" s="117">
        <f>Simulações!CP714</f>
        <v>39</v>
      </c>
      <c r="H714" s="117" t="str">
        <f>Simulações!CV714</f>
        <v>Curto II</v>
      </c>
      <c r="I714" s="117" t="str">
        <f>IF(Simulações!CW714="","",Simulações!CW714)</f>
        <v/>
      </c>
      <c r="J714" s="117" t="str">
        <f>IF(Simulações!CZ714="","",Simulações!CZ714)</f>
        <v/>
      </c>
      <c r="K714" s="120">
        <f>Simulações!AN714</f>
        <v>2</v>
      </c>
      <c r="L714" s="120">
        <f>Simulações!AU714</f>
        <v>0</v>
      </c>
      <c r="M714" s="117" t="str">
        <f>IF(Simulações!DA714="","",Simulações!DA714)</f>
        <v/>
      </c>
      <c r="N714" s="117" t="str">
        <f>IF(Simulações!DB714="","",Simulações!DB714)</f>
        <v/>
      </c>
      <c r="O714" s="117">
        <v>1</v>
      </c>
    </row>
    <row r="715" spans="1:15" ht="15.75" hidden="1" customHeight="1" x14ac:dyDescent="0.3">
      <c r="A715" s="127" t="str">
        <f>Simulações!F715</f>
        <v>Rua Santos Dumont, 92</v>
      </c>
      <c r="B715" s="117" t="str">
        <f>Simulações!DL715</f>
        <v>Sim</v>
      </c>
      <c r="C715" s="128">
        <f>Simulações!M715</f>
        <v>100</v>
      </c>
      <c r="D715" s="117" t="str">
        <f>Simulações!I715</f>
        <v>C4</v>
      </c>
      <c r="E715" s="117" t="str">
        <f>Simulações!CJ715</f>
        <v>TECNOWATT</v>
      </c>
      <c r="F715" s="117" t="str">
        <f>Simulações!CK715</f>
        <v xml:space="preserve">SIGSAGPTLRRSSNDL_50W_61IBBRS
</v>
      </c>
      <c r="G715" s="117">
        <f>Simulações!CP715</f>
        <v>50</v>
      </c>
      <c r="H715" s="117" t="str">
        <f>Simulações!CV715</f>
        <v>Curto II</v>
      </c>
      <c r="I715" s="117" t="str">
        <f>IF(Simulações!CW715="","",Simulações!CW715)</f>
        <v/>
      </c>
      <c r="J715" s="117" t="str">
        <f>IF(Simulações!CZ715="","",Simulações!CZ715)</f>
        <v/>
      </c>
      <c r="K715" s="120">
        <f>Simulações!AN715</f>
        <v>2</v>
      </c>
      <c r="L715" s="120">
        <f>Simulações!AU715</f>
        <v>0</v>
      </c>
      <c r="M715" s="117" t="str">
        <f>IF(Simulações!DA715="","",Simulações!DA715)</f>
        <v/>
      </c>
      <c r="N715" s="117" t="str">
        <f>IF(Simulações!DB715="","",Simulações!DB715)</f>
        <v/>
      </c>
      <c r="O715" s="117">
        <v>1</v>
      </c>
    </row>
    <row r="716" spans="1:15" ht="15.75" hidden="1" customHeight="1" x14ac:dyDescent="0.3">
      <c r="A716" s="127" t="str">
        <f>Simulações!F716</f>
        <v>Avenida Joao Magalhaes, 2167</v>
      </c>
      <c r="B716" s="117" t="str">
        <f>Simulações!DL716</f>
        <v>Sim</v>
      </c>
      <c r="C716" s="128">
        <f>Simulações!M716</f>
        <v>99</v>
      </c>
      <c r="D716" s="117" t="str">
        <f>Simulações!I716</f>
        <v>C2</v>
      </c>
      <c r="E716" s="117" t="str">
        <f>Simulações!CJ716</f>
        <v>LEDSTAR</v>
      </c>
      <c r="F716" s="117" t="str">
        <f>Simulações!CK716</f>
        <v xml:space="preserve"> SL VT 9.1 72W</v>
      </c>
      <c r="G716" s="117">
        <f>Simulações!CP716</f>
        <v>72</v>
      </c>
      <c r="H716" s="117" t="str">
        <f>Simulações!CV716</f>
        <v>Longo I</v>
      </c>
      <c r="I716" s="117" t="str">
        <f>IF(Simulações!CW716="","",Simulações!CW716)</f>
        <v/>
      </c>
      <c r="J716" s="117" t="str">
        <f>IF(Simulações!CZ716="","",Simulações!CZ716)</f>
        <v/>
      </c>
      <c r="K716" s="120">
        <f>Simulações!AN716</f>
        <v>4</v>
      </c>
      <c r="L716" s="120">
        <f>Simulações!AU716</f>
        <v>0</v>
      </c>
      <c r="M716" s="117" t="str">
        <f>IF(Simulações!DA716="","",Simulações!DA716)</f>
        <v/>
      </c>
      <c r="N716" s="117" t="str">
        <f>IF(Simulações!DB716="","",Simulações!DB716)</f>
        <v/>
      </c>
      <c r="O716" s="117">
        <v>1</v>
      </c>
    </row>
    <row r="717" spans="1:15" ht="15.75" hidden="1" customHeight="1" x14ac:dyDescent="0.3">
      <c r="A717" s="127" t="str">
        <f>Simulações!F717</f>
        <v>Avenida Joao Magalhaes, 2167</v>
      </c>
      <c r="B717" s="117" t="str">
        <f>Simulações!DL717</f>
        <v>Sim</v>
      </c>
      <c r="C717" s="128">
        <f>Simulações!M717</f>
        <v>99</v>
      </c>
      <c r="D717" s="117" t="str">
        <f>Simulações!I717</f>
        <v>C2</v>
      </c>
      <c r="E717" s="117" t="str">
        <f>Simulações!CJ717</f>
        <v>SX LIGHTING</v>
      </c>
      <c r="F717" s="117" t="str">
        <f>Simulações!CK717</f>
        <v>SX-INLPP070HF</v>
      </c>
      <c r="G717" s="117">
        <f>Simulações!CP717</f>
        <v>70</v>
      </c>
      <c r="H717" s="117" t="str">
        <f>Simulações!CV717</f>
        <v>Longo I</v>
      </c>
      <c r="I717" s="117" t="str">
        <f>IF(Simulações!CW717="","",Simulações!CW717)</f>
        <v/>
      </c>
      <c r="J717" s="117" t="str">
        <f>IF(Simulações!CZ717="","",Simulações!CZ717)</f>
        <v/>
      </c>
      <c r="K717" s="120">
        <f>Simulações!AN717</f>
        <v>4</v>
      </c>
      <c r="L717" s="120">
        <f>Simulações!AU717</f>
        <v>0</v>
      </c>
      <c r="M717" s="117" t="str">
        <f>IF(Simulações!DA717="","",Simulações!DA717)</f>
        <v/>
      </c>
      <c r="N717" s="117" t="str">
        <f>IF(Simulações!DB717="","",Simulações!DB717)</f>
        <v/>
      </c>
      <c r="O717" s="117">
        <v>1</v>
      </c>
    </row>
    <row r="718" spans="1:15" ht="15.75" hidden="1" customHeight="1" x14ac:dyDescent="0.3">
      <c r="A718" s="127" t="str">
        <f>Simulações!F718</f>
        <v>Avenida Joao Magalhaes, 2167</v>
      </c>
      <c r="B718" s="117" t="str">
        <f>Simulações!DL718</f>
        <v>Sim</v>
      </c>
      <c r="C718" s="128">
        <f>Simulações!M718</f>
        <v>99</v>
      </c>
      <c r="D718" s="117" t="str">
        <f>Simulações!I718</f>
        <v>C2</v>
      </c>
      <c r="E718" s="117" t="str">
        <f>Simulações!CJ718</f>
        <v>TECNOWATT</v>
      </c>
      <c r="F718" s="117" t="str">
        <f>Simulações!CK718</f>
        <v xml:space="preserve">SIGSAGPTLRRSSNDL_90W112IBBRS
</v>
      </c>
      <c r="G718" s="117">
        <f>Simulações!CP718</f>
        <v>90</v>
      </c>
      <c r="H718" s="117" t="str">
        <f>Simulações!CV718</f>
        <v>Longo I</v>
      </c>
      <c r="I718" s="117" t="str">
        <f>IF(Simulações!CW718="","",Simulações!CW718)</f>
        <v/>
      </c>
      <c r="J718" s="117" t="str">
        <f>IF(Simulações!CZ718="","",Simulações!CZ718)</f>
        <v/>
      </c>
      <c r="K718" s="120">
        <f>Simulações!AN718</f>
        <v>4</v>
      </c>
      <c r="L718" s="120">
        <f>Simulações!AU718</f>
        <v>0</v>
      </c>
      <c r="M718" s="117" t="str">
        <f>IF(Simulações!DA718="","",Simulações!DA718)</f>
        <v/>
      </c>
      <c r="N718" s="117" t="str">
        <f>IF(Simulações!DB718="","",Simulações!DB718)</f>
        <v/>
      </c>
      <c r="O718" s="117">
        <v>1</v>
      </c>
    </row>
    <row r="719" spans="1:15" ht="15.75" hidden="1" customHeight="1" x14ac:dyDescent="0.3">
      <c r="A719" s="127" t="str">
        <f>Simulações!F719</f>
        <v>Rua Dez de Novembro, 248</v>
      </c>
      <c r="B719" s="117" t="str">
        <f>Simulações!DL719</f>
        <v>Sim</v>
      </c>
      <c r="C719" s="128">
        <f>Simulações!M719</f>
        <v>100</v>
      </c>
      <c r="D719" s="117" t="str">
        <f>Simulações!I719</f>
        <v>C5</v>
      </c>
      <c r="E719" s="117" t="str">
        <f>Simulações!CJ719</f>
        <v>LEDSTAR</v>
      </c>
      <c r="F719" s="117" t="str">
        <f>Simulações!CK719</f>
        <v xml:space="preserve"> SL VT 9.1 28W</v>
      </c>
      <c r="G719" s="117">
        <f>Simulações!CP719</f>
        <v>28</v>
      </c>
      <c r="H719" s="117" t="str">
        <f>Simulações!CV719</f>
        <v>Curto II</v>
      </c>
      <c r="I719" s="117" t="str">
        <f>IF(Simulações!CW719="","",Simulações!CW719)</f>
        <v/>
      </c>
      <c r="J719" s="117" t="str">
        <f>IF(Simulações!CZ719="","",Simulações!CZ719)</f>
        <v/>
      </c>
      <c r="K719" s="120">
        <f>Simulações!AN719</f>
        <v>4</v>
      </c>
      <c r="L719" s="120">
        <f>Simulações!AU719</f>
        <v>0</v>
      </c>
      <c r="M719" s="117" t="str">
        <f>IF(Simulações!DA719="","",Simulações!DA719)</f>
        <v/>
      </c>
      <c r="N719" s="117" t="str">
        <f>IF(Simulações!DB719="","",Simulações!DB719)</f>
        <v/>
      </c>
      <c r="O719" s="117">
        <v>1</v>
      </c>
    </row>
    <row r="720" spans="1:15" ht="15.75" hidden="1" customHeight="1" x14ac:dyDescent="0.3">
      <c r="A720" s="127" t="str">
        <f>Simulações!F720</f>
        <v>Rua Dez de Novembro, 248</v>
      </c>
      <c r="B720" s="117" t="str">
        <f>Simulações!DL720</f>
        <v>Sim</v>
      </c>
      <c r="C720" s="128">
        <f>Simulações!M720</f>
        <v>100</v>
      </c>
      <c r="D720" s="117" t="str">
        <f>Simulações!I720</f>
        <v>C5</v>
      </c>
      <c r="E720" s="117" t="str">
        <f>Simulações!CJ720</f>
        <v>SX LIGHTING</v>
      </c>
      <c r="F720" s="117" t="str">
        <f>Simulações!CK720</f>
        <v>SX-INEVO020HF</v>
      </c>
      <c r="G720" s="117">
        <f>Simulações!CP720</f>
        <v>22.5</v>
      </c>
      <c r="H720" s="117" t="str">
        <f>Simulações!CV720</f>
        <v>Curto II</v>
      </c>
      <c r="I720" s="117" t="str">
        <f>IF(Simulações!CW720="","",Simulações!CW720)</f>
        <v>Longo II</v>
      </c>
      <c r="J720" s="117" t="str">
        <f>IF(Simulações!CZ720="","",Simulações!CZ720)</f>
        <v/>
      </c>
      <c r="K720" s="120">
        <f>Simulações!AN720</f>
        <v>4</v>
      </c>
      <c r="L720" s="120">
        <f>Simulações!AU720</f>
        <v>0</v>
      </c>
      <c r="M720" s="117" t="str">
        <f>IF(Simulações!DA720="","",Simulações!DA720)</f>
        <v/>
      </c>
      <c r="N720" s="117" t="str">
        <f>IF(Simulações!DB720="","",Simulações!DB720)</f>
        <v/>
      </c>
      <c r="O720" s="117">
        <v>1</v>
      </c>
    </row>
    <row r="721" spans="1:15" ht="15.75" hidden="1" customHeight="1" x14ac:dyDescent="0.3">
      <c r="A721" s="127" t="str">
        <f>Simulações!F721</f>
        <v>Rua Dez de Novembro, 248</v>
      </c>
      <c r="B721" s="117" t="str">
        <f>Simulações!DL721</f>
        <v>Sim</v>
      </c>
      <c r="C721" s="128">
        <f>Simulações!M721</f>
        <v>100</v>
      </c>
      <c r="D721" s="117" t="str">
        <f>Simulações!I721</f>
        <v>C5</v>
      </c>
      <c r="E721" s="117" t="str">
        <f>Simulações!CJ721</f>
        <v>TECNOWATT</v>
      </c>
      <c r="F721" s="117" t="str">
        <f>Simulações!CK721</f>
        <v xml:space="preserve">SIGSAGPTLRRSSNDL_30W_38IBBRS
</v>
      </c>
      <c r="G721" s="117">
        <f>Simulações!CP721</f>
        <v>30</v>
      </c>
      <c r="H721" s="117" t="str">
        <f>Simulações!CV721</f>
        <v>Curto II</v>
      </c>
      <c r="I721" s="117" t="str">
        <f>IF(Simulações!CW721="","",Simulações!CW721)</f>
        <v>Médio I</v>
      </c>
      <c r="J721" s="117" t="str">
        <f>IF(Simulações!CZ721="","",Simulações!CZ721)</f>
        <v/>
      </c>
      <c r="K721" s="120">
        <f>Simulações!AN721</f>
        <v>4</v>
      </c>
      <c r="L721" s="120">
        <f>Simulações!AU721</f>
        <v>0</v>
      </c>
      <c r="M721" s="117" t="str">
        <f>IF(Simulações!DA721="","",Simulações!DA721)</f>
        <v/>
      </c>
      <c r="N721" s="117" t="str">
        <f>IF(Simulações!DB721="","",Simulações!DB721)</f>
        <v/>
      </c>
      <c r="O721" s="117">
        <v>1</v>
      </c>
    </row>
    <row r="722" spans="1:15" ht="15.75" hidden="1" customHeight="1" x14ac:dyDescent="0.3">
      <c r="A722" s="127" t="str">
        <f>Simulações!F722</f>
        <v>Rua Assis Brasil, 342</v>
      </c>
      <c r="B722" s="117" t="str">
        <f>Simulações!DL722</f>
        <v>Sim</v>
      </c>
      <c r="C722" s="128">
        <f>Simulações!M722</f>
        <v>99</v>
      </c>
      <c r="D722" s="117" t="str">
        <f>Simulações!I722</f>
        <v>C3</v>
      </c>
      <c r="E722" s="117" t="str">
        <f>Simulações!CJ722</f>
        <v>LEDSTAR</v>
      </c>
      <c r="F722" s="117" t="str">
        <f>Simulações!CK722</f>
        <v xml:space="preserve"> SL VT 9.1 65W</v>
      </c>
      <c r="G722" s="117">
        <f>Simulações!CP722</f>
        <v>65</v>
      </c>
      <c r="H722" s="117" t="str">
        <f>Simulações!CV722</f>
        <v>Curto I</v>
      </c>
      <c r="I722" s="117" t="str">
        <f>IF(Simulações!CW722="","",Simulações!CW722)</f>
        <v/>
      </c>
      <c r="J722" s="117" t="str">
        <f>IF(Simulações!CZ722="","",Simulações!CZ722)</f>
        <v/>
      </c>
      <c r="K722" s="120">
        <f>Simulações!AN722</f>
        <v>2</v>
      </c>
      <c r="L722" s="120">
        <f>Simulações!AU722</f>
        <v>0</v>
      </c>
      <c r="M722" s="117" t="str">
        <f>IF(Simulações!DA722="","",Simulações!DA722)</f>
        <v/>
      </c>
      <c r="N722" s="117" t="str">
        <f>IF(Simulações!DB722="","",Simulações!DB722)</f>
        <v/>
      </c>
      <c r="O722" s="117">
        <v>1</v>
      </c>
    </row>
    <row r="723" spans="1:15" ht="15.75" hidden="1" customHeight="1" x14ac:dyDescent="0.3">
      <c r="A723" s="127" t="str">
        <f>Simulações!F723</f>
        <v>Rua Assis Brasil, 342</v>
      </c>
      <c r="B723" s="117" t="str">
        <f>Simulações!DL723</f>
        <v>Sim</v>
      </c>
      <c r="C723" s="128">
        <f>Simulações!M723</f>
        <v>99</v>
      </c>
      <c r="D723" s="117" t="str">
        <f>Simulações!I723</f>
        <v>C3</v>
      </c>
      <c r="E723" s="117" t="str">
        <f>Simulações!CJ723</f>
        <v>SX LIGHTING</v>
      </c>
      <c r="F723" s="117" t="str">
        <f>Simulações!CK723</f>
        <v>SX-INLPP070HF</v>
      </c>
      <c r="G723" s="117">
        <f>Simulações!CP723</f>
        <v>70</v>
      </c>
      <c r="H723" s="117" t="str">
        <f>Simulações!CV723</f>
        <v>Curto I</v>
      </c>
      <c r="I723" s="117" t="str">
        <f>IF(Simulações!CW723="","",Simulações!CW723)</f>
        <v/>
      </c>
      <c r="J723" s="117" t="str">
        <f>IF(Simulações!CZ723="","",Simulações!CZ723)</f>
        <v/>
      </c>
      <c r="K723" s="120">
        <f>Simulações!AN723</f>
        <v>2</v>
      </c>
      <c r="L723" s="120">
        <f>Simulações!AU723</f>
        <v>0</v>
      </c>
      <c r="M723" s="117" t="str">
        <f>IF(Simulações!DA723="","",Simulações!DA723)</f>
        <v/>
      </c>
      <c r="N723" s="117" t="str">
        <f>IF(Simulações!DB723="","",Simulações!DB723)</f>
        <v/>
      </c>
      <c r="O723" s="117">
        <v>1</v>
      </c>
    </row>
    <row r="724" spans="1:15" ht="15.75" hidden="1" customHeight="1" x14ac:dyDescent="0.3">
      <c r="A724" s="127" t="str">
        <f>Simulações!F724</f>
        <v>Rua Assis Brasil, 342</v>
      </c>
      <c r="B724" s="117" t="str">
        <f>Simulações!DL724</f>
        <v>Sim</v>
      </c>
      <c r="C724" s="128">
        <f>Simulações!M724</f>
        <v>99</v>
      </c>
      <c r="D724" s="117" t="str">
        <f>Simulações!I724</f>
        <v>C3</v>
      </c>
      <c r="E724" s="117" t="str">
        <f>Simulações!CJ724</f>
        <v>TECNOWATT</v>
      </c>
      <c r="F724" s="117" t="str">
        <f>Simulações!CK724</f>
        <v xml:space="preserve">SIGSAGPTLRRSSNDL_68W_83IBBRS
</v>
      </c>
      <c r="G724" s="117">
        <f>Simulações!CP724</f>
        <v>68</v>
      </c>
      <c r="H724" s="117" t="str">
        <f>Simulações!CV724</f>
        <v>Curto I</v>
      </c>
      <c r="I724" s="117" t="str">
        <f>IF(Simulações!CW724="","",Simulações!CW724)</f>
        <v/>
      </c>
      <c r="J724" s="117" t="str">
        <f>IF(Simulações!CZ724="","",Simulações!CZ724)</f>
        <v/>
      </c>
      <c r="K724" s="120">
        <f>Simulações!AN724</f>
        <v>2</v>
      </c>
      <c r="L724" s="120">
        <f>Simulações!AU724</f>
        <v>0</v>
      </c>
      <c r="M724" s="117" t="str">
        <f>IF(Simulações!DA724="","",Simulações!DA724)</f>
        <v/>
      </c>
      <c r="N724" s="117" t="str">
        <f>IF(Simulações!DB724="","",Simulações!DB724)</f>
        <v/>
      </c>
      <c r="O724" s="117">
        <v>1</v>
      </c>
    </row>
    <row r="725" spans="1:15" ht="15.75" hidden="1" customHeight="1" x14ac:dyDescent="0.3">
      <c r="A725" s="127" t="str">
        <f>Simulações!F725</f>
        <v>Rua Vinte e Nove, 780</v>
      </c>
      <c r="B725" s="117" t="str">
        <f>Simulações!DL725</f>
        <v>Sim</v>
      </c>
      <c r="C725" s="128">
        <f>Simulações!M725</f>
        <v>150</v>
      </c>
      <c r="D725" s="117" t="str">
        <f>Simulações!I725</f>
        <v>C4</v>
      </c>
      <c r="E725" s="117" t="str">
        <f>Simulações!CJ725</f>
        <v>LEDSTAR</v>
      </c>
      <c r="F725" s="117" t="str">
        <f>Simulações!CK725</f>
        <v xml:space="preserve"> SL VT 9.1 52W</v>
      </c>
      <c r="G725" s="117">
        <f>Simulações!CP725</f>
        <v>52</v>
      </c>
      <c r="H725" s="117" t="str">
        <f>Simulações!CV725</f>
        <v>Curto II</v>
      </c>
      <c r="I725" s="117" t="str">
        <f>IF(Simulações!CW725="","",Simulações!CW725)</f>
        <v/>
      </c>
      <c r="J725" s="117" t="str">
        <f>IF(Simulações!CZ725="","",Simulações!CZ725)</f>
        <v/>
      </c>
      <c r="K725" s="120">
        <f>Simulações!AN725</f>
        <v>2</v>
      </c>
      <c r="L725" s="120">
        <f>Simulações!AU725</f>
        <v>0</v>
      </c>
      <c r="M725" s="117" t="str">
        <f>IF(Simulações!DA725="","",Simulações!DA725)</f>
        <v/>
      </c>
      <c r="N725" s="117" t="str">
        <f>IF(Simulações!DB725="","",Simulações!DB725)</f>
        <v/>
      </c>
      <c r="O725" s="117">
        <v>1</v>
      </c>
    </row>
    <row r="726" spans="1:15" ht="15.75" hidden="1" customHeight="1" x14ac:dyDescent="0.3">
      <c r="A726" s="127" t="str">
        <f>Simulações!F726</f>
        <v>Rua Vinte e Nove, 780</v>
      </c>
      <c r="B726" s="117" t="str">
        <f>Simulações!DL726</f>
        <v>Sim</v>
      </c>
      <c r="C726" s="128">
        <f>Simulações!M726</f>
        <v>150</v>
      </c>
      <c r="D726" s="117" t="str">
        <f>Simulações!I726</f>
        <v>C4</v>
      </c>
      <c r="E726" s="117" t="str">
        <f>Simulações!CJ726</f>
        <v>SX LIGHTING</v>
      </c>
      <c r="F726" s="117" t="str">
        <f>Simulações!CK726</f>
        <v>SX-INEVO050HF</v>
      </c>
      <c r="G726" s="117">
        <f>Simulações!CP726</f>
        <v>50</v>
      </c>
      <c r="H726" s="117" t="str">
        <f>Simulações!CV726</f>
        <v>Curto II</v>
      </c>
      <c r="I726" s="117" t="str">
        <f>IF(Simulações!CW726="","",Simulações!CW726)</f>
        <v/>
      </c>
      <c r="J726" s="117" t="str">
        <f>IF(Simulações!CZ726="","",Simulações!CZ726)</f>
        <v/>
      </c>
      <c r="K726" s="120">
        <f>Simulações!AN726</f>
        <v>2</v>
      </c>
      <c r="L726" s="120">
        <f>Simulações!AU726</f>
        <v>0</v>
      </c>
      <c r="M726" s="117" t="str">
        <f>IF(Simulações!DA726="","",Simulações!DA726)</f>
        <v/>
      </c>
      <c r="N726" s="117" t="str">
        <f>IF(Simulações!DB726="","",Simulações!DB726)</f>
        <v/>
      </c>
      <c r="O726" s="117">
        <v>1</v>
      </c>
    </row>
    <row r="727" spans="1:15" ht="15.75" hidden="1" customHeight="1" x14ac:dyDescent="0.3">
      <c r="A727" s="127" t="str">
        <f>Simulações!F727</f>
        <v>Rua Vinte e Nove, 780</v>
      </c>
      <c r="B727" s="117" t="str">
        <f>Simulações!DL727</f>
        <v>Sim</v>
      </c>
      <c r="C727" s="128">
        <f>Simulações!M727</f>
        <v>150</v>
      </c>
      <c r="D727" s="117" t="str">
        <f>Simulações!I727</f>
        <v>C4</v>
      </c>
      <c r="E727" s="117" t="str">
        <f>Simulações!CJ727</f>
        <v>TECNOWATT</v>
      </c>
      <c r="F727" s="117" t="str">
        <f>Simulações!CK727</f>
        <v xml:space="preserve">SIGSAGPTLRRSSNDL_50W_61IBBRS
</v>
      </c>
      <c r="G727" s="117">
        <f>Simulações!CP727</f>
        <v>50</v>
      </c>
      <c r="H727" s="117" t="str">
        <f>Simulações!CV727</f>
        <v>Curto II</v>
      </c>
      <c r="I727" s="117" t="str">
        <f>IF(Simulações!CW727="","",Simulações!CW727)</f>
        <v/>
      </c>
      <c r="J727" s="117" t="str">
        <f>IF(Simulações!CZ727="","",Simulações!CZ727)</f>
        <v/>
      </c>
      <c r="K727" s="120">
        <f>Simulações!AN727</f>
        <v>2</v>
      </c>
      <c r="L727" s="120">
        <f>Simulações!AU727</f>
        <v>0</v>
      </c>
      <c r="M727" s="117" t="str">
        <f>IF(Simulações!DA727="","",Simulações!DA727)</f>
        <v/>
      </c>
      <c r="N727" s="117" t="str">
        <f>IF(Simulações!DB727="","",Simulações!DB727)</f>
        <v/>
      </c>
      <c r="O727" s="117">
        <v>1</v>
      </c>
    </row>
    <row r="728" spans="1:15" ht="15.75" hidden="1" customHeight="1" x14ac:dyDescent="0.3">
      <c r="A728" s="127" t="str">
        <f>Simulações!F728</f>
        <v>Rua Prudente de Morais, 696</v>
      </c>
      <c r="B728" s="117" t="str">
        <f>Simulações!DL728</f>
        <v>Sim</v>
      </c>
      <c r="C728" s="128">
        <f>Simulações!M728</f>
        <v>100</v>
      </c>
      <c r="D728" s="117" t="str">
        <f>Simulações!I728</f>
        <v>C4</v>
      </c>
      <c r="E728" s="117" t="str">
        <f>Simulações!CJ728</f>
        <v>LEDSTAR</v>
      </c>
      <c r="F728" s="117" t="str">
        <f>Simulações!CK728</f>
        <v xml:space="preserve"> SL VT 9.1 52W</v>
      </c>
      <c r="G728" s="117">
        <f>Simulações!CP728</f>
        <v>52</v>
      </c>
      <c r="H728" s="117" t="str">
        <f>Simulações!CV728</f>
        <v>Curto II</v>
      </c>
      <c r="I728" s="117" t="str">
        <f>IF(Simulações!CW728="","",Simulações!CW728)</f>
        <v>Médio I</v>
      </c>
      <c r="J728" s="117" t="str">
        <f>IF(Simulações!CZ728="","",Simulações!CZ728)</f>
        <v/>
      </c>
      <c r="K728" s="120">
        <f>Simulações!AN728</f>
        <v>2</v>
      </c>
      <c r="L728" s="120">
        <f>Simulações!AU728</f>
        <v>0</v>
      </c>
      <c r="M728" s="117" t="str">
        <f>IF(Simulações!DA728="","",Simulações!DA728)</f>
        <v/>
      </c>
      <c r="N728" s="117" t="str">
        <f>IF(Simulações!DB728="","",Simulações!DB728)</f>
        <v/>
      </c>
      <c r="O728" s="117">
        <v>1</v>
      </c>
    </row>
    <row r="729" spans="1:15" ht="15.75" hidden="1" customHeight="1" x14ac:dyDescent="0.3">
      <c r="A729" s="127" t="str">
        <f>Simulações!F729</f>
        <v>Rua Prudente de Morais, 696</v>
      </c>
      <c r="B729" s="117" t="str">
        <f>Simulações!DL729</f>
        <v>Sim</v>
      </c>
      <c r="C729" s="128">
        <f>Simulações!M729</f>
        <v>100</v>
      </c>
      <c r="D729" s="117" t="str">
        <f>Simulações!I729</f>
        <v>C4</v>
      </c>
      <c r="E729" s="117" t="str">
        <f>Simulações!CJ729</f>
        <v>SX LIGHTING</v>
      </c>
      <c r="F729" s="117" t="str">
        <f>Simulações!CK729</f>
        <v>SX-INEVO050HF</v>
      </c>
      <c r="G729" s="117">
        <f>Simulações!CP729</f>
        <v>50</v>
      </c>
      <c r="H729" s="117" t="str">
        <f>Simulações!CV729</f>
        <v>Curto II</v>
      </c>
      <c r="I729" s="117" t="str">
        <f>IF(Simulações!CW729="","",Simulações!CW729)</f>
        <v>Longo I</v>
      </c>
      <c r="J729" s="117" t="str">
        <f>IF(Simulações!CZ729="","",Simulações!CZ729)</f>
        <v/>
      </c>
      <c r="K729" s="120">
        <f>Simulações!AN729</f>
        <v>2</v>
      </c>
      <c r="L729" s="120">
        <f>Simulações!AU729</f>
        <v>0</v>
      </c>
      <c r="M729" s="117" t="str">
        <f>IF(Simulações!DA729="","",Simulações!DA729)</f>
        <v/>
      </c>
      <c r="N729" s="117" t="str">
        <f>IF(Simulações!DB729="","",Simulações!DB729)</f>
        <v/>
      </c>
      <c r="O729" s="117">
        <v>1</v>
      </c>
    </row>
    <row r="730" spans="1:15" ht="15.75" hidden="1" customHeight="1" x14ac:dyDescent="0.3">
      <c r="A730" s="127" t="str">
        <f>Simulações!F730</f>
        <v>Rua Prudente de Morais, 696</v>
      </c>
      <c r="B730" s="117" t="str">
        <f>Simulações!DL730</f>
        <v>Sim</v>
      </c>
      <c r="C730" s="128">
        <f>Simulações!M730</f>
        <v>100</v>
      </c>
      <c r="D730" s="117" t="str">
        <f>Simulações!I730</f>
        <v>C4</v>
      </c>
      <c r="E730" s="117" t="str">
        <f>Simulações!CJ730</f>
        <v>TECNOWATT</v>
      </c>
      <c r="F730" s="117" t="str">
        <f>Simulações!CK730</f>
        <v xml:space="preserve">SIGSAGPTLRRSSNDL_50W_61IBBRS
</v>
      </c>
      <c r="G730" s="117">
        <f>Simulações!CP730</f>
        <v>50</v>
      </c>
      <c r="H730" s="117" t="str">
        <f>Simulações!CV730</f>
        <v>Curto II</v>
      </c>
      <c r="I730" s="117" t="str">
        <f>IF(Simulações!CW730="","",Simulações!CW730)</f>
        <v>Longo I</v>
      </c>
      <c r="J730" s="117" t="str">
        <f>IF(Simulações!CZ730="","",Simulações!CZ730)</f>
        <v/>
      </c>
      <c r="K730" s="120">
        <f>Simulações!AN730</f>
        <v>2</v>
      </c>
      <c r="L730" s="120">
        <f>Simulações!AU730</f>
        <v>0</v>
      </c>
      <c r="M730" s="117" t="str">
        <f>IF(Simulações!DA730="","",Simulações!DA730)</f>
        <v/>
      </c>
      <c r="N730" s="117" t="str">
        <f>IF(Simulações!DB730="","",Simulações!DB730)</f>
        <v/>
      </c>
      <c r="O730" s="117">
        <v>1</v>
      </c>
    </row>
    <row r="731" spans="1:15" ht="15.75" hidden="1" customHeight="1" x14ac:dyDescent="0.3">
      <c r="A731" s="127" t="str">
        <f>Simulações!F731</f>
        <v>Rua Joao Goulart, 242</v>
      </c>
      <c r="B731" s="117" t="str">
        <f>Simulações!DL731</f>
        <v>Sim</v>
      </c>
      <c r="C731" s="128">
        <f>Simulações!M731</f>
        <v>100</v>
      </c>
      <c r="D731" s="117" t="str">
        <f>Simulações!I731</f>
        <v>C4</v>
      </c>
      <c r="E731" s="117" t="str">
        <f>Simulações!CJ731</f>
        <v>LEDSTAR</v>
      </c>
      <c r="F731" s="117" t="str">
        <f>Simulações!CK731</f>
        <v xml:space="preserve"> SL VT 9.1 52W</v>
      </c>
      <c r="G731" s="117">
        <f>Simulações!CP731</f>
        <v>52</v>
      </c>
      <c r="H731" s="117" t="str">
        <f>Simulações!CV731</f>
        <v>Curto II</v>
      </c>
      <c r="I731" s="117" t="str">
        <f>IF(Simulações!CW731="","",Simulações!CW731)</f>
        <v/>
      </c>
      <c r="J731" s="117" t="str">
        <f>IF(Simulações!CZ731="","",Simulações!CZ731)</f>
        <v/>
      </c>
      <c r="K731" s="120">
        <f>Simulações!AN731</f>
        <v>2</v>
      </c>
      <c r="L731" s="120">
        <f>Simulações!AU731</f>
        <v>0</v>
      </c>
      <c r="M731" s="117" t="str">
        <f>IF(Simulações!DA731="","",Simulações!DA731)</f>
        <v/>
      </c>
      <c r="N731" s="117" t="str">
        <f>IF(Simulações!DB731="","",Simulações!DB731)</f>
        <v/>
      </c>
      <c r="O731" s="117">
        <v>1</v>
      </c>
    </row>
    <row r="732" spans="1:15" ht="15.75" hidden="1" customHeight="1" x14ac:dyDescent="0.3">
      <c r="A732" s="127" t="str">
        <f>Simulações!F732</f>
        <v>Rua Joao Goulart, 242</v>
      </c>
      <c r="B732" s="117" t="str">
        <f>Simulações!DL732</f>
        <v>Sim</v>
      </c>
      <c r="C732" s="128">
        <f>Simulações!M732</f>
        <v>100</v>
      </c>
      <c r="D732" s="117" t="str">
        <f>Simulações!I732</f>
        <v>C4</v>
      </c>
      <c r="E732" s="117" t="str">
        <f>Simulações!CJ732</f>
        <v>SX LIGHTING</v>
      </c>
      <c r="F732" s="117" t="str">
        <f>Simulações!CK732</f>
        <v>SX-INEVO050HF</v>
      </c>
      <c r="G732" s="117">
        <f>Simulações!CP732</f>
        <v>50</v>
      </c>
      <c r="H732" s="117" t="str">
        <f>Simulações!CV732</f>
        <v>Curto II</v>
      </c>
      <c r="I732" s="117" t="str">
        <f>IF(Simulações!CW732="","",Simulações!CW732)</f>
        <v/>
      </c>
      <c r="J732" s="117" t="str">
        <f>IF(Simulações!CZ732="","",Simulações!CZ732)</f>
        <v/>
      </c>
      <c r="K732" s="120">
        <f>Simulações!AN732</f>
        <v>2</v>
      </c>
      <c r="L732" s="120">
        <f>Simulações!AU732</f>
        <v>0</v>
      </c>
      <c r="M732" s="117" t="str">
        <f>IF(Simulações!DA732="","",Simulações!DA732)</f>
        <v/>
      </c>
      <c r="N732" s="117" t="str">
        <f>IF(Simulações!DB732="","",Simulações!DB732)</f>
        <v/>
      </c>
      <c r="O732" s="117">
        <v>1</v>
      </c>
    </row>
    <row r="733" spans="1:15" ht="15.75" hidden="1" customHeight="1" x14ac:dyDescent="0.3">
      <c r="A733" s="127" t="str">
        <f>Simulações!F733</f>
        <v>Rua Joao Goulart, 242</v>
      </c>
      <c r="B733" s="117" t="str">
        <f>Simulações!DL733</f>
        <v>Sim</v>
      </c>
      <c r="C733" s="128">
        <f>Simulações!M733</f>
        <v>100</v>
      </c>
      <c r="D733" s="117" t="str">
        <f>Simulações!I733</f>
        <v>C4</v>
      </c>
      <c r="E733" s="117" t="str">
        <f>Simulações!CJ733</f>
        <v>TECNOWATT</v>
      </c>
      <c r="F733" s="117" t="str">
        <f>Simulações!CK733</f>
        <v xml:space="preserve">SIGSAGPTLRRSSNDL_50W_61IBBRS
</v>
      </c>
      <c r="G733" s="117">
        <f>Simulações!CP733</f>
        <v>50</v>
      </c>
      <c r="H733" s="117" t="str">
        <f>Simulações!CV733</f>
        <v>Curto II</v>
      </c>
      <c r="I733" s="117" t="str">
        <f>IF(Simulações!CW733="","",Simulações!CW733)</f>
        <v/>
      </c>
      <c r="J733" s="117" t="str">
        <f>IF(Simulações!CZ733="","",Simulações!CZ733)</f>
        <v/>
      </c>
      <c r="K733" s="120">
        <f>Simulações!AN733</f>
        <v>2</v>
      </c>
      <c r="L733" s="120">
        <f>Simulações!AU733</f>
        <v>0</v>
      </c>
      <c r="M733" s="117" t="str">
        <f>IF(Simulações!DA733="","",Simulações!DA733)</f>
        <v/>
      </c>
      <c r="N733" s="117" t="str">
        <f>IF(Simulações!DB733="","",Simulações!DB733)</f>
        <v/>
      </c>
      <c r="O733" s="117">
        <v>1</v>
      </c>
    </row>
    <row r="734" spans="1:15" ht="15.75" hidden="1" customHeight="1" x14ac:dyDescent="0.3">
      <c r="A734" s="127" t="str">
        <f>Simulações!F734</f>
        <v>Rua Belem, 594</v>
      </c>
      <c r="B734" s="117" t="str">
        <f>Simulações!DL734</f>
        <v>Sim</v>
      </c>
      <c r="C734" s="128">
        <f>Simulações!M734</f>
        <v>50</v>
      </c>
      <c r="D734" s="117" t="str">
        <f>Simulações!I734</f>
        <v>C5</v>
      </c>
      <c r="E734" s="117" t="str">
        <f>Simulações!CJ734</f>
        <v>LEDSTAR</v>
      </c>
      <c r="F734" s="117" t="str">
        <f>Simulações!CK734</f>
        <v xml:space="preserve"> SL VT 9.1 28W</v>
      </c>
      <c r="G734" s="117">
        <f>Simulações!CP734</f>
        <v>28</v>
      </c>
      <c r="H734" s="117" t="str">
        <f>Simulações!CV734</f>
        <v>Médio II</v>
      </c>
      <c r="I734" s="117" t="str">
        <f>IF(Simulações!CW734="","",Simulações!CW734)</f>
        <v/>
      </c>
      <c r="J734" s="117" t="str">
        <f>IF(Simulações!CZ734="","",Simulações!CZ734)</f>
        <v/>
      </c>
      <c r="K734" s="120">
        <f>Simulações!AN734</f>
        <v>2</v>
      </c>
      <c r="L734" s="120">
        <f>Simulações!AU734</f>
        <v>0</v>
      </c>
      <c r="M734" s="117" t="str">
        <f>IF(Simulações!DA734="","",Simulações!DA734)</f>
        <v/>
      </c>
      <c r="N734" s="117" t="str">
        <f>IF(Simulações!DB734="","",Simulações!DB734)</f>
        <v/>
      </c>
      <c r="O734" s="117">
        <v>1</v>
      </c>
    </row>
    <row r="735" spans="1:15" ht="15.75" hidden="1" customHeight="1" x14ac:dyDescent="0.3">
      <c r="A735" s="127" t="str">
        <f>Simulações!F735</f>
        <v>Rua Belem, 594</v>
      </c>
      <c r="B735" s="117" t="str">
        <f>Simulações!DL735</f>
        <v>Sim</v>
      </c>
      <c r="C735" s="128">
        <f>Simulações!M735</f>
        <v>50</v>
      </c>
      <c r="D735" s="117" t="str">
        <f>Simulações!I735</f>
        <v>C5</v>
      </c>
      <c r="E735" s="117" t="str">
        <f>Simulações!CJ735</f>
        <v>SX LIGHTING</v>
      </c>
      <c r="F735" s="117" t="str">
        <f>Simulações!CK735</f>
        <v>SX-INEVO020HF</v>
      </c>
      <c r="G735" s="117">
        <f>Simulações!CP735</f>
        <v>22.5</v>
      </c>
      <c r="H735" s="117" t="str">
        <f>Simulações!CV735</f>
        <v>Médio II</v>
      </c>
      <c r="I735" s="117" t="str">
        <f>IF(Simulações!CW735="","",Simulações!CW735)</f>
        <v/>
      </c>
      <c r="J735" s="117" t="str">
        <f>IF(Simulações!CZ735="","",Simulações!CZ735)</f>
        <v/>
      </c>
      <c r="K735" s="120">
        <f>Simulações!AN735</f>
        <v>2</v>
      </c>
      <c r="L735" s="120">
        <f>Simulações!AU735</f>
        <v>0</v>
      </c>
      <c r="M735" s="117" t="str">
        <f>IF(Simulações!DA735="","",Simulações!DA735)</f>
        <v/>
      </c>
      <c r="N735" s="117" t="str">
        <f>IF(Simulações!DB735="","",Simulações!DB735)</f>
        <v/>
      </c>
      <c r="O735" s="117">
        <v>1</v>
      </c>
    </row>
    <row r="736" spans="1:15" ht="15.75" hidden="1" customHeight="1" x14ac:dyDescent="0.3">
      <c r="A736" s="127" t="str">
        <f>Simulações!F736</f>
        <v>Rua Belem, 594</v>
      </c>
      <c r="B736" s="117" t="str">
        <f>Simulações!DL736</f>
        <v>Sim</v>
      </c>
      <c r="C736" s="128">
        <f>Simulações!M736</f>
        <v>50</v>
      </c>
      <c r="D736" s="117" t="str">
        <f>Simulações!I736</f>
        <v>C5</v>
      </c>
      <c r="E736" s="117" t="str">
        <f>Simulações!CJ736</f>
        <v>TECNOWATT</v>
      </c>
      <c r="F736" s="117" t="str">
        <f>Simulações!CK736</f>
        <v xml:space="preserve">SIGSAGPTLRRSSNDL_30W_38IBBRS
</v>
      </c>
      <c r="G736" s="117">
        <f>Simulações!CP736</f>
        <v>30</v>
      </c>
      <c r="H736" s="117" t="str">
        <f>Simulações!CV736</f>
        <v>Médio II</v>
      </c>
      <c r="I736" s="117" t="str">
        <f>IF(Simulações!CW736="","",Simulações!CW736)</f>
        <v/>
      </c>
      <c r="J736" s="117" t="str">
        <f>IF(Simulações!CZ736="","",Simulações!CZ736)</f>
        <v/>
      </c>
      <c r="K736" s="120">
        <f>Simulações!AN736</f>
        <v>2</v>
      </c>
      <c r="L736" s="120">
        <f>Simulações!AU736</f>
        <v>0</v>
      </c>
      <c r="M736" s="117" t="str">
        <f>IF(Simulações!DA736="","",Simulações!DA736)</f>
        <v/>
      </c>
      <c r="N736" s="117" t="str">
        <f>IF(Simulações!DB736="","",Simulações!DB736)</f>
        <v/>
      </c>
      <c r="O736" s="117">
        <v>1</v>
      </c>
    </row>
    <row r="737" spans="1:15" ht="15.75" hidden="1" customHeight="1" x14ac:dyDescent="0.3">
      <c r="A737" s="127" t="str">
        <f>Simulações!F737</f>
        <v>Rua Veneza, 79</v>
      </c>
      <c r="B737" s="117" t="str">
        <f>Simulações!DL737</f>
        <v>Sim</v>
      </c>
      <c r="C737" s="128">
        <f>Simulações!M737</f>
        <v>150</v>
      </c>
      <c r="D737" s="117" t="str">
        <f>Simulações!I737</f>
        <v>C4</v>
      </c>
      <c r="E737" s="117" t="str">
        <f>Simulações!CJ737</f>
        <v>LEDSTAR</v>
      </c>
      <c r="F737" s="117" t="str">
        <f>Simulações!CK737</f>
        <v xml:space="preserve"> SL VT 9.1 52W</v>
      </c>
      <c r="G737" s="117">
        <f>Simulações!CP737</f>
        <v>52</v>
      </c>
      <c r="H737" s="117" t="str">
        <f>Simulações!CV737</f>
        <v>Curto II</v>
      </c>
      <c r="I737" s="117" t="str">
        <f>IF(Simulações!CW737="","",Simulações!CW737)</f>
        <v/>
      </c>
      <c r="J737" s="117" t="str">
        <f>IF(Simulações!CZ737="","",Simulações!CZ737)</f>
        <v/>
      </c>
      <c r="K737" s="120">
        <f>Simulações!AN737</f>
        <v>2</v>
      </c>
      <c r="L737" s="120">
        <f>Simulações!AU737</f>
        <v>0</v>
      </c>
      <c r="M737" s="117" t="str">
        <f>IF(Simulações!DA737="","",Simulações!DA737)</f>
        <v/>
      </c>
      <c r="N737" s="117" t="str">
        <f>IF(Simulações!DB737="","",Simulações!DB737)</f>
        <v/>
      </c>
      <c r="O737" s="117">
        <v>1</v>
      </c>
    </row>
    <row r="738" spans="1:15" ht="15.75" hidden="1" customHeight="1" x14ac:dyDescent="0.3">
      <c r="A738" s="127" t="str">
        <f>Simulações!F738</f>
        <v>Rua Veneza, 79</v>
      </c>
      <c r="B738" s="117" t="str">
        <f>Simulações!DL738</f>
        <v>Sim</v>
      </c>
      <c r="C738" s="128">
        <f>Simulações!M738</f>
        <v>150</v>
      </c>
      <c r="D738" s="117" t="str">
        <f>Simulações!I738</f>
        <v>C4</v>
      </c>
      <c r="E738" s="117" t="str">
        <f>Simulações!CJ738</f>
        <v>SX LIGHTING</v>
      </c>
      <c r="F738" s="117" t="str">
        <f>Simulações!CK738</f>
        <v>SX-INEVO050HF</v>
      </c>
      <c r="G738" s="117">
        <f>Simulações!CP738</f>
        <v>50</v>
      </c>
      <c r="H738" s="117" t="str">
        <f>Simulações!CV738</f>
        <v>Curto II</v>
      </c>
      <c r="I738" s="117" t="str">
        <f>IF(Simulações!CW738="","",Simulações!CW738)</f>
        <v/>
      </c>
      <c r="J738" s="117" t="str">
        <f>IF(Simulações!CZ738="","",Simulações!CZ738)</f>
        <v/>
      </c>
      <c r="K738" s="120">
        <f>Simulações!AN738</f>
        <v>2</v>
      </c>
      <c r="L738" s="120">
        <f>Simulações!AU738</f>
        <v>0</v>
      </c>
      <c r="M738" s="117" t="str">
        <f>IF(Simulações!DA738="","",Simulações!DA738)</f>
        <v/>
      </c>
      <c r="N738" s="117" t="str">
        <f>IF(Simulações!DB738="","",Simulações!DB738)</f>
        <v/>
      </c>
      <c r="O738" s="117">
        <v>1</v>
      </c>
    </row>
    <row r="739" spans="1:15" ht="15.75" hidden="1" customHeight="1" x14ac:dyDescent="0.3">
      <c r="A739" s="127" t="str">
        <f>Simulações!F739</f>
        <v>Rua Veneza, 79</v>
      </c>
      <c r="B739" s="117" t="str">
        <f>Simulações!DL739</f>
        <v>Sim</v>
      </c>
      <c r="C739" s="128">
        <f>Simulações!M739</f>
        <v>150</v>
      </c>
      <c r="D739" s="117" t="str">
        <f>Simulações!I739</f>
        <v>C4</v>
      </c>
      <c r="E739" s="117" t="str">
        <f>Simulações!CJ739</f>
        <v>TECNOWATT</v>
      </c>
      <c r="F739" s="117" t="str">
        <f>Simulações!CK739</f>
        <v xml:space="preserve">SIGSAGPTLRRSSNDL_50W_61IBBRS
</v>
      </c>
      <c r="G739" s="117">
        <f>Simulações!CP739</f>
        <v>50</v>
      </c>
      <c r="H739" s="117" t="str">
        <f>Simulações!CV739</f>
        <v>Curto II</v>
      </c>
      <c r="I739" s="117" t="str">
        <f>IF(Simulações!CW739="","",Simulações!CW739)</f>
        <v/>
      </c>
      <c r="J739" s="117" t="str">
        <f>IF(Simulações!CZ739="","",Simulações!CZ739)</f>
        <v/>
      </c>
      <c r="K739" s="120">
        <f>Simulações!AN739</f>
        <v>2</v>
      </c>
      <c r="L739" s="120">
        <f>Simulações!AU739</f>
        <v>0</v>
      </c>
      <c r="M739" s="117" t="str">
        <f>IF(Simulações!DA739="","",Simulações!DA739)</f>
        <v/>
      </c>
      <c r="N739" s="117" t="str">
        <f>IF(Simulações!DB739="","",Simulações!DB739)</f>
        <v/>
      </c>
      <c r="O739" s="117">
        <v>1</v>
      </c>
    </row>
    <row r="740" spans="1:15" ht="15.75" hidden="1" customHeight="1" x14ac:dyDescent="0.3">
      <c r="A740" s="127" t="str">
        <f>Simulações!F740</f>
        <v>Rua Quatro, 11</v>
      </c>
      <c r="B740" s="117" t="str">
        <f>Simulações!DL740</f>
        <v>Sim</v>
      </c>
      <c r="C740" s="128">
        <f>Simulações!M740</f>
        <v>100</v>
      </c>
      <c r="D740" s="117" t="str">
        <f>Simulações!I740</f>
        <v>C4</v>
      </c>
      <c r="E740" s="117" t="str">
        <f>Simulações!CJ740</f>
        <v>LEDSTAR</v>
      </c>
      <c r="F740" s="117" t="str">
        <f>Simulações!CK740</f>
        <v xml:space="preserve"> SL VT 9.1 44W</v>
      </c>
      <c r="G740" s="117">
        <f>Simulações!CP740</f>
        <v>44</v>
      </c>
      <c r="H740" s="117" t="str">
        <f>Simulações!CV740</f>
        <v>Curto II</v>
      </c>
      <c r="I740" s="117" t="str">
        <f>IF(Simulações!CW740="","",Simulações!CW740)</f>
        <v/>
      </c>
      <c r="J740" s="117" t="str">
        <f>IF(Simulações!CZ740="","",Simulações!CZ740)</f>
        <v/>
      </c>
      <c r="K740" s="120">
        <f>Simulações!AN740</f>
        <v>2</v>
      </c>
      <c r="L740" s="120">
        <f>Simulações!AU740</f>
        <v>0</v>
      </c>
      <c r="M740" s="117" t="str">
        <f>IF(Simulações!DA740="","",Simulações!DA740)</f>
        <v/>
      </c>
      <c r="N740" s="117" t="str">
        <f>IF(Simulações!DB740="","",Simulações!DB740)</f>
        <v/>
      </c>
      <c r="O740" s="117">
        <v>1</v>
      </c>
    </row>
    <row r="741" spans="1:15" ht="15.75" hidden="1" customHeight="1" x14ac:dyDescent="0.3">
      <c r="A741" s="127" t="str">
        <f>Simulações!F741</f>
        <v>Rua Quatro, 11</v>
      </c>
      <c r="B741" s="117" t="str">
        <f>Simulações!DL741</f>
        <v>Sim</v>
      </c>
      <c r="C741" s="128">
        <f>Simulações!M741</f>
        <v>100</v>
      </c>
      <c r="D741" s="117" t="str">
        <f>Simulações!I741</f>
        <v>C4</v>
      </c>
      <c r="E741" s="117" t="str">
        <f>Simulações!CJ741</f>
        <v>SX LIGHTING</v>
      </c>
      <c r="F741" s="117" t="str">
        <f>Simulações!CK741</f>
        <v>SX-INEVO040HF</v>
      </c>
      <c r="G741" s="117">
        <f>Simulações!CP741</f>
        <v>39</v>
      </c>
      <c r="H741" s="117" t="str">
        <f>Simulações!CV741</f>
        <v>Curto II</v>
      </c>
      <c r="I741" s="117" t="str">
        <f>IF(Simulações!CW741="","",Simulações!CW741)</f>
        <v/>
      </c>
      <c r="J741" s="117" t="str">
        <f>IF(Simulações!CZ741="","",Simulações!CZ741)</f>
        <v/>
      </c>
      <c r="K741" s="120">
        <f>Simulações!AN741</f>
        <v>2</v>
      </c>
      <c r="L741" s="120">
        <f>Simulações!AU741</f>
        <v>0</v>
      </c>
      <c r="M741" s="117" t="str">
        <f>IF(Simulações!DA741="","",Simulações!DA741)</f>
        <v/>
      </c>
      <c r="N741" s="117" t="str">
        <f>IF(Simulações!DB741="","",Simulações!DB741)</f>
        <v/>
      </c>
      <c r="O741" s="117">
        <v>1</v>
      </c>
    </row>
    <row r="742" spans="1:15" ht="15.75" hidden="1" customHeight="1" x14ac:dyDescent="0.3">
      <c r="A742" s="127" t="str">
        <f>Simulações!F742</f>
        <v>Rua Quatro, 11</v>
      </c>
      <c r="B742" s="117" t="str">
        <f>Simulações!DL742</f>
        <v>Sim</v>
      </c>
      <c r="C742" s="128">
        <f>Simulações!M742</f>
        <v>100</v>
      </c>
      <c r="D742" s="117" t="str">
        <f>Simulações!I742</f>
        <v>C4</v>
      </c>
      <c r="E742" s="117" t="str">
        <f>Simulações!CJ742</f>
        <v>TECNOWATT</v>
      </c>
      <c r="F742" s="117" t="str">
        <f>Simulações!CK742</f>
        <v xml:space="preserve">SIGSAGPTLRRSSNDL_40W_50IBBRS
</v>
      </c>
      <c r="G742" s="117">
        <f>Simulações!CP742</f>
        <v>40</v>
      </c>
      <c r="H742" s="117" t="str">
        <f>Simulações!CV742</f>
        <v>Curto II</v>
      </c>
      <c r="I742" s="117" t="str">
        <f>IF(Simulações!CW742="","",Simulações!CW742)</f>
        <v/>
      </c>
      <c r="J742" s="117" t="str">
        <f>IF(Simulações!CZ742="","",Simulações!CZ742)</f>
        <v/>
      </c>
      <c r="K742" s="120">
        <f>Simulações!AN742</f>
        <v>2</v>
      </c>
      <c r="L742" s="120">
        <f>Simulações!AU742</f>
        <v>0</v>
      </c>
      <c r="M742" s="117" t="str">
        <f>IF(Simulações!DA742="","",Simulações!DA742)</f>
        <v/>
      </c>
      <c r="N742" s="117" t="str">
        <f>IF(Simulações!DB742="","",Simulações!DB742)</f>
        <v/>
      </c>
      <c r="O742" s="117">
        <v>1</v>
      </c>
    </row>
    <row r="743" spans="1:15" ht="15.75" hidden="1" customHeight="1" x14ac:dyDescent="0.3">
      <c r="A743" s="127" t="str">
        <f>Simulações!F743</f>
        <v>Rua Fernando de Noronha, 480</v>
      </c>
      <c r="B743" s="117" t="str">
        <f>Simulações!DL743</f>
        <v>Sim</v>
      </c>
      <c r="C743" s="128">
        <f>Simulações!M743</f>
        <v>100</v>
      </c>
      <c r="D743" s="117" t="str">
        <f>Simulações!I743</f>
        <v>C4</v>
      </c>
      <c r="E743" s="117" t="str">
        <f>Simulações!CJ743</f>
        <v>LEDSTAR</v>
      </c>
      <c r="F743" s="117" t="str">
        <f>Simulações!CK743</f>
        <v xml:space="preserve"> SL VT 9.1 44W</v>
      </c>
      <c r="G743" s="117">
        <f>Simulações!CP743</f>
        <v>44</v>
      </c>
      <c r="H743" s="117" t="str">
        <f>Simulações!CV743</f>
        <v>Curto II</v>
      </c>
      <c r="I743" s="117" t="str">
        <f>IF(Simulações!CW743="","",Simulações!CW743)</f>
        <v/>
      </c>
      <c r="J743" s="117" t="str">
        <f>IF(Simulações!CZ743="","",Simulações!CZ743)</f>
        <v/>
      </c>
      <c r="K743" s="120">
        <f>Simulações!AN743</f>
        <v>2</v>
      </c>
      <c r="L743" s="120">
        <f>Simulações!AU743</f>
        <v>0</v>
      </c>
      <c r="M743" s="117" t="str">
        <f>IF(Simulações!DA743="","",Simulações!DA743)</f>
        <v/>
      </c>
      <c r="N743" s="117" t="str">
        <f>IF(Simulações!DB743="","",Simulações!DB743)</f>
        <v/>
      </c>
      <c r="O743" s="117">
        <v>1</v>
      </c>
    </row>
    <row r="744" spans="1:15" ht="15.75" hidden="1" customHeight="1" x14ac:dyDescent="0.3">
      <c r="A744" s="127" t="str">
        <f>Simulações!F744</f>
        <v>Rua Fernando de Noronha, 480</v>
      </c>
      <c r="B744" s="117" t="str">
        <f>Simulações!DL744</f>
        <v>Sim</v>
      </c>
      <c r="C744" s="128">
        <f>Simulações!M744</f>
        <v>100</v>
      </c>
      <c r="D744" s="117" t="str">
        <f>Simulações!I744</f>
        <v>C4</v>
      </c>
      <c r="E744" s="117" t="str">
        <f>Simulações!CJ744</f>
        <v>SX LIGHTING</v>
      </c>
      <c r="F744" s="117" t="str">
        <f>Simulações!CK744</f>
        <v>SX-INEVO050HF</v>
      </c>
      <c r="G744" s="117">
        <f>Simulações!CP744</f>
        <v>50</v>
      </c>
      <c r="H744" s="117" t="str">
        <f>Simulações!CV744</f>
        <v>Curto II</v>
      </c>
      <c r="I744" s="117" t="str">
        <f>IF(Simulações!CW744="","",Simulações!CW744)</f>
        <v/>
      </c>
      <c r="J744" s="117" t="str">
        <f>IF(Simulações!CZ744="","",Simulações!CZ744)</f>
        <v/>
      </c>
      <c r="K744" s="120">
        <f>Simulações!AN744</f>
        <v>2</v>
      </c>
      <c r="L744" s="120">
        <f>Simulações!AU744</f>
        <v>0</v>
      </c>
      <c r="M744" s="117" t="str">
        <f>IF(Simulações!DA744="","",Simulações!DA744)</f>
        <v/>
      </c>
      <c r="N744" s="117" t="str">
        <f>IF(Simulações!DB744="","",Simulações!DB744)</f>
        <v/>
      </c>
      <c r="O744" s="117">
        <v>1</v>
      </c>
    </row>
    <row r="745" spans="1:15" ht="15.75" hidden="1" customHeight="1" x14ac:dyDescent="0.3">
      <c r="A745" s="127" t="str">
        <f>Simulações!F745</f>
        <v>Rua Fernando de Noronha, 480</v>
      </c>
      <c r="B745" s="117" t="str">
        <f>Simulações!DL745</f>
        <v>Sim</v>
      </c>
      <c r="C745" s="128">
        <f>Simulações!M745</f>
        <v>100</v>
      </c>
      <c r="D745" s="117" t="str">
        <f>Simulações!I745</f>
        <v>C4</v>
      </c>
      <c r="E745" s="117" t="str">
        <f>Simulações!CJ745</f>
        <v>TECNOWATT</v>
      </c>
      <c r="F745" s="117" t="str">
        <f>Simulações!CK745</f>
        <v xml:space="preserve">SIGSAGPTLRRSSNDL_40W_50IBBRS
</v>
      </c>
      <c r="G745" s="117">
        <f>Simulações!CP745</f>
        <v>40</v>
      </c>
      <c r="H745" s="117" t="str">
        <f>Simulações!CV745</f>
        <v>Curto II</v>
      </c>
      <c r="I745" s="117" t="str">
        <f>IF(Simulações!CW745="","",Simulações!CW745)</f>
        <v/>
      </c>
      <c r="J745" s="117" t="str">
        <f>IF(Simulações!CZ745="","",Simulações!CZ745)</f>
        <v/>
      </c>
      <c r="K745" s="120">
        <f>Simulações!AN745</f>
        <v>2</v>
      </c>
      <c r="L745" s="120">
        <f>Simulações!AU745</f>
        <v>0</v>
      </c>
      <c r="M745" s="117" t="str">
        <f>IF(Simulações!DA745="","",Simulações!DA745)</f>
        <v/>
      </c>
      <c r="N745" s="117" t="str">
        <f>IF(Simulações!DB745="","",Simulações!DB745)</f>
        <v/>
      </c>
      <c r="O745" s="117">
        <v>1</v>
      </c>
    </row>
    <row r="746" spans="1:15" ht="15.75" hidden="1" customHeight="1" x14ac:dyDescent="0.3">
      <c r="A746" s="127" t="str">
        <f>Simulações!F746</f>
        <v>Avenida Rubem Berta, 851</v>
      </c>
      <c r="B746" s="117" t="str">
        <f>Simulações!DL746</f>
        <v>Sim</v>
      </c>
      <c r="C746" s="128">
        <f>Simulações!M746</f>
        <v>50</v>
      </c>
      <c r="D746" s="117" t="str">
        <f>Simulações!I746</f>
        <v>C2</v>
      </c>
      <c r="E746" s="117" t="str">
        <f>Simulações!CJ746</f>
        <v>LEDSTAR</v>
      </c>
      <c r="F746" s="117" t="str">
        <f>Simulações!CK746</f>
        <v xml:space="preserve"> SL VT 9.1 85W</v>
      </c>
      <c r="G746" s="117">
        <f>Simulações!CP746</f>
        <v>85</v>
      </c>
      <c r="H746" s="117" t="str">
        <f>Simulações!CV746</f>
        <v>Médio II</v>
      </c>
      <c r="I746" s="117" t="str">
        <f>IF(Simulações!CW746="","",Simulações!CW746)</f>
        <v/>
      </c>
      <c r="J746" s="117" t="str">
        <f>IF(Simulações!CZ746="","",Simulações!CZ746)</f>
        <v/>
      </c>
      <c r="K746" s="120">
        <f>Simulações!AN746</f>
        <v>4</v>
      </c>
      <c r="L746" s="120">
        <f>Simulações!AU746</f>
        <v>0</v>
      </c>
      <c r="M746" s="117" t="str">
        <f>IF(Simulações!DA746="","",Simulações!DA746)</f>
        <v/>
      </c>
      <c r="N746" s="117" t="str">
        <f>IF(Simulações!DB746="","",Simulações!DB746)</f>
        <v/>
      </c>
      <c r="O746" s="117">
        <v>1</v>
      </c>
    </row>
    <row r="747" spans="1:15" ht="15.75" hidden="1" customHeight="1" x14ac:dyDescent="0.3">
      <c r="A747" s="127" t="str">
        <f>Simulações!F747</f>
        <v>Avenida Rubem Berta, 851</v>
      </c>
      <c r="B747" s="117" t="str">
        <f>Simulações!DL747</f>
        <v>Sim</v>
      </c>
      <c r="C747" s="128">
        <f>Simulações!M747</f>
        <v>50</v>
      </c>
      <c r="D747" s="117" t="str">
        <f>Simulações!I747</f>
        <v>C2</v>
      </c>
      <c r="E747" s="117" t="str">
        <f>Simulações!CJ747</f>
        <v>SX LIGHTING</v>
      </c>
      <c r="F747" s="117" t="str">
        <f>Simulações!CK747</f>
        <v>SX-INLPP080HF</v>
      </c>
      <c r="G747" s="117">
        <f>Simulações!CP747</f>
        <v>79</v>
      </c>
      <c r="H747" s="117" t="str">
        <f>Simulações!CV747</f>
        <v>Médio II</v>
      </c>
      <c r="I747" s="117" t="str">
        <f>IF(Simulações!CW747="","",Simulações!CW747)</f>
        <v/>
      </c>
      <c r="J747" s="117" t="str">
        <f>IF(Simulações!CZ747="","",Simulações!CZ747)</f>
        <v/>
      </c>
      <c r="K747" s="120">
        <f>Simulações!AN747</f>
        <v>4</v>
      </c>
      <c r="L747" s="120">
        <f>Simulações!AU747</f>
        <v>0</v>
      </c>
      <c r="M747" s="117" t="str">
        <f>IF(Simulações!DA747="","",Simulações!DA747)</f>
        <v/>
      </c>
      <c r="N747" s="117" t="str">
        <f>IF(Simulações!DB747="","",Simulações!DB747)</f>
        <v/>
      </c>
      <c r="O747" s="117">
        <v>1</v>
      </c>
    </row>
    <row r="748" spans="1:15" ht="15.75" hidden="1" customHeight="1" x14ac:dyDescent="0.3">
      <c r="A748" s="127" t="str">
        <f>Simulações!F748</f>
        <v>Avenida Rubem Berta, 851</v>
      </c>
      <c r="B748" s="117" t="str">
        <f>Simulações!DL748</f>
        <v>Sim</v>
      </c>
      <c r="C748" s="128">
        <f>Simulações!M748</f>
        <v>50</v>
      </c>
      <c r="D748" s="117" t="str">
        <f>Simulações!I748</f>
        <v>C2</v>
      </c>
      <c r="E748" s="117" t="str">
        <f>Simulações!CJ748</f>
        <v>TECNOWATT</v>
      </c>
      <c r="F748" s="117" t="str">
        <f>Simulações!CK748</f>
        <v xml:space="preserve">SIGSAGPTLRRSSNDL100W125IBBRS
</v>
      </c>
      <c r="G748" s="117">
        <f>Simulações!CP748</f>
        <v>100</v>
      </c>
      <c r="H748" s="117" t="str">
        <f>Simulações!CV748</f>
        <v>Médio II</v>
      </c>
      <c r="I748" s="117" t="str">
        <f>IF(Simulações!CW748="","",Simulações!CW748)</f>
        <v/>
      </c>
      <c r="J748" s="117" t="str">
        <f>IF(Simulações!CZ748="","",Simulações!CZ748)</f>
        <v/>
      </c>
      <c r="K748" s="120">
        <f>Simulações!AN748</f>
        <v>4</v>
      </c>
      <c r="L748" s="120">
        <f>Simulações!AU748</f>
        <v>0</v>
      </c>
      <c r="M748" s="117" t="str">
        <f>IF(Simulações!DA748="","",Simulações!DA748)</f>
        <v/>
      </c>
      <c r="N748" s="117" t="str">
        <f>IF(Simulações!DB748="","",Simulações!DB748)</f>
        <v/>
      </c>
      <c r="O748" s="117">
        <v>1</v>
      </c>
    </row>
    <row r="749" spans="1:15" ht="15.75" hidden="1" customHeight="1" x14ac:dyDescent="0.3">
      <c r="A749" s="127" t="str">
        <f>Simulações!F749</f>
        <v>Rua Joao Pessoa, 1484</v>
      </c>
      <c r="B749" s="117" t="str">
        <f>Simulações!DL749</f>
        <v>Sim</v>
      </c>
      <c r="C749" s="128">
        <f>Simulações!M749</f>
        <v>100</v>
      </c>
      <c r="D749" s="117" t="str">
        <f>Simulações!I749</f>
        <v>C5</v>
      </c>
      <c r="E749" s="117" t="str">
        <f>Simulações!CJ749</f>
        <v>LEDSTAR</v>
      </c>
      <c r="F749" s="117" t="str">
        <f>Simulações!CK749</f>
        <v xml:space="preserve"> SL VT 9.1 44W</v>
      </c>
      <c r="G749" s="117">
        <f>Simulações!CP749</f>
        <v>44</v>
      </c>
      <c r="H749" s="117" t="str">
        <f>Simulações!CV749</f>
        <v>Curto II</v>
      </c>
      <c r="I749" s="117" t="str">
        <f>IF(Simulações!CW749="","",Simulações!CW749)</f>
        <v/>
      </c>
      <c r="J749" s="117" t="str">
        <f>IF(Simulações!CZ749="","",Simulações!CZ749)</f>
        <v/>
      </c>
      <c r="K749" s="120">
        <f>Simulações!AN749</f>
        <v>2</v>
      </c>
      <c r="L749" s="120">
        <f>Simulações!AU749</f>
        <v>0</v>
      </c>
      <c r="M749" s="117" t="str">
        <f>IF(Simulações!DA749="","",Simulações!DA749)</f>
        <v/>
      </c>
      <c r="N749" s="117" t="str">
        <f>IF(Simulações!DB749="","",Simulações!DB749)</f>
        <v/>
      </c>
      <c r="O749" s="117">
        <v>1</v>
      </c>
    </row>
    <row r="750" spans="1:15" ht="15.75" hidden="1" customHeight="1" x14ac:dyDescent="0.3">
      <c r="A750" s="127" t="str">
        <f>Simulações!F750</f>
        <v>Rua Joao Pessoa, 1484</v>
      </c>
      <c r="B750" s="117" t="str">
        <f>Simulações!DL750</f>
        <v>Sim</v>
      </c>
      <c r="C750" s="128">
        <f>Simulações!M750</f>
        <v>100</v>
      </c>
      <c r="D750" s="117" t="str">
        <f>Simulações!I750</f>
        <v>C5</v>
      </c>
      <c r="E750" s="117" t="str">
        <f>Simulações!CJ750</f>
        <v>SX LIGHTING</v>
      </c>
      <c r="F750" s="117" t="str">
        <f>Simulações!CK750</f>
        <v>SX-INEVO050HF</v>
      </c>
      <c r="G750" s="117">
        <f>Simulações!CP750</f>
        <v>50</v>
      </c>
      <c r="H750" s="117" t="str">
        <f>Simulações!CV750</f>
        <v>Curto II</v>
      </c>
      <c r="I750" s="117" t="str">
        <f>IF(Simulações!CW750="","",Simulações!CW750)</f>
        <v/>
      </c>
      <c r="J750" s="117" t="str">
        <f>IF(Simulações!CZ750="","",Simulações!CZ750)</f>
        <v/>
      </c>
      <c r="K750" s="120">
        <f>Simulações!AN750</f>
        <v>2</v>
      </c>
      <c r="L750" s="120">
        <f>Simulações!AU750</f>
        <v>0</v>
      </c>
      <c r="M750" s="117" t="str">
        <f>IF(Simulações!DA750="","",Simulações!DA750)</f>
        <v/>
      </c>
      <c r="N750" s="117" t="str">
        <f>IF(Simulações!DB750="","",Simulações!DB750)</f>
        <v/>
      </c>
      <c r="O750" s="117">
        <v>1</v>
      </c>
    </row>
    <row r="751" spans="1:15" ht="15.75" hidden="1" customHeight="1" x14ac:dyDescent="0.3">
      <c r="A751" s="127" t="str">
        <f>Simulações!F751</f>
        <v>Rua Joao Pessoa, 1484</v>
      </c>
      <c r="B751" s="117" t="str">
        <f>Simulações!DL751</f>
        <v>Sim</v>
      </c>
      <c r="C751" s="128">
        <f>Simulações!M751</f>
        <v>100</v>
      </c>
      <c r="D751" s="117" t="str">
        <f>Simulações!I751</f>
        <v>C5</v>
      </c>
      <c r="E751" s="117" t="str">
        <f>Simulações!CJ751</f>
        <v>TECNOWATT</v>
      </c>
      <c r="F751" s="117" t="str">
        <f>Simulações!CK751</f>
        <v xml:space="preserve">SIGSAGPTLRRSSNDL_60W_73IBBRS
</v>
      </c>
      <c r="G751" s="117">
        <f>Simulações!CP751</f>
        <v>60</v>
      </c>
      <c r="H751" s="117" t="str">
        <f>Simulações!CV751</f>
        <v>Curto II</v>
      </c>
      <c r="I751" s="117" t="str">
        <f>IF(Simulações!CW751="","",Simulações!CW751)</f>
        <v/>
      </c>
      <c r="J751" s="117" t="str">
        <f>IF(Simulações!CZ751="","",Simulações!CZ751)</f>
        <v/>
      </c>
      <c r="K751" s="120">
        <f>Simulações!AN751</f>
        <v>2</v>
      </c>
      <c r="L751" s="120">
        <f>Simulações!AU751</f>
        <v>0</v>
      </c>
      <c r="M751" s="117" t="str">
        <f>IF(Simulações!DA751="","",Simulações!DA751)</f>
        <v/>
      </c>
      <c r="N751" s="117" t="str">
        <f>IF(Simulações!DB751="","",Simulações!DB751)</f>
        <v/>
      </c>
      <c r="O751" s="117">
        <v>1</v>
      </c>
    </row>
    <row r="752" spans="1:15" ht="15.75" hidden="1" customHeight="1" x14ac:dyDescent="0.3">
      <c r="A752" s="127" t="str">
        <f>Simulações!F752</f>
        <v>Rua Sahydi Abrahao, 670</v>
      </c>
      <c r="B752" s="117" t="str">
        <f>Simulações!DL752</f>
        <v>Sim</v>
      </c>
      <c r="C752" s="128">
        <f>Simulações!M752</f>
        <v>150</v>
      </c>
      <c r="D752" s="117" t="str">
        <f>Simulações!I752</f>
        <v>C5</v>
      </c>
      <c r="E752" s="117" t="str">
        <f>Simulações!CJ752</f>
        <v>LEDSTAR</v>
      </c>
      <c r="F752" s="117" t="str">
        <f>Simulações!CK752</f>
        <v xml:space="preserve"> SL VT 9.1 35W</v>
      </c>
      <c r="G752" s="117">
        <f>Simulações!CP752</f>
        <v>35</v>
      </c>
      <c r="H752" s="117" t="str">
        <f>Simulações!CV752</f>
        <v>Curto II</v>
      </c>
      <c r="I752" s="117" t="str">
        <f>IF(Simulações!CW752="","",Simulações!CW752)</f>
        <v/>
      </c>
      <c r="J752" s="117" t="str">
        <f>IF(Simulações!CZ752="","",Simulações!CZ752)</f>
        <v/>
      </c>
      <c r="K752" s="120">
        <f>Simulações!AN752</f>
        <v>2</v>
      </c>
      <c r="L752" s="120">
        <f>Simulações!AU752</f>
        <v>0</v>
      </c>
      <c r="M752" s="117" t="str">
        <f>IF(Simulações!DA752="","",Simulações!DA752)</f>
        <v/>
      </c>
      <c r="N752" s="117" t="str">
        <f>IF(Simulações!DB752="","",Simulações!DB752)</f>
        <v/>
      </c>
      <c r="O752" s="117">
        <v>1</v>
      </c>
    </row>
    <row r="753" spans="1:15" ht="15.75" hidden="1" customHeight="1" x14ac:dyDescent="0.3">
      <c r="A753" s="127" t="str">
        <f>Simulações!F753</f>
        <v>Rua Sahydi Abrahao, 670</v>
      </c>
      <c r="B753" s="117" t="str">
        <f>Simulações!DL753</f>
        <v>Sim</v>
      </c>
      <c r="C753" s="128">
        <f>Simulações!M753</f>
        <v>150</v>
      </c>
      <c r="D753" s="117" t="str">
        <f>Simulações!I753</f>
        <v>C5</v>
      </c>
      <c r="E753" s="117" t="str">
        <f>Simulações!CJ753</f>
        <v>SX LIGHTING</v>
      </c>
      <c r="F753" s="117" t="str">
        <f>Simulações!CK753</f>
        <v>SX-INEVO040HF</v>
      </c>
      <c r="G753" s="117">
        <f>Simulações!CP753</f>
        <v>39</v>
      </c>
      <c r="H753" s="117" t="str">
        <f>Simulações!CV753</f>
        <v>Curto II</v>
      </c>
      <c r="I753" s="117" t="str">
        <f>IF(Simulações!CW753="","",Simulações!CW753)</f>
        <v/>
      </c>
      <c r="J753" s="117" t="str">
        <f>IF(Simulações!CZ753="","",Simulações!CZ753)</f>
        <v/>
      </c>
      <c r="K753" s="120">
        <f>Simulações!AN753</f>
        <v>2</v>
      </c>
      <c r="L753" s="120">
        <f>Simulações!AU753</f>
        <v>0</v>
      </c>
      <c r="M753" s="117" t="str">
        <f>IF(Simulações!DA753="","",Simulações!DA753)</f>
        <v/>
      </c>
      <c r="N753" s="117" t="str">
        <f>IF(Simulações!DB753="","",Simulações!DB753)</f>
        <v/>
      </c>
      <c r="O753" s="117">
        <v>1</v>
      </c>
    </row>
    <row r="754" spans="1:15" ht="15.75" hidden="1" customHeight="1" x14ac:dyDescent="0.3">
      <c r="A754" s="127" t="str">
        <f>Simulações!F754</f>
        <v>Rua Sahydi Abrahao, 670</v>
      </c>
      <c r="B754" s="117" t="str">
        <f>Simulações!DL754</f>
        <v>Sim</v>
      </c>
      <c r="C754" s="128">
        <f>Simulações!M754</f>
        <v>150</v>
      </c>
      <c r="D754" s="117" t="str">
        <f>Simulações!I754</f>
        <v>C5</v>
      </c>
      <c r="E754" s="117" t="str">
        <f>Simulações!CJ754</f>
        <v>TECNOWATT</v>
      </c>
      <c r="F754" s="117" t="str">
        <f>Simulações!CK754</f>
        <v xml:space="preserve">SIGSAGPTLRRSSNDL_40W_50IBBRS
</v>
      </c>
      <c r="G754" s="117">
        <f>Simulações!CP754</f>
        <v>40</v>
      </c>
      <c r="H754" s="117" t="str">
        <f>Simulações!CV754</f>
        <v>Curto II</v>
      </c>
      <c r="I754" s="117" t="str">
        <f>IF(Simulações!CW754="","",Simulações!CW754)</f>
        <v/>
      </c>
      <c r="J754" s="117" t="str">
        <f>IF(Simulações!CZ754="","",Simulações!CZ754)</f>
        <v/>
      </c>
      <c r="K754" s="120">
        <f>Simulações!AN754</f>
        <v>2</v>
      </c>
      <c r="L754" s="120">
        <f>Simulações!AU754</f>
        <v>0</v>
      </c>
      <c r="M754" s="117" t="str">
        <f>IF(Simulações!DA754="","",Simulações!DA754)</f>
        <v/>
      </c>
      <c r="N754" s="117" t="str">
        <f>IF(Simulações!DB754="","",Simulações!DB754)</f>
        <v/>
      </c>
      <c r="O754" s="117">
        <v>1</v>
      </c>
    </row>
    <row r="755" spans="1:15" ht="15.75" hidden="1" customHeight="1" x14ac:dyDescent="0.3">
      <c r="A755" s="127" t="str">
        <f>Simulações!F755</f>
        <v>Rua Getulio Vargas, 502</v>
      </c>
      <c r="B755" s="117" t="str">
        <f>Simulações!DL755</f>
        <v>Sim</v>
      </c>
      <c r="C755" s="128">
        <f>Simulações!M755</f>
        <v>100</v>
      </c>
      <c r="D755" s="117" t="str">
        <f>Simulações!I755</f>
        <v>C5</v>
      </c>
      <c r="E755" s="117" t="str">
        <f>Simulações!CJ755</f>
        <v>LEDSTAR</v>
      </c>
      <c r="F755" s="117" t="str">
        <f>Simulações!CK755</f>
        <v xml:space="preserve"> SL VT 9.1 35W</v>
      </c>
      <c r="G755" s="117">
        <f>Simulações!CP755</f>
        <v>35</v>
      </c>
      <c r="H755" s="117" t="str">
        <f>Simulações!CV755</f>
        <v>Curto II</v>
      </c>
      <c r="I755" s="117" t="str">
        <f>IF(Simulações!CW755="","",Simulações!CW755)</f>
        <v/>
      </c>
      <c r="J755" s="117" t="str">
        <f>IF(Simulações!CZ755="","",Simulações!CZ755)</f>
        <v/>
      </c>
      <c r="K755" s="120">
        <f>Simulações!AN755</f>
        <v>2</v>
      </c>
      <c r="L755" s="120">
        <f>Simulações!AU755</f>
        <v>0</v>
      </c>
      <c r="M755" s="117" t="str">
        <f>IF(Simulações!DA755="","",Simulações!DA755)</f>
        <v/>
      </c>
      <c r="N755" s="117" t="str">
        <f>IF(Simulações!DB755="","",Simulações!DB755)</f>
        <v/>
      </c>
      <c r="O755" s="117">
        <v>1</v>
      </c>
    </row>
    <row r="756" spans="1:15" ht="15.75" hidden="1" customHeight="1" x14ac:dyDescent="0.3">
      <c r="A756" s="127" t="str">
        <f>Simulações!F756</f>
        <v>Rua Getulio Vargas, 502</v>
      </c>
      <c r="B756" s="117" t="str">
        <f>Simulações!DL756</f>
        <v>Sim</v>
      </c>
      <c r="C756" s="128">
        <f>Simulações!M756</f>
        <v>100</v>
      </c>
      <c r="D756" s="117" t="str">
        <f>Simulações!I756</f>
        <v>C5</v>
      </c>
      <c r="E756" s="117" t="str">
        <f>Simulações!CJ756</f>
        <v>SX LIGHTING</v>
      </c>
      <c r="F756" s="117" t="str">
        <f>Simulações!CK756</f>
        <v>SX-INEVO040HF</v>
      </c>
      <c r="G756" s="117">
        <f>Simulações!CP756</f>
        <v>39</v>
      </c>
      <c r="H756" s="117" t="str">
        <f>Simulações!CV756</f>
        <v>Curto II</v>
      </c>
      <c r="I756" s="117" t="str">
        <f>IF(Simulações!CW756="","",Simulações!CW756)</f>
        <v>Médio II</v>
      </c>
      <c r="J756" s="117" t="str">
        <f>IF(Simulações!CZ756="","",Simulações!CZ756)</f>
        <v/>
      </c>
      <c r="K756" s="120">
        <f>Simulações!AN756</f>
        <v>2</v>
      </c>
      <c r="L756" s="120">
        <f>Simulações!AU756</f>
        <v>0</v>
      </c>
      <c r="M756" s="117" t="str">
        <f>IF(Simulações!DA756="","",Simulações!DA756)</f>
        <v/>
      </c>
      <c r="N756" s="117" t="str">
        <f>IF(Simulações!DB756="","",Simulações!DB756)</f>
        <v/>
      </c>
      <c r="O756" s="117">
        <v>1</v>
      </c>
    </row>
    <row r="757" spans="1:15" ht="15.75" hidden="1" customHeight="1" x14ac:dyDescent="0.3">
      <c r="A757" s="127" t="str">
        <f>Simulações!F757</f>
        <v>Rua Getulio Vargas, 502</v>
      </c>
      <c r="B757" s="117" t="str">
        <f>Simulações!DL757</f>
        <v>Sim</v>
      </c>
      <c r="C757" s="128">
        <f>Simulações!M757</f>
        <v>100</v>
      </c>
      <c r="D757" s="117" t="str">
        <f>Simulações!I757</f>
        <v>C5</v>
      </c>
      <c r="E757" s="117" t="str">
        <f>Simulações!CJ757</f>
        <v>TECNOWATT</v>
      </c>
      <c r="F757" s="117" t="str">
        <f>Simulações!CK757</f>
        <v xml:space="preserve">SIGSAGPTLRRSSNDL_40W_50IBBRS
</v>
      </c>
      <c r="G757" s="117">
        <f>Simulações!CP757</f>
        <v>40</v>
      </c>
      <c r="H757" s="117" t="str">
        <f>Simulações!CV757</f>
        <v>Curto II</v>
      </c>
      <c r="I757" s="117" t="str">
        <f>IF(Simulações!CW757="","",Simulações!CW757)</f>
        <v>Médio II</v>
      </c>
      <c r="J757" s="117" t="str">
        <f>IF(Simulações!CZ757="","",Simulações!CZ757)</f>
        <v/>
      </c>
      <c r="K757" s="120">
        <f>Simulações!AN757</f>
        <v>2</v>
      </c>
      <c r="L757" s="120">
        <f>Simulações!AU757</f>
        <v>0</v>
      </c>
      <c r="M757" s="117" t="str">
        <f>IF(Simulações!DA757="","",Simulações!DA757)</f>
        <v/>
      </c>
      <c r="N757" s="117" t="str">
        <f>IF(Simulações!DB757="","",Simulações!DB757)</f>
        <v/>
      </c>
      <c r="O757" s="117">
        <v>1</v>
      </c>
    </row>
    <row r="758" spans="1:15" ht="15.75" hidden="1" customHeight="1" x14ac:dyDescent="0.3">
      <c r="A758" s="127" t="str">
        <f>Simulações!F758</f>
        <v>Avenida da Igreja, 308</v>
      </c>
      <c r="B758" s="117" t="str">
        <f>Simulações!DL758</f>
        <v>Sim</v>
      </c>
      <c r="C758" s="128">
        <f>Simulações!M758</f>
        <v>50</v>
      </c>
      <c r="D758" s="117" t="str">
        <f>Simulações!I758</f>
        <v>C2</v>
      </c>
      <c r="E758" s="117" t="str">
        <f>Simulações!CJ758</f>
        <v>LEDSTAR</v>
      </c>
      <c r="F758" s="117" t="str">
        <f>Simulações!CK758</f>
        <v xml:space="preserve"> SL VT 9.1 65W</v>
      </c>
      <c r="G758" s="117">
        <f>Simulações!CP758</f>
        <v>65</v>
      </c>
      <c r="H758" s="117" t="str">
        <f>Simulações!CV758</f>
        <v>Curto I</v>
      </c>
      <c r="I758" s="117" t="str">
        <f>IF(Simulações!CW758="","",Simulações!CW758)</f>
        <v/>
      </c>
      <c r="J758" s="117" t="str">
        <f>IF(Simulações!CZ758="","",Simulações!CZ758)</f>
        <v/>
      </c>
      <c r="K758" s="120">
        <f>Simulações!AN758</f>
        <v>6</v>
      </c>
      <c r="L758" s="120">
        <f>Simulações!AU758</f>
        <v>0</v>
      </c>
      <c r="M758" s="117" t="str">
        <f>IF(Simulações!DA758="","",Simulações!DA758)</f>
        <v/>
      </c>
      <c r="N758" s="117" t="str">
        <f>IF(Simulações!DB758="","",Simulações!DB758)</f>
        <v/>
      </c>
      <c r="O758" s="117">
        <v>1</v>
      </c>
    </row>
    <row r="759" spans="1:15" ht="15.75" hidden="1" customHeight="1" x14ac:dyDescent="0.3">
      <c r="A759" s="127" t="str">
        <f>Simulações!F759</f>
        <v>Avenida da Igreja, 308</v>
      </c>
      <c r="B759" s="117" t="str">
        <f>Simulações!DL759</f>
        <v>Sim</v>
      </c>
      <c r="C759" s="128">
        <f>Simulações!M759</f>
        <v>50</v>
      </c>
      <c r="D759" s="117" t="str">
        <f>Simulações!I759</f>
        <v>C2</v>
      </c>
      <c r="E759" s="117" t="str">
        <f>Simulações!CJ759</f>
        <v>SX LIGHTING</v>
      </c>
      <c r="F759" s="117" t="str">
        <f>Simulações!CK759</f>
        <v>SX-INEVO050HF</v>
      </c>
      <c r="G759" s="117">
        <f>Simulações!CP759</f>
        <v>50</v>
      </c>
      <c r="H759" s="117" t="str">
        <f>Simulações!CV759</f>
        <v>Curto I</v>
      </c>
      <c r="I759" s="117" t="str">
        <f>IF(Simulações!CW759="","",Simulações!CW759)</f>
        <v/>
      </c>
      <c r="J759" s="117" t="str">
        <f>IF(Simulações!CZ759="","",Simulações!CZ759)</f>
        <v/>
      </c>
      <c r="K759" s="120">
        <f>Simulações!AN759</f>
        <v>6</v>
      </c>
      <c r="L759" s="120">
        <f>Simulações!AU759</f>
        <v>0</v>
      </c>
      <c r="M759" s="117" t="str">
        <f>IF(Simulações!DA759="","",Simulações!DA759)</f>
        <v/>
      </c>
      <c r="N759" s="117" t="str">
        <f>IF(Simulações!DB759="","",Simulações!DB759)</f>
        <v/>
      </c>
      <c r="O759" s="117">
        <v>1</v>
      </c>
    </row>
    <row r="760" spans="1:15" ht="15.75" hidden="1" customHeight="1" x14ac:dyDescent="0.3">
      <c r="A760" s="127" t="str">
        <f>Simulações!F760</f>
        <v>Avenida da Igreja, 308</v>
      </c>
      <c r="B760" s="117" t="str">
        <f>Simulações!DL760</f>
        <v>Sim</v>
      </c>
      <c r="C760" s="128">
        <f>Simulações!M760</f>
        <v>50</v>
      </c>
      <c r="D760" s="117" t="str">
        <f>Simulações!I760</f>
        <v>C2</v>
      </c>
      <c r="E760" s="117" t="str">
        <f>Simulações!CJ760</f>
        <v>TECNOWATT</v>
      </c>
      <c r="F760" s="117" t="str">
        <f>Simulações!CK760</f>
        <v xml:space="preserve">SIGSAGPTLRRSSNDL_60W_73IBBRS
</v>
      </c>
      <c r="G760" s="117">
        <f>Simulações!CP760</f>
        <v>60</v>
      </c>
      <c r="H760" s="117" t="str">
        <f>Simulações!CV760</f>
        <v>Curto I</v>
      </c>
      <c r="I760" s="117" t="str">
        <f>IF(Simulações!CW760="","",Simulações!CW760)</f>
        <v/>
      </c>
      <c r="J760" s="117" t="str">
        <f>IF(Simulações!CZ760="","",Simulações!CZ760)</f>
        <v/>
      </c>
      <c r="K760" s="120">
        <f>Simulações!AN760</f>
        <v>6</v>
      </c>
      <c r="L760" s="120">
        <f>Simulações!AU760</f>
        <v>0</v>
      </c>
      <c r="M760" s="117" t="str">
        <f>IF(Simulações!DA760="","",Simulações!DA760)</f>
        <v/>
      </c>
      <c r="N760" s="117" t="str">
        <f>IF(Simulações!DB760="","",Simulações!DB760)</f>
        <v/>
      </c>
      <c r="O760" s="117">
        <v>1</v>
      </c>
    </row>
    <row r="761" spans="1:15" ht="15.75" hidden="1" customHeight="1" x14ac:dyDescent="0.3">
      <c r="A761" s="127" t="str">
        <f>Simulações!F761</f>
        <v>Rua Deodoro Ritter, 505</v>
      </c>
      <c r="B761" s="117" t="str">
        <f>Simulações!DL761</f>
        <v>Sim</v>
      </c>
      <c r="C761" s="128">
        <f>Simulações!M761</f>
        <v>250</v>
      </c>
      <c r="D761" s="117" t="str">
        <f>Simulações!I761</f>
        <v>C5</v>
      </c>
      <c r="E761" s="117" t="str">
        <f>Simulações!CJ761</f>
        <v>LEDSTAR</v>
      </c>
      <c r="F761" s="117" t="str">
        <f>Simulações!CK761</f>
        <v xml:space="preserve"> SL VT 9.1 28W</v>
      </c>
      <c r="G761" s="117">
        <f>Simulações!CP761</f>
        <v>28</v>
      </c>
      <c r="H761" s="117" t="str">
        <f>Simulações!CV761</f>
        <v>Curto II</v>
      </c>
      <c r="I761" s="117" t="str">
        <f>IF(Simulações!CW761="","",Simulações!CW761)</f>
        <v/>
      </c>
      <c r="J761" s="117" t="str">
        <f>IF(Simulações!CZ761="","",Simulações!CZ761)</f>
        <v/>
      </c>
      <c r="K761" s="120">
        <f>Simulações!AN761</f>
        <v>2</v>
      </c>
      <c r="L761" s="120">
        <f>Simulações!AU761</f>
        <v>0</v>
      </c>
      <c r="M761" s="117" t="str">
        <f>IF(Simulações!DA761="","",Simulações!DA761)</f>
        <v/>
      </c>
      <c r="N761" s="117" t="str">
        <f>IF(Simulações!DB761="","",Simulações!DB761)</f>
        <v/>
      </c>
      <c r="O761" s="117">
        <v>1</v>
      </c>
    </row>
    <row r="762" spans="1:15" ht="15.75" hidden="1" customHeight="1" x14ac:dyDescent="0.3">
      <c r="A762" s="127" t="str">
        <f>Simulações!F762</f>
        <v>Rua Deodoro Ritter, 505</v>
      </c>
      <c r="B762" s="117" t="str">
        <f>Simulações!DL762</f>
        <v>Sim</v>
      </c>
      <c r="C762" s="128">
        <f>Simulações!M762</f>
        <v>250</v>
      </c>
      <c r="D762" s="117" t="str">
        <f>Simulações!I762</f>
        <v>C5</v>
      </c>
      <c r="E762" s="117" t="str">
        <f>Simulações!CJ762</f>
        <v>SX LIGHTING</v>
      </c>
      <c r="F762" s="117" t="str">
        <f>Simulações!CK762</f>
        <v>SX-INEVO030HF</v>
      </c>
      <c r="G762" s="117">
        <f>Simulações!CP762</f>
        <v>31</v>
      </c>
      <c r="H762" s="117" t="str">
        <f>Simulações!CV762</f>
        <v>Curto II</v>
      </c>
      <c r="I762" s="117" t="str">
        <f>IF(Simulações!CW762="","",Simulações!CW762)</f>
        <v/>
      </c>
      <c r="J762" s="117" t="str">
        <f>IF(Simulações!CZ762="","",Simulações!CZ762)</f>
        <v/>
      </c>
      <c r="K762" s="120">
        <f>Simulações!AN762</f>
        <v>2</v>
      </c>
      <c r="L762" s="120">
        <f>Simulações!AU762</f>
        <v>0</v>
      </c>
      <c r="M762" s="117" t="str">
        <f>IF(Simulações!DA762="","",Simulações!DA762)</f>
        <v/>
      </c>
      <c r="N762" s="117" t="str">
        <f>IF(Simulações!DB762="","",Simulações!DB762)</f>
        <v/>
      </c>
      <c r="O762" s="117">
        <v>1</v>
      </c>
    </row>
    <row r="763" spans="1:15" ht="15.75" hidden="1" customHeight="1" x14ac:dyDescent="0.3">
      <c r="A763" s="127" t="str">
        <f>Simulações!F763</f>
        <v>Rua Deodoro Ritter, 505</v>
      </c>
      <c r="B763" s="117" t="str">
        <f>Simulações!DL763</f>
        <v>Sim</v>
      </c>
      <c r="C763" s="128">
        <f>Simulações!M763</f>
        <v>250</v>
      </c>
      <c r="D763" s="117" t="str">
        <f>Simulações!I763</f>
        <v>C5</v>
      </c>
      <c r="E763" s="117" t="str">
        <f>Simulações!CJ763</f>
        <v>TECNOWATT</v>
      </c>
      <c r="F763" s="117" t="str">
        <f>Simulações!CK763</f>
        <v xml:space="preserve">SIGSAGPTLRRSSNDL_30W_38IBBRS
</v>
      </c>
      <c r="G763" s="117">
        <f>Simulações!CP763</f>
        <v>30</v>
      </c>
      <c r="H763" s="117" t="str">
        <f>Simulações!CV763</f>
        <v>Curto II</v>
      </c>
      <c r="I763" s="117" t="str">
        <f>IF(Simulações!CW763="","",Simulações!CW763)</f>
        <v/>
      </c>
      <c r="J763" s="117" t="str">
        <f>IF(Simulações!CZ763="","",Simulações!CZ763)</f>
        <v/>
      </c>
      <c r="K763" s="120">
        <f>Simulações!AN763</f>
        <v>2</v>
      </c>
      <c r="L763" s="120">
        <f>Simulações!AU763</f>
        <v>0</v>
      </c>
      <c r="M763" s="117" t="str">
        <f>IF(Simulações!DA763="","",Simulações!DA763)</f>
        <v/>
      </c>
      <c r="N763" s="117" t="str">
        <f>IF(Simulações!DB763="","",Simulações!DB763)</f>
        <v/>
      </c>
      <c r="O763" s="117">
        <v>1</v>
      </c>
    </row>
    <row r="764" spans="1:15" ht="15.75" hidden="1" customHeight="1" x14ac:dyDescent="0.3">
      <c r="A764" s="127" t="str">
        <f>Simulações!F764</f>
        <v>Avenida Ubatuba de Farias, 123</v>
      </c>
      <c r="B764" s="117" t="str">
        <f>Simulações!DL764</f>
        <v>Sim</v>
      </c>
      <c r="C764" s="128">
        <f>Simulações!M764</f>
        <v>50</v>
      </c>
      <c r="D764" s="117" t="str">
        <f>Simulações!I764</f>
        <v>C2</v>
      </c>
      <c r="E764" s="117" t="str">
        <f>Simulações!CJ764</f>
        <v>LEDSTAR</v>
      </c>
      <c r="F764" s="117" t="str">
        <f>Simulações!CK764</f>
        <v xml:space="preserve"> SL VT 9.1 28W</v>
      </c>
      <c r="G764" s="117">
        <f>Simulações!CP764</f>
        <v>28</v>
      </c>
      <c r="H764" s="117" t="str">
        <f>Simulações!CV764</f>
        <v>Curto II</v>
      </c>
      <c r="I764" s="117" t="str">
        <f>IF(Simulações!CW764="","",Simulações!CW764)</f>
        <v/>
      </c>
      <c r="J764" s="117" t="str">
        <f>IF(Simulações!CZ764="","",Simulações!CZ764)</f>
        <v/>
      </c>
      <c r="K764" s="120">
        <f>Simulações!AN764</f>
        <v>4</v>
      </c>
      <c r="L764" s="120">
        <f>Simulações!AU764</f>
        <v>0</v>
      </c>
      <c r="M764" s="117" t="str">
        <f>IF(Simulações!DA764="","",Simulações!DA764)</f>
        <v/>
      </c>
      <c r="N764" s="117" t="str">
        <f>IF(Simulações!DB764="","",Simulações!DB764)</f>
        <v/>
      </c>
      <c r="O764" s="117">
        <v>1</v>
      </c>
    </row>
    <row r="765" spans="1:15" ht="15.75" hidden="1" customHeight="1" x14ac:dyDescent="0.3">
      <c r="A765" s="127" t="str">
        <f>Simulações!F765</f>
        <v>Avenida Ubatuba de Farias, 123</v>
      </c>
      <c r="B765" s="117" t="str">
        <f>Simulações!DL765</f>
        <v>Sim</v>
      </c>
      <c r="C765" s="128">
        <f>Simulações!M765</f>
        <v>50</v>
      </c>
      <c r="D765" s="117" t="str">
        <f>Simulações!I765</f>
        <v>C2</v>
      </c>
      <c r="E765" s="117" t="str">
        <f>Simulações!CJ765</f>
        <v>SX LIGHTING</v>
      </c>
      <c r="F765" s="117" t="str">
        <f>Simulações!CK765</f>
        <v>SX-INEVO030HF</v>
      </c>
      <c r="G765" s="117">
        <f>Simulações!CP765</f>
        <v>31</v>
      </c>
      <c r="H765" s="117" t="str">
        <f>Simulações!CV765</f>
        <v>Curto II</v>
      </c>
      <c r="I765" s="117" t="str">
        <f>IF(Simulações!CW765="","",Simulações!CW765)</f>
        <v/>
      </c>
      <c r="J765" s="117" t="str">
        <f>IF(Simulações!CZ765="","",Simulações!CZ765)</f>
        <v/>
      </c>
      <c r="K765" s="120">
        <f>Simulações!AN765</f>
        <v>4</v>
      </c>
      <c r="L765" s="120">
        <f>Simulações!AU765</f>
        <v>0</v>
      </c>
      <c r="M765" s="117" t="str">
        <f>IF(Simulações!DA765="","",Simulações!DA765)</f>
        <v/>
      </c>
      <c r="N765" s="117" t="str">
        <f>IF(Simulações!DB765="","",Simulações!DB765)</f>
        <v/>
      </c>
      <c r="O765" s="117">
        <v>1</v>
      </c>
    </row>
    <row r="766" spans="1:15" ht="15.75" hidden="1" customHeight="1" x14ac:dyDescent="0.3">
      <c r="A766" s="127" t="str">
        <f>Simulações!F766</f>
        <v>Avenida Ubatuba de Farias, 123</v>
      </c>
      <c r="B766" s="117" t="str">
        <f>Simulações!DL766</f>
        <v>Sim</v>
      </c>
      <c r="C766" s="128">
        <f>Simulações!M766</f>
        <v>50</v>
      </c>
      <c r="D766" s="117" t="str">
        <f>Simulações!I766</f>
        <v>C2</v>
      </c>
      <c r="E766" s="117" t="str">
        <f>Simulações!CJ766</f>
        <v>TECNOWATT</v>
      </c>
      <c r="F766" s="117" t="str">
        <f>Simulações!CK766</f>
        <v xml:space="preserve">SIGSAGPTLRRSSNDL_30W_38IBBRS
</v>
      </c>
      <c r="G766" s="117">
        <f>Simulações!CP766</f>
        <v>30</v>
      </c>
      <c r="H766" s="117" t="str">
        <f>Simulações!CV766</f>
        <v>Curto II</v>
      </c>
      <c r="I766" s="117" t="str">
        <f>IF(Simulações!CW766="","",Simulações!CW766)</f>
        <v/>
      </c>
      <c r="J766" s="117" t="str">
        <f>IF(Simulações!CZ766="","",Simulações!CZ766)</f>
        <v/>
      </c>
      <c r="K766" s="120">
        <f>Simulações!AN766</f>
        <v>4</v>
      </c>
      <c r="L766" s="120">
        <f>Simulações!AU766</f>
        <v>0</v>
      </c>
      <c r="M766" s="117" t="str">
        <f>IF(Simulações!DA766="","",Simulações!DA766)</f>
        <v/>
      </c>
      <c r="N766" s="117" t="str">
        <f>IF(Simulações!DB766="","",Simulações!DB766)</f>
        <v/>
      </c>
      <c r="O766" s="117">
        <v>1</v>
      </c>
    </row>
    <row r="767" spans="1:15" ht="15.75" hidden="1" customHeight="1" x14ac:dyDescent="0.3">
      <c r="A767" s="127" t="str">
        <f>Simulações!F767</f>
        <v>Rua Pinheiro Veloso, 467</v>
      </c>
      <c r="B767" s="117" t="str">
        <f>Simulações!DL767</f>
        <v>Sim</v>
      </c>
      <c r="C767" s="128">
        <f>Simulações!M767</f>
        <v>100</v>
      </c>
      <c r="D767" s="117" t="str">
        <f>Simulações!I767</f>
        <v>C5</v>
      </c>
      <c r="E767" s="117" t="str">
        <f>Simulações!CJ767</f>
        <v>LEDSTAR</v>
      </c>
      <c r="F767" s="117" t="str">
        <f>Simulações!CK767</f>
        <v xml:space="preserve"> SL VT 9.1 44W</v>
      </c>
      <c r="G767" s="117">
        <f>Simulações!CP767</f>
        <v>44</v>
      </c>
      <c r="H767" s="117" t="str">
        <f>Simulações!CV767</f>
        <v>Curto II</v>
      </c>
      <c r="I767" s="117" t="str">
        <f>IF(Simulações!CW767="","",Simulações!CW767)</f>
        <v/>
      </c>
      <c r="J767" s="117" t="str">
        <f>IF(Simulações!CZ767="","",Simulações!CZ767)</f>
        <v/>
      </c>
      <c r="K767" s="120">
        <f>Simulações!AN767</f>
        <v>2</v>
      </c>
      <c r="L767" s="120">
        <f>Simulações!AU767</f>
        <v>0</v>
      </c>
      <c r="M767" s="117" t="str">
        <f>IF(Simulações!DA767="","",Simulações!DA767)</f>
        <v/>
      </c>
      <c r="N767" s="117" t="str">
        <f>IF(Simulações!DB767="","",Simulações!DB767)</f>
        <v/>
      </c>
      <c r="O767" s="117">
        <v>1</v>
      </c>
    </row>
    <row r="768" spans="1:15" ht="15.75" hidden="1" customHeight="1" x14ac:dyDescent="0.3">
      <c r="A768" s="127" t="str">
        <f>Simulações!F768</f>
        <v>Rua Pinheiro Veloso, 467</v>
      </c>
      <c r="B768" s="117" t="str">
        <f>Simulações!DL768</f>
        <v>Sim</v>
      </c>
      <c r="C768" s="128">
        <f>Simulações!M768</f>
        <v>100</v>
      </c>
      <c r="D768" s="117" t="str">
        <f>Simulações!I768</f>
        <v>C5</v>
      </c>
      <c r="E768" s="117" t="str">
        <f>Simulações!CJ768</f>
        <v>SX LIGHTING</v>
      </c>
      <c r="F768" s="117" t="str">
        <f>Simulações!CK768</f>
        <v>SX-INEVO040HF</v>
      </c>
      <c r="G768" s="117">
        <f>Simulações!CP768</f>
        <v>39</v>
      </c>
      <c r="H768" s="117" t="str">
        <f>Simulações!CV768</f>
        <v>Curto II</v>
      </c>
      <c r="I768" s="117" t="str">
        <f>IF(Simulações!CW768="","",Simulações!CW768)</f>
        <v/>
      </c>
      <c r="J768" s="117" t="str">
        <f>IF(Simulações!CZ768="","",Simulações!CZ768)</f>
        <v/>
      </c>
      <c r="K768" s="120">
        <f>Simulações!AN768</f>
        <v>2</v>
      </c>
      <c r="L768" s="120">
        <f>Simulações!AU768</f>
        <v>0</v>
      </c>
      <c r="M768" s="117" t="str">
        <f>IF(Simulações!DA768="","",Simulações!DA768)</f>
        <v/>
      </c>
      <c r="N768" s="117" t="str">
        <f>IF(Simulações!DB768="","",Simulações!DB768)</f>
        <v/>
      </c>
      <c r="O768" s="117">
        <v>1</v>
      </c>
    </row>
    <row r="769" spans="1:15" ht="15.75" hidden="1" customHeight="1" x14ac:dyDescent="0.3">
      <c r="A769" s="127" t="str">
        <f>Simulações!F769</f>
        <v>Rua Pinheiro Veloso, 467</v>
      </c>
      <c r="B769" s="117" t="str">
        <f>Simulações!DL769</f>
        <v>Sim</v>
      </c>
      <c r="C769" s="128">
        <f>Simulações!M769</f>
        <v>100</v>
      </c>
      <c r="D769" s="117" t="str">
        <f>Simulações!I769</f>
        <v>C5</v>
      </c>
      <c r="E769" s="117" t="str">
        <f>Simulações!CJ769</f>
        <v>TECNOWATT</v>
      </c>
      <c r="F769" s="117" t="str">
        <f>Simulações!CK769</f>
        <v xml:space="preserve">SIGSAGPTLRRSSNDL_40W_50IBBRS
</v>
      </c>
      <c r="G769" s="117">
        <f>Simulações!CP769</f>
        <v>40</v>
      </c>
      <c r="H769" s="117" t="str">
        <f>Simulações!CV769</f>
        <v>Curto II</v>
      </c>
      <c r="I769" s="117" t="str">
        <f>IF(Simulações!CW769="","",Simulações!CW769)</f>
        <v>Longo I</v>
      </c>
      <c r="J769" s="117" t="str">
        <f>IF(Simulações!CZ769="","",Simulações!CZ769)</f>
        <v/>
      </c>
      <c r="K769" s="120">
        <f>Simulações!AN769</f>
        <v>2</v>
      </c>
      <c r="L769" s="120">
        <f>Simulações!AU769</f>
        <v>0</v>
      </c>
      <c r="M769" s="117" t="str">
        <f>IF(Simulações!DA769="","",Simulações!DA769)</f>
        <v/>
      </c>
      <c r="N769" s="117" t="str">
        <f>IF(Simulações!DB769="","",Simulações!DB769)</f>
        <v/>
      </c>
      <c r="O769" s="117">
        <v>1</v>
      </c>
    </row>
    <row r="770" spans="1:15" ht="15.75" hidden="1" customHeight="1" x14ac:dyDescent="0.3">
      <c r="A770" s="127" t="str">
        <f>Simulações!F770</f>
        <v>Rua Julio de Castilhos, 144</v>
      </c>
      <c r="B770" s="117" t="str">
        <f>Simulações!DL770</f>
        <v>Sim</v>
      </c>
      <c r="C770" s="128">
        <f>Simulações!M770</f>
        <v>100</v>
      </c>
      <c r="D770" s="117" t="str">
        <f>Simulações!I770</f>
        <v>C4</v>
      </c>
      <c r="E770" s="117" t="str">
        <f>Simulações!CJ770</f>
        <v>LEDSTAR</v>
      </c>
      <c r="F770" s="117" t="str">
        <f>Simulações!CK770</f>
        <v xml:space="preserve"> SL VT 9.1 44W</v>
      </c>
      <c r="G770" s="117">
        <f>Simulações!CP770</f>
        <v>44</v>
      </c>
      <c r="H770" s="117" t="str">
        <f>Simulações!CV770</f>
        <v>Curto II</v>
      </c>
      <c r="I770" s="117" t="str">
        <f>IF(Simulações!CW770="","",Simulações!CW770)</f>
        <v/>
      </c>
      <c r="J770" s="117" t="str">
        <f>IF(Simulações!CZ770="","",Simulações!CZ770)</f>
        <v/>
      </c>
      <c r="K770" s="120">
        <f>Simulações!AN770</f>
        <v>2</v>
      </c>
      <c r="L770" s="120">
        <f>Simulações!AU770</f>
        <v>0</v>
      </c>
      <c r="M770" s="117" t="str">
        <f>IF(Simulações!DA770="","",Simulações!DA770)</f>
        <v/>
      </c>
      <c r="N770" s="117" t="str">
        <f>IF(Simulações!DB770="","",Simulações!DB770)</f>
        <v/>
      </c>
      <c r="O770" s="117">
        <v>1</v>
      </c>
    </row>
    <row r="771" spans="1:15" ht="15.75" hidden="1" customHeight="1" x14ac:dyDescent="0.3">
      <c r="A771" s="127" t="str">
        <f>Simulações!F771</f>
        <v>Rua Julio de Castilhos, 144</v>
      </c>
      <c r="B771" s="117" t="str">
        <f>Simulações!DL771</f>
        <v>Sim</v>
      </c>
      <c r="C771" s="128">
        <f>Simulações!M771</f>
        <v>100</v>
      </c>
      <c r="D771" s="117" t="str">
        <f>Simulações!I771</f>
        <v>C4</v>
      </c>
      <c r="E771" s="117" t="str">
        <f>Simulações!CJ771</f>
        <v>SX LIGHTING</v>
      </c>
      <c r="F771" s="117" t="str">
        <f>Simulações!CK771</f>
        <v>SX-INEVO050HF</v>
      </c>
      <c r="G771" s="117">
        <f>Simulações!CP771</f>
        <v>50</v>
      </c>
      <c r="H771" s="117" t="str">
        <f>Simulações!CV771</f>
        <v>Curto II</v>
      </c>
      <c r="I771" s="117" t="str">
        <f>IF(Simulações!CW771="","",Simulações!CW771)</f>
        <v/>
      </c>
      <c r="J771" s="117" t="str">
        <f>IF(Simulações!CZ771="","",Simulações!CZ771)</f>
        <v/>
      </c>
      <c r="K771" s="120">
        <f>Simulações!AN771</f>
        <v>2</v>
      </c>
      <c r="L771" s="120">
        <f>Simulações!AU771</f>
        <v>0</v>
      </c>
      <c r="M771" s="117" t="str">
        <f>IF(Simulações!DA771="","",Simulações!DA771)</f>
        <v/>
      </c>
      <c r="N771" s="117" t="str">
        <f>IF(Simulações!DB771="","",Simulações!DB771)</f>
        <v/>
      </c>
      <c r="O771" s="117">
        <v>1</v>
      </c>
    </row>
    <row r="772" spans="1:15" ht="15.75" hidden="1" customHeight="1" x14ac:dyDescent="0.3">
      <c r="A772" s="127" t="str">
        <f>Simulações!F772</f>
        <v>Rua Julio de Castilhos, 144</v>
      </c>
      <c r="B772" s="117" t="str">
        <f>Simulações!DL772</f>
        <v>Sim</v>
      </c>
      <c r="C772" s="128">
        <f>Simulações!M772</f>
        <v>100</v>
      </c>
      <c r="D772" s="117" t="str">
        <f>Simulações!I772</f>
        <v>C4</v>
      </c>
      <c r="E772" s="117" t="str">
        <f>Simulações!CJ772</f>
        <v>TECNOWATT</v>
      </c>
      <c r="F772" s="117" t="str">
        <f>Simulações!CK772</f>
        <v xml:space="preserve">SIGSAGPTLRRSSNDL_40W_50IBBRS
</v>
      </c>
      <c r="G772" s="117">
        <f>Simulações!CP772</f>
        <v>40</v>
      </c>
      <c r="H772" s="117" t="str">
        <f>Simulações!CV772</f>
        <v>Curto II</v>
      </c>
      <c r="I772" s="117" t="str">
        <f>IF(Simulações!CW772="","",Simulações!CW772)</f>
        <v/>
      </c>
      <c r="J772" s="117" t="str">
        <f>IF(Simulações!CZ772="","",Simulações!CZ772)</f>
        <v/>
      </c>
      <c r="K772" s="120">
        <f>Simulações!AN772</f>
        <v>2</v>
      </c>
      <c r="L772" s="120">
        <f>Simulações!AU772</f>
        <v>0</v>
      </c>
      <c r="M772" s="117" t="str">
        <f>IF(Simulações!DA772="","",Simulações!DA772)</f>
        <v/>
      </c>
      <c r="N772" s="117" t="str">
        <f>IF(Simulações!DB772="","",Simulações!DB772)</f>
        <v/>
      </c>
      <c r="O772" s="117">
        <v>1</v>
      </c>
    </row>
    <row r="773" spans="1:15" ht="15.75" hidden="1" customHeight="1" x14ac:dyDescent="0.3">
      <c r="A773" s="127" t="str">
        <f>Simulações!F773</f>
        <v>Rua Doze de Abril, 721</v>
      </c>
      <c r="B773" s="117" t="str">
        <f>Simulações!DL773</f>
        <v>Sim</v>
      </c>
      <c r="C773" s="128">
        <f>Simulações!M773</f>
        <v>150</v>
      </c>
      <c r="D773" s="117" t="str">
        <f>Simulações!I773</f>
        <v>C4</v>
      </c>
      <c r="E773" s="117" t="str">
        <f>Simulações!CJ773</f>
        <v>LEDSTAR</v>
      </c>
      <c r="F773" s="117" t="str">
        <f>Simulações!CK773</f>
        <v xml:space="preserve"> SL VT 9.1 44W</v>
      </c>
      <c r="G773" s="117">
        <f>Simulações!CP773</f>
        <v>44</v>
      </c>
      <c r="H773" s="117" t="str">
        <f>Simulações!CV773</f>
        <v>Curto II</v>
      </c>
      <c r="I773" s="117" t="str">
        <f>IF(Simulações!CW773="","",Simulações!CW773)</f>
        <v/>
      </c>
      <c r="J773" s="117" t="str">
        <f>IF(Simulações!CZ773="","",Simulações!CZ773)</f>
        <v/>
      </c>
      <c r="K773" s="120">
        <f>Simulações!AN773</f>
        <v>2</v>
      </c>
      <c r="L773" s="120">
        <f>Simulações!AU773</f>
        <v>0</v>
      </c>
      <c r="M773" s="117" t="str">
        <f>IF(Simulações!DA773="","",Simulações!DA773)</f>
        <v/>
      </c>
      <c r="N773" s="117" t="str">
        <f>IF(Simulações!DB773="","",Simulações!DB773)</f>
        <v/>
      </c>
      <c r="O773" s="117">
        <v>1</v>
      </c>
    </row>
    <row r="774" spans="1:15" ht="15.75" hidden="1" customHeight="1" x14ac:dyDescent="0.3">
      <c r="A774" s="127" t="str">
        <f>Simulações!F774</f>
        <v>Rua Doze de Abril, 721</v>
      </c>
      <c r="B774" s="117" t="str">
        <f>Simulações!DL774</f>
        <v>Sim</v>
      </c>
      <c r="C774" s="128">
        <f>Simulações!M774</f>
        <v>150</v>
      </c>
      <c r="D774" s="117" t="str">
        <f>Simulações!I774</f>
        <v>C4</v>
      </c>
      <c r="E774" s="117" t="str">
        <f>Simulações!CJ774</f>
        <v>SX LIGHTING</v>
      </c>
      <c r="F774" s="117" t="str">
        <f>Simulações!CK774</f>
        <v>SX-INEVO040HF</v>
      </c>
      <c r="G774" s="117">
        <f>Simulações!CP774</f>
        <v>39</v>
      </c>
      <c r="H774" s="117" t="str">
        <f>Simulações!CV774</f>
        <v>Curto II</v>
      </c>
      <c r="I774" s="117" t="str">
        <f>IF(Simulações!CW774="","",Simulações!CW774)</f>
        <v/>
      </c>
      <c r="J774" s="117" t="str">
        <f>IF(Simulações!CZ774="","",Simulações!CZ774)</f>
        <v/>
      </c>
      <c r="K774" s="120">
        <f>Simulações!AN774</f>
        <v>2</v>
      </c>
      <c r="L774" s="120">
        <f>Simulações!AU774</f>
        <v>0</v>
      </c>
      <c r="M774" s="117" t="str">
        <f>IF(Simulações!DA774="","",Simulações!DA774)</f>
        <v/>
      </c>
      <c r="N774" s="117" t="str">
        <f>IF(Simulações!DB774="","",Simulações!DB774)</f>
        <v/>
      </c>
      <c r="O774" s="117">
        <v>1</v>
      </c>
    </row>
    <row r="775" spans="1:15" ht="15.75" hidden="1" customHeight="1" x14ac:dyDescent="0.3">
      <c r="A775" s="127" t="str">
        <f>Simulações!F775</f>
        <v>Rua Doze de Abril, 721</v>
      </c>
      <c r="B775" s="117" t="str">
        <f>Simulações!DL775</f>
        <v>Sim</v>
      </c>
      <c r="C775" s="128">
        <f>Simulações!M775</f>
        <v>150</v>
      </c>
      <c r="D775" s="117" t="str">
        <f>Simulações!I775</f>
        <v>C4</v>
      </c>
      <c r="E775" s="117" t="str">
        <f>Simulações!CJ775</f>
        <v>TECNOWATT</v>
      </c>
      <c r="F775" s="117" t="str">
        <f>Simulações!CK775</f>
        <v xml:space="preserve">SIGSAGPTLRRSSNDL_40W_50IBBRS
</v>
      </c>
      <c r="G775" s="117">
        <f>Simulações!CP775</f>
        <v>40</v>
      </c>
      <c r="H775" s="117" t="str">
        <f>Simulações!CV775</f>
        <v>Curto II</v>
      </c>
      <c r="I775" s="117" t="str">
        <f>IF(Simulações!CW775="","",Simulações!CW775)</f>
        <v/>
      </c>
      <c r="J775" s="117" t="str">
        <f>IF(Simulações!CZ775="","",Simulações!CZ775)</f>
        <v/>
      </c>
      <c r="K775" s="120">
        <f>Simulações!AN775</f>
        <v>2</v>
      </c>
      <c r="L775" s="120">
        <f>Simulações!AU775</f>
        <v>0</v>
      </c>
      <c r="M775" s="117" t="str">
        <f>IF(Simulações!DA775="","",Simulações!DA775)</f>
        <v/>
      </c>
      <c r="N775" s="117" t="str">
        <f>IF(Simulações!DB775="","",Simulações!DB775)</f>
        <v/>
      </c>
      <c r="O775" s="117">
        <v>1</v>
      </c>
    </row>
    <row r="776" spans="1:15" ht="15.75" hidden="1" customHeight="1" x14ac:dyDescent="0.3">
      <c r="A776" s="127" t="str">
        <f>Simulações!F776</f>
        <v>Avenida da Igreja, 60</v>
      </c>
      <c r="B776" s="117" t="str">
        <f>Simulações!DL776</f>
        <v>Sim</v>
      </c>
      <c r="C776" s="128">
        <f>Simulações!M776</f>
        <v>50</v>
      </c>
      <c r="D776" s="117" t="str">
        <f>Simulações!I776</f>
        <v>C2</v>
      </c>
      <c r="E776" s="117" t="str">
        <f>Simulações!CJ776</f>
        <v>LEDSTAR</v>
      </c>
      <c r="F776" s="117" t="str">
        <f>Simulações!CK776</f>
        <v xml:space="preserve"> SL VT 9.1 44W</v>
      </c>
      <c r="G776" s="117">
        <f>Simulações!CP776</f>
        <v>44</v>
      </c>
      <c r="H776" s="117" t="str">
        <f>Simulações!CV776</f>
        <v>Curto I</v>
      </c>
      <c r="I776" s="117" t="str">
        <f>IF(Simulações!CW776="","",Simulações!CW776)</f>
        <v/>
      </c>
      <c r="J776" s="117" t="str">
        <f>IF(Simulações!CZ776="","",Simulações!CZ776)</f>
        <v/>
      </c>
      <c r="K776" s="120">
        <f>Simulações!AN776</f>
        <v>6</v>
      </c>
      <c r="L776" s="120">
        <f>Simulações!AU776</f>
        <v>0</v>
      </c>
      <c r="M776" s="117" t="str">
        <f>IF(Simulações!DA776="","",Simulações!DA776)</f>
        <v/>
      </c>
      <c r="N776" s="117" t="str">
        <f>IF(Simulações!DB776="","",Simulações!DB776)</f>
        <v/>
      </c>
      <c r="O776" s="117">
        <v>1</v>
      </c>
    </row>
    <row r="777" spans="1:15" ht="15.75" hidden="1" customHeight="1" x14ac:dyDescent="0.3">
      <c r="A777" s="127" t="str">
        <f>Simulações!F777</f>
        <v>Avenida da Igreja, 60</v>
      </c>
      <c r="B777" s="117" t="str">
        <f>Simulações!DL777</f>
        <v>Sim</v>
      </c>
      <c r="C777" s="128">
        <f>Simulações!M777</f>
        <v>50</v>
      </c>
      <c r="D777" s="117" t="str">
        <f>Simulações!I777</f>
        <v>C2</v>
      </c>
      <c r="E777" s="117" t="str">
        <f>Simulações!CJ777</f>
        <v>SX LIGHTING</v>
      </c>
      <c r="F777" s="117" t="str">
        <f>Simulações!CK777</f>
        <v>SX-INEVO050HF</v>
      </c>
      <c r="G777" s="117">
        <f>Simulações!CP777</f>
        <v>50</v>
      </c>
      <c r="H777" s="117" t="str">
        <f>Simulações!CV777</f>
        <v>Curto I</v>
      </c>
      <c r="I777" s="117" t="str">
        <f>IF(Simulações!CW777="","",Simulações!CW777)</f>
        <v/>
      </c>
      <c r="J777" s="117" t="str">
        <f>IF(Simulações!CZ777="","",Simulações!CZ777)</f>
        <v/>
      </c>
      <c r="K777" s="120">
        <f>Simulações!AN777</f>
        <v>6</v>
      </c>
      <c r="L777" s="120">
        <f>Simulações!AU777</f>
        <v>0</v>
      </c>
      <c r="M777" s="117" t="str">
        <f>IF(Simulações!DA777="","",Simulações!DA777)</f>
        <v/>
      </c>
      <c r="N777" s="117" t="str">
        <f>IF(Simulações!DB777="","",Simulações!DB777)</f>
        <v/>
      </c>
      <c r="O777" s="117">
        <v>1</v>
      </c>
    </row>
    <row r="778" spans="1:15" ht="15.75" hidden="1" customHeight="1" x14ac:dyDescent="0.3">
      <c r="A778" s="127" t="str">
        <f>Simulações!F778</f>
        <v>Avenida da Igreja, 60</v>
      </c>
      <c r="B778" s="117" t="str">
        <f>Simulações!DL778</f>
        <v>Sim</v>
      </c>
      <c r="C778" s="128">
        <f>Simulações!M778</f>
        <v>50</v>
      </c>
      <c r="D778" s="117" t="str">
        <f>Simulações!I778</f>
        <v>C2</v>
      </c>
      <c r="E778" s="117" t="str">
        <f>Simulações!CJ778</f>
        <v>TECNOWATT</v>
      </c>
      <c r="F778" s="117" t="str">
        <f>Simulações!CK778</f>
        <v xml:space="preserve">SIGSAGPTLRRSSNDL_40W_50IBBRS
</v>
      </c>
      <c r="G778" s="117">
        <f>Simulações!CP778</f>
        <v>40</v>
      </c>
      <c r="H778" s="117" t="str">
        <f>Simulações!CV778</f>
        <v>Curto I</v>
      </c>
      <c r="I778" s="117" t="str">
        <f>IF(Simulações!CW778="","",Simulações!CW778)</f>
        <v/>
      </c>
      <c r="J778" s="117" t="str">
        <f>IF(Simulações!CZ778="","",Simulações!CZ778)</f>
        <v/>
      </c>
      <c r="K778" s="120">
        <f>Simulações!AN778</f>
        <v>6</v>
      </c>
      <c r="L778" s="120">
        <f>Simulações!AU778</f>
        <v>0</v>
      </c>
      <c r="M778" s="117" t="str">
        <f>IF(Simulações!DA778="","",Simulações!DA778)</f>
        <v/>
      </c>
      <c r="N778" s="117" t="str">
        <f>IF(Simulações!DB778="","",Simulações!DB778)</f>
        <v/>
      </c>
      <c r="O778" s="117">
        <v>1</v>
      </c>
    </row>
    <row r="779" spans="1:15" ht="15.75" hidden="1" customHeight="1" x14ac:dyDescent="0.3">
      <c r="A779" s="127" t="str">
        <f>Simulações!F779</f>
        <v>Avenida Emancipacao, 30</v>
      </c>
      <c r="B779" s="117" t="str">
        <f>Simulações!DL779</f>
        <v>Sim</v>
      </c>
      <c r="C779" s="128">
        <f>Simulações!M779</f>
        <v>99</v>
      </c>
      <c r="D779" s="117" t="str">
        <f>Simulações!I779</f>
        <v>C3</v>
      </c>
      <c r="E779" s="117" t="str">
        <f>Simulações!CJ779</f>
        <v>LEDSTAR</v>
      </c>
      <c r="F779" s="117" t="str">
        <f>Simulações!CK779</f>
        <v xml:space="preserve"> SL VT 9.1 44W</v>
      </c>
      <c r="G779" s="117">
        <f>Simulações!CP779</f>
        <v>44</v>
      </c>
      <c r="H779" s="117" t="str">
        <f>Simulações!CV779</f>
        <v>Curto II</v>
      </c>
      <c r="I779" s="117" t="str">
        <f>IF(Simulações!CW779="","",Simulações!CW779)</f>
        <v/>
      </c>
      <c r="J779" s="117" t="str">
        <f>IF(Simulações!CZ779="","",Simulações!CZ779)</f>
        <v/>
      </c>
      <c r="K779" s="120">
        <f>Simulações!AN779</f>
        <v>3</v>
      </c>
      <c r="L779" s="120">
        <f>Simulações!AU779</f>
        <v>0</v>
      </c>
      <c r="M779" s="117" t="str">
        <f>IF(Simulações!DA779="","",Simulações!DA779)</f>
        <v/>
      </c>
      <c r="N779" s="117" t="str">
        <f>IF(Simulações!DB779="","",Simulações!DB779)</f>
        <v/>
      </c>
      <c r="O779" s="117">
        <v>1</v>
      </c>
    </row>
    <row r="780" spans="1:15" ht="15.75" hidden="1" customHeight="1" x14ac:dyDescent="0.3">
      <c r="A780" s="127" t="str">
        <f>Simulações!F780</f>
        <v>Avenida Emancipacao, 30</v>
      </c>
      <c r="B780" s="117" t="str">
        <f>Simulações!DL780</f>
        <v>Sim</v>
      </c>
      <c r="C780" s="128">
        <f>Simulações!M780</f>
        <v>99</v>
      </c>
      <c r="D780" s="117" t="str">
        <f>Simulações!I780</f>
        <v>C3</v>
      </c>
      <c r="E780" s="117" t="str">
        <f>Simulações!CJ780</f>
        <v>SX LIGHTING</v>
      </c>
      <c r="F780" s="117" t="str">
        <f>Simulações!CK780</f>
        <v>SX-INEVO040HF</v>
      </c>
      <c r="G780" s="117">
        <f>Simulações!CP780</f>
        <v>39</v>
      </c>
      <c r="H780" s="117" t="str">
        <f>Simulações!CV780</f>
        <v>Curto II</v>
      </c>
      <c r="I780" s="117" t="str">
        <f>IF(Simulações!CW780="","",Simulações!CW780)</f>
        <v/>
      </c>
      <c r="J780" s="117" t="str">
        <f>IF(Simulações!CZ780="","",Simulações!CZ780)</f>
        <v/>
      </c>
      <c r="K780" s="120">
        <f>Simulações!AN780</f>
        <v>3</v>
      </c>
      <c r="L780" s="120">
        <f>Simulações!AU780</f>
        <v>0</v>
      </c>
      <c r="M780" s="117" t="str">
        <f>IF(Simulações!DA780="","",Simulações!DA780)</f>
        <v/>
      </c>
      <c r="N780" s="117" t="str">
        <f>IF(Simulações!DB780="","",Simulações!DB780)</f>
        <v/>
      </c>
      <c r="O780" s="117">
        <v>1</v>
      </c>
    </row>
    <row r="781" spans="1:15" ht="15.75" hidden="1" customHeight="1" x14ac:dyDescent="0.3">
      <c r="A781" s="127" t="str">
        <f>Simulações!F781</f>
        <v>Avenida Emancipacao, 30</v>
      </c>
      <c r="B781" s="117" t="str">
        <f>Simulações!DL781</f>
        <v>Sim</v>
      </c>
      <c r="C781" s="128">
        <f>Simulações!M781</f>
        <v>99</v>
      </c>
      <c r="D781" s="117" t="str">
        <f>Simulações!I781</f>
        <v>C3</v>
      </c>
      <c r="E781" s="117" t="str">
        <f>Simulações!CJ781</f>
        <v>TECNOWATT</v>
      </c>
      <c r="F781" s="117" t="str">
        <f>Simulações!CK781</f>
        <v xml:space="preserve">SIGSAGPTLRRSSNDL_40W_50IBBRS
</v>
      </c>
      <c r="G781" s="117">
        <f>Simulações!CP781</f>
        <v>40</v>
      </c>
      <c r="H781" s="117" t="str">
        <f>Simulações!CV781</f>
        <v>Curto II</v>
      </c>
      <c r="I781" s="117" t="str">
        <f>IF(Simulações!CW781="","",Simulações!CW781)</f>
        <v/>
      </c>
      <c r="J781" s="117" t="str">
        <f>IF(Simulações!CZ781="","",Simulações!CZ781)</f>
        <v/>
      </c>
      <c r="K781" s="120">
        <f>Simulações!AN781</f>
        <v>3</v>
      </c>
      <c r="L781" s="120">
        <f>Simulações!AU781</f>
        <v>0</v>
      </c>
      <c r="M781" s="117" t="str">
        <f>IF(Simulações!DA781="","",Simulações!DA781)</f>
        <v/>
      </c>
      <c r="N781" s="117" t="str">
        <f>IF(Simulações!DB781="","",Simulações!DB781)</f>
        <v/>
      </c>
      <c r="O781" s="117">
        <v>1</v>
      </c>
    </row>
    <row r="782" spans="1:15" ht="15.75" hidden="1" customHeight="1" x14ac:dyDescent="0.3">
      <c r="A782" s="127" t="str">
        <f>Simulações!F782</f>
        <v>Rua Jorge Sperb, 226</v>
      </c>
      <c r="B782" s="117" t="str">
        <f>Simulações!DL782</f>
        <v>Sim</v>
      </c>
      <c r="C782" s="128">
        <f>Simulações!M782</f>
        <v>250</v>
      </c>
      <c r="D782" s="117" t="str">
        <f>Simulações!I782</f>
        <v>C4</v>
      </c>
      <c r="E782" s="117" t="str">
        <f>Simulações!CJ782</f>
        <v>LEDSTAR</v>
      </c>
      <c r="F782" s="117" t="str">
        <f>Simulações!CK782</f>
        <v xml:space="preserve"> SL VT 9.1 28W</v>
      </c>
      <c r="G782" s="117">
        <f>Simulações!CP782</f>
        <v>28</v>
      </c>
      <c r="H782" s="117" t="str">
        <f>Simulações!CV782</f>
        <v>Curto I</v>
      </c>
      <c r="I782" s="117" t="str">
        <f>IF(Simulações!CW782="","",Simulações!CW782)</f>
        <v/>
      </c>
      <c r="J782" s="117" t="str">
        <f>IF(Simulações!CZ782="","",Simulações!CZ782)</f>
        <v/>
      </c>
      <c r="K782" s="120">
        <f>Simulações!AN782</f>
        <v>8</v>
      </c>
      <c r="L782" s="120">
        <f>Simulações!AU782</f>
        <v>0</v>
      </c>
      <c r="M782" s="117" t="str">
        <f>IF(Simulações!DA782="","",Simulações!DA782)</f>
        <v/>
      </c>
      <c r="N782" s="117" t="str">
        <f>IF(Simulações!DB782="","",Simulações!DB782)</f>
        <v/>
      </c>
      <c r="O782" s="117">
        <v>1</v>
      </c>
    </row>
    <row r="783" spans="1:15" ht="15.75" hidden="1" customHeight="1" x14ac:dyDescent="0.3">
      <c r="A783" s="127" t="str">
        <f>Simulações!F783</f>
        <v>Rua Jorge Sperb, 226</v>
      </c>
      <c r="B783" s="117" t="str">
        <f>Simulações!DL783</f>
        <v>Sim</v>
      </c>
      <c r="C783" s="128">
        <f>Simulações!M783</f>
        <v>250</v>
      </c>
      <c r="D783" s="117" t="str">
        <f>Simulações!I783</f>
        <v>C4</v>
      </c>
      <c r="E783" s="117" t="str">
        <f>Simulações!CJ783</f>
        <v>SX LIGHTING</v>
      </c>
      <c r="F783" s="117" t="str">
        <f>Simulações!CK783</f>
        <v>SX-INEVO020HF</v>
      </c>
      <c r="G783" s="117">
        <f>Simulações!CP783</f>
        <v>22.5</v>
      </c>
      <c r="H783" s="117" t="str">
        <f>Simulações!CV783</f>
        <v>Curto I</v>
      </c>
      <c r="I783" s="117" t="str">
        <f>IF(Simulações!CW783="","",Simulações!CW783)</f>
        <v/>
      </c>
      <c r="J783" s="117" t="str">
        <f>IF(Simulações!CZ783="","",Simulações!CZ783)</f>
        <v/>
      </c>
      <c r="K783" s="120">
        <f>Simulações!AN783</f>
        <v>8</v>
      </c>
      <c r="L783" s="120">
        <f>Simulações!AU783</f>
        <v>0</v>
      </c>
      <c r="M783" s="117" t="str">
        <f>IF(Simulações!DA783="","",Simulações!DA783)</f>
        <v/>
      </c>
      <c r="N783" s="117" t="str">
        <f>IF(Simulações!DB783="","",Simulações!DB783)</f>
        <v/>
      </c>
      <c r="O783" s="117">
        <v>1</v>
      </c>
    </row>
    <row r="784" spans="1:15" ht="15.75" hidden="1" customHeight="1" x14ac:dyDescent="0.3">
      <c r="A784" s="127" t="str">
        <f>Simulações!F784</f>
        <v>Rua Jorge Sperb, 226</v>
      </c>
      <c r="B784" s="117" t="str">
        <f>Simulações!DL784</f>
        <v>Sim</v>
      </c>
      <c r="C784" s="128">
        <f>Simulações!M784</f>
        <v>250</v>
      </c>
      <c r="D784" s="117" t="str">
        <f>Simulações!I784</f>
        <v>C4</v>
      </c>
      <c r="E784" s="117" t="str">
        <f>Simulações!CJ784</f>
        <v>TECNOWATT</v>
      </c>
      <c r="F784" s="117" t="str">
        <f>Simulações!CK784</f>
        <v xml:space="preserve">SIGSAGPTLRRSSNDL_30W_38IBBRS
</v>
      </c>
      <c r="G784" s="117">
        <f>Simulações!CP784</f>
        <v>30</v>
      </c>
      <c r="H784" s="117" t="str">
        <f>Simulações!CV784</f>
        <v>Curto I</v>
      </c>
      <c r="I784" s="117" t="str">
        <f>IF(Simulações!CW784="","",Simulações!CW784)</f>
        <v/>
      </c>
      <c r="J784" s="117" t="str">
        <f>IF(Simulações!CZ784="","",Simulações!CZ784)</f>
        <v/>
      </c>
      <c r="K784" s="120">
        <f>Simulações!AN784</f>
        <v>8</v>
      </c>
      <c r="L784" s="120">
        <f>Simulações!AU784</f>
        <v>0</v>
      </c>
      <c r="M784" s="117" t="str">
        <f>IF(Simulações!DA784="","",Simulações!DA784)</f>
        <v/>
      </c>
      <c r="N784" s="117" t="str">
        <f>IF(Simulações!DB784="","",Simulações!DB784)</f>
        <v/>
      </c>
      <c r="O784" s="117">
        <v>1</v>
      </c>
    </row>
    <row r="785" spans="1:15" ht="15.75" hidden="1" customHeight="1" x14ac:dyDescent="0.3">
      <c r="A785" s="127" t="str">
        <f>Simulações!F785</f>
        <v>Rua Jorge Sperb, 39</v>
      </c>
      <c r="B785" s="117" t="str">
        <f>Simulações!DL785</f>
        <v>Sim</v>
      </c>
      <c r="C785" s="128">
        <f>Simulações!M785</f>
        <v>150</v>
      </c>
      <c r="D785" s="117" t="str">
        <f>Simulações!I785</f>
        <v>C5</v>
      </c>
      <c r="E785" s="117" t="str">
        <f>Simulações!CJ785</f>
        <v>LEDSTAR</v>
      </c>
      <c r="F785" s="117" t="str">
        <f>Simulações!CK785</f>
        <v xml:space="preserve"> SL VT 9.1 28W</v>
      </c>
      <c r="G785" s="117">
        <f>Simulações!CP785</f>
        <v>28</v>
      </c>
      <c r="H785" s="117" t="str">
        <f>Simulações!CV785</f>
        <v>Longo I</v>
      </c>
      <c r="I785" s="117" t="str">
        <f>IF(Simulações!CW785="","",Simulações!CW785)</f>
        <v/>
      </c>
      <c r="J785" s="117" t="str">
        <f>IF(Simulações!CZ785="","",Simulações!CZ785)</f>
        <v/>
      </c>
      <c r="K785" s="120">
        <f>Simulações!AN785</f>
        <v>2</v>
      </c>
      <c r="L785" s="120">
        <f>Simulações!AU785</f>
        <v>0</v>
      </c>
      <c r="M785" s="117" t="str">
        <f>IF(Simulações!DA785="","",Simulações!DA785)</f>
        <v/>
      </c>
      <c r="N785" s="117" t="str">
        <f>IF(Simulações!DB785="","",Simulações!DB785)</f>
        <v/>
      </c>
      <c r="O785" s="117">
        <v>1</v>
      </c>
    </row>
    <row r="786" spans="1:15" ht="15.75" hidden="1" customHeight="1" x14ac:dyDescent="0.3">
      <c r="A786" s="127" t="str">
        <f>Simulações!F786</f>
        <v>Rua Jorge Sperb, 39</v>
      </c>
      <c r="B786" s="117" t="str">
        <f>Simulações!DL786</f>
        <v>Sim</v>
      </c>
      <c r="C786" s="128">
        <f>Simulações!M786</f>
        <v>150</v>
      </c>
      <c r="D786" s="117" t="str">
        <f>Simulações!I786</f>
        <v>C5</v>
      </c>
      <c r="E786" s="117" t="str">
        <f>Simulações!CJ786</f>
        <v>SX LIGHTING</v>
      </c>
      <c r="F786" s="117" t="str">
        <f>Simulações!CK786</f>
        <v>SX-INEVO030HF</v>
      </c>
      <c r="G786" s="117">
        <f>Simulações!CP786</f>
        <v>31</v>
      </c>
      <c r="H786" s="117" t="str">
        <f>Simulações!CV786</f>
        <v>Longo I</v>
      </c>
      <c r="I786" s="117" t="str">
        <f>IF(Simulações!CW786="","",Simulações!CW786)</f>
        <v/>
      </c>
      <c r="J786" s="117" t="str">
        <f>IF(Simulações!CZ786="","",Simulações!CZ786)</f>
        <v/>
      </c>
      <c r="K786" s="120">
        <f>Simulações!AN786</f>
        <v>2</v>
      </c>
      <c r="L786" s="120">
        <f>Simulações!AU786</f>
        <v>0</v>
      </c>
      <c r="M786" s="117" t="str">
        <f>IF(Simulações!DA786="","",Simulações!DA786)</f>
        <v/>
      </c>
      <c r="N786" s="117" t="str">
        <f>IF(Simulações!DB786="","",Simulações!DB786)</f>
        <v/>
      </c>
      <c r="O786" s="117">
        <v>1</v>
      </c>
    </row>
    <row r="787" spans="1:15" ht="15.75" hidden="1" customHeight="1" x14ac:dyDescent="0.3">
      <c r="A787" s="127" t="str">
        <f>Simulações!F787</f>
        <v>Rua Jorge Sperb, 39</v>
      </c>
      <c r="B787" s="117" t="str">
        <f>Simulações!DL787</f>
        <v>Sim</v>
      </c>
      <c r="C787" s="128">
        <f>Simulações!M787</f>
        <v>150</v>
      </c>
      <c r="D787" s="117" t="str">
        <f>Simulações!I787</f>
        <v>C5</v>
      </c>
      <c r="E787" s="117" t="str">
        <f>Simulações!CJ787</f>
        <v>TECNOWATT</v>
      </c>
      <c r="F787" s="117" t="str">
        <f>Simulações!CK787</f>
        <v xml:space="preserve">SIGSAGPTLRRSSNDL_30W_38IBBRS
</v>
      </c>
      <c r="G787" s="117">
        <f>Simulações!CP787</f>
        <v>30</v>
      </c>
      <c r="H787" s="117" t="str">
        <f>Simulações!CV787</f>
        <v>Longo I</v>
      </c>
      <c r="I787" s="117" t="str">
        <f>IF(Simulações!CW787="","",Simulações!CW787)</f>
        <v/>
      </c>
      <c r="J787" s="117" t="str">
        <f>IF(Simulações!CZ787="","",Simulações!CZ787)</f>
        <v/>
      </c>
      <c r="K787" s="120">
        <f>Simulações!AN787</f>
        <v>2</v>
      </c>
      <c r="L787" s="120">
        <f>Simulações!AU787</f>
        <v>0</v>
      </c>
      <c r="M787" s="117" t="str">
        <f>IF(Simulações!DA787="","",Simulações!DA787)</f>
        <v/>
      </c>
      <c r="N787" s="117" t="str">
        <f>IF(Simulações!DB787="","",Simulações!DB787)</f>
        <v/>
      </c>
      <c r="O787" s="117">
        <v>1</v>
      </c>
    </row>
    <row r="788" spans="1:15" ht="15.75" hidden="1" customHeight="1" x14ac:dyDescent="0.3">
      <c r="A788" s="127" t="str">
        <f>Simulações!F788</f>
        <v>Rua Fernandes Bastos, 422</v>
      </c>
      <c r="B788" s="117" t="str">
        <f>Simulações!DL788</f>
        <v>Sim</v>
      </c>
      <c r="C788" s="128">
        <f>Simulações!M788</f>
        <v>50</v>
      </c>
      <c r="D788" s="117" t="str">
        <f>Simulações!I788</f>
        <v>C4</v>
      </c>
      <c r="E788" s="117" t="str">
        <f>Simulações!CJ788</f>
        <v>LEDSTAR</v>
      </c>
      <c r="F788" s="117" t="str">
        <f>Simulações!CK788</f>
        <v xml:space="preserve"> SL VT 9.1 28W</v>
      </c>
      <c r="G788" s="117">
        <f>Simulações!CP788</f>
        <v>28</v>
      </c>
      <c r="H788" s="117" t="str">
        <f>Simulações!CV788</f>
        <v>Curto I</v>
      </c>
      <c r="I788" s="117" t="str">
        <f>IF(Simulações!CW788="","",Simulações!CW788)</f>
        <v/>
      </c>
      <c r="J788" s="117" t="str">
        <f>IF(Simulações!CZ788="","",Simulações!CZ788)</f>
        <v/>
      </c>
      <c r="K788" s="120">
        <f>Simulações!AN788</f>
        <v>6</v>
      </c>
      <c r="L788" s="120">
        <f>Simulações!AU788</f>
        <v>0</v>
      </c>
      <c r="M788" s="117" t="str">
        <f>IF(Simulações!DA788="","",Simulações!DA788)</f>
        <v/>
      </c>
      <c r="N788" s="117" t="str">
        <f>IF(Simulações!DB788="","",Simulações!DB788)</f>
        <v/>
      </c>
      <c r="O788" s="117">
        <v>1</v>
      </c>
    </row>
    <row r="789" spans="1:15" ht="15.75" hidden="1" customHeight="1" x14ac:dyDescent="0.3">
      <c r="A789" s="127" t="str">
        <f>Simulações!F789</f>
        <v>Rua Fernandes Bastos, 422</v>
      </c>
      <c r="B789" s="117" t="str">
        <f>Simulações!DL789</f>
        <v>Sim</v>
      </c>
      <c r="C789" s="128">
        <f>Simulações!M789</f>
        <v>50</v>
      </c>
      <c r="D789" s="117" t="str">
        <f>Simulações!I789</f>
        <v>C4</v>
      </c>
      <c r="E789" s="117" t="str">
        <f>Simulações!CJ789</f>
        <v>SX LIGHTING</v>
      </c>
      <c r="F789" s="117" t="str">
        <f>Simulações!CK789</f>
        <v>SX-INEVO030HF</v>
      </c>
      <c r="G789" s="117">
        <f>Simulações!CP789</f>
        <v>31</v>
      </c>
      <c r="H789" s="117" t="str">
        <f>Simulações!CV789</f>
        <v>Curto I</v>
      </c>
      <c r="I789" s="117" t="str">
        <f>IF(Simulações!CW789="","",Simulações!CW789)</f>
        <v/>
      </c>
      <c r="J789" s="117" t="str">
        <f>IF(Simulações!CZ789="","",Simulações!CZ789)</f>
        <v/>
      </c>
      <c r="K789" s="120">
        <f>Simulações!AN789</f>
        <v>6</v>
      </c>
      <c r="L789" s="120">
        <f>Simulações!AU789</f>
        <v>0</v>
      </c>
      <c r="M789" s="117" t="str">
        <f>IF(Simulações!DA789="","",Simulações!DA789)</f>
        <v/>
      </c>
      <c r="N789" s="117" t="str">
        <f>IF(Simulações!DB789="","",Simulações!DB789)</f>
        <v/>
      </c>
      <c r="O789" s="117">
        <v>1</v>
      </c>
    </row>
    <row r="790" spans="1:15" ht="15.75" hidden="1" customHeight="1" x14ac:dyDescent="0.3">
      <c r="A790" s="127" t="str">
        <f>Simulações!F790</f>
        <v>Rua Fernandes Bastos, 422</v>
      </c>
      <c r="B790" s="117" t="str">
        <f>Simulações!DL790</f>
        <v>Sim</v>
      </c>
      <c r="C790" s="128">
        <f>Simulações!M790</f>
        <v>50</v>
      </c>
      <c r="D790" s="117" t="str">
        <f>Simulações!I790</f>
        <v>C4</v>
      </c>
      <c r="E790" s="117" t="str">
        <f>Simulações!CJ790</f>
        <v>TECNOWATT</v>
      </c>
      <c r="F790" s="117" t="str">
        <f>Simulações!CK790</f>
        <v xml:space="preserve">SIGSAGPTLRRSSNDL_30W_38IBBRS
</v>
      </c>
      <c r="G790" s="117">
        <f>Simulações!CP790</f>
        <v>30</v>
      </c>
      <c r="H790" s="117" t="str">
        <f>Simulações!CV790</f>
        <v>Curto I</v>
      </c>
      <c r="I790" s="117" t="str">
        <f>IF(Simulações!CW790="","",Simulações!CW790)</f>
        <v/>
      </c>
      <c r="J790" s="117" t="str">
        <f>IF(Simulações!CZ790="","",Simulações!CZ790)</f>
        <v/>
      </c>
      <c r="K790" s="120">
        <f>Simulações!AN790</f>
        <v>6</v>
      </c>
      <c r="L790" s="120">
        <f>Simulações!AU790</f>
        <v>0</v>
      </c>
      <c r="M790" s="117" t="str">
        <f>IF(Simulações!DA790="","",Simulações!DA790)</f>
        <v/>
      </c>
      <c r="N790" s="117" t="str">
        <f>IF(Simulações!DB790="","",Simulações!DB790)</f>
        <v/>
      </c>
      <c r="O790" s="117">
        <v>1</v>
      </c>
    </row>
    <row r="791" spans="1:15" ht="15.75" hidden="1" customHeight="1" x14ac:dyDescent="0.3">
      <c r="A791" s="127" t="str">
        <f>Simulações!F791</f>
        <v>Avenida Rubem Berta, 737</v>
      </c>
      <c r="B791" s="117" t="str">
        <f>Simulações!DL791</f>
        <v>Sim</v>
      </c>
      <c r="C791" s="128">
        <f>Simulações!M791</f>
        <v>50</v>
      </c>
      <c r="D791" s="117" t="str">
        <f>Simulações!I791</f>
        <v>C4</v>
      </c>
      <c r="E791" s="117" t="str">
        <f>Simulações!CJ791</f>
        <v>LEDSTAR</v>
      </c>
      <c r="F791" s="117" t="str">
        <f>Simulações!CK791</f>
        <v xml:space="preserve"> SL VT 9.1 72W</v>
      </c>
      <c r="G791" s="117">
        <f>Simulações!CP791</f>
        <v>72</v>
      </c>
      <c r="H791" s="117" t="str">
        <f>Simulações!CV791</f>
        <v>Médio II</v>
      </c>
      <c r="I791" s="117" t="str">
        <f>IF(Simulações!CW791="","",Simulações!CW791)</f>
        <v/>
      </c>
      <c r="J791" s="117" t="str">
        <f>IF(Simulações!CZ791="","",Simulações!CZ791)</f>
        <v/>
      </c>
      <c r="K791" s="120">
        <f>Simulações!AN791</f>
        <v>4</v>
      </c>
      <c r="L791" s="120">
        <f>Simulações!AU791</f>
        <v>0</v>
      </c>
      <c r="M791" s="117" t="str">
        <f>IF(Simulações!DA791="","",Simulações!DA791)</f>
        <v/>
      </c>
      <c r="N791" s="117" t="str">
        <f>IF(Simulações!DB791="","",Simulações!DB791)</f>
        <v/>
      </c>
      <c r="O791" s="117">
        <v>1</v>
      </c>
    </row>
    <row r="792" spans="1:15" ht="15.75" hidden="1" customHeight="1" x14ac:dyDescent="0.3">
      <c r="A792" s="127" t="str">
        <f>Simulações!F792</f>
        <v>Avenida Rubem Berta, 737</v>
      </c>
      <c r="B792" s="117" t="str">
        <f>Simulações!DL792</f>
        <v>Sim</v>
      </c>
      <c r="C792" s="128">
        <f>Simulações!M792</f>
        <v>50</v>
      </c>
      <c r="D792" s="117" t="str">
        <f>Simulações!I792</f>
        <v>C4</v>
      </c>
      <c r="E792" s="117" t="str">
        <f>Simulações!CJ792</f>
        <v>SX LIGHTING</v>
      </c>
      <c r="F792" s="117" t="str">
        <f>Simulações!CK792</f>
        <v>SX-INLPP070HF</v>
      </c>
      <c r="G792" s="117">
        <f>Simulações!CP792</f>
        <v>70</v>
      </c>
      <c r="H792" s="117" t="str">
        <f>Simulações!CV792</f>
        <v>Médio II</v>
      </c>
      <c r="I792" s="117" t="str">
        <f>IF(Simulações!CW792="","",Simulações!CW792)</f>
        <v/>
      </c>
      <c r="J792" s="117" t="str">
        <f>IF(Simulações!CZ792="","",Simulações!CZ792)</f>
        <v/>
      </c>
      <c r="K792" s="120">
        <f>Simulações!AN792</f>
        <v>4</v>
      </c>
      <c r="L792" s="120">
        <f>Simulações!AU792</f>
        <v>0</v>
      </c>
      <c r="M792" s="117" t="str">
        <f>IF(Simulações!DA792="","",Simulações!DA792)</f>
        <v/>
      </c>
      <c r="N792" s="117" t="str">
        <f>IF(Simulações!DB792="","",Simulações!DB792)</f>
        <v/>
      </c>
      <c r="O792" s="117">
        <v>1</v>
      </c>
    </row>
    <row r="793" spans="1:15" ht="15.75" hidden="1" customHeight="1" x14ac:dyDescent="0.3">
      <c r="A793" s="127" t="str">
        <f>Simulações!F793</f>
        <v>Avenida Rubem Berta, 737</v>
      </c>
      <c r="B793" s="117" t="str">
        <f>Simulações!DL793</f>
        <v>Sim</v>
      </c>
      <c r="C793" s="128">
        <f>Simulações!M793</f>
        <v>50</v>
      </c>
      <c r="D793" s="117" t="str">
        <f>Simulações!I793</f>
        <v>C4</v>
      </c>
      <c r="E793" s="117" t="str">
        <f>Simulações!CJ793</f>
        <v>TECNOWATT</v>
      </c>
      <c r="F793" s="117" t="str">
        <f>Simulações!CK793</f>
        <v xml:space="preserve">SIGMAGPTLRRSMNDL_80W_56IBBR
</v>
      </c>
      <c r="G793" s="117">
        <f>Simulações!CP793</f>
        <v>80</v>
      </c>
      <c r="H793" s="117" t="str">
        <f>Simulações!CV793</f>
        <v>Médio II</v>
      </c>
      <c r="I793" s="117" t="str">
        <f>IF(Simulações!CW793="","",Simulações!CW793)</f>
        <v/>
      </c>
      <c r="J793" s="117" t="str">
        <f>IF(Simulações!CZ793="","",Simulações!CZ793)</f>
        <v/>
      </c>
      <c r="K793" s="120">
        <f>Simulações!AN793</f>
        <v>4</v>
      </c>
      <c r="L793" s="120">
        <f>Simulações!AU793</f>
        <v>0</v>
      </c>
      <c r="M793" s="117" t="str">
        <f>IF(Simulações!DA793="","",Simulações!DA793)</f>
        <v/>
      </c>
      <c r="N793" s="117" t="str">
        <f>IF(Simulações!DB793="","",Simulações!DB793)</f>
        <v/>
      </c>
      <c r="O793" s="117">
        <v>1</v>
      </c>
    </row>
    <row r="794" spans="1:15" ht="15.75" hidden="1" customHeight="1" x14ac:dyDescent="0.3">
      <c r="A794" s="127" t="str">
        <f>Simulações!F794</f>
        <v>Avenida Rubem Berta, 1640</v>
      </c>
      <c r="B794" s="117" t="str">
        <f>Simulações!DL794</f>
        <v>Sim</v>
      </c>
      <c r="C794" s="128">
        <f>Simulações!M794</f>
        <v>50</v>
      </c>
      <c r="D794" s="117" t="str">
        <f>Simulações!I794</f>
        <v>C2</v>
      </c>
      <c r="E794" s="117" t="str">
        <f>Simulações!CJ794</f>
        <v>LEDSTAR</v>
      </c>
      <c r="F794" s="117" t="str">
        <f>Simulações!CK794</f>
        <v xml:space="preserve"> SL VT 9.1 65W</v>
      </c>
      <c r="G794" s="117">
        <f>Simulações!CP794</f>
        <v>65</v>
      </c>
      <c r="H794" s="117" t="str">
        <f>Simulações!CV794</f>
        <v>Médio II</v>
      </c>
      <c r="I794" s="117" t="str">
        <f>IF(Simulações!CW794="","",Simulações!CW794)</f>
        <v/>
      </c>
      <c r="J794" s="117" t="str">
        <f>IF(Simulações!CZ794="","",Simulações!CZ794)</f>
        <v/>
      </c>
      <c r="K794" s="120">
        <f>Simulações!AN794</f>
        <v>4</v>
      </c>
      <c r="L794" s="120">
        <f>Simulações!AU794</f>
        <v>0</v>
      </c>
      <c r="M794" s="117" t="str">
        <f>IF(Simulações!DA794="","",Simulações!DA794)</f>
        <v/>
      </c>
      <c r="N794" s="117" t="str">
        <f>IF(Simulações!DB794="","",Simulações!DB794)</f>
        <v/>
      </c>
      <c r="O794" s="117">
        <v>1</v>
      </c>
    </row>
    <row r="795" spans="1:15" ht="15.75" hidden="1" customHeight="1" x14ac:dyDescent="0.3">
      <c r="A795" s="127" t="str">
        <f>Simulações!F795</f>
        <v>Avenida Rubem Berta, 1640</v>
      </c>
      <c r="B795" s="117" t="str">
        <f>Simulações!DL795</f>
        <v>Sim</v>
      </c>
      <c r="C795" s="128">
        <f>Simulações!M795</f>
        <v>50</v>
      </c>
      <c r="D795" s="117" t="str">
        <f>Simulações!I795</f>
        <v>C2</v>
      </c>
      <c r="E795" s="117" t="str">
        <f>Simulações!CJ795</f>
        <v>SX LIGHTING</v>
      </c>
      <c r="F795" s="117" t="str">
        <f>Simulações!CK795</f>
        <v>SX-INLPP070HF</v>
      </c>
      <c r="G795" s="117">
        <f>Simulações!CP795</f>
        <v>70</v>
      </c>
      <c r="H795" s="117" t="str">
        <f>Simulações!CV795</f>
        <v>Médio II</v>
      </c>
      <c r="I795" s="117" t="str">
        <f>IF(Simulações!CW795="","",Simulações!CW795)</f>
        <v/>
      </c>
      <c r="J795" s="117" t="str">
        <f>IF(Simulações!CZ795="","",Simulações!CZ795)</f>
        <v/>
      </c>
      <c r="K795" s="120">
        <f>Simulações!AN795</f>
        <v>4</v>
      </c>
      <c r="L795" s="120">
        <f>Simulações!AU795</f>
        <v>0</v>
      </c>
      <c r="M795" s="117" t="str">
        <f>IF(Simulações!DA795="","",Simulações!DA795)</f>
        <v/>
      </c>
      <c r="N795" s="117" t="str">
        <f>IF(Simulações!DB795="","",Simulações!DB795)</f>
        <v/>
      </c>
      <c r="O795" s="117">
        <v>1</v>
      </c>
    </row>
    <row r="796" spans="1:15" ht="15.75" hidden="1" customHeight="1" x14ac:dyDescent="0.3">
      <c r="A796" s="127" t="str">
        <f>Simulações!F796</f>
        <v>Avenida Rubem Berta, 1640</v>
      </c>
      <c r="B796" s="117" t="str">
        <f>Simulações!DL796</f>
        <v>Sim</v>
      </c>
      <c r="C796" s="128">
        <f>Simulações!M796</f>
        <v>50</v>
      </c>
      <c r="D796" s="117" t="str">
        <f>Simulações!I796</f>
        <v>C2</v>
      </c>
      <c r="E796" s="117" t="str">
        <f>Simulações!CJ796</f>
        <v>TECNOWATT</v>
      </c>
      <c r="F796" s="117" t="str">
        <f>Simulações!CK796</f>
        <v xml:space="preserve">SIGSAGPTLRRSSNDL_68W_83IBBRS
</v>
      </c>
      <c r="G796" s="117">
        <f>Simulações!CP796</f>
        <v>68</v>
      </c>
      <c r="H796" s="117" t="str">
        <f>Simulações!CV796</f>
        <v>Médio II</v>
      </c>
      <c r="I796" s="117" t="str">
        <f>IF(Simulações!CW796="","",Simulações!CW796)</f>
        <v/>
      </c>
      <c r="J796" s="117" t="str">
        <f>IF(Simulações!CZ796="","",Simulações!CZ796)</f>
        <v/>
      </c>
      <c r="K796" s="120">
        <f>Simulações!AN796</f>
        <v>4</v>
      </c>
      <c r="L796" s="120">
        <f>Simulações!AU796</f>
        <v>0</v>
      </c>
      <c r="M796" s="117" t="str">
        <f>IF(Simulações!DA796="","",Simulações!DA796)</f>
        <v/>
      </c>
      <c r="N796" s="117" t="str">
        <f>IF(Simulações!DB796="","",Simulações!DB796)</f>
        <v/>
      </c>
      <c r="O796" s="117">
        <v>1</v>
      </c>
    </row>
    <row r="797" spans="1:15" ht="15.75" hidden="1" customHeight="1" x14ac:dyDescent="0.3">
      <c r="A797" s="127" t="str">
        <f>Simulações!F797</f>
        <v>Travessa Olavo Bilac, 1226</v>
      </c>
      <c r="B797" s="117" t="str">
        <f>Simulações!DL797</f>
        <v>Sim</v>
      </c>
      <c r="C797" s="128">
        <f>Simulações!M797</f>
        <v>100</v>
      </c>
      <c r="D797" s="117" t="str">
        <f>Simulações!I797</f>
        <v>C5</v>
      </c>
      <c r="E797" s="117" t="str">
        <f>Simulações!CJ797</f>
        <v>LEDSTAR</v>
      </c>
      <c r="F797" s="117" t="str">
        <f>Simulações!CK797</f>
        <v xml:space="preserve"> SL VT 9.1 44W</v>
      </c>
      <c r="G797" s="117">
        <f>Simulações!CP797</f>
        <v>44</v>
      </c>
      <c r="H797" s="117" t="str">
        <f>Simulações!CV797</f>
        <v>Curto II</v>
      </c>
      <c r="I797" s="117" t="str">
        <f>IF(Simulações!CW797="","",Simulações!CW797)</f>
        <v/>
      </c>
      <c r="J797" s="117" t="str">
        <f>IF(Simulações!CZ797="","",Simulações!CZ797)</f>
        <v/>
      </c>
      <c r="K797" s="120">
        <f>Simulações!AN797</f>
        <v>2</v>
      </c>
      <c r="L797" s="120">
        <f>Simulações!AU797</f>
        <v>0</v>
      </c>
      <c r="M797" s="117" t="str">
        <f>IF(Simulações!DA797="","",Simulações!DA797)</f>
        <v/>
      </c>
      <c r="N797" s="117" t="str">
        <f>IF(Simulações!DB797="","",Simulações!DB797)</f>
        <v/>
      </c>
      <c r="O797" s="117">
        <v>1</v>
      </c>
    </row>
    <row r="798" spans="1:15" ht="15.75" hidden="1" customHeight="1" x14ac:dyDescent="0.3">
      <c r="A798" s="127" t="str">
        <f>Simulações!F798</f>
        <v>Travessa Olavo Bilac, 1226</v>
      </c>
      <c r="B798" s="117" t="str">
        <f>Simulações!DL798</f>
        <v>Sim</v>
      </c>
      <c r="C798" s="128">
        <f>Simulações!M798</f>
        <v>100</v>
      </c>
      <c r="D798" s="117" t="str">
        <f>Simulações!I798</f>
        <v>C5</v>
      </c>
      <c r="E798" s="117" t="str">
        <f>Simulações!CJ798</f>
        <v>SX LIGHTING</v>
      </c>
      <c r="F798" s="117" t="str">
        <f>Simulações!CK798</f>
        <v>SX-INEVO040HF</v>
      </c>
      <c r="G798" s="117">
        <f>Simulações!CP798</f>
        <v>39</v>
      </c>
      <c r="H798" s="117" t="str">
        <f>Simulações!CV798</f>
        <v>Curto II</v>
      </c>
      <c r="I798" s="117" t="str">
        <f>IF(Simulações!CW798="","",Simulações!CW798)</f>
        <v/>
      </c>
      <c r="J798" s="117" t="str">
        <f>IF(Simulações!CZ798="","",Simulações!CZ798)</f>
        <v/>
      </c>
      <c r="K798" s="120">
        <f>Simulações!AN798</f>
        <v>2</v>
      </c>
      <c r="L798" s="120">
        <f>Simulações!AU798</f>
        <v>0</v>
      </c>
      <c r="M798" s="117" t="str">
        <f>IF(Simulações!DA798="","",Simulações!DA798)</f>
        <v/>
      </c>
      <c r="N798" s="117" t="str">
        <f>IF(Simulações!DB798="","",Simulações!DB798)</f>
        <v/>
      </c>
      <c r="O798" s="117">
        <v>1</v>
      </c>
    </row>
    <row r="799" spans="1:15" ht="15.75" hidden="1" customHeight="1" x14ac:dyDescent="0.3">
      <c r="A799" s="127" t="str">
        <f>Simulações!F799</f>
        <v>Travessa Olavo Bilac, 1226</v>
      </c>
      <c r="B799" s="117" t="str">
        <f>Simulações!DL799</f>
        <v>Sim</v>
      </c>
      <c r="C799" s="128">
        <f>Simulações!M799</f>
        <v>100</v>
      </c>
      <c r="D799" s="117" t="str">
        <f>Simulações!I799</f>
        <v>C5</v>
      </c>
      <c r="E799" s="117" t="str">
        <f>Simulações!CJ799</f>
        <v>TECNOWATT</v>
      </c>
      <c r="F799" s="117" t="str">
        <f>Simulações!CK799</f>
        <v xml:space="preserve">SIGSAGPTLRRSSNDL_40W_50IBBRS
</v>
      </c>
      <c r="G799" s="117">
        <f>Simulações!CP799</f>
        <v>40</v>
      </c>
      <c r="H799" s="117" t="str">
        <f>Simulações!CV799</f>
        <v>Curto II</v>
      </c>
      <c r="I799" s="117" t="str">
        <f>IF(Simulações!CW799="","",Simulações!CW799)</f>
        <v>Médio II</v>
      </c>
      <c r="J799" s="117" t="str">
        <f>IF(Simulações!CZ799="","",Simulações!CZ799)</f>
        <v/>
      </c>
      <c r="K799" s="120">
        <f>Simulações!AN799</f>
        <v>2</v>
      </c>
      <c r="L799" s="120">
        <f>Simulações!AU799</f>
        <v>0</v>
      </c>
      <c r="M799" s="117" t="str">
        <f>IF(Simulações!DA799="","",Simulações!DA799)</f>
        <v/>
      </c>
      <c r="N799" s="117" t="str">
        <f>IF(Simulações!DB799="","",Simulações!DB799)</f>
        <v/>
      </c>
      <c r="O799" s="117">
        <v>1</v>
      </c>
    </row>
    <row r="800" spans="1:15" ht="15.75" hidden="1" customHeight="1" x14ac:dyDescent="0.3">
      <c r="A800" s="127" t="str">
        <f>Simulações!F800</f>
        <v>Rua Jose de Freitas, 1454</v>
      </c>
      <c r="B800" s="117" t="str">
        <f>Simulações!DL800</f>
        <v>Sim</v>
      </c>
      <c r="C800" s="128">
        <f>Simulações!M800</f>
        <v>100</v>
      </c>
      <c r="D800" s="117" t="str">
        <f>Simulações!I800</f>
        <v>C5</v>
      </c>
      <c r="E800" s="117" t="str">
        <f>Simulações!CJ800</f>
        <v>LEDSTAR</v>
      </c>
      <c r="F800" s="117" t="str">
        <f>Simulações!CK800</f>
        <v xml:space="preserve"> SL VT 9.1 44W</v>
      </c>
      <c r="G800" s="117">
        <f>Simulações!CP800</f>
        <v>44</v>
      </c>
      <c r="H800" s="117" t="str">
        <f>Simulações!CV800</f>
        <v>Curto II</v>
      </c>
      <c r="I800" s="117" t="str">
        <f>IF(Simulações!CW800="","",Simulações!CW800)</f>
        <v/>
      </c>
      <c r="J800" s="117" t="str">
        <f>IF(Simulações!CZ800="","",Simulações!CZ800)</f>
        <v/>
      </c>
      <c r="K800" s="120">
        <f>Simulações!AN800</f>
        <v>2</v>
      </c>
      <c r="L800" s="120">
        <f>Simulações!AU800</f>
        <v>0</v>
      </c>
      <c r="M800" s="117" t="str">
        <f>IF(Simulações!DA800="","",Simulações!DA800)</f>
        <v/>
      </c>
      <c r="N800" s="117" t="str">
        <f>IF(Simulações!DB800="","",Simulações!DB800)</f>
        <v/>
      </c>
      <c r="O800" s="117">
        <v>1</v>
      </c>
    </row>
    <row r="801" spans="1:15" ht="15.75" hidden="1" customHeight="1" x14ac:dyDescent="0.3">
      <c r="A801" s="127" t="str">
        <f>Simulações!F801</f>
        <v>Rua Jose de Freitas, 1454</v>
      </c>
      <c r="B801" s="117" t="str">
        <f>Simulações!DL801</f>
        <v>Sim</v>
      </c>
      <c r="C801" s="128">
        <f>Simulações!M801</f>
        <v>100</v>
      </c>
      <c r="D801" s="117" t="str">
        <f>Simulações!I801</f>
        <v>C5</v>
      </c>
      <c r="E801" s="117" t="str">
        <f>Simulações!CJ801</f>
        <v>SX LIGHTING</v>
      </c>
      <c r="F801" s="117" t="str">
        <f>Simulações!CK801</f>
        <v>SX-INEVO030HF</v>
      </c>
      <c r="G801" s="117">
        <f>Simulações!CP801</f>
        <v>31</v>
      </c>
      <c r="H801" s="117" t="str">
        <f>Simulações!CV801</f>
        <v>Curto II</v>
      </c>
      <c r="I801" s="117" t="str">
        <f>IF(Simulações!CW801="","",Simulações!CW801)</f>
        <v/>
      </c>
      <c r="J801" s="117" t="str">
        <f>IF(Simulações!CZ801="","",Simulações!CZ801)</f>
        <v/>
      </c>
      <c r="K801" s="120">
        <f>Simulações!AN801</f>
        <v>2</v>
      </c>
      <c r="L801" s="120">
        <f>Simulações!AU801</f>
        <v>0</v>
      </c>
      <c r="M801" s="117" t="str">
        <f>IF(Simulações!DA801="","",Simulações!DA801)</f>
        <v/>
      </c>
      <c r="N801" s="117" t="str">
        <f>IF(Simulações!DB801="","",Simulações!DB801)</f>
        <v/>
      </c>
      <c r="O801" s="117">
        <v>1</v>
      </c>
    </row>
    <row r="802" spans="1:15" ht="15.75" hidden="1" customHeight="1" x14ac:dyDescent="0.3">
      <c r="A802" s="127" t="str">
        <f>Simulações!F802</f>
        <v>Rua Jose de Freitas, 1454</v>
      </c>
      <c r="B802" s="117" t="str">
        <f>Simulações!DL802</f>
        <v>Sim</v>
      </c>
      <c r="C802" s="128">
        <f>Simulações!M802</f>
        <v>100</v>
      </c>
      <c r="D802" s="117" t="str">
        <f>Simulações!I802</f>
        <v>C5</v>
      </c>
      <c r="E802" s="117" t="str">
        <f>Simulações!CJ802</f>
        <v>TECNOWATT</v>
      </c>
      <c r="F802" s="117" t="str">
        <f>Simulações!CK802</f>
        <v xml:space="preserve">SIGSAGPTLRRSSNDL_30W_38IBBRS
</v>
      </c>
      <c r="G802" s="117">
        <f>Simulações!CP802</f>
        <v>30</v>
      </c>
      <c r="H802" s="117" t="str">
        <f>Simulações!CV802</f>
        <v>Curto II</v>
      </c>
      <c r="I802" s="117" t="str">
        <f>IF(Simulações!CW802="","",Simulações!CW802)</f>
        <v/>
      </c>
      <c r="J802" s="117" t="str">
        <f>IF(Simulações!CZ802="","",Simulações!CZ802)</f>
        <v/>
      </c>
      <c r="K802" s="120">
        <f>Simulações!AN802</f>
        <v>2</v>
      </c>
      <c r="L802" s="120">
        <f>Simulações!AU802</f>
        <v>0</v>
      </c>
      <c r="M802" s="117" t="str">
        <f>IF(Simulações!DA802="","",Simulações!DA802)</f>
        <v/>
      </c>
      <c r="N802" s="117" t="str">
        <f>IF(Simulações!DB802="","",Simulações!DB802)</f>
        <v/>
      </c>
      <c r="O802" s="117">
        <v>1</v>
      </c>
    </row>
    <row r="803" spans="1:15" ht="15.75" hidden="1" customHeight="1" x14ac:dyDescent="0.3">
      <c r="A803" s="127" t="str">
        <f>Simulações!F803</f>
        <v>Rua Josephino Nunes dos Santos, 577</v>
      </c>
      <c r="B803" s="117" t="str">
        <f>Simulações!DL803</f>
        <v>Sim</v>
      </c>
      <c r="C803" s="128">
        <f>Simulações!M803</f>
        <v>100</v>
      </c>
      <c r="D803" s="117" t="str">
        <f>Simulações!I803</f>
        <v>C4</v>
      </c>
      <c r="E803" s="117" t="str">
        <f>Simulações!CJ803</f>
        <v>LEDSTAR</v>
      </c>
      <c r="F803" s="117" t="str">
        <f>Simulações!CK803</f>
        <v xml:space="preserve"> SL VT 9.1 44W</v>
      </c>
      <c r="G803" s="117">
        <f>Simulações!CP803</f>
        <v>44</v>
      </c>
      <c r="H803" s="117" t="str">
        <f>Simulações!CV803</f>
        <v>Curto II</v>
      </c>
      <c r="I803" s="117" t="str">
        <f>IF(Simulações!CW803="","",Simulações!CW803)</f>
        <v/>
      </c>
      <c r="J803" s="117" t="str">
        <f>IF(Simulações!CZ803="","",Simulações!CZ803)</f>
        <v/>
      </c>
      <c r="K803" s="120">
        <f>Simulações!AN803</f>
        <v>2</v>
      </c>
      <c r="L803" s="120">
        <f>Simulações!AU803</f>
        <v>0</v>
      </c>
      <c r="M803" s="117" t="str">
        <f>IF(Simulações!DA803="","",Simulações!DA803)</f>
        <v/>
      </c>
      <c r="N803" s="117" t="str">
        <f>IF(Simulações!DB803="","",Simulações!DB803)</f>
        <v/>
      </c>
      <c r="O803" s="117">
        <v>1</v>
      </c>
    </row>
    <row r="804" spans="1:15" ht="15.75" hidden="1" customHeight="1" x14ac:dyDescent="0.3">
      <c r="A804" s="127" t="str">
        <f>Simulações!F804</f>
        <v>Rua Josephino Nunes dos Santos, 577</v>
      </c>
      <c r="B804" s="117" t="str">
        <f>Simulações!DL804</f>
        <v>Sim</v>
      </c>
      <c r="C804" s="128">
        <f>Simulações!M804</f>
        <v>100</v>
      </c>
      <c r="D804" s="117" t="str">
        <f>Simulações!I804</f>
        <v>C4</v>
      </c>
      <c r="E804" s="117" t="str">
        <f>Simulações!CJ804</f>
        <v>SX LIGHTING</v>
      </c>
      <c r="F804" s="117" t="str">
        <f>Simulações!CK804</f>
        <v>SX-INEVO040HF</v>
      </c>
      <c r="G804" s="117">
        <f>Simulações!CP804</f>
        <v>39</v>
      </c>
      <c r="H804" s="117" t="str">
        <f>Simulações!CV804</f>
        <v>Curto II</v>
      </c>
      <c r="I804" s="117" t="str">
        <f>IF(Simulações!CW804="","",Simulações!CW804)</f>
        <v/>
      </c>
      <c r="J804" s="117" t="str">
        <f>IF(Simulações!CZ804="","",Simulações!CZ804)</f>
        <v/>
      </c>
      <c r="K804" s="120">
        <f>Simulações!AN804</f>
        <v>2</v>
      </c>
      <c r="L804" s="120">
        <f>Simulações!AU804</f>
        <v>0</v>
      </c>
      <c r="M804" s="117" t="str">
        <f>IF(Simulações!DA804="","",Simulações!DA804)</f>
        <v/>
      </c>
      <c r="N804" s="117" t="str">
        <f>IF(Simulações!DB804="","",Simulações!DB804)</f>
        <v/>
      </c>
      <c r="O804" s="117">
        <v>1</v>
      </c>
    </row>
    <row r="805" spans="1:15" ht="15.75" hidden="1" customHeight="1" x14ac:dyDescent="0.3">
      <c r="A805" s="127" t="str">
        <f>Simulações!F805</f>
        <v>Rua Josephino Nunes dos Santos, 577</v>
      </c>
      <c r="B805" s="117" t="str">
        <f>Simulações!DL805</f>
        <v>Sim</v>
      </c>
      <c r="C805" s="128">
        <f>Simulações!M805</f>
        <v>100</v>
      </c>
      <c r="D805" s="117" t="str">
        <f>Simulações!I805</f>
        <v>C4</v>
      </c>
      <c r="E805" s="117" t="str">
        <f>Simulações!CJ805</f>
        <v>TECNOWATT</v>
      </c>
      <c r="F805" s="117" t="str">
        <f>Simulações!CK805</f>
        <v xml:space="preserve">SIGSAGPTLRRSSNDL_40W_50IBBRS
</v>
      </c>
      <c r="G805" s="117">
        <f>Simulações!CP805</f>
        <v>40</v>
      </c>
      <c r="H805" s="117" t="str">
        <f>Simulações!CV805</f>
        <v>Curto II</v>
      </c>
      <c r="I805" s="117" t="str">
        <f>IF(Simulações!CW805="","",Simulações!CW805)</f>
        <v/>
      </c>
      <c r="J805" s="117" t="str">
        <f>IF(Simulações!CZ805="","",Simulações!CZ805)</f>
        <v/>
      </c>
      <c r="K805" s="120">
        <f>Simulações!AN805</f>
        <v>2</v>
      </c>
      <c r="L805" s="120">
        <f>Simulações!AU805</f>
        <v>0</v>
      </c>
      <c r="M805" s="117" t="str">
        <f>IF(Simulações!DA805="","",Simulações!DA805)</f>
        <v/>
      </c>
      <c r="N805" s="117" t="str">
        <f>IF(Simulações!DB805="","",Simulações!DB805)</f>
        <v/>
      </c>
      <c r="O805" s="117">
        <v>1</v>
      </c>
    </row>
    <row r="806" spans="1:15" ht="15.75" hidden="1" customHeight="1" x14ac:dyDescent="0.3">
      <c r="A806" s="127" t="str">
        <f>Simulações!F806</f>
        <v>Rua Heitor L. da Silva, 173</v>
      </c>
      <c r="B806" s="117" t="str">
        <f>Simulações!DL806</f>
        <v>Sim</v>
      </c>
      <c r="C806" s="128">
        <f>Simulações!M806</f>
        <v>100</v>
      </c>
      <c r="D806" s="117" t="str">
        <f>Simulações!I806</f>
        <v>C5</v>
      </c>
      <c r="E806" s="117" t="str">
        <f>Simulações!CJ806</f>
        <v>LEDSTAR</v>
      </c>
      <c r="F806" s="117" t="str">
        <f>Simulações!CK806</f>
        <v xml:space="preserve"> SL VT 9.1 28W</v>
      </c>
      <c r="G806" s="117">
        <f>Simulações!CP806</f>
        <v>28</v>
      </c>
      <c r="H806" s="117" t="str">
        <f>Simulações!CV806</f>
        <v>Curto II</v>
      </c>
      <c r="I806" s="117" t="str">
        <f>IF(Simulações!CW806="","",Simulações!CW806)</f>
        <v/>
      </c>
      <c r="J806" s="117" t="str">
        <f>IF(Simulações!CZ806="","",Simulações!CZ806)</f>
        <v/>
      </c>
      <c r="K806" s="120">
        <f>Simulações!AN806</f>
        <v>2</v>
      </c>
      <c r="L806" s="120">
        <f>Simulações!AU806</f>
        <v>0</v>
      </c>
      <c r="M806" s="117" t="str">
        <f>IF(Simulações!DA806="","",Simulações!DA806)</f>
        <v/>
      </c>
      <c r="N806" s="117" t="str">
        <f>IF(Simulações!DB806="","",Simulações!DB806)</f>
        <v/>
      </c>
      <c r="O806" s="117">
        <v>1</v>
      </c>
    </row>
    <row r="807" spans="1:15" ht="15.75" hidden="1" customHeight="1" x14ac:dyDescent="0.3">
      <c r="A807" s="127" t="str">
        <f>Simulações!F807</f>
        <v>Rua Heitor L. da Silva, 173</v>
      </c>
      <c r="B807" s="117" t="str">
        <f>Simulações!DL807</f>
        <v>Sim</v>
      </c>
      <c r="C807" s="128">
        <f>Simulações!M807</f>
        <v>100</v>
      </c>
      <c r="D807" s="117" t="str">
        <f>Simulações!I807</f>
        <v>C5</v>
      </c>
      <c r="E807" s="117" t="str">
        <f>Simulações!CJ807</f>
        <v>SX LIGHTING</v>
      </c>
      <c r="F807" s="117" t="str">
        <f>Simulações!CK807</f>
        <v>SX-INEVO030HF</v>
      </c>
      <c r="G807" s="117">
        <f>Simulações!CP807</f>
        <v>31</v>
      </c>
      <c r="H807" s="117" t="str">
        <f>Simulações!CV807</f>
        <v>Curto II</v>
      </c>
      <c r="I807" s="117" t="str">
        <f>IF(Simulações!CW807="","",Simulações!CW807)</f>
        <v/>
      </c>
      <c r="J807" s="117" t="str">
        <f>IF(Simulações!CZ807="","",Simulações!CZ807)</f>
        <v/>
      </c>
      <c r="K807" s="120">
        <f>Simulações!AN807</f>
        <v>2</v>
      </c>
      <c r="L807" s="120">
        <f>Simulações!AU807</f>
        <v>0</v>
      </c>
      <c r="M807" s="117" t="str">
        <f>IF(Simulações!DA807="","",Simulações!DA807)</f>
        <v/>
      </c>
      <c r="N807" s="117" t="str">
        <f>IF(Simulações!DB807="","",Simulações!DB807)</f>
        <v/>
      </c>
      <c r="O807" s="117">
        <v>1</v>
      </c>
    </row>
    <row r="808" spans="1:15" ht="15.75" hidden="1" customHeight="1" x14ac:dyDescent="0.3">
      <c r="A808" s="127" t="str">
        <f>Simulações!F808</f>
        <v>Rua Heitor L. da Silva, 173</v>
      </c>
      <c r="B808" s="117" t="str">
        <f>Simulações!DL808</f>
        <v>Sim</v>
      </c>
      <c r="C808" s="128">
        <f>Simulações!M808</f>
        <v>100</v>
      </c>
      <c r="D808" s="117" t="str">
        <f>Simulações!I808</f>
        <v>C5</v>
      </c>
      <c r="E808" s="117" t="str">
        <f>Simulações!CJ808</f>
        <v>TECNOWATT</v>
      </c>
      <c r="F808" s="117" t="str">
        <f>Simulações!CK808</f>
        <v xml:space="preserve">SIGSAGPTLRRSSNDL_30W_38IBBRS
</v>
      </c>
      <c r="G808" s="117">
        <f>Simulações!CP808</f>
        <v>30</v>
      </c>
      <c r="H808" s="117" t="str">
        <f>Simulações!CV808</f>
        <v>Curto II</v>
      </c>
      <c r="I808" s="117" t="str">
        <f>IF(Simulações!CW808="","",Simulações!CW808)</f>
        <v/>
      </c>
      <c r="J808" s="117" t="str">
        <f>IF(Simulações!CZ808="","",Simulações!CZ808)</f>
        <v/>
      </c>
      <c r="K808" s="120">
        <f>Simulações!AN808</f>
        <v>2</v>
      </c>
      <c r="L808" s="120">
        <f>Simulações!AU808</f>
        <v>0</v>
      </c>
      <c r="M808" s="117" t="str">
        <f>IF(Simulações!DA808="","",Simulações!DA808)</f>
        <v/>
      </c>
      <c r="N808" s="117" t="str">
        <f>IF(Simulações!DB808="","",Simulações!DB808)</f>
        <v/>
      </c>
      <c r="O808" s="117">
        <v>1</v>
      </c>
    </row>
    <row r="809" spans="1:15" ht="15.75" hidden="1" customHeight="1" x14ac:dyDescent="0.3">
      <c r="A809" s="127" t="str">
        <f>Simulações!F809</f>
        <v>Rua Santos Dumont, 2075</v>
      </c>
      <c r="B809" s="117" t="str">
        <f>Simulações!DL809</f>
        <v>Sim</v>
      </c>
      <c r="C809" s="128">
        <f>Simulações!M809</f>
        <v>100</v>
      </c>
      <c r="D809" s="117" t="str">
        <f>Simulações!I809</f>
        <v>C5</v>
      </c>
      <c r="E809" s="117" t="str">
        <f>Simulações!CJ809</f>
        <v>LEDSTAR</v>
      </c>
      <c r="F809" s="117" t="str">
        <f>Simulações!CK809</f>
        <v xml:space="preserve"> SL VT 9.1 35W</v>
      </c>
      <c r="G809" s="117">
        <f>Simulações!CP809</f>
        <v>35</v>
      </c>
      <c r="H809" s="117" t="str">
        <f>Simulações!CV809</f>
        <v>Curto II</v>
      </c>
      <c r="I809" s="117" t="str">
        <f>IF(Simulações!CW809="","",Simulações!CW809)</f>
        <v>Longo II</v>
      </c>
      <c r="J809" s="117" t="str">
        <f>IF(Simulações!CZ809="","",Simulações!CZ809)</f>
        <v/>
      </c>
      <c r="K809" s="120">
        <f>Simulações!AN809</f>
        <v>2</v>
      </c>
      <c r="L809" s="120">
        <f>Simulações!AU809</f>
        <v>0</v>
      </c>
      <c r="M809" s="117" t="str">
        <f>IF(Simulações!DA809="","",Simulações!DA809)</f>
        <v/>
      </c>
      <c r="N809" s="117" t="str">
        <f>IF(Simulações!DB809="","",Simulações!DB809)</f>
        <v/>
      </c>
      <c r="O809" s="117">
        <v>1</v>
      </c>
    </row>
    <row r="810" spans="1:15" ht="15.75" hidden="1" customHeight="1" x14ac:dyDescent="0.3">
      <c r="A810" s="127" t="str">
        <f>Simulações!F810</f>
        <v>Rua Santos Dumont, 2075</v>
      </c>
      <c r="B810" s="117" t="str">
        <f>Simulações!DL810</f>
        <v>Sim</v>
      </c>
      <c r="C810" s="128">
        <f>Simulações!M810</f>
        <v>100</v>
      </c>
      <c r="D810" s="117" t="str">
        <f>Simulações!I810</f>
        <v>C5</v>
      </c>
      <c r="E810" s="117" t="str">
        <f>Simulações!CJ810</f>
        <v>SX LIGHTING</v>
      </c>
      <c r="F810" s="117" t="str">
        <f>Simulações!CK810</f>
        <v>SX-INEVO030HF</v>
      </c>
      <c r="G810" s="117">
        <f>Simulações!CP810</f>
        <v>31</v>
      </c>
      <c r="H810" s="117" t="str">
        <f>Simulações!CV810</f>
        <v>Curto II</v>
      </c>
      <c r="I810" s="117" t="str">
        <f>IF(Simulações!CW810="","",Simulações!CW810)</f>
        <v>Longo II</v>
      </c>
      <c r="J810" s="117" t="str">
        <f>IF(Simulações!CZ810="","",Simulações!CZ810)</f>
        <v/>
      </c>
      <c r="K810" s="120">
        <f>Simulações!AN810</f>
        <v>2</v>
      </c>
      <c r="L810" s="120">
        <f>Simulações!AU810</f>
        <v>0</v>
      </c>
      <c r="M810" s="117" t="str">
        <f>IF(Simulações!DA810="","",Simulações!DA810)</f>
        <v/>
      </c>
      <c r="N810" s="117" t="str">
        <f>IF(Simulações!DB810="","",Simulações!DB810)</f>
        <v/>
      </c>
      <c r="O810" s="117">
        <v>1</v>
      </c>
    </row>
    <row r="811" spans="1:15" ht="15.75" hidden="1" customHeight="1" x14ac:dyDescent="0.3">
      <c r="A811" s="127" t="str">
        <f>Simulações!F811</f>
        <v>Rua Santos Dumont, 2075</v>
      </c>
      <c r="B811" s="117" t="str">
        <f>Simulações!DL811</f>
        <v>Sim</v>
      </c>
      <c r="C811" s="128">
        <f>Simulações!M811</f>
        <v>100</v>
      </c>
      <c r="D811" s="117" t="str">
        <f>Simulações!I811</f>
        <v>C5</v>
      </c>
      <c r="E811" s="117" t="str">
        <f>Simulações!CJ811</f>
        <v>TECNOWATT</v>
      </c>
      <c r="F811" s="117" t="str">
        <f>Simulações!CK811</f>
        <v xml:space="preserve">SIGSAGPTLRRSSNDL_30W_38IBBRS
</v>
      </c>
      <c r="G811" s="117">
        <f>Simulações!CP811</f>
        <v>30</v>
      </c>
      <c r="H811" s="117" t="str">
        <f>Simulações!CV811</f>
        <v>Curto II</v>
      </c>
      <c r="I811" s="117" t="str">
        <f>IF(Simulações!CW811="","",Simulações!CW811)</f>
        <v>Longo II</v>
      </c>
      <c r="J811" s="117" t="str">
        <f>IF(Simulações!CZ811="","",Simulações!CZ811)</f>
        <v/>
      </c>
      <c r="K811" s="120">
        <f>Simulações!AN811</f>
        <v>2</v>
      </c>
      <c r="L811" s="120">
        <f>Simulações!AU811</f>
        <v>0</v>
      </c>
      <c r="M811" s="117" t="str">
        <f>IF(Simulações!DA811="","",Simulações!DA811)</f>
        <v/>
      </c>
      <c r="N811" s="117" t="str">
        <f>IF(Simulações!DB811="","",Simulações!DB811)</f>
        <v/>
      </c>
      <c r="O811" s="117">
        <v>1</v>
      </c>
    </row>
    <row r="812" spans="1:15" ht="15.75" hidden="1" customHeight="1" x14ac:dyDescent="0.3">
      <c r="A812" s="127" t="str">
        <f>Simulações!F812</f>
        <v>Rua Jose de Freitas, 256</v>
      </c>
      <c r="B812" s="117" t="str">
        <f>Simulações!DL812</f>
        <v>Sim</v>
      </c>
      <c r="C812" s="128">
        <f>Simulações!M812</f>
        <v>100</v>
      </c>
      <c r="D812" s="117" t="str">
        <f>Simulações!I812</f>
        <v>C4</v>
      </c>
      <c r="E812" s="117" t="str">
        <f>Simulações!CJ812</f>
        <v>LEDSTAR</v>
      </c>
      <c r="F812" s="117" t="str">
        <f>Simulações!CK812</f>
        <v xml:space="preserve"> SL VT 9.1 28W</v>
      </c>
      <c r="G812" s="117">
        <f>Simulações!CP812</f>
        <v>28</v>
      </c>
      <c r="H812" s="117" t="str">
        <f>Simulações!CV812</f>
        <v>Curto II</v>
      </c>
      <c r="I812" s="117" t="str">
        <f>IF(Simulações!CW812="","",Simulações!CW812)</f>
        <v/>
      </c>
      <c r="J812" s="117" t="str">
        <f>IF(Simulações!CZ812="","",Simulações!CZ812)</f>
        <v/>
      </c>
      <c r="K812" s="120">
        <f>Simulações!AN812</f>
        <v>2</v>
      </c>
      <c r="L812" s="120">
        <f>Simulações!AU812</f>
        <v>0</v>
      </c>
      <c r="M812" s="117" t="str">
        <f>IF(Simulações!DA812="","",Simulações!DA812)</f>
        <v/>
      </c>
      <c r="N812" s="117" t="str">
        <f>IF(Simulações!DB812="","",Simulações!DB812)</f>
        <v/>
      </c>
      <c r="O812" s="117">
        <v>1</v>
      </c>
    </row>
    <row r="813" spans="1:15" ht="15.75" hidden="1" customHeight="1" x14ac:dyDescent="0.3">
      <c r="A813" s="127" t="str">
        <f>Simulações!F813</f>
        <v>Rua Jose de Freitas, 256</v>
      </c>
      <c r="B813" s="117" t="str">
        <f>Simulações!DL813</f>
        <v>Sim</v>
      </c>
      <c r="C813" s="128">
        <f>Simulações!M813</f>
        <v>100</v>
      </c>
      <c r="D813" s="117" t="str">
        <f>Simulações!I813</f>
        <v>C4</v>
      </c>
      <c r="E813" s="117" t="str">
        <f>Simulações!CJ813</f>
        <v>SX LIGHTING</v>
      </c>
      <c r="F813" s="117" t="str">
        <f>Simulações!CK813</f>
        <v>SX-INEVO030HF</v>
      </c>
      <c r="G813" s="117">
        <f>Simulações!CP813</f>
        <v>31</v>
      </c>
      <c r="H813" s="117" t="str">
        <f>Simulações!CV813</f>
        <v>Curto II</v>
      </c>
      <c r="I813" s="117" t="str">
        <f>IF(Simulações!CW813="","",Simulações!CW813)</f>
        <v/>
      </c>
      <c r="J813" s="117" t="str">
        <f>IF(Simulações!CZ813="","",Simulações!CZ813)</f>
        <v/>
      </c>
      <c r="K813" s="120">
        <f>Simulações!AN813</f>
        <v>2</v>
      </c>
      <c r="L813" s="120">
        <f>Simulações!AU813</f>
        <v>0</v>
      </c>
      <c r="M813" s="117" t="str">
        <f>IF(Simulações!DA813="","",Simulações!DA813)</f>
        <v/>
      </c>
      <c r="N813" s="117" t="str">
        <f>IF(Simulações!DB813="","",Simulações!DB813)</f>
        <v/>
      </c>
      <c r="O813" s="117">
        <v>1</v>
      </c>
    </row>
    <row r="814" spans="1:15" ht="15.75" hidden="1" customHeight="1" x14ac:dyDescent="0.3">
      <c r="A814" s="127" t="str">
        <f>Simulações!F814</f>
        <v>Rua Jose de Freitas, 256</v>
      </c>
      <c r="B814" s="117" t="str">
        <f>Simulações!DL814</f>
        <v>Sim</v>
      </c>
      <c r="C814" s="128">
        <f>Simulações!M814</f>
        <v>100</v>
      </c>
      <c r="D814" s="117" t="str">
        <f>Simulações!I814</f>
        <v>C4</v>
      </c>
      <c r="E814" s="117" t="str">
        <f>Simulações!CJ814</f>
        <v>TECNOWATT</v>
      </c>
      <c r="F814" s="117" t="str">
        <f>Simulações!CK814</f>
        <v xml:space="preserve">SIGSAGPTLRRSSNDL_30W_38IBBRS
</v>
      </c>
      <c r="G814" s="117">
        <f>Simulações!CP814</f>
        <v>30</v>
      </c>
      <c r="H814" s="117" t="str">
        <f>Simulações!CV814</f>
        <v>Curto II</v>
      </c>
      <c r="I814" s="117" t="str">
        <f>IF(Simulações!CW814="","",Simulações!CW814)</f>
        <v/>
      </c>
      <c r="J814" s="117" t="str">
        <f>IF(Simulações!CZ814="","",Simulações!CZ814)</f>
        <v/>
      </c>
      <c r="K814" s="120">
        <f>Simulações!AN814</f>
        <v>2</v>
      </c>
      <c r="L814" s="120">
        <f>Simulações!AU814</f>
        <v>0</v>
      </c>
      <c r="M814" s="117" t="str">
        <f>IF(Simulações!DA814="","",Simulações!DA814)</f>
        <v/>
      </c>
      <c r="N814" s="117" t="str">
        <f>IF(Simulações!DB814="","",Simulações!DB814)</f>
        <v/>
      </c>
      <c r="O814" s="117">
        <v>1</v>
      </c>
    </row>
    <row r="815" spans="1:15" ht="15.75" hidden="1" customHeight="1" x14ac:dyDescent="0.3">
      <c r="A815" s="127" t="str">
        <f>Simulações!F815</f>
        <v>Rua Guarda Marinho Grenwals, 2734</v>
      </c>
      <c r="B815" s="117" t="str">
        <f>Simulações!DL815</f>
        <v>Sim</v>
      </c>
      <c r="C815" s="128">
        <f>Simulações!M815</f>
        <v>150</v>
      </c>
      <c r="D815" s="117" t="str">
        <f>Simulações!I815</f>
        <v>C4</v>
      </c>
      <c r="E815" s="117" t="str">
        <f>Simulações!CJ815</f>
        <v>LEDSTAR</v>
      </c>
      <c r="F815" s="117" t="str">
        <f>Simulações!CK815</f>
        <v xml:space="preserve"> SL VT 9.1 65W</v>
      </c>
      <c r="G815" s="117">
        <f>Simulações!CP815</f>
        <v>65</v>
      </c>
      <c r="H815" s="117" t="str">
        <f>Simulações!CV815</f>
        <v>Curto II</v>
      </c>
      <c r="I815" s="117" t="str">
        <f>IF(Simulações!CW815="","",Simulações!CW815)</f>
        <v/>
      </c>
      <c r="J815" s="117" t="str">
        <f>IF(Simulações!CZ815="","",Simulações!CZ815)</f>
        <v/>
      </c>
      <c r="K815" s="120">
        <f>Simulações!AN815</f>
        <v>2</v>
      </c>
      <c r="L815" s="120">
        <f>Simulações!AU815</f>
        <v>0</v>
      </c>
      <c r="M815" s="117" t="str">
        <f>IF(Simulações!DA815="","",Simulações!DA815)</f>
        <v/>
      </c>
      <c r="N815" s="117" t="str">
        <f>IF(Simulações!DB815="","",Simulações!DB815)</f>
        <v/>
      </c>
      <c r="O815" s="117">
        <v>1</v>
      </c>
    </row>
    <row r="816" spans="1:15" ht="15.75" hidden="1" customHeight="1" x14ac:dyDescent="0.3">
      <c r="A816" s="127" t="str">
        <f>Simulações!F816</f>
        <v>Rua Guarda Marinho Grenwals, 2734</v>
      </c>
      <c r="B816" s="117" t="str">
        <f>Simulações!DL816</f>
        <v>Sim</v>
      </c>
      <c r="C816" s="128">
        <f>Simulações!M816</f>
        <v>150</v>
      </c>
      <c r="D816" s="117" t="str">
        <f>Simulações!I816</f>
        <v>C4</v>
      </c>
      <c r="E816" s="117" t="str">
        <f>Simulações!CJ816</f>
        <v>SX LIGHTING</v>
      </c>
      <c r="F816" s="117" t="str">
        <f>Simulações!CK816</f>
        <v>SX-INEVO050HF</v>
      </c>
      <c r="G816" s="117">
        <f>Simulações!CP816</f>
        <v>50</v>
      </c>
      <c r="H816" s="117" t="str">
        <f>Simulações!CV816</f>
        <v>Curto II</v>
      </c>
      <c r="I816" s="117" t="str">
        <f>IF(Simulações!CW816="","",Simulações!CW816)</f>
        <v/>
      </c>
      <c r="J816" s="117" t="str">
        <f>IF(Simulações!CZ816="","",Simulações!CZ816)</f>
        <v/>
      </c>
      <c r="K816" s="120">
        <f>Simulações!AN816</f>
        <v>2</v>
      </c>
      <c r="L816" s="120">
        <f>Simulações!AU816</f>
        <v>0</v>
      </c>
      <c r="M816" s="117" t="str">
        <f>IF(Simulações!DA816="","",Simulações!DA816)</f>
        <v/>
      </c>
      <c r="N816" s="117" t="str">
        <f>IF(Simulações!DB816="","",Simulações!DB816)</f>
        <v/>
      </c>
      <c r="O816" s="117">
        <v>1</v>
      </c>
    </row>
    <row r="817" spans="1:15" ht="15.75" hidden="1" customHeight="1" x14ac:dyDescent="0.3">
      <c r="A817" s="127" t="str">
        <f>Simulações!F817</f>
        <v>Rua Guarda Marinho Grenwals, 2734</v>
      </c>
      <c r="B817" s="117" t="str">
        <f>Simulações!DL817</f>
        <v>Sim</v>
      </c>
      <c r="C817" s="128">
        <f>Simulações!M817</f>
        <v>150</v>
      </c>
      <c r="D817" s="117" t="str">
        <f>Simulações!I817</f>
        <v>C4</v>
      </c>
      <c r="E817" s="117" t="str">
        <f>Simulações!CJ817</f>
        <v>TECNOWATT</v>
      </c>
      <c r="F817" s="117" t="str">
        <f>Simulações!CK817</f>
        <v xml:space="preserve">SIGSAGPTLRRSSNDL_50W_61IBBRS
</v>
      </c>
      <c r="G817" s="117">
        <f>Simulações!CP817</f>
        <v>50</v>
      </c>
      <c r="H817" s="117" t="str">
        <f>Simulações!CV817</f>
        <v>Curto II</v>
      </c>
      <c r="I817" s="117" t="str">
        <f>IF(Simulações!CW817="","",Simulações!CW817)</f>
        <v>Longo I</v>
      </c>
      <c r="J817" s="117" t="str">
        <f>IF(Simulações!CZ817="","",Simulações!CZ817)</f>
        <v/>
      </c>
      <c r="K817" s="120">
        <f>Simulações!AN817</f>
        <v>2</v>
      </c>
      <c r="L817" s="120">
        <f>Simulações!AU817</f>
        <v>0</v>
      </c>
      <c r="M817" s="117" t="str">
        <f>IF(Simulações!DA817="","",Simulações!DA817)</f>
        <v/>
      </c>
      <c r="N817" s="117" t="str">
        <f>IF(Simulações!DB817="","",Simulações!DB817)</f>
        <v/>
      </c>
      <c r="O817" s="117">
        <v>1</v>
      </c>
    </row>
    <row r="818" spans="1:15" ht="15.75" hidden="1" customHeight="1" x14ac:dyDescent="0.3">
      <c r="A818" s="127" t="str">
        <f>Simulações!F818</f>
        <v>Rua Vinte e Um de Abril, 1679</v>
      </c>
      <c r="B818" s="117" t="str">
        <f>Simulações!DL818</f>
        <v>Sim</v>
      </c>
      <c r="C818" s="128">
        <f>Simulações!M818</f>
        <v>150</v>
      </c>
      <c r="D818" s="117" t="str">
        <f>Simulações!I818</f>
        <v>C4</v>
      </c>
      <c r="E818" s="117" t="str">
        <f>Simulações!CJ818</f>
        <v>LEDSTAR</v>
      </c>
      <c r="F818" s="117" t="str">
        <f>Simulações!CK818</f>
        <v xml:space="preserve"> SL VT 9.1 44W</v>
      </c>
      <c r="G818" s="117">
        <f>Simulações!CP818</f>
        <v>44</v>
      </c>
      <c r="H818" s="117" t="str">
        <f>Simulações!CV818</f>
        <v>Curto II</v>
      </c>
      <c r="I818" s="117" t="str">
        <f>IF(Simulações!CW818="","",Simulações!CW818)</f>
        <v/>
      </c>
      <c r="J818" s="117" t="str">
        <f>IF(Simulações!CZ818="","",Simulações!CZ818)</f>
        <v/>
      </c>
      <c r="K818" s="120">
        <f>Simulações!AN818</f>
        <v>2</v>
      </c>
      <c r="L818" s="120">
        <f>Simulações!AU818</f>
        <v>0</v>
      </c>
      <c r="M818" s="117" t="str">
        <f>IF(Simulações!DA818="","",Simulações!DA818)</f>
        <v/>
      </c>
      <c r="N818" s="117" t="str">
        <f>IF(Simulações!DB818="","",Simulações!DB818)</f>
        <v/>
      </c>
      <c r="O818" s="117">
        <v>1</v>
      </c>
    </row>
    <row r="819" spans="1:15" ht="15.75" hidden="1" customHeight="1" x14ac:dyDescent="0.3">
      <c r="A819" s="127" t="str">
        <f>Simulações!F819</f>
        <v>Rua Vinte e Um de Abril, 1679</v>
      </c>
      <c r="B819" s="117" t="str">
        <f>Simulações!DL819</f>
        <v>Sim</v>
      </c>
      <c r="C819" s="128">
        <f>Simulações!M819</f>
        <v>150</v>
      </c>
      <c r="D819" s="117" t="str">
        <f>Simulações!I819</f>
        <v>C4</v>
      </c>
      <c r="E819" s="117" t="str">
        <f>Simulações!CJ819</f>
        <v>SX LIGHTING</v>
      </c>
      <c r="F819" s="117" t="str">
        <f>Simulações!CK819</f>
        <v>SX-INEVO050HF</v>
      </c>
      <c r="G819" s="117">
        <f>Simulações!CP819</f>
        <v>50</v>
      </c>
      <c r="H819" s="117" t="str">
        <f>Simulações!CV819</f>
        <v>Curto II</v>
      </c>
      <c r="I819" s="117" t="str">
        <f>IF(Simulações!CW819="","",Simulações!CW819)</f>
        <v/>
      </c>
      <c r="J819" s="117" t="str">
        <f>IF(Simulações!CZ819="","",Simulações!CZ819)</f>
        <v/>
      </c>
      <c r="K819" s="120">
        <f>Simulações!AN819</f>
        <v>2</v>
      </c>
      <c r="L819" s="120">
        <f>Simulações!AU819</f>
        <v>0</v>
      </c>
      <c r="M819" s="117" t="str">
        <f>IF(Simulações!DA819="","",Simulações!DA819)</f>
        <v/>
      </c>
      <c r="N819" s="117" t="str">
        <f>IF(Simulações!DB819="","",Simulações!DB819)</f>
        <v/>
      </c>
      <c r="O819" s="117">
        <v>1</v>
      </c>
    </row>
    <row r="820" spans="1:15" ht="15.75" hidden="1" customHeight="1" x14ac:dyDescent="0.3">
      <c r="A820" s="127" t="str">
        <f>Simulações!F820</f>
        <v>Rua Vinte e Um de Abril, 1679</v>
      </c>
      <c r="B820" s="117" t="str">
        <f>Simulações!DL820</f>
        <v>Sim</v>
      </c>
      <c r="C820" s="128">
        <f>Simulações!M820</f>
        <v>150</v>
      </c>
      <c r="D820" s="117" t="str">
        <f>Simulações!I820</f>
        <v>C4</v>
      </c>
      <c r="E820" s="117" t="str">
        <f>Simulações!CJ820</f>
        <v>TECNOWATT</v>
      </c>
      <c r="F820" s="117" t="str">
        <f>Simulações!CK820</f>
        <v xml:space="preserve">SIGSAGPTLRRSSNDL_40W_50IBBRS
</v>
      </c>
      <c r="G820" s="117">
        <f>Simulações!CP820</f>
        <v>40</v>
      </c>
      <c r="H820" s="117" t="str">
        <f>Simulações!CV820</f>
        <v>Curto II</v>
      </c>
      <c r="I820" s="117" t="str">
        <f>IF(Simulações!CW820="","",Simulações!CW820)</f>
        <v/>
      </c>
      <c r="J820" s="117" t="str">
        <f>IF(Simulações!CZ820="","",Simulações!CZ820)</f>
        <v/>
      </c>
      <c r="K820" s="120">
        <f>Simulações!AN820</f>
        <v>2</v>
      </c>
      <c r="L820" s="120">
        <f>Simulações!AU820</f>
        <v>0</v>
      </c>
      <c r="M820" s="117" t="str">
        <f>IF(Simulações!DA820="","",Simulações!DA820)</f>
        <v/>
      </c>
      <c r="N820" s="117" t="str">
        <f>IF(Simulações!DB820="","",Simulações!DB820)</f>
        <v/>
      </c>
      <c r="O820" s="117">
        <v>1</v>
      </c>
    </row>
    <row r="821" spans="1:15" ht="15.75" hidden="1" customHeight="1" x14ac:dyDescent="0.3">
      <c r="A821" s="127" t="str">
        <f>Simulações!F821</f>
        <v>Rua Sete de Setembro, 1526</v>
      </c>
      <c r="B821" s="117" t="str">
        <f>Simulações!DL821</f>
        <v>Sim</v>
      </c>
      <c r="C821" s="128">
        <f>Simulações!M821</f>
        <v>100</v>
      </c>
      <c r="D821" s="117" t="str">
        <f>Simulações!I821</f>
        <v>C4</v>
      </c>
      <c r="E821" s="117" t="str">
        <f>Simulações!CJ821</f>
        <v>LEDSTAR</v>
      </c>
      <c r="F821" s="117" t="str">
        <f>Simulações!CK821</f>
        <v xml:space="preserve"> SL VT 9.1 35W</v>
      </c>
      <c r="G821" s="117">
        <f>Simulações!CP821</f>
        <v>35</v>
      </c>
      <c r="H821" s="117" t="str">
        <f>Simulações!CV821</f>
        <v>Curto II</v>
      </c>
      <c r="I821" s="117" t="str">
        <f>IF(Simulações!CW821="","",Simulações!CW821)</f>
        <v/>
      </c>
      <c r="J821" s="117" t="str">
        <f>IF(Simulações!CZ821="","",Simulações!CZ821)</f>
        <v/>
      </c>
      <c r="K821" s="120">
        <f>Simulações!AN821</f>
        <v>2</v>
      </c>
      <c r="L821" s="120">
        <f>Simulações!AU821</f>
        <v>0</v>
      </c>
      <c r="M821" s="117" t="str">
        <f>IF(Simulações!DA821="","",Simulações!DA821)</f>
        <v/>
      </c>
      <c r="N821" s="117" t="str">
        <f>IF(Simulações!DB821="","",Simulações!DB821)</f>
        <v/>
      </c>
      <c r="O821" s="117">
        <v>1</v>
      </c>
    </row>
    <row r="822" spans="1:15" ht="15.75" hidden="1" customHeight="1" x14ac:dyDescent="0.3">
      <c r="A822" s="127" t="str">
        <f>Simulações!F822</f>
        <v>Rua Sete de Setembro, 1526</v>
      </c>
      <c r="B822" s="117" t="str">
        <f>Simulações!DL822</f>
        <v>Sim</v>
      </c>
      <c r="C822" s="128">
        <f>Simulações!M822</f>
        <v>100</v>
      </c>
      <c r="D822" s="117" t="str">
        <f>Simulações!I822</f>
        <v>C4</v>
      </c>
      <c r="E822" s="117" t="str">
        <f>Simulações!CJ822</f>
        <v>SX LIGHTING</v>
      </c>
      <c r="F822" s="117" t="str">
        <f>Simulações!CK822</f>
        <v>SX-INEVO040HF</v>
      </c>
      <c r="G822" s="117">
        <f>Simulações!CP822</f>
        <v>39</v>
      </c>
      <c r="H822" s="117" t="str">
        <f>Simulações!CV822</f>
        <v>Curto II</v>
      </c>
      <c r="I822" s="117" t="str">
        <f>IF(Simulações!CW822="","",Simulações!CW822)</f>
        <v/>
      </c>
      <c r="J822" s="117" t="str">
        <f>IF(Simulações!CZ822="","",Simulações!CZ822)</f>
        <v/>
      </c>
      <c r="K822" s="120">
        <f>Simulações!AN822</f>
        <v>2</v>
      </c>
      <c r="L822" s="120">
        <f>Simulações!AU822</f>
        <v>0</v>
      </c>
      <c r="M822" s="117" t="str">
        <f>IF(Simulações!DA822="","",Simulações!DA822)</f>
        <v/>
      </c>
      <c r="N822" s="117" t="str">
        <f>IF(Simulações!DB822="","",Simulações!DB822)</f>
        <v/>
      </c>
      <c r="O822" s="117">
        <v>1</v>
      </c>
    </row>
    <row r="823" spans="1:15" ht="15.75" hidden="1" customHeight="1" x14ac:dyDescent="0.3">
      <c r="A823" s="127" t="str">
        <f>Simulações!F823</f>
        <v>Rua Sete de Setembro, 1526</v>
      </c>
      <c r="B823" s="117" t="str">
        <f>Simulações!DL823</f>
        <v>Sim</v>
      </c>
      <c r="C823" s="128">
        <f>Simulações!M823</f>
        <v>100</v>
      </c>
      <c r="D823" s="117" t="str">
        <f>Simulações!I823</f>
        <v>C4</v>
      </c>
      <c r="E823" s="117" t="str">
        <f>Simulações!CJ823</f>
        <v>TECNOWATT</v>
      </c>
      <c r="F823" s="117" t="str">
        <f>Simulações!CK823</f>
        <v xml:space="preserve">SIGSAGPTLRRSSNDL_40W_50IBBRS
</v>
      </c>
      <c r="G823" s="117">
        <f>Simulações!CP823</f>
        <v>40</v>
      </c>
      <c r="H823" s="117" t="str">
        <f>Simulações!CV823</f>
        <v>Curto II</v>
      </c>
      <c r="I823" s="117" t="str">
        <f>IF(Simulações!CW823="","",Simulações!CW823)</f>
        <v/>
      </c>
      <c r="J823" s="117" t="str">
        <f>IF(Simulações!CZ823="","",Simulações!CZ823)</f>
        <v/>
      </c>
      <c r="K823" s="120">
        <f>Simulações!AN823</f>
        <v>2</v>
      </c>
      <c r="L823" s="120">
        <f>Simulações!AU823</f>
        <v>0</v>
      </c>
      <c r="M823" s="117" t="str">
        <f>IF(Simulações!DA823="","",Simulações!DA823)</f>
        <v/>
      </c>
      <c r="N823" s="117" t="str">
        <f>IF(Simulações!DB823="","",Simulações!DB823)</f>
        <v/>
      </c>
      <c r="O823" s="117">
        <v>1</v>
      </c>
    </row>
    <row r="824" spans="1:15" ht="15.75" hidden="1" customHeight="1" x14ac:dyDescent="0.3">
      <c r="A824" s="127" t="str">
        <f>Simulações!F824</f>
        <v>Avenida Caldas Junior, 2440</v>
      </c>
      <c r="B824" s="117" t="str">
        <f>Simulações!DL824</f>
        <v>Sim</v>
      </c>
      <c r="C824" s="128">
        <f>Simulações!M824</f>
        <v>150</v>
      </c>
      <c r="D824" s="117" t="str">
        <f>Simulações!I824</f>
        <v>C2</v>
      </c>
      <c r="E824" s="117" t="str">
        <f>Simulações!CJ824</f>
        <v>LEDSTAR</v>
      </c>
      <c r="F824" s="117" t="str">
        <f>Simulações!CK824</f>
        <v xml:space="preserve"> SL VT 9.1 17W</v>
      </c>
      <c r="G824" s="117">
        <f>Simulações!CP824</f>
        <v>17</v>
      </c>
      <c r="H824" s="117" t="str">
        <f>Simulações!CV824</f>
        <v>Médio II</v>
      </c>
      <c r="I824" s="117" t="str">
        <f>IF(Simulações!CW824="","",Simulações!CW824)</f>
        <v/>
      </c>
      <c r="J824" s="117" t="str">
        <f>IF(Simulações!CZ824="","",Simulações!CZ824)</f>
        <v/>
      </c>
      <c r="K824" s="120">
        <f>Simulações!AN824</f>
        <v>4</v>
      </c>
      <c r="L824" s="120">
        <f>Simulações!AU824</f>
        <v>0</v>
      </c>
      <c r="M824" s="117" t="str">
        <f>IF(Simulações!DA824="","",Simulações!DA824)</f>
        <v/>
      </c>
      <c r="N824" s="117" t="str">
        <f>IF(Simulações!DB824="","",Simulações!DB824)</f>
        <v/>
      </c>
      <c r="O824" s="117">
        <v>1</v>
      </c>
    </row>
    <row r="825" spans="1:15" ht="15.75" hidden="1" customHeight="1" x14ac:dyDescent="0.3">
      <c r="A825" s="127" t="str">
        <f>Simulações!F825</f>
        <v>Avenida Caldas Junior, 2440</v>
      </c>
      <c r="B825" s="117" t="str">
        <f>Simulações!DL825</f>
        <v>Sim</v>
      </c>
      <c r="C825" s="128">
        <f>Simulações!M825</f>
        <v>150</v>
      </c>
      <c r="D825" s="117" t="str">
        <f>Simulações!I825</f>
        <v>C2</v>
      </c>
      <c r="E825" s="117" t="str">
        <f>Simulações!CJ825</f>
        <v>SX LIGHTING</v>
      </c>
      <c r="F825" s="117" t="str">
        <f>Simulações!CK825</f>
        <v>SX-INEVO020HF</v>
      </c>
      <c r="G825" s="117">
        <f>Simulações!CP825</f>
        <v>22.5</v>
      </c>
      <c r="H825" s="117" t="str">
        <f>Simulações!CV825</f>
        <v>Médio II</v>
      </c>
      <c r="I825" s="117" t="str">
        <f>IF(Simulações!CW825="","",Simulações!CW825)</f>
        <v/>
      </c>
      <c r="J825" s="117" t="str">
        <f>IF(Simulações!CZ825="","",Simulações!CZ825)</f>
        <v/>
      </c>
      <c r="K825" s="120">
        <f>Simulações!AN825</f>
        <v>4</v>
      </c>
      <c r="L825" s="120">
        <f>Simulações!AU825</f>
        <v>0</v>
      </c>
      <c r="M825" s="117" t="str">
        <f>IF(Simulações!DA825="","",Simulações!DA825)</f>
        <v/>
      </c>
      <c r="N825" s="117" t="str">
        <f>IF(Simulações!DB825="","",Simulações!DB825)</f>
        <v/>
      </c>
      <c r="O825" s="117">
        <v>1</v>
      </c>
    </row>
    <row r="826" spans="1:15" ht="15.75" hidden="1" customHeight="1" x14ac:dyDescent="0.3">
      <c r="A826" s="127" t="str">
        <f>Simulações!F826</f>
        <v>Avenida Caldas Junior, 2440</v>
      </c>
      <c r="B826" s="117" t="str">
        <f>Simulações!DL826</f>
        <v>Sim</v>
      </c>
      <c r="C826" s="128">
        <f>Simulações!M826</f>
        <v>150</v>
      </c>
      <c r="D826" s="117" t="str">
        <f>Simulações!I826</f>
        <v>C2</v>
      </c>
      <c r="E826" s="117" t="str">
        <f>Simulações!CJ826</f>
        <v>TECNOWATT</v>
      </c>
      <c r="F826" s="117" t="str">
        <f>Simulações!CK826</f>
        <v xml:space="preserve">SIGSAGPTLRRSSNDL_30W_38IBBRS
</v>
      </c>
      <c r="G826" s="117">
        <f>Simulações!CP826</f>
        <v>30</v>
      </c>
      <c r="H826" s="117" t="str">
        <f>Simulações!CV826</f>
        <v>Médio II</v>
      </c>
      <c r="I826" s="117" t="str">
        <f>IF(Simulações!CW826="","",Simulações!CW826)</f>
        <v/>
      </c>
      <c r="J826" s="117" t="str">
        <f>IF(Simulações!CZ826="","",Simulações!CZ826)</f>
        <v/>
      </c>
      <c r="K826" s="120">
        <f>Simulações!AN826</f>
        <v>4</v>
      </c>
      <c r="L826" s="120">
        <f>Simulações!AU826</f>
        <v>0</v>
      </c>
      <c r="M826" s="117" t="str">
        <f>IF(Simulações!DA826="","",Simulações!DA826)</f>
        <v/>
      </c>
      <c r="N826" s="117" t="str">
        <f>IF(Simulações!DB826="","",Simulações!DB826)</f>
        <v/>
      </c>
      <c r="O826" s="117">
        <v>1</v>
      </c>
    </row>
    <row r="827" spans="1:15" ht="15.75" hidden="1" customHeight="1" x14ac:dyDescent="0.3">
      <c r="A827" s="127" t="str">
        <f>Simulações!F827</f>
        <v>Rua Andrade Neves, 883</v>
      </c>
      <c r="B827" s="117" t="str">
        <f>Simulações!DL827</f>
        <v>Sim</v>
      </c>
      <c r="C827" s="128">
        <f>Simulações!M827</f>
        <v>100</v>
      </c>
      <c r="D827" s="117" t="str">
        <f>Simulações!I827</f>
        <v>C4</v>
      </c>
      <c r="E827" s="117" t="str">
        <f>Simulações!CJ827</f>
        <v>LEDSTAR</v>
      </c>
      <c r="F827" s="117" t="str">
        <f>Simulações!CK827</f>
        <v xml:space="preserve"> SL VT 9.1 44W</v>
      </c>
      <c r="G827" s="117">
        <f>Simulações!CP827</f>
        <v>44</v>
      </c>
      <c r="H827" s="117" t="str">
        <f>Simulações!CV827</f>
        <v>Curto II</v>
      </c>
      <c r="I827" s="117" t="str">
        <f>IF(Simulações!CW827="","",Simulações!CW827)</f>
        <v/>
      </c>
      <c r="J827" s="117" t="str">
        <f>IF(Simulações!CZ827="","",Simulações!CZ827)</f>
        <v/>
      </c>
      <c r="K827" s="120">
        <f>Simulações!AN827</f>
        <v>2</v>
      </c>
      <c r="L827" s="120">
        <f>Simulações!AU827</f>
        <v>0</v>
      </c>
      <c r="M827" s="117" t="str">
        <f>IF(Simulações!DA827="","",Simulações!DA827)</f>
        <v/>
      </c>
      <c r="N827" s="117" t="str">
        <f>IF(Simulações!DB827="","",Simulações!DB827)</f>
        <v/>
      </c>
      <c r="O827" s="117">
        <v>1</v>
      </c>
    </row>
    <row r="828" spans="1:15" ht="15.75" hidden="1" customHeight="1" x14ac:dyDescent="0.3">
      <c r="A828" s="127" t="str">
        <f>Simulações!F828</f>
        <v>Rua Andrade Neves, 883</v>
      </c>
      <c r="B828" s="117" t="str">
        <f>Simulações!DL828</f>
        <v>Sim</v>
      </c>
      <c r="C828" s="128">
        <f>Simulações!M828</f>
        <v>100</v>
      </c>
      <c r="D828" s="117" t="str">
        <f>Simulações!I828</f>
        <v>C4</v>
      </c>
      <c r="E828" s="117" t="str">
        <f>Simulações!CJ828</f>
        <v>SX LIGHTING</v>
      </c>
      <c r="F828" s="117" t="str">
        <f>Simulações!CK828</f>
        <v>SX-INEVO040HF</v>
      </c>
      <c r="G828" s="117">
        <f>Simulações!CP828</f>
        <v>39</v>
      </c>
      <c r="H828" s="117" t="str">
        <f>Simulações!CV828</f>
        <v>Curto II</v>
      </c>
      <c r="I828" s="117" t="str">
        <f>IF(Simulações!CW828="","",Simulações!CW828)</f>
        <v/>
      </c>
      <c r="J828" s="117" t="str">
        <f>IF(Simulações!CZ828="","",Simulações!CZ828)</f>
        <v/>
      </c>
      <c r="K828" s="120">
        <f>Simulações!AN828</f>
        <v>2</v>
      </c>
      <c r="L828" s="120">
        <f>Simulações!AU828</f>
        <v>0</v>
      </c>
      <c r="M828" s="117" t="str">
        <f>IF(Simulações!DA828="","",Simulações!DA828)</f>
        <v/>
      </c>
      <c r="N828" s="117" t="str">
        <f>IF(Simulações!DB828="","",Simulações!DB828)</f>
        <v/>
      </c>
      <c r="O828" s="117">
        <v>1</v>
      </c>
    </row>
    <row r="829" spans="1:15" ht="15.75" hidden="1" customHeight="1" x14ac:dyDescent="0.3">
      <c r="A829" s="127" t="str">
        <f>Simulações!F829</f>
        <v>Rua Andrade Neves, 883</v>
      </c>
      <c r="B829" s="117" t="str">
        <f>Simulações!DL829</f>
        <v>Sim</v>
      </c>
      <c r="C829" s="128">
        <f>Simulações!M829</f>
        <v>100</v>
      </c>
      <c r="D829" s="117" t="str">
        <f>Simulações!I829</f>
        <v>C4</v>
      </c>
      <c r="E829" s="117" t="str">
        <f>Simulações!CJ829</f>
        <v>TECNOWATT</v>
      </c>
      <c r="F829" s="117" t="str">
        <f>Simulações!CK829</f>
        <v xml:space="preserve">SIGSAGPTLRRSSNDL_40W_50IBBRS
</v>
      </c>
      <c r="G829" s="117">
        <f>Simulações!CP829</f>
        <v>40</v>
      </c>
      <c r="H829" s="117" t="str">
        <f>Simulações!CV829</f>
        <v>Curto II</v>
      </c>
      <c r="I829" s="117" t="str">
        <f>IF(Simulações!CW829="","",Simulações!CW829)</f>
        <v/>
      </c>
      <c r="J829" s="117" t="str">
        <f>IF(Simulações!CZ829="","",Simulações!CZ829)</f>
        <v/>
      </c>
      <c r="K829" s="120">
        <f>Simulações!AN829</f>
        <v>2</v>
      </c>
      <c r="L829" s="120">
        <f>Simulações!AU829</f>
        <v>0</v>
      </c>
      <c r="M829" s="117" t="str">
        <f>IF(Simulações!DA829="","",Simulações!DA829)</f>
        <v/>
      </c>
      <c r="N829" s="117" t="str">
        <f>IF(Simulações!DB829="","",Simulações!DB829)</f>
        <v/>
      </c>
      <c r="O829" s="117">
        <v>1</v>
      </c>
    </row>
    <row r="830" spans="1:15" ht="15.75" hidden="1" customHeight="1" x14ac:dyDescent="0.3">
      <c r="A830" s="127" t="str">
        <f>Simulações!F830</f>
        <v>Rua Tres de Outubro, 1924</v>
      </c>
      <c r="B830" s="117" t="str">
        <f>Simulações!DL830</f>
        <v>Sim</v>
      </c>
      <c r="C830" s="128">
        <f>Simulações!M830</f>
        <v>100</v>
      </c>
      <c r="D830" s="117" t="str">
        <f>Simulações!I830</f>
        <v>C5</v>
      </c>
      <c r="E830" s="117" t="str">
        <f>Simulações!CJ830</f>
        <v>LEDSTAR</v>
      </c>
      <c r="F830" s="117" t="str">
        <f>Simulações!CK830</f>
        <v xml:space="preserve"> SL VT 9.1 35W</v>
      </c>
      <c r="G830" s="117">
        <f>Simulações!CP830</f>
        <v>35</v>
      </c>
      <c r="H830" s="117" t="str">
        <f>Simulações!CV830</f>
        <v>Curto II</v>
      </c>
      <c r="I830" s="117" t="str">
        <f>IF(Simulações!CW830="","",Simulações!CW830)</f>
        <v/>
      </c>
      <c r="J830" s="117" t="str">
        <f>IF(Simulações!CZ830="","",Simulações!CZ830)</f>
        <v/>
      </c>
      <c r="K830" s="120">
        <f>Simulações!AN830</f>
        <v>2</v>
      </c>
      <c r="L830" s="120">
        <f>Simulações!AU830</f>
        <v>0</v>
      </c>
      <c r="M830" s="117" t="str">
        <f>IF(Simulações!DA830="","",Simulações!DA830)</f>
        <v/>
      </c>
      <c r="N830" s="117" t="str">
        <f>IF(Simulações!DB830="","",Simulações!DB830)</f>
        <v/>
      </c>
      <c r="O830" s="117">
        <v>1</v>
      </c>
    </row>
    <row r="831" spans="1:15" ht="15.75" hidden="1" customHeight="1" x14ac:dyDescent="0.3">
      <c r="A831" s="127" t="str">
        <f>Simulações!F831</f>
        <v>Rua Tres de Outubro, 1924</v>
      </c>
      <c r="B831" s="117" t="str">
        <f>Simulações!DL831</f>
        <v>Sim</v>
      </c>
      <c r="C831" s="128">
        <f>Simulações!M831</f>
        <v>100</v>
      </c>
      <c r="D831" s="117" t="str">
        <f>Simulações!I831</f>
        <v>C5</v>
      </c>
      <c r="E831" s="117" t="str">
        <f>Simulações!CJ831</f>
        <v>SX LIGHTING</v>
      </c>
      <c r="F831" s="117" t="str">
        <f>Simulações!CK831</f>
        <v>SX-INEVO040HF</v>
      </c>
      <c r="G831" s="117">
        <f>Simulações!CP831</f>
        <v>39</v>
      </c>
      <c r="H831" s="117" t="str">
        <f>Simulações!CV831</f>
        <v>Curto II</v>
      </c>
      <c r="I831" s="117" t="str">
        <f>IF(Simulações!CW831="","",Simulações!CW831)</f>
        <v/>
      </c>
      <c r="J831" s="117" t="str">
        <f>IF(Simulações!CZ831="","",Simulações!CZ831)</f>
        <v/>
      </c>
      <c r="K831" s="120">
        <f>Simulações!AN831</f>
        <v>2</v>
      </c>
      <c r="L831" s="120">
        <f>Simulações!AU831</f>
        <v>0</v>
      </c>
      <c r="M831" s="117" t="str">
        <f>IF(Simulações!DA831="","",Simulações!DA831)</f>
        <v/>
      </c>
      <c r="N831" s="117" t="str">
        <f>IF(Simulações!DB831="","",Simulações!DB831)</f>
        <v/>
      </c>
      <c r="O831" s="117">
        <v>1</v>
      </c>
    </row>
    <row r="832" spans="1:15" ht="15.75" hidden="1" customHeight="1" x14ac:dyDescent="0.3">
      <c r="A832" s="127" t="str">
        <f>Simulações!F832</f>
        <v>Rua Tres de Outubro, 1924</v>
      </c>
      <c r="B832" s="117" t="str">
        <f>Simulações!DL832</f>
        <v>Sim</v>
      </c>
      <c r="C832" s="128">
        <f>Simulações!M832</f>
        <v>100</v>
      </c>
      <c r="D832" s="117" t="str">
        <f>Simulações!I832</f>
        <v>C5</v>
      </c>
      <c r="E832" s="117" t="str">
        <f>Simulações!CJ832</f>
        <v>TECNOWATT</v>
      </c>
      <c r="F832" s="117" t="str">
        <f>Simulações!CK832</f>
        <v xml:space="preserve">SIGSAGPTLRRSSNDL_30W_38IBBRS
</v>
      </c>
      <c r="G832" s="117">
        <f>Simulações!CP832</f>
        <v>30</v>
      </c>
      <c r="H832" s="117" t="str">
        <f>Simulações!CV832</f>
        <v>Curto II</v>
      </c>
      <c r="I832" s="117" t="str">
        <f>IF(Simulações!CW832="","",Simulações!CW832)</f>
        <v/>
      </c>
      <c r="J832" s="117" t="str">
        <f>IF(Simulações!CZ832="","",Simulações!CZ832)</f>
        <v/>
      </c>
      <c r="K832" s="120">
        <f>Simulações!AN832</f>
        <v>2</v>
      </c>
      <c r="L832" s="120">
        <f>Simulações!AU832</f>
        <v>0</v>
      </c>
      <c r="M832" s="117" t="str">
        <f>IF(Simulações!DA832="","",Simulações!DA832)</f>
        <v/>
      </c>
      <c r="N832" s="117" t="str">
        <f>IF(Simulações!DB832="","",Simulações!DB832)</f>
        <v/>
      </c>
      <c r="O832" s="117">
        <v>1</v>
      </c>
    </row>
    <row r="833" spans="1:15" ht="15.75" hidden="1" customHeight="1" x14ac:dyDescent="0.3">
      <c r="A833" s="127" t="str">
        <f>Simulações!F833</f>
        <v>Travessa Parana, 270</v>
      </c>
      <c r="B833" s="117" t="str">
        <f>Simulações!DL833</f>
        <v>Sim</v>
      </c>
      <c r="C833" s="128">
        <f>Simulações!M833</f>
        <v>150</v>
      </c>
      <c r="D833" s="117" t="str">
        <f>Simulações!I833</f>
        <v>C4</v>
      </c>
      <c r="E833" s="117" t="str">
        <f>Simulações!CJ833</f>
        <v>LEDSTAR</v>
      </c>
      <c r="F833" s="117" t="str">
        <f>Simulações!CK833</f>
        <v xml:space="preserve"> SL VT 9.1 35W</v>
      </c>
      <c r="G833" s="117">
        <f>Simulações!CP833</f>
        <v>35</v>
      </c>
      <c r="H833" s="117" t="str">
        <f>Simulações!CV833</f>
        <v>Curto II</v>
      </c>
      <c r="I833" s="117" t="str">
        <f>IF(Simulações!CW833="","",Simulações!CW833)</f>
        <v/>
      </c>
      <c r="J833" s="117" t="str">
        <f>IF(Simulações!CZ833="","",Simulações!CZ833)</f>
        <v/>
      </c>
      <c r="K833" s="120">
        <f>Simulações!AN833</f>
        <v>2</v>
      </c>
      <c r="L833" s="120">
        <f>Simulações!AU833</f>
        <v>0</v>
      </c>
      <c r="M833" s="117" t="str">
        <f>IF(Simulações!DA833="","",Simulações!DA833)</f>
        <v/>
      </c>
      <c r="N833" s="117" t="str">
        <f>IF(Simulações!DB833="","",Simulações!DB833)</f>
        <v/>
      </c>
      <c r="O833" s="117">
        <v>1</v>
      </c>
    </row>
    <row r="834" spans="1:15" ht="15.75" hidden="1" customHeight="1" x14ac:dyDescent="0.3">
      <c r="A834" s="127" t="str">
        <f>Simulações!F834</f>
        <v>Travessa Parana, 270</v>
      </c>
      <c r="B834" s="117" t="str">
        <f>Simulações!DL834</f>
        <v>Sim</v>
      </c>
      <c r="C834" s="128">
        <f>Simulações!M834</f>
        <v>150</v>
      </c>
      <c r="D834" s="117" t="str">
        <f>Simulações!I834</f>
        <v>C4</v>
      </c>
      <c r="E834" s="117" t="str">
        <f>Simulações!CJ834</f>
        <v>SX LIGHTING</v>
      </c>
      <c r="F834" s="117" t="str">
        <f>Simulações!CK834</f>
        <v>SX-INEVO040HF</v>
      </c>
      <c r="G834" s="117">
        <f>Simulações!CP834</f>
        <v>39</v>
      </c>
      <c r="H834" s="117" t="str">
        <f>Simulações!CV834</f>
        <v>Curto II</v>
      </c>
      <c r="I834" s="117" t="str">
        <f>IF(Simulações!CW834="","",Simulações!CW834)</f>
        <v/>
      </c>
      <c r="J834" s="117" t="str">
        <f>IF(Simulações!CZ834="","",Simulações!CZ834)</f>
        <v/>
      </c>
      <c r="K834" s="120">
        <f>Simulações!AN834</f>
        <v>2</v>
      </c>
      <c r="L834" s="120">
        <f>Simulações!AU834</f>
        <v>0</v>
      </c>
      <c r="M834" s="117" t="str">
        <f>IF(Simulações!DA834="","",Simulações!DA834)</f>
        <v/>
      </c>
      <c r="N834" s="117" t="str">
        <f>IF(Simulações!DB834="","",Simulações!DB834)</f>
        <v/>
      </c>
      <c r="O834" s="117">
        <v>1</v>
      </c>
    </row>
    <row r="835" spans="1:15" ht="15.75" hidden="1" customHeight="1" x14ac:dyDescent="0.3">
      <c r="A835" s="127" t="str">
        <f>Simulações!F835</f>
        <v>Travessa Parana, 270</v>
      </c>
      <c r="B835" s="117" t="str">
        <f>Simulações!DL835</f>
        <v>Sim</v>
      </c>
      <c r="C835" s="128">
        <f>Simulações!M835</f>
        <v>150</v>
      </c>
      <c r="D835" s="117" t="str">
        <f>Simulações!I835</f>
        <v>C4</v>
      </c>
      <c r="E835" s="117" t="str">
        <f>Simulações!CJ835</f>
        <v>TECNOWATT</v>
      </c>
      <c r="F835" s="117" t="str">
        <f>Simulações!CK835</f>
        <v xml:space="preserve">SIGSAGPTLRRSSNDL_40W_50IBBRS
</v>
      </c>
      <c r="G835" s="117">
        <f>Simulações!CP835</f>
        <v>40</v>
      </c>
      <c r="H835" s="117" t="str">
        <f>Simulações!CV835</f>
        <v>Curto II</v>
      </c>
      <c r="I835" s="117" t="str">
        <f>IF(Simulações!CW835="","",Simulações!CW835)</f>
        <v/>
      </c>
      <c r="J835" s="117" t="str">
        <f>IF(Simulações!CZ835="","",Simulações!CZ835)</f>
        <v/>
      </c>
      <c r="K835" s="120">
        <f>Simulações!AN835</f>
        <v>2</v>
      </c>
      <c r="L835" s="120">
        <f>Simulações!AU835</f>
        <v>0</v>
      </c>
      <c r="M835" s="117" t="str">
        <f>IF(Simulações!DA835="","",Simulações!DA835)</f>
        <v/>
      </c>
      <c r="N835" s="117" t="str">
        <f>IF(Simulações!DB835="","",Simulações!DB835)</f>
        <v/>
      </c>
      <c r="O835" s="117">
        <v>1</v>
      </c>
    </row>
    <row r="836" spans="1:15" ht="15.75" hidden="1" customHeight="1" x14ac:dyDescent="0.3">
      <c r="A836" s="127" t="str">
        <f>Simulações!F836</f>
        <v>Avenida Rubem Berta, 2296</v>
      </c>
      <c r="B836" s="117" t="str">
        <f>Simulações!DL836</f>
        <v>Sim</v>
      </c>
      <c r="C836" s="128">
        <f>Simulações!M836</f>
        <v>50</v>
      </c>
      <c r="D836" s="117" t="str">
        <f>Simulações!I836</f>
        <v>C2</v>
      </c>
      <c r="E836" s="117" t="str">
        <f>Simulações!CJ836</f>
        <v>LEDSTAR</v>
      </c>
      <c r="F836" s="117" t="str">
        <f>Simulações!CK836</f>
        <v xml:space="preserve"> SL VT 9.1 52W</v>
      </c>
      <c r="G836" s="117">
        <f>Simulações!CP836</f>
        <v>52</v>
      </c>
      <c r="H836" s="117" t="str">
        <f>Simulações!CV836</f>
        <v>Longo I</v>
      </c>
      <c r="I836" s="117" t="str">
        <f>IF(Simulações!CW836="","",Simulações!CW836)</f>
        <v/>
      </c>
      <c r="J836" s="117" t="str">
        <f>IF(Simulações!CZ836="","",Simulações!CZ836)</f>
        <v/>
      </c>
      <c r="K836" s="120">
        <f>Simulações!AN836</f>
        <v>4</v>
      </c>
      <c r="L836" s="120">
        <f>Simulações!AU836</f>
        <v>0</v>
      </c>
      <c r="M836" s="117" t="str">
        <f>IF(Simulações!DA836="","",Simulações!DA836)</f>
        <v/>
      </c>
      <c r="N836" s="117" t="str">
        <f>IF(Simulações!DB836="","",Simulações!DB836)</f>
        <v/>
      </c>
      <c r="O836" s="117">
        <v>1</v>
      </c>
    </row>
    <row r="837" spans="1:15" ht="15.75" hidden="1" customHeight="1" x14ac:dyDescent="0.3">
      <c r="A837" s="127" t="str">
        <f>Simulações!F837</f>
        <v>Avenida Rubem Berta, 2296</v>
      </c>
      <c r="B837" s="117" t="str">
        <f>Simulações!DL837</f>
        <v>Sim</v>
      </c>
      <c r="C837" s="128">
        <f>Simulações!M837</f>
        <v>50</v>
      </c>
      <c r="D837" s="117" t="str">
        <f>Simulações!I837</f>
        <v>C2</v>
      </c>
      <c r="E837" s="117" t="str">
        <f>Simulações!CJ837</f>
        <v>SX LIGHTING</v>
      </c>
      <c r="F837" s="117" t="str">
        <f>Simulações!CK837</f>
        <v>SX-INEVO050HF</v>
      </c>
      <c r="G837" s="117">
        <f>Simulações!CP837</f>
        <v>50</v>
      </c>
      <c r="H837" s="117" t="str">
        <f>Simulações!CV837</f>
        <v>Longo I</v>
      </c>
      <c r="I837" s="117" t="str">
        <f>IF(Simulações!CW837="","",Simulações!CW837)</f>
        <v/>
      </c>
      <c r="J837" s="117" t="str">
        <f>IF(Simulações!CZ837="","",Simulações!CZ837)</f>
        <v/>
      </c>
      <c r="K837" s="120">
        <f>Simulações!AN837</f>
        <v>4</v>
      </c>
      <c r="L837" s="120">
        <f>Simulações!AU837</f>
        <v>0</v>
      </c>
      <c r="M837" s="117" t="str">
        <f>IF(Simulações!DA837="","",Simulações!DA837)</f>
        <v/>
      </c>
      <c r="N837" s="117" t="str">
        <f>IF(Simulações!DB837="","",Simulações!DB837)</f>
        <v/>
      </c>
      <c r="O837" s="117">
        <v>1</v>
      </c>
    </row>
    <row r="838" spans="1:15" ht="15.75" hidden="1" customHeight="1" x14ac:dyDescent="0.3">
      <c r="A838" s="127" t="str">
        <f>Simulações!F838</f>
        <v>Avenida Rubem Berta, 2296</v>
      </c>
      <c r="B838" s="117" t="str">
        <f>Simulações!DL838</f>
        <v>Sim</v>
      </c>
      <c r="C838" s="128">
        <f>Simulações!M838</f>
        <v>50</v>
      </c>
      <c r="D838" s="117" t="str">
        <f>Simulações!I838</f>
        <v>C2</v>
      </c>
      <c r="E838" s="117" t="str">
        <f>Simulações!CJ838</f>
        <v>TECNOWATT</v>
      </c>
      <c r="F838" s="117" t="str">
        <f>Simulações!CK838</f>
        <v xml:space="preserve">SIGSAGPTLRRSSNDL_60W_73IBBRS
</v>
      </c>
      <c r="G838" s="117">
        <f>Simulações!CP838</f>
        <v>60</v>
      </c>
      <c r="H838" s="117" t="str">
        <f>Simulações!CV838</f>
        <v>Longo I</v>
      </c>
      <c r="I838" s="117" t="str">
        <f>IF(Simulações!CW838="","",Simulações!CW838)</f>
        <v/>
      </c>
      <c r="J838" s="117" t="str">
        <f>IF(Simulações!CZ838="","",Simulações!CZ838)</f>
        <v/>
      </c>
      <c r="K838" s="120">
        <f>Simulações!AN838</f>
        <v>4</v>
      </c>
      <c r="L838" s="120">
        <f>Simulações!AU838</f>
        <v>0</v>
      </c>
      <c r="M838" s="117" t="str">
        <f>IF(Simulações!DA838="","",Simulações!DA838)</f>
        <v/>
      </c>
      <c r="N838" s="117" t="str">
        <f>IF(Simulações!DB838="","",Simulações!DB838)</f>
        <v/>
      </c>
      <c r="O838" s="117">
        <v>1</v>
      </c>
    </row>
    <row r="839" spans="1:15" ht="15.75" hidden="1" customHeight="1" x14ac:dyDescent="0.3">
      <c r="A839" s="127" t="str">
        <f>Simulações!F839</f>
        <v>Rua Humaita, 1074</v>
      </c>
      <c r="B839" s="117" t="str">
        <f>Simulações!DL839</f>
        <v>Sim</v>
      </c>
      <c r="C839" s="128">
        <f>Simulações!M839</f>
        <v>100</v>
      </c>
      <c r="D839" s="117" t="str">
        <f>Simulações!I839</f>
        <v>C4</v>
      </c>
      <c r="E839" s="117" t="str">
        <f>Simulações!CJ839</f>
        <v>LEDSTAR</v>
      </c>
      <c r="F839" s="117" t="str">
        <f>Simulações!CK839</f>
        <v xml:space="preserve"> SL VT 9.1 28W</v>
      </c>
      <c r="G839" s="117">
        <f>Simulações!CP839</f>
        <v>28</v>
      </c>
      <c r="H839" s="117" t="str">
        <f>Simulações!CV839</f>
        <v>Curto II</v>
      </c>
      <c r="I839" s="117" t="str">
        <f>IF(Simulações!CW839="","",Simulações!CW839)</f>
        <v/>
      </c>
      <c r="J839" s="117" t="str">
        <f>IF(Simulações!CZ839="","",Simulações!CZ839)</f>
        <v/>
      </c>
      <c r="K839" s="120">
        <f>Simulações!AN839</f>
        <v>2</v>
      </c>
      <c r="L839" s="120">
        <f>Simulações!AU839</f>
        <v>0</v>
      </c>
      <c r="M839" s="117" t="str">
        <f>IF(Simulações!DA839="","",Simulações!DA839)</f>
        <v/>
      </c>
      <c r="N839" s="117" t="str">
        <f>IF(Simulações!DB839="","",Simulações!DB839)</f>
        <v/>
      </c>
      <c r="O839" s="117">
        <v>1</v>
      </c>
    </row>
    <row r="840" spans="1:15" ht="15.75" hidden="1" customHeight="1" x14ac:dyDescent="0.3">
      <c r="A840" s="127" t="str">
        <f>Simulações!F840</f>
        <v>Rua Humaita, 1074</v>
      </c>
      <c r="B840" s="117" t="str">
        <f>Simulações!DL840</f>
        <v>Sim</v>
      </c>
      <c r="C840" s="128">
        <f>Simulações!M840</f>
        <v>100</v>
      </c>
      <c r="D840" s="117" t="str">
        <f>Simulações!I840</f>
        <v>C4</v>
      </c>
      <c r="E840" s="117" t="str">
        <f>Simulações!CJ840</f>
        <v>SX LIGHTING</v>
      </c>
      <c r="F840" s="117" t="str">
        <f>Simulações!CK840</f>
        <v>SX-INEVO020HF</v>
      </c>
      <c r="G840" s="117">
        <f>Simulações!CP840</f>
        <v>22.5</v>
      </c>
      <c r="H840" s="117" t="str">
        <f>Simulações!CV840</f>
        <v>Curto II</v>
      </c>
      <c r="I840" s="117" t="str">
        <f>IF(Simulações!CW840="","",Simulações!CW840)</f>
        <v/>
      </c>
      <c r="J840" s="117" t="str">
        <f>IF(Simulações!CZ840="","",Simulações!CZ840)</f>
        <v/>
      </c>
      <c r="K840" s="120">
        <f>Simulações!AN840</f>
        <v>2</v>
      </c>
      <c r="L840" s="120">
        <f>Simulações!AU840</f>
        <v>0</v>
      </c>
      <c r="M840" s="117" t="str">
        <f>IF(Simulações!DA840="","",Simulações!DA840)</f>
        <v/>
      </c>
      <c r="N840" s="117" t="str">
        <f>IF(Simulações!DB840="","",Simulações!DB840)</f>
        <v/>
      </c>
      <c r="O840" s="117">
        <v>1</v>
      </c>
    </row>
    <row r="841" spans="1:15" ht="15.75" hidden="1" customHeight="1" x14ac:dyDescent="0.3">
      <c r="A841" s="127" t="str">
        <f>Simulações!F841</f>
        <v>Rua Humaita, 1074</v>
      </c>
      <c r="B841" s="117" t="str">
        <f>Simulações!DL841</f>
        <v>Sim</v>
      </c>
      <c r="C841" s="128">
        <f>Simulações!M841</f>
        <v>100</v>
      </c>
      <c r="D841" s="117" t="str">
        <f>Simulações!I841</f>
        <v>C4</v>
      </c>
      <c r="E841" s="117" t="str">
        <f>Simulações!CJ841</f>
        <v>TECNOWATT</v>
      </c>
      <c r="F841" s="117" t="str">
        <f>Simulações!CK841</f>
        <v xml:space="preserve">SIGSAGPTLRRSSNDL_30W_38IBBRS
</v>
      </c>
      <c r="G841" s="117">
        <f>Simulações!CP841</f>
        <v>30</v>
      </c>
      <c r="H841" s="117" t="str">
        <f>Simulações!CV841</f>
        <v>Curto II</v>
      </c>
      <c r="I841" s="117" t="str">
        <f>IF(Simulações!CW841="","",Simulações!CW841)</f>
        <v/>
      </c>
      <c r="J841" s="117" t="str">
        <f>IF(Simulações!CZ841="","",Simulações!CZ841)</f>
        <v/>
      </c>
      <c r="K841" s="120">
        <f>Simulações!AN841</f>
        <v>2</v>
      </c>
      <c r="L841" s="120">
        <f>Simulações!AU841</f>
        <v>0</v>
      </c>
      <c r="M841" s="117" t="str">
        <f>IF(Simulações!DA841="","",Simulações!DA841)</f>
        <v/>
      </c>
      <c r="N841" s="117" t="str">
        <f>IF(Simulações!DB841="","",Simulações!DB841)</f>
        <v/>
      </c>
      <c r="O841" s="117">
        <v>1</v>
      </c>
    </row>
    <row r="842" spans="1:15" ht="15.75" hidden="1" customHeight="1" x14ac:dyDescent="0.3">
      <c r="A842" s="127" t="str">
        <f>Simulações!F842</f>
        <v>Travessa Borges de Medeiros, 2133</v>
      </c>
      <c r="B842" s="117" t="str">
        <f>Simulações!DL842</f>
        <v>Sim</v>
      </c>
      <c r="C842" s="128">
        <f>Simulações!M842</f>
        <v>150</v>
      </c>
      <c r="D842" s="117" t="str">
        <f>Simulações!I842</f>
        <v>C4</v>
      </c>
      <c r="E842" s="117" t="str">
        <f>Simulações!CJ842</f>
        <v>LEDSTAR</v>
      </c>
      <c r="F842" s="117" t="str">
        <f>Simulações!CK842</f>
        <v xml:space="preserve"> SL VT 9.1 44W</v>
      </c>
      <c r="G842" s="117">
        <f>Simulações!CP842</f>
        <v>44</v>
      </c>
      <c r="H842" s="117" t="str">
        <f>Simulações!CV842</f>
        <v>Curto II</v>
      </c>
      <c r="I842" s="117" t="str">
        <f>IF(Simulações!CW842="","",Simulações!CW842)</f>
        <v/>
      </c>
      <c r="J842" s="117" t="str">
        <f>IF(Simulações!CZ842="","",Simulações!CZ842)</f>
        <v/>
      </c>
      <c r="K842" s="120">
        <f>Simulações!AN842</f>
        <v>2</v>
      </c>
      <c r="L842" s="120">
        <f>Simulações!AU842</f>
        <v>0</v>
      </c>
      <c r="M842" s="117" t="str">
        <f>IF(Simulações!DA842="","",Simulações!DA842)</f>
        <v/>
      </c>
      <c r="N842" s="117" t="str">
        <f>IF(Simulações!DB842="","",Simulações!DB842)</f>
        <v/>
      </c>
      <c r="O842" s="117">
        <v>1</v>
      </c>
    </row>
    <row r="843" spans="1:15" ht="15.75" hidden="1" customHeight="1" x14ac:dyDescent="0.3">
      <c r="A843" s="127" t="str">
        <f>Simulações!F843</f>
        <v>Travessa Borges de Medeiros, 2133</v>
      </c>
      <c r="B843" s="117" t="str">
        <f>Simulações!DL843</f>
        <v>Sim</v>
      </c>
      <c r="C843" s="128">
        <f>Simulações!M843</f>
        <v>150</v>
      </c>
      <c r="D843" s="117" t="str">
        <f>Simulações!I843</f>
        <v>C4</v>
      </c>
      <c r="E843" s="117" t="str">
        <f>Simulações!CJ843</f>
        <v>SX LIGHTING</v>
      </c>
      <c r="F843" s="117" t="str">
        <f>Simulações!CK843</f>
        <v>SX-INEVO040HF</v>
      </c>
      <c r="G843" s="117">
        <f>Simulações!CP843</f>
        <v>39</v>
      </c>
      <c r="H843" s="117" t="str">
        <f>Simulações!CV843</f>
        <v>Curto II</v>
      </c>
      <c r="I843" s="117" t="str">
        <f>IF(Simulações!CW843="","",Simulações!CW843)</f>
        <v/>
      </c>
      <c r="J843" s="117" t="str">
        <f>IF(Simulações!CZ843="","",Simulações!CZ843)</f>
        <v/>
      </c>
      <c r="K843" s="120">
        <f>Simulações!AN843</f>
        <v>2</v>
      </c>
      <c r="L843" s="120">
        <f>Simulações!AU843</f>
        <v>0</v>
      </c>
      <c r="M843" s="117" t="str">
        <f>IF(Simulações!DA843="","",Simulações!DA843)</f>
        <v/>
      </c>
      <c r="N843" s="117" t="str">
        <f>IF(Simulações!DB843="","",Simulações!DB843)</f>
        <v/>
      </c>
      <c r="O843" s="117">
        <v>1</v>
      </c>
    </row>
    <row r="844" spans="1:15" ht="15.75" hidden="1" customHeight="1" x14ac:dyDescent="0.3">
      <c r="A844" s="127" t="str">
        <f>Simulações!F844</f>
        <v>Travessa Borges de Medeiros, 2133</v>
      </c>
      <c r="B844" s="117" t="str">
        <f>Simulações!DL844</f>
        <v>Sim</v>
      </c>
      <c r="C844" s="128">
        <f>Simulações!M844</f>
        <v>150</v>
      </c>
      <c r="D844" s="117" t="str">
        <f>Simulações!I844</f>
        <v>C4</v>
      </c>
      <c r="E844" s="117" t="str">
        <f>Simulações!CJ844</f>
        <v>TECNOWATT</v>
      </c>
      <c r="F844" s="117" t="str">
        <f>Simulações!CK844</f>
        <v xml:space="preserve">SIGSAGPTLRRSSNDL_40W_50IBBRS
</v>
      </c>
      <c r="G844" s="117">
        <f>Simulações!CP844</f>
        <v>40</v>
      </c>
      <c r="H844" s="117" t="str">
        <f>Simulações!CV844</f>
        <v>Curto II</v>
      </c>
      <c r="I844" s="117" t="str">
        <f>IF(Simulações!CW844="","",Simulações!CW844)</f>
        <v/>
      </c>
      <c r="J844" s="117" t="str">
        <f>IF(Simulações!CZ844="","",Simulações!CZ844)</f>
        <v/>
      </c>
      <c r="K844" s="120">
        <f>Simulações!AN844</f>
        <v>2</v>
      </c>
      <c r="L844" s="120">
        <f>Simulações!AU844</f>
        <v>0</v>
      </c>
      <c r="M844" s="117" t="str">
        <f>IF(Simulações!DA844="","",Simulações!DA844)</f>
        <v/>
      </c>
      <c r="N844" s="117" t="str">
        <f>IF(Simulações!DB844="","",Simulações!DB844)</f>
        <v/>
      </c>
      <c r="O844" s="117">
        <v>1</v>
      </c>
    </row>
    <row r="845" spans="1:15" ht="15.75" hidden="1" customHeight="1" x14ac:dyDescent="0.3">
      <c r="A845" s="127" t="str">
        <f>Simulações!F845</f>
        <v>Rua Getulio Vargas, 908</v>
      </c>
      <c r="B845" s="117" t="str">
        <f>Simulações!DL845</f>
        <v>Sim</v>
      </c>
      <c r="C845" s="128">
        <f>Simulações!M845</f>
        <v>100</v>
      </c>
      <c r="D845" s="117" t="str">
        <f>Simulações!I845</f>
        <v>C3</v>
      </c>
      <c r="E845" s="117" t="str">
        <f>Simulações!CJ845</f>
        <v>LEDSTAR</v>
      </c>
      <c r="F845" s="117" t="str">
        <f>Simulações!CK845</f>
        <v xml:space="preserve"> SL VT 9.1 65W</v>
      </c>
      <c r="G845" s="117">
        <f>Simulações!CP845</f>
        <v>65</v>
      </c>
      <c r="H845" s="117" t="str">
        <f>Simulações!CV845</f>
        <v>Curto II</v>
      </c>
      <c r="I845" s="117" t="str">
        <f>IF(Simulações!CW845="","",Simulações!CW845)</f>
        <v/>
      </c>
      <c r="J845" s="117" t="str">
        <f>IF(Simulações!CZ845="","",Simulações!CZ845)</f>
        <v/>
      </c>
      <c r="K845" s="120">
        <f>Simulações!AN845</f>
        <v>2</v>
      </c>
      <c r="L845" s="120">
        <f>Simulações!AU845</f>
        <v>0</v>
      </c>
      <c r="M845" s="117" t="str">
        <f>IF(Simulações!DA845="","",Simulações!DA845)</f>
        <v/>
      </c>
      <c r="N845" s="117" t="str">
        <f>IF(Simulações!DB845="","",Simulações!DB845)</f>
        <v/>
      </c>
      <c r="O845" s="117">
        <v>1</v>
      </c>
    </row>
    <row r="846" spans="1:15" ht="15.75" hidden="1" customHeight="1" x14ac:dyDescent="0.3">
      <c r="A846" s="127" t="str">
        <f>Simulações!F846</f>
        <v>Rua Getulio Vargas, 908</v>
      </c>
      <c r="B846" s="117" t="str">
        <f>Simulações!DL846</f>
        <v>Sim</v>
      </c>
      <c r="C846" s="128">
        <f>Simulações!M846</f>
        <v>100</v>
      </c>
      <c r="D846" s="117" t="str">
        <f>Simulações!I846</f>
        <v>C3</v>
      </c>
      <c r="E846" s="117" t="str">
        <f>Simulações!CJ846</f>
        <v>SX LIGHTING</v>
      </c>
      <c r="F846" s="117" t="str">
        <f>Simulações!CK846</f>
        <v>SX-INEVO050HF</v>
      </c>
      <c r="G846" s="117">
        <f>Simulações!CP846</f>
        <v>50</v>
      </c>
      <c r="H846" s="117" t="str">
        <f>Simulações!CV846</f>
        <v>Curto II</v>
      </c>
      <c r="I846" s="117" t="str">
        <f>IF(Simulações!CW846="","",Simulações!CW846)</f>
        <v/>
      </c>
      <c r="J846" s="117" t="str">
        <f>IF(Simulações!CZ846="","",Simulações!CZ846)</f>
        <v/>
      </c>
      <c r="K846" s="120">
        <f>Simulações!AN846</f>
        <v>2</v>
      </c>
      <c r="L846" s="120">
        <f>Simulações!AU846</f>
        <v>0</v>
      </c>
      <c r="M846" s="117" t="str">
        <f>IF(Simulações!DA846="","",Simulações!DA846)</f>
        <v/>
      </c>
      <c r="N846" s="117" t="str">
        <f>IF(Simulações!DB846="","",Simulações!DB846)</f>
        <v/>
      </c>
      <c r="O846" s="117">
        <v>1</v>
      </c>
    </row>
    <row r="847" spans="1:15" ht="15.75" hidden="1" customHeight="1" x14ac:dyDescent="0.3">
      <c r="A847" s="127" t="str">
        <f>Simulações!F847</f>
        <v>Rua Getulio Vargas, 908</v>
      </c>
      <c r="B847" s="117" t="str">
        <f>Simulações!DL847</f>
        <v>Sim</v>
      </c>
      <c r="C847" s="128">
        <f>Simulações!M847</f>
        <v>100</v>
      </c>
      <c r="D847" s="117" t="str">
        <f>Simulações!I847</f>
        <v>C3</v>
      </c>
      <c r="E847" s="117" t="str">
        <f>Simulações!CJ847</f>
        <v>TECNOWATT</v>
      </c>
      <c r="F847" s="117" t="str">
        <f>Simulações!CK847</f>
        <v xml:space="preserve">SIGSAGPTLRRSSNDL_60W_73IBBRS
</v>
      </c>
      <c r="G847" s="117">
        <f>Simulações!CP847</f>
        <v>60</v>
      </c>
      <c r="H847" s="117" t="str">
        <f>Simulações!CV847</f>
        <v>Curto II</v>
      </c>
      <c r="I847" s="117" t="str">
        <f>IF(Simulações!CW847="","",Simulações!CW847)</f>
        <v/>
      </c>
      <c r="J847" s="117" t="str">
        <f>IF(Simulações!CZ847="","",Simulações!CZ847)</f>
        <v/>
      </c>
      <c r="K847" s="120">
        <f>Simulações!AN847</f>
        <v>2</v>
      </c>
      <c r="L847" s="120">
        <f>Simulações!AU847</f>
        <v>0</v>
      </c>
      <c r="M847" s="117" t="str">
        <f>IF(Simulações!DA847="","",Simulações!DA847)</f>
        <v/>
      </c>
      <c r="N847" s="117" t="str">
        <f>IF(Simulações!DB847="","",Simulações!DB847)</f>
        <v/>
      </c>
      <c r="O847" s="117">
        <v>1</v>
      </c>
    </row>
    <row r="848" spans="1:15" ht="15.75" hidden="1" customHeight="1" x14ac:dyDescent="0.3">
      <c r="A848" s="127" t="str">
        <f>Simulações!F848</f>
        <v>Rua Santo Amaro, 296</v>
      </c>
      <c r="B848" s="117" t="str">
        <f>Simulações!DL848</f>
        <v>Sim</v>
      </c>
      <c r="C848" s="128">
        <f>Simulações!M848</f>
        <v>100</v>
      </c>
      <c r="D848" s="117" t="str">
        <f>Simulações!I848</f>
        <v>C4</v>
      </c>
      <c r="E848" s="117" t="str">
        <f>Simulações!CJ848</f>
        <v>LEDSTAR</v>
      </c>
      <c r="F848" s="117" t="str">
        <f>Simulações!CK848</f>
        <v xml:space="preserve"> SL VT 9.1 44W</v>
      </c>
      <c r="G848" s="117">
        <f>Simulações!CP848</f>
        <v>44</v>
      </c>
      <c r="H848" s="117" t="str">
        <f>Simulações!CV848</f>
        <v>Curto II</v>
      </c>
      <c r="I848" s="117" t="str">
        <f>IF(Simulações!CW848="","",Simulações!CW848)</f>
        <v/>
      </c>
      <c r="J848" s="117" t="str">
        <f>IF(Simulações!CZ848="","",Simulações!CZ848)</f>
        <v/>
      </c>
      <c r="K848" s="120">
        <f>Simulações!AN848</f>
        <v>2</v>
      </c>
      <c r="L848" s="120">
        <f>Simulações!AU848</f>
        <v>0</v>
      </c>
      <c r="M848" s="117" t="str">
        <f>IF(Simulações!DA848="","",Simulações!DA848)</f>
        <v/>
      </c>
      <c r="N848" s="117" t="str">
        <f>IF(Simulações!DB848="","",Simulações!DB848)</f>
        <v/>
      </c>
      <c r="O848" s="117">
        <v>1</v>
      </c>
    </row>
    <row r="849" spans="1:15" ht="15.75" hidden="1" customHeight="1" x14ac:dyDescent="0.3">
      <c r="A849" s="127" t="str">
        <f>Simulações!F849</f>
        <v>Rua Santo Amaro, 296</v>
      </c>
      <c r="B849" s="117" t="str">
        <f>Simulações!DL849</f>
        <v>Sim</v>
      </c>
      <c r="C849" s="128">
        <f>Simulações!M849</f>
        <v>100</v>
      </c>
      <c r="D849" s="117" t="str">
        <f>Simulações!I849</f>
        <v>C4</v>
      </c>
      <c r="E849" s="117" t="str">
        <f>Simulações!CJ849</f>
        <v>SX LIGHTING</v>
      </c>
      <c r="F849" s="117" t="str">
        <f>Simulações!CK849</f>
        <v>SX-INEVO040HF</v>
      </c>
      <c r="G849" s="117">
        <f>Simulações!CP849</f>
        <v>39</v>
      </c>
      <c r="H849" s="117" t="str">
        <f>Simulações!CV849</f>
        <v>Curto II</v>
      </c>
      <c r="I849" s="117" t="str">
        <f>IF(Simulações!CW849="","",Simulações!CW849)</f>
        <v/>
      </c>
      <c r="J849" s="117" t="str">
        <f>IF(Simulações!CZ849="","",Simulações!CZ849)</f>
        <v/>
      </c>
      <c r="K849" s="120">
        <f>Simulações!AN849</f>
        <v>2</v>
      </c>
      <c r="L849" s="120">
        <f>Simulações!AU849</f>
        <v>0</v>
      </c>
      <c r="M849" s="117" t="str">
        <f>IF(Simulações!DA849="","",Simulações!DA849)</f>
        <v/>
      </c>
      <c r="N849" s="117" t="str">
        <f>IF(Simulações!DB849="","",Simulações!DB849)</f>
        <v/>
      </c>
      <c r="O849" s="117">
        <v>1</v>
      </c>
    </row>
    <row r="850" spans="1:15" ht="15.75" hidden="1" customHeight="1" x14ac:dyDescent="0.3">
      <c r="A850" s="127" t="str">
        <f>Simulações!F850</f>
        <v>Rua Santo Amaro, 296</v>
      </c>
      <c r="B850" s="117" t="str">
        <f>Simulações!DL850</f>
        <v>Sim</v>
      </c>
      <c r="C850" s="128">
        <f>Simulações!M850</f>
        <v>100</v>
      </c>
      <c r="D850" s="117" t="str">
        <f>Simulações!I850</f>
        <v>C4</v>
      </c>
      <c r="E850" s="117" t="str">
        <f>Simulações!CJ850</f>
        <v>TECNOWATT</v>
      </c>
      <c r="F850" s="117" t="str">
        <f>Simulações!CK850</f>
        <v xml:space="preserve">SIGSAGPTLRRSSNDL_40W_50IBBRS
</v>
      </c>
      <c r="G850" s="117">
        <f>Simulações!CP850</f>
        <v>40</v>
      </c>
      <c r="H850" s="117" t="str">
        <f>Simulações!CV850</f>
        <v>Curto II</v>
      </c>
      <c r="I850" s="117" t="str">
        <f>IF(Simulações!CW850="","",Simulações!CW850)</f>
        <v>Curto II</v>
      </c>
      <c r="J850" s="117" t="str">
        <f>IF(Simulações!CZ850="","",Simulações!CZ850)</f>
        <v/>
      </c>
      <c r="K850" s="120">
        <f>Simulações!AN850</f>
        <v>2</v>
      </c>
      <c r="L850" s="120">
        <f>Simulações!AU850</f>
        <v>0</v>
      </c>
      <c r="M850" s="117" t="str">
        <f>IF(Simulações!DA850="","",Simulações!DA850)</f>
        <v/>
      </c>
      <c r="N850" s="117" t="str">
        <f>IF(Simulações!DB850="","",Simulações!DB850)</f>
        <v/>
      </c>
      <c r="O850" s="117">
        <v>1</v>
      </c>
    </row>
    <row r="851" spans="1:15" ht="15.75" hidden="1" customHeight="1" x14ac:dyDescent="0.3">
      <c r="A851" s="127" t="str">
        <f>Simulações!F851</f>
        <v>Avenida Flores da Cunha, 3244</v>
      </c>
      <c r="B851" s="117" t="str">
        <f>Simulações!DL851</f>
        <v>Sim</v>
      </c>
      <c r="C851" s="128">
        <f>Simulações!M851</f>
        <v>50</v>
      </c>
      <c r="D851" s="117" t="str">
        <f>Simulações!I851</f>
        <v>C1</v>
      </c>
      <c r="E851" s="117" t="str">
        <f>Simulações!CJ851</f>
        <v>LEDSTAR</v>
      </c>
      <c r="F851" s="117" t="str">
        <f>Simulações!CK851</f>
        <v xml:space="preserve"> SL VT 9.6 190W</v>
      </c>
      <c r="G851" s="117">
        <f>Simulações!CP851</f>
        <v>190</v>
      </c>
      <c r="H851" s="117" t="str">
        <f>Simulações!CV851</f>
        <v>Médio II</v>
      </c>
      <c r="I851" s="117" t="str">
        <f>IF(Simulações!CW851="","",Simulações!CW851)</f>
        <v>Longo II</v>
      </c>
      <c r="J851" s="117" t="str">
        <f>IF(Simulações!CZ851="","",Simulações!CZ851)</f>
        <v/>
      </c>
      <c r="K851" s="120">
        <f>Simulações!AN851</f>
        <v>4</v>
      </c>
      <c r="L851" s="120">
        <f>Simulações!AU851</f>
        <v>0</v>
      </c>
      <c r="M851" s="117" t="str">
        <f>IF(Simulações!DA851="","",Simulações!DA851)</f>
        <v/>
      </c>
      <c r="N851" s="117" t="str">
        <f>IF(Simulações!DB851="","",Simulações!DB851)</f>
        <v/>
      </c>
      <c r="O851" s="117">
        <v>1</v>
      </c>
    </row>
    <row r="852" spans="1:15" ht="15.75" hidden="1" customHeight="1" x14ac:dyDescent="0.3">
      <c r="A852" s="127" t="str">
        <f>Simulações!F852</f>
        <v>Avenida Flores da Cunha, 3244</v>
      </c>
      <c r="B852" s="117" t="str">
        <f>Simulações!DL852</f>
        <v>Sim</v>
      </c>
      <c r="C852" s="128">
        <f>Simulações!M852</f>
        <v>50</v>
      </c>
      <c r="D852" s="117" t="str">
        <f>Simulações!I852</f>
        <v>C1</v>
      </c>
      <c r="E852" s="117" t="str">
        <f>Simulações!CJ852</f>
        <v>SX LIGHTING</v>
      </c>
      <c r="F852" s="117" t="str">
        <f>Simulações!CK852</f>
        <v>SX-INLPP090HF</v>
      </c>
      <c r="G852" s="117">
        <f>Simulações!CP852</f>
        <v>90</v>
      </c>
      <c r="H852" s="117" t="str">
        <f>Simulações!CV852</f>
        <v>Médio II</v>
      </c>
      <c r="I852" s="117" t="str">
        <f>IF(Simulações!CW852="","",Simulações!CW852)</f>
        <v/>
      </c>
      <c r="J852" s="117" t="str">
        <f>IF(Simulações!CZ852="","",Simulações!CZ852)</f>
        <v>APES-2</v>
      </c>
      <c r="K852" s="120">
        <f>Simulações!AN852</f>
        <v>4</v>
      </c>
      <c r="L852" s="120">
        <f>Simulações!AU852</f>
        <v>0</v>
      </c>
      <c r="M852" s="117">
        <f>IF(Simulações!DA852="","",Simulações!DA852)</f>
        <v>1</v>
      </c>
      <c r="N852" s="117" t="str">
        <f>IF(Simulações!DB852="","",Simulações!DB852)</f>
        <v/>
      </c>
      <c r="O852" s="117">
        <v>1</v>
      </c>
    </row>
    <row r="853" spans="1:15" ht="15.75" hidden="1" customHeight="1" x14ac:dyDescent="0.3">
      <c r="A853" s="127" t="str">
        <f>Simulações!F853</f>
        <v>Avenida Flores da Cunha, 3244</v>
      </c>
      <c r="B853" s="117" t="str">
        <f>Simulações!DL853</f>
        <v>Sim</v>
      </c>
      <c r="C853" s="128">
        <f>Simulações!M853</f>
        <v>50</v>
      </c>
      <c r="D853" s="117" t="str">
        <f>Simulações!I853</f>
        <v>C1</v>
      </c>
      <c r="E853" s="117" t="str">
        <f>Simulações!CJ853</f>
        <v>TECNOWATT</v>
      </c>
      <c r="F853" s="117" t="str">
        <f>Simulações!CK853</f>
        <v>TAUMAGPTLRRTMNDL183W_95IBB</v>
      </c>
      <c r="G853" s="117">
        <f>Simulações!CP853</f>
        <v>183</v>
      </c>
      <c r="H853" s="117" t="str">
        <f>Simulações!CV853</f>
        <v>Médio II</v>
      </c>
      <c r="I853" s="117" t="str">
        <f>IF(Simulações!CW853="","",Simulações!CW853)</f>
        <v/>
      </c>
      <c r="J853" s="117" t="str">
        <f>IF(Simulações!CZ853="","",Simulações!CZ853)</f>
        <v/>
      </c>
      <c r="K853" s="120">
        <f>Simulações!AN853</f>
        <v>4</v>
      </c>
      <c r="L853" s="120">
        <f>Simulações!AU853</f>
        <v>0</v>
      </c>
      <c r="M853" s="117" t="str">
        <f>IF(Simulações!DA853="","",Simulações!DA853)</f>
        <v/>
      </c>
      <c r="N853" s="117" t="str">
        <f>IF(Simulações!DB853="","",Simulações!DB853)</f>
        <v/>
      </c>
      <c r="O853" s="117">
        <v>1</v>
      </c>
    </row>
    <row r="854" spans="1:15" ht="15.75" hidden="1" customHeight="1" x14ac:dyDescent="0.3">
      <c r="A854" s="127" t="str">
        <f>Simulações!F854</f>
        <v>Avenida Deputado Osvaldo Bastos, 990</v>
      </c>
      <c r="B854" s="117" t="str">
        <f>Simulações!DL854</f>
        <v>Sim</v>
      </c>
      <c r="C854" s="128">
        <f>Simulações!M854</f>
        <v>250</v>
      </c>
      <c r="D854" s="117" t="str">
        <f>Simulações!I854</f>
        <v>C2</v>
      </c>
      <c r="E854" s="117" t="str">
        <f>Simulações!CJ854</f>
        <v>LEDSTAR</v>
      </c>
      <c r="F854" s="117" t="str">
        <f>Simulações!CK854</f>
        <v xml:space="preserve"> SL VT 9.1 140W</v>
      </c>
      <c r="G854" s="117">
        <f>Simulações!CP854</f>
        <v>140</v>
      </c>
      <c r="H854" s="117" t="str">
        <f>Simulações!CV854</f>
        <v>Curto II</v>
      </c>
      <c r="I854" s="117" t="str">
        <f>IF(Simulações!CW854="","",Simulações!CW854)</f>
        <v/>
      </c>
      <c r="J854" s="117" t="str">
        <f>IF(Simulações!CZ854="","",Simulações!CZ854)</f>
        <v/>
      </c>
      <c r="K854" s="120">
        <f>Simulações!AN854</f>
        <v>2</v>
      </c>
      <c r="L854" s="120">
        <f>Simulações!AU854</f>
        <v>0</v>
      </c>
      <c r="M854" s="117" t="str">
        <f>IF(Simulações!DA854="","",Simulações!DA854)</f>
        <v/>
      </c>
      <c r="N854" s="117" t="str">
        <f>IF(Simulações!DB854="","",Simulações!DB854)</f>
        <v/>
      </c>
      <c r="O854" s="117">
        <v>1</v>
      </c>
    </row>
    <row r="855" spans="1:15" ht="15.75" hidden="1" customHeight="1" x14ac:dyDescent="0.3">
      <c r="A855" s="127" t="str">
        <f>Simulações!F855</f>
        <v>Avenida Deputado Osvaldo Bastos, 990</v>
      </c>
      <c r="B855" s="117" t="str">
        <f>Simulações!DL855</f>
        <v>Sim</v>
      </c>
      <c r="C855" s="128">
        <f>Simulações!M855</f>
        <v>250</v>
      </c>
      <c r="D855" s="117" t="str">
        <f>Simulações!I855</f>
        <v>C2</v>
      </c>
      <c r="E855" s="117" t="str">
        <f>Simulações!CJ855</f>
        <v>SX LIGHTING</v>
      </c>
      <c r="F855" s="117" t="str">
        <f>Simulações!CK855</f>
        <v>SX-INLPP150HF</v>
      </c>
      <c r="G855" s="117">
        <f>Simulações!CP855</f>
        <v>137</v>
      </c>
      <c r="H855" s="117" t="str">
        <f>Simulações!CV855</f>
        <v>Curto II</v>
      </c>
      <c r="I855" s="117" t="str">
        <f>IF(Simulações!CW855="","",Simulações!CW855)</f>
        <v/>
      </c>
      <c r="J855" s="117" t="str">
        <f>IF(Simulações!CZ855="","",Simulações!CZ855)</f>
        <v/>
      </c>
      <c r="K855" s="120">
        <f>Simulações!AN855</f>
        <v>2</v>
      </c>
      <c r="L855" s="120">
        <f>Simulações!AU855</f>
        <v>0</v>
      </c>
      <c r="M855" s="117" t="str">
        <f>IF(Simulações!DA855="","",Simulações!DA855)</f>
        <v/>
      </c>
      <c r="N855" s="117" t="str">
        <f>IF(Simulações!DB855="","",Simulações!DB855)</f>
        <v/>
      </c>
      <c r="O855" s="117">
        <v>1</v>
      </c>
    </row>
    <row r="856" spans="1:15" ht="15.75" hidden="1" customHeight="1" x14ac:dyDescent="0.3">
      <c r="A856" s="127" t="str">
        <f>Simulações!F856</f>
        <v>Avenida Deputado Osvaldo Bastos, 990</v>
      </c>
      <c r="B856" s="117" t="str">
        <f>Simulações!DL856</f>
        <v>Sim</v>
      </c>
      <c r="C856" s="128">
        <f>Simulações!M856</f>
        <v>250</v>
      </c>
      <c r="D856" s="117" t="str">
        <f>Simulações!I856</f>
        <v>C2</v>
      </c>
      <c r="E856" s="117" t="str">
        <f>Simulações!CJ856</f>
        <v>TECNOWATT</v>
      </c>
      <c r="F856" s="117" t="str">
        <f>Simulações!CK856</f>
        <v xml:space="preserve">SIGMAGPTLRRSMNDL150W102IBBR
</v>
      </c>
      <c r="G856" s="117">
        <f>Simulações!CP856</f>
        <v>150</v>
      </c>
      <c r="H856" s="117" t="str">
        <f>Simulações!CV856</f>
        <v>Curto II</v>
      </c>
      <c r="I856" s="117" t="str">
        <f>IF(Simulações!CW856="","",Simulações!CW856)</f>
        <v/>
      </c>
      <c r="J856" s="117" t="str">
        <f>IF(Simulações!CZ856="","",Simulações!CZ856)</f>
        <v/>
      </c>
      <c r="K856" s="120">
        <f>Simulações!AN856</f>
        <v>2</v>
      </c>
      <c r="L856" s="120">
        <f>Simulações!AU856</f>
        <v>0</v>
      </c>
      <c r="M856" s="117" t="str">
        <f>IF(Simulações!DA856="","",Simulações!DA856)</f>
        <v/>
      </c>
      <c r="N856" s="117" t="str">
        <f>IF(Simulações!DB856="","",Simulações!DB856)</f>
        <v/>
      </c>
      <c r="O856" s="117">
        <v>1</v>
      </c>
    </row>
    <row r="857" spans="1:15" ht="15.75" hidden="1" customHeight="1" x14ac:dyDescent="0.3">
      <c r="A857" s="127" t="str">
        <f>Simulações!F857</f>
        <v>Rua Andrade Neves, 1379</v>
      </c>
      <c r="B857" s="117" t="str">
        <f>Simulações!DL857</f>
        <v>Sim</v>
      </c>
      <c r="C857" s="128">
        <f>Simulações!M857</f>
        <v>100</v>
      </c>
      <c r="D857" s="117" t="str">
        <f>Simulações!I857</f>
        <v>C4</v>
      </c>
      <c r="E857" s="117" t="str">
        <f>Simulações!CJ857</f>
        <v>LEDSTAR</v>
      </c>
      <c r="F857" s="117" t="str">
        <f>Simulações!CK857</f>
        <v xml:space="preserve"> SL VT 9.1 52W</v>
      </c>
      <c r="G857" s="117">
        <f>Simulações!CP857</f>
        <v>52</v>
      </c>
      <c r="H857" s="117" t="str">
        <f>Simulações!CV857</f>
        <v>Curto II</v>
      </c>
      <c r="I857" s="117" t="str">
        <f>IF(Simulações!CW857="","",Simulações!CW857)</f>
        <v/>
      </c>
      <c r="J857" s="117" t="str">
        <f>IF(Simulações!CZ857="","",Simulações!CZ857)</f>
        <v/>
      </c>
      <c r="K857" s="120">
        <f>Simulações!AN857</f>
        <v>2</v>
      </c>
      <c r="L857" s="120">
        <f>Simulações!AU857</f>
        <v>0</v>
      </c>
      <c r="M857" s="117" t="str">
        <f>IF(Simulações!DA857="","",Simulações!DA857)</f>
        <v/>
      </c>
      <c r="N857" s="117" t="str">
        <f>IF(Simulações!DB857="","",Simulações!DB857)</f>
        <v/>
      </c>
      <c r="O857" s="117">
        <v>1</v>
      </c>
    </row>
    <row r="858" spans="1:15" ht="15.75" hidden="1" customHeight="1" x14ac:dyDescent="0.3">
      <c r="A858" s="127" t="str">
        <f>Simulações!F858</f>
        <v>Rua Andrade Neves, 1379</v>
      </c>
      <c r="B858" s="117" t="str">
        <f>Simulações!DL858</f>
        <v>Sim</v>
      </c>
      <c r="C858" s="128">
        <f>Simulações!M858</f>
        <v>100</v>
      </c>
      <c r="D858" s="117" t="str">
        <f>Simulações!I858</f>
        <v>C4</v>
      </c>
      <c r="E858" s="117" t="str">
        <f>Simulações!CJ858</f>
        <v>SX LIGHTING</v>
      </c>
      <c r="F858" s="117" t="str">
        <f>Simulações!CK858</f>
        <v>SX-INEVO050HF</v>
      </c>
      <c r="G858" s="117">
        <f>Simulações!CP858</f>
        <v>50</v>
      </c>
      <c r="H858" s="117" t="str">
        <f>Simulações!CV858</f>
        <v>Curto II</v>
      </c>
      <c r="I858" s="117" t="str">
        <f>IF(Simulações!CW858="","",Simulações!CW858)</f>
        <v/>
      </c>
      <c r="J858" s="117" t="str">
        <f>IF(Simulações!CZ858="","",Simulações!CZ858)</f>
        <v/>
      </c>
      <c r="K858" s="120">
        <f>Simulações!AN858</f>
        <v>2</v>
      </c>
      <c r="L858" s="120">
        <f>Simulações!AU858</f>
        <v>0</v>
      </c>
      <c r="M858" s="117" t="str">
        <f>IF(Simulações!DA858="","",Simulações!DA858)</f>
        <v/>
      </c>
      <c r="N858" s="117" t="str">
        <f>IF(Simulações!DB858="","",Simulações!DB858)</f>
        <v/>
      </c>
      <c r="O858" s="117">
        <v>1</v>
      </c>
    </row>
    <row r="859" spans="1:15" ht="15.75" hidden="1" customHeight="1" x14ac:dyDescent="0.3">
      <c r="A859" s="127" t="str">
        <f>Simulações!F859</f>
        <v>Rua Andrade Neves, 1379</v>
      </c>
      <c r="B859" s="117" t="str">
        <f>Simulações!DL859</f>
        <v>Sim</v>
      </c>
      <c r="C859" s="128">
        <f>Simulações!M859</f>
        <v>100</v>
      </c>
      <c r="D859" s="117" t="str">
        <f>Simulações!I859</f>
        <v>C4</v>
      </c>
      <c r="E859" s="117" t="str">
        <f>Simulações!CJ859</f>
        <v>TECNOWATT</v>
      </c>
      <c r="F859" s="117" t="str">
        <f>Simulações!CK859</f>
        <v xml:space="preserve">SIGSAGPTLRRSSNDL_40W_50IBBRS
</v>
      </c>
      <c r="G859" s="117">
        <f>Simulações!CP859</f>
        <v>40</v>
      </c>
      <c r="H859" s="117" t="str">
        <f>Simulações!CV859</f>
        <v>Curto II</v>
      </c>
      <c r="I859" s="117" t="str">
        <f>IF(Simulações!CW859="","",Simulações!CW859)</f>
        <v/>
      </c>
      <c r="J859" s="117" t="str">
        <f>IF(Simulações!CZ859="","",Simulações!CZ859)</f>
        <v/>
      </c>
      <c r="K859" s="120">
        <f>Simulações!AN859</f>
        <v>2</v>
      </c>
      <c r="L859" s="120">
        <f>Simulações!AU859</f>
        <v>0</v>
      </c>
      <c r="M859" s="117" t="str">
        <f>IF(Simulações!DA859="","",Simulações!DA859)</f>
        <v/>
      </c>
      <c r="N859" s="117" t="str">
        <f>IF(Simulações!DB859="","",Simulações!DB859)</f>
        <v/>
      </c>
      <c r="O859" s="117">
        <v>1</v>
      </c>
    </row>
    <row r="860" spans="1:15" ht="15.75" hidden="1" customHeight="1" x14ac:dyDescent="0.3">
      <c r="A860" s="127" t="str">
        <f>Simulações!F860</f>
        <v>Rua Pinheiro Machado, 556</v>
      </c>
      <c r="B860" s="117" t="str">
        <f>Simulações!DL860</f>
        <v>Sim</v>
      </c>
      <c r="C860" s="128">
        <f>Simulações!M860</f>
        <v>100</v>
      </c>
      <c r="D860" s="117" t="str">
        <f>Simulações!I860</f>
        <v>C5</v>
      </c>
      <c r="E860" s="117" t="str">
        <f>Simulações!CJ860</f>
        <v>LEDSTAR</v>
      </c>
      <c r="F860" s="117" t="str">
        <f>Simulações!CK860</f>
        <v xml:space="preserve"> SL VT 9.1 35W</v>
      </c>
      <c r="G860" s="117">
        <f>Simulações!CP860</f>
        <v>35</v>
      </c>
      <c r="H860" s="117" t="str">
        <f>Simulações!CV860</f>
        <v>Curto II</v>
      </c>
      <c r="I860" s="117" t="str">
        <f>IF(Simulações!CW860="","",Simulações!CW860)</f>
        <v/>
      </c>
      <c r="J860" s="117" t="str">
        <f>IF(Simulações!CZ860="","",Simulações!CZ860)</f>
        <v/>
      </c>
      <c r="K860" s="120">
        <f>Simulações!AN860</f>
        <v>2</v>
      </c>
      <c r="L860" s="120">
        <f>Simulações!AU860</f>
        <v>0</v>
      </c>
      <c r="M860" s="117" t="str">
        <f>IF(Simulações!DA860="","",Simulações!DA860)</f>
        <v/>
      </c>
      <c r="N860" s="117" t="str">
        <f>IF(Simulações!DB860="","",Simulações!DB860)</f>
        <v/>
      </c>
      <c r="O860" s="117">
        <v>1</v>
      </c>
    </row>
    <row r="861" spans="1:15" ht="15.75" hidden="1" customHeight="1" x14ac:dyDescent="0.3">
      <c r="A861" s="127" t="str">
        <f>Simulações!F861</f>
        <v>Rua Pinheiro Machado, 556</v>
      </c>
      <c r="B861" s="117" t="str">
        <f>Simulações!DL861</f>
        <v>Sim</v>
      </c>
      <c r="C861" s="128">
        <f>Simulações!M861</f>
        <v>100</v>
      </c>
      <c r="D861" s="117" t="str">
        <f>Simulações!I861</f>
        <v>C5</v>
      </c>
      <c r="E861" s="117" t="str">
        <f>Simulações!CJ861</f>
        <v>SX LIGHTING</v>
      </c>
      <c r="F861" s="117" t="str">
        <f>Simulações!CK861</f>
        <v>SX-INEVO030HF</v>
      </c>
      <c r="G861" s="117">
        <f>Simulações!CP861</f>
        <v>31</v>
      </c>
      <c r="H861" s="117" t="str">
        <f>Simulações!CV861</f>
        <v>Curto II</v>
      </c>
      <c r="I861" s="117" t="str">
        <f>IF(Simulações!CW861="","",Simulações!CW861)</f>
        <v/>
      </c>
      <c r="J861" s="117" t="str">
        <f>IF(Simulações!CZ861="","",Simulações!CZ861)</f>
        <v/>
      </c>
      <c r="K861" s="120">
        <f>Simulações!AN861</f>
        <v>2</v>
      </c>
      <c r="L861" s="120">
        <f>Simulações!AU861</f>
        <v>0</v>
      </c>
      <c r="M861" s="117" t="str">
        <f>IF(Simulações!DA861="","",Simulações!DA861)</f>
        <v/>
      </c>
      <c r="N861" s="117" t="str">
        <f>IF(Simulações!DB861="","",Simulações!DB861)</f>
        <v/>
      </c>
      <c r="O861" s="117">
        <v>1</v>
      </c>
    </row>
    <row r="862" spans="1:15" ht="15.75" hidden="1" customHeight="1" x14ac:dyDescent="0.3">
      <c r="A862" s="127" t="str">
        <f>Simulações!F862</f>
        <v>Rua Pinheiro Machado, 556</v>
      </c>
      <c r="B862" s="117" t="str">
        <f>Simulações!DL862</f>
        <v>Sim</v>
      </c>
      <c r="C862" s="128">
        <f>Simulações!M862</f>
        <v>100</v>
      </c>
      <c r="D862" s="117" t="str">
        <f>Simulações!I862</f>
        <v>C5</v>
      </c>
      <c r="E862" s="117" t="str">
        <f>Simulações!CJ862</f>
        <v>TECNOWATT</v>
      </c>
      <c r="F862" s="117" t="str">
        <f>Simulações!CK862</f>
        <v xml:space="preserve">SIGSAGPTLRRSSNDL_30W_38IBBRS
</v>
      </c>
      <c r="G862" s="117">
        <f>Simulações!CP862</f>
        <v>30</v>
      </c>
      <c r="H862" s="117" t="str">
        <f>Simulações!CV862</f>
        <v>Curto II</v>
      </c>
      <c r="I862" s="117" t="str">
        <f>IF(Simulações!CW862="","",Simulações!CW862)</f>
        <v/>
      </c>
      <c r="J862" s="117" t="str">
        <f>IF(Simulações!CZ862="","",Simulações!CZ862)</f>
        <v/>
      </c>
      <c r="K862" s="120">
        <f>Simulações!AN862</f>
        <v>2</v>
      </c>
      <c r="L862" s="120">
        <f>Simulações!AU862</f>
        <v>0</v>
      </c>
      <c r="M862" s="117" t="str">
        <f>IF(Simulações!DA862="","",Simulações!DA862)</f>
        <v/>
      </c>
      <c r="N862" s="117" t="str">
        <f>IF(Simulações!DB862="","",Simulações!DB862)</f>
        <v/>
      </c>
      <c r="O862" s="117">
        <v>1</v>
      </c>
    </row>
    <row r="863" spans="1:15" ht="15.75" hidden="1" customHeight="1" x14ac:dyDescent="0.3">
      <c r="A863" s="127" t="str">
        <f>Simulações!F863</f>
        <v>Rua Tres de Outubro, 3423</v>
      </c>
      <c r="B863" s="117" t="str">
        <f>Simulações!DL863</f>
        <v>Sim</v>
      </c>
      <c r="C863" s="128">
        <f>Simulações!M863</f>
        <v>100</v>
      </c>
      <c r="D863" s="117" t="str">
        <f>Simulações!I863</f>
        <v>C5</v>
      </c>
      <c r="E863" s="117" t="str">
        <f>Simulações!CJ863</f>
        <v>LEDSTAR</v>
      </c>
      <c r="F863" s="117" t="str">
        <f>Simulações!CK863</f>
        <v xml:space="preserve"> SL VT 9.1 35W</v>
      </c>
      <c r="G863" s="117">
        <f>Simulações!CP863</f>
        <v>35</v>
      </c>
      <c r="H863" s="117" t="str">
        <f>Simulações!CV863</f>
        <v>Curto II</v>
      </c>
      <c r="I863" s="117" t="str">
        <f>IF(Simulações!CW863="","",Simulações!CW863)</f>
        <v/>
      </c>
      <c r="J863" s="117" t="str">
        <f>IF(Simulações!CZ863="","",Simulações!CZ863)</f>
        <v/>
      </c>
      <c r="K863" s="120">
        <f>Simulações!AN863</f>
        <v>2</v>
      </c>
      <c r="L863" s="120">
        <f>Simulações!AU863</f>
        <v>0</v>
      </c>
      <c r="M863" s="117" t="str">
        <f>IF(Simulações!DA863="","",Simulações!DA863)</f>
        <v/>
      </c>
      <c r="N863" s="117" t="str">
        <f>IF(Simulações!DB863="","",Simulações!DB863)</f>
        <v/>
      </c>
      <c r="O863" s="117">
        <v>1</v>
      </c>
    </row>
    <row r="864" spans="1:15" ht="15.75" hidden="1" customHeight="1" x14ac:dyDescent="0.3">
      <c r="A864" s="127" t="str">
        <f>Simulações!F864</f>
        <v>Rua Tres de Outubro, 3423</v>
      </c>
      <c r="B864" s="117" t="str">
        <f>Simulações!DL864</f>
        <v>Sim</v>
      </c>
      <c r="C864" s="128">
        <f>Simulações!M864</f>
        <v>100</v>
      </c>
      <c r="D864" s="117" t="str">
        <f>Simulações!I864</f>
        <v>C5</v>
      </c>
      <c r="E864" s="117" t="str">
        <f>Simulações!CJ864</f>
        <v>SX LIGHTING</v>
      </c>
      <c r="F864" s="117" t="str">
        <f>Simulações!CK864</f>
        <v>SX-INEVO030HF</v>
      </c>
      <c r="G864" s="117">
        <f>Simulações!CP864</f>
        <v>31</v>
      </c>
      <c r="H864" s="117" t="str">
        <f>Simulações!CV864</f>
        <v>Curto II</v>
      </c>
      <c r="I864" s="117" t="str">
        <f>IF(Simulações!CW864="","",Simulações!CW864)</f>
        <v/>
      </c>
      <c r="J864" s="117" t="str">
        <f>IF(Simulações!CZ864="","",Simulações!CZ864)</f>
        <v/>
      </c>
      <c r="K864" s="120">
        <f>Simulações!AN864</f>
        <v>2</v>
      </c>
      <c r="L864" s="120">
        <f>Simulações!AU864</f>
        <v>0</v>
      </c>
      <c r="M864" s="117" t="str">
        <f>IF(Simulações!DA864="","",Simulações!DA864)</f>
        <v/>
      </c>
      <c r="N864" s="117" t="str">
        <f>IF(Simulações!DB864="","",Simulações!DB864)</f>
        <v/>
      </c>
      <c r="O864" s="117">
        <v>1</v>
      </c>
    </row>
    <row r="865" spans="1:15" ht="15.75" hidden="1" customHeight="1" x14ac:dyDescent="0.3">
      <c r="A865" s="127" t="str">
        <f>Simulações!F865</f>
        <v>Rua Tres de Outubro, 3423</v>
      </c>
      <c r="B865" s="117" t="str">
        <f>Simulações!DL865</f>
        <v>Sim</v>
      </c>
      <c r="C865" s="128">
        <f>Simulações!M865</f>
        <v>100</v>
      </c>
      <c r="D865" s="117" t="str">
        <f>Simulações!I865</f>
        <v>C5</v>
      </c>
      <c r="E865" s="117" t="str">
        <f>Simulações!CJ865</f>
        <v>TECNOWATT</v>
      </c>
      <c r="F865" s="117" t="str">
        <f>Simulações!CK865</f>
        <v xml:space="preserve">SIGSAGPTLRRSSNDL_30W_38IBBRS
</v>
      </c>
      <c r="G865" s="117">
        <f>Simulações!CP865</f>
        <v>30</v>
      </c>
      <c r="H865" s="117" t="str">
        <f>Simulações!CV865</f>
        <v>Curto II</v>
      </c>
      <c r="I865" s="117" t="str">
        <f>IF(Simulações!CW865="","",Simulações!CW865)</f>
        <v/>
      </c>
      <c r="J865" s="117" t="str">
        <f>IF(Simulações!CZ865="","",Simulações!CZ865)</f>
        <v/>
      </c>
      <c r="K865" s="120">
        <f>Simulações!AN865</f>
        <v>2</v>
      </c>
      <c r="L865" s="120">
        <f>Simulações!AU865</f>
        <v>0</v>
      </c>
      <c r="M865" s="117" t="str">
        <f>IF(Simulações!DA865="","",Simulações!DA865)</f>
        <v/>
      </c>
      <c r="N865" s="117" t="str">
        <f>IF(Simulações!DB865="","",Simulações!DB865)</f>
        <v/>
      </c>
      <c r="O865" s="117">
        <v>1</v>
      </c>
    </row>
    <row r="866" spans="1:15" ht="15.75" hidden="1" customHeight="1" x14ac:dyDescent="0.3">
      <c r="A866" s="127" t="str">
        <f>Simulações!F866</f>
        <v>Rua Pinheiro Machado, 1192</v>
      </c>
      <c r="B866" s="117" t="str">
        <f>Simulações!DL866</f>
        <v>Sim</v>
      </c>
      <c r="C866" s="128">
        <f>Simulações!M866</f>
        <v>100</v>
      </c>
      <c r="D866" s="117" t="str">
        <f>Simulações!I866</f>
        <v>C4</v>
      </c>
      <c r="E866" s="117" t="str">
        <f>Simulações!CJ866</f>
        <v>LEDSTAR</v>
      </c>
      <c r="F866" s="117" t="str">
        <f>Simulações!CK866</f>
        <v xml:space="preserve"> SL VT 9.1 44W</v>
      </c>
      <c r="G866" s="117">
        <f>Simulações!CP866</f>
        <v>44</v>
      </c>
      <c r="H866" s="117" t="str">
        <f>Simulações!CV866</f>
        <v>Curto II</v>
      </c>
      <c r="I866" s="117" t="str">
        <f>IF(Simulações!CW866="","",Simulações!CW866)</f>
        <v/>
      </c>
      <c r="J866" s="117" t="str">
        <f>IF(Simulações!CZ866="","",Simulações!CZ866)</f>
        <v/>
      </c>
      <c r="K866" s="120">
        <f>Simulações!AN866</f>
        <v>2</v>
      </c>
      <c r="L866" s="120">
        <f>Simulações!AU866</f>
        <v>0</v>
      </c>
      <c r="M866" s="117" t="str">
        <f>IF(Simulações!DA866="","",Simulações!DA866)</f>
        <v/>
      </c>
      <c r="N866" s="117" t="str">
        <f>IF(Simulações!DB866="","",Simulações!DB866)</f>
        <v/>
      </c>
      <c r="O866" s="117">
        <v>1</v>
      </c>
    </row>
    <row r="867" spans="1:15" ht="15.75" hidden="1" customHeight="1" x14ac:dyDescent="0.3">
      <c r="A867" s="127" t="str">
        <f>Simulações!F867</f>
        <v>Rua Pinheiro Machado, 1192</v>
      </c>
      <c r="B867" s="117" t="str">
        <f>Simulações!DL867</f>
        <v>Sim</v>
      </c>
      <c r="C867" s="128">
        <f>Simulações!M867</f>
        <v>100</v>
      </c>
      <c r="D867" s="117" t="str">
        <f>Simulações!I867</f>
        <v>C4</v>
      </c>
      <c r="E867" s="117" t="str">
        <f>Simulações!CJ867</f>
        <v>SX LIGHTING</v>
      </c>
      <c r="F867" s="117" t="str">
        <f>Simulações!CK867</f>
        <v>SX-INEVO050HF</v>
      </c>
      <c r="G867" s="117">
        <f>Simulações!CP867</f>
        <v>50</v>
      </c>
      <c r="H867" s="117" t="str">
        <f>Simulações!CV867</f>
        <v>Curto II</v>
      </c>
      <c r="I867" s="117" t="str">
        <f>IF(Simulações!CW867="","",Simulações!CW867)</f>
        <v/>
      </c>
      <c r="J867" s="117" t="str">
        <f>IF(Simulações!CZ867="","",Simulações!CZ867)</f>
        <v/>
      </c>
      <c r="K867" s="120">
        <f>Simulações!AN867</f>
        <v>2</v>
      </c>
      <c r="L867" s="120">
        <f>Simulações!AU867</f>
        <v>0</v>
      </c>
      <c r="M867" s="117" t="str">
        <f>IF(Simulações!DA867="","",Simulações!DA867)</f>
        <v/>
      </c>
      <c r="N867" s="117" t="str">
        <f>IF(Simulações!DB867="","",Simulações!DB867)</f>
        <v/>
      </c>
      <c r="O867" s="117">
        <v>1</v>
      </c>
    </row>
    <row r="868" spans="1:15" ht="15.75" hidden="1" customHeight="1" x14ac:dyDescent="0.3">
      <c r="A868" s="127" t="str">
        <f>Simulações!F868</f>
        <v>Rua Pinheiro Machado, 1192</v>
      </c>
      <c r="B868" s="117" t="str">
        <f>Simulações!DL868</f>
        <v>Sim</v>
      </c>
      <c r="C868" s="128">
        <f>Simulações!M868</f>
        <v>100</v>
      </c>
      <c r="D868" s="117" t="str">
        <f>Simulações!I868</f>
        <v>C4</v>
      </c>
      <c r="E868" s="117" t="str">
        <f>Simulações!CJ868</f>
        <v>TECNOWATT</v>
      </c>
      <c r="F868" s="117" t="str">
        <f>Simulações!CK868</f>
        <v xml:space="preserve">SIGSAGPTLRRSSNDL_40W_50IBBRS
</v>
      </c>
      <c r="G868" s="117">
        <f>Simulações!CP868</f>
        <v>40</v>
      </c>
      <c r="H868" s="117" t="str">
        <f>Simulações!CV868</f>
        <v>Curto II</v>
      </c>
      <c r="I868" s="117" t="str">
        <f>IF(Simulações!CW868="","",Simulações!CW868)</f>
        <v/>
      </c>
      <c r="J868" s="117" t="str">
        <f>IF(Simulações!CZ868="","",Simulações!CZ868)</f>
        <v/>
      </c>
      <c r="K868" s="120">
        <f>Simulações!AN868</f>
        <v>2</v>
      </c>
      <c r="L868" s="120">
        <f>Simulações!AU868</f>
        <v>0</v>
      </c>
      <c r="M868" s="117" t="str">
        <f>IF(Simulações!DA868="","",Simulações!DA868)</f>
        <v/>
      </c>
      <c r="N868" s="117" t="str">
        <f>IF(Simulações!DB868="","",Simulações!DB868)</f>
        <v/>
      </c>
      <c r="O868" s="117">
        <v>1</v>
      </c>
    </row>
    <row r="869" spans="1:15" ht="15.75" hidden="1" customHeight="1" x14ac:dyDescent="0.3">
      <c r="A869" s="127" t="str">
        <f>Simulações!F869</f>
        <v>Rua Brochado da Rocha, 276</v>
      </c>
      <c r="B869" s="117" t="str">
        <f>Simulações!DL869</f>
        <v>Sim</v>
      </c>
      <c r="C869" s="128">
        <f>Simulações!M869</f>
        <v>100</v>
      </c>
      <c r="D869" s="117" t="str">
        <f>Simulações!I869</f>
        <v>C4</v>
      </c>
      <c r="E869" s="117" t="str">
        <f>Simulações!CJ869</f>
        <v>LEDSTAR</v>
      </c>
      <c r="F869" s="117" t="str">
        <f>Simulações!CK869</f>
        <v xml:space="preserve"> SL VT 9.1 44W</v>
      </c>
      <c r="G869" s="117">
        <f>Simulações!CP869</f>
        <v>44</v>
      </c>
      <c r="H869" s="117" t="str">
        <f>Simulações!CV869</f>
        <v>Curto II</v>
      </c>
      <c r="I869" s="117" t="str">
        <f>IF(Simulações!CW869="","",Simulações!CW869)</f>
        <v/>
      </c>
      <c r="J869" s="117" t="str">
        <f>IF(Simulações!CZ869="","",Simulações!CZ869)</f>
        <v/>
      </c>
      <c r="K869" s="120">
        <f>Simulações!AN869</f>
        <v>2</v>
      </c>
      <c r="L869" s="120">
        <f>Simulações!AU869</f>
        <v>0</v>
      </c>
      <c r="M869" s="117" t="str">
        <f>IF(Simulações!DA869="","",Simulações!DA869)</f>
        <v/>
      </c>
      <c r="N869" s="117" t="str">
        <f>IF(Simulações!DB869="","",Simulações!DB869)</f>
        <v/>
      </c>
      <c r="O869" s="117">
        <v>1</v>
      </c>
    </row>
    <row r="870" spans="1:15" ht="15.75" hidden="1" customHeight="1" x14ac:dyDescent="0.3">
      <c r="A870" s="127" t="str">
        <f>Simulações!F870</f>
        <v>Rua Brochado da Rocha, 276</v>
      </c>
      <c r="B870" s="117" t="str">
        <f>Simulações!DL870</f>
        <v>Sim</v>
      </c>
      <c r="C870" s="128">
        <f>Simulações!M870</f>
        <v>100</v>
      </c>
      <c r="D870" s="117" t="str">
        <f>Simulações!I870</f>
        <v>C4</v>
      </c>
      <c r="E870" s="117" t="str">
        <f>Simulações!CJ870</f>
        <v>SX LIGHTING</v>
      </c>
      <c r="F870" s="117" t="str">
        <f>Simulações!CK870</f>
        <v>SX-INEVO040HF</v>
      </c>
      <c r="G870" s="117">
        <f>Simulações!CP870</f>
        <v>39</v>
      </c>
      <c r="H870" s="117" t="str">
        <f>Simulações!CV870</f>
        <v>Curto II</v>
      </c>
      <c r="I870" s="117" t="str">
        <f>IF(Simulações!CW870="","",Simulações!CW870)</f>
        <v/>
      </c>
      <c r="J870" s="117" t="str">
        <f>IF(Simulações!CZ870="","",Simulações!CZ870)</f>
        <v/>
      </c>
      <c r="K870" s="120">
        <f>Simulações!AN870</f>
        <v>2</v>
      </c>
      <c r="L870" s="120">
        <f>Simulações!AU870</f>
        <v>0</v>
      </c>
      <c r="M870" s="117" t="str">
        <f>IF(Simulações!DA870="","",Simulações!DA870)</f>
        <v/>
      </c>
      <c r="N870" s="117" t="str">
        <f>IF(Simulações!DB870="","",Simulações!DB870)</f>
        <v/>
      </c>
      <c r="O870" s="117">
        <v>1</v>
      </c>
    </row>
    <row r="871" spans="1:15" ht="15.75" hidden="1" customHeight="1" x14ac:dyDescent="0.3">
      <c r="A871" s="127" t="str">
        <f>Simulações!F871</f>
        <v>Rua Brochado da Rocha, 276</v>
      </c>
      <c r="B871" s="117" t="str">
        <f>Simulações!DL871</f>
        <v>Sim</v>
      </c>
      <c r="C871" s="128">
        <f>Simulações!M871</f>
        <v>100</v>
      </c>
      <c r="D871" s="117" t="str">
        <f>Simulações!I871</f>
        <v>C4</v>
      </c>
      <c r="E871" s="117" t="str">
        <f>Simulações!CJ871</f>
        <v>TECNOWATT</v>
      </c>
      <c r="F871" s="117" t="str">
        <f>Simulações!CK871</f>
        <v xml:space="preserve">SIGSAGPTLRRSSNDL_40W_50IBBRS
</v>
      </c>
      <c r="G871" s="117">
        <f>Simulações!CP871</f>
        <v>40</v>
      </c>
      <c r="H871" s="117" t="str">
        <f>Simulações!CV871</f>
        <v>Curto II</v>
      </c>
      <c r="I871" s="117" t="str">
        <f>IF(Simulações!CW871="","",Simulações!CW871)</f>
        <v/>
      </c>
      <c r="J871" s="117" t="str">
        <f>IF(Simulações!CZ871="","",Simulações!CZ871)</f>
        <v/>
      </c>
      <c r="K871" s="120">
        <f>Simulações!AN871</f>
        <v>2</v>
      </c>
      <c r="L871" s="120">
        <f>Simulações!AU871</f>
        <v>0</v>
      </c>
      <c r="M871" s="117" t="str">
        <f>IF(Simulações!DA871="","",Simulações!DA871)</f>
        <v/>
      </c>
      <c r="N871" s="117" t="str">
        <f>IF(Simulações!DB871="","",Simulações!DB871)</f>
        <v/>
      </c>
      <c r="O871" s="117">
        <v>1</v>
      </c>
    </row>
    <row r="872" spans="1:15" ht="15.75" hidden="1" customHeight="1" x14ac:dyDescent="0.3">
      <c r="A872" s="127" t="str">
        <f>Simulações!F872</f>
        <v>Rua Manoel Jose Luiz, 291</v>
      </c>
      <c r="B872" s="117" t="str">
        <f>Simulações!DL872</f>
        <v>Sim</v>
      </c>
      <c r="C872" s="128">
        <f>Simulações!M872</f>
        <v>250</v>
      </c>
      <c r="D872" s="117" t="str">
        <f>Simulações!I872</f>
        <v>C4</v>
      </c>
      <c r="E872" s="117" t="str">
        <f>Simulações!CJ872</f>
        <v>LEDSTAR</v>
      </c>
      <c r="F872" s="117" t="str">
        <f>Simulações!CK872</f>
        <v xml:space="preserve"> SL VT 9.1 28W</v>
      </c>
      <c r="G872" s="117">
        <f>Simulações!CP872</f>
        <v>28</v>
      </c>
      <c r="H872" s="117" t="str">
        <f>Simulações!CV872</f>
        <v>Médio II</v>
      </c>
      <c r="I872" s="117" t="str">
        <f>IF(Simulações!CW872="","",Simulações!CW872)</f>
        <v/>
      </c>
      <c r="J872" s="117" t="str">
        <f>IF(Simulações!CZ872="","",Simulações!CZ872)</f>
        <v/>
      </c>
      <c r="K872" s="120">
        <f>Simulações!AN872</f>
        <v>2</v>
      </c>
      <c r="L872" s="120">
        <f>Simulações!AU872</f>
        <v>0</v>
      </c>
      <c r="M872" s="117" t="str">
        <f>IF(Simulações!DA872="","",Simulações!DA872)</f>
        <v/>
      </c>
      <c r="N872" s="117" t="str">
        <f>IF(Simulações!DB872="","",Simulações!DB872)</f>
        <v/>
      </c>
      <c r="O872" s="117">
        <v>1</v>
      </c>
    </row>
    <row r="873" spans="1:15" ht="15.75" hidden="1" customHeight="1" x14ac:dyDescent="0.3">
      <c r="A873" s="127" t="str">
        <f>Simulações!F873</f>
        <v>Rua Manoel Jose Luiz, 291</v>
      </c>
      <c r="B873" s="117" t="str">
        <f>Simulações!DL873</f>
        <v>Sim</v>
      </c>
      <c r="C873" s="128">
        <f>Simulações!M873</f>
        <v>250</v>
      </c>
      <c r="D873" s="117" t="str">
        <f>Simulações!I873</f>
        <v>C4</v>
      </c>
      <c r="E873" s="117" t="str">
        <f>Simulações!CJ873</f>
        <v>SX LIGHTING</v>
      </c>
      <c r="F873" s="117" t="str">
        <f>Simulações!CK873</f>
        <v>SX-INEVO030HF</v>
      </c>
      <c r="G873" s="117">
        <f>Simulações!CP873</f>
        <v>31</v>
      </c>
      <c r="H873" s="117" t="str">
        <f>Simulações!CV873</f>
        <v>Médio II</v>
      </c>
      <c r="I873" s="117" t="str">
        <f>IF(Simulações!CW873="","",Simulações!CW873)</f>
        <v/>
      </c>
      <c r="J873" s="117" t="str">
        <f>IF(Simulações!CZ873="","",Simulações!CZ873)</f>
        <v/>
      </c>
      <c r="K873" s="120">
        <f>Simulações!AN873</f>
        <v>2</v>
      </c>
      <c r="L873" s="120">
        <f>Simulações!AU873</f>
        <v>0</v>
      </c>
      <c r="M873" s="117" t="str">
        <f>IF(Simulações!DA873="","",Simulações!DA873)</f>
        <v/>
      </c>
      <c r="N873" s="117" t="str">
        <f>IF(Simulações!DB873="","",Simulações!DB873)</f>
        <v/>
      </c>
      <c r="O873" s="117">
        <v>1</v>
      </c>
    </row>
    <row r="874" spans="1:15" ht="15.75" hidden="1" customHeight="1" x14ac:dyDescent="0.3">
      <c r="A874" s="127" t="str">
        <f>Simulações!F874</f>
        <v>Rua Manoel Jose Luiz, 291</v>
      </c>
      <c r="B874" s="117" t="str">
        <f>Simulações!DL874</f>
        <v>Sim</v>
      </c>
      <c r="C874" s="128">
        <f>Simulações!M874</f>
        <v>250</v>
      </c>
      <c r="D874" s="117" t="str">
        <f>Simulações!I874</f>
        <v>C4</v>
      </c>
      <c r="E874" s="117" t="str">
        <f>Simulações!CJ874</f>
        <v>TECNOWATT</v>
      </c>
      <c r="F874" s="117" t="str">
        <f>Simulações!CK874</f>
        <v xml:space="preserve">SIGSAGPTLRRSSNDL_30W_38IBBRS
</v>
      </c>
      <c r="G874" s="117">
        <f>Simulações!CP874</f>
        <v>30</v>
      </c>
      <c r="H874" s="117" t="str">
        <f>Simulações!CV874</f>
        <v>Médio II</v>
      </c>
      <c r="I874" s="117" t="str">
        <f>IF(Simulações!CW874="","",Simulações!CW874)</f>
        <v/>
      </c>
      <c r="J874" s="117" t="str">
        <f>IF(Simulações!CZ874="","",Simulações!CZ874)</f>
        <v/>
      </c>
      <c r="K874" s="120">
        <f>Simulações!AN874</f>
        <v>2</v>
      </c>
      <c r="L874" s="120">
        <f>Simulações!AU874</f>
        <v>0</v>
      </c>
      <c r="M874" s="117" t="str">
        <f>IF(Simulações!DA874="","",Simulações!DA874)</f>
        <v/>
      </c>
      <c r="N874" s="117" t="str">
        <f>IF(Simulações!DB874="","",Simulações!DB874)</f>
        <v/>
      </c>
      <c r="O874" s="117">
        <v>1</v>
      </c>
    </row>
    <row r="875" spans="1:15" ht="15.75" hidden="1" customHeight="1" x14ac:dyDescent="0.3">
      <c r="A875" s="127" t="str">
        <f>Simulações!F875</f>
        <v>Avenida Flores da Cunha, 3677</v>
      </c>
      <c r="B875" s="117" t="str">
        <f>Simulações!DL875</f>
        <v>Sim</v>
      </c>
      <c r="C875" s="128">
        <f>Simulações!M875</f>
        <v>50</v>
      </c>
      <c r="D875" s="117" t="str">
        <f>Simulações!I875</f>
        <v>C1</v>
      </c>
      <c r="E875" s="117" t="str">
        <f>Simulações!CJ875</f>
        <v>LEDSTAR</v>
      </c>
      <c r="F875" s="117" t="str">
        <f>Simulações!CK875</f>
        <v xml:space="preserve"> SL VT 9.1 140W</v>
      </c>
      <c r="G875" s="117">
        <f>Simulações!CP875</f>
        <v>140</v>
      </c>
      <c r="H875" s="117" t="str">
        <f>Simulações!CV875</f>
        <v>Médio II</v>
      </c>
      <c r="I875" s="117" t="str">
        <f>IF(Simulações!CW875="","",Simulações!CW875)</f>
        <v/>
      </c>
      <c r="J875" s="117" t="str">
        <f>IF(Simulações!CZ875="","",Simulações!CZ875)</f>
        <v/>
      </c>
      <c r="K875" s="120">
        <f>Simulações!AN875</f>
        <v>4</v>
      </c>
      <c r="L875" s="120">
        <f>Simulações!AU875</f>
        <v>0</v>
      </c>
      <c r="M875" s="117" t="str">
        <f>IF(Simulações!DA875="","",Simulações!DA875)</f>
        <v/>
      </c>
      <c r="N875" s="117" t="str">
        <f>IF(Simulações!DB875="","",Simulações!DB875)</f>
        <v/>
      </c>
      <c r="O875" s="117">
        <v>1</v>
      </c>
    </row>
    <row r="876" spans="1:15" ht="15.75" hidden="1" customHeight="1" x14ac:dyDescent="0.3">
      <c r="A876" s="127" t="str">
        <f>Simulações!F876</f>
        <v>Avenida Flores da Cunha, 3677</v>
      </c>
      <c r="B876" s="117" t="str">
        <f>Simulações!DL876</f>
        <v>Sim</v>
      </c>
      <c r="C876" s="128">
        <f>Simulações!M876</f>
        <v>50</v>
      </c>
      <c r="D876" s="117" t="str">
        <f>Simulações!I876</f>
        <v>C1</v>
      </c>
      <c r="E876" s="117" t="str">
        <f>Simulações!CJ876</f>
        <v>SX LIGHTING</v>
      </c>
      <c r="F876" s="117" t="str">
        <f>Simulações!CK876</f>
        <v>SX-INLPP150HF</v>
      </c>
      <c r="G876" s="117">
        <f>Simulações!CP876</f>
        <v>137</v>
      </c>
      <c r="H876" s="117" t="str">
        <f>Simulações!CV876</f>
        <v>Médio II</v>
      </c>
      <c r="I876" s="117" t="str">
        <f>IF(Simulações!CW876="","",Simulações!CW876)</f>
        <v/>
      </c>
      <c r="J876" s="117" t="str">
        <f>IF(Simulações!CZ876="","",Simulações!CZ876)</f>
        <v/>
      </c>
      <c r="K876" s="120">
        <f>Simulações!AN876</f>
        <v>4</v>
      </c>
      <c r="L876" s="120">
        <f>Simulações!AU876</f>
        <v>0</v>
      </c>
      <c r="M876" s="117" t="str">
        <f>IF(Simulações!DA876="","",Simulações!DA876)</f>
        <v/>
      </c>
      <c r="N876" s="117" t="str">
        <f>IF(Simulações!DB876="","",Simulações!DB876)</f>
        <v/>
      </c>
      <c r="O876" s="117">
        <v>1</v>
      </c>
    </row>
    <row r="877" spans="1:15" ht="15.75" hidden="1" customHeight="1" x14ac:dyDescent="0.3">
      <c r="A877" s="127" t="str">
        <f>Simulações!F877</f>
        <v>Avenida Flores da Cunha, 3677</v>
      </c>
      <c r="B877" s="117" t="str">
        <f>Simulações!DL877</f>
        <v>Sim</v>
      </c>
      <c r="C877" s="128">
        <f>Simulações!M877</f>
        <v>50</v>
      </c>
      <c r="D877" s="117" t="str">
        <f>Simulações!I877</f>
        <v>C1</v>
      </c>
      <c r="E877" s="117" t="str">
        <f>Simulações!CJ877</f>
        <v>TECNOWATT</v>
      </c>
      <c r="F877" s="117" t="str">
        <f>Simulações!CK877</f>
        <v xml:space="preserve">SIGMAGPTLRRSMNDL150W102IBBR
</v>
      </c>
      <c r="G877" s="117">
        <f>Simulações!CP877</f>
        <v>150</v>
      </c>
      <c r="H877" s="117" t="str">
        <f>Simulações!CV877</f>
        <v>Médio II</v>
      </c>
      <c r="I877" s="117" t="str">
        <f>IF(Simulações!CW877="","",Simulações!CW877)</f>
        <v/>
      </c>
      <c r="J877" s="117" t="str">
        <f>IF(Simulações!CZ877="","",Simulações!CZ877)</f>
        <v/>
      </c>
      <c r="K877" s="120">
        <f>Simulações!AN877</f>
        <v>4</v>
      </c>
      <c r="L877" s="120">
        <f>Simulações!AU877</f>
        <v>0</v>
      </c>
      <c r="M877" s="117" t="str">
        <f>IF(Simulações!DA877="","",Simulações!DA877)</f>
        <v/>
      </c>
      <c r="N877" s="117" t="str">
        <f>IF(Simulações!DB877="","",Simulações!DB877)</f>
        <v/>
      </c>
      <c r="O877" s="117">
        <v>1</v>
      </c>
    </row>
    <row r="878" spans="1:15" ht="15.75" hidden="1" customHeight="1" x14ac:dyDescent="0.3">
      <c r="A878" s="127" t="str">
        <f>Simulações!F878</f>
        <v>Rua Padre Reus, 1555</v>
      </c>
      <c r="B878" s="117" t="str">
        <f>Simulações!DL878</f>
        <v>Sim</v>
      </c>
      <c r="C878" s="128">
        <f>Simulações!M878</f>
        <v>100</v>
      </c>
      <c r="D878" s="117" t="str">
        <f>Simulações!I878</f>
        <v>C4</v>
      </c>
      <c r="E878" s="117" t="str">
        <f>Simulações!CJ878</f>
        <v>LEDSTAR</v>
      </c>
      <c r="F878" s="117" t="str">
        <f>Simulações!CK878</f>
        <v xml:space="preserve"> SL VT 9.1 35W</v>
      </c>
      <c r="G878" s="117">
        <f>Simulações!CP878</f>
        <v>35</v>
      </c>
      <c r="H878" s="117" t="str">
        <f>Simulações!CV878</f>
        <v>Curto II</v>
      </c>
      <c r="I878" s="117" t="str">
        <f>IF(Simulações!CW878="","",Simulações!CW878)</f>
        <v/>
      </c>
      <c r="J878" s="117" t="str">
        <f>IF(Simulações!CZ878="","",Simulações!CZ878)</f>
        <v/>
      </c>
      <c r="K878" s="120">
        <f>Simulações!AN878</f>
        <v>2</v>
      </c>
      <c r="L878" s="120">
        <f>Simulações!AU878</f>
        <v>0</v>
      </c>
      <c r="M878" s="117" t="str">
        <f>IF(Simulações!DA878="","",Simulações!DA878)</f>
        <v/>
      </c>
      <c r="N878" s="117" t="str">
        <f>IF(Simulações!DB878="","",Simulações!DB878)</f>
        <v/>
      </c>
      <c r="O878" s="117">
        <v>1</v>
      </c>
    </row>
    <row r="879" spans="1:15" ht="15.75" hidden="1" customHeight="1" x14ac:dyDescent="0.3">
      <c r="A879" s="127" t="str">
        <f>Simulações!F879</f>
        <v>Rua Padre Reus, 1555</v>
      </c>
      <c r="B879" s="117" t="str">
        <f>Simulações!DL879</f>
        <v>Sim</v>
      </c>
      <c r="C879" s="128">
        <f>Simulações!M879</f>
        <v>100</v>
      </c>
      <c r="D879" s="117" t="str">
        <f>Simulações!I879</f>
        <v>C4</v>
      </c>
      <c r="E879" s="117" t="str">
        <f>Simulações!CJ879</f>
        <v>SX LIGHTING</v>
      </c>
      <c r="F879" s="117" t="str">
        <f>Simulações!CK879</f>
        <v>SX-INEVO040HF</v>
      </c>
      <c r="G879" s="117">
        <f>Simulações!CP879</f>
        <v>39</v>
      </c>
      <c r="H879" s="117" t="str">
        <f>Simulações!CV879</f>
        <v>Curto II</v>
      </c>
      <c r="I879" s="117" t="str">
        <f>IF(Simulações!CW879="","",Simulações!CW879)</f>
        <v/>
      </c>
      <c r="J879" s="117" t="str">
        <f>IF(Simulações!CZ879="","",Simulações!CZ879)</f>
        <v/>
      </c>
      <c r="K879" s="120">
        <f>Simulações!AN879</f>
        <v>2</v>
      </c>
      <c r="L879" s="120">
        <f>Simulações!AU879</f>
        <v>0</v>
      </c>
      <c r="M879" s="117" t="str">
        <f>IF(Simulações!DA879="","",Simulações!DA879)</f>
        <v/>
      </c>
      <c r="N879" s="117" t="str">
        <f>IF(Simulações!DB879="","",Simulações!DB879)</f>
        <v/>
      </c>
      <c r="O879" s="117">
        <v>1</v>
      </c>
    </row>
    <row r="880" spans="1:15" ht="15.75" hidden="1" customHeight="1" x14ac:dyDescent="0.3">
      <c r="A880" s="127" t="str">
        <f>Simulações!F880</f>
        <v>Rua Padre Reus, 1555</v>
      </c>
      <c r="B880" s="117" t="str">
        <f>Simulações!DL880</f>
        <v>Sim</v>
      </c>
      <c r="C880" s="128">
        <f>Simulações!M880</f>
        <v>100</v>
      </c>
      <c r="D880" s="117" t="str">
        <f>Simulações!I880</f>
        <v>C4</v>
      </c>
      <c r="E880" s="117" t="str">
        <f>Simulações!CJ880</f>
        <v>TECNOWATT</v>
      </c>
      <c r="F880" s="117" t="str">
        <f>Simulações!CK880</f>
        <v xml:space="preserve">SIGSAGPTLRRSSNDL_40W_50IBBRS
</v>
      </c>
      <c r="G880" s="117">
        <f>Simulações!CP880</f>
        <v>40</v>
      </c>
      <c r="H880" s="117" t="str">
        <f>Simulações!CV880</f>
        <v>Curto II</v>
      </c>
      <c r="I880" s="117" t="str">
        <f>IF(Simulações!CW880="","",Simulações!CW880)</f>
        <v/>
      </c>
      <c r="J880" s="117" t="str">
        <f>IF(Simulações!CZ880="","",Simulações!CZ880)</f>
        <v/>
      </c>
      <c r="K880" s="120">
        <f>Simulações!AN880</f>
        <v>2</v>
      </c>
      <c r="L880" s="120">
        <f>Simulações!AU880</f>
        <v>0</v>
      </c>
      <c r="M880" s="117" t="str">
        <f>IF(Simulações!DA880="","",Simulações!DA880)</f>
        <v/>
      </c>
      <c r="N880" s="117" t="str">
        <f>IF(Simulações!DB880="","",Simulações!DB880)</f>
        <v/>
      </c>
      <c r="O880" s="117">
        <v>1</v>
      </c>
    </row>
    <row r="881" spans="1:15" ht="15.75" hidden="1" customHeight="1" x14ac:dyDescent="0.3">
      <c r="A881" s="127" t="str">
        <f>Simulações!F881</f>
        <v>Rua Eleodoro Franzen, 848</v>
      </c>
      <c r="B881" s="117" t="str">
        <f>Simulações!DL881</f>
        <v>Sim</v>
      </c>
      <c r="C881" s="128">
        <f>Simulações!M881</f>
        <v>100</v>
      </c>
      <c r="D881" s="117" t="str">
        <f>Simulações!I881</f>
        <v>C4</v>
      </c>
      <c r="E881" s="117" t="str">
        <f>Simulações!CJ881</f>
        <v>LEDSTAR</v>
      </c>
      <c r="F881" s="117" t="str">
        <f>Simulações!CK881</f>
        <v xml:space="preserve"> SL VT 9.1 44W</v>
      </c>
      <c r="G881" s="117">
        <f>Simulações!CP881</f>
        <v>44</v>
      </c>
      <c r="H881" s="117" t="str">
        <f>Simulações!CV881</f>
        <v>Curto II</v>
      </c>
      <c r="I881" s="117" t="str">
        <f>IF(Simulações!CW881="","",Simulações!CW881)</f>
        <v/>
      </c>
      <c r="J881" s="117" t="str">
        <f>IF(Simulações!CZ881="","",Simulações!CZ881)</f>
        <v/>
      </c>
      <c r="K881" s="120">
        <f>Simulações!AN881</f>
        <v>2</v>
      </c>
      <c r="L881" s="120">
        <f>Simulações!AU881</f>
        <v>0</v>
      </c>
      <c r="M881" s="117" t="str">
        <f>IF(Simulações!DA881="","",Simulações!DA881)</f>
        <v/>
      </c>
      <c r="N881" s="117" t="str">
        <f>IF(Simulações!DB881="","",Simulações!DB881)</f>
        <v/>
      </c>
      <c r="O881" s="117">
        <v>1</v>
      </c>
    </row>
    <row r="882" spans="1:15" ht="15.75" hidden="1" customHeight="1" x14ac:dyDescent="0.3">
      <c r="A882" s="127" t="str">
        <f>Simulações!F882</f>
        <v>Rua Eleodoro Franzen, 848</v>
      </c>
      <c r="B882" s="117" t="str">
        <f>Simulações!DL882</f>
        <v>Sim</v>
      </c>
      <c r="C882" s="128">
        <f>Simulações!M882</f>
        <v>100</v>
      </c>
      <c r="D882" s="117" t="str">
        <f>Simulações!I882</f>
        <v>C4</v>
      </c>
      <c r="E882" s="117" t="str">
        <f>Simulações!CJ882</f>
        <v>SX LIGHTING</v>
      </c>
      <c r="F882" s="117" t="str">
        <f>Simulações!CK882</f>
        <v>SX-INEVO050HF</v>
      </c>
      <c r="G882" s="117">
        <f>Simulações!CP882</f>
        <v>50</v>
      </c>
      <c r="H882" s="117" t="str">
        <f>Simulações!CV882</f>
        <v>Curto II</v>
      </c>
      <c r="I882" s="117" t="str">
        <f>IF(Simulações!CW882="","",Simulações!CW882)</f>
        <v/>
      </c>
      <c r="J882" s="117" t="str">
        <f>IF(Simulações!CZ882="","",Simulações!CZ882)</f>
        <v/>
      </c>
      <c r="K882" s="120">
        <f>Simulações!AN882</f>
        <v>2</v>
      </c>
      <c r="L882" s="120">
        <f>Simulações!AU882</f>
        <v>0</v>
      </c>
      <c r="M882" s="117" t="str">
        <f>IF(Simulações!DA882="","",Simulações!DA882)</f>
        <v/>
      </c>
      <c r="N882" s="117" t="str">
        <f>IF(Simulações!DB882="","",Simulações!DB882)</f>
        <v/>
      </c>
      <c r="O882" s="117">
        <v>1</v>
      </c>
    </row>
    <row r="883" spans="1:15" ht="15.75" hidden="1" customHeight="1" x14ac:dyDescent="0.3">
      <c r="A883" s="127" t="str">
        <f>Simulações!F883</f>
        <v>Rua Eleodoro Franzen, 848</v>
      </c>
      <c r="B883" s="117" t="str">
        <f>Simulações!DL883</f>
        <v>Sim</v>
      </c>
      <c r="C883" s="128">
        <f>Simulações!M883</f>
        <v>100</v>
      </c>
      <c r="D883" s="117" t="str">
        <f>Simulações!I883</f>
        <v>C4</v>
      </c>
      <c r="E883" s="117" t="str">
        <f>Simulações!CJ883</f>
        <v>TECNOWATT</v>
      </c>
      <c r="F883" s="117" t="str">
        <f>Simulações!CK883</f>
        <v xml:space="preserve">SIGSAGPTLRRSSNDL_40W_50IBBRS
</v>
      </c>
      <c r="G883" s="117">
        <f>Simulações!CP883</f>
        <v>40</v>
      </c>
      <c r="H883" s="117" t="str">
        <f>Simulações!CV883</f>
        <v>Curto II</v>
      </c>
      <c r="I883" s="117" t="str">
        <f>IF(Simulações!CW883="","",Simulações!CW883)</f>
        <v/>
      </c>
      <c r="J883" s="117" t="str">
        <f>IF(Simulações!CZ883="","",Simulações!CZ883)</f>
        <v/>
      </c>
      <c r="K883" s="120">
        <f>Simulações!AN883</f>
        <v>2</v>
      </c>
      <c r="L883" s="120">
        <f>Simulações!AU883</f>
        <v>0</v>
      </c>
      <c r="M883" s="117" t="str">
        <f>IF(Simulações!DA883="","",Simulações!DA883)</f>
        <v/>
      </c>
      <c r="N883" s="117" t="str">
        <f>IF(Simulações!DB883="","",Simulações!DB883)</f>
        <v/>
      </c>
      <c r="O883" s="117">
        <v>1</v>
      </c>
    </row>
    <row r="884" spans="1:15" ht="15.75" hidden="1" customHeight="1" x14ac:dyDescent="0.3">
      <c r="A884" s="127" t="str">
        <f>Simulações!F884</f>
        <v>Rua Eleodoro Franzen, 624</v>
      </c>
      <c r="B884" s="117" t="str">
        <f>Simulações!DL884</f>
        <v>Sim</v>
      </c>
      <c r="C884" s="128">
        <f>Simulações!M884</f>
        <v>100</v>
      </c>
      <c r="D884" s="117" t="str">
        <f>Simulações!I884</f>
        <v>C4</v>
      </c>
      <c r="E884" s="117" t="str">
        <f>Simulações!CJ884</f>
        <v>LEDSTAR</v>
      </c>
      <c r="F884" s="117" t="str">
        <f>Simulações!CK884</f>
        <v xml:space="preserve"> SL VT 9.1 44W</v>
      </c>
      <c r="G884" s="117">
        <f>Simulações!CP884</f>
        <v>44</v>
      </c>
      <c r="H884" s="117" t="str">
        <f>Simulações!CV884</f>
        <v>Curto II</v>
      </c>
      <c r="I884" s="117" t="str">
        <f>IF(Simulações!CW884="","",Simulações!CW884)</f>
        <v/>
      </c>
      <c r="J884" s="117" t="str">
        <f>IF(Simulações!CZ884="","",Simulações!CZ884)</f>
        <v/>
      </c>
      <c r="K884" s="120">
        <f>Simulações!AN884</f>
        <v>2</v>
      </c>
      <c r="L884" s="120">
        <f>Simulações!AU884</f>
        <v>0</v>
      </c>
      <c r="M884" s="117" t="str">
        <f>IF(Simulações!DA884="","",Simulações!DA884)</f>
        <v/>
      </c>
      <c r="N884" s="117" t="str">
        <f>IF(Simulações!DB884="","",Simulações!DB884)</f>
        <v/>
      </c>
      <c r="O884" s="117">
        <v>1</v>
      </c>
    </row>
    <row r="885" spans="1:15" ht="15.75" hidden="1" customHeight="1" x14ac:dyDescent="0.3">
      <c r="A885" s="127" t="str">
        <f>Simulações!F885</f>
        <v>Rua Eleodoro Franzen, 624</v>
      </c>
      <c r="B885" s="117" t="str">
        <f>Simulações!DL885</f>
        <v>Sim</v>
      </c>
      <c r="C885" s="128">
        <f>Simulações!M885</f>
        <v>100</v>
      </c>
      <c r="D885" s="117" t="str">
        <f>Simulações!I885</f>
        <v>C4</v>
      </c>
      <c r="E885" s="117" t="str">
        <f>Simulações!CJ885</f>
        <v>SX LIGHTING</v>
      </c>
      <c r="F885" s="117" t="str">
        <f>Simulações!CK885</f>
        <v>SX-INEVO050HF</v>
      </c>
      <c r="G885" s="117">
        <f>Simulações!CP885</f>
        <v>50</v>
      </c>
      <c r="H885" s="117" t="str">
        <f>Simulações!CV885</f>
        <v>Curto II</v>
      </c>
      <c r="I885" s="117" t="str">
        <f>IF(Simulações!CW885="","",Simulações!CW885)</f>
        <v/>
      </c>
      <c r="J885" s="117" t="str">
        <f>IF(Simulações!CZ885="","",Simulações!CZ885)</f>
        <v/>
      </c>
      <c r="K885" s="120">
        <f>Simulações!AN885</f>
        <v>2</v>
      </c>
      <c r="L885" s="120">
        <f>Simulações!AU885</f>
        <v>0</v>
      </c>
      <c r="M885" s="117" t="str">
        <f>IF(Simulações!DA885="","",Simulações!DA885)</f>
        <v/>
      </c>
      <c r="N885" s="117" t="str">
        <f>IF(Simulações!DB885="","",Simulações!DB885)</f>
        <v/>
      </c>
      <c r="O885" s="117">
        <v>1</v>
      </c>
    </row>
    <row r="886" spans="1:15" ht="15.75" hidden="1" customHeight="1" x14ac:dyDescent="0.3">
      <c r="A886" s="127" t="str">
        <f>Simulações!F886</f>
        <v>Rua Eleodoro Franzen, 624</v>
      </c>
      <c r="B886" s="117" t="str">
        <f>Simulações!DL886</f>
        <v>Sim</v>
      </c>
      <c r="C886" s="128">
        <f>Simulações!M886</f>
        <v>100</v>
      </c>
      <c r="D886" s="117" t="str">
        <f>Simulações!I886</f>
        <v>C4</v>
      </c>
      <c r="E886" s="117" t="str">
        <f>Simulações!CJ886</f>
        <v>TECNOWATT</v>
      </c>
      <c r="F886" s="117" t="str">
        <f>Simulações!CK886</f>
        <v xml:space="preserve">SIGSAGPTLRRSSNDL_40W_50IBBRS
</v>
      </c>
      <c r="G886" s="117">
        <f>Simulações!CP886</f>
        <v>40</v>
      </c>
      <c r="H886" s="117" t="str">
        <f>Simulações!CV886</f>
        <v>Curto II</v>
      </c>
      <c r="I886" s="117" t="str">
        <f>IF(Simulações!CW886="","",Simulações!CW886)</f>
        <v/>
      </c>
      <c r="J886" s="117" t="str">
        <f>IF(Simulações!CZ886="","",Simulações!CZ886)</f>
        <v/>
      </c>
      <c r="K886" s="120">
        <f>Simulações!AN886</f>
        <v>2</v>
      </c>
      <c r="L886" s="120">
        <f>Simulações!AU886</f>
        <v>0</v>
      </c>
      <c r="M886" s="117" t="str">
        <f>IF(Simulações!DA886="","",Simulações!DA886)</f>
        <v/>
      </c>
      <c r="N886" s="117" t="str">
        <f>IF(Simulações!DB886="","",Simulações!DB886)</f>
        <v/>
      </c>
      <c r="O886" s="117">
        <v>1</v>
      </c>
    </row>
    <row r="887" spans="1:15" ht="15.75" hidden="1" customHeight="1" x14ac:dyDescent="0.3">
      <c r="A887" s="127" t="str">
        <f>Simulações!F887</f>
        <v>Rua Franca, 102</v>
      </c>
      <c r="B887" s="117" t="str">
        <f>Simulações!DL887</f>
        <v>Sim</v>
      </c>
      <c r="C887" s="128">
        <f>Simulações!M887</f>
        <v>50</v>
      </c>
      <c r="D887" s="117" t="str">
        <f>Simulações!I887</f>
        <v>C4</v>
      </c>
      <c r="E887" s="117" t="str">
        <f>Simulações!CJ887</f>
        <v>LEDSTAR</v>
      </c>
      <c r="F887" s="117" t="str">
        <f>Simulações!CK887</f>
        <v xml:space="preserve"> SL VT 9.1 44W</v>
      </c>
      <c r="G887" s="117">
        <f>Simulações!CP887</f>
        <v>44</v>
      </c>
      <c r="H887" s="117" t="str">
        <f>Simulações!CV887</f>
        <v>Curto II</v>
      </c>
      <c r="I887" s="117" t="str">
        <f>IF(Simulações!CW887="","",Simulações!CW887)</f>
        <v/>
      </c>
      <c r="J887" s="117" t="str">
        <f>IF(Simulações!CZ887="","",Simulações!CZ887)</f>
        <v/>
      </c>
      <c r="K887" s="120">
        <f>Simulações!AN887</f>
        <v>2</v>
      </c>
      <c r="L887" s="120">
        <f>Simulações!AU887</f>
        <v>0</v>
      </c>
      <c r="M887" s="117" t="str">
        <f>IF(Simulações!DA887="","",Simulações!DA887)</f>
        <v/>
      </c>
      <c r="N887" s="117" t="str">
        <f>IF(Simulações!DB887="","",Simulações!DB887)</f>
        <v/>
      </c>
      <c r="O887" s="117">
        <v>1</v>
      </c>
    </row>
    <row r="888" spans="1:15" ht="15.75" hidden="1" customHeight="1" x14ac:dyDescent="0.3">
      <c r="A888" s="127" t="str">
        <f>Simulações!F888</f>
        <v>Rua Franca, 102</v>
      </c>
      <c r="B888" s="117" t="str">
        <f>Simulações!DL888</f>
        <v>Sim</v>
      </c>
      <c r="C888" s="128">
        <f>Simulações!M888</f>
        <v>50</v>
      </c>
      <c r="D888" s="117" t="str">
        <f>Simulações!I888</f>
        <v>C4</v>
      </c>
      <c r="E888" s="117" t="str">
        <f>Simulações!CJ888</f>
        <v>SX LIGHTING</v>
      </c>
      <c r="F888" s="117" t="str">
        <f>Simulações!CK888</f>
        <v>SX-INEVO040HF</v>
      </c>
      <c r="G888" s="117">
        <f>Simulações!CP888</f>
        <v>39</v>
      </c>
      <c r="H888" s="117" t="str">
        <f>Simulações!CV888</f>
        <v>Curto II</v>
      </c>
      <c r="I888" s="117" t="str">
        <f>IF(Simulações!CW888="","",Simulações!CW888)</f>
        <v/>
      </c>
      <c r="J888" s="117" t="str">
        <f>IF(Simulações!CZ888="","",Simulações!CZ888)</f>
        <v/>
      </c>
      <c r="K888" s="120">
        <f>Simulações!AN888</f>
        <v>2</v>
      </c>
      <c r="L888" s="120">
        <f>Simulações!AU888</f>
        <v>0</v>
      </c>
      <c r="M888" s="117" t="str">
        <f>IF(Simulações!DA888="","",Simulações!DA888)</f>
        <v/>
      </c>
      <c r="N888" s="117" t="str">
        <f>IF(Simulações!DB888="","",Simulações!DB888)</f>
        <v/>
      </c>
      <c r="O888" s="117">
        <v>1</v>
      </c>
    </row>
    <row r="889" spans="1:15" ht="15.75" hidden="1" customHeight="1" x14ac:dyDescent="0.3">
      <c r="A889" s="127" t="str">
        <f>Simulações!F889</f>
        <v>Rua Franca, 102</v>
      </c>
      <c r="B889" s="117" t="str">
        <f>Simulações!DL889</f>
        <v>Sim</v>
      </c>
      <c r="C889" s="128">
        <f>Simulações!M889</f>
        <v>50</v>
      </c>
      <c r="D889" s="117" t="str">
        <f>Simulações!I889</f>
        <v>C4</v>
      </c>
      <c r="E889" s="117" t="str">
        <f>Simulações!CJ889</f>
        <v>TECNOWATT</v>
      </c>
      <c r="F889" s="117" t="str">
        <f>Simulações!CK889</f>
        <v xml:space="preserve">SIGSAGPTLRRSSNDL_40W_50IBBRS
</v>
      </c>
      <c r="G889" s="117">
        <f>Simulações!CP889</f>
        <v>40</v>
      </c>
      <c r="H889" s="117" t="str">
        <f>Simulações!CV889</f>
        <v>Curto II</v>
      </c>
      <c r="I889" s="117" t="str">
        <f>IF(Simulações!CW889="","",Simulações!CW889)</f>
        <v/>
      </c>
      <c r="J889" s="117" t="str">
        <f>IF(Simulações!CZ889="","",Simulações!CZ889)</f>
        <v/>
      </c>
      <c r="K889" s="120">
        <f>Simulações!AN889</f>
        <v>2</v>
      </c>
      <c r="L889" s="120">
        <f>Simulações!AU889</f>
        <v>0</v>
      </c>
      <c r="M889" s="117" t="str">
        <f>IF(Simulações!DA889="","",Simulações!DA889)</f>
        <v/>
      </c>
      <c r="N889" s="117" t="str">
        <f>IF(Simulações!DB889="","",Simulações!DB889)</f>
        <v/>
      </c>
      <c r="O889" s="117">
        <v>1</v>
      </c>
    </row>
    <row r="890" spans="1:15" ht="15.75" hidden="1" customHeight="1" x14ac:dyDescent="0.3">
      <c r="A890" s="127" t="str">
        <f>Simulações!F890</f>
        <v>Rua Bolivia, 356</v>
      </c>
      <c r="B890" s="117" t="str">
        <f>Simulações!DL890</f>
        <v>Sim</v>
      </c>
      <c r="C890" s="128">
        <f>Simulações!M890</f>
        <v>100</v>
      </c>
      <c r="D890" s="117" t="str">
        <f>Simulações!I890</f>
        <v>C4</v>
      </c>
      <c r="E890" s="117" t="str">
        <f>Simulações!CJ890</f>
        <v>LEDSTAR</v>
      </c>
      <c r="F890" s="117" t="str">
        <f>Simulações!CK890</f>
        <v xml:space="preserve"> SL VT 9.1 44W</v>
      </c>
      <c r="G890" s="117">
        <f>Simulações!CP890</f>
        <v>44</v>
      </c>
      <c r="H890" s="117" t="str">
        <f>Simulações!CV890</f>
        <v>Curto II</v>
      </c>
      <c r="I890" s="117" t="str">
        <f>IF(Simulações!CW890="","",Simulações!CW890)</f>
        <v/>
      </c>
      <c r="J890" s="117" t="str">
        <f>IF(Simulações!CZ890="","",Simulações!CZ890)</f>
        <v/>
      </c>
      <c r="K890" s="120">
        <f>Simulações!AN890</f>
        <v>2</v>
      </c>
      <c r="L890" s="120">
        <f>Simulações!AU890</f>
        <v>0</v>
      </c>
      <c r="M890" s="117" t="str">
        <f>IF(Simulações!DA890="","",Simulações!DA890)</f>
        <v/>
      </c>
      <c r="N890" s="117" t="str">
        <f>IF(Simulações!DB890="","",Simulações!DB890)</f>
        <v/>
      </c>
      <c r="O890" s="117">
        <v>1</v>
      </c>
    </row>
    <row r="891" spans="1:15" ht="15.75" hidden="1" customHeight="1" x14ac:dyDescent="0.3">
      <c r="A891" s="127" t="str">
        <f>Simulações!F891</f>
        <v>Rua Bolivia, 356</v>
      </c>
      <c r="B891" s="117" t="str">
        <f>Simulações!DL891</f>
        <v>Sim</v>
      </c>
      <c r="C891" s="128">
        <f>Simulações!M891</f>
        <v>100</v>
      </c>
      <c r="D891" s="117" t="str">
        <f>Simulações!I891</f>
        <v>C4</v>
      </c>
      <c r="E891" s="117" t="str">
        <f>Simulações!CJ891</f>
        <v>SX LIGHTING</v>
      </c>
      <c r="F891" s="117" t="str">
        <f>Simulações!CK891</f>
        <v>SX-INEVO050HF</v>
      </c>
      <c r="G891" s="117">
        <f>Simulações!CP891</f>
        <v>50</v>
      </c>
      <c r="H891" s="117" t="str">
        <f>Simulações!CV891</f>
        <v>Curto II</v>
      </c>
      <c r="I891" s="117" t="str">
        <f>IF(Simulações!CW891="","",Simulações!CW891)</f>
        <v/>
      </c>
      <c r="J891" s="117" t="str">
        <f>IF(Simulações!CZ891="","",Simulações!CZ891)</f>
        <v/>
      </c>
      <c r="K891" s="120">
        <f>Simulações!AN891</f>
        <v>2</v>
      </c>
      <c r="L891" s="120">
        <f>Simulações!AU891</f>
        <v>0</v>
      </c>
      <c r="M891" s="117" t="str">
        <f>IF(Simulações!DA891="","",Simulações!DA891)</f>
        <v/>
      </c>
      <c r="N891" s="117" t="str">
        <f>IF(Simulações!DB891="","",Simulações!DB891)</f>
        <v/>
      </c>
      <c r="O891" s="117">
        <v>1</v>
      </c>
    </row>
    <row r="892" spans="1:15" ht="15.75" hidden="1" customHeight="1" x14ac:dyDescent="0.3">
      <c r="A892" s="127" t="str">
        <f>Simulações!F892</f>
        <v>Rua Bolivia, 356</v>
      </c>
      <c r="B892" s="117" t="str">
        <f>Simulações!DL892</f>
        <v>Sim</v>
      </c>
      <c r="C892" s="128">
        <f>Simulações!M892</f>
        <v>100</v>
      </c>
      <c r="D892" s="117" t="str">
        <f>Simulações!I892</f>
        <v>C4</v>
      </c>
      <c r="E892" s="117" t="str">
        <f>Simulações!CJ892</f>
        <v>TECNOWATT</v>
      </c>
      <c r="F892" s="117" t="str">
        <f>Simulações!CK892</f>
        <v xml:space="preserve">SIGSAGPTLRRSSNDL_40W_50IBBRS
</v>
      </c>
      <c r="G892" s="117">
        <f>Simulações!CP892</f>
        <v>40</v>
      </c>
      <c r="H892" s="117" t="str">
        <f>Simulações!CV892</f>
        <v>Curto II</v>
      </c>
      <c r="I892" s="117" t="str">
        <f>IF(Simulações!CW892="","",Simulações!CW892)</f>
        <v/>
      </c>
      <c r="J892" s="117" t="str">
        <f>IF(Simulações!CZ892="","",Simulações!CZ892)</f>
        <v/>
      </c>
      <c r="K892" s="120">
        <f>Simulações!AN892</f>
        <v>2</v>
      </c>
      <c r="L892" s="120">
        <f>Simulações!AU892</f>
        <v>0</v>
      </c>
      <c r="M892" s="117" t="str">
        <f>IF(Simulações!DA892="","",Simulações!DA892)</f>
        <v/>
      </c>
      <c r="N892" s="117" t="str">
        <f>IF(Simulações!DB892="","",Simulações!DB892)</f>
        <v/>
      </c>
      <c r="O892" s="117">
        <v>1</v>
      </c>
    </row>
    <row r="893" spans="1:15" ht="15.75" hidden="1" customHeight="1" x14ac:dyDescent="0.3">
      <c r="A893" s="127" t="str">
        <f>Simulações!F893</f>
        <v>Rua Pernambuco, 1657</v>
      </c>
      <c r="B893" s="117" t="str">
        <f>Simulações!DL893</f>
        <v>Sim</v>
      </c>
      <c r="C893" s="128">
        <f>Simulações!M893</f>
        <v>150</v>
      </c>
      <c r="D893" s="117" t="str">
        <f>Simulações!I893</f>
        <v>C5</v>
      </c>
      <c r="E893" s="117" t="str">
        <f>Simulações!CJ893</f>
        <v>LEDSTAR</v>
      </c>
      <c r="F893" s="117" t="str">
        <f>Simulações!CK893</f>
        <v xml:space="preserve"> SL VT 9.1 35W</v>
      </c>
      <c r="G893" s="117">
        <f>Simulações!CP893</f>
        <v>35</v>
      </c>
      <c r="H893" s="117" t="str">
        <f>Simulações!CV893</f>
        <v>Curto II</v>
      </c>
      <c r="I893" s="117" t="str">
        <f>IF(Simulações!CW893="","",Simulações!CW893)</f>
        <v/>
      </c>
      <c r="J893" s="117" t="str">
        <f>IF(Simulações!CZ893="","",Simulações!CZ893)</f>
        <v/>
      </c>
      <c r="K893" s="120">
        <f>Simulações!AN893</f>
        <v>2</v>
      </c>
      <c r="L893" s="120">
        <f>Simulações!AU893</f>
        <v>0</v>
      </c>
      <c r="M893" s="117" t="str">
        <f>IF(Simulações!DA893="","",Simulações!DA893)</f>
        <v/>
      </c>
      <c r="N893" s="117" t="str">
        <f>IF(Simulações!DB893="","",Simulações!DB893)</f>
        <v/>
      </c>
      <c r="O893" s="117">
        <v>1</v>
      </c>
    </row>
    <row r="894" spans="1:15" ht="15.75" hidden="1" customHeight="1" x14ac:dyDescent="0.3">
      <c r="A894" s="127" t="str">
        <f>Simulações!F894</f>
        <v>Rua Pernambuco, 1657</v>
      </c>
      <c r="B894" s="117" t="str">
        <f>Simulações!DL894</f>
        <v>Sim</v>
      </c>
      <c r="C894" s="128">
        <f>Simulações!M894</f>
        <v>150</v>
      </c>
      <c r="D894" s="117" t="str">
        <f>Simulações!I894</f>
        <v>C5</v>
      </c>
      <c r="E894" s="117" t="str">
        <f>Simulações!CJ894</f>
        <v>SX LIGHTING</v>
      </c>
      <c r="F894" s="117" t="str">
        <f>Simulações!CK894</f>
        <v>SX-INEVO030HF</v>
      </c>
      <c r="G894" s="117">
        <f>Simulações!CP894</f>
        <v>31</v>
      </c>
      <c r="H894" s="117" t="str">
        <f>Simulações!CV894</f>
        <v>Curto II</v>
      </c>
      <c r="I894" s="117" t="str">
        <f>IF(Simulações!CW894="","",Simulações!CW894)</f>
        <v/>
      </c>
      <c r="J894" s="117" t="str">
        <f>IF(Simulações!CZ894="","",Simulações!CZ894)</f>
        <v/>
      </c>
      <c r="K894" s="120">
        <f>Simulações!AN894</f>
        <v>2</v>
      </c>
      <c r="L894" s="120">
        <f>Simulações!AU894</f>
        <v>0</v>
      </c>
      <c r="M894" s="117" t="str">
        <f>IF(Simulações!DA894="","",Simulações!DA894)</f>
        <v/>
      </c>
      <c r="N894" s="117" t="str">
        <f>IF(Simulações!DB894="","",Simulações!DB894)</f>
        <v/>
      </c>
      <c r="O894" s="117">
        <v>1</v>
      </c>
    </row>
    <row r="895" spans="1:15" ht="15.75" hidden="1" customHeight="1" x14ac:dyDescent="0.3">
      <c r="A895" s="127" t="str">
        <f>Simulações!F895</f>
        <v>Rua Pernambuco, 1657</v>
      </c>
      <c r="B895" s="117" t="str">
        <f>Simulações!DL895</f>
        <v>Sim</v>
      </c>
      <c r="C895" s="128">
        <f>Simulações!M895</f>
        <v>150</v>
      </c>
      <c r="D895" s="117" t="str">
        <f>Simulações!I895</f>
        <v>C5</v>
      </c>
      <c r="E895" s="117" t="str">
        <f>Simulações!CJ895</f>
        <v>TECNOWATT</v>
      </c>
      <c r="F895" s="117" t="str">
        <f>Simulações!CK895</f>
        <v xml:space="preserve">SIGSAGPTLRRSSNDL_30W_38IBBRS
</v>
      </c>
      <c r="G895" s="117">
        <f>Simulações!CP895</f>
        <v>30</v>
      </c>
      <c r="H895" s="117" t="str">
        <f>Simulações!CV895</f>
        <v>Curto II</v>
      </c>
      <c r="I895" s="117" t="str">
        <f>IF(Simulações!CW895="","",Simulações!CW895)</f>
        <v/>
      </c>
      <c r="J895" s="117" t="str">
        <f>IF(Simulações!CZ895="","",Simulações!CZ895)</f>
        <v/>
      </c>
      <c r="K895" s="120">
        <f>Simulações!AN895</f>
        <v>2</v>
      </c>
      <c r="L895" s="120">
        <f>Simulações!AU895</f>
        <v>0</v>
      </c>
      <c r="M895" s="117" t="str">
        <f>IF(Simulações!DA895="","",Simulações!DA895)</f>
        <v/>
      </c>
      <c r="N895" s="117" t="str">
        <f>IF(Simulações!DB895="","",Simulações!DB895)</f>
        <v/>
      </c>
      <c r="O895" s="117">
        <v>1</v>
      </c>
    </row>
    <row r="896" spans="1:15" ht="15.75" hidden="1" customHeight="1" x14ac:dyDescent="0.3">
      <c r="A896" s="127" t="str">
        <f>Simulações!F896</f>
        <v>Rua Xavantes, 263</v>
      </c>
      <c r="B896" s="117" t="str">
        <f>Simulações!DL896</f>
        <v>Sim</v>
      </c>
      <c r="C896" s="128">
        <f>Simulações!M896</f>
        <v>50</v>
      </c>
      <c r="D896" s="117" t="str">
        <f>Simulações!I896</f>
        <v>C4</v>
      </c>
      <c r="E896" s="117" t="str">
        <f>Simulações!CJ896</f>
        <v>LEDSTAR</v>
      </c>
      <c r="F896" s="117" t="str">
        <f>Simulações!CK896</f>
        <v xml:space="preserve"> SL VT 9.1 44W</v>
      </c>
      <c r="G896" s="117">
        <f>Simulações!CP896</f>
        <v>44</v>
      </c>
      <c r="H896" s="117" t="str">
        <f>Simulações!CV896</f>
        <v>Curto II</v>
      </c>
      <c r="I896" s="117" t="str">
        <f>IF(Simulações!CW896="","",Simulações!CW896)</f>
        <v/>
      </c>
      <c r="J896" s="117" t="str">
        <f>IF(Simulações!CZ896="","",Simulações!CZ896)</f>
        <v/>
      </c>
      <c r="K896" s="120">
        <f>Simulações!AN896</f>
        <v>2</v>
      </c>
      <c r="L896" s="120">
        <f>Simulações!AU896</f>
        <v>0</v>
      </c>
      <c r="M896" s="117" t="str">
        <f>IF(Simulações!DA896="","",Simulações!DA896)</f>
        <v/>
      </c>
      <c r="N896" s="117" t="str">
        <f>IF(Simulações!DB896="","",Simulações!DB896)</f>
        <v/>
      </c>
      <c r="O896" s="117">
        <v>1</v>
      </c>
    </row>
    <row r="897" spans="1:15" ht="15.75" hidden="1" customHeight="1" x14ac:dyDescent="0.3">
      <c r="A897" s="127" t="str">
        <f>Simulações!F897</f>
        <v>Rua Xavantes, 263</v>
      </c>
      <c r="B897" s="117" t="str">
        <f>Simulações!DL897</f>
        <v>Sim</v>
      </c>
      <c r="C897" s="128">
        <f>Simulações!M897</f>
        <v>50</v>
      </c>
      <c r="D897" s="117" t="str">
        <f>Simulações!I897</f>
        <v>C4</v>
      </c>
      <c r="E897" s="117" t="str">
        <f>Simulações!CJ897</f>
        <v>SX LIGHTING</v>
      </c>
      <c r="F897" s="117" t="str">
        <f>Simulações!CK897</f>
        <v>SX-INEVO040HF</v>
      </c>
      <c r="G897" s="117">
        <f>Simulações!CP897</f>
        <v>39</v>
      </c>
      <c r="H897" s="117" t="str">
        <f>Simulações!CV897</f>
        <v>Curto II</v>
      </c>
      <c r="I897" s="117" t="str">
        <f>IF(Simulações!CW897="","",Simulações!CW897)</f>
        <v/>
      </c>
      <c r="J897" s="117" t="str">
        <f>IF(Simulações!CZ897="","",Simulações!CZ897)</f>
        <v/>
      </c>
      <c r="K897" s="120">
        <f>Simulações!AN897</f>
        <v>2</v>
      </c>
      <c r="L897" s="120">
        <f>Simulações!AU897</f>
        <v>0</v>
      </c>
      <c r="M897" s="117" t="str">
        <f>IF(Simulações!DA897="","",Simulações!DA897)</f>
        <v/>
      </c>
      <c r="N897" s="117" t="str">
        <f>IF(Simulações!DB897="","",Simulações!DB897)</f>
        <v/>
      </c>
      <c r="O897" s="117">
        <v>1</v>
      </c>
    </row>
    <row r="898" spans="1:15" ht="15.75" hidden="1" customHeight="1" x14ac:dyDescent="0.3">
      <c r="A898" s="127" t="str">
        <f>Simulações!F898</f>
        <v>Rua Xavantes, 263</v>
      </c>
      <c r="B898" s="117" t="str">
        <f>Simulações!DL898</f>
        <v>Sim</v>
      </c>
      <c r="C898" s="128">
        <f>Simulações!M898</f>
        <v>50</v>
      </c>
      <c r="D898" s="117" t="str">
        <f>Simulações!I898</f>
        <v>C4</v>
      </c>
      <c r="E898" s="117" t="str">
        <f>Simulações!CJ898</f>
        <v>TECNOWATT</v>
      </c>
      <c r="F898" s="117" t="str">
        <f>Simulações!CK898</f>
        <v xml:space="preserve">SIGSAGPTLRRSSNDL_40W_50IBBRS
</v>
      </c>
      <c r="G898" s="117">
        <f>Simulações!CP898</f>
        <v>40</v>
      </c>
      <c r="H898" s="117" t="str">
        <f>Simulações!CV898</f>
        <v>Curto II</v>
      </c>
      <c r="I898" s="117" t="str">
        <f>IF(Simulações!CW898="","",Simulações!CW898)</f>
        <v/>
      </c>
      <c r="J898" s="117" t="str">
        <f>IF(Simulações!CZ898="","",Simulações!CZ898)</f>
        <v/>
      </c>
      <c r="K898" s="120">
        <f>Simulações!AN898</f>
        <v>2</v>
      </c>
      <c r="L898" s="120">
        <f>Simulações!AU898</f>
        <v>0</v>
      </c>
      <c r="M898" s="117" t="str">
        <f>IF(Simulações!DA898="","",Simulações!DA898)</f>
        <v/>
      </c>
      <c r="N898" s="117" t="str">
        <f>IF(Simulações!DB898="","",Simulações!DB898)</f>
        <v/>
      </c>
      <c r="O898" s="117">
        <v>1</v>
      </c>
    </row>
    <row r="899" spans="1:15" ht="15.75" hidden="1" customHeight="1" x14ac:dyDescent="0.3">
      <c r="A899" s="127" t="str">
        <f>Simulações!F899</f>
        <v>Rua Santa Catarina, 939</v>
      </c>
      <c r="B899" s="117" t="str">
        <f>Simulações!DL899</f>
        <v>Sim</v>
      </c>
      <c r="C899" s="128">
        <f>Simulações!M899</f>
        <v>100</v>
      </c>
      <c r="D899" s="117" t="str">
        <f>Simulações!I899</f>
        <v>C4</v>
      </c>
      <c r="E899" s="117" t="str">
        <f>Simulações!CJ899</f>
        <v>LEDSTAR</v>
      </c>
      <c r="F899" s="117" t="str">
        <f>Simulações!CK899</f>
        <v xml:space="preserve"> SL VT 9.1 65W</v>
      </c>
      <c r="G899" s="117">
        <f>Simulações!CP899</f>
        <v>65</v>
      </c>
      <c r="H899" s="117" t="str">
        <f>Simulações!CV899</f>
        <v>Curto I</v>
      </c>
      <c r="I899" s="117" t="str">
        <f>IF(Simulações!CW899="","",Simulações!CW899)</f>
        <v/>
      </c>
      <c r="J899" s="117" t="str">
        <f>IF(Simulações!CZ899="","",Simulações!CZ899)</f>
        <v/>
      </c>
      <c r="K899" s="120">
        <f>Simulações!AN899</f>
        <v>2</v>
      </c>
      <c r="L899" s="120">
        <f>Simulações!AU899</f>
        <v>0</v>
      </c>
      <c r="M899" s="117" t="str">
        <f>IF(Simulações!DA899="","",Simulações!DA899)</f>
        <v/>
      </c>
      <c r="N899" s="117" t="str">
        <f>IF(Simulações!DB899="","",Simulações!DB899)</f>
        <v/>
      </c>
      <c r="O899" s="117">
        <v>1</v>
      </c>
    </row>
    <row r="900" spans="1:15" ht="15.75" hidden="1" customHeight="1" x14ac:dyDescent="0.3">
      <c r="A900" s="127" t="str">
        <f>Simulações!F900</f>
        <v>Rua Santa Catarina, 939</v>
      </c>
      <c r="B900" s="117" t="str">
        <f>Simulações!DL900</f>
        <v>Sim</v>
      </c>
      <c r="C900" s="128">
        <f>Simulações!M900</f>
        <v>100</v>
      </c>
      <c r="D900" s="117" t="str">
        <f>Simulações!I900</f>
        <v>C4</v>
      </c>
      <c r="E900" s="117" t="str">
        <f>Simulações!CJ900</f>
        <v>SX LIGHTING</v>
      </c>
      <c r="F900" s="117" t="str">
        <f>Simulações!CK900</f>
        <v>SX-INEVO050HF</v>
      </c>
      <c r="G900" s="117">
        <f>Simulações!CP900</f>
        <v>50</v>
      </c>
      <c r="H900" s="117" t="str">
        <f>Simulações!CV900</f>
        <v>Curto I</v>
      </c>
      <c r="I900" s="117" t="str">
        <f>IF(Simulações!CW900="","",Simulações!CW900)</f>
        <v>Longo I</v>
      </c>
      <c r="J900" s="117" t="str">
        <f>IF(Simulações!CZ900="","",Simulações!CZ900)</f>
        <v/>
      </c>
      <c r="K900" s="120">
        <f>Simulações!AN900</f>
        <v>2</v>
      </c>
      <c r="L900" s="120">
        <f>Simulações!AU900</f>
        <v>0</v>
      </c>
      <c r="M900" s="117" t="str">
        <f>IF(Simulações!DA900="","",Simulações!DA900)</f>
        <v/>
      </c>
      <c r="N900" s="117" t="str">
        <f>IF(Simulações!DB900="","",Simulações!DB900)</f>
        <v/>
      </c>
      <c r="O900" s="117">
        <v>1</v>
      </c>
    </row>
    <row r="901" spans="1:15" ht="15.75" hidden="1" customHeight="1" x14ac:dyDescent="0.3">
      <c r="A901" s="127" t="str">
        <f>Simulações!F901</f>
        <v>Rua Santa Catarina, 939</v>
      </c>
      <c r="B901" s="117" t="str">
        <f>Simulações!DL901</f>
        <v>Sim</v>
      </c>
      <c r="C901" s="128">
        <f>Simulações!M901</f>
        <v>100</v>
      </c>
      <c r="D901" s="117" t="str">
        <f>Simulações!I901</f>
        <v>C4</v>
      </c>
      <c r="E901" s="117" t="str">
        <f>Simulações!CJ901</f>
        <v>TECNOWATT</v>
      </c>
      <c r="F901" s="117" t="str">
        <f>Simulações!CK901</f>
        <v xml:space="preserve">SIGSAGPTLRRSSNDL_60W_73IBBRS
</v>
      </c>
      <c r="G901" s="117">
        <f>Simulações!CP901</f>
        <v>60</v>
      </c>
      <c r="H901" s="117" t="str">
        <f>Simulações!CV901</f>
        <v>Curto I</v>
      </c>
      <c r="I901" s="117" t="str">
        <f>IF(Simulações!CW901="","",Simulações!CW901)</f>
        <v>Longo I</v>
      </c>
      <c r="J901" s="117" t="str">
        <f>IF(Simulações!CZ901="","",Simulações!CZ901)</f>
        <v/>
      </c>
      <c r="K901" s="120">
        <f>Simulações!AN901</f>
        <v>2</v>
      </c>
      <c r="L901" s="120">
        <f>Simulações!AU901</f>
        <v>0</v>
      </c>
      <c r="M901" s="117" t="str">
        <f>IF(Simulações!DA901="","",Simulações!DA901)</f>
        <v/>
      </c>
      <c r="N901" s="117" t="str">
        <f>IF(Simulações!DB901="","",Simulações!DB901)</f>
        <v/>
      </c>
      <c r="O901" s="117">
        <v>1</v>
      </c>
    </row>
    <row r="902" spans="1:15" ht="15.75" hidden="1" customHeight="1" x14ac:dyDescent="0.3">
      <c r="A902" s="127" t="str">
        <f>Simulações!F902</f>
        <v>Rua Quarenta, 150</v>
      </c>
      <c r="B902" s="117" t="str">
        <f>Simulações!DL902</f>
        <v>Sim</v>
      </c>
      <c r="C902" s="128">
        <f>Simulações!M902</f>
        <v>150</v>
      </c>
      <c r="D902" s="117" t="str">
        <f>Simulações!I902</f>
        <v>C5</v>
      </c>
      <c r="E902" s="117" t="str">
        <f>Simulações!CJ902</f>
        <v>LEDSTAR</v>
      </c>
      <c r="F902" s="117" t="str">
        <f>Simulações!CK902</f>
        <v xml:space="preserve"> SL VT 9.1 28W</v>
      </c>
      <c r="G902" s="117">
        <f>Simulações!CP902</f>
        <v>28</v>
      </c>
      <c r="H902" s="117" t="str">
        <f>Simulações!CV902</f>
        <v>Curto II</v>
      </c>
      <c r="I902" s="117" t="str">
        <f>IF(Simulações!CW902="","",Simulações!CW902)</f>
        <v/>
      </c>
      <c r="J902" s="117" t="str">
        <f>IF(Simulações!CZ902="","",Simulações!CZ902)</f>
        <v/>
      </c>
      <c r="K902" s="120">
        <f>Simulações!AN902</f>
        <v>2</v>
      </c>
      <c r="L902" s="120">
        <f>Simulações!AU902</f>
        <v>0</v>
      </c>
      <c r="M902" s="117" t="str">
        <f>IF(Simulações!DA902="","",Simulações!DA902)</f>
        <v/>
      </c>
      <c r="N902" s="117" t="str">
        <f>IF(Simulações!DB902="","",Simulações!DB902)</f>
        <v/>
      </c>
      <c r="O902" s="117">
        <v>1</v>
      </c>
    </row>
    <row r="903" spans="1:15" ht="15.75" hidden="1" customHeight="1" x14ac:dyDescent="0.3">
      <c r="A903" s="127" t="str">
        <f>Simulações!F903</f>
        <v>Rua Quarenta, 150</v>
      </c>
      <c r="B903" s="117" t="str">
        <f>Simulações!DL903</f>
        <v>Sim</v>
      </c>
      <c r="C903" s="128">
        <f>Simulações!M903</f>
        <v>150</v>
      </c>
      <c r="D903" s="117" t="str">
        <f>Simulações!I903</f>
        <v>C5</v>
      </c>
      <c r="E903" s="117" t="str">
        <f>Simulações!CJ903</f>
        <v>SX LIGHTING</v>
      </c>
      <c r="F903" s="117" t="str">
        <f>Simulações!CK903</f>
        <v>SX-INEVO030HF</v>
      </c>
      <c r="G903" s="117">
        <f>Simulações!CP903</f>
        <v>31</v>
      </c>
      <c r="H903" s="117" t="str">
        <f>Simulações!CV903</f>
        <v>Curto II</v>
      </c>
      <c r="I903" s="117" t="str">
        <f>IF(Simulações!CW903="","",Simulações!CW903)</f>
        <v/>
      </c>
      <c r="J903" s="117" t="str">
        <f>IF(Simulações!CZ903="","",Simulações!CZ903)</f>
        <v/>
      </c>
      <c r="K903" s="120">
        <f>Simulações!AN903</f>
        <v>2</v>
      </c>
      <c r="L903" s="120">
        <f>Simulações!AU903</f>
        <v>0</v>
      </c>
      <c r="M903" s="117" t="str">
        <f>IF(Simulações!DA903="","",Simulações!DA903)</f>
        <v/>
      </c>
      <c r="N903" s="117" t="str">
        <f>IF(Simulações!DB903="","",Simulações!DB903)</f>
        <v/>
      </c>
      <c r="O903" s="117">
        <v>1</v>
      </c>
    </row>
    <row r="904" spans="1:15" ht="15.75" hidden="1" customHeight="1" x14ac:dyDescent="0.3">
      <c r="A904" s="127" t="str">
        <f>Simulações!F904</f>
        <v>Rua Quarenta, 150</v>
      </c>
      <c r="B904" s="117" t="str">
        <f>Simulações!DL904</f>
        <v>Sim</v>
      </c>
      <c r="C904" s="128">
        <f>Simulações!M904</f>
        <v>150</v>
      </c>
      <c r="D904" s="117" t="str">
        <f>Simulações!I904</f>
        <v>C5</v>
      </c>
      <c r="E904" s="117" t="str">
        <f>Simulações!CJ904</f>
        <v>TECNOWATT</v>
      </c>
      <c r="F904" s="117" t="str">
        <f>Simulações!CK904</f>
        <v xml:space="preserve">SIGSAGPTLRRSSNDL_30W_38IBBRS
</v>
      </c>
      <c r="G904" s="117">
        <f>Simulações!CP904</f>
        <v>30</v>
      </c>
      <c r="H904" s="117" t="str">
        <f>Simulações!CV904</f>
        <v>Curto II</v>
      </c>
      <c r="I904" s="117" t="str">
        <f>IF(Simulações!CW904="","",Simulações!CW904)</f>
        <v/>
      </c>
      <c r="J904" s="117" t="str">
        <f>IF(Simulações!CZ904="","",Simulações!CZ904)</f>
        <v/>
      </c>
      <c r="K904" s="120">
        <f>Simulações!AN904</f>
        <v>2</v>
      </c>
      <c r="L904" s="120">
        <f>Simulações!AU904</f>
        <v>0</v>
      </c>
      <c r="M904" s="117" t="str">
        <f>IF(Simulações!DA904="","",Simulações!DA904)</f>
        <v/>
      </c>
      <c r="N904" s="117" t="str">
        <f>IF(Simulações!DB904="","",Simulações!DB904)</f>
        <v/>
      </c>
      <c r="O904" s="117">
        <v>1</v>
      </c>
    </row>
    <row r="905" spans="1:15" ht="15.75" hidden="1" customHeight="1" x14ac:dyDescent="0.3">
      <c r="A905" s="127" t="str">
        <f>Simulações!F905</f>
        <v>Rua Parque Janio, 682</v>
      </c>
      <c r="B905" s="117" t="str">
        <f>Simulações!DL905</f>
        <v>Sim</v>
      </c>
      <c r="C905" s="128">
        <f>Simulações!M905</f>
        <v>100</v>
      </c>
      <c r="D905" s="117" t="str">
        <f>Simulações!I905</f>
        <v>C4</v>
      </c>
      <c r="E905" s="117" t="str">
        <f>Simulações!CJ905</f>
        <v>LEDSTAR</v>
      </c>
      <c r="F905" s="117" t="str">
        <f>Simulações!CK905</f>
        <v xml:space="preserve"> SL VT 9.1 44W</v>
      </c>
      <c r="G905" s="117">
        <f>Simulações!CP905</f>
        <v>44</v>
      </c>
      <c r="H905" s="117" t="str">
        <f>Simulações!CV905</f>
        <v>Curto I</v>
      </c>
      <c r="I905" s="117" t="str">
        <f>IF(Simulações!CW905="","",Simulações!CW905)</f>
        <v/>
      </c>
      <c r="J905" s="117" t="str">
        <f>IF(Simulações!CZ905="","",Simulações!CZ905)</f>
        <v/>
      </c>
      <c r="K905" s="120">
        <f>Simulações!AN905</f>
        <v>2</v>
      </c>
      <c r="L905" s="120">
        <f>Simulações!AU905</f>
        <v>0</v>
      </c>
      <c r="M905" s="117" t="str">
        <f>IF(Simulações!DA905="","",Simulações!DA905)</f>
        <v/>
      </c>
      <c r="N905" s="117" t="str">
        <f>IF(Simulações!DB905="","",Simulações!DB905)</f>
        <v/>
      </c>
      <c r="O905" s="117">
        <v>1</v>
      </c>
    </row>
    <row r="906" spans="1:15" ht="15.75" hidden="1" customHeight="1" x14ac:dyDescent="0.3">
      <c r="A906" s="127" t="str">
        <f>Simulações!F906</f>
        <v>Rua Parque Janio, 682</v>
      </c>
      <c r="B906" s="117" t="str">
        <f>Simulações!DL906</f>
        <v>Sim</v>
      </c>
      <c r="C906" s="128">
        <f>Simulações!M906</f>
        <v>100</v>
      </c>
      <c r="D906" s="117" t="str">
        <f>Simulações!I906</f>
        <v>C4</v>
      </c>
      <c r="E906" s="117" t="str">
        <f>Simulações!CJ906</f>
        <v>SX LIGHTING</v>
      </c>
      <c r="F906" s="117" t="str">
        <f>Simulações!CK906</f>
        <v>SX-INEVO050HF</v>
      </c>
      <c r="G906" s="117">
        <f>Simulações!CP906</f>
        <v>50</v>
      </c>
      <c r="H906" s="117" t="str">
        <f>Simulações!CV906</f>
        <v>Curto I</v>
      </c>
      <c r="I906" s="117" t="str">
        <f>IF(Simulações!CW906="","",Simulações!CW906)</f>
        <v/>
      </c>
      <c r="J906" s="117" t="str">
        <f>IF(Simulações!CZ906="","",Simulações!CZ906)</f>
        <v/>
      </c>
      <c r="K906" s="120">
        <f>Simulações!AN906</f>
        <v>2</v>
      </c>
      <c r="L906" s="120">
        <f>Simulações!AU906</f>
        <v>0</v>
      </c>
      <c r="M906" s="117" t="str">
        <f>IF(Simulações!DA906="","",Simulações!DA906)</f>
        <v/>
      </c>
      <c r="N906" s="117" t="str">
        <f>IF(Simulações!DB906="","",Simulações!DB906)</f>
        <v/>
      </c>
      <c r="O906" s="117">
        <v>1</v>
      </c>
    </row>
    <row r="907" spans="1:15" ht="15.75" hidden="1" customHeight="1" x14ac:dyDescent="0.3">
      <c r="A907" s="127" t="str">
        <f>Simulações!F907</f>
        <v>Rua Parque Janio, 682</v>
      </c>
      <c r="B907" s="117" t="str">
        <f>Simulações!DL907</f>
        <v>Sim</v>
      </c>
      <c r="C907" s="128">
        <f>Simulações!M907</f>
        <v>100</v>
      </c>
      <c r="D907" s="117" t="str">
        <f>Simulações!I907</f>
        <v>C4</v>
      </c>
      <c r="E907" s="117" t="str">
        <f>Simulações!CJ907</f>
        <v>TECNOWATT</v>
      </c>
      <c r="F907" s="117" t="str">
        <f>Simulações!CK907</f>
        <v xml:space="preserve">SIGSAGPTLRRSSNDL_40W_50IBBRS
</v>
      </c>
      <c r="G907" s="117">
        <f>Simulações!CP907</f>
        <v>40</v>
      </c>
      <c r="H907" s="117" t="str">
        <f>Simulações!CV907</f>
        <v>Curto I</v>
      </c>
      <c r="I907" s="117" t="str">
        <f>IF(Simulações!CW907="","",Simulações!CW907)</f>
        <v>Curto II</v>
      </c>
      <c r="J907" s="117" t="str">
        <f>IF(Simulações!CZ907="","",Simulações!CZ907)</f>
        <v/>
      </c>
      <c r="K907" s="120">
        <f>Simulações!AN907</f>
        <v>2</v>
      </c>
      <c r="L907" s="120">
        <f>Simulações!AU907</f>
        <v>0</v>
      </c>
      <c r="M907" s="117" t="str">
        <f>IF(Simulações!DA907="","",Simulações!DA907)</f>
        <v/>
      </c>
      <c r="N907" s="117" t="str">
        <f>IF(Simulações!DB907="","",Simulações!DB907)</f>
        <v/>
      </c>
      <c r="O907" s="117">
        <v>1</v>
      </c>
    </row>
    <row r="908" spans="1:15" ht="15.75" hidden="1" customHeight="1" x14ac:dyDescent="0.3">
      <c r="A908" s="127" t="str">
        <f>Simulações!F908</f>
        <v>Rua Parque Janio, 730</v>
      </c>
      <c r="B908" s="117" t="str">
        <f>Simulações!DL908</f>
        <v>Sim</v>
      </c>
      <c r="C908" s="128">
        <f>Simulações!M908</f>
        <v>150</v>
      </c>
      <c r="D908" s="117" t="str">
        <f>Simulações!I908</f>
        <v>C5</v>
      </c>
      <c r="E908" s="117" t="str">
        <f>Simulações!CJ908</f>
        <v>LEDSTAR</v>
      </c>
      <c r="F908" s="117" t="str">
        <f>Simulações!CK908</f>
        <v xml:space="preserve"> SL VT 9.1 35W</v>
      </c>
      <c r="G908" s="117">
        <f>Simulações!CP908</f>
        <v>35</v>
      </c>
      <c r="H908" s="117" t="str">
        <f>Simulações!CV908</f>
        <v>Médio II</v>
      </c>
      <c r="I908" s="117" t="str">
        <f>IF(Simulações!CW908="","",Simulações!CW908)</f>
        <v/>
      </c>
      <c r="J908" s="117" t="str">
        <f>IF(Simulações!CZ908="","",Simulações!CZ908)</f>
        <v/>
      </c>
      <c r="K908" s="120">
        <f>Simulações!AN908</f>
        <v>2</v>
      </c>
      <c r="L908" s="120">
        <f>Simulações!AU908</f>
        <v>0</v>
      </c>
      <c r="M908" s="117" t="str">
        <f>IF(Simulações!DA908="","",Simulações!DA908)</f>
        <v/>
      </c>
      <c r="N908" s="117" t="str">
        <f>IF(Simulações!DB908="","",Simulações!DB908)</f>
        <v/>
      </c>
      <c r="O908" s="117">
        <v>1</v>
      </c>
    </row>
    <row r="909" spans="1:15" ht="15.75" hidden="1" customHeight="1" x14ac:dyDescent="0.3">
      <c r="A909" s="127" t="str">
        <f>Simulações!F909</f>
        <v>Rua Parque Janio, 730</v>
      </c>
      <c r="B909" s="117" t="str">
        <f>Simulações!DL909</f>
        <v>Sim</v>
      </c>
      <c r="C909" s="128">
        <f>Simulações!M909</f>
        <v>150</v>
      </c>
      <c r="D909" s="117" t="str">
        <f>Simulações!I909</f>
        <v>C5</v>
      </c>
      <c r="E909" s="117" t="str">
        <f>Simulações!CJ909</f>
        <v>SX LIGHTING</v>
      </c>
      <c r="F909" s="117" t="str">
        <f>Simulações!CK909</f>
        <v>SX-INEVO030HF</v>
      </c>
      <c r="G909" s="117">
        <f>Simulações!CP909</f>
        <v>31</v>
      </c>
      <c r="H909" s="117" t="str">
        <f>Simulações!CV909</f>
        <v>Médio II</v>
      </c>
      <c r="I909" s="117" t="str">
        <f>IF(Simulações!CW909="","",Simulações!CW909)</f>
        <v/>
      </c>
      <c r="J909" s="117" t="str">
        <f>IF(Simulações!CZ909="","",Simulações!CZ909)</f>
        <v/>
      </c>
      <c r="K909" s="120">
        <f>Simulações!AN909</f>
        <v>2</v>
      </c>
      <c r="L909" s="120">
        <f>Simulações!AU909</f>
        <v>0</v>
      </c>
      <c r="M909" s="117" t="str">
        <f>IF(Simulações!DA909="","",Simulações!DA909)</f>
        <v/>
      </c>
      <c r="N909" s="117" t="str">
        <f>IF(Simulações!DB909="","",Simulações!DB909)</f>
        <v/>
      </c>
      <c r="O909" s="117">
        <v>1</v>
      </c>
    </row>
    <row r="910" spans="1:15" ht="15.75" hidden="1" customHeight="1" x14ac:dyDescent="0.3">
      <c r="A910" s="127" t="str">
        <f>Simulações!F910</f>
        <v>Rua Parque Janio, 730</v>
      </c>
      <c r="B910" s="117" t="str">
        <f>Simulações!DL910</f>
        <v>Sim</v>
      </c>
      <c r="C910" s="128">
        <f>Simulações!M910</f>
        <v>150</v>
      </c>
      <c r="D910" s="117" t="str">
        <f>Simulações!I910</f>
        <v>C5</v>
      </c>
      <c r="E910" s="117" t="str">
        <f>Simulações!CJ910</f>
        <v>TECNOWATT</v>
      </c>
      <c r="F910" s="117" t="str">
        <f>Simulações!CK910</f>
        <v xml:space="preserve">SIGSAGPTLRRSSNDL_30W_38IBBRS
</v>
      </c>
      <c r="G910" s="117">
        <f>Simulações!CP910</f>
        <v>30</v>
      </c>
      <c r="H910" s="117" t="str">
        <f>Simulações!CV910</f>
        <v>Médio II</v>
      </c>
      <c r="I910" s="117" t="str">
        <f>IF(Simulações!CW910="","",Simulações!CW910)</f>
        <v/>
      </c>
      <c r="J910" s="117" t="str">
        <f>IF(Simulações!CZ910="","",Simulações!CZ910)</f>
        <v/>
      </c>
      <c r="K910" s="120">
        <f>Simulações!AN910</f>
        <v>2</v>
      </c>
      <c r="L910" s="120">
        <f>Simulações!AU910</f>
        <v>0</v>
      </c>
      <c r="M910" s="117" t="str">
        <f>IF(Simulações!DA910="","",Simulações!DA910)</f>
        <v/>
      </c>
      <c r="N910" s="117" t="str">
        <f>IF(Simulações!DB910="","",Simulações!DB910)</f>
        <v/>
      </c>
      <c r="O910" s="117">
        <v>1</v>
      </c>
    </row>
    <row r="911" spans="1:15" ht="15.75" hidden="1" customHeight="1" x14ac:dyDescent="0.3">
      <c r="A911" s="127" t="str">
        <f>Simulações!F911</f>
        <v>Rua Octavio Rodolfo dos Santos, 1988</v>
      </c>
      <c r="B911" s="117" t="str">
        <f>Simulações!DL911</f>
        <v>Sim</v>
      </c>
      <c r="C911" s="128">
        <f>Simulações!M911</f>
        <v>100</v>
      </c>
      <c r="D911" s="117" t="str">
        <f>Simulações!I911</f>
        <v>C5</v>
      </c>
      <c r="E911" s="117" t="str">
        <f>Simulações!CJ911</f>
        <v>LEDSTAR</v>
      </c>
      <c r="F911" s="117" t="str">
        <f>Simulações!CK911</f>
        <v xml:space="preserve"> SL VT 9.1 35W</v>
      </c>
      <c r="G911" s="117">
        <f>Simulações!CP911</f>
        <v>35</v>
      </c>
      <c r="H911" s="117" t="str">
        <f>Simulações!CV911</f>
        <v>Curto II</v>
      </c>
      <c r="I911" s="117" t="str">
        <f>IF(Simulações!CW911="","",Simulações!CW911)</f>
        <v/>
      </c>
      <c r="J911" s="117" t="str">
        <f>IF(Simulações!CZ911="","",Simulações!CZ911)</f>
        <v/>
      </c>
      <c r="K911" s="120">
        <f>Simulações!AN911</f>
        <v>2</v>
      </c>
      <c r="L911" s="120">
        <f>Simulações!AU911</f>
        <v>0</v>
      </c>
      <c r="M911" s="117" t="str">
        <f>IF(Simulações!DA911="","",Simulações!DA911)</f>
        <v/>
      </c>
      <c r="N911" s="117" t="str">
        <f>IF(Simulações!DB911="","",Simulações!DB911)</f>
        <v/>
      </c>
      <c r="O911" s="117">
        <v>1</v>
      </c>
    </row>
    <row r="912" spans="1:15" ht="15.75" hidden="1" customHeight="1" x14ac:dyDescent="0.3">
      <c r="A912" s="127" t="str">
        <f>Simulações!F912</f>
        <v>Rua Octavio Rodolfo dos Santos, 1988</v>
      </c>
      <c r="B912" s="117" t="str">
        <f>Simulações!DL912</f>
        <v>Sim</v>
      </c>
      <c r="C912" s="128">
        <f>Simulações!M912</f>
        <v>100</v>
      </c>
      <c r="D912" s="117" t="str">
        <f>Simulações!I912</f>
        <v>C5</v>
      </c>
      <c r="E912" s="117" t="str">
        <f>Simulações!CJ912</f>
        <v>SX LIGHTING</v>
      </c>
      <c r="F912" s="117" t="str">
        <f>Simulações!CK912</f>
        <v>SX-INEVO040HF</v>
      </c>
      <c r="G912" s="117">
        <f>Simulações!CP912</f>
        <v>39</v>
      </c>
      <c r="H912" s="117" t="str">
        <f>Simulações!CV912</f>
        <v>Curto II</v>
      </c>
      <c r="I912" s="117" t="str">
        <f>IF(Simulações!CW912="","",Simulações!CW912)</f>
        <v/>
      </c>
      <c r="J912" s="117" t="str">
        <f>IF(Simulações!CZ912="","",Simulações!CZ912)</f>
        <v/>
      </c>
      <c r="K912" s="120">
        <f>Simulações!AN912</f>
        <v>2</v>
      </c>
      <c r="L912" s="120">
        <f>Simulações!AU912</f>
        <v>0</v>
      </c>
      <c r="M912" s="117" t="str">
        <f>IF(Simulações!DA912="","",Simulações!DA912)</f>
        <v/>
      </c>
      <c r="N912" s="117" t="str">
        <f>IF(Simulações!DB912="","",Simulações!DB912)</f>
        <v/>
      </c>
      <c r="O912" s="117">
        <v>1</v>
      </c>
    </row>
    <row r="913" spans="1:15" ht="15.75" hidden="1" customHeight="1" x14ac:dyDescent="0.3">
      <c r="A913" s="127" t="str">
        <f>Simulações!F913</f>
        <v>Rua Octavio Rodolfo dos Santos, 1988</v>
      </c>
      <c r="B913" s="117" t="str">
        <f>Simulações!DL913</f>
        <v>Sim</v>
      </c>
      <c r="C913" s="128">
        <f>Simulações!M913</f>
        <v>100</v>
      </c>
      <c r="D913" s="117" t="str">
        <f>Simulações!I913</f>
        <v>C5</v>
      </c>
      <c r="E913" s="117" t="str">
        <f>Simulações!CJ913</f>
        <v>TECNOWATT</v>
      </c>
      <c r="F913" s="117" t="str">
        <f>Simulações!CK913</f>
        <v xml:space="preserve">SIGSAGPTLRRSSNDL_40W_50IBBRS
</v>
      </c>
      <c r="G913" s="117">
        <f>Simulações!CP913</f>
        <v>40</v>
      </c>
      <c r="H913" s="117" t="str">
        <f>Simulações!CV913</f>
        <v>Curto II</v>
      </c>
      <c r="I913" s="117" t="str">
        <f>IF(Simulações!CW913="","",Simulações!CW913)</f>
        <v>Médio II</v>
      </c>
      <c r="J913" s="117" t="str">
        <f>IF(Simulações!CZ913="","",Simulações!CZ913)</f>
        <v/>
      </c>
      <c r="K913" s="120">
        <f>Simulações!AN913</f>
        <v>2</v>
      </c>
      <c r="L913" s="120">
        <f>Simulações!AU913</f>
        <v>0</v>
      </c>
      <c r="M913" s="117" t="str">
        <f>IF(Simulações!DA913="","",Simulações!DA913)</f>
        <v/>
      </c>
      <c r="N913" s="117" t="str">
        <f>IF(Simulações!DB913="","",Simulações!DB913)</f>
        <v/>
      </c>
      <c r="O913" s="117">
        <v>1</v>
      </c>
    </row>
    <row r="914" spans="1:15" ht="15.75" hidden="1" customHeight="1" x14ac:dyDescent="0.3">
      <c r="A914" s="127" t="str">
        <f>Simulações!F914</f>
        <v>Rua Onze, 57</v>
      </c>
      <c r="B914" s="117" t="str">
        <f>Simulações!DL914</f>
        <v>Sim</v>
      </c>
      <c r="C914" s="128">
        <f>Simulações!M914</f>
        <v>100</v>
      </c>
      <c r="D914" s="117" t="str">
        <f>Simulações!I914</f>
        <v>C4</v>
      </c>
      <c r="E914" s="117" t="str">
        <f>Simulações!CJ914</f>
        <v>LEDSTAR</v>
      </c>
      <c r="F914" s="117" t="str">
        <f>Simulações!CK914</f>
        <v xml:space="preserve"> SL VT 9.1 35W</v>
      </c>
      <c r="G914" s="117">
        <f>Simulações!CP914</f>
        <v>35</v>
      </c>
      <c r="H914" s="117" t="str">
        <f>Simulações!CV914</f>
        <v>Curto II</v>
      </c>
      <c r="I914" s="117" t="str">
        <f>IF(Simulações!CW914="","",Simulações!CW914)</f>
        <v/>
      </c>
      <c r="J914" s="117" t="str">
        <f>IF(Simulações!CZ914="","",Simulações!CZ914)</f>
        <v/>
      </c>
      <c r="K914" s="120">
        <f>Simulações!AN914</f>
        <v>2</v>
      </c>
      <c r="L914" s="120">
        <f>Simulações!AU914</f>
        <v>0</v>
      </c>
      <c r="M914" s="117" t="str">
        <f>IF(Simulações!DA914="","",Simulações!DA914)</f>
        <v/>
      </c>
      <c r="N914" s="117" t="str">
        <f>IF(Simulações!DB914="","",Simulações!DB914)</f>
        <v/>
      </c>
      <c r="O914" s="117">
        <v>1</v>
      </c>
    </row>
    <row r="915" spans="1:15" ht="15.75" hidden="1" customHeight="1" x14ac:dyDescent="0.3">
      <c r="A915" s="127" t="str">
        <f>Simulações!F915</f>
        <v>Rua Onze, 57</v>
      </c>
      <c r="B915" s="117" t="str">
        <f>Simulações!DL915</f>
        <v>Sim</v>
      </c>
      <c r="C915" s="128">
        <f>Simulações!M915</f>
        <v>100</v>
      </c>
      <c r="D915" s="117" t="str">
        <f>Simulações!I915</f>
        <v>C4</v>
      </c>
      <c r="E915" s="117" t="str">
        <f>Simulações!CJ915</f>
        <v>SX LIGHTING</v>
      </c>
      <c r="F915" s="117" t="str">
        <f>Simulações!CK915</f>
        <v>SX-INEVO030HF</v>
      </c>
      <c r="G915" s="117">
        <f>Simulações!CP915</f>
        <v>31</v>
      </c>
      <c r="H915" s="117" t="str">
        <f>Simulações!CV915</f>
        <v>Curto II</v>
      </c>
      <c r="I915" s="117" t="str">
        <f>IF(Simulações!CW915="","",Simulações!CW915)</f>
        <v/>
      </c>
      <c r="J915" s="117" t="str">
        <f>IF(Simulações!CZ915="","",Simulações!CZ915)</f>
        <v/>
      </c>
      <c r="K915" s="120">
        <f>Simulações!AN915</f>
        <v>2</v>
      </c>
      <c r="L915" s="120">
        <f>Simulações!AU915</f>
        <v>0</v>
      </c>
      <c r="M915" s="117" t="str">
        <f>IF(Simulações!DA915="","",Simulações!DA915)</f>
        <v/>
      </c>
      <c r="N915" s="117" t="str">
        <f>IF(Simulações!DB915="","",Simulações!DB915)</f>
        <v/>
      </c>
      <c r="O915" s="117">
        <v>1</v>
      </c>
    </row>
    <row r="916" spans="1:15" ht="15.75" hidden="1" customHeight="1" x14ac:dyDescent="0.3">
      <c r="A916" s="127" t="str">
        <f>Simulações!F916</f>
        <v>Rua Onze, 57</v>
      </c>
      <c r="B916" s="117" t="str">
        <f>Simulações!DL916</f>
        <v>Sim</v>
      </c>
      <c r="C916" s="128">
        <f>Simulações!M916</f>
        <v>100</v>
      </c>
      <c r="D916" s="117" t="str">
        <f>Simulações!I916</f>
        <v>C4</v>
      </c>
      <c r="E916" s="117" t="str">
        <f>Simulações!CJ916</f>
        <v>TECNOWATT</v>
      </c>
      <c r="F916" s="117" t="str">
        <f>Simulações!CK916</f>
        <v xml:space="preserve">SIGSAGPTLRRSSNDL_30W_38IBBRS
</v>
      </c>
      <c r="G916" s="117">
        <f>Simulações!CP916</f>
        <v>30</v>
      </c>
      <c r="H916" s="117" t="str">
        <f>Simulações!CV916</f>
        <v>Curto II</v>
      </c>
      <c r="I916" s="117" t="str">
        <f>IF(Simulações!CW916="","",Simulações!CW916)</f>
        <v/>
      </c>
      <c r="J916" s="117" t="str">
        <f>IF(Simulações!CZ916="","",Simulações!CZ916)</f>
        <v/>
      </c>
      <c r="K916" s="120">
        <f>Simulações!AN916</f>
        <v>2</v>
      </c>
      <c r="L916" s="120">
        <f>Simulações!AU916</f>
        <v>0</v>
      </c>
      <c r="M916" s="117" t="str">
        <f>IF(Simulações!DA916="","",Simulações!DA916)</f>
        <v/>
      </c>
      <c r="N916" s="117" t="str">
        <f>IF(Simulações!DB916="","",Simulações!DB916)</f>
        <v/>
      </c>
      <c r="O916" s="117">
        <v>1</v>
      </c>
    </row>
    <row r="917" spans="1:15" ht="15.75" hidden="1" customHeight="1" x14ac:dyDescent="0.3">
      <c r="A917" s="127" t="str">
        <f>Simulações!F917</f>
        <v>Rua Bruno Oscar Koetz, 1102</v>
      </c>
      <c r="B917" s="117" t="str">
        <f>Simulações!DL917</f>
        <v>Sim</v>
      </c>
      <c r="C917" s="128">
        <f>Simulações!M917</f>
        <v>100</v>
      </c>
      <c r="D917" s="117" t="str">
        <f>Simulações!I917</f>
        <v>C5</v>
      </c>
      <c r="E917" s="117" t="str">
        <f>Simulações!CJ917</f>
        <v>LEDSTAR</v>
      </c>
      <c r="F917" s="117" t="str">
        <f>Simulações!CK917</f>
        <v xml:space="preserve"> SL VT 9.1 35W</v>
      </c>
      <c r="G917" s="117">
        <f>Simulações!CP917</f>
        <v>35</v>
      </c>
      <c r="H917" s="117" t="str">
        <f>Simulações!CV917</f>
        <v>Médio I</v>
      </c>
      <c r="I917" s="117" t="str">
        <f>IF(Simulações!CW917="","",Simulações!CW917)</f>
        <v/>
      </c>
      <c r="J917" s="117" t="str">
        <f>IF(Simulações!CZ917="","",Simulações!CZ917)</f>
        <v/>
      </c>
      <c r="K917" s="120">
        <f>Simulações!AN917</f>
        <v>2</v>
      </c>
      <c r="L917" s="120">
        <f>Simulações!AU917</f>
        <v>0</v>
      </c>
      <c r="M917" s="117" t="str">
        <f>IF(Simulações!DA917="","",Simulações!DA917)</f>
        <v/>
      </c>
      <c r="N917" s="117" t="str">
        <f>IF(Simulações!DB917="","",Simulações!DB917)</f>
        <v/>
      </c>
      <c r="O917" s="117">
        <v>1</v>
      </c>
    </row>
    <row r="918" spans="1:15" ht="15.75" hidden="1" customHeight="1" x14ac:dyDescent="0.3">
      <c r="A918" s="127" t="str">
        <f>Simulações!F918</f>
        <v>Rua Bruno Oscar Koetz, 1102</v>
      </c>
      <c r="B918" s="117" t="str">
        <f>Simulações!DL918</f>
        <v>Sim</v>
      </c>
      <c r="C918" s="128">
        <f>Simulações!M918</f>
        <v>100</v>
      </c>
      <c r="D918" s="117" t="str">
        <f>Simulações!I918</f>
        <v>C5</v>
      </c>
      <c r="E918" s="117" t="str">
        <f>Simulações!CJ918</f>
        <v>SX LIGHTING</v>
      </c>
      <c r="F918" s="117" t="str">
        <f>Simulações!CK918</f>
        <v>SX-INEVO030HF</v>
      </c>
      <c r="G918" s="117">
        <f>Simulações!CP918</f>
        <v>31</v>
      </c>
      <c r="H918" s="117" t="str">
        <f>Simulações!CV918</f>
        <v>Médio I</v>
      </c>
      <c r="I918" s="117" t="str">
        <f>IF(Simulações!CW918="","",Simulações!CW918)</f>
        <v/>
      </c>
      <c r="J918" s="117" t="str">
        <f>IF(Simulações!CZ918="","",Simulações!CZ918)</f>
        <v/>
      </c>
      <c r="K918" s="120">
        <f>Simulações!AN918</f>
        <v>2</v>
      </c>
      <c r="L918" s="120">
        <f>Simulações!AU918</f>
        <v>0</v>
      </c>
      <c r="M918" s="117" t="str">
        <f>IF(Simulações!DA918="","",Simulações!DA918)</f>
        <v/>
      </c>
      <c r="N918" s="117" t="str">
        <f>IF(Simulações!DB918="","",Simulações!DB918)</f>
        <v/>
      </c>
      <c r="O918" s="117">
        <v>1</v>
      </c>
    </row>
    <row r="919" spans="1:15" ht="15.75" hidden="1" customHeight="1" x14ac:dyDescent="0.3">
      <c r="A919" s="127" t="str">
        <f>Simulações!F919</f>
        <v>Rua Bruno Oscar Koetz, 1102</v>
      </c>
      <c r="B919" s="117" t="str">
        <f>Simulações!DL919</f>
        <v>Sim</v>
      </c>
      <c r="C919" s="128">
        <f>Simulações!M919</f>
        <v>100</v>
      </c>
      <c r="D919" s="117" t="str">
        <f>Simulações!I919</f>
        <v>C5</v>
      </c>
      <c r="E919" s="117" t="str">
        <f>Simulações!CJ919</f>
        <v>TECNOWATT</v>
      </c>
      <c r="F919" s="117" t="str">
        <f>Simulações!CK919</f>
        <v xml:space="preserve">SIGSAGPTLRRSSNDL_30W_38IBBRS
</v>
      </c>
      <c r="G919" s="117">
        <f>Simulações!CP919</f>
        <v>30</v>
      </c>
      <c r="H919" s="117" t="str">
        <f>Simulações!CV919</f>
        <v>Médio I</v>
      </c>
      <c r="I919" s="117" t="str">
        <f>IF(Simulações!CW919="","",Simulações!CW919)</f>
        <v/>
      </c>
      <c r="J919" s="117" t="str">
        <f>IF(Simulações!CZ919="","",Simulações!CZ919)</f>
        <v/>
      </c>
      <c r="K919" s="120">
        <f>Simulações!AN919</f>
        <v>2</v>
      </c>
      <c r="L919" s="120">
        <f>Simulações!AU919</f>
        <v>0</v>
      </c>
      <c r="M919" s="117" t="str">
        <f>IF(Simulações!DA919="","",Simulações!DA919)</f>
        <v/>
      </c>
      <c r="N919" s="117" t="str">
        <f>IF(Simulações!DB919="","",Simulações!DB919)</f>
        <v/>
      </c>
      <c r="O919" s="117">
        <v>1</v>
      </c>
    </row>
    <row r="920" spans="1:15" ht="15.75" hidden="1" customHeight="1" x14ac:dyDescent="0.3">
      <c r="A920" s="127" t="str">
        <f>Simulações!F920</f>
        <v>Rua Uruguai, 15</v>
      </c>
      <c r="B920" s="117" t="str">
        <f>Simulações!DL920</f>
        <v>Sim</v>
      </c>
      <c r="C920" s="128">
        <f>Simulações!M920</f>
        <v>100</v>
      </c>
      <c r="D920" s="117" t="str">
        <f>Simulações!I920</f>
        <v>C5</v>
      </c>
      <c r="E920" s="117" t="str">
        <f>Simulações!CJ920</f>
        <v>LEDSTAR</v>
      </c>
      <c r="F920" s="117" t="str">
        <f>Simulações!CK920</f>
        <v xml:space="preserve"> SL VT 9.1 35W</v>
      </c>
      <c r="G920" s="117">
        <f>Simulações!CP920</f>
        <v>35</v>
      </c>
      <c r="H920" s="117" t="str">
        <f>Simulações!CV920</f>
        <v>Curto II</v>
      </c>
      <c r="I920" s="117" t="str">
        <f>IF(Simulações!CW920="","",Simulações!CW920)</f>
        <v/>
      </c>
      <c r="J920" s="117" t="str">
        <f>IF(Simulações!CZ920="","",Simulações!CZ920)</f>
        <v/>
      </c>
      <c r="K920" s="120">
        <f>Simulações!AN920</f>
        <v>2</v>
      </c>
      <c r="L920" s="120">
        <f>Simulações!AU920</f>
        <v>0</v>
      </c>
      <c r="M920" s="117" t="str">
        <f>IF(Simulações!DA920="","",Simulações!DA920)</f>
        <v/>
      </c>
      <c r="N920" s="117" t="str">
        <f>IF(Simulações!DB920="","",Simulações!DB920)</f>
        <v/>
      </c>
      <c r="O920" s="117">
        <v>1</v>
      </c>
    </row>
    <row r="921" spans="1:15" ht="15.75" hidden="1" customHeight="1" x14ac:dyDescent="0.3">
      <c r="A921" s="127" t="str">
        <f>Simulações!F921</f>
        <v>Rua Uruguai, 15</v>
      </c>
      <c r="B921" s="117" t="str">
        <f>Simulações!DL921</f>
        <v>Sim</v>
      </c>
      <c r="C921" s="128">
        <f>Simulações!M921</f>
        <v>100</v>
      </c>
      <c r="D921" s="117" t="str">
        <f>Simulações!I921</f>
        <v>C5</v>
      </c>
      <c r="E921" s="117" t="str">
        <f>Simulações!CJ921</f>
        <v>SX LIGHTING</v>
      </c>
      <c r="F921" s="117" t="str">
        <f>Simulações!CK921</f>
        <v>SX-INEVO030HF</v>
      </c>
      <c r="G921" s="117">
        <f>Simulações!CP921</f>
        <v>31</v>
      </c>
      <c r="H921" s="117" t="str">
        <f>Simulações!CV921</f>
        <v>Curto II</v>
      </c>
      <c r="I921" s="117" t="str">
        <f>IF(Simulações!CW921="","",Simulações!CW921)</f>
        <v/>
      </c>
      <c r="J921" s="117" t="str">
        <f>IF(Simulações!CZ921="","",Simulações!CZ921)</f>
        <v/>
      </c>
      <c r="K921" s="120">
        <f>Simulações!AN921</f>
        <v>2</v>
      </c>
      <c r="L921" s="120">
        <f>Simulações!AU921</f>
        <v>0</v>
      </c>
      <c r="M921" s="117" t="str">
        <f>IF(Simulações!DA921="","",Simulações!DA921)</f>
        <v/>
      </c>
      <c r="N921" s="117" t="str">
        <f>IF(Simulações!DB921="","",Simulações!DB921)</f>
        <v/>
      </c>
      <c r="O921" s="117">
        <v>1</v>
      </c>
    </row>
    <row r="922" spans="1:15" ht="15.75" hidden="1" customHeight="1" x14ac:dyDescent="0.3">
      <c r="A922" s="127" t="str">
        <f>Simulações!F922</f>
        <v>Rua Uruguai, 15</v>
      </c>
      <c r="B922" s="117" t="str">
        <f>Simulações!DL922</f>
        <v>Sim</v>
      </c>
      <c r="C922" s="128">
        <f>Simulações!M922</f>
        <v>100</v>
      </c>
      <c r="D922" s="117" t="str">
        <f>Simulações!I922</f>
        <v>C5</v>
      </c>
      <c r="E922" s="117" t="str">
        <f>Simulações!CJ922</f>
        <v>TECNOWATT</v>
      </c>
      <c r="F922" s="117" t="str">
        <f>Simulações!CK922</f>
        <v xml:space="preserve">SIGSAGPTLRRSSNDL_30W_38IBBRS
</v>
      </c>
      <c r="G922" s="117">
        <f>Simulações!CP922</f>
        <v>30</v>
      </c>
      <c r="H922" s="117" t="str">
        <f>Simulações!CV922</f>
        <v>Curto II</v>
      </c>
      <c r="I922" s="117" t="str">
        <f>IF(Simulações!CW922="","",Simulações!CW922)</f>
        <v/>
      </c>
      <c r="J922" s="117" t="str">
        <f>IF(Simulações!CZ922="","",Simulações!CZ922)</f>
        <v/>
      </c>
      <c r="K922" s="120">
        <f>Simulações!AN922</f>
        <v>2</v>
      </c>
      <c r="L922" s="120">
        <f>Simulações!AU922</f>
        <v>0</v>
      </c>
      <c r="M922" s="117" t="str">
        <f>IF(Simulações!DA922="","",Simulações!DA922)</f>
        <v/>
      </c>
      <c r="N922" s="117" t="str">
        <f>IF(Simulações!DB922="","",Simulações!DB922)</f>
        <v/>
      </c>
      <c r="O922" s="117">
        <v>1</v>
      </c>
    </row>
    <row r="923" spans="1:15" ht="15.75" hidden="1" customHeight="1" x14ac:dyDescent="0.3">
      <c r="A923" s="127" t="str">
        <f>Simulações!F923</f>
        <v>Avenida A-Treze, 826</v>
      </c>
      <c r="B923" s="117" t="str">
        <f>Simulações!DL923</f>
        <v>Sim</v>
      </c>
      <c r="C923" s="128">
        <f>Simulações!M923</f>
        <v>250</v>
      </c>
      <c r="D923" s="117" t="str">
        <f>Simulações!I923</f>
        <v>C4</v>
      </c>
      <c r="E923" s="117" t="str">
        <f>Simulações!CJ923</f>
        <v>LEDSTAR</v>
      </c>
      <c r="F923" s="117" t="str">
        <f>Simulações!CK923</f>
        <v xml:space="preserve"> SL VT 9.1 44W</v>
      </c>
      <c r="G923" s="117">
        <f>Simulações!CP923</f>
        <v>44</v>
      </c>
      <c r="H923" s="117" t="str">
        <f>Simulações!CV923</f>
        <v>Curto II</v>
      </c>
      <c r="I923" s="117" t="str">
        <f>IF(Simulações!CW923="","",Simulações!CW923)</f>
        <v/>
      </c>
      <c r="J923" s="117" t="str">
        <f>IF(Simulações!CZ923="","",Simulações!CZ923)</f>
        <v/>
      </c>
      <c r="K923" s="120">
        <f>Simulações!AN923</f>
        <v>3</v>
      </c>
      <c r="L923" s="120">
        <f>Simulações!AU923</f>
        <v>0</v>
      </c>
      <c r="M923" s="117" t="str">
        <f>IF(Simulações!DA923="","",Simulações!DA923)</f>
        <v/>
      </c>
      <c r="N923" s="117" t="str">
        <f>IF(Simulações!DB923="","",Simulações!DB923)</f>
        <v/>
      </c>
      <c r="O923" s="117">
        <v>1</v>
      </c>
    </row>
    <row r="924" spans="1:15" ht="15.75" hidden="1" customHeight="1" x14ac:dyDescent="0.3">
      <c r="A924" s="127" t="str">
        <f>Simulações!F924</f>
        <v>Avenida A-Treze, 826</v>
      </c>
      <c r="B924" s="117" t="str">
        <f>Simulações!DL924</f>
        <v>Sim</v>
      </c>
      <c r="C924" s="128">
        <f>Simulações!M924</f>
        <v>250</v>
      </c>
      <c r="D924" s="117" t="str">
        <f>Simulações!I924</f>
        <v>C4</v>
      </c>
      <c r="E924" s="117" t="str">
        <f>Simulações!CJ924</f>
        <v>SX LIGHTING</v>
      </c>
      <c r="F924" s="117" t="str">
        <f>Simulações!CK924</f>
        <v>SX-INEVO040HF</v>
      </c>
      <c r="G924" s="117">
        <f>Simulações!CP924</f>
        <v>39</v>
      </c>
      <c r="H924" s="117" t="str">
        <f>Simulações!CV924</f>
        <v>Curto II</v>
      </c>
      <c r="I924" s="117" t="str">
        <f>IF(Simulações!CW924="","",Simulações!CW924)</f>
        <v/>
      </c>
      <c r="J924" s="117" t="str">
        <f>IF(Simulações!CZ924="","",Simulações!CZ924)</f>
        <v/>
      </c>
      <c r="K924" s="120">
        <f>Simulações!AN924</f>
        <v>3</v>
      </c>
      <c r="L924" s="120">
        <f>Simulações!AU924</f>
        <v>0</v>
      </c>
      <c r="M924" s="117" t="str">
        <f>IF(Simulações!DA924="","",Simulações!DA924)</f>
        <v/>
      </c>
      <c r="N924" s="117" t="str">
        <f>IF(Simulações!DB924="","",Simulações!DB924)</f>
        <v/>
      </c>
      <c r="O924" s="117">
        <v>1</v>
      </c>
    </row>
    <row r="925" spans="1:15" ht="15.75" hidden="1" customHeight="1" x14ac:dyDescent="0.3">
      <c r="A925" s="127" t="str">
        <f>Simulações!F925</f>
        <v>Avenida A-Treze, 826</v>
      </c>
      <c r="B925" s="117" t="str">
        <f>Simulações!DL925</f>
        <v>Sim</v>
      </c>
      <c r="C925" s="128">
        <f>Simulações!M925</f>
        <v>250</v>
      </c>
      <c r="D925" s="117" t="str">
        <f>Simulações!I925</f>
        <v>C4</v>
      </c>
      <c r="E925" s="117" t="str">
        <f>Simulações!CJ925</f>
        <v>TECNOWATT</v>
      </c>
      <c r="F925" s="117" t="str">
        <f>Simulações!CK925</f>
        <v xml:space="preserve">SIGSAGPTLRRSSNDL_50W_61IBBRS
</v>
      </c>
      <c r="G925" s="117">
        <f>Simulações!CP925</f>
        <v>50</v>
      </c>
      <c r="H925" s="117" t="str">
        <f>Simulações!CV925</f>
        <v>Curto II</v>
      </c>
      <c r="I925" s="117" t="str">
        <f>IF(Simulações!CW925="","",Simulações!CW925)</f>
        <v/>
      </c>
      <c r="J925" s="117" t="str">
        <f>IF(Simulações!CZ925="","",Simulações!CZ925)</f>
        <v/>
      </c>
      <c r="K925" s="120">
        <f>Simulações!AN925</f>
        <v>3</v>
      </c>
      <c r="L925" s="120">
        <f>Simulações!AU925</f>
        <v>0</v>
      </c>
      <c r="M925" s="117" t="str">
        <f>IF(Simulações!DA925="","",Simulações!DA925)</f>
        <v/>
      </c>
      <c r="N925" s="117" t="str">
        <f>IF(Simulações!DB925="","",Simulações!DB925)</f>
        <v/>
      </c>
      <c r="O925" s="117">
        <v>1</v>
      </c>
    </row>
    <row r="926" spans="1:15" ht="15.75" hidden="1" customHeight="1" x14ac:dyDescent="0.3">
      <c r="A926" s="127" t="str">
        <f>Simulações!F926</f>
        <v>Estrada -Osorio, 7790</v>
      </c>
      <c r="B926" s="117" t="str">
        <f>Simulações!DL926</f>
        <v>Sim</v>
      </c>
      <c r="C926" s="128">
        <f>Simulações!M926</f>
        <v>70</v>
      </c>
      <c r="D926" s="117" t="str">
        <f>Simulações!I926</f>
        <v>C5</v>
      </c>
      <c r="E926" s="117" t="str">
        <f>Simulações!CJ926</f>
        <v>LEDSTAR</v>
      </c>
      <c r="F926" s="117" t="str">
        <f>Simulações!CK926</f>
        <v xml:space="preserve"> SL VT 9.1 35W</v>
      </c>
      <c r="G926" s="117">
        <f>Simulações!CP926</f>
        <v>35</v>
      </c>
      <c r="H926" s="117" t="str">
        <f>Simulações!CV926</f>
        <v>Curto I</v>
      </c>
      <c r="I926" s="117" t="str">
        <f>IF(Simulações!CW926="","",Simulações!CW926)</f>
        <v>Curto II</v>
      </c>
      <c r="J926" s="117" t="str">
        <f>IF(Simulações!CZ926="","",Simulações!CZ926)</f>
        <v/>
      </c>
      <c r="K926" s="120">
        <f>Simulações!AN926</f>
        <v>2</v>
      </c>
      <c r="L926" s="120">
        <f>Simulações!AU926</f>
        <v>0</v>
      </c>
      <c r="M926" s="117" t="str">
        <f>IF(Simulações!DA926="","",Simulações!DA926)</f>
        <v/>
      </c>
      <c r="N926" s="117" t="str">
        <f>IF(Simulações!DB926="","",Simulações!DB926)</f>
        <v/>
      </c>
      <c r="O926" s="117">
        <v>1</v>
      </c>
    </row>
    <row r="927" spans="1:15" ht="15.75" hidden="1" customHeight="1" x14ac:dyDescent="0.3">
      <c r="A927" s="127" t="str">
        <f>Simulações!F927</f>
        <v>Estrada -Osorio, 7790</v>
      </c>
      <c r="B927" s="117" t="str">
        <f>Simulações!DL927</f>
        <v>Sim</v>
      </c>
      <c r="C927" s="128">
        <f>Simulações!M927</f>
        <v>70</v>
      </c>
      <c r="D927" s="117" t="str">
        <f>Simulações!I927</f>
        <v>C5</v>
      </c>
      <c r="E927" s="117" t="str">
        <f>Simulações!CJ927</f>
        <v>SX LIGHTING</v>
      </c>
      <c r="F927" s="117" t="str">
        <f>Simulações!CK927</f>
        <v>SX-INEVO030HF</v>
      </c>
      <c r="G927" s="117">
        <f>Simulações!CP927</f>
        <v>31</v>
      </c>
      <c r="H927" s="117" t="str">
        <f>Simulações!CV927</f>
        <v>Curto I</v>
      </c>
      <c r="I927" s="117" t="str">
        <f>IF(Simulações!CW927="","",Simulações!CW927)</f>
        <v>Médio I</v>
      </c>
      <c r="J927" s="117" t="str">
        <f>IF(Simulações!CZ927="","",Simulações!CZ927)</f>
        <v/>
      </c>
      <c r="K927" s="120">
        <f>Simulações!AN927</f>
        <v>2</v>
      </c>
      <c r="L927" s="120">
        <f>Simulações!AU927</f>
        <v>0</v>
      </c>
      <c r="M927" s="117" t="str">
        <f>IF(Simulações!DA927="","",Simulações!DA927)</f>
        <v/>
      </c>
      <c r="N927" s="117" t="str">
        <f>IF(Simulações!DB927="","",Simulações!DB927)</f>
        <v/>
      </c>
      <c r="O927" s="117">
        <v>1</v>
      </c>
    </row>
    <row r="928" spans="1:15" ht="15.75" hidden="1" customHeight="1" x14ac:dyDescent="0.3">
      <c r="A928" s="127" t="str">
        <f>Simulações!F928</f>
        <v>Estrada -Osorio, 7790</v>
      </c>
      <c r="B928" s="117" t="str">
        <f>Simulações!DL928</f>
        <v>Sim</v>
      </c>
      <c r="C928" s="128">
        <f>Simulações!M928</f>
        <v>70</v>
      </c>
      <c r="D928" s="117" t="str">
        <f>Simulações!I928</f>
        <v>C5</v>
      </c>
      <c r="E928" s="117" t="str">
        <f>Simulações!CJ928</f>
        <v>TECNOWATT</v>
      </c>
      <c r="F928" s="117" t="str">
        <f>Simulações!CK928</f>
        <v xml:space="preserve">SIGSAGPTLRRSSNDL_30W_38IBBRS
</v>
      </c>
      <c r="G928" s="117">
        <f>Simulações!CP928</f>
        <v>30</v>
      </c>
      <c r="H928" s="117" t="str">
        <f>Simulações!CV928</f>
        <v>Curto I</v>
      </c>
      <c r="I928" s="117" t="str">
        <f>IF(Simulações!CW928="","",Simulações!CW928)</f>
        <v>Curto II</v>
      </c>
      <c r="J928" s="117" t="str">
        <f>IF(Simulações!CZ928="","",Simulações!CZ928)</f>
        <v/>
      </c>
      <c r="K928" s="120">
        <f>Simulações!AN928</f>
        <v>2</v>
      </c>
      <c r="L928" s="120">
        <f>Simulações!AU928</f>
        <v>0</v>
      </c>
      <c r="M928" s="117" t="str">
        <f>IF(Simulações!DA928="","",Simulações!DA928)</f>
        <v/>
      </c>
      <c r="N928" s="117" t="str">
        <f>IF(Simulações!DB928="","",Simulações!DB928)</f>
        <v/>
      </c>
      <c r="O928" s="117">
        <v>1</v>
      </c>
    </row>
    <row r="929" spans="1:15" ht="15.75" hidden="1" customHeight="1" x14ac:dyDescent="0.3">
      <c r="A929" s="127" t="str">
        <f>Simulações!F929</f>
        <v>Rua Vinte e Dois, 430</v>
      </c>
      <c r="B929" s="117" t="str">
        <f>Simulações!DL929</f>
        <v>Sim</v>
      </c>
      <c r="C929" s="128">
        <f>Simulações!M929</f>
        <v>70</v>
      </c>
      <c r="D929" s="117" t="str">
        <f>Simulações!I929</f>
        <v>C4</v>
      </c>
      <c r="E929" s="117" t="str">
        <f>Simulações!CJ929</f>
        <v>LEDSTAR</v>
      </c>
      <c r="F929" s="117" t="str">
        <f>Simulações!CK929</f>
        <v xml:space="preserve"> SL VT 9.1 35W</v>
      </c>
      <c r="G929" s="117">
        <f>Simulações!CP929</f>
        <v>35</v>
      </c>
      <c r="H929" s="117" t="str">
        <f>Simulações!CV929</f>
        <v>Curto I</v>
      </c>
      <c r="I929" s="117" t="str">
        <f>IF(Simulações!CW929="","",Simulações!CW929)</f>
        <v/>
      </c>
      <c r="J929" s="117" t="str">
        <f>IF(Simulações!CZ929="","",Simulações!CZ929)</f>
        <v/>
      </c>
      <c r="K929" s="120">
        <f>Simulações!AN929</f>
        <v>2</v>
      </c>
      <c r="L929" s="120">
        <f>Simulações!AU929</f>
        <v>0</v>
      </c>
      <c r="M929" s="117" t="str">
        <f>IF(Simulações!DA929="","",Simulações!DA929)</f>
        <v/>
      </c>
      <c r="N929" s="117" t="str">
        <f>IF(Simulações!DB929="","",Simulações!DB929)</f>
        <v/>
      </c>
      <c r="O929" s="117">
        <v>1</v>
      </c>
    </row>
    <row r="930" spans="1:15" ht="15.75" hidden="1" customHeight="1" x14ac:dyDescent="0.3">
      <c r="A930" s="127" t="str">
        <f>Simulações!F930</f>
        <v>Rua Vinte e Dois, 430</v>
      </c>
      <c r="B930" s="117" t="str">
        <f>Simulações!DL930</f>
        <v>Sim</v>
      </c>
      <c r="C930" s="128">
        <f>Simulações!M930</f>
        <v>70</v>
      </c>
      <c r="D930" s="117" t="str">
        <f>Simulações!I930</f>
        <v>C4</v>
      </c>
      <c r="E930" s="117" t="str">
        <f>Simulações!CJ930</f>
        <v>SX LIGHTING</v>
      </c>
      <c r="F930" s="117" t="str">
        <f>Simulações!CK930</f>
        <v>SX-INEVO030HF</v>
      </c>
      <c r="G930" s="117">
        <f>Simulações!CP930</f>
        <v>31</v>
      </c>
      <c r="H930" s="117" t="str">
        <f>Simulações!CV930</f>
        <v>Curto I</v>
      </c>
      <c r="I930" s="117" t="str">
        <f>IF(Simulações!CW930="","",Simulações!CW930)</f>
        <v/>
      </c>
      <c r="J930" s="117" t="str">
        <f>IF(Simulações!CZ930="","",Simulações!CZ930)</f>
        <v/>
      </c>
      <c r="K930" s="120">
        <f>Simulações!AN930</f>
        <v>2</v>
      </c>
      <c r="L930" s="120">
        <f>Simulações!AU930</f>
        <v>0</v>
      </c>
      <c r="M930" s="117" t="str">
        <f>IF(Simulações!DA930="","",Simulações!DA930)</f>
        <v/>
      </c>
      <c r="N930" s="117" t="str">
        <f>IF(Simulações!DB930="","",Simulações!DB930)</f>
        <v/>
      </c>
      <c r="O930" s="117">
        <v>1</v>
      </c>
    </row>
    <row r="931" spans="1:15" ht="15.75" hidden="1" customHeight="1" x14ac:dyDescent="0.3">
      <c r="A931" s="127" t="str">
        <f>Simulações!F931</f>
        <v>Rua Vinte e Dois, 430</v>
      </c>
      <c r="B931" s="117" t="str">
        <f>Simulações!DL931</f>
        <v>Sim</v>
      </c>
      <c r="C931" s="128">
        <f>Simulações!M931</f>
        <v>70</v>
      </c>
      <c r="D931" s="117" t="str">
        <f>Simulações!I931</f>
        <v>C4</v>
      </c>
      <c r="E931" s="117" t="str">
        <f>Simulações!CJ931</f>
        <v>TECNOWATT</v>
      </c>
      <c r="F931" s="117" t="str">
        <f>Simulações!CK931</f>
        <v xml:space="preserve">SIGSAGPTLRRSSNDL_30W_38IBBRS
</v>
      </c>
      <c r="G931" s="117">
        <f>Simulações!CP931</f>
        <v>30</v>
      </c>
      <c r="H931" s="117" t="str">
        <f>Simulações!CV931</f>
        <v>Curto I</v>
      </c>
      <c r="I931" s="117" t="str">
        <f>IF(Simulações!CW931="","",Simulações!CW931)</f>
        <v/>
      </c>
      <c r="J931" s="117" t="str">
        <f>IF(Simulações!CZ931="","",Simulações!CZ931)</f>
        <v/>
      </c>
      <c r="K931" s="120">
        <f>Simulações!AN931</f>
        <v>2</v>
      </c>
      <c r="L931" s="120">
        <f>Simulações!AU931</f>
        <v>0</v>
      </c>
      <c r="M931" s="117" t="str">
        <f>IF(Simulações!DA931="","",Simulações!DA931)</f>
        <v/>
      </c>
      <c r="N931" s="117" t="str">
        <f>IF(Simulações!DB931="","",Simulações!DB931)</f>
        <v/>
      </c>
      <c r="O931" s="117">
        <v>1</v>
      </c>
    </row>
    <row r="932" spans="1:15" ht="15.75" hidden="1" customHeight="1" x14ac:dyDescent="0.3">
      <c r="A932" s="127" t="str">
        <f>Simulações!F932</f>
        <v>Rua Manoel da Silva Mendes, 1418</v>
      </c>
      <c r="B932" s="117" t="str">
        <f>Simulações!DL932</f>
        <v>Sim</v>
      </c>
      <c r="C932" s="128">
        <f>Simulações!M932</f>
        <v>99</v>
      </c>
      <c r="D932" s="117" t="str">
        <f>Simulações!I932</f>
        <v>C3</v>
      </c>
      <c r="E932" s="117" t="str">
        <f>Simulações!CJ932</f>
        <v>LEDSTAR</v>
      </c>
      <c r="F932" s="117" t="str">
        <f>Simulações!CK932</f>
        <v xml:space="preserve"> SL VT 9.1 44W</v>
      </c>
      <c r="G932" s="117">
        <f>Simulações!CP932</f>
        <v>44</v>
      </c>
      <c r="H932" s="117" t="str">
        <f>Simulações!CV932</f>
        <v>Curto II</v>
      </c>
      <c r="I932" s="117" t="str">
        <f>IF(Simulações!CW932="","",Simulações!CW932)</f>
        <v/>
      </c>
      <c r="J932" s="117" t="str">
        <f>IF(Simulações!CZ932="","",Simulações!CZ932)</f>
        <v/>
      </c>
      <c r="K932" s="120">
        <f>Simulações!AN932</f>
        <v>2</v>
      </c>
      <c r="L932" s="120">
        <f>Simulações!AU932</f>
        <v>0</v>
      </c>
      <c r="M932" s="117" t="str">
        <f>IF(Simulações!DA932="","",Simulações!DA932)</f>
        <v/>
      </c>
      <c r="N932" s="117" t="str">
        <f>IF(Simulações!DB932="","",Simulações!DB932)</f>
        <v/>
      </c>
      <c r="O932" s="117">
        <v>1</v>
      </c>
    </row>
    <row r="933" spans="1:15" ht="15.75" hidden="1" customHeight="1" x14ac:dyDescent="0.3">
      <c r="A933" s="127" t="str">
        <f>Simulações!F933</f>
        <v>Rua Manoel da Silva Mendes, 1418</v>
      </c>
      <c r="B933" s="117" t="str">
        <f>Simulações!DL933</f>
        <v>Sim</v>
      </c>
      <c r="C933" s="128">
        <f>Simulações!M933</f>
        <v>99</v>
      </c>
      <c r="D933" s="117" t="str">
        <f>Simulações!I933</f>
        <v>C3</v>
      </c>
      <c r="E933" s="117" t="str">
        <f>Simulações!CJ933</f>
        <v>SX LIGHTING</v>
      </c>
      <c r="F933" s="117" t="str">
        <f>Simulações!CK933</f>
        <v>SX-INEVO050HF</v>
      </c>
      <c r="G933" s="117">
        <f>Simulações!CP933</f>
        <v>50</v>
      </c>
      <c r="H933" s="117" t="str">
        <f>Simulações!CV933</f>
        <v>Curto II</v>
      </c>
      <c r="I933" s="117" t="str">
        <f>IF(Simulações!CW933="","",Simulações!CW933)</f>
        <v/>
      </c>
      <c r="J933" s="117" t="str">
        <f>IF(Simulações!CZ933="","",Simulações!CZ933)</f>
        <v/>
      </c>
      <c r="K933" s="120">
        <f>Simulações!AN933</f>
        <v>2</v>
      </c>
      <c r="L933" s="120">
        <f>Simulações!AU933</f>
        <v>0</v>
      </c>
      <c r="M933" s="117" t="str">
        <f>IF(Simulações!DA933="","",Simulações!DA933)</f>
        <v/>
      </c>
      <c r="N933" s="117" t="str">
        <f>IF(Simulações!DB933="","",Simulações!DB933)</f>
        <v/>
      </c>
      <c r="O933" s="117">
        <v>1</v>
      </c>
    </row>
    <row r="934" spans="1:15" ht="15.75" hidden="1" customHeight="1" x14ac:dyDescent="0.3">
      <c r="A934" s="127" t="str">
        <f>Simulações!F934</f>
        <v>Rua Manoel da Silva Mendes, 1418</v>
      </c>
      <c r="B934" s="117" t="str">
        <f>Simulações!DL934</f>
        <v>Sim</v>
      </c>
      <c r="C934" s="128">
        <f>Simulações!M934</f>
        <v>99</v>
      </c>
      <c r="D934" s="117" t="str">
        <f>Simulações!I934</f>
        <v>C3</v>
      </c>
      <c r="E934" s="117" t="str">
        <f>Simulações!CJ934</f>
        <v>TECNOWATT</v>
      </c>
      <c r="F934" s="117" t="str">
        <f>Simulações!CK934</f>
        <v xml:space="preserve">SIGSAGPTLRRSSNDL_50W_61IBBRS
</v>
      </c>
      <c r="G934" s="117">
        <f>Simulações!CP934</f>
        <v>50</v>
      </c>
      <c r="H934" s="117" t="str">
        <f>Simulações!CV934</f>
        <v>Curto II</v>
      </c>
      <c r="I934" s="117" t="str">
        <f>IF(Simulações!CW934="","",Simulações!CW934)</f>
        <v/>
      </c>
      <c r="J934" s="117" t="str">
        <f>IF(Simulações!CZ934="","",Simulações!CZ934)</f>
        <v/>
      </c>
      <c r="K934" s="120">
        <f>Simulações!AN934</f>
        <v>2</v>
      </c>
      <c r="L934" s="120">
        <f>Simulações!AU934</f>
        <v>0</v>
      </c>
      <c r="M934" s="117" t="str">
        <f>IF(Simulações!DA934="","",Simulações!DA934)</f>
        <v/>
      </c>
      <c r="N934" s="117" t="str">
        <f>IF(Simulações!DB934="","",Simulações!DB934)</f>
        <v/>
      </c>
      <c r="O934" s="117">
        <v>1</v>
      </c>
    </row>
    <row r="935" spans="1:15" ht="15.75" hidden="1" customHeight="1" x14ac:dyDescent="0.3">
      <c r="A935" s="127" t="str">
        <f>Simulações!F935</f>
        <v>Rua Dezesseis</v>
      </c>
      <c r="B935" s="117" t="str">
        <f>Simulações!DL935</f>
        <v>Sim</v>
      </c>
      <c r="C935" s="128">
        <f>Simulações!M935</f>
        <v>100</v>
      </c>
      <c r="D935" s="117" t="str">
        <f>Simulações!I935</f>
        <v>C3</v>
      </c>
      <c r="E935" s="117" t="str">
        <f>Simulações!CJ935</f>
        <v>LEDSTAR</v>
      </c>
      <c r="F935" s="117" t="str">
        <f>Simulações!CK935</f>
        <v xml:space="preserve"> SL VT 9.1 65W</v>
      </c>
      <c r="G935" s="117">
        <f>Simulações!CP935</f>
        <v>65</v>
      </c>
      <c r="H935" s="117" t="str">
        <f>Simulações!CV935</f>
        <v>Curto II</v>
      </c>
      <c r="I935" s="117" t="str">
        <f>IF(Simulações!CW935="","",Simulações!CW935)</f>
        <v/>
      </c>
      <c r="J935" s="117" t="str">
        <f>IF(Simulações!CZ935="","",Simulações!CZ935)</f>
        <v/>
      </c>
      <c r="K935" s="120">
        <f>Simulações!AN935</f>
        <v>2</v>
      </c>
      <c r="L935" s="120">
        <f>Simulações!AU935</f>
        <v>0</v>
      </c>
      <c r="M935" s="117" t="str">
        <f>IF(Simulações!DA935="","",Simulações!DA935)</f>
        <v/>
      </c>
      <c r="N935" s="117" t="str">
        <f>IF(Simulações!DB935="","",Simulações!DB935)</f>
        <v/>
      </c>
      <c r="O935" s="117">
        <v>1</v>
      </c>
    </row>
    <row r="936" spans="1:15" ht="15.75" hidden="1" customHeight="1" x14ac:dyDescent="0.3">
      <c r="A936" s="127" t="str">
        <f>Simulações!F936</f>
        <v>Rua Dezesseis</v>
      </c>
      <c r="B936" s="117" t="str">
        <f>Simulações!DL936</f>
        <v>Sim</v>
      </c>
      <c r="C936" s="128">
        <f>Simulações!M936</f>
        <v>100</v>
      </c>
      <c r="D936" s="117" t="str">
        <f>Simulações!I936</f>
        <v>C3</v>
      </c>
      <c r="E936" s="117" t="str">
        <f>Simulações!CJ936</f>
        <v>SX LIGHTING</v>
      </c>
      <c r="F936" s="117" t="str">
        <f>Simulações!CK936</f>
        <v>SX-INEVO050HF</v>
      </c>
      <c r="G936" s="117">
        <f>Simulações!CP936</f>
        <v>50</v>
      </c>
      <c r="H936" s="117" t="str">
        <f>Simulações!CV936</f>
        <v>Curto II</v>
      </c>
      <c r="I936" s="117" t="str">
        <f>IF(Simulações!CW936="","",Simulações!CW936)</f>
        <v/>
      </c>
      <c r="J936" s="117" t="str">
        <f>IF(Simulações!CZ936="","",Simulações!CZ936)</f>
        <v/>
      </c>
      <c r="K936" s="120">
        <f>Simulações!AN936</f>
        <v>2</v>
      </c>
      <c r="L936" s="120">
        <f>Simulações!AU936</f>
        <v>0</v>
      </c>
      <c r="M936" s="117" t="str">
        <f>IF(Simulações!DA936="","",Simulações!DA936)</f>
        <v/>
      </c>
      <c r="N936" s="117" t="str">
        <f>IF(Simulações!DB936="","",Simulações!DB936)</f>
        <v/>
      </c>
      <c r="O936" s="117">
        <v>1</v>
      </c>
    </row>
    <row r="937" spans="1:15" ht="15.75" hidden="1" customHeight="1" x14ac:dyDescent="0.3">
      <c r="A937" s="127" t="str">
        <f>Simulações!F937</f>
        <v>Rua Dezesseis</v>
      </c>
      <c r="B937" s="117" t="str">
        <f>Simulações!DL937</f>
        <v>Sim</v>
      </c>
      <c r="C937" s="128">
        <f>Simulações!M937</f>
        <v>100</v>
      </c>
      <c r="D937" s="117" t="str">
        <f>Simulações!I937</f>
        <v>C3</v>
      </c>
      <c r="E937" s="117" t="str">
        <f>Simulações!CJ937</f>
        <v>TECNOWATT</v>
      </c>
      <c r="F937" s="117" t="str">
        <f>Simulações!CK937</f>
        <v xml:space="preserve">SIGSAGPTLRRSSNDL_60W_73IBBRS
</v>
      </c>
      <c r="G937" s="117">
        <f>Simulações!CP937</f>
        <v>60</v>
      </c>
      <c r="H937" s="117" t="str">
        <f>Simulações!CV937</f>
        <v>Curto II</v>
      </c>
      <c r="I937" s="117" t="str">
        <f>IF(Simulações!CW937="","",Simulações!CW937)</f>
        <v/>
      </c>
      <c r="J937" s="117" t="str">
        <f>IF(Simulações!CZ937="","",Simulações!CZ937)</f>
        <v/>
      </c>
      <c r="K937" s="120">
        <f>Simulações!AN937</f>
        <v>2</v>
      </c>
      <c r="L937" s="120">
        <f>Simulações!AU937</f>
        <v>0</v>
      </c>
      <c r="M937" s="117" t="str">
        <f>IF(Simulações!DA937="","",Simulações!DA937)</f>
        <v/>
      </c>
      <c r="N937" s="117" t="str">
        <f>IF(Simulações!DB937="","",Simulações!DB937)</f>
        <v/>
      </c>
      <c r="O937" s="117">
        <v>1</v>
      </c>
    </row>
    <row r="938" spans="1:15" ht="15.75" hidden="1" customHeight="1" x14ac:dyDescent="0.3">
      <c r="A938" s="127" t="str">
        <f>Simulações!F938</f>
        <v>Rua Lurdes de Lima Manito, 191</v>
      </c>
      <c r="B938" s="117" t="str">
        <f>Simulações!DL938</f>
        <v>Sim</v>
      </c>
      <c r="C938" s="128">
        <f>Simulações!M938</f>
        <v>70</v>
      </c>
      <c r="D938" s="117" t="str">
        <f>Simulações!I938</f>
        <v>C4</v>
      </c>
      <c r="E938" s="117" t="str">
        <f>Simulações!CJ938</f>
        <v>LEDSTAR</v>
      </c>
      <c r="F938" s="117" t="str">
        <f>Simulações!CK938</f>
        <v xml:space="preserve"> SL VT 9.1 44W</v>
      </c>
      <c r="G938" s="117">
        <f>Simulações!CP938</f>
        <v>44</v>
      </c>
      <c r="H938" s="117" t="str">
        <f>Simulações!CV938</f>
        <v>Curto II</v>
      </c>
      <c r="I938" s="117" t="str">
        <f>IF(Simulações!CW938="","",Simulações!CW938)</f>
        <v/>
      </c>
      <c r="J938" s="117" t="str">
        <f>IF(Simulações!CZ938="","",Simulações!CZ938)</f>
        <v/>
      </c>
      <c r="K938" s="120">
        <f>Simulações!AN938</f>
        <v>2</v>
      </c>
      <c r="L938" s="120">
        <f>Simulações!AU938</f>
        <v>0</v>
      </c>
      <c r="M938" s="117" t="str">
        <f>IF(Simulações!DA938="","",Simulações!DA938)</f>
        <v/>
      </c>
      <c r="N938" s="117" t="str">
        <f>IF(Simulações!DB938="","",Simulações!DB938)</f>
        <v/>
      </c>
      <c r="O938" s="117">
        <v>1</v>
      </c>
    </row>
    <row r="939" spans="1:15" ht="15.75" hidden="1" customHeight="1" x14ac:dyDescent="0.3">
      <c r="A939" s="127" t="str">
        <f>Simulações!F939</f>
        <v>Rua Lurdes de Lima Manito, 191</v>
      </c>
      <c r="B939" s="117" t="str">
        <f>Simulações!DL939</f>
        <v>Sim</v>
      </c>
      <c r="C939" s="128">
        <f>Simulações!M939</f>
        <v>70</v>
      </c>
      <c r="D939" s="117" t="str">
        <f>Simulações!I939</f>
        <v>C4</v>
      </c>
      <c r="E939" s="117" t="str">
        <f>Simulações!CJ939</f>
        <v>SX LIGHTING</v>
      </c>
      <c r="F939" s="117" t="str">
        <f>Simulações!CK939</f>
        <v>SX-INEVO050HF</v>
      </c>
      <c r="G939" s="117">
        <f>Simulações!CP939</f>
        <v>50</v>
      </c>
      <c r="H939" s="117" t="str">
        <f>Simulações!CV939</f>
        <v>Curto II</v>
      </c>
      <c r="I939" s="117" t="str">
        <f>IF(Simulações!CW939="","",Simulações!CW939)</f>
        <v/>
      </c>
      <c r="J939" s="117" t="str">
        <f>IF(Simulações!CZ939="","",Simulações!CZ939)</f>
        <v/>
      </c>
      <c r="K939" s="120">
        <f>Simulações!AN939</f>
        <v>2</v>
      </c>
      <c r="L939" s="120">
        <f>Simulações!AU939</f>
        <v>0</v>
      </c>
      <c r="M939" s="117" t="str">
        <f>IF(Simulações!DA939="","",Simulações!DA939)</f>
        <v/>
      </c>
      <c r="N939" s="117" t="str">
        <f>IF(Simulações!DB939="","",Simulações!DB939)</f>
        <v/>
      </c>
      <c r="O939" s="117">
        <v>1</v>
      </c>
    </row>
    <row r="940" spans="1:15" ht="15.75" hidden="1" customHeight="1" x14ac:dyDescent="0.3">
      <c r="A940" s="127" t="str">
        <f>Simulações!F940</f>
        <v>Rua Lurdes de Lima Manito, 191</v>
      </c>
      <c r="B940" s="117" t="str">
        <f>Simulações!DL940</f>
        <v>Sim</v>
      </c>
      <c r="C940" s="128">
        <f>Simulações!M940</f>
        <v>70</v>
      </c>
      <c r="D940" s="117" t="str">
        <f>Simulações!I940</f>
        <v>C4</v>
      </c>
      <c r="E940" s="117" t="str">
        <f>Simulações!CJ940</f>
        <v>TECNOWATT</v>
      </c>
      <c r="F940" s="117" t="str">
        <f>Simulações!CK940</f>
        <v xml:space="preserve">SIGSAGPTLRRSSNDL_40W_50IBBRS
</v>
      </c>
      <c r="G940" s="117">
        <f>Simulações!CP940</f>
        <v>40</v>
      </c>
      <c r="H940" s="117" t="str">
        <f>Simulações!CV940</f>
        <v>Curto II</v>
      </c>
      <c r="I940" s="117" t="str">
        <f>IF(Simulações!CW940="","",Simulações!CW940)</f>
        <v/>
      </c>
      <c r="J940" s="117" t="str">
        <f>IF(Simulações!CZ940="","",Simulações!CZ940)</f>
        <v/>
      </c>
      <c r="K940" s="120">
        <f>Simulações!AN940</f>
        <v>2</v>
      </c>
      <c r="L940" s="120">
        <f>Simulações!AU940</f>
        <v>0</v>
      </c>
      <c r="M940" s="117" t="str">
        <f>IF(Simulações!DA940="","",Simulações!DA940)</f>
        <v/>
      </c>
      <c r="N940" s="117" t="str">
        <f>IF(Simulações!DB940="","",Simulações!DB940)</f>
        <v/>
      </c>
      <c r="O940" s="117">
        <v>1</v>
      </c>
    </row>
    <row r="941" spans="1:15" ht="15.75" hidden="1" customHeight="1" x14ac:dyDescent="0.3">
      <c r="A941" s="127" t="str">
        <f>Simulações!F941</f>
        <v>Rua Angelica Diehl, 721</v>
      </c>
      <c r="B941" s="117" t="str">
        <f>Simulações!DL941</f>
        <v>Sim</v>
      </c>
      <c r="C941" s="128">
        <f>Simulações!M941</f>
        <v>100</v>
      </c>
      <c r="D941" s="117" t="str">
        <f>Simulações!I941</f>
        <v>C5</v>
      </c>
      <c r="E941" s="117" t="str">
        <f>Simulações!CJ941</f>
        <v>LEDSTAR</v>
      </c>
      <c r="F941" s="117" t="str">
        <f>Simulações!CK941</f>
        <v xml:space="preserve"> SL VT 9.1 35W</v>
      </c>
      <c r="G941" s="117">
        <f>Simulações!CP941</f>
        <v>35</v>
      </c>
      <c r="H941" s="117" t="str">
        <f>Simulações!CV941</f>
        <v>Curto II</v>
      </c>
      <c r="I941" s="117" t="str">
        <f>IF(Simulações!CW941="","",Simulações!CW941)</f>
        <v/>
      </c>
      <c r="J941" s="117" t="str">
        <f>IF(Simulações!CZ941="","",Simulações!CZ941)</f>
        <v/>
      </c>
      <c r="K941" s="120">
        <f>Simulações!AN941</f>
        <v>2</v>
      </c>
      <c r="L941" s="120">
        <f>Simulações!AU941</f>
        <v>0</v>
      </c>
      <c r="M941" s="117" t="str">
        <f>IF(Simulações!DA941="","",Simulações!DA941)</f>
        <v/>
      </c>
      <c r="N941" s="117" t="str">
        <f>IF(Simulações!DB941="","",Simulações!DB941)</f>
        <v/>
      </c>
      <c r="O941" s="117">
        <v>1</v>
      </c>
    </row>
    <row r="942" spans="1:15" ht="15.75" hidden="1" customHeight="1" x14ac:dyDescent="0.3">
      <c r="A942" s="127" t="str">
        <f>Simulações!F942</f>
        <v>Rua Angelica Diehl, 721</v>
      </c>
      <c r="B942" s="117" t="str">
        <f>Simulações!DL942</f>
        <v>Sim</v>
      </c>
      <c r="C942" s="128">
        <f>Simulações!M942</f>
        <v>100</v>
      </c>
      <c r="D942" s="117" t="str">
        <f>Simulações!I942</f>
        <v>C5</v>
      </c>
      <c r="E942" s="117" t="str">
        <f>Simulações!CJ942</f>
        <v>SX LIGHTING</v>
      </c>
      <c r="F942" s="117" t="str">
        <f>Simulações!CK942</f>
        <v>SX-INEVO030HF</v>
      </c>
      <c r="G942" s="117">
        <f>Simulações!CP942</f>
        <v>31</v>
      </c>
      <c r="H942" s="117" t="str">
        <f>Simulações!CV942</f>
        <v>Curto II</v>
      </c>
      <c r="I942" s="117" t="str">
        <f>IF(Simulações!CW942="","",Simulações!CW942)</f>
        <v/>
      </c>
      <c r="J942" s="117" t="str">
        <f>IF(Simulações!CZ942="","",Simulações!CZ942)</f>
        <v/>
      </c>
      <c r="K942" s="120">
        <f>Simulações!AN942</f>
        <v>2</v>
      </c>
      <c r="L942" s="120">
        <f>Simulações!AU942</f>
        <v>0</v>
      </c>
      <c r="M942" s="117" t="str">
        <f>IF(Simulações!DA942="","",Simulações!DA942)</f>
        <v/>
      </c>
      <c r="N942" s="117" t="str">
        <f>IF(Simulações!DB942="","",Simulações!DB942)</f>
        <v/>
      </c>
      <c r="O942" s="117">
        <v>1</v>
      </c>
    </row>
    <row r="943" spans="1:15" ht="15.75" hidden="1" customHeight="1" x14ac:dyDescent="0.3">
      <c r="A943" s="127" t="str">
        <f>Simulações!F943</f>
        <v>Rua Angelica Diehl, 721</v>
      </c>
      <c r="B943" s="117" t="str">
        <f>Simulações!DL943</f>
        <v>Sim</v>
      </c>
      <c r="C943" s="128">
        <f>Simulações!M943</f>
        <v>100</v>
      </c>
      <c r="D943" s="117" t="str">
        <f>Simulações!I943</f>
        <v>C5</v>
      </c>
      <c r="E943" s="117" t="str">
        <f>Simulações!CJ943</f>
        <v>TECNOWATT</v>
      </c>
      <c r="F943" s="117" t="str">
        <f>Simulações!CK943</f>
        <v xml:space="preserve">SIGSAGPTLRRSSNDL_30W_38IBBRS
</v>
      </c>
      <c r="G943" s="117">
        <f>Simulações!CP943</f>
        <v>30</v>
      </c>
      <c r="H943" s="117" t="str">
        <f>Simulações!CV943</f>
        <v>Curto II</v>
      </c>
      <c r="I943" s="117" t="str">
        <f>IF(Simulações!CW943="","",Simulações!CW943)</f>
        <v/>
      </c>
      <c r="J943" s="117" t="str">
        <f>IF(Simulações!CZ943="","",Simulações!CZ943)</f>
        <v/>
      </c>
      <c r="K943" s="120">
        <f>Simulações!AN943</f>
        <v>2</v>
      </c>
      <c r="L943" s="120">
        <f>Simulações!AU943</f>
        <v>0</v>
      </c>
      <c r="M943" s="117" t="str">
        <f>IF(Simulações!DA943="","",Simulações!DA943)</f>
        <v/>
      </c>
      <c r="N943" s="117" t="str">
        <f>IF(Simulações!DB943="","",Simulações!DB943)</f>
        <v/>
      </c>
      <c r="O943" s="117">
        <v>1</v>
      </c>
    </row>
    <row r="944" spans="1:15" ht="15.75" hidden="1" customHeight="1" x14ac:dyDescent="0.3">
      <c r="A944" s="127" t="str">
        <f>Simulações!F944</f>
        <v>Rua Santo Cristo, 173</v>
      </c>
      <c r="B944" s="117" t="str">
        <f>Simulações!DL944</f>
        <v>Sim</v>
      </c>
      <c r="C944" s="128">
        <f>Simulações!M944</f>
        <v>100</v>
      </c>
      <c r="D944" s="117" t="str">
        <f>Simulações!I944</f>
        <v>C5</v>
      </c>
      <c r="E944" s="117" t="str">
        <f>Simulações!CJ944</f>
        <v>LEDSTAR</v>
      </c>
      <c r="F944" s="117" t="str">
        <f>Simulações!CK944</f>
        <v xml:space="preserve"> SL VT 9.1 35W</v>
      </c>
      <c r="G944" s="117">
        <f>Simulações!CP944</f>
        <v>35</v>
      </c>
      <c r="H944" s="117" t="str">
        <f>Simulações!CV944</f>
        <v>Curto II</v>
      </c>
      <c r="I944" s="117" t="str">
        <f>IF(Simulações!CW944="","",Simulações!CW944)</f>
        <v/>
      </c>
      <c r="J944" s="117" t="str">
        <f>IF(Simulações!CZ944="","",Simulações!CZ944)</f>
        <v/>
      </c>
      <c r="K944" s="120">
        <f>Simulações!AN944</f>
        <v>2</v>
      </c>
      <c r="L944" s="120">
        <f>Simulações!AU944</f>
        <v>0</v>
      </c>
      <c r="M944" s="117" t="str">
        <f>IF(Simulações!DA944="","",Simulações!DA944)</f>
        <v/>
      </c>
      <c r="N944" s="117" t="str">
        <f>IF(Simulações!DB944="","",Simulações!DB944)</f>
        <v/>
      </c>
      <c r="O944" s="117">
        <v>1</v>
      </c>
    </row>
    <row r="945" spans="1:15" ht="15.75" hidden="1" customHeight="1" x14ac:dyDescent="0.3">
      <c r="A945" s="127" t="str">
        <f>Simulações!F945</f>
        <v>Rua Santo Cristo, 173</v>
      </c>
      <c r="B945" s="117" t="str">
        <f>Simulações!DL945</f>
        <v>Sim</v>
      </c>
      <c r="C945" s="128">
        <f>Simulações!M945</f>
        <v>100</v>
      </c>
      <c r="D945" s="117" t="str">
        <f>Simulações!I945</f>
        <v>C5</v>
      </c>
      <c r="E945" s="117" t="str">
        <f>Simulações!CJ945</f>
        <v>SX LIGHTING</v>
      </c>
      <c r="F945" s="117" t="str">
        <f>Simulações!CK945</f>
        <v>SX-INEVO030HF</v>
      </c>
      <c r="G945" s="117">
        <f>Simulações!CP945</f>
        <v>31</v>
      </c>
      <c r="H945" s="117" t="str">
        <f>Simulações!CV945</f>
        <v>Curto II</v>
      </c>
      <c r="I945" s="117" t="str">
        <f>IF(Simulações!CW945="","",Simulações!CW945)</f>
        <v/>
      </c>
      <c r="J945" s="117" t="str">
        <f>IF(Simulações!CZ945="","",Simulações!CZ945)</f>
        <v/>
      </c>
      <c r="K945" s="120">
        <f>Simulações!AN945</f>
        <v>2</v>
      </c>
      <c r="L945" s="120">
        <f>Simulações!AU945</f>
        <v>0</v>
      </c>
      <c r="M945" s="117" t="str">
        <f>IF(Simulações!DA945="","",Simulações!DA945)</f>
        <v/>
      </c>
      <c r="N945" s="117" t="str">
        <f>IF(Simulações!DB945="","",Simulações!DB945)</f>
        <v/>
      </c>
      <c r="O945" s="117">
        <v>1</v>
      </c>
    </row>
    <row r="946" spans="1:15" ht="15.75" hidden="1" customHeight="1" x14ac:dyDescent="0.3">
      <c r="A946" s="127" t="str">
        <f>Simulações!F946</f>
        <v>Rua Santo Cristo, 173</v>
      </c>
      <c r="B946" s="117" t="str">
        <f>Simulações!DL946</f>
        <v>Sim</v>
      </c>
      <c r="C946" s="128">
        <f>Simulações!M946</f>
        <v>100</v>
      </c>
      <c r="D946" s="117" t="str">
        <f>Simulações!I946</f>
        <v>C5</v>
      </c>
      <c r="E946" s="117" t="str">
        <f>Simulações!CJ946</f>
        <v>TECNOWATT</v>
      </c>
      <c r="F946" s="117" t="str">
        <f>Simulações!CK946</f>
        <v xml:space="preserve">SIGSAGPTLRRSSNDL_30W_38IBBRS
</v>
      </c>
      <c r="G946" s="117">
        <f>Simulações!CP946</f>
        <v>30</v>
      </c>
      <c r="H946" s="117" t="str">
        <f>Simulações!CV946</f>
        <v>Curto II</v>
      </c>
      <c r="I946" s="117" t="str">
        <f>IF(Simulações!CW946="","",Simulações!CW946)</f>
        <v/>
      </c>
      <c r="J946" s="117" t="str">
        <f>IF(Simulações!CZ946="","",Simulações!CZ946)</f>
        <v/>
      </c>
      <c r="K946" s="120">
        <f>Simulações!AN946</f>
        <v>2</v>
      </c>
      <c r="L946" s="120">
        <f>Simulações!AU946</f>
        <v>0</v>
      </c>
      <c r="M946" s="117" t="str">
        <f>IF(Simulações!DA946="","",Simulações!DA946)</f>
        <v/>
      </c>
      <c r="N946" s="117" t="str">
        <f>IF(Simulações!DB946="","",Simulações!DB946)</f>
        <v/>
      </c>
      <c r="O946" s="117">
        <v>1</v>
      </c>
    </row>
    <row r="947" spans="1:15" ht="15.75" hidden="1" customHeight="1" x14ac:dyDescent="0.3">
      <c r="A947" s="127" t="str">
        <f>Simulações!F947</f>
        <v>Rua Sao Francisco de Assis, 537</v>
      </c>
      <c r="B947" s="117" t="str">
        <f>Simulações!DL947</f>
        <v>Sim</v>
      </c>
      <c r="C947" s="128">
        <f>Simulações!M947</f>
        <v>150</v>
      </c>
      <c r="D947" s="117" t="str">
        <f>Simulações!I947</f>
        <v>C4</v>
      </c>
      <c r="E947" s="117" t="str">
        <f>Simulações!CJ947</f>
        <v>LEDSTAR</v>
      </c>
      <c r="F947" s="117" t="str">
        <f>Simulações!CK947</f>
        <v xml:space="preserve"> SL VT 9.1 44W</v>
      </c>
      <c r="G947" s="117">
        <f>Simulações!CP947</f>
        <v>44</v>
      </c>
      <c r="H947" s="117" t="str">
        <f>Simulações!CV947</f>
        <v>Curto II</v>
      </c>
      <c r="I947" s="117" t="str">
        <f>IF(Simulações!CW947="","",Simulações!CW947)</f>
        <v/>
      </c>
      <c r="J947" s="117" t="str">
        <f>IF(Simulações!CZ947="","",Simulações!CZ947)</f>
        <v/>
      </c>
      <c r="K947" s="120">
        <f>Simulações!AN947</f>
        <v>2</v>
      </c>
      <c r="L947" s="120">
        <f>Simulações!AU947</f>
        <v>0</v>
      </c>
      <c r="M947" s="117" t="str">
        <f>IF(Simulações!DA947="","",Simulações!DA947)</f>
        <v/>
      </c>
      <c r="N947" s="117" t="str">
        <f>IF(Simulações!DB947="","",Simulações!DB947)</f>
        <v/>
      </c>
      <c r="O947" s="117">
        <v>1</v>
      </c>
    </row>
    <row r="948" spans="1:15" ht="15.75" hidden="1" customHeight="1" x14ac:dyDescent="0.3">
      <c r="A948" s="127" t="str">
        <f>Simulações!F948</f>
        <v>Rua Sao Francisco de Assis, 537</v>
      </c>
      <c r="B948" s="117" t="str">
        <f>Simulações!DL948</f>
        <v>Sim</v>
      </c>
      <c r="C948" s="128">
        <f>Simulações!M948</f>
        <v>150</v>
      </c>
      <c r="D948" s="117" t="str">
        <f>Simulações!I948</f>
        <v>C4</v>
      </c>
      <c r="E948" s="117" t="str">
        <f>Simulações!CJ948</f>
        <v>SX LIGHTING</v>
      </c>
      <c r="F948" s="117" t="str">
        <f>Simulações!CK948</f>
        <v>SX-INEVO040HF</v>
      </c>
      <c r="G948" s="117">
        <f>Simulações!CP948</f>
        <v>39</v>
      </c>
      <c r="H948" s="117" t="str">
        <f>Simulações!CV948</f>
        <v>Curto II</v>
      </c>
      <c r="I948" s="117" t="str">
        <f>IF(Simulações!CW948="","",Simulações!CW948)</f>
        <v/>
      </c>
      <c r="J948" s="117" t="str">
        <f>IF(Simulações!CZ948="","",Simulações!CZ948)</f>
        <v/>
      </c>
      <c r="K948" s="120">
        <f>Simulações!AN948</f>
        <v>2</v>
      </c>
      <c r="L948" s="120">
        <f>Simulações!AU948</f>
        <v>0</v>
      </c>
      <c r="M948" s="117" t="str">
        <f>IF(Simulações!DA948="","",Simulações!DA948)</f>
        <v/>
      </c>
      <c r="N948" s="117" t="str">
        <f>IF(Simulações!DB948="","",Simulações!DB948)</f>
        <v/>
      </c>
      <c r="O948" s="117">
        <v>1</v>
      </c>
    </row>
    <row r="949" spans="1:15" ht="15.75" hidden="1" customHeight="1" x14ac:dyDescent="0.3">
      <c r="A949" s="127" t="str">
        <f>Simulações!F949</f>
        <v>Rua Sao Francisco de Assis, 537</v>
      </c>
      <c r="B949" s="117" t="str">
        <f>Simulações!DL949</f>
        <v>Sim</v>
      </c>
      <c r="C949" s="128">
        <f>Simulações!M949</f>
        <v>150</v>
      </c>
      <c r="D949" s="117" t="str">
        <f>Simulações!I949</f>
        <v>C4</v>
      </c>
      <c r="E949" s="117" t="str">
        <f>Simulações!CJ949</f>
        <v>TECNOWATT</v>
      </c>
      <c r="F949" s="117" t="str">
        <f>Simulações!CK949</f>
        <v xml:space="preserve">SIGSAGPTLRRSSNDL_40W_50IBBRS
</v>
      </c>
      <c r="G949" s="117">
        <f>Simulações!CP949</f>
        <v>40</v>
      </c>
      <c r="H949" s="117" t="str">
        <f>Simulações!CV949</f>
        <v>Curto II</v>
      </c>
      <c r="I949" s="117" t="str">
        <f>IF(Simulações!CW949="","",Simulações!CW949)</f>
        <v/>
      </c>
      <c r="J949" s="117" t="str">
        <f>IF(Simulações!CZ949="","",Simulações!CZ949)</f>
        <v/>
      </c>
      <c r="K949" s="120">
        <f>Simulações!AN949</f>
        <v>2</v>
      </c>
      <c r="L949" s="120">
        <f>Simulações!AU949</f>
        <v>0</v>
      </c>
      <c r="M949" s="117" t="str">
        <f>IF(Simulações!DA949="","",Simulações!DA949)</f>
        <v/>
      </c>
      <c r="N949" s="117" t="str">
        <f>IF(Simulações!DB949="","",Simulações!DB949)</f>
        <v/>
      </c>
      <c r="O949" s="117">
        <v>1</v>
      </c>
    </row>
    <row r="950" spans="1:15" ht="15.75" hidden="1" customHeight="1" x14ac:dyDescent="0.3">
      <c r="A950" s="127" t="str">
        <f>Simulações!F950</f>
        <v>Rua Sidnei Ferri, 837</v>
      </c>
      <c r="B950" s="117" t="str">
        <f>Simulações!DL950</f>
        <v>Sim</v>
      </c>
      <c r="C950" s="128">
        <f>Simulações!M950</f>
        <v>70</v>
      </c>
      <c r="D950" s="117" t="str">
        <f>Simulações!I950</f>
        <v>C5</v>
      </c>
      <c r="E950" s="117" t="str">
        <f>Simulações!CJ950</f>
        <v>LEDSTAR</v>
      </c>
      <c r="F950" s="117" t="str">
        <f>Simulações!CK950</f>
        <v xml:space="preserve"> SL VT 9.1 35W</v>
      </c>
      <c r="G950" s="117">
        <f>Simulações!CP950</f>
        <v>35</v>
      </c>
      <c r="H950" s="117" t="str">
        <f>Simulações!CV950</f>
        <v>Curto II</v>
      </c>
      <c r="I950" s="117" t="str">
        <f>IF(Simulações!CW950="","",Simulações!CW950)</f>
        <v/>
      </c>
      <c r="J950" s="117" t="str">
        <f>IF(Simulações!CZ950="","",Simulações!CZ950)</f>
        <v/>
      </c>
      <c r="K950" s="120">
        <f>Simulações!AN950</f>
        <v>2</v>
      </c>
      <c r="L950" s="120">
        <f>Simulações!AU950</f>
        <v>0</v>
      </c>
      <c r="M950" s="117" t="str">
        <f>IF(Simulações!DA950="","",Simulações!DA950)</f>
        <v/>
      </c>
      <c r="N950" s="117" t="str">
        <f>IF(Simulações!DB950="","",Simulações!DB950)</f>
        <v/>
      </c>
      <c r="O950" s="117">
        <v>1</v>
      </c>
    </row>
    <row r="951" spans="1:15" ht="15.75" hidden="1" customHeight="1" x14ac:dyDescent="0.3">
      <c r="A951" s="127" t="str">
        <f>Simulações!F951</f>
        <v>Rua Sidnei Ferri, 837</v>
      </c>
      <c r="B951" s="117" t="str">
        <f>Simulações!DL951</f>
        <v>Sim</v>
      </c>
      <c r="C951" s="128">
        <f>Simulações!M951</f>
        <v>70</v>
      </c>
      <c r="D951" s="117" t="str">
        <f>Simulações!I951</f>
        <v>C5</v>
      </c>
      <c r="E951" s="117" t="str">
        <f>Simulações!CJ951</f>
        <v>SX LIGHTING</v>
      </c>
      <c r="F951" s="117" t="str">
        <f>Simulações!CK951</f>
        <v>SX-INEVO040HF</v>
      </c>
      <c r="G951" s="117">
        <f>Simulações!CP951</f>
        <v>39</v>
      </c>
      <c r="H951" s="117" t="str">
        <f>Simulações!CV951</f>
        <v>Curto II</v>
      </c>
      <c r="I951" s="117" t="str">
        <f>IF(Simulações!CW951="","",Simulações!CW951)</f>
        <v/>
      </c>
      <c r="J951" s="117" t="str">
        <f>IF(Simulações!CZ951="","",Simulações!CZ951)</f>
        <v/>
      </c>
      <c r="K951" s="120">
        <f>Simulações!AN951</f>
        <v>2</v>
      </c>
      <c r="L951" s="120">
        <f>Simulações!AU951</f>
        <v>0</v>
      </c>
      <c r="M951" s="117" t="str">
        <f>IF(Simulações!DA951="","",Simulações!DA951)</f>
        <v/>
      </c>
      <c r="N951" s="117" t="str">
        <f>IF(Simulações!DB951="","",Simulações!DB951)</f>
        <v/>
      </c>
      <c r="O951" s="117">
        <v>1</v>
      </c>
    </row>
    <row r="952" spans="1:15" ht="15.75" hidden="1" customHeight="1" x14ac:dyDescent="0.3">
      <c r="A952" s="127" t="str">
        <f>Simulações!F952</f>
        <v>Rua Sidnei Ferri, 837</v>
      </c>
      <c r="B952" s="117" t="str">
        <f>Simulações!DL952</f>
        <v>Sim</v>
      </c>
      <c r="C952" s="128">
        <f>Simulações!M952</f>
        <v>70</v>
      </c>
      <c r="D952" s="117" t="str">
        <f>Simulações!I952</f>
        <v>C5</v>
      </c>
      <c r="E952" s="117" t="str">
        <f>Simulações!CJ952</f>
        <v>TECNOWATT</v>
      </c>
      <c r="F952" s="117" t="str">
        <f>Simulações!CK952</f>
        <v xml:space="preserve">SIGSAGPTLRRSSNDL_30W_38IBBRS
</v>
      </c>
      <c r="G952" s="117">
        <f>Simulações!CP952</f>
        <v>30</v>
      </c>
      <c r="H952" s="117" t="str">
        <f>Simulações!CV952</f>
        <v>Curto II</v>
      </c>
      <c r="I952" s="117" t="str">
        <f>IF(Simulações!CW952="","",Simulações!CW952)</f>
        <v/>
      </c>
      <c r="J952" s="117" t="str">
        <f>IF(Simulações!CZ952="","",Simulações!CZ952)</f>
        <v/>
      </c>
      <c r="K952" s="120">
        <f>Simulações!AN952</f>
        <v>2</v>
      </c>
      <c r="L952" s="120">
        <f>Simulações!AU952</f>
        <v>0</v>
      </c>
      <c r="M952" s="117" t="str">
        <f>IF(Simulações!DA952="","",Simulações!DA952)</f>
        <v/>
      </c>
      <c r="N952" s="117" t="str">
        <f>IF(Simulações!DB952="","",Simulações!DB952)</f>
        <v/>
      </c>
      <c r="O952" s="117">
        <v>1</v>
      </c>
    </row>
    <row r="953" spans="1:15" ht="15.75" hidden="1" customHeight="1" x14ac:dyDescent="0.3">
      <c r="A953" s="127" t="str">
        <f>Simulações!F953</f>
        <v>Rua Manoel da Silva Mendes, 1074</v>
      </c>
      <c r="B953" s="117" t="str">
        <f>Simulações!DL953</f>
        <v>Sim</v>
      </c>
      <c r="C953" s="128">
        <f>Simulações!M953</f>
        <v>150</v>
      </c>
      <c r="D953" s="117" t="str">
        <f>Simulações!I953</f>
        <v>C5</v>
      </c>
      <c r="E953" s="117" t="str">
        <f>Simulações!CJ953</f>
        <v>LEDSTAR</v>
      </c>
      <c r="F953" s="117" t="str">
        <f>Simulações!CK953</f>
        <v xml:space="preserve"> SL VT 9.1 28W</v>
      </c>
      <c r="G953" s="117">
        <f>Simulações!CP953</f>
        <v>28</v>
      </c>
      <c r="H953" s="117" t="str">
        <f>Simulações!CV953</f>
        <v>Curto II</v>
      </c>
      <c r="I953" s="117" t="str">
        <f>IF(Simulações!CW953="","",Simulações!CW953)</f>
        <v/>
      </c>
      <c r="J953" s="117" t="str">
        <f>IF(Simulações!CZ953="","",Simulações!CZ953)</f>
        <v/>
      </c>
      <c r="K953" s="120">
        <f>Simulações!AN953</f>
        <v>4</v>
      </c>
      <c r="L953" s="120">
        <f>Simulações!AU953</f>
        <v>0</v>
      </c>
      <c r="M953" s="117" t="str">
        <f>IF(Simulações!DA953="","",Simulações!DA953)</f>
        <v/>
      </c>
      <c r="N953" s="117" t="str">
        <f>IF(Simulações!DB953="","",Simulações!DB953)</f>
        <v/>
      </c>
      <c r="O953" s="117">
        <v>1</v>
      </c>
    </row>
    <row r="954" spans="1:15" ht="15.75" hidden="1" customHeight="1" x14ac:dyDescent="0.3">
      <c r="A954" s="127" t="str">
        <f>Simulações!F954</f>
        <v>Rua Manoel da Silva Mendes, 1074</v>
      </c>
      <c r="B954" s="117" t="str">
        <f>Simulações!DL954</f>
        <v>Sim</v>
      </c>
      <c r="C954" s="128">
        <f>Simulações!M954</f>
        <v>150</v>
      </c>
      <c r="D954" s="117" t="str">
        <f>Simulações!I954</f>
        <v>C5</v>
      </c>
      <c r="E954" s="117" t="str">
        <f>Simulações!CJ954</f>
        <v>SX LIGHTING</v>
      </c>
      <c r="F954" s="117" t="str">
        <f>Simulações!CK954</f>
        <v>SX-INEVO030HF</v>
      </c>
      <c r="G954" s="117">
        <f>Simulações!CP954</f>
        <v>31</v>
      </c>
      <c r="H954" s="117" t="str">
        <f>Simulações!CV954</f>
        <v>Curto II</v>
      </c>
      <c r="I954" s="117" t="str">
        <f>IF(Simulações!CW954="","",Simulações!CW954)</f>
        <v/>
      </c>
      <c r="J954" s="117" t="str">
        <f>IF(Simulações!CZ954="","",Simulações!CZ954)</f>
        <v/>
      </c>
      <c r="K954" s="120">
        <f>Simulações!AN954</f>
        <v>4</v>
      </c>
      <c r="L954" s="120">
        <f>Simulações!AU954</f>
        <v>0</v>
      </c>
      <c r="M954" s="117" t="str">
        <f>IF(Simulações!DA954="","",Simulações!DA954)</f>
        <v/>
      </c>
      <c r="N954" s="117" t="str">
        <f>IF(Simulações!DB954="","",Simulações!DB954)</f>
        <v/>
      </c>
      <c r="O954" s="117">
        <v>1</v>
      </c>
    </row>
    <row r="955" spans="1:15" ht="15.75" hidden="1" customHeight="1" x14ac:dyDescent="0.3">
      <c r="A955" s="127" t="str">
        <f>Simulações!F955</f>
        <v>Rua Manoel da Silva Mendes, 1074</v>
      </c>
      <c r="B955" s="117" t="str">
        <f>Simulações!DL955</f>
        <v>Sim</v>
      </c>
      <c r="C955" s="128">
        <f>Simulações!M955</f>
        <v>150</v>
      </c>
      <c r="D955" s="117" t="str">
        <f>Simulações!I955</f>
        <v>C5</v>
      </c>
      <c r="E955" s="117" t="str">
        <f>Simulações!CJ955</f>
        <v>TECNOWATT</v>
      </c>
      <c r="F955" s="117" t="str">
        <f>Simulações!CK955</f>
        <v xml:space="preserve">SIGSAGPTLRRSSNDL_30W_38IBBRS
</v>
      </c>
      <c r="G955" s="117">
        <f>Simulações!CP955</f>
        <v>30</v>
      </c>
      <c r="H955" s="117" t="str">
        <f>Simulações!CV955</f>
        <v>Curto II</v>
      </c>
      <c r="I955" s="117" t="str">
        <f>IF(Simulações!CW955="","",Simulações!CW955)</f>
        <v/>
      </c>
      <c r="J955" s="117" t="str">
        <f>IF(Simulações!CZ955="","",Simulações!CZ955)</f>
        <v/>
      </c>
      <c r="K955" s="120">
        <f>Simulações!AN955</f>
        <v>4</v>
      </c>
      <c r="L955" s="120">
        <f>Simulações!AU955</f>
        <v>0</v>
      </c>
      <c r="M955" s="117" t="str">
        <f>IF(Simulações!DA955="","",Simulações!DA955)</f>
        <v/>
      </c>
      <c r="N955" s="117" t="str">
        <f>IF(Simulações!DB955="","",Simulações!DB955)</f>
        <v/>
      </c>
      <c r="O955" s="117">
        <v>1</v>
      </c>
    </row>
    <row r="956" spans="1:15" ht="15.75" hidden="1" customHeight="1" x14ac:dyDescent="0.3">
      <c r="A956" s="127" t="str">
        <f>Simulações!F956</f>
        <v>Avenida Central, 443</v>
      </c>
      <c r="B956" s="117" t="str">
        <f>Simulações!DL956</f>
        <v>Sim</v>
      </c>
      <c r="C956" s="128">
        <f>Simulações!M956</f>
        <v>99</v>
      </c>
      <c r="D956" s="117" t="str">
        <f>Simulações!I956</f>
        <v>C3</v>
      </c>
      <c r="E956" s="117" t="str">
        <f>Simulações!CJ956</f>
        <v>LEDSTAR</v>
      </c>
      <c r="F956" s="117" t="str">
        <f>Simulações!CK956</f>
        <v xml:space="preserve"> SL VT 9.1 35W</v>
      </c>
      <c r="G956" s="117">
        <f>Simulações!CP956</f>
        <v>35</v>
      </c>
      <c r="H956" s="117" t="str">
        <f>Simulações!CV956</f>
        <v>Médio II</v>
      </c>
      <c r="I956" s="117" t="str">
        <f>IF(Simulações!CW956="","",Simulações!CW956)</f>
        <v/>
      </c>
      <c r="J956" s="117" t="str">
        <f>IF(Simulações!CZ956="","",Simulações!CZ956)</f>
        <v/>
      </c>
      <c r="K956" s="120">
        <f>Simulações!AN956</f>
        <v>4</v>
      </c>
      <c r="L956" s="120">
        <f>Simulações!AU956</f>
        <v>0</v>
      </c>
      <c r="M956" s="117" t="str">
        <f>IF(Simulações!DA956="","",Simulações!DA956)</f>
        <v/>
      </c>
      <c r="N956" s="117" t="str">
        <f>IF(Simulações!DB956="","",Simulações!DB956)</f>
        <v/>
      </c>
      <c r="O956" s="117">
        <v>1</v>
      </c>
    </row>
    <row r="957" spans="1:15" ht="15.75" hidden="1" customHeight="1" x14ac:dyDescent="0.3">
      <c r="A957" s="127" t="str">
        <f>Simulações!F957</f>
        <v>Avenida Central, 443</v>
      </c>
      <c r="B957" s="117" t="str">
        <f>Simulações!DL957</f>
        <v>Sim</v>
      </c>
      <c r="C957" s="128">
        <f>Simulações!M957</f>
        <v>99</v>
      </c>
      <c r="D957" s="117" t="str">
        <f>Simulações!I957</f>
        <v>C3</v>
      </c>
      <c r="E957" s="117" t="str">
        <f>Simulações!CJ957</f>
        <v>SX LIGHTING</v>
      </c>
      <c r="F957" s="117" t="str">
        <f>Simulações!CK957</f>
        <v>SX-INEVO040HF</v>
      </c>
      <c r="G957" s="117">
        <f>Simulações!CP957</f>
        <v>39</v>
      </c>
      <c r="H957" s="117" t="str">
        <f>Simulações!CV957</f>
        <v>Médio II</v>
      </c>
      <c r="I957" s="117" t="str">
        <f>IF(Simulações!CW957="","",Simulações!CW957)</f>
        <v/>
      </c>
      <c r="J957" s="117" t="str">
        <f>IF(Simulações!CZ957="","",Simulações!CZ957)</f>
        <v/>
      </c>
      <c r="K957" s="120">
        <f>Simulações!AN957</f>
        <v>4</v>
      </c>
      <c r="L957" s="120">
        <f>Simulações!AU957</f>
        <v>0</v>
      </c>
      <c r="M957" s="117" t="str">
        <f>IF(Simulações!DA957="","",Simulações!DA957)</f>
        <v/>
      </c>
      <c r="N957" s="117" t="str">
        <f>IF(Simulações!DB957="","",Simulações!DB957)</f>
        <v/>
      </c>
      <c r="O957" s="117">
        <v>1</v>
      </c>
    </row>
    <row r="958" spans="1:15" ht="15.75" hidden="1" customHeight="1" x14ac:dyDescent="0.3">
      <c r="A958" s="127" t="str">
        <f>Simulações!F958</f>
        <v>Avenida Central, 443</v>
      </c>
      <c r="B958" s="117" t="str">
        <f>Simulações!DL958</f>
        <v>Sim</v>
      </c>
      <c r="C958" s="128">
        <f>Simulações!M958</f>
        <v>99</v>
      </c>
      <c r="D958" s="117" t="str">
        <f>Simulações!I958</f>
        <v>C3</v>
      </c>
      <c r="E958" s="117" t="str">
        <f>Simulações!CJ958</f>
        <v>TECNOWATT</v>
      </c>
      <c r="F958" s="117" t="str">
        <f>Simulações!CK958</f>
        <v xml:space="preserve">SIGSAGPTLRRSSNDL_40W_50IBBRS
</v>
      </c>
      <c r="G958" s="117">
        <f>Simulações!CP958</f>
        <v>40</v>
      </c>
      <c r="H958" s="117" t="str">
        <f>Simulações!CV958</f>
        <v>Médio II</v>
      </c>
      <c r="I958" s="117" t="str">
        <f>IF(Simulações!CW958="","",Simulações!CW958)</f>
        <v/>
      </c>
      <c r="J958" s="117" t="str">
        <f>IF(Simulações!CZ958="","",Simulações!CZ958)</f>
        <v/>
      </c>
      <c r="K958" s="120">
        <f>Simulações!AN958</f>
        <v>4</v>
      </c>
      <c r="L958" s="120">
        <f>Simulações!AU958</f>
        <v>0</v>
      </c>
      <c r="M958" s="117" t="str">
        <f>IF(Simulações!DA958="","",Simulações!DA958)</f>
        <v/>
      </c>
      <c r="N958" s="117" t="str">
        <f>IF(Simulações!DB958="","",Simulações!DB958)</f>
        <v/>
      </c>
      <c r="O958" s="117">
        <v>1</v>
      </c>
    </row>
    <row r="959" spans="1:15" ht="15.75" hidden="1" customHeight="1" x14ac:dyDescent="0.3">
      <c r="A959" s="127" t="str">
        <f>Simulações!F959</f>
        <v>Rua Hildebrando Pinheiro Veloso, 1304</v>
      </c>
      <c r="B959" s="117" t="str">
        <f>Simulações!DL959</f>
        <v>Sim</v>
      </c>
      <c r="C959" s="128">
        <f>Simulações!M959</f>
        <v>100</v>
      </c>
      <c r="D959" s="117" t="str">
        <f>Simulações!I959</f>
        <v>C5</v>
      </c>
      <c r="E959" s="117" t="str">
        <f>Simulações!CJ959</f>
        <v>LEDSTAR</v>
      </c>
      <c r="F959" s="117" t="str">
        <f>Simulações!CK959</f>
        <v xml:space="preserve"> SL VT 9.1 44W</v>
      </c>
      <c r="G959" s="117">
        <f>Simulações!CP959</f>
        <v>44</v>
      </c>
      <c r="H959" s="117" t="str">
        <f>Simulações!CV959</f>
        <v>Curto II</v>
      </c>
      <c r="I959" s="117" t="str">
        <f>IF(Simulações!CW959="","",Simulações!CW959)</f>
        <v/>
      </c>
      <c r="J959" s="117" t="str">
        <f>IF(Simulações!CZ959="","",Simulações!CZ959)</f>
        <v/>
      </c>
      <c r="K959" s="120">
        <f>Simulações!AN959</f>
        <v>2</v>
      </c>
      <c r="L959" s="120">
        <f>Simulações!AU959</f>
        <v>0</v>
      </c>
      <c r="M959" s="117" t="str">
        <f>IF(Simulações!DA959="","",Simulações!DA959)</f>
        <v/>
      </c>
      <c r="N959" s="117" t="str">
        <f>IF(Simulações!DB959="","",Simulações!DB959)</f>
        <v/>
      </c>
      <c r="O959" s="117">
        <v>1</v>
      </c>
    </row>
    <row r="960" spans="1:15" ht="15.75" hidden="1" customHeight="1" x14ac:dyDescent="0.3">
      <c r="A960" s="127" t="str">
        <f>Simulações!F960</f>
        <v>Rua Hildebrando Pinheiro Veloso, 1304</v>
      </c>
      <c r="B960" s="117" t="str">
        <f>Simulações!DL960</f>
        <v>Sim</v>
      </c>
      <c r="C960" s="128">
        <f>Simulações!M960</f>
        <v>100</v>
      </c>
      <c r="D960" s="117" t="str">
        <f>Simulações!I960</f>
        <v>C5</v>
      </c>
      <c r="E960" s="117" t="str">
        <f>Simulações!CJ960</f>
        <v>SX LIGHTING</v>
      </c>
      <c r="F960" s="117" t="str">
        <f>Simulações!CK960</f>
        <v>SX-INEVO040HF</v>
      </c>
      <c r="G960" s="117">
        <f>Simulações!CP960</f>
        <v>39</v>
      </c>
      <c r="H960" s="117" t="str">
        <f>Simulações!CV960</f>
        <v>Curto II</v>
      </c>
      <c r="I960" s="117" t="str">
        <f>IF(Simulações!CW960="","",Simulações!CW960)</f>
        <v/>
      </c>
      <c r="J960" s="117" t="str">
        <f>IF(Simulações!CZ960="","",Simulações!CZ960)</f>
        <v/>
      </c>
      <c r="K960" s="120">
        <f>Simulações!AN960</f>
        <v>2</v>
      </c>
      <c r="L960" s="120">
        <f>Simulações!AU960</f>
        <v>0</v>
      </c>
      <c r="M960" s="117" t="str">
        <f>IF(Simulações!DA960="","",Simulações!DA960)</f>
        <v/>
      </c>
      <c r="N960" s="117" t="str">
        <f>IF(Simulações!DB960="","",Simulações!DB960)</f>
        <v/>
      </c>
      <c r="O960" s="117">
        <v>1</v>
      </c>
    </row>
    <row r="961" spans="1:15" ht="15.75" hidden="1" customHeight="1" x14ac:dyDescent="0.3">
      <c r="A961" s="127" t="str">
        <f>Simulações!F961</f>
        <v>Rua Hildebrando Pinheiro Veloso, 1304</v>
      </c>
      <c r="B961" s="117" t="str">
        <f>Simulações!DL961</f>
        <v>Sim</v>
      </c>
      <c r="C961" s="128">
        <f>Simulações!M961</f>
        <v>100</v>
      </c>
      <c r="D961" s="117" t="str">
        <f>Simulações!I961</f>
        <v>C5</v>
      </c>
      <c r="E961" s="117" t="str">
        <f>Simulações!CJ961</f>
        <v>TECNOWATT</v>
      </c>
      <c r="F961" s="117" t="str">
        <f>Simulações!CK961</f>
        <v xml:space="preserve">SIGSAGPTLRRSSNDL_40W_50IBBRS
</v>
      </c>
      <c r="G961" s="117">
        <f>Simulações!CP961</f>
        <v>40</v>
      </c>
      <c r="H961" s="117" t="str">
        <f>Simulações!CV961</f>
        <v>Curto II</v>
      </c>
      <c r="I961" s="117" t="str">
        <f>IF(Simulações!CW961="","",Simulações!CW961)</f>
        <v>Médio II</v>
      </c>
      <c r="J961" s="117" t="str">
        <f>IF(Simulações!CZ961="","",Simulações!CZ961)</f>
        <v/>
      </c>
      <c r="K961" s="120">
        <f>Simulações!AN961</f>
        <v>2</v>
      </c>
      <c r="L961" s="120">
        <f>Simulações!AU961</f>
        <v>0</v>
      </c>
      <c r="M961" s="117" t="str">
        <f>IF(Simulações!DA961="","",Simulações!DA961)</f>
        <v/>
      </c>
      <c r="N961" s="117" t="str">
        <f>IF(Simulações!DB961="","",Simulações!DB961)</f>
        <v/>
      </c>
      <c r="O961" s="117">
        <v>1</v>
      </c>
    </row>
    <row r="962" spans="1:15" ht="15.75" hidden="1" customHeight="1" x14ac:dyDescent="0.3">
      <c r="A962" s="127" t="str">
        <f>Simulações!F962</f>
        <v>Rua A-Sete da Verbenas, 528</v>
      </c>
      <c r="B962" s="117" t="str">
        <f>Simulações!DL962</f>
        <v>Sim</v>
      </c>
      <c r="C962" s="128">
        <f>Simulações!M962</f>
        <v>100</v>
      </c>
      <c r="D962" s="117" t="str">
        <f>Simulações!I962</f>
        <v>C4</v>
      </c>
      <c r="E962" s="117" t="str">
        <f>Simulações!CJ962</f>
        <v>LEDSTAR</v>
      </c>
      <c r="F962" s="117" t="str">
        <f>Simulações!CK962</f>
        <v xml:space="preserve"> SL VT 9.1 52W</v>
      </c>
      <c r="G962" s="117">
        <f>Simulações!CP962</f>
        <v>52</v>
      </c>
      <c r="H962" s="117" t="str">
        <f>Simulações!CV962</f>
        <v>Curto II</v>
      </c>
      <c r="I962" s="117" t="str">
        <f>IF(Simulações!CW962="","",Simulações!CW962)</f>
        <v/>
      </c>
      <c r="J962" s="117" t="str">
        <f>IF(Simulações!CZ962="","",Simulações!CZ962)</f>
        <v/>
      </c>
      <c r="K962" s="120">
        <f>Simulações!AN962</f>
        <v>2</v>
      </c>
      <c r="L962" s="120">
        <f>Simulações!AU962</f>
        <v>0</v>
      </c>
      <c r="M962" s="117" t="str">
        <f>IF(Simulações!DA962="","",Simulações!DA962)</f>
        <v/>
      </c>
      <c r="N962" s="117" t="str">
        <f>IF(Simulações!DB962="","",Simulações!DB962)</f>
        <v/>
      </c>
      <c r="O962" s="117">
        <v>1</v>
      </c>
    </row>
    <row r="963" spans="1:15" ht="15.75" hidden="1" customHeight="1" x14ac:dyDescent="0.3">
      <c r="A963" s="127" t="str">
        <f>Simulações!F963</f>
        <v>Rua A-Sete da Verbenas, 528</v>
      </c>
      <c r="B963" s="117" t="str">
        <f>Simulações!DL963</f>
        <v>Sim</v>
      </c>
      <c r="C963" s="128">
        <f>Simulações!M963</f>
        <v>100</v>
      </c>
      <c r="D963" s="117" t="str">
        <f>Simulações!I963</f>
        <v>C4</v>
      </c>
      <c r="E963" s="117" t="str">
        <f>Simulações!CJ963</f>
        <v>SX LIGHTING</v>
      </c>
      <c r="F963" s="117" t="str">
        <f>Simulações!CK963</f>
        <v>SX-INEVO050HF</v>
      </c>
      <c r="G963" s="117">
        <f>Simulações!CP963</f>
        <v>50</v>
      </c>
      <c r="H963" s="117" t="str">
        <f>Simulações!CV963</f>
        <v>Curto II</v>
      </c>
      <c r="I963" s="117" t="str">
        <f>IF(Simulações!CW963="","",Simulações!CW963)</f>
        <v/>
      </c>
      <c r="J963" s="117" t="str">
        <f>IF(Simulações!CZ963="","",Simulações!CZ963)</f>
        <v/>
      </c>
      <c r="K963" s="120">
        <f>Simulações!AN963</f>
        <v>2</v>
      </c>
      <c r="L963" s="120">
        <f>Simulações!AU963</f>
        <v>0</v>
      </c>
      <c r="M963" s="117" t="str">
        <f>IF(Simulações!DA963="","",Simulações!DA963)</f>
        <v/>
      </c>
      <c r="N963" s="117" t="str">
        <f>IF(Simulações!DB963="","",Simulações!DB963)</f>
        <v/>
      </c>
      <c r="O963" s="117">
        <v>1</v>
      </c>
    </row>
    <row r="964" spans="1:15" ht="15.75" hidden="1" customHeight="1" x14ac:dyDescent="0.3">
      <c r="A964" s="127" t="str">
        <f>Simulações!F964</f>
        <v>Rua A-Sete da Verbenas, 528</v>
      </c>
      <c r="B964" s="117" t="str">
        <f>Simulações!DL964</f>
        <v>Sim</v>
      </c>
      <c r="C964" s="128">
        <f>Simulações!M964</f>
        <v>100</v>
      </c>
      <c r="D964" s="117" t="str">
        <f>Simulações!I964</f>
        <v>C4</v>
      </c>
      <c r="E964" s="117" t="str">
        <f>Simulações!CJ964</f>
        <v>TECNOWATT</v>
      </c>
      <c r="F964" s="117" t="str">
        <f>Simulações!CK964</f>
        <v xml:space="preserve">SIGSAGPTLRRSSNDL_50W_61IBBRS
</v>
      </c>
      <c r="G964" s="117">
        <f>Simulações!CP964</f>
        <v>50</v>
      </c>
      <c r="H964" s="117" t="str">
        <f>Simulações!CV964</f>
        <v>Curto II</v>
      </c>
      <c r="I964" s="117" t="str">
        <f>IF(Simulações!CW964="","",Simulações!CW964)</f>
        <v/>
      </c>
      <c r="J964" s="117" t="str">
        <f>IF(Simulações!CZ964="","",Simulações!CZ964)</f>
        <v/>
      </c>
      <c r="K964" s="120">
        <f>Simulações!AN964</f>
        <v>2</v>
      </c>
      <c r="L964" s="120">
        <f>Simulações!AU964</f>
        <v>0</v>
      </c>
      <c r="M964" s="117" t="str">
        <f>IF(Simulações!DA964="","",Simulações!DA964)</f>
        <v/>
      </c>
      <c r="N964" s="117" t="str">
        <f>IF(Simulações!DB964="","",Simulações!DB964)</f>
        <v/>
      </c>
      <c r="O964" s="117">
        <v>1</v>
      </c>
    </row>
    <row r="965" spans="1:15" ht="15.75" customHeight="1" x14ac:dyDescent="0.3">
      <c r="A965" s="127"/>
      <c r="B965" s="117"/>
      <c r="C965" s="128"/>
      <c r="D965" s="117"/>
      <c r="E965" s="117"/>
      <c r="F965" s="117"/>
      <c r="G965" s="117"/>
      <c r="H965" s="117"/>
      <c r="I965" s="117"/>
      <c r="J965" s="117"/>
      <c r="K965" s="120"/>
      <c r="L965" s="120"/>
      <c r="M965" s="117"/>
      <c r="N965" s="117"/>
      <c r="O965" s="117"/>
    </row>
    <row r="966" spans="1:15" ht="15.75" customHeight="1" x14ac:dyDescent="0.3">
      <c r="A966" s="127"/>
      <c r="B966" s="117"/>
      <c r="C966" s="128"/>
      <c r="D966" s="117"/>
      <c r="E966" s="117"/>
      <c r="F966" s="117"/>
      <c r="G966" s="117"/>
      <c r="H966" s="117"/>
      <c r="I966" s="117"/>
      <c r="J966" s="117"/>
      <c r="K966" s="120"/>
      <c r="L966" s="120"/>
      <c r="M966" s="117"/>
      <c r="N966" s="117"/>
      <c r="O966" s="117"/>
    </row>
    <row r="967" spans="1:15" ht="15.75" customHeight="1" x14ac:dyDescent="0.3">
      <c r="A967" s="127"/>
      <c r="B967" s="117"/>
      <c r="C967" s="128"/>
      <c r="D967" s="117"/>
      <c r="E967" s="117"/>
      <c r="F967" s="117"/>
      <c r="G967" s="117"/>
      <c r="H967" s="117"/>
      <c r="I967" s="117"/>
      <c r="J967" s="117"/>
      <c r="K967" s="120"/>
      <c r="L967" s="120"/>
      <c r="M967" s="117"/>
      <c r="N967" s="117"/>
      <c r="O967" s="117"/>
    </row>
    <row r="968" spans="1:15" ht="15.75" customHeight="1" x14ac:dyDescent="0.3">
      <c r="A968" s="127"/>
      <c r="B968" s="117"/>
      <c r="C968" s="128"/>
      <c r="D968" s="117"/>
      <c r="E968" s="117"/>
      <c r="F968" s="117"/>
      <c r="G968" s="117"/>
      <c r="H968" s="117"/>
      <c r="I968" s="117"/>
      <c r="J968" s="117"/>
      <c r="K968" s="120"/>
      <c r="L968" s="120"/>
      <c r="M968" s="117"/>
      <c r="N968" s="117"/>
      <c r="O968" s="117"/>
    </row>
    <row r="969" spans="1:15" ht="15.75" customHeight="1" x14ac:dyDescent="0.3">
      <c r="A969" s="127"/>
      <c r="B969" s="117"/>
      <c r="C969" s="128"/>
      <c r="D969" s="117"/>
      <c r="E969" s="117"/>
      <c r="F969" s="117"/>
      <c r="G969" s="117"/>
      <c r="H969" s="117"/>
      <c r="I969" s="117"/>
      <c r="J969" s="117"/>
      <c r="K969" s="120"/>
      <c r="L969" s="120"/>
      <c r="M969" s="117"/>
      <c r="N969" s="117"/>
      <c r="O969" s="117"/>
    </row>
    <row r="970" spans="1:15" ht="15.75" customHeight="1" x14ac:dyDescent="0.3">
      <c r="A970" s="127"/>
      <c r="B970" s="117"/>
      <c r="C970" s="128"/>
      <c r="D970" s="117"/>
      <c r="E970" s="117"/>
      <c r="F970" s="117"/>
      <c r="G970" s="117"/>
      <c r="H970" s="117"/>
      <c r="I970" s="117"/>
      <c r="J970" s="117"/>
      <c r="K970" s="120"/>
      <c r="L970" s="120"/>
      <c r="M970" s="117"/>
      <c r="N970" s="117"/>
      <c r="O970" s="117"/>
    </row>
    <row r="971" spans="1:15" ht="15.75" customHeight="1" x14ac:dyDescent="0.3">
      <c r="A971" s="127"/>
      <c r="B971" s="117"/>
      <c r="C971" s="128"/>
      <c r="D971" s="117"/>
      <c r="E971" s="117"/>
      <c r="F971" s="117"/>
      <c r="G971" s="117"/>
      <c r="H971" s="117"/>
      <c r="I971" s="117"/>
      <c r="J971" s="117"/>
      <c r="K971" s="120"/>
      <c r="L971" s="120"/>
      <c r="M971" s="117"/>
      <c r="N971" s="117"/>
      <c r="O971" s="117"/>
    </row>
    <row r="972" spans="1:15" ht="15.75" customHeight="1" x14ac:dyDescent="0.3">
      <c r="A972" s="127"/>
      <c r="B972" s="117"/>
      <c r="C972" s="128"/>
      <c r="D972" s="117"/>
      <c r="E972" s="117"/>
      <c r="F972" s="117"/>
      <c r="G972" s="117"/>
      <c r="H972" s="117"/>
      <c r="I972" s="117"/>
      <c r="J972" s="117"/>
      <c r="K972" s="120"/>
      <c r="L972" s="120"/>
      <c r="M972" s="117"/>
      <c r="N972" s="117"/>
      <c r="O972" s="117"/>
    </row>
    <row r="973" spans="1:15" ht="15.75" customHeight="1" x14ac:dyDescent="0.3">
      <c r="A973" s="127"/>
      <c r="B973" s="117"/>
      <c r="C973" s="128"/>
      <c r="D973" s="117"/>
      <c r="E973" s="117"/>
      <c r="F973" s="117"/>
      <c r="G973" s="117"/>
      <c r="H973" s="117"/>
      <c r="I973" s="117"/>
      <c r="J973" s="117"/>
      <c r="K973" s="120"/>
      <c r="L973" s="120"/>
      <c r="M973" s="117"/>
      <c r="N973" s="117"/>
      <c r="O973" s="117"/>
    </row>
    <row r="974" spans="1:15" ht="15.75" customHeight="1" x14ac:dyDescent="0.3">
      <c r="A974" s="127"/>
      <c r="B974" s="117"/>
      <c r="C974" s="128"/>
      <c r="D974" s="117"/>
      <c r="E974" s="117"/>
      <c r="F974" s="117"/>
      <c r="G974" s="117"/>
      <c r="H974" s="117"/>
      <c r="I974" s="117"/>
      <c r="J974" s="117"/>
      <c r="K974" s="120"/>
      <c r="L974" s="120"/>
      <c r="M974" s="117"/>
      <c r="N974" s="117"/>
      <c r="O974" s="117"/>
    </row>
    <row r="975" spans="1:15" ht="15.75" customHeight="1" x14ac:dyDescent="0.3">
      <c r="A975" s="127"/>
      <c r="B975" s="117"/>
      <c r="C975" s="128"/>
      <c r="D975" s="117"/>
      <c r="E975" s="117"/>
      <c r="F975" s="117"/>
      <c r="G975" s="117"/>
      <c r="H975" s="117"/>
      <c r="I975" s="117"/>
      <c r="J975" s="117"/>
      <c r="K975" s="120"/>
      <c r="L975" s="120"/>
      <c r="M975" s="117"/>
      <c r="N975" s="117"/>
      <c r="O975" s="117"/>
    </row>
    <row r="976" spans="1:15" ht="15.75" customHeight="1" x14ac:dyDescent="0.3">
      <c r="A976" s="127"/>
      <c r="B976" s="117"/>
      <c r="C976" s="128"/>
      <c r="D976" s="117"/>
      <c r="E976" s="117"/>
      <c r="F976" s="117"/>
      <c r="G976" s="117"/>
      <c r="H976" s="117"/>
      <c r="I976" s="117"/>
      <c r="J976" s="117"/>
      <c r="K976" s="120"/>
      <c r="L976" s="120"/>
      <c r="M976" s="117"/>
      <c r="N976" s="117"/>
      <c r="O976" s="117"/>
    </row>
    <row r="977" spans="1:15" ht="15.75" customHeight="1" x14ac:dyDescent="0.3">
      <c r="A977" s="127"/>
      <c r="B977" s="117"/>
      <c r="C977" s="128"/>
      <c r="D977" s="117"/>
      <c r="E977" s="117"/>
      <c r="F977" s="117"/>
      <c r="G977" s="117"/>
      <c r="H977" s="117"/>
      <c r="I977" s="117"/>
      <c r="J977" s="117"/>
      <c r="K977" s="120"/>
      <c r="L977" s="120"/>
      <c r="M977" s="117"/>
      <c r="N977" s="117"/>
      <c r="O977" s="117"/>
    </row>
    <row r="978" spans="1:15" ht="15.75" customHeight="1" x14ac:dyDescent="0.3">
      <c r="A978" s="127"/>
      <c r="B978" s="117"/>
      <c r="C978" s="128"/>
      <c r="D978" s="117"/>
      <c r="E978" s="117"/>
      <c r="F978" s="117"/>
      <c r="G978" s="117"/>
      <c r="H978" s="117"/>
      <c r="I978" s="117"/>
      <c r="J978" s="117"/>
      <c r="K978" s="120"/>
      <c r="L978" s="120"/>
      <c r="M978" s="117"/>
      <c r="N978" s="117"/>
      <c r="O978" s="117"/>
    </row>
    <row r="979" spans="1:15" ht="15.75" customHeight="1" x14ac:dyDescent="0.3">
      <c r="A979" s="127"/>
      <c r="B979" s="117"/>
      <c r="C979" s="128"/>
      <c r="D979" s="117"/>
      <c r="E979" s="117"/>
      <c r="F979" s="117"/>
      <c r="G979" s="117"/>
      <c r="H979" s="117"/>
      <c r="I979" s="117"/>
      <c r="J979" s="117"/>
      <c r="K979" s="120"/>
      <c r="L979" s="120"/>
      <c r="M979" s="117"/>
      <c r="N979" s="117"/>
      <c r="O979" s="117"/>
    </row>
    <row r="980" spans="1:15" ht="15.75" customHeight="1" x14ac:dyDescent="0.3">
      <c r="A980" s="127"/>
      <c r="B980" s="117"/>
      <c r="C980" s="128"/>
      <c r="D980" s="117"/>
      <c r="E980" s="117"/>
      <c r="F980" s="117"/>
      <c r="G980" s="117"/>
      <c r="H980" s="117"/>
      <c r="I980" s="117"/>
      <c r="J980" s="117"/>
      <c r="K980" s="120"/>
      <c r="L980" s="120"/>
      <c r="M980" s="117"/>
      <c r="N980" s="117"/>
      <c r="O980" s="117"/>
    </row>
    <row r="981" spans="1:15" ht="15.75" customHeight="1" x14ac:dyDescent="0.3">
      <c r="A981" s="127"/>
      <c r="B981" s="117"/>
      <c r="C981" s="128"/>
      <c r="D981" s="117"/>
      <c r="E981" s="117"/>
      <c r="F981" s="117"/>
      <c r="G981" s="117"/>
      <c r="H981" s="117"/>
      <c r="I981" s="117"/>
      <c r="J981" s="117"/>
      <c r="K981" s="120"/>
      <c r="L981" s="120"/>
      <c r="M981" s="117"/>
      <c r="N981" s="117"/>
      <c r="O981" s="117"/>
    </row>
    <row r="982" spans="1:15" ht="15.75" customHeight="1" x14ac:dyDescent="0.3">
      <c r="A982" s="127"/>
      <c r="B982" s="117"/>
      <c r="C982" s="128"/>
      <c r="D982" s="117"/>
      <c r="E982" s="117"/>
      <c r="F982" s="117"/>
      <c r="G982" s="117"/>
      <c r="H982" s="117"/>
      <c r="I982" s="117"/>
      <c r="J982" s="117"/>
      <c r="K982" s="120"/>
      <c r="L982" s="120"/>
      <c r="M982" s="117"/>
      <c r="N982" s="117"/>
      <c r="O982" s="117"/>
    </row>
    <row r="983" spans="1:15" ht="15.75" customHeight="1" x14ac:dyDescent="0.3">
      <c r="A983" s="127"/>
      <c r="B983" s="117"/>
      <c r="C983" s="128"/>
      <c r="D983" s="117"/>
      <c r="E983" s="117"/>
      <c r="F983" s="117"/>
      <c r="G983" s="117"/>
      <c r="H983" s="117"/>
      <c r="I983" s="117"/>
      <c r="J983" s="117"/>
      <c r="K983" s="120"/>
      <c r="L983" s="120"/>
      <c r="M983" s="117"/>
      <c r="N983" s="117"/>
      <c r="O983" s="117"/>
    </row>
    <row r="984" spans="1:15" ht="15.75" customHeight="1" x14ac:dyDescent="0.3">
      <c r="A984" s="127"/>
      <c r="B984" s="117"/>
      <c r="C984" s="128"/>
      <c r="D984" s="117"/>
      <c r="E984" s="117"/>
      <c r="F984" s="117"/>
      <c r="G984" s="117"/>
      <c r="H984" s="117"/>
      <c r="I984" s="117"/>
      <c r="J984" s="117"/>
      <c r="K984" s="120"/>
      <c r="L984" s="120"/>
      <c r="M984" s="117"/>
      <c r="N984" s="117"/>
      <c r="O984" s="117"/>
    </row>
    <row r="985" spans="1:15" ht="15.75" customHeight="1" x14ac:dyDescent="0.3">
      <c r="A985" s="127"/>
      <c r="B985" s="117"/>
      <c r="C985" s="128"/>
      <c r="D985" s="117"/>
      <c r="E985" s="117"/>
      <c r="F985" s="117"/>
      <c r="G985" s="117"/>
      <c r="H985" s="117"/>
      <c r="I985" s="117"/>
      <c r="J985" s="117"/>
      <c r="K985" s="120"/>
      <c r="L985" s="120"/>
      <c r="M985" s="117"/>
      <c r="N985" s="117"/>
      <c r="O985" s="117"/>
    </row>
    <row r="986" spans="1:15" ht="15.75" customHeight="1" x14ac:dyDescent="0.3">
      <c r="A986" s="127"/>
      <c r="B986" s="117"/>
      <c r="C986" s="128"/>
      <c r="D986" s="117"/>
      <c r="E986" s="117"/>
      <c r="F986" s="117"/>
      <c r="G986" s="117"/>
      <c r="H986" s="117"/>
      <c r="I986" s="117"/>
      <c r="J986" s="117"/>
      <c r="K986" s="120"/>
      <c r="L986" s="120"/>
      <c r="M986" s="117"/>
      <c r="N986" s="117"/>
      <c r="O986" s="117"/>
    </row>
    <row r="987" spans="1:15" ht="15.75" customHeight="1" x14ac:dyDescent="0.3">
      <c r="A987" s="127"/>
      <c r="B987" s="117"/>
      <c r="C987" s="128"/>
      <c r="D987" s="117"/>
      <c r="E987" s="117"/>
      <c r="F987" s="117"/>
      <c r="G987" s="117"/>
      <c r="H987" s="117"/>
      <c r="I987" s="117"/>
      <c r="J987" s="117"/>
      <c r="K987" s="120"/>
      <c r="L987" s="120"/>
      <c r="M987" s="117"/>
      <c r="N987" s="117"/>
      <c r="O987" s="117"/>
    </row>
    <row r="988" spans="1:15" ht="15.75" customHeight="1" x14ac:dyDescent="0.3">
      <c r="A988" s="127"/>
      <c r="B988" s="117"/>
      <c r="C988" s="128"/>
      <c r="D988" s="117"/>
      <c r="E988" s="117"/>
      <c r="F988" s="117"/>
      <c r="G988" s="117"/>
      <c r="H988" s="117"/>
      <c r="I988" s="117"/>
      <c r="J988" s="117"/>
      <c r="K988" s="120"/>
      <c r="L988" s="120"/>
      <c r="M988" s="117"/>
      <c r="N988" s="117"/>
      <c r="O988" s="117"/>
    </row>
    <row r="989" spans="1:15" ht="15.75" customHeight="1" x14ac:dyDescent="0.3">
      <c r="A989" s="127"/>
      <c r="B989" s="117"/>
      <c r="C989" s="128"/>
      <c r="D989" s="117"/>
      <c r="E989" s="117"/>
      <c r="F989" s="117"/>
      <c r="G989" s="117"/>
      <c r="H989" s="117"/>
      <c r="I989" s="117"/>
      <c r="J989" s="117"/>
      <c r="K989" s="120"/>
      <c r="L989" s="120"/>
      <c r="M989" s="117"/>
      <c r="N989" s="117"/>
      <c r="O989" s="117"/>
    </row>
    <row r="990" spans="1:15" ht="15.75" customHeight="1" x14ac:dyDescent="0.3">
      <c r="A990" s="127"/>
      <c r="B990" s="117"/>
      <c r="C990" s="128"/>
      <c r="D990" s="117"/>
      <c r="E990" s="117"/>
      <c r="F990" s="117"/>
      <c r="G990" s="117"/>
      <c r="H990" s="117"/>
      <c r="I990" s="117"/>
      <c r="J990" s="117"/>
      <c r="K990" s="120"/>
      <c r="L990" s="120"/>
      <c r="M990" s="117"/>
      <c r="N990" s="117"/>
      <c r="O990" s="117"/>
    </row>
    <row r="991" spans="1:15" ht="15.75" customHeight="1" x14ac:dyDescent="0.3">
      <c r="A991" s="127"/>
      <c r="B991" s="117"/>
      <c r="C991" s="128"/>
      <c r="D991" s="117"/>
      <c r="E991" s="117"/>
      <c r="F991" s="117"/>
      <c r="G991" s="117"/>
      <c r="H991" s="117"/>
      <c r="I991" s="117"/>
      <c r="J991" s="117"/>
      <c r="K991" s="120"/>
      <c r="L991" s="120"/>
      <c r="M991" s="117"/>
      <c r="N991" s="117"/>
      <c r="O991" s="117"/>
    </row>
    <row r="992" spans="1:15" ht="15.75" customHeight="1" x14ac:dyDescent="0.3">
      <c r="A992" s="127"/>
      <c r="B992" s="117"/>
      <c r="C992" s="128"/>
      <c r="D992" s="117"/>
      <c r="E992" s="117"/>
      <c r="F992" s="117"/>
      <c r="G992" s="117"/>
      <c r="H992" s="117"/>
      <c r="I992" s="117"/>
      <c r="J992" s="117"/>
      <c r="K992" s="120"/>
      <c r="L992" s="120"/>
      <c r="M992" s="117"/>
      <c r="N992" s="117"/>
      <c r="O992" s="117"/>
    </row>
    <row r="993" spans="1:15" ht="15.75" customHeight="1" x14ac:dyDescent="0.3">
      <c r="A993" s="127"/>
      <c r="B993" s="117"/>
      <c r="C993" s="128"/>
      <c r="D993" s="117"/>
      <c r="E993" s="117"/>
      <c r="F993" s="117"/>
      <c r="G993" s="117"/>
      <c r="H993" s="117"/>
      <c r="I993" s="117"/>
      <c r="J993" s="117"/>
      <c r="K993" s="120"/>
      <c r="L993" s="120"/>
      <c r="M993" s="117"/>
      <c r="N993" s="117"/>
      <c r="O993" s="117"/>
    </row>
    <row r="994" spans="1:15" ht="15.75" customHeight="1" x14ac:dyDescent="0.3">
      <c r="A994" s="127"/>
      <c r="B994" s="117"/>
      <c r="C994" s="128"/>
      <c r="D994" s="117"/>
      <c r="E994" s="117"/>
      <c r="F994" s="117"/>
      <c r="G994" s="117"/>
      <c r="H994" s="117"/>
      <c r="I994" s="117"/>
      <c r="J994" s="117"/>
      <c r="K994" s="120"/>
      <c r="L994" s="120"/>
      <c r="M994" s="117"/>
      <c r="N994" s="117"/>
      <c r="O994" s="117"/>
    </row>
    <row r="995" spans="1:15" ht="15.75" customHeight="1" x14ac:dyDescent="0.3">
      <c r="A995" s="127"/>
      <c r="B995" s="117"/>
      <c r="C995" s="128"/>
      <c r="D995" s="117"/>
      <c r="E995" s="117"/>
      <c r="F995" s="117"/>
      <c r="G995" s="117"/>
      <c r="H995" s="117"/>
      <c r="I995" s="117"/>
      <c r="J995" s="117"/>
      <c r="K995" s="120"/>
      <c r="L995" s="120"/>
      <c r="M995" s="117"/>
      <c r="N995" s="117"/>
      <c r="O995" s="117"/>
    </row>
    <row r="996" spans="1:15" ht="15.75" customHeight="1" x14ac:dyDescent="0.3">
      <c r="A996" s="127"/>
      <c r="B996" s="117"/>
      <c r="C996" s="128"/>
      <c r="D996" s="117"/>
      <c r="E996" s="117"/>
      <c r="F996" s="117"/>
      <c r="G996" s="117"/>
      <c r="H996" s="117"/>
      <c r="I996" s="117"/>
      <c r="J996" s="117"/>
      <c r="K996" s="120"/>
      <c r="L996" s="120"/>
      <c r="M996" s="117"/>
      <c r="N996" s="117"/>
      <c r="O996" s="117"/>
    </row>
    <row r="997" spans="1:15" ht="15.75" customHeight="1" x14ac:dyDescent="0.3">
      <c r="A997" s="127"/>
      <c r="B997" s="117"/>
      <c r="C997" s="128"/>
      <c r="D997" s="117"/>
      <c r="E997" s="117"/>
      <c r="F997" s="117"/>
      <c r="G997" s="117"/>
      <c r="H997" s="117"/>
      <c r="I997" s="117"/>
      <c r="J997" s="117"/>
      <c r="K997" s="120"/>
      <c r="L997" s="120"/>
      <c r="M997" s="117"/>
      <c r="N997" s="117"/>
      <c r="O997" s="117"/>
    </row>
    <row r="998" spans="1:15" ht="15.75" customHeight="1" x14ac:dyDescent="0.3">
      <c r="A998" s="127"/>
      <c r="B998" s="117"/>
      <c r="C998" s="128"/>
      <c r="D998" s="117"/>
      <c r="E998" s="117"/>
      <c r="F998" s="117"/>
      <c r="G998" s="117"/>
      <c r="H998" s="117"/>
      <c r="I998" s="117"/>
      <c r="J998" s="117"/>
      <c r="K998" s="120"/>
      <c r="L998" s="120"/>
      <c r="M998" s="117"/>
      <c r="N998" s="117"/>
      <c r="O998" s="117"/>
    </row>
    <row r="999" spans="1:15" ht="15.75" customHeight="1" x14ac:dyDescent="0.3">
      <c r="A999" s="127"/>
      <c r="B999" s="117"/>
      <c r="C999" s="128"/>
      <c r="D999" s="117"/>
      <c r="E999" s="117"/>
      <c r="F999" s="117"/>
      <c r="G999" s="117"/>
      <c r="H999" s="117"/>
      <c r="I999" s="117"/>
      <c r="J999" s="117"/>
      <c r="K999" s="120"/>
      <c r="L999" s="120"/>
      <c r="M999" s="117"/>
      <c r="N999" s="117"/>
      <c r="O999" s="117"/>
    </row>
    <row r="1000" spans="1:15" ht="15.75" customHeight="1" x14ac:dyDescent="0.3">
      <c r="A1000" s="127"/>
      <c r="B1000" s="117"/>
      <c r="C1000" s="128"/>
      <c r="D1000" s="117"/>
      <c r="E1000" s="117"/>
      <c r="F1000" s="117"/>
      <c r="G1000" s="117"/>
      <c r="H1000" s="117"/>
      <c r="I1000" s="117"/>
      <c r="J1000" s="117"/>
      <c r="K1000" s="120"/>
      <c r="L1000" s="120"/>
      <c r="M1000" s="117"/>
      <c r="N1000" s="117"/>
      <c r="O1000" s="117"/>
    </row>
    <row r="1001" spans="1:15" ht="15.75" customHeight="1" x14ac:dyDescent="0.3">
      <c r="A1001" s="127"/>
      <c r="B1001" s="117"/>
      <c r="C1001" s="128"/>
      <c r="D1001" s="117"/>
      <c r="E1001" s="117"/>
      <c r="F1001" s="117"/>
      <c r="G1001" s="117"/>
      <c r="H1001" s="117"/>
      <c r="I1001" s="117"/>
      <c r="J1001" s="117"/>
      <c r="K1001" s="120"/>
      <c r="L1001" s="120"/>
      <c r="M1001" s="117"/>
      <c r="N1001" s="117"/>
      <c r="O1001" s="117"/>
    </row>
    <row r="1002" spans="1:15" ht="15.75" customHeight="1" x14ac:dyDescent="0.3">
      <c r="A1002" s="127"/>
      <c r="B1002" s="117"/>
      <c r="C1002" s="128"/>
      <c r="D1002" s="117"/>
      <c r="E1002" s="117"/>
      <c r="F1002" s="117"/>
      <c r="G1002" s="117"/>
      <c r="H1002" s="117"/>
      <c r="I1002" s="117"/>
      <c r="J1002" s="117"/>
      <c r="K1002" s="120"/>
      <c r="L1002" s="120"/>
      <c r="M1002" s="117"/>
      <c r="N1002" s="117"/>
      <c r="O1002" s="117"/>
    </row>
    <row r="1003" spans="1:15" ht="15.75" customHeight="1" x14ac:dyDescent="0.3">
      <c r="A1003" s="127"/>
      <c r="B1003" s="117"/>
      <c r="C1003" s="128"/>
      <c r="D1003" s="117"/>
      <c r="E1003" s="117"/>
      <c r="F1003" s="117"/>
      <c r="G1003" s="117"/>
      <c r="H1003" s="117"/>
      <c r="I1003" s="117"/>
      <c r="J1003" s="117"/>
      <c r="K1003" s="120"/>
      <c r="L1003" s="120"/>
      <c r="M1003" s="117"/>
      <c r="N1003" s="117"/>
      <c r="O1003" s="117"/>
    </row>
    <row r="1004" spans="1:15" ht="15.75" customHeight="1" x14ac:dyDescent="0.3">
      <c r="A1004" s="127"/>
      <c r="B1004" s="117"/>
      <c r="C1004" s="128"/>
      <c r="D1004" s="117"/>
      <c r="E1004" s="117"/>
      <c r="F1004" s="117"/>
      <c r="G1004" s="117"/>
      <c r="H1004" s="117"/>
      <c r="I1004" s="117"/>
      <c r="J1004" s="117"/>
      <c r="K1004" s="120"/>
      <c r="L1004" s="120"/>
      <c r="M1004" s="117"/>
      <c r="N1004" s="117"/>
      <c r="O1004" s="117"/>
    </row>
    <row r="1005" spans="1:15" ht="15.75" customHeight="1" x14ac:dyDescent="0.3">
      <c r="A1005" s="127"/>
      <c r="B1005" s="117"/>
      <c r="C1005" s="128"/>
      <c r="D1005" s="117"/>
      <c r="E1005" s="117"/>
      <c r="F1005" s="117"/>
      <c r="G1005" s="117"/>
      <c r="H1005" s="117"/>
      <c r="I1005" s="117"/>
      <c r="J1005" s="117"/>
      <c r="K1005" s="120"/>
      <c r="L1005" s="120"/>
      <c r="M1005" s="117"/>
      <c r="N1005" s="117"/>
      <c r="O1005" s="117"/>
    </row>
    <row r="1006" spans="1:15" ht="15.75" customHeight="1" x14ac:dyDescent="0.3">
      <c r="A1006" s="127"/>
      <c r="B1006" s="117"/>
      <c r="C1006" s="128"/>
      <c r="D1006" s="117"/>
      <c r="E1006" s="117"/>
      <c r="F1006" s="117"/>
      <c r="G1006" s="117"/>
      <c r="H1006" s="117"/>
      <c r="I1006" s="117"/>
      <c r="J1006" s="117"/>
      <c r="K1006" s="120"/>
      <c r="L1006" s="120"/>
      <c r="M1006" s="117"/>
      <c r="N1006" s="117"/>
      <c r="O1006" s="117"/>
    </row>
    <row r="1007" spans="1:15" ht="15.75" customHeight="1" x14ac:dyDescent="0.3">
      <c r="A1007" s="127"/>
      <c r="B1007" s="117"/>
      <c r="C1007" s="128"/>
      <c r="D1007" s="117"/>
      <c r="E1007" s="117"/>
      <c r="F1007" s="117"/>
      <c r="G1007" s="117"/>
      <c r="H1007" s="117"/>
      <c r="I1007" s="117"/>
      <c r="J1007" s="117"/>
      <c r="K1007" s="120"/>
      <c r="L1007" s="120"/>
      <c r="M1007" s="117"/>
      <c r="N1007" s="117"/>
      <c r="O1007" s="117"/>
    </row>
    <row r="1008" spans="1:15" ht="15.75" customHeight="1" x14ac:dyDescent="0.3">
      <c r="A1008" s="127"/>
      <c r="B1008" s="117"/>
      <c r="C1008" s="128"/>
      <c r="D1008" s="117"/>
      <c r="E1008" s="117"/>
      <c r="F1008" s="117"/>
      <c r="G1008" s="117"/>
      <c r="H1008" s="117"/>
      <c r="I1008" s="117"/>
      <c r="J1008" s="117"/>
      <c r="K1008" s="120"/>
      <c r="L1008" s="120"/>
      <c r="M1008" s="117"/>
      <c r="N1008" s="117"/>
      <c r="O1008" s="117"/>
    </row>
    <row r="1009" spans="1:15" ht="15.75" customHeight="1" x14ac:dyDescent="0.3">
      <c r="A1009" s="127"/>
      <c r="B1009" s="117"/>
      <c r="C1009" s="128"/>
      <c r="D1009" s="117"/>
      <c r="E1009" s="117"/>
      <c r="F1009" s="117"/>
      <c r="G1009" s="117"/>
      <c r="H1009" s="117"/>
      <c r="I1009" s="117"/>
      <c r="J1009" s="117"/>
      <c r="K1009" s="120"/>
      <c r="L1009" s="120"/>
      <c r="M1009" s="117"/>
      <c r="N1009" s="117"/>
      <c r="O1009" s="117"/>
    </row>
    <row r="1010" spans="1:15" ht="15.75" customHeight="1" x14ac:dyDescent="0.3">
      <c r="A1010" s="127"/>
      <c r="B1010" s="117"/>
      <c r="C1010" s="128"/>
      <c r="D1010" s="117"/>
      <c r="E1010" s="117"/>
      <c r="F1010" s="117"/>
      <c r="G1010" s="117"/>
      <c r="H1010" s="117"/>
      <c r="I1010" s="117"/>
      <c r="J1010" s="117"/>
      <c r="K1010" s="120"/>
      <c r="L1010" s="120"/>
      <c r="M1010" s="117"/>
      <c r="N1010" s="117"/>
      <c r="O1010" s="117"/>
    </row>
    <row r="1011" spans="1:15" ht="15.75" customHeight="1" x14ac:dyDescent="0.3">
      <c r="A1011" s="127"/>
      <c r="B1011" s="117"/>
      <c r="C1011" s="128"/>
      <c r="D1011" s="117"/>
      <c r="E1011" s="117"/>
      <c r="F1011" s="117"/>
      <c r="G1011" s="117"/>
      <c r="H1011" s="117"/>
      <c r="I1011" s="117"/>
      <c r="J1011" s="117"/>
      <c r="K1011" s="120"/>
      <c r="L1011" s="120"/>
      <c r="M1011" s="117"/>
      <c r="N1011" s="117"/>
      <c r="O1011" s="117"/>
    </row>
    <row r="1012" spans="1:15" ht="15.75" customHeight="1" x14ac:dyDescent="0.3">
      <c r="A1012" s="127"/>
      <c r="B1012" s="117"/>
      <c r="C1012" s="128"/>
      <c r="D1012" s="117"/>
      <c r="E1012" s="117"/>
      <c r="F1012" s="117"/>
      <c r="G1012" s="117"/>
      <c r="H1012" s="117"/>
      <c r="I1012" s="117"/>
      <c r="J1012" s="117"/>
      <c r="K1012" s="120"/>
      <c r="L1012" s="120"/>
      <c r="M1012" s="117"/>
      <c r="N1012" s="117"/>
      <c r="O1012" s="117"/>
    </row>
    <row r="1013" spans="1:15" ht="15.75" customHeight="1" x14ac:dyDescent="0.3">
      <c r="A1013" s="127"/>
      <c r="B1013" s="117"/>
      <c r="C1013" s="128"/>
      <c r="D1013" s="117"/>
      <c r="E1013" s="117"/>
      <c r="F1013" s="117"/>
      <c r="G1013" s="117"/>
      <c r="H1013" s="117"/>
      <c r="I1013" s="117"/>
      <c r="J1013" s="117"/>
      <c r="K1013" s="120"/>
      <c r="L1013" s="120"/>
      <c r="M1013" s="117"/>
      <c r="N1013" s="117"/>
      <c r="O1013" s="117"/>
    </row>
    <row r="1014" spans="1:15" ht="15.75" customHeight="1" x14ac:dyDescent="0.3">
      <c r="A1014" s="127"/>
      <c r="B1014" s="117"/>
      <c r="C1014" s="128"/>
      <c r="D1014" s="117"/>
      <c r="E1014" s="117"/>
      <c r="F1014" s="117"/>
      <c r="G1014" s="117"/>
      <c r="H1014" s="117"/>
      <c r="I1014" s="117"/>
      <c r="J1014" s="117"/>
      <c r="K1014" s="120"/>
      <c r="L1014" s="120"/>
      <c r="M1014" s="117"/>
      <c r="N1014" s="117"/>
      <c r="O1014" s="117"/>
    </row>
    <row r="1015" spans="1:15" ht="15.75" customHeight="1" x14ac:dyDescent="0.3">
      <c r="A1015" s="127"/>
      <c r="B1015" s="117"/>
      <c r="C1015" s="128"/>
      <c r="D1015" s="117"/>
      <c r="E1015" s="117"/>
      <c r="F1015" s="117"/>
      <c r="G1015" s="117"/>
      <c r="H1015" s="117"/>
      <c r="I1015" s="117"/>
      <c r="J1015" s="117"/>
      <c r="K1015" s="120"/>
      <c r="L1015" s="120"/>
      <c r="M1015" s="117"/>
      <c r="N1015" s="117"/>
      <c r="O1015" s="117"/>
    </row>
    <row r="1016" spans="1:15" ht="15.75" customHeight="1" x14ac:dyDescent="0.3">
      <c r="A1016" s="127"/>
      <c r="B1016" s="117"/>
      <c r="C1016" s="128"/>
      <c r="D1016" s="117"/>
      <c r="E1016" s="117"/>
      <c r="F1016" s="117"/>
      <c r="G1016" s="117"/>
      <c r="H1016" s="117"/>
      <c r="I1016" s="117"/>
      <c r="J1016" s="117"/>
      <c r="K1016" s="120"/>
      <c r="L1016" s="120"/>
      <c r="M1016" s="117"/>
      <c r="N1016" s="117"/>
      <c r="O1016" s="117"/>
    </row>
    <row r="1017" spans="1:15" ht="15.75" customHeight="1" x14ac:dyDescent="0.3">
      <c r="A1017" s="127"/>
      <c r="B1017" s="117"/>
      <c r="C1017" s="128"/>
      <c r="D1017" s="117"/>
      <c r="E1017" s="117"/>
      <c r="F1017" s="117"/>
      <c r="G1017" s="117"/>
      <c r="H1017" s="117"/>
      <c r="I1017" s="117"/>
      <c r="J1017" s="117"/>
      <c r="K1017" s="120"/>
      <c r="L1017" s="120"/>
      <c r="M1017" s="117"/>
      <c r="N1017" s="117"/>
      <c r="O1017" s="117"/>
    </row>
    <row r="1018" spans="1:15" ht="15.75" customHeight="1" x14ac:dyDescent="0.3">
      <c r="A1018" s="127"/>
      <c r="B1018" s="117"/>
      <c r="C1018" s="128"/>
      <c r="D1018" s="117"/>
      <c r="E1018" s="117"/>
      <c r="F1018" s="117"/>
      <c r="G1018" s="117"/>
      <c r="H1018" s="117"/>
      <c r="I1018" s="117"/>
      <c r="J1018" s="117"/>
      <c r="K1018" s="120"/>
      <c r="L1018" s="120"/>
      <c r="M1018" s="117"/>
      <c r="N1018" s="117"/>
      <c r="O1018" s="117"/>
    </row>
    <row r="1019" spans="1:15" ht="15.75" customHeight="1" x14ac:dyDescent="0.3">
      <c r="A1019" s="127"/>
      <c r="B1019" s="117"/>
      <c r="C1019" s="128"/>
      <c r="D1019" s="117"/>
      <c r="E1019" s="117"/>
      <c r="F1019" s="117"/>
      <c r="G1019" s="117"/>
      <c r="H1019" s="117"/>
      <c r="I1019" s="117"/>
      <c r="J1019" s="117"/>
      <c r="K1019" s="120"/>
      <c r="L1019" s="120"/>
      <c r="M1019" s="117"/>
      <c r="N1019" s="117"/>
      <c r="O1019" s="117"/>
    </row>
    <row r="1020" spans="1:15" ht="15.75" customHeight="1" x14ac:dyDescent="0.3">
      <c r="A1020" s="127"/>
      <c r="B1020" s="117"/>
      <c r="C1020" s="128"/>
      <c r="D1020" s="117"/>
      <c r="E1020" s="117"/>
      <c r="F1020" s="117"/>
      <c r="G1020" s="117"/>
      <c r="H1020" s="117"/>
      <c r="I1020" s="117"/>
      <c r="J1020" s="117"/>
      <c r="K1020" s="120"/>
      <c r="L1020" s="120"/>
      <c r="M1020" s="117"/>
      <c r="N1020" s="117"/>
      <c r="O1020" s="117"/>
    </row>
    <row r="1021" spans="1:15" ht="15.75" customHeight="1" x14ac:dyDescent="0.3">
      <c r="A1021" s="127"/>
      <c r="B1021" s="117"/>
      <c r="C1021" s="128"/>
      <c r="D1021" s="117"/>
      <c r="E1021" s="117"/>
      <c r="F1021" s="117"/>
      <c r="G1021" s="117"/>
      <c r="H1021" s="117"/>
      <c r="I1021" s="117"/>
      <c r="J1021" s="117"/>
      <c r="K1021" s="120"/>
      <c r="L1021" s="120"/>
      <c r="M1021" s="117"/>
      <c r="N1021" s="117"/>
      <c r="O1021" s="117"/>
    </row>
    <row r="1022" spans="1:15" ht="15.75" customHeight="1" x14ac:dyDescent="0.3">
      <c r="A1022" s="127"/>
      <c r="B1022" s="117"/>
      <c r="C1022" s="128"/>
      <c r="D1022" s="117"/>
      <c r="E1022" s="117"/>
      <c r="F1022" s="117"/>
      <c r="G1022" s="117"/>
      <c r="H1022" s="117"/>
      <c r="I1022" s="117"/>
      <c r="J1022" s="117"/>
      <c r="K1022" s="120"/>
      <c r="L1022" s="120"/>
      <c r="M1022" s="117"/>
      <c r="N1022" s="117"/>
      <c r="O1022" s="117"/>
    </row>
    <row r="1023" spans="1:15" ht="15.75" customHeight="1" x14ac:dyDescent="0.3">
      <c r="A1023" s="127"/>
      <c r="B1023" s="117"/>
      <c r="C1023" s="128"/>
      <c r="D1023" s="117"/>
      <c r="E1023" s="117"/>
      <c r="F1023" s="117"/>
      <c r="G1023" s="117"/>
      <c r="H1023" s="117"/>
      <c r="I1023" s="117"/>
      <c r="J1023" s="117"/>
      <c r="K1023" s="120"/>
      <c r="L1023" s="120"/>
      <c r="M1023" s="117"/>
      <c r="N1023" s="117"/>
      <c r="O1023" s="117"/>
    </row>
    <row r="1024" spans="1:15" ht="15.75" customHeight="1" x14ac:dyDescent="0.3">
      <c r="A1024" s="127"/>
      <c r="B1024" s="117"/>
      <c r="C1024" s="128"/>
      <c r="D1024" s="117"/>
      <c r="E1024" s="117"/>
      <c r="F1024" s="117"/>
      <c r="G1024" s="117"/>
      <c r="H1024" s="117"/>
      <c r="I1024" s="117"/>
      <c r="J1024" s="117"/>
      <c r="K1024" s="120"/>
      <c r="L1024" s="120"/>
      <c r="M1024" s="117"/>
      <c r="N1024" s="117"/>
      <c r="O1024" s="117"/>
    </row>
    <row r="1025" spans="1:15" ht="15.75" customHeight="1" x14ac:dyDescent="0.3">
      <c r="A1025" s="127"/>
      <c r="B1025" s="117"/>
      <c r="C1025" s="128"/>
      <c r="D1025" s="117"/>
      <c r="E1025" s="117"/>
      <c r="F1025" s="117"/>
      <c r="G1025" s="117"/>
      <c r="H1025" s="117"/>
      <c r="I1025" s="117"/>
      <c r="J1025" s="117"/>
      <c r="K1025" s="120"/>
      <c r="L1025" s="120"/>
      <c r="M1025" s="117"/>
      <c r="N1025" s="117"/>
      <c r="O1025" s="117"/>
    </row>
    <row r="1026" spans="1:15" ht="15.75" customHeight="1" x14ac:dyDescent="0.3">
      <c r="A1026" s="127"/>
      <c r="B1026" s="117"/>
      <c r="C1026" s="128"/>
      <c r="D1026" s="117"/>
      <c r="E1026" s="117"/>
      <c r="F1026" s="117"/>
      <c r="G1026" s="117"/>
      <c r="H1026" s="117"/>
      <c r="I1026" s="117"/>
      <c r="J1026" s="117"/>
      <c r="K1026" s="120"/>
      <c r="L1026" s="120"/>
      <c r="M1026" s="117"/>
      <c r="N1026" s="117"/>
      <c r="O1026" s="117"/>
    </row>
    <row r="1027" spans="1:15" ht="15.75" customHeight="1" x14ac:dyDescent="0.3">
      <c r="A1027" s="127"/>
      <c r="B1027" s="117"/>
      <c r="C1027" s="128"/>
      <c r="D1027" s="117"/>
      <c r="E1027" s="117"/>
      <c r="F1027" s="117"/>
      <c r="G1027" s="117"/>
      <c r="H1027" s="117"/>
      <c r="I1027" s="117"/>
      <c r="J1027" s="117"/>
      <c r="K1027" s="120"/>
      <c r="L1027" s="120"/>
      <c r="M1027" s="117"/>
      <c r="N1027" s="117"/>
      <c r="O1027" s="117"/>
    </row>
    <row r="1028" spans="1:15" ht="15.75" customHeight="1" x14ac:dyDescent="0.3">
      <c r="A1028" s="127"/>
      <c r="B1028" s="117"/>
      <c r="C1028" s="128"/>
      <c r="D1028" s="117"/>
      <c r="E1028" s="117"/>
      <c r="F1028" s="117"/>
      <c r="G1028" s="117"/>
      <c r="H1028" s="117"/>
      <c r="I1028" s="117"/>
      <c r="J1028" s="117"/>
      <c r="K1028" s="120"/>
      <c r="L1028" s="120"/>
      <c r="M1028" s="117"/>
      <c r="N1028" s="117"/>
      <c r="O1028" s="117"/>
    </row>
    <row r="1029" spans="1:15" ht="15.75" customHeight="1" x14ac:dyDescent="0.3">
      <c r="A1029" s="127"/>
      <c r="B1029" s="117"/>
      <c r="C1029" s="128"/>
      <c r="D1029" s="117"/>
      <c r="E1029" s="117"/>
      <c r="F1029" s="117"/>
      <c r="G1029" s="117"/>
      <c r="H1029" s="117"/>
      <c r="I1029" s="117"/>
      <c r="J1029" s="117"/>
      <c r="K1029" s="120"/>
      <c r="L1029" s="120"/>
      <c r="M1029" s="117"/>
      <c r="N1029" s="117"/>
      <c r="O1029" s="117"/>
    </row>
    <row r="1030" spans="1:15" ht="15.75" customHeight="1" x14ac:dyDescent="0.3">
      <c r="A1030" s="127"/>
      <c r="B1030" s="117"/>
      <c r="C1030" s="128"/>
      <c r="D1030" s="117"/>
      <c r="E1030" s="117"/>
      <c r="F1030" s="117"/>
      <c r="G1030" s="117"/>
      <c r="H1030" s="117"/>
      <c r="I1030" s="117"/>
      <c r="J1030" s="117"/>
      <c r="K1030" s="120"/>
      <c r="L1030" s="120"/>
      <c r="M1030" s="117"/>
      <c r="N1030" s="117"/>
      <c r="O1030" s="117"/>
    </row>
    <row r="1031" spans="1:15" ht="15.75" customHeight="1" x14ac:dyDescent="0.3">
      <c r="A1031" s="127"/>
      <c r="B1031" s="117"/>
      <c r="C1031" s="128"/>
      <c r="D1031" s="117"/>
      <c r="E1031" s="117"/>
      <c r="F1031" s="117"/>
      <c r="G1031" s="117"/>
      <c r="H1031" s="117"/>
      <c r="I1031" s="117"/>
      <c r="J1031" s="117"/>
      <c r="K1031" s="120"/>
      <c r="L1031" s="120"/>
      <c r="M1031" s="117"/>
      <c r="N1031" s="117"/>
      <c r="O1031" s="117"/>
    </row>
    <row r="1032" spans="1:15" ht="15.75" customHeight="1" x14ac:dyDescent="0.3">
      <c r="A1032" s="127"/>
      <c r="B1032" s="117"/>
      <c r="C1032" s="128"/>
      <c r="D1032" s="117"/>
      <c r="E1032" s="117"/>
      <c r="F1032" s="117"/>
      <c r="G1032" s="117"/>
      <c r="H1032" s="117"/>
      <c r="I1032" s="117"/>
      <c r="J1032" s="117"/>
      <c r="K1032" s="120"/>
      <c r="L1032" s="120"/>
      <c r="M1032" s="117"/>
      <c r="N1032" s="117"/>
      <c r="O1032" s="117"/>
    </row>
    <row r="1033" spans="1:15" ht="15.75" customHeight="1" x14ac:dyDescent="0.3">
      <c r="A1033" s="127"/>
      <c r="B1033" s="117"/>
      <c r="C1033" s="128"/>
      <c r="D1033" s="117"/>
      <c r="E1033" s="117"/>
      <c r="F1033" s="117"/>
      <c r="G1033" s="117"/>
      <c r="H1033" s="117"/>
      <c r="I1033" s="117"/>
      <c r="J1033" s="117"/>
      <c r="K1033" s="120"/>
      <c r="L1033" s="120"/>
      <c r="M1033" s="117"/>
      <c r="N1033" s="117"/>
      <c r="O1033" s="117"/>
    </row>
    <row r="1034" spans="1:15" ht="15.75" customHeight="1" x14ac:dyDescent="0.3">
      <c r="A1034" s="127"/>
      <c r="B1034" s="117"/>
      <c r="C1034" s="128"/>
      <c r="D1034" s="117"/>
      <c r="E1034" s="117"/>
      <c r="F1034" s="117"/>
      <c r="G1034" s="117"/>
      <c r="H1034" s="117"/>
      <c r="I1034" s="117"/>
      <c r="J1034" s="117"/>
      <c r="K1034" s="120"/>
      <c r="L1034" s="120"/>
      <c r="M1034" s="117"/>
      <c r="N1034" s="117"/>
      <c r="O1034" s="117"/>
    </row>
    <row r="1035" spans="1:15" ht="15.75" customHeight="1" x14ac:dyDescent="0.3">
      <c r="A1035" s="127"/>
      <c r="B1035" s="117"/>
      <c r="C1035" s="128"/>
      <c r="D1035" s="117"/>
      <c r="E1035" s="117"/>
      <c r="F1035" s="117"/>
      <c r="G1035" s="117"/>
      <c r="H1035" s="117"/>
      <c r="I1035" s="117"/>
      <c r="J1035" s="117"/>
      <c r="K1035" s="120"/>
      <c r="L1035" s="120"/>
      <c r="M1035" s="117"/>
      <c r="N1035" s="117"/>
      <c r="O1035" s="117"/>
    </row>
    <row r="1036" spans="1:15" ht="15.75" customHeight="1" x14ac:dyDescent="0.3">
      <c r="A1036" s="127"/>
      <c r="B1036" s="117"/>
      <c r="C1036" s="128"/>
      <c r="D1036" s="117"/>
      <c r="E1036" s="117"/>
      <c r="F1036" s="117"/>
      <c r="G1036" s="117"/>
      <c r="H1036" s="117"/>
      <c r="I1036" s="117"/>
      <c r="J1036" s="117"/>
      <c r="K1036" s="120"/>
      <c r="L1036" s="120"/>
      <c r="M1036" s="117"/>
      <c r="N1036" s="117"/>
      <c r="O1036" s="117"/>
    </row>
    <row r="1037" spans="1:15" ht="15.75" customHeight="1" x14ac:dyDescent="0.3">
      <c r="A1037" s="127"/>
      <c r="B1037" s="117"/>
      <c r="C1037" s="128"/>
      <c r="D1037" s="117"/>
      <c r="E1037" s="117"/>
      <c r="F1037" s="117"/>
      <c r="G1037" s="117"/>
      <c r="H1037" s="117"/>
      <c r="I1037" s="117"/>
      <c r="J1037" s="117"/>
      <c r="K1037" s="120"/>
      <c r="L1037" s="120"/>
      <c r="M1037" s="117"/>
      <c r="N1037" s="117"/>
      <c r="O1037" s="117"/>
    </row>
    <row r="1038" spans="1:15" ht="15.75" customHeight="1" x14ac:dyDescent="0.3">
      <c r="A1038" s="127"/>
      <c r="B1038" s="117"/>
      <c r="C1038" s="128"/>
      <c r="D1038" s="117"/>
      <c r="E1038" s="117"/>
      <c r="F1038" s="117"/>
      <c r="G1038" s="117"/>
      <c r="H1038" s="117"/>
      <c r="I1038" s="117"/>
      <c r="J1038" s="117"/>
      <c r="K1038" s="120"/>
      <c r="L1038" s="120"/>
      <c r="M1038" s="117"/>
      <c r="N1038" s="117"/>
      <c r="O1038" s="117"/>
    </row>
    <row r="1039" spans="1:15" ht="15.75" customHeight="1" x14ac:dyDescent="0.3">
      <c r="A1039" s="127"/>
      <c r="B1039" s="117"/>
      <c r="C1039" s="128"/>
      <c r="D1039" s="117"/>
      <c r="E1039" s="117"/>
      <c r="F1039" s="117"/>
      <c r="G1039" s="117"/>
      <c r="H1039" s="117"/>
      <c r="I1039" s="117"/>
      <c r="J1039" s="117"/>
      <c r="K1039" s="120"/>
      <c r="L1039" s="120"/>
      <c r="M1039" s="117"/>
      <c r="N1039" s="117"/>
      <c r="O1039" s="117"/>
    </row>
    <row r="1040" spans="1:15" ht="15.75" customHeight="1" x14ac:dyDescent="0.3">
      <c r="A1040" s="127"/>
      <c r="B1040" s="117"/>
      <c r="C1040" s="128"/>
      <c r="D1040" s="117"/>
      <c r="E1040" s="117"/>
      <c r="F1040" s="117"/>
      <c r="G1040" s="117"/>
      <c r="H1040" s="117"/>
      <c r="I1040" s="117"/>
      <c r="J1040" s="117"/>
      <c r="K1040" s="120"/>
      <c r="L1040" s="120"/>
      <c r="M1040" s="117"/>
      <c r="N1040" s="117"/>
      <c r="O1040" s="117"/>
    </row>
    <row r="1041" spans="1:15" ht="15.75" customHeight="1" x14ac:dyDescent="0.3">
      <c r="A1041" s="127"/>
      <c r="B1041" s="117"/>
      <c r="C1041" s="128"/>
      <c r="D1041" s="117"/>
      <c r="E1041" s="117"/>
      <c r="F1041" s="117"/>
      <c r="G1041" s="117"/>
      <c r="H1041" s="117"/>
      <c r="I1041" s="117"/>
      <c r="J1041" s="117"/>
      <c r="K1041" s="120"/>
      <c r="L1041" s="120"/>
      <c r="M1041" s="117"/>
      <c r="N1041" s="117"/>
      <c r="O1041" s="117"/>
    </row>
    <row r="1042" spans="1:15" ht="15.75" customHeight="1" x14ac:dyDescent="0.3">
      <c r="A1042" s="127"/>
      <c r="B1042" s="117"/>
      <c r="C1042" s="128"/>
      <c r="D1042" s="117"/>
      <c r="E1042" s="117"/>
      <c r="F1042" s="117"/>
      <c r="G1042" s="117"/>
      <c r="H1042" s="117"/>
      <c r="I1042" s="117"/>
      <c r="J1042" s="117"/>
      <c r="K1042" s="120"/>
      <c r="L1042" s="120"/>
      <c r="M1042" s="117"/>
      <c r="N1042" s="117"/>
      <c r="O1042" s="117"/>
    </row>
    <row r="1043" spans="1:15" ht="15.75" customHeight="1" x14ac:dyDescent="0.3">
      <c r="A1043" s="127"/>
      <c r="B1043" s="117"/>
      <c r="C1043" s="128"/>
      <c r="D1043" s="117"/>
      <c r="E1043" s="117"/>
      <c r="F1043" s="117"/>
      <c r="G1043" s="117"/>
      <c r="H1043" s="117"/>
      <c r="I1043" s="117"/>
      <c r="J1043" s="117"/>
      <c r="K1043" s="120"/>
      <c r="L1043" s="120"/>
      <c r="M1043" s="117"/>
      <c r="N1043" s="117"/>
      <c r="O1043" s="117"/>
    </row>
    <row r="1044" spans="1:15" ht="15.75" customHeight="1" x14ac:dyDescent="0.3">
      <c r="A1044" s="127"/>
      <c r="B1044" s="117"/>
      <c r="C1044" s="128"/>
      <c r="D1044" s="117"/>
      <c r="E1044" s="117"/>
      <c r="F1044" s="117"/>
      <c r="G1044" s="117"/>
      <c r="H1044" s="117"/>
      <c r="I1044" s="117"/>
      <c r="J1044" s="117"/>
      <c r="K1044" s="120"/>
      <c r="L1044" s="120"/>
      <c r="M1044" s="117"/>
      <c r="N1044" s="117"/>
      <c r="O1044" s="117"/>
    </row>
    <row r="1045" spans="1:15" ht="15.75" customHeight="1" x14ac:dyDescent="0.3">
      <c r="A1045" s="127"/>
      <c r="B1045" s="117"/>
      <c r="C1045" s="128"/>
      <c r="D1045" s="117"/>
      <c r="E1045" s="117"/>
      <c r="F1045" s="117"/>
      <c r="G1045" s="117"/>
      <c r="H1045" s="117"/>
      <c r="I1045" s="117"/>
      <c r="J1045" s="117"/>
      <c r="K1045" s="120"/>
      <c r="L1045" s="120"/>
      <c r="M1045" s="117"/>
      <c r="N1045" s="117"/>
      <c r="O1045" s="117"/>
    </row>
    <row r="1046" spans="1:15" ht="15.75" customHeight="1" x14ac:dyDescent="0.3">
      <c r="A1046" s="127"/>
      <c r="B1046" s="117"/>
      <c r="C1046" s="128"/>
      <c r="D1046" s="117"/>
      <c r="E1046" s="117"/>
      <c r="F1046" s="117"/>
      <c r="G1046" s="117"/>
      <c r="H1046" s="117"/>
      <c r="I1046" s="117"/>
      <c r="J1046" s="117"/>
      <c r="K1046" s="120"/>
      <c r="L1046" s="120"/>
      <c r="M1046" s="117"/>
      <c r="N1046" s="117"/>
      <c r="O1046" s="117"/>
    </row>
    <row r="1047" spans="1:15" ht="15.75" customHeight="1" x14ac:dyDescent="0.3">
      <c r="A1047" s="127"/>
      <c r="B1047" s="117"/>
      <c r="C1047" s="128"/>
      <c r="D1047" s="117"/>
      <c r="E1047" s="117"/>
      <c r="F1047" s="117"/>
      <c r="G1047" s="117"/>
      <c r="H1047" s="117"/>
      <c r="I1047" s="117"/>
      <c r="J1047" s="117"/>
      <c r="K1047" s="120"/>
      <c r="L1047" s="120"/>
      <c r="M1047" s="117"/>
      <c r="N1047" s="117"/>
      <c r="O1047" s="117"/>
    </row>
    <row r="1048" spans="1:15" ht="15.75" customHeight="1" x14ac:dyDescent="0.3">
      <c r="A1048" s="127"/>
      <c r="B1048" s="117"/>
      <c r="C1048" s="128"/>
      <c r="D1048" s="117"/>
      <c r="E1048" s="117"/>
      <c r="F1048" s="117"/>
      <c r="G1048" s="117"/>
      <c r="H1048" s="117"/>
      <c r="I1048" s="117"/>
      <c r="J1048" s="117"/>
      <c r="K1048" s="120"/>
      <c r="L1048" s="120"/>
      <c r="M1048" s="117"/>
      <c r="N1048" s="117"/>
      <c r="O1048" s="117"/>
    </row>
    <row r="1049" spans="1:15" ht="15.75" customHeight="1" x14ac:dyDescent="0.3">
      <c r="A1049" s="127"/>
      <c r="B1049" s="117"/>
      <c r="C1049" s="128"/>
      <c r="D1049" s="117"/>
      <c r="E1049" s="117"/>
      <c r="F1049" s="117"/>
      <c r="G1049" s="117"/>
      <c r="H1049" s="117"/>
      <c r="I1049" s="117"/>
      <c r="J1049" s="117"/>
      <c r="K1049" s="120"/>
      <c r="L1049" s="120"/>
      <c r="M1049" s="117"/>
      <c r="N1049" s="117"/>
      <c r="O1049" s="117"/>
    </row>
    <row r="1050" spans="1:15" ht="15.75" customHeight="1" x14ac:dyDescent="0.3">
      <c r="A1050" s="127"/>
      <c r="B1050" s="117"/>
      <c r="C1050" s="128"/>
      <c r="D1050" s="117"/>
      <c r="E1050" s="117"/>
      <c r="F1050" s="117"/>
      <c r="G1050" s="117"/>
      <c r="H1050" s="117"/>
      <c r="I1050" s="117"/>
      <c r="J1050" s="117"/>
      <c r="K1050" s="120"/>
      <c r="L1050" s="120"/>
      <c r="M1050" s="117"/>
      <c r="N1050" s="117"/>
      <c r="O1050" s="117"/>
    </row>
    <row r="1051" spans="1:15" ht="15.75" customHeight="1" x14ac:dyDescent="0.3">
      <c r="A1051" s="127"/>
      <c r="B1051" s="117"/>
      <c r="C1051" s="128"/>
      <c r="D1051" s="117"/>
      <c r="E1051" s="117"/>
      <c r="F1051" s="117"/>
      <c r="G1051" s="117"/>
      <c r="H1051" s="117"/>
      <c r="I1051" s="117"/>
      <c r="J1051" s="117"/>
      <c r="K1051" s="120"/>
      <c r="L1051" s="120"/>
      <c r="M1051" s="117"/>
      <c r="N1051" s="117"/>
      <c r="O1051" s="117"/>
    </row>
    <row r="1052" spans="1:15" ht="15.75" customHeight="1" x14ac:dyDescent="0.3">
      <c r="A1052" s="127"/>
      <c r="B1052" s="117"/>
      <c r="C1052" s="128"/>
      <c r="D1052" s="117"/>
      <c r="E1052" s="117"/>
      <c r="F1052" s="117"/>
      <c r="G1052" s="117"/>
      <c r="H1052" s="117"/>
      <c r="I1052" s="117"/>
      <c r="J1052" s="117"/>
      <c r="K1052" s="120"/>
      <c r="L1052" s="120"/>
      <c r="M1052" s="117"/>
      <c r="N1052" s="117"/>
      <c r="O1052" s="117"/>
    </row>
    <row r="1053" spans="1:15" ht="15.75" customHeight="1" x14ac:dyDescent="0.3">
      <c r="A1053" s="127"/>
      <c r="B1053" s="117"/>
      <c r="C1053" s="128"/>
      <c r="D1053" s="117"/>
      <c r="E1053" s="117"/>
      <c r="F1053" s="117"/>
      <c r="G1053" s="117"/>
      <c r="H1053" s="117"/>
      <c r="I1053" s="117"/>
      <c r="J1053" s="117"/>
      <c r="K1053" s="120"/>
      <c r="L1053" s="120"/>
      <c r="M1053" s="117"/>
      <c r="N1053" s="117"/>
      <c r="O1053" s="117"/>
    </row>
    <row r="1054" spans="1:15" ht="15.75" customHeight="1" x14ac:dyDescent="0.3">
      <c r="A1054" s="127"/>
      <c r="B1054" s="117"/>
      <c r="C1054" s="128"/>
      <c r="D1054" s="117"/>
      <c r="E1054" s="117"/>
      <c r="F1054" s="117"/>
      <c r="G1054" s="117"/>
      <c r="H1054" s="117"/>
      <c r="I1054" s="117"/>
      <c r="J1054" s="117"/>
      <c r="K1054" s="120"/>
      <c r="L1054" s="120"/>
      <c r="M1054" s="117"/>
      <c r="N1054" s="117"/>
      <c r="O1054" s="117"/>
    </row>
    <row r="1055" spans="1:15" ht="15.75" customHeight="1" x14ac:dyDescent="0.3">
      <c r="A1055" s="127"/>
      <c r="B1055" s="117"/>
      <c r="C1055" s="128"/>
      <c r="D1055" s="117"/>
      <c r="E1055" s="117"/>
      <c r="F1055" s="117"/>
      <c r="G1055" s="117"/>
      <c r="H1055" s="117"/>
      <c r="I1055" s="117"/>
      <c r="J1055" s="117"/>
      <c r="K1055" s="120"/>
      <c r="L1055" s="120"/>
      <c r="M1055" s="117"/>
      <c r="N1055" s="117"/>
      <c r="O1055" s="117"/>
    </row>
    <row r="1056" spans="1:15" ht="15.75" customHeight="1" x14ac:dyDescent="0.3">
      <c r="A1056" s="127"/>
      <c r="B1056" s="117"/>
      <c r="C1056" s="128"/>
      <c r="D1056" s="117"/>
      <c r="E1056" s="117"/>
      <c r="F1056" s="117"/>
      <c r="G1056" s="117"/>
      <c r="H1056" s="117"/>
      <c r="I1056" s="117"/>
      <c r="J1056" s="117"/>
      <c r="K1056" s="120"/>
      <c r="L1056" s="120"/>
      <c r="M1056" s="117"/>
      <c r="N1056" s="117"/>
      <c r="O1056" s="117"/>
    </row>
    <row r="1057" spans="1:15" ht="15.75" customHeight="1" x14ac:dyDescent="0.3">
      <c r="A1057" s="127"/>
      <c r="B1057" s="117"/>
      <c r="C1057" s="128"/>
      <c r="D1057" s="117"/>
      <c r="E1057" s="117"/>
      <c r="F1057" s="117"/>
      <c r="G1057" s="117"/>
      <c r="H1057" s="117"/>
      <c r="I1057" s="117"/>
      <c r="J1057" s="117"/>
      <c r="K1057" s="120"/>
      <c r="L1057" s="120"/>
      <c r="M1057" s="117"/>
      <c r="N1057" s="117"/>
      <c r="O1057" s="117"/>
    </row>
    <row r="1058" spans="1:15" ht="15.75" customHeight="1" x14ac:dyDescent="0.3">
      <c r="A1058" s="127"/>
      <c r="B1058" s="117"/>
      <c r="C1058" s="128"/>
      <c r="D1058" s="117"/>
      <c r="E1058" s="117"/>
      <c r="F1058" s="117"/>
      <c r="G1058" s="117"/>
      <c r="H1058" s="117"/>
      <c r="I1058" s="117"/>
      <c r="J1058" s="117"/>
      <c r="K1058" s="120"/>
      <c r="L1058" s="120"/>
      <c r="M1058" s="117"/>
      <c r="N1058" s="117"/>
      <c r="O1058" s="117"/>
    </row>
    <row r="1059" spans="1:15" ht="15.75" customHeight="1" x14ac:dyDescent="0.3">
      <c r="A1059" s="127"/>
      <c r="B1059" s="117"/>
      <c r="C1059" s="128"/>
      <c r="D1059" s="117"/>
      <c r="E1059" s="117"/>
      <c r="F1059" s="117"/>
      <c r="G1059" s="117"/>
      <c r="H1059" s="117"/>
      <c r="I1059" s="117"/>
      <c r="J1059" s="117"/>
      <c r="K1059" s="120"/>
      <c r="L1059" s="120"/>
      <c r="M1059" s="117"/>
      <c r="N1059" s="117"/>
      <c r="O1059" s="117"/>
    </row>
    <row r="1060" spans="1:15" ht="15.75" customHeight="1" x14ac:dyDescent="0.3">
      <c r="A1060" s="127"/>
      <c r="B1060" s="117"/>
      <c r="C1060" s="128"/>
      <c r="D1060" s="117"/>
      <c r="E1060" s="117"/>
      <c r="F1060" s="117"/>
      <c r="G1060" s="117"/>
      <c r="H1060" s="117"/>
      <c r="I1060" s="117"/>
      <c r="J1060" s="117"/>
      <c r="K1060" s="120"/>
      <c r="L1060" s="120"/>
      <c r="M1060" s="117"/>
      <c r="N1060" s="117"/>
      <c r="O1060" s="117"/>
    </row>
    <row r="1061" spans="1:15" ht="15.75" customHeight="1" x14ac:dyDescent="0.3">
      <c r="A1061" s="127"/>
      <c r="B1061" s="117"/>
      <c r="C1061" s="128"/>
      <c r="D1061" s="117"/>
      <c r="E1061" s="117"/>
      <c r="F1061" s="117"/>
      <c r="G1061" s="117"/>
      <c r="H1061" s="117"/>
      <c r="I1061" s="117"/>
      <c r="J1061" s="117"/>
      <c r="K1061" s="120"/>
      <c r="L1061" s="120"/>
      <c r="M1061" s="117"/>
      <c r="N1061" s="117"/>
      <c r="O1061" s="117"/>
    </row>
    <row r="1062" spans="1:15" ht="15.75" customHeight="1" x14ac:dyDescent="0.3">
      <c r="A1062" s="127"/>
      <c r="B1062" s="117"/>
      <c r="C1062" s="128"/>
      <c r="D1062" s="117"/>
      <c r="E1062" s="117"/>
      <c r="F1062" s="117"/>
      <c r="G1062" s="117"/>
      <c r="H1062" s="117"/>
      <c r="I1062" s="117"/>
      <c r="J1062" s="117"/>
      <c r="K1062" s="120"/>
      <c r="L1062" s="120"/>
      <c r="M1062" s="117"/>
      <c r="N1062" s="117"/>
      <c r="O1062" s="117"/>
    </row>
    <row r="1063" spans="1:15" ht="15.75" customHeight="1" x14ac:dyDescent="0.3">
      <c r="A1063" s="127"/>
      <c r="B1063" s="117"/>
      <c r="C1063" s="128"/>
      <c r="D1063" s="117"/>
      <c r="E1063" s="117"/>
      <c r="F1063" s="117"/>
      <c r="G1063" s="117"/>
      <c r="H1063" s="117"/>
      <c r="I1063" s="117"/>
      <c r="J1063" s="117"/>
      <c r="K1063" s="120"/>
      <c r="L1063" s="120"/>
      <c r="M1063" s="117"/>
      <c r="N1063" s="117"/>
      <c r="O1063" s="117"/>
    </row>
    <row r="1064" spans="1:15" ht="15.75" customHeight="1" x14ac:dyDescent="0.3">
      <c r="A1064" s="127"/>
      <c r="B1064" s="117"/>
      <c r="C1064" s="128"/>
      <c r="D1064" s="117"/>
      <c r="E1064" s="117"/>
      <c r="F1064" s="117"/>
      <c r="G1064" s="117"/>
      <c r="H1064" s="117"/>
      <c r="I1064" s="117"/>
      <c r="J1064" s="117"/>
      <c r="K1064" s="120"/>
      <c r="L1064" s="120"/>
      <c r="M1064" s="117"/>
      <c r="N1064" s="117"/>
      <c r="O1064" s="117"/>
    </row>
    <row r="1065" spans="1:15" ht="15.75" customHeight="1" x14ac:dyDescent="0.3">
      <c r="A1065" s="127"/>
      <c r="B1065" s="117"/>
      <c r="C1065" s="128"/>
      <c r="D1065" s="117"/>
      <c r="E1065" s="117"/>
      <c r="F1065" s="117"/>
      <c r="G1065" s="117"/>
      <c r="H1065" s="117"/>
      <c r="I1065" s="117"/>
      <c r="J1065" s="117"/>
      <c r="K1065" s="120"/>
      <c r="L1065" s="120"/>
      <c r="M1065" s="117"/>
      <c r="N1065" s="117"/>
      <c r="O1065" s="117"/>
    </row>
    <row r="1066" spans="1:15" ht="15.75" customHeight="1" x14ac:dyDescent="0.3">
      <c r="A1066" s="127"/>
      <c r="B1066" s="117"/>
      <c r="C1066" s="128"/>
      <c r="D1066" s="117"/>
      <c r="E1066" s="117"/>
      <c r="F1066" s="117"/>
      <c r="G1066" s="117"/>
      <c r="H1066" s="117"/>
      <c r="I1066" s="117"/>
      <c r="J1066" s="117"/>
      <c r="K1066" s="120"/>
      <c r="L1066" s="120"/>
      <c r="M1066" s="117"/>
      <c r="N1066" s="117"/>
      <c r="O1066" s="117"/>
    </row>
    <row r="1067" spans="1:15" ht="15.75" customHeight="1" x14ac:dyDescent="0.3">
      <c r="A1067" s="127"/>
      <c r="B1067" s="117"/>
      <c r="C1067" s="128"/>
      <c r="D1067" s="117"/>
      <c r="E1067" s="117"/>
      <c r="F1067" s="117"/>
      <c r="G1067" s="117"/>
      <c r="H1067" s="117"/>
      <c r="I1067" s="117"/>
      <c r="J1067" s="117"/>
      <c r="K1067" s="120"/>
      <c r="L1067" s="120"/>
      <c r="M1067" s="117"/>
      <c r="N1067" s="117"/>
      <c r="O1067" s="117"/>
    </row>
    <row r="1068" spans="1:15" ht="15.75" customHeight="1" x14ac:dyDescent="0.3">
      <c r="A1068" s="127"/>
      <c r="B1068" s="117"/>
      <c r="C1068" s="128"/>
      <c r="D1068" s="117"/>
      <c r="E1068" s="117"/>
      <c r="F1068" s="117"/>
      <c r="G1068" s="117"/>
      <c r="H1068" s="117"/>
      <c r="I1068" s="117"/>
      <c r="J1068" s="117"/>
      <c r="K1068" s="120"/>
      <c r="L1068" s="120"/>
      <c r="M1068" s="117"/>
      <c r="N1068" s="117"/>
      <c r="O1068" s="117"/>
    </row>
    <row r="1069" spans="1:15" ht="15.75" customHeight="1" x14ac:dyDescent="0.3">
      <c r="A1069" s="127"/>
      <c r="B1069" s="117"/>
      <c r="C1069" s="128"/>
      <c r="D1069" s="117"/>
      <c r="E1069" s="117"/>
      <c r="F1069" s="117"/>
      <c r="G1069" s="117"/>
      <c r="H1069" s="117"/>
      <c r="I1069" s="117"/>
      <c r="J1069" s="117"/>
      <c r="K1069" s="120"/>
      <c r="L1069" s="120"/>
      <c r="M1069" s="117"/>
      <c r="N1069" s="117"/>
      <c r="O1069" s="117"/>
    </row>
    <row r="1070" spans="1:15" ht="15.75" customHeight="1" x14ac:dyDescent="0.3">
      <c r="A1070" s="127"/>
      <c r="B1070" s="117"/>
      <c r="C1070" s="128"/>
      <c r="D1070" s="117"/>
      <c r="E1070" s="117"/>
      <c r="F1070" s="117"/>
      <c r="G1070" s="117"/>
      <c r="H1070" s="117"/>
      <c r="I1070" s="117"/>
      <c r="J1070" s="117"/>
      <c r="K1070" s="120"/>
      <c r="L1070" s="120"/>
      <c r="M1070" s="117"/>
      <c r="N1070" s="117"/>
      <c r="O1070" s="117"/>
    </row>
    <row r="1071" spans="1:15" ht="15.75" customHeight="1" x14ac:dyDescent="0.3">
      <c r="A1071" s="127"/>
      <c r="B1071" s="117"/>
      <c r="C1071" s="128"/>
      <c r="D1071" s="117"/>
      <c r="E1071" s="117"/>
      <c r="F1071" s="117"/>
      <c r="G1071" s="117"/>
      <c r="H1071" s="117"/>
      <c r="I1071" s="117"/>
      <c r="J1071" s="117"/>
      <c r="K1071" s="120"/>
      <c r="L1071" s="120"/>
      <c r="M1071" s="117"/>
      <c r="N1071" s="117"/>
      <c r="O1071" s="117"/>
    </row>
    <row r="1072" spans="1:15" ht="15.75" customHeight="1" x14ac:dyDescent="0.3">
      <c r="A1072" s="127"/>
      <c r="B1072" s="117"/>
      <c r="C1072" s="128"/>
      <c r="D1072" s="117"/>
      <c r="E1072" s="117"/>
      <c r="F1072" s="117"/>
      <c r="G1072" s="117"/>
      <c r="H1072" s="117"/>
      <c r="I1072" s="117"/>
      <c r="J1072" s="117"/>
      <c r="K1072" s="120"/>
      <c r="L1072" s="120"/>
      <c r="M1072" s="117"/>
      <c r="N1072" s="117"/>
      <c r="O1072" s="117"/>
    </row>
    <row r="1073" spans="1:15" ht="15.75" customHeight="1" x14ac:dyDescent="0.3">
      <c r="A1073" s="127"/>
      <c r="B1073" s="117"/>
      <c r="C1073" s="128"/>
      <c r="D1073" s="117"/>
      <c r="E1073" s="117"/>
      <c r="F1073" s="117"/>
      <c r="G1073" s="117"/>
      <c r="H1073" s="117"/>
      <c r="I1073" s="117"/>
      <c r="J1073" s="117"/>
      <c r="K1073" s="120"/>
      <c r="L1073" s="120"/>
      <c r="M1073" s="117"/>
      <c r="N1073" s="117"/>
      <c r="O1073" s="117"/>
    </row>
    <row r="1074" spans="1:15" ht="15.75" customHeight="1" x14ac:dyDescent="0.3">
      <c r="A1074" s="127"/>
      <c r="B1074" s="117"/>
      <c r="C1074" s="128"/>
      <c r="D1074" s="117"/>
      <c r="E1074" s="117"/>
      <c r="F1074" s="117"/>
      <c r="G1074" s="117"/>
      <c r="H1074" s="117"/>
      <c r="I1074" s="117"/>
      <c r="J1074" s="117"/>
      <c r="K1074" s="120"/>
      <c r="L1074" s="120"/>
      <c r="M1074" s="117"/>
      <c r="N1074" s="117"/>
      <c r="O1074" s="117"/>
    </row>
    <row r="1075" spans="1:15" ht="15.75" customHeight="1" x14ac:dyDescent="0.3">
      <c r="A1075" s="127"/>
      <c r="B1075" s="117"/>
      <c r="C1075" s="128"/>
      <c r="D1075" s="117"/>
      <c r="E1075" s="117"/>
      <c r="F1075" s="117"/>
      <c r="G1075" s="117"/>
      <c r="H1075" s="117"/>
      <c r="I1075" s="117"/>
      <c r="J1075" s="117"/>
      <c r="K1075" s="120"/>
      <c r="L1075" s="120"/>
      <c r="M1075" s="117"/>
      <c r="N1075" s="117"/>
      <c r="O1075" s="117"/>
    </row>
    <row r="1076" spans="1:15" ht="15.75" customHeight="1" x14ac:dyDescent="0.3">
      <c r="A1076" s="127"/>
      <c r="B1076" s="117"/>
      <c r="C1076" s="128"/>
      <c r="D1076" s="117"/>
      <c r="E1076" s="117"/>
      <c r="F1076" s="117"/>
      <c r="G1076" s="117"/>
      <c r="H1076" s="117"/>
      <c r="I1076" s="117"/>
      <c r="J1076" s="117"/>
      <c r="K1076" s="120"/>
      <c r="L1076" s="120"/>
      <c r="M1076" s="117"/>
      <c r="N1076" s="117"/>
      <c r="O1076" s="117"/>
    </row>
    <row r="1077" spans="1:15" ht="15.75" customHeight="1" x14ac:dyDescent="0.3">
      <c r="A1077" s="127"/>
      <c r="B1077" s="117"/>
      <c r="C1077" s="128"/>
      <c r="D1077" s="117"/>
      <c r="E1077" s="117"/>
      <c r="F1077" s="117"/>
      <c r="G1077" s="117"/>
      <c r="H1077" s="117"/>
      <c r="I1077" s="117"/>
      <c r="J1077" s="117"/>
      <c r="K1077" s="120"/>
      <c r="L1077" s="120"/>
      <c r="M1077" s="117"/>
      <c r="N1077" s="117"/>
      <c r="O1077" s="117"/>
    </row>
    <row r="1078" spans="1:15" ht="15.75" customHeight="1" x14ac:dyDescent="0.3">
      <c r="A1078" s="127"/>
      <c r="B1078" s="117"/>
      <c r="C1078" s="128"/>
      <c r="D1078" s="117"/>
      <c r="E1078" s="117"/>
      <c r="F1078" s="117"/>
      <c r="G1078" s="117"/>
      <c r="H1078" s="117"/>
      <c r="I1078" s="117"/>
      <c r="J1078" s="117"/>
      <c r="K1078" s="120"/>
      <c r="L1078" s="120"/>
      <c r="M1078" s="117"/>
      <c r="N1078" s="117"/>
      <c r="O1078" s="117"/>
    </row>
    <row r="1079" spans="1:15" ht="15.75" customHeight="1" x14ac:dyDescent="0.3">
      <c r="A1079" s="127"/>
      <c r="B1079" s="117"/>
      <c r="C1079" s="128"/>
      <c r="D1079" s="117"/>
      <c r="E1079" s="117"/>
      <c r="F1079" s="117"/>
      <c r="G1079" s="117"/>
      <c r="H1079" s="117"/>
      <c r="I1079" s="117"/>
      <c r="J1079" s="117"/>
      <c r="K1079" s="120"/>
      <c r="L1079" s="120"/>
      <c r="M1079" s="117"/>
      <c r="N1079" s="117"/>
      <c r="O1079" s="117"/>
    </row>
    <row r="1080" spans="1:15" ht="15.75" customHeight="1" x14ac:dyDescent="0.3">
      <c r="A1080" s="127"/>
      <c r="B1080" s="117"/>
      <c r="C1080" s="128"/>
      <c r="D1080" s="117"/>
      <c r="E1080" s="117"/>
      <c r="F1080" s="117"/>
      <c r="G1080" s="117"/>
      <c r="H1080" s="117"/>
      <c r="I1080" s="117"/>
      <c r="J1080" s="117"/>
      <c r="K1080" s="120"/>
      <c r="L1080" s="120"/>
      <c r="M1080" s="117"/>
      <c r="N1080" s="117"/>
      <c r="O1080" s="117"/>
    </row>
    <row r="1081" spans="1:15" ht="15.75" customHeight="1" x14ac:dyDescent="0.3">
      <c r="A1081" s="127"/>
      <c r="B1081" s="117"/>
      <c r="C1081" s="128"/>
      <c r="D1081" s="117"/>
      <c r="E1081" s="117"/>
      <c r="F1081" s="117"/>
      <c r="G1081" s="117"/>
      <c r="H1081" s="117"/>
      <c r="I1081" s="117"/>
      <c r="J1081" s="117"/>
      <c r="K1081" s="120"/>
      <c r="L1081" s="120"/>
      <c r="M1081" s="117"/>
      <c r="N1081" s="117"/>
      <c r="O1081" s="117"/>
    </row>
    <row r="1082" spans="1:15" ht="15.75" customHeight="1" x14ac:dyDescent="0.3">
      <c r="A1082" s="127"/>
      <c r="B1082" s="117"/>
      <c r="C1082" s="128"/>
      <c r="D1082" s="117"/>
      <c r="E1082" s="117"/>
      <c r="F1082" s="117"/>
      <c r="G1082" s="117"/>
      <c r="H1082" s="117"/>
      <c r="I1082" s="117"/>
      <c r="J1082" s="117"/>
      <c r="K1082" s="120"/>
      <c r="L1082" s="120"/>
      <c r="M1082" s="117"/>
      <c r="N1082" s="117"/>
      <c r="O1082" s="117"/>
    </row>
    <row r="1083" spans="1:15" ht="15.75" customHeight="1" x14ac:dyDescent="0.3">
      <c r="A1083" s="127"/>
      <c r="B1083" s="117"/>
      <c r="C1083" s="128"/>
      <c r="D1083" s="117"/>
      <c r="E1083" s="117"/>
      <c r="F1083" s="117"/>
      <c r="G1083" s="117"/>
      <c r="H1083" s="117"/>
      <c r="I1083" s="117"/>
      <c r="J1083" s="117"/>
      <c r="K1083" s="120"/>
      <c r="L1083" s="120"/>
      <c r="M1083" s="117"/>
      <c r="N1083" s="117"/>
      <c r="O1083" s="117"/>
    </row>
    <row r="1084" spans="1:15" ht="15.75" customHeight="1" x14ac:dyDescent="0.3">
      <c r="A1084" s="127"/>
      <c r="B1084" s="117"/>
      <c r="C1084" s="128"/>
      <c r="D1084" s="117"/>
      <c r="E1084" s="117"/>
      <c r="F1084" s="117"/>
      <c r="G1084" s="117"/>
      <c r="H1084" s="117"/>
      <c r="I1084" s="117"/>
      <c r="J1084" s="117"/>
      <c r="K1084" s="120"/>
      <c r="L1084" s="120"/>
      <c r="M1084" s="117"/>
      <c r="N1084" s="117"/>
      <c r="O1084" s="117"/>
    </row>
    <row r="1085" spans="1:15" ht="15.75" customHeight="1" x14ac:dyDescent="0.3">
      <c r="A1085" s="127"/>
      <c r="B1085" s="117"/>
      <c r="C1085" s="128"/>
      <c r="D1085" s="117"/>
      <c r="E1085" s="117"/>
      <c r="F1085" s="117"/>
      <c r="G1085" s="117"/>
      <c r="H1085" s="117"/>
      <c r="I1085" s="117"/>
      <c r="J1085" s="117"/>
      <c r="K1085" s="120"/>
      <c r="L1085" s="120"/>
      <c r="M1085" s="117"/>
      <c r="N1085" s="117"/>
      <c r="O1085" s="117"/>
    </row>
    <row r="1086" spans="1:15" ht="15.75" customHeight="1" x14ac:dyDescent="0.3">
      <c r="A1086" s="127"/>
      <c r="B1086" s="117"/>
      <c r="C1086" s="128"/>
      <c r="D1086" s="117"/>
      <c r="E1086" s="117"/>
      <c r="F1086" s="117"/>
      <c r="G1086" s="117"/>
      <c r="H1086" s="117"/>
      <c r="I1086" s="117"/>
      <c r="J1086" s="117"/>
      <c r="K1086" s="120"/>
      <c r="L1086" s="120"/>
      <c r="M1086" s="117"/>
      <c r="N1086" s="117"/>
      <c r="O1086" s="117"/>
    </row>
    <row r="1087" spans="1:15" ht="15.75" customHeight="1" x14ac:dyDescent="0.3">
      <c r="A1087" s="127"/>
      <c r="B1087" s="117"/>
      <c r="C1087" s="128"/>
      <c r="D1087" s="117"/>
      <c r="E1087" s="117"/>
      <c r="F1087" s="117"/>
      <c r="G1087" s="117"/>
      <c r="H1087" s="117"/>
      <c r="I1087" s="117"/>
      <c r="J1087" s="117"/>
      <c r="K1087" s="120"/>
      <c r="L1087" s="120"/>
      <c r="M1087" s="117"/>
      <c r="N1087" s="117"/>
      <c r="O1087" s="117"/>
    </row>
    <row r="1088" spans="1:15" ht="15.75" customHeight="1" x14ac:dyDescent="0.3">
      <c r="A1088" s="127"/>
      <c r="B1088" s="117"/>
      <c r="C1088" s="128"/>
      <c r="D1088" s="117"/>
      <c r="E1088" s="117"/>
      <c r="F1088" s="117"/>
      <c r="G1088" s="117"/>
      <c r="H1088" s="117"/>
      <c r="I1088" s="117"/>
      <c r="J1088" s="117"/>
      <c r="K1088" s="120"/>
      <c r="L1088" s="120"/>
      <c r="M1088" s="117"/>
      <c r="N1088" s="117"/>
      <c r="O1088" s="117"/>
    </row>
    <row r="1089" spans="1:15" ht="15.75" customHeight="1" x14ac:dyDescent="0.3">
      <c r="A1089" s="127"/>
      <c r="B1089" s="117"/>
      <c r="C1089" s="128"/>
      <c r="D1089" s="117"/>
      <c r="E1089" s="117"/>
      <c r="F1089" s="117"/>
      <c r="G1089" s="117"/>
      <c r="H1089" s="117"/>
      <c r="I1089" s="117"/>
      <c r="J1089" s="117"/>
      <c r="K1089" s="120"/>
      <c r="L1089" s="120"/>
      <c r="M1089" s="117"/>
      <c r="N1089" s="117"/>
      <c r="O1089" s="117"/>
    </row>
    <row r="1090" spans="1:15" ht="15.75" customHeight="1" x14ac:dyDescent="0.3">
      <c r="A1090" s="127"/>
      <c r="B1090" s="117"/>
      <c r="C1090" s="128"/>
      <c r="D1090" s="117"/>
      <c r="E1090" s="117"/>
      <c r="F1090" s="117"/>
      <c r="G1090" s="117"/>
      <c r="H1090" s="117"/>
      <c r="I1090" s="117"/>
      <c r="J1090" s="117"/>
      <c r="K1090" s="120"/>
      <c r="L1090" s="120"/>
      <c r="M1090" s="117"/>
      <c r="N1090" s="117"/>
      <c r="O1090" s="117"/>
    </row>
    <row r="1091" spans="1:15" ht="15.75" customHeight="1" x14ac:dyDescent="0.3">
      <c r="A1091" s="127"/>
      <c r="B1091" s="117"/>
      <c r="C1091" s="128"/>
      <c r="D1091" s="117"/>
      <c r="E1091" s="117"/>
      <c r="F1091" s="117"/>
      <c r="G1091" s="117"/>
      <c r="H1091" s="117"/>
      <c r="I1091" s="117"/>
      <c r="J1091" s="117"/>
      <c r="K1091" s="120"/>
      <c r="L1091" s="120"/>
      <c r="M1091" s="117"/>
      <c r="N1091" s="117"/>
      <c r="O1091" s="117"/>
    </row>
    <row r="1092" spans="1:15" ht="15.75" customHeight="1" x14ac:dyDescent="0.3">
      <c r="A1092" s="127"/>
      <c r="B1092" s="117"/>
      <c r="C1092" s="128"/>
      <c r="D1092" s="117"/>
      <c r="E1092" s="117"/>
      <c r="F1092" s="117"/>
      <c r="G1092" s="117"/>
      <c r="H1092" s="117"/>
      <c r="I1092" s="117"/>
      <c r="J1092" s="117"/>
      <c r="K1092" s="120"/>
      <c r="L1092" s="120"/>
      <c r="M1092" s="117"/>
      <c r="N1092" s="117"/>
      <c r="O1092" s="117"/>
    </row>
    <row r="1093" spans="1:15" ht="15.75" customHeight="1" x14ac:dyDescent="0.3">
      <c r="A1093" s="127"/>
      <c r="B1093" s="117"/>
      <c r="C1093" s="128"/>
      <c r="D1093" s="117"/>
      <c r="E1093" s="117"/>
      <c r="F1093" s="117"/>
      <c r="G1093" s="117"/>
      <c r="H1093" s="117"/>
      <c r="I1093" s="117"/>
      <c r="J1093" s="117"/>
      <c r="K1093" s="120"/>
      <c r="L1093" s="120"/>
      <c r="M1093" s="117"/>
      <c r="N1093" s="117"/>
      <c r="O1093" s="117"/>
    </row>
    <row r="1094" spans="1:15" ht="15.75" customHeight="1" x14ac:dyDescent="0.3">
      <c r="A1094" s="127"/>
      <c r="B1094" s="117"/>
      <c r="C1094" s="128"/>
      <c r="D1094" s="117"/>
      <c r="E1094" s="117"/>
      <c r="F1094" s="117"/>
      <c r="G1094" s="117"/>
      <c r="H1094" s="117"/>
      <c r="I1094" s="117"/>
      <c r="J1094" s="117"/>
      <c r="K1094" s="120"/>
      <c r="L1094" s="120"/>
      <c r="M1094" s="117"/>
      <c r="N1094" s="117"/>
      <c r="O1094" s="117"/>
    </row>
    <row r="1095" spans="1:15" ht="15.75" customHeight="1" x14ac:dyDescent="0.3">
      <c r="A1095" s="127"/>
      <c r="B1095" s="117"/>
      <c r="C1095" s="128"/>
      <c r="D1095" s="117"/>
      <c r="E1095" s="117"/>
      <c r="F1095" s="117"/>
      <c r="G1095" s="117"/>
      <c r="H1095" s="117"/>
      <c r="I1095" s="117"/>
      <c r="J1095" s="117"/>
      <c r="K1095" s="120"/>
      <c r="L1095" s="120"/>
      <c r="M1095" s="117"/>
      <c r="N1095" s="117"/>
      <c r="O1095" s="117"/>
    </row>
    <row r="1096" spans="1:15" ht="15.75" customHeight="1" x14ac:dyDescent="0.3">
      <c r="A1096" s="127"/>
      <c r="B1096" s="117"/>
      <c r="C1096" s="128"/>
      <c r="D1096" s="117"/>
      <c r="E1096" s="117"/>
      <c r="F1096" s="117"/>
      <c r="G1096" s="117"/>
      <c r="H1096" s="117"/>
      <c r="I1096" s="117"/>
      <c r="J1096" s="117"/>
      <c r="K1096" s="120"/>
      <c r="L1096" s="120"/>
      <c r="M1096" s="117"/>
      <c r="N1096" s="117"/>
      <c r="O1096" s="117"/>
    </row>
    <row r="1097" spans="1:15" ht="15.75" customHeight="1" x14ac:dyDescent="0.3">
      <c r="A1097" s="127"/>
      <c r="B1097" s="117"/>
      <c r="C1097" s="128"/>
      <c r="D1097" s="117"/>
      <c r="E1097" s="117"/>
      <c r="F1097" s="117"/>
      <c r="G1097" s="117"/>
      <c r="H1097" s="117"/>
      <c r="I1097" s="117"/>
      <c r="J1097" s="117"/>
      <c r="K1097" s="120"/>
      <c r="L1097" s="120"/>
      <c r="M1097" s="117"/>
      <c r="N1097" s="117"/>
      <c r="O1097" s="117"/>
    </row>
    <row r="1098" spans="1:15" ht="15.75" customHeight="1" x14ac:dyDescent="0.3">
      <c r="A1098" s="127"/>
      <c r="B1098" s="117"/>
      <c r="C1098" s="128"/>
      <c r="D1098" s="117"/>
      <c r="E1098" s="117"/>
      <c r="F1098" s="117"/>
      <c r="G1098" s="117"/>
      <c r="H1098" s="117"/>
      <c r="I1098" s="117"/>
      <c r="J1098" s="117"/>
      <c r="K1098" s="120"/>
      <c r="L1098" s="120"/>
      <c r="M1098" s="117"/>
      <c r="N1098" s="117"/>
      <c r="O1098" s="117"/>
    </row>
    <row r="1099" spans="1:15" ht="15.75" customHeight="1" x14ac:dyDescent="0.3">
      <c r="A1099" s="127"/>
      <c r="B1099" s="117"/>
      <c r="C1099" s="128"/>
      <c r="D1099" s="117"/>
      <c r="E1099" s="117"/>
      <c r="F1099" s="117"/>
      <c r="G1099" s="117"/>
      <c r="H1099" s="117"/>
      <c r="I1099" s="117"/>
      <c r="J1099" s="117"/>
      <c r="K1099" s="120"/>
      <c r="L1099" s="120"/>
      <c r="M1099" s="117"/>
      <c r="N1099" s="117"/>
      <c r="O1099" s="117"/>
    </row>
    <row r="1100" spans="1:15" ht="15.75" customHeight="1" x14ac:dyDescent="0.3">
      <c r="A1100" s="127"/>
      <c r="B1100" s="117"/>
      <c r="C1100" s="128"/>
      <c r="D1100" s="117"/>
      <c r="E1100" s="117"/>
      <c r="F1100" s="117"/>
      <c r="G1100" s="117"/>
      <c r="H1100" s="117"/>
      <c r="I1100" s="117"/>
      <c r="J1100" s="117"/>
      <c r="K1100" s="120"/>
      <c r="L1100" s="120"/>
      <c r="M1100" s="117"/>
      <c r="N1100" s="117"/>
      <c r="O1100" s="117"/>
    </row>
    <row r="1101" spans="1:15" ht="15.75" customHeight="1" x14ac:dyDescent="0.3">
      <c r="A1101" s="127"/>
      <c r="B1101" s="117"/>
      <c r="C1101" s="128"/>
      <c r="D1101" s="117"/>
      <c r="E1101" s="117"/>
      <c r="F1101" s="117"/>
      <c r="G1101" s="117"/>
      <c r="H1101" s="117"/>
      <c r="I1101" s="117"/>
      <c r="J1101" s="117"/>
      <c r="K1101" s="120"/>
      <c r="L1101" s="120"/>
      <c r="M1101" s="117"/>
      <c r="N1101" s="117"/>
      <c r="O1101" s="117"/>
    </row>
    <row r="1102" spans="1:15" ht="15.75" customHeight="1" x14ac:dyDescent="0.3">
      <c r="A1102" s="127"/>
      <c r="B1102" s="117"/>
      <c r="C1102" s="128"/>
      <c r="D1102" s="117"/>
      <c r="E1102" s="117"/>
      <c r="F1102" s="117"/>
      <c r="G1102" s="117"/>
      <c r="H1102" s="117"/>
      <c r="I1102" s="117"/>
      <c r="J1102" s="117"/>
      <c r="K1102" s="120"/>
      <c r="L1102" s="120"/>
      <c r="M1102" s="117"/>
      <c r="N1102" s="117"/>
      <c r="O1102" s="117"/>
    </row>
    <row r="1103" spans="1:15" ht="15.75" customHeight="1" x14ac:dyDescent="0.3">
      <c r="A1103" s="127"/>
      <c r="B1103" s="117"/>
      <c r="C1103" s="128"/>
      <c r="D1103" s="117"/>
      <c r="E1103" s="117"/>
      <c r="F1103" s="117"/>
      <c r="G1103" s="117"/>
      <c r="H1103" s="117"/>
      <c r="I1103" s="117"/>
      <c r="J1103" s="117"/>
      <c r="K1103" s="120"/>
      <c r="L1103" s="120"/>
      <c r="M1103" s="117"/>
      <c r="N1103" s="117"/>
      <c r="O1103" s="117"/>
    </row>
    <row r="1104" spans="1:15" ht="15.75" customHeight="1" x14ac:dyDescent="0.3">
      <c r="A1104" s="127"/>
      <c r="B1104" s="117"/>
      <c r="C1104" s="128"/>
      <c r="D1104" s="117"/>
      <c r="E1104" s="117"/>
      <c r="F1104" s="117"/>
      <c r="G1104" s="117"/>
      <c r="H1104" s="117"/>
      <c r="I1104" s="117"/>
      <c r="J1104" s="117"/>
      <c r="K1104" s="120"/>
      <c r="L1104" s="120"/>
      <c r="M1104" s="117"/>
      <c r="N1104" s="117"/>
      <c r="O1104" s="117"/>
    </row>
    <row r="1105" spans="1:15" ht="15.75" customHeight="1" x14ac:dyDescent="0.3">
      <c r="A1105" s="127"/>
      <c r="B1105" s="117"/>
      <c r="C1105" s="128"/>
      <c r="D1105" s="117"/>
      <c r="E1105" s="117"/>
      <c r="F1105" s="117"/>
      <c r="G1105" s="117"/>
      <c r="H1105" s="117"/>
      <c r="I1105" s="117"/>
      <c r="J1105" s="117"/>
      <c r="K1105" s="120"/>
      <c r="L1105" s="120"/>
      <c r="M1105" s="117"/>
      <c r="N1105" s="117"/>
      <c r="O1105" s="117"/>
    </row>
    <row r="1106" spans="1:15" ht="15.75" customHeight="1" x14ac:dyDescent="0.3">
      <c r="A1106" s="127"/>
      <c r="B1106" s="117"/>
      <c r="C1106" s="128"/>
      <c r="D1106" s="117"/>
      <c r="E1106" s="117"/>
      <c r="F1106" s="117"/>
      <c r="G1106" s="117"/>
      <c r="H1106" s="117"/>
      <c r="I1106" s="117"/>
      <c r="J1106" s="117"/>
      <c r="K1106" s="120"/>
      <c r="L1106" s="120"/>
      <c r="M1106" s="117"/>
      <c r="N1106" s="117"/>
      <c r="O1106" s="117"/>
    </row>
    <row r="1107" spans="1:15" ht="15.75" customHeight="1" x14ac:dyDescent="0.3">
      <c r="A1107" s="127"/>
      <c r="B1107" s="117"/>
      <c r="C1107" s="128"/>
      <c r="D1107" s="117"/>
      <c r="E1107" s="117"/>
      <c r="F1107" s="117"/>
      <c r="G1107" s="117"/>
      <c r="H1107" s="117"/>
      <c r="I1107" s="117"/>
      <c r="J1107" s="117"/>
      <c r="K1107" s="120"/>
      <c r="L1107" s="120"/>
      <c r="M1107" s="117"/>
      <c r="N1107" s="117"/>
      <c r="O1107" s="117"/>
    </row>
    <row r="1108" spans="1:15" ht="15.75" customHeight="1" x14ac:dyDescent="0.3">
      <c r="A1108" s="127"/>
      <c r="B1108" s="117"/>
      <c r="C1108" s="128"/>
      <c r="D1108" s="117"/>
      <c r="E1108" s="117"/>
      <c r="F1108" s="117"/>
      <c r="G1108" s="117"/>
      <c r="H1108" s="117"/>
      <c r="I1108" s="117"/>
      <c r="J1108" s="117"/>
      <c r="K1108" s="120"/>
      <c r="L1108" s="120"/>
      <c r="M1108" s="117"/>
      <c r="N1108" s="117"/>
      <c r="O1108" s="117"/>
    </row>
    <row r="1109" spans="1:15" ht="15.75" customHeight="1" x14ac:dyDescent="0.3">
      <c r="A1109" s="127"/>
      <c r="B1109" s="117"/>
      <c r="C1109" s="128"/>
      <c r="D1109" s="117"/>
      <c r="E1109" s="117"/>
      <c r="F1109" s="117"/>
      <c r="G1109" s="117"/>
      <c r="H1109" s="117"/>
      <c r="I1109" s="117"/>
      <c r="J1109" s="117"/>
      <c r="K1109" s="120"/>
      <c r="L1109" s="120"/>
      <c r="M1109" s="117"/>
      <c r="N1109" s="117"/>
      <c r="O1109" s="117"/>
    </row>
    <row r="1110" spans="1:15" ht="15.75" customHeight="1" x14ac:dyDescent="0.3">
      <c r="A1110" s="127"/>
      <c r="B1110" s="117"/>
      <c r="C1110" s="128"/>
      <c r="D1110" s="117"/>
      <c r="E1110" s="117"/>
      <c r="F1110" s="117"/>
      <c r="G1110" s="117"/>
      <c r="H1110" s="117"/>
      <c r="I1110" s="117"/>
      <c r="J1110" s="117"/>
      <c r="K1110" s="120"/>
      <c r="L1110" s="120"/>
      <c r="M1110" s="117"/>
      <c r="N1110" s="117"/>
      <c r="O1110" s="117"/>
    </row>
    <row r="1111" spans="1:15" ht="15.75" customHeight="1" x14ac:dyDescent="0.3">
      <c r="A1111" s="127"/>
      <c r="B1111" s="117"/>
      <c r="C1111" s="128"/>
      <c r="D1111" s="117"/>
      <c r="E1111" s="117"/>
      <c r="F1111" s="117"/>
      <c r="G1111" s="117"/>
      <c r="H1111" s="117"/>
      <c r="I1111" s="117"/>
      <c r="J1111" s="117"/>
      <c r="K1111" s="120"/>
      <c r="L1111" s="120"/>
      <c r="M1111" s="117"/>
      <c r="N1111" s="117"/>
      <c r="O1111" s="117"/>
    </row>
    <row r="1112" spans="1:15" ht="15.75" customHeight="1" x14ac:dyDescent="0.3">
      <c r="A1112" s="127"/>
      <c r="B1112" s="117"/>
      <c r="C1112" s="128"/>
      <c r="D1112" s="117"/>
      <c r="E1112" s="117"/>
      <c r="F1112" s="117"/>
      <c r="G1112" s="117"/>
      <c r="H1112" s="117"/>
      <c r="I1112" s="117"/>
      <c r="J1112" s="117"/>
      <c r="K1112" s="120"/>
      <c r="L1112" s="120"/>
      <c r="M1112" s="117"/>
      <c r="N1112" s="117"/>
      <c r="O1112" s="117"/>
    </row>
    <row r="1113" spans="1:15" ht="15.75" customHeight="1" x14ac:dyDescent="0.3">
      <c r="A1113" s="127"/>
      <c r="B1113" s="117"/>
      <c r="C1113" s="128"/>
      <c r="D1113" s="117"/>
      <c r="E1113" s="117"/>
      <c r="F1113" s="117"/>
      <c r="G1113" s="117"/>
      <c r="H1113" s="117"/>
      <c r="I1113" s="117"/>
      <c r="J1113" s="117"/>
      <c r="K1113" s="120"/>
      <c r="L1113" s="120"/>
      <c r="M1113" s="117"/>
      <c r="N1113" s="117"/>
      <c r="O1113" s="117"/>
    </row>
    <row r="1114" spans="1:15" ht="15.75" customHeight="1" x14ac:dyDescent="0.3">
      <c r="A1114" s="127"/>
      <c r="B1114" s="117"/>
      <c r="C1114" s="128"/>
      <c r="D1114" s="117"/>
      <c r="E1114" s="117"/>
      <c r="F1114" s="117"/>
      <c r="G1114" s="117"/>
      <c r="H1114" s="117"/>
      <c r="I1114" s="117"/>
      <c r="J1114" s="117"/>
      <c r="K1114" s="120"/>
      <c r="L1114" s="120"/>
      <c r="M1114" s="117"/>
      <c r="N1114" s="117"/>
      <c r="O1114" s="117"/>
    </row>
    <row r="1115" spans="1:15" ht="15.75" customHeight="1" x14ac:dyDescent="0.3">
      <c r="A1115" s="127"/>
      <c r="B1115" s="117"/>
      <c r="C1115" s="128"/>
      <c r="D1115" s="117"/>
      <c r="E1115" s="117"/>
      <c r="F1115" s="117"/>
      <c r="G1115" s="117"/>
      <c r="H1115" s="117"/>
      <c r="I1115" s="117"/>
      <c r="J1115" s="117"/>
      <c r="K1115" s="120"/>
      <c r="L1115" s="120"/>
      <c r="M1115" s="117"/>
      <c r="N1115" s="117"/>
      <c r="O1115" s="117"/>
    </row>
    <row r="1116" spans="1:15" ht="15.75" customHeight="1" x14ac:dyDescent="0.3">
      <c r="A1116" s="127"/>
      <c r="B1116" s="117"/>
      <c r="C1116" s="128"/>
      <c r="D1116" s="117"/>
      <c r="E1116" s="117"/>
      <c r="F1116" s="117"/>
      <c r="G1116" s="117"/>
      <c r="H1116" s="117"/>
      <c r="I1116" s="117"/>
      <c r="J1116" s="117"/>
      <c r="K1116" s="120"/>
      <c r="L1116" s="120"/>
      <c r="M1116" s="117"/>
      <c r="N1116" s="117"/>
      <c r="O1116" s="117"/>
    </row>
    <row r="1117" spans="1:15" ht="15.75" customHeight="1" x14ac:dyDescent="0.3">
      <c r="A1117" s="127"/>
      <c r="B1117" s="117"/>
      <c r="C1117" s="128"/>
      <c r="D1117" s="117"/>
      <c r="E1117" s="117"/>
      <c r="F1117" s="117"/>
      <c r="G1117" s="117"/>
      <c r="H1117" s="117"/>
      <c r="I1117" s="117"/>
      <c r="J1117" s="117"/>
      <c r="K1117" s="120"/>
      <c r="L1117" s="120"/>
      <c r="M1117" s="117"/>
      <c r="N1117" s="117"/>
      <c r="O1117" s="117"/>
    </row>
    <row r="1118" spans="1:15" ht="15.75" customHeight="1" x14ac:dyDescent="0.3">
      <c r="A1118" s="127"/>
      <c r="B1118" s="117"/>
      <c r="C1118" s="128"/>
      <c r="D1118" s="117"/>
      <c r="E1118" s="117"/>
      <c r="F1118" s="117"/>
      <c r="G1118" s="117"/>
      <c r="H1118" s="117"/>
      <c r="I1118" s="117"/>
      <c r="J1118" s="117"/>
      <c r="K1118" s="120"/>
      <c r="L1118" s="120"/>
      <c r="M1118" s="117"/>
      <c r="N1118" s="117"/>
      <c r="O1118" s="117"/>
    </row>
    <row r="1119" spans="1:15" ht="15.75" customHeight="1" x14ac:dyDescent="0.3">
      <c r="A1119" s="127"/>
      <c r="B1119" s="117"/>
      <c r="C1119" s="128"/>
      <c r="D1119" s="117"/>
      <c r="E1119" s="117"/>
      <c r="F1119" s="117"/>
      <c r="G1119" s="117"/>
      <c r="H1119" s="117"/>
      <c r="I1119" s="117"/>
      <c r="J1119" s="117"/>
      <c r="K1119" s="120"/>
      <c r="L1119" s="120"/>
      <c r="M1119" s="117"/>
      <c r="N1119" s="117"/>
      <c r="O1119" s="117"/>
    </row>
    <row r="1120" spans="1:15" ht="15.75" customHeight="1" x14ac:dyDescent="0.3">
      <c r="A1120" s="127"/>
      <c r="B1120" s="117"/>
      <c r="C1120" s="128"/>
      <c r="D1120" s="117"/>
      <c r="E1120" s="117"/>
      <c r="F1120" s="117"/>
      <c r="G1120" s="117"/>
      <c r="H1120" s="117"/>
      <c r="I1120" s="117"/>
      <c r="J1120" s="117"/>
      <c r="K1120" s="120"/>
      <c r="L1120" s="120"/>
      <c r="M1120" s="117"/>
      <c r="N1120" s="117"/>
      <c r="O1120" s="117"/>
    </row>
    <row r="1121" spans="1:15" ht="15.75" customHeight="1" x14ac:dyDescent="0.3">
      <c r="A1121" s="127"/>
      <c r="B1121" s="117"/>
      <c r="C1121" s="128"/>
      <c r="D1121" s="117"/>
      <c r="E1121" s="117"/>
      <c r="F1121" s="117"/>
      <c r="G1121" s="117"/>
      <c r="H1121" s="117"/>
      <c r="I1121" s="117"/>
      <c r="J1121" s="117"/>
      <c r="K1121" s="120"/>
      <c r="L1121" s="120"/>
      <c r="M1121" s="117"/>
      <c r="N1121" s="117"/>
      <c r="O1121" s="117"/>
    </row>
    <row r="1122" spans="1:15" ht="15.75" customHeight="1" x14ac:dyDescent="0.3">
      <c r="A1122" s="127"/>
      <c r="B1122" s="117"/>
      <c r="C1122" s="128"/>
      <c r="D1122" s="117"/>
      <c r="E1122" s="117"/>
      <c r="F1122" s="117"/>
      <c r="G1122" s="117"/>
      <c r="H1122" s="117"/>
      <c r="I1122" s="117"/>
      <c r="J1122" s="117"/>
      <c r="K1122" s="120"/>
      <c r="L1122" s="120"/>
      <c r="M1122" s="117"/>
      <c r="N1122" s="117"/>
      <c r="O1122" s="117"/>
    </row>
    <row r="1123" spans="1:15" ht="15.75" customHeight="1" x14ac:dyDescent="0.3">
      <c r="A1123" s="127"/>
      <c r="B1123" s="117"/>
      <c r="C1123" s="128"/>
      <c r="D1123" s="117"/>
      <c r="E1123" s="117"/>
      <c r="F1123" s="117"/>
      <c r="G1123" s="117"/>
      <c r="H1123" s="117"/>
      <c r="I1123" s="117"/>
      <c r="J1123" s="117"/>
      <c r="K1123" s="120"/>
      <c r="L1123" s="120"/>
      <c r="M1123" s="117"/>
      <c r="N1123" s="117"/>
      <c r="O1123" s="117"/>
    </row>
    <row r="1124" spans="1:15" ht="15.75" customHeight="1" x14ac:dyDescent="0.3">
      <c r="A1124" s="127"/>
      <c r="B1124" s="117"/>
      <c r="C1124" s="128"/>
      <c r="D1124" s="117"/>
      <c r="E1124" s="117"/>
      <c r="F1124" s="117"/>
      <c r="G1124" s="117"/>
      <c r="H1124" s="117"/>
      <c r="I1124" s="117"/>
      <c r="J1124" s="117"/>
      <c r="K1124" s="120"/>
      <c r="L1124" s="120"/>
      <c r="M1124" s="117"/>
      <c r="N1124" s="117"/>
      <c r="O1124" s="117"/>
    </row>
    <row r="1125" spans="1:15" ht="15.75" customHeight="1" x14ac:dyDescent="0.3">
      <c r="A1125" s="127"/>
      <c r="B1125" s="117"/>
      <c r="C1125" s="128"/>
      <c r="D1125" s="117"/>
      <c r="E1125" s="117"/>
      <c r="F1125" s="117"/>
      <c r="G1125" s="117"/>
      <c r="H1125" s="117"/>
      <c r="I1125" s="117"/>
      <c r="J1125" s="117"/>
      <c r="K1125" s="120"/>
      <c r="L1125" s="120"/>
      <c r="M1125" s="117"/>
      <c r="N1125" s="117"/>
      <c r="O1125" s="117"/>
    </row>
    <row r="1126" spans="1:15" ht="15.75" customHeight="1" x14ac:dyDescent="0.3">
      <c r="A1126" s="127"/>
      <c r="B1126" s="117"/>
      <c r="C1126" s="128"/>
      <c r="D1126" s="117"/>
      <c r="E1126" s="117"/>
      <c r="F1126" s="117"/>
      <c r="G1126" s="117"/>
      <c r="H1126" s="117"/>
      <c r="I1126" s="117"/>
      <c r="J1126" s="117"/>
      <c r="K1126" s="120"/>
      <c r="L1126" s="120"/>
      <c r="M1126" s="117"/>
      <c r="N1126" s="117"/>
      <c r="O1126" s="117"/>
    </row>
    <row r="1127" spans="1:15" ht="15.75" customHeight="1" x14ac:dyDescent="0.3">
      <c r="A1127" s="127"/>
      <c r="B1127" s="117"/>
      <c r="C1127" s="128"/>
      <c r="D1127" s="117"/>
      <c r="E1127" s="117"/>
      <c r="F1127" s="117"/>
      <c r="G1127" s="117"/>
      <c r="H1127" s="117"/>
      <c r="I1127" s="117"/>
      <c r="J1127" s="117"/>
      <c r="K1127" s="120"/>
      <c r="L1127" s="120"/>
      <c r="M1127" s="117"/>
      <c r="N1127" s="117"/>
      <c r="O1127" s="117"/>
    </row>
    <row r="1128" spans="1:15" ht="15.75" customHeight="1" x14ac:dyDescent="0.3">
      <c r="A1128" s="127"/>
      <c r="B1128" s="117"/>
      <c r="C1128" s="128"/>
      <c r="D1128" s="117"/>
      <c r="E1128" s="117"/>
      <c r="F1128" s="117"/>
      <c r="G1128" s="117"/>
      <c r="H1128" s="117"/>
      <c r="I1128" s="117"/>
      <c r="J1128" s="117"/>
      <c r="K1128" s="120"/>
      <c r="L1128" s="120"/>
      <c r="M1128" s="117"/>
      <c r="N1128" s="117"/>
      <c r="O1128" s="117"/>
    </row>
    <row r="1129" spans="1:15" ht="15.75" customHeight="1" x14ac:dyDescent="0.3">
      <c r="A1129" s="127"/>
      <c r="B1129" s="117"/>
      <c r="C1129" s="128"/>
      <c r="D1129" s="117"/>
      <c r="E1129" s="117"/>
      <c r="F1129" s="117"/>
      <c r="G1129" s="117"/>
      <c r="H1129" s="117"/>
      <c r="I1129" s="117"/>
      <c r="J1129" s="117"/>
      <c r="K1129" s="120"/>
      <c r="L1129" s="120"/>
      <c r="M1129" s="117"/>
      <c r="N1129" s="117"/>
      <c r="O1129" s="117"/>
    </row>
    <row r="1130" spans="1:15" ht="15.75" customHeight="1" x14ac:dyDescent="0.3">
      <c r="A1130" s="127"/>
      <c r="B1130" s="117"/>
      <c r="C1130" s="128"/>
      <c r="D1130" s="117"/>
      <c r="E1130" s="117"/>
      <c r="F1130" s="117"/>
      <c r="G1130" s="117"/>
      <c r="H1130" s="117"/>
      <c r="I1130" s="117"/>
      <c r="J1130" s="117"/>
      <c r="K1130" s="120"/>
      <c r="L1130" s="120"/>
      <c r="M1130" s="117"/>
      <c r="N1130" s="117"/>
      <c r="O1130" s="117"/>
    </row>
    <row r="1131" spans="1:15" ht="15.75" customHeight="1" x14ac:dyDescent="0.3">
      <c r="A1131" s="127"/>
      <c r="B1131" s="117"/>
      <c r="C1131" s="128"/>
      <c r="D1131" s="117"/>
      <c r="E1131" s="117"/>
      <c r="F1131" s="117"/>
      <c r="G1131" s="117"/>
      <c r="H1131" s="117"/>
      <c r="I1131" s="117"/>
      <c r="J1131" s="117"/>
      <c r="K1131" s="120"/>
      <c r="L1131" s="120"/>
      <c r="M1131" s="117"/>
      <c r="N1131" s="117"/>
      <c r="O1131" s="117"/>
    </row>
    <row r="1132" spans="1:15" ht="15.75" customHeight="1" x14ac:dyDescent="0.3">
      <c r="A1132" s="127"/>
      <c r="B1132" s="117"/>
      <c r="C1132" s="128"/>
      <c r="D1132" s="117"/>
      <c r="E1132" s="117"/>
      <c r="F1132" s="117"/>
      <c r="G1132" s="117"/>
      <c r="H1132" s="117"/>
      <c r="I1132" s="117"/>
      <c r="J1132" s="117"/>
      <c r="K1132" s="120"/>
      <c r="L1132" s="120"/>
      <c r="M1132" s="117"/>
      <c r="N1132" s="117"/>
      <c r="O1132" s="117"/>
    </row>
    <row r="1133" spans="1:15" ht="15.75" customHeight="1" x14ac:dyDescent="0.3">
      <c r="A1133" s="127"/>
      <c r="B1133" s="117"/>
      <c r="C1133" s="128"/>
      <c r="D1133" s="117"/>
      <c r="E1133" s="117"/>
      <c r="F1133" s="117"/>
      <c r="G1133" s="117"/>
      <c r="H1133" s="117"/>
      <c r="I1133" s="117"/>
      <c r="J1133" s="117"/>
      <c r="K1133" s="120"/>
      <c r="L1133" s="120"/>
      <c r="M1133" s="117"/>
      <c r="N1133" s="117"/>
      <c r="O1133" s="117"/>
    </row>
    <row r="1134" spans="1:15" ht="15.75" customHeight="1" x14ac:dyDescent="0.3">
      <c r="A1134" s="127"/>
      <c r="B1134" s="117"/>
      <c r="C1134" s="128"/>
      <c r="D1134" s="117"/>
      <c r="E1134" s="117"/>
      <c r="F1134" s="117"/>
      <c r="G1134" s="117"/>
      <c r="H1134" s="117"/>
      <c r="I1134" s="117"/>
      <c r="J1134" s="117"/>
      <c r="K1134" s="120"/>
      <c r="L1134" s="120"/>
      <c r="M1134" s="117"/>
      <c r="N1134" s="117"/>
      <c r="O1134" s="117"/>
    </row>
    <row r="1135" spans="1:15" ht="15.75" customHeight="1" x14ac:dyDescent="0.3">
      <c r="A1135" s="127"/>
      <c r="B1135" s="117"/>
      <c r="C1135" s="128"/>
      <c r="D1135" s="117"/>
      <c r="E1135" s="117"/>
      <c r="F1135" s="117"/>
      <c r="G1135" s="117"/>
      <c r="H1135" s="117"/>
      <c r="I1135" s="117"/>
      <c r="J1135" s="117"/>
      <c r="K1135" s="120"/>
      <c r="L1135" s="120"/>
      <c r="M1135" s="117"/>
      <c r="N1135" s="117"/>
      <c r="O1135" s="117"/>
    </row>
    <row r="1136" spans="1:15" ht="15.75" customHeight="1" x14ac:dyDescent="0.3">
      <c r="A1136" s="127"/>
      <c r="B1136" s="117"/>
      <c r="C1136" s="128"/>
      <c r="D1136" s="117"/>
      <c r="E1136" s="117"/>
      <c r="F1136" s="117"/>
      <c r="G1136" s="117"/>
      <c r="H1136" s="117"/>
      <c r="I1136" s="117"/>
      <c r="J1136" s="117"/>
      <c r="K1136" s="120"/>
      <c r="L1136" s="120"/>
      <c r="M1136" s="117"/>
      <c r="N1136" s="117"/>
      <c r="O1136" s="117"/>
    </row>
    <row r="1137" spans="1:15" ht="15.75" customHeight="1" x14ac:dyDescent="0.3">
      <c r="A1137" s="127"/>
      <c r="B1137" s="117"/>
      <c r="C1137" s="128"/>
      <c r="D1137" s="117"/>
      <c r="E1137" s="117"/>
      <c r="F1137" s="117"/>
      <c r="G1137" s="117"/>
      <c r="H1137" s="117"/>
      <c r="I1137" s="117"/>
      <c r="J1137" s="117"/>
      <c r="K1137" s="120"/>
      <c r="L1137" s="120"/>
      <c r="M1137" s="117"/>
      <c r="N1137" s="117"/>
      <c r="O1137" s="117"/>
    </row>
    <row r="1138" spans="1:15" ht="15.75" customHeight="1" x14ac:dyDescent="0.3">
      <c r="A1138" s="127"/>
      <c r="B1138" s="117"/>
      <c r="C1138" s="128"/>
      <c r="D1138" s="117"/>
      <c r="E1138" s="117"/>
      <c r="F1138" s="117"/>
      <c r="G1138" s="117"/>
      <c r="H1138" s="117"/>
      <c r="I1138" s="117"/>
      <c r="J1138" s="117"/>
      <c r="K1138" s="120"/>
      <c r="L1138" s="120"/>
      <c r="M1138" s="117"/>
      <c r="N1138" s="117"/>
      <c r="O1138" s="117"/>
    </row>
    <row r="1139" spans="1:15" ht="15.75" customHeight="1" x14ac:dyDescent="0.3">
      <c r="A1139" s="127"/>
      <c r="B1139" s="117"/>
      <c r="C1139" s="128"/>
      <c r="D1139" s="117"/>
      <c r="E1139" s="117"/>
      <c r="F1139" s="117"/>
      <c r="G1139" s="117"/>
      <c r="H1139" s="117"/>
      <c r="I1139" s="117"/>
      <c r="J1139" s="117"/>
      <c r="K1139" s="120"/>
      <c r="L1139" s="120"/>
      <c r="M1139" s="117"/>
      <c r="N1139" s="117"/>
      <c r="O1139" s="117"/>
    </row>
    <row r="1140" spans="1:15" ht="15.75" customHeight="1" x14ac:dyDescent="0.3">
      <c r="A1140" s="127"/>
      <c r="B1140" s="117"/>
      <c r="C1140" s="128"/>
      <c r="D1140" s="117"/>
      <c r="E1140" s="117"/>
      <c r="F1140" s="117"/>
      <c r="G1140" s="117"/>
      <c r="H1140" s="117"/>
      <c r="I1140" s="117"/>
      <c r="J1140" s="117"/>
      <c r="K1140" s="120"/>
      <c r="L1140" s="120"/>
      <c r="M1140" s="117"/>
      <c r="N1140" s="117"/>
      <c r="O1140" s="117"/>
    </row>
    <row r="1141" spans="1:15" ht="15.75" customHeight="1" x14ac:dyDescent="0.3">
      <c r="A1141" s="127"/>
      <c r="B1141" s="117"/>
      <c r="C1141" s="128"/>
      <c r="D1141" s="117"/>
      <c r="E1141" s="117"/>
      <c r="F1141" s="117"/>
      <c r="G1141" s="117"/>
      <c r="H1141" s="117"/>
      <c r="I1141" s="117"/>
      <c r="J1141" s="117"/>
      <c r="K1141" s="120"/>
      <c r="L1141" s="120"/>
      <c r="M1141" s="117"/>
      <c r="N1141" s="117"/>
      <c r="O1141" s="117"/>
    </row>
    <row r="1142" spans="1:15" ht="15.75" customHeight="1" x14ac:dyDescent="0.3">
      <c r="A1142" s="127"/>
      <c r="B1142" s="117"/>
      <c r="C1142" s="128"/>
      <c r="D1142" s="117"/>
      <c r="E1142" s="117"/>
      <c r="F1142" s="117"/>
      <c r="G1142" s="117"/>
      <c r="H1142" s="117"/>
      <c r="I1142" s="117"/>
      <c r="J1142" s="117"/>
      <c r="K1142" s="120"/>
      <c r="L1142" s="120"/>
      <c r="M1142" s="117"/>
      <c r="N1142" s="117"/>
      <c r="O1142" s="117"/>
    </row>
    <row r="1143" spans="1:15" ht="15.75" customHeight="1" x14ac:dyDescent="0.3">
      <c r="A1143" s="127"/>
      <c r="B1143" s="117"/>
      <c r="C1143" s="128"/>
      <c r="D1143" s="117"/>
      <c r="E1143" s="117"/>
      <c r="F1143" s="117"/>
      <c r="G1143" s="117"/>
      <c r="H1143" s="117"/>
      <c r="I1143" s="117"/>
      <c r="J1143" s="117"/>
      <c r="K1143" s="120"/>
      <c r="L1143" s="120"/>
      <c r="M1143" s="117"/>
      <c r="N1143" s="117"/>
      <c r="O1143" s="117"/>
    </row>
    <row r="1144" spans="1:15" ht="15.75" customHeight="1" x14ac:dyDescent="0.3">
      <c r="A1144" s="127"/>
      <c r="B1144" s="117"/>
      <c r="C1144" s="128"/>
      <c r="D1144" s="117"/>
      <c r="E1144" s="117"/>
      <c r="F1144" s="117"/>
      <c r="G1144" s="117"/>
      <c r="H1144" s="117"/>
      <c r="I1144" s="117"/>
      <c r="J1144" s="117"/>
      <c r="K1144" s="120"/>
      <c r="L1144" s="120"/>
      <c r="M1144" s="117"/>
      <c r="N1144" s="117"/>
      <c r="O1144" s="117"/>
    </row>
    <row r="1145" spans="1:15" ht="15.75" customHeight="1" x14ac:dyDescent="0.3">
      <c r="A1145" s="127"/>
      <c r="B1145" s="117"/>
      <c r="C1145" s="128"/>
      <c r="D1145" s="117"/>
      <c r="E1145" s="117"/>
      <c r="F1145" s="117"/>
      <c r="G1145" s="117"/>
      <c r="H1145" s="117"/>
      <c r="I1145" s="117"/>
      <c r="J1145" s="117"/>
      <c r="K1145" s="120"/>
      <c r="L1145" s="120"/>
      <c r="M1145" s="117"/>
      <c r="N1145" s="117"/>
      <c r="O1145" s="117"/>
    </row>
    <row r="1146" spans="1:15" ht="15.75" customHeight="1" x14ac:dyDescent="0.3">
      <c r="A1146" s="127"/>
      <c r="B1146" s="117"/>
      <c r="C1146" s="128"/>
      <c r="D1146" s="117"/>
      <c r="E1146" s="117"/>
      <c r="F1146" s="117"/>
      <c r="G1146" s="117"/>
      <c r="H1146" s="117"/>
      <c r="I1146" s="117"/>
      <c r="J1146" s="117"/>
      <c r="K1146" s="120"/>
      <c r="L1146" s="120"/>
      <c r="M1146" s="117"/>
      <c r="N1146" s="117"/>
      <c r="O1146" s="117"/>
    </row>
    <row r="1147" spans="1:15" ht="15.75" customHeight="1" x14ac:dyDescent="0.3">
      <c r="A1147" s="127"/>
      <c r="B1147" s="117"/>
      <c r="C1147" s="128"/>
      <c r="D1147" s="117"/>
      <c r="E1147" s="117"/>
      <c r="F1147" s="117"/>
      <c r="G1147" s="117"/>
      <c r="H1147" s="117"/>
      <c r="I1147" s="117"/>
      <c r="J1147" s="117"/>
      <c r="K1147" s="120"/>
      <c r="L1147" s="120"/>
      <c r="M1147" s="117"/>
      <c r="N1147" s="117"/>
      <c r="O1147" s="117"/>
    </row>
    <row r="1148" spans="1:15" ht="15.75" customHeight="1" x14ac:dyDescent="0.3">
      <c r="A1148" s="127"/>
      <c r="B1148" s="117"/>
      <c r="C1148" s="128"/>
      <c r="D1148" s="117"/>
      <c r="E1148" s="117"/>
      <c r="F1148" s="117"/>
      <c r="G1148" s="117"/>
      <c r="H1148" s="117"/>
      <c r="I1148" s="117"/>
      <c r="J1148" s="117"/>
      <c r="K1148" s="120"/>
      <c r="L1148" s="120"/>
      <c r="M1148" s="117"/>
      <c r="N1148" s="117"/>
      <c r="O1148" s="117"/>
    </row>
    <row r="1149" spans="1:15" ht="15.75" customHeight="1" x14ac:dyDescent="0.3">
      <c r="A1149" s="127"/>
      <c r="B1149" s="117"/>
      <c r="C1149" s="128"/>
      <c r="D1149" s="117"/>
      <c r="E1149" s="117"/>
      <c r="F1149" s="117"/>
      <c r="G1149" s="117"/>
      <c r="H1149" s="117"/>
      <c r="I1149" s="117"/>
      <c r="J1149" s="117"/>
      <c r="K1149" s="120"/>
      <c r="L1149" s="120"/>
      <c r="M1149" s="117"/>
      <c r="N1149" s="117"/>
      <c r="O1149" s="117"/>
    </row>
    <row r="1150" spans="1:15" ht="15.75" customHeight="1" x14ac:dyDescent="0.3">
      <c r="A1150" s="127"/>
      <c r="B1150" s="117"/>
      <c r="C1150" s="128"/>
      <c r="D1150" s="117"/>
      <c r="E1150" s="117"/>
      <c r="F1150" s="117"/>
      <c r="G1150" s="117"/>
      <c r="H1150" s="117"/>
      <c r="I1150" s="117"/>
      <c r="J1150" s="117"/>
      <c r="K1150" s="120"/>
      <c r="L1150" s="120"/>
      <c r="M1150" s="117"/>
      <c r="N1150" s="117"/>
      <c r="O1150" s="117"/>
    </row>
    <row r="1151" spans="1:15" ht="15.75" customHeight="1" x14ac:dyDescent="0.3">
      <c r="A1151" s="127"/>
      <c r="B1151" s="117"/>
      <c r="C1151" s="128"/>
      <c r="D1151" s="117"/>
      <c r="E1151" s="117"/>
      <c r="F1151" s="117"/>
      <c r="G1151" s="117"/>
      <c r="H1151" s="117"/>
      <c r="I1151" s="117"/>
      <c r="J1151" s="117"/>
      <c r="K1151" s="120"/>
      <c r="L1151" s="120"/>
      <c r="M1151" s="117"/>
      <c r="N1151" s="117"/>
      <c r="O1151" s="117"/>
    </row>
    <row r="1152" spans="1:15" ht="15.75" customHeight="1" x14ac:dyDescent="0.3">
      <c r="A1152" s="127"/>
      <c r="B1152" s="117"/>
      <c r="C1152" s="128"/>
      <c r="D1152" s="117"/>
      <c r="E1152" s="117"/>
      <c r="F1152" s="117"/>
      <c r="G1152" s="117"/>
      <c r="H1152" s="117"/>
      <c r="I1152" s="117"/>
      <c r="J1152" s="117"/>
      <c r="K1152" s="120"/>
      <c r="L1152" s="120"/>
      <c r="M1152" s="117"/>
      <c r="N1152" s="117"/>
      <c r="O1152" s="117"/>
    </row>
    <row r="1153" spans="1:15" ht="15.75" customHeight="1" x14ac:dyDescent="0.3">
      <c r="A1153" s="127"/>
      <c r="B1153" s="117"/>
      <c r="C1153" s="128"/>
      <c r="D1153" s="117"/>
      <c r="E1153" s="117"/>
      <c r="F1153" s="117"/>
      <c r="G1153" s="117"/>
      <c r="H1153" s="117"/>
      <c r="I1153" s="117"/>
      <c r="J1153" s="117"/>
      <c r="K1153" s="120"/>
      <c r="L1153" s="120"/>
      <c r="M1153" s="117"/>
      <c r="N1153" s="117"/>
      <c r="O1153" s="117"/>
    </row>
    <row r="1154" spans="1:15" ht="15.75" customHeight="1" x14ac:dyDescent="0.3">
      <c r="A1154" s="127"/>
      <c r="B1154" s="117"/>
      <c r="C1154" s="128"/>
      <c r="D1154" s="117"/>
      <c r="E1154" s="117"/>
      <c r="F1154" s="117"/>
      <c r="G1154" s="117"/>
      <c r="H1154" s="117"/>
      <c r="I1154" s="117"/>
      <c r="J1154" s="117"/>
      <c r="K1154" s="120"/>
      <c r="L1154" s="120"/>
      <c r="M1154" s="117"/>
      <c r="N1154" s="117"/>
      <c r="O1154" s="117"/>
    </row>
    <row r="1155" spans="1:15" ht="15.75" customHeight="1" x14ac:dyDescent="0.3">
      <c r="A1155" s="127"/>
      <c r="B1155" s="117"/>
      <c r="C1155" s="128"/>
      <c r="D1155" s="117"/>
      <c r="E1155" s="117"/>
      <c r="F1155" s="117"/>
      <c r="G1155" s="117"/>
      <c r="H1155" s="117"/>
      <c r="I1155" s="117"/>
      <c r="J1155" s="117"/>
      <c r="K1155" s="120"/>
      <c r="L1155" s="120"/>
      <c r="M1155" s="117"/>
      <c r="N1155" s="117"/>
      <c r="O1155" s="117"/>
    </row>
    <row r="1156" spans="1:15" ht="15.75" customHeight="1" x14ac:dyDescent="0.3">
      <c r="A1156" s="127"/>
      <c r="B1156" s="117"/>
      <c r="C1156" s="128"/>
      <c r="D1156" s="117"/>
      <c r="E1156" s="117"/>
      <c r="F1156" s="117"/>
      <c r="G1156" s="117"/>
      <c r="H1156" s="117"/>
      <c r="I1156" s="117"/>
      <c r="J1156" s="117"/>
      <c r="K1156" s="120"/>
      <c r="L1156" s="120"/>
      <c r="M1156" s="117"/>
      <c r="N1156" s="117"/>
      <c r="O1156" s="117"/>
    </row>
    <row r="1157" spans="1:15" ht="15.75" customHeight="1" x14ac:dyDescent="0.3">
      <c r="A1157" s="127"/>
      <c r="B1157" s="117"/>
      <c r="C1157" s="128"/>
      <c r="D1157" s="117"/>
      <c r="E1157" s="117"/>
      <c r="F1157" s="117"/>
      <c r="G1157" s="117"/>
      <c r="H1157" s="117"/>
      <c r="I1157" s="117"/>
      <c r="J1157" s="117"/>
      <c r="K1157" s="120"/>
      <c r="L1157" s="120"/>
      <c r="M1157" s="117"/>
      <c r="N1157" s="117"/>
      <c r="O1157" s="117"/>
    </row>
    <row r="1158" spans="1:15" ht="15.75" customHeight="1" x14ac:dyDescent="0.3">
      <c r="A1158" s="127"/>
      <c r="B1158" s="117"/>
      <c r="C1158" s="128"/>
      <c r="D1158" s="117"/>
      <c r="E1158" s="117"/>
      <c r="F1158" s="117"/>
      <c r="G1158" s="117"/>
      <c r="H1158" s="117"/>
      <c r="I1158" s="117"/>
      <c r="J1158" s="117"/>
      <c r="K1158" s="120"/>
      <c r="L1158" s="120"/>
      <c r="M1158" s="117"/>
      <c r="N1158" s="117"/>
      <c r="O1158" s="117"/>
    </row>
    <row r="1159" spans="1:15" ht="15.75" customHeight="1" x14ac:dyDescent="0.3">
      <c r="A1159" s="127"/>
      <c r="B1159" s="117"/>
      <c r="C1159" s="128"/>
      <c r="D1159" s="117"/>
      <c r="E1159" s="117"/>
      <c r="F1159" s="117"/>
      <c r="G1159" s="117"/>
      <c r="H1159" s="117"/>
      <c r="I1159" s="117"/>
      <c r="J1159" s="117"/>
      <c r="K1159" s="120"/>
      <c r="L1159" s="120"/>
      <c r="M1159" s="117"/>
      <c r="N1159" s="117"/>
      <c r="O1159" s="117"/>
    </row>
    <row r="1160" spans="1:15" ht="15.75" customHeight="1" x14ac:dyDescent="0.3">
      <c r="A1160" s="127"/>
      <c r="B1160" s="117"/>
      <c r="C1160" s="128"/>
      <c r="D1160" s="117"/>
      <c r="E1160" s="117"/>
      <c r="F1160" s="117"/>
      <c r="G1160" s="117"/>
      <c r="H1160" s="117"/>
      <c r="I1160" s="117"/>
      <c r="J1160" s="117"/>
      <c r="K1160" s="120"/>
      <c r="L1160" s="120"/>
      <c r="M1160" s="117"/>
      <c r="N1160" s="117"/>
      <c r="O1160" s="117"/>
    </row>
    <row r="1161" spans="1:15" ht="15.75" customHeight="1" x14ac:dyDescent="0.3">
      <c r="A1161" s="127"/>
      <c r="B1161" s="117"/>
      <c r="C1161" s="128"/>
      <c r="D1161" s="117"/>
      <c r="E1161" s="117"/>
      <c r="F1161" s="117"/>
      <c r="G1161" s="117"/>
      <c r="H1161" s="117"/>
      <c r="I1161" s="117"/>
      <c r="J1161" s="117"/>
      <c r="K1161" s="120"/>
      <c r="L1161" s="120"/>
      <c r="M1161" s="117"/>
      <c r="N1161" s="117"/>
      <c r="O1161" s="117"/>
    </row>
    <row r="1162" spans="1:15" ht="15.75" customHeight="1" x14ac:dyDescent="0.3">
      <c r="A1162" s="127"/>
      <c r="B1162" s="117"/>
      <c r="C1162" s="128"/>
      <c r="D1162" s="117"/>
      <c r="E1162" s="117"/>
      <c r="F1162" s="117"/>
      <c r="G1162" s="117"/>
      <c r="H1162" s="117"/>
      <c r="I1162" s="117"/>
      <c r="J1162" s="117"/>
      <c r="K1162" s="120"/>
      <c r="L1162" s="120"/>
      <c r="M1162" s="117"/>
      <c r="N1162" s="117"/>
      <c r="O1162" s="117"/>
    </row>
    <row r="1163" spans="1:15" ht="15.75" customHeight="1" x14ac:dyDescent="0.3">
      <c r="A1163" s="127"/>
      <c r="B1163" s="117"/>
      <c r="C1163" s="128"/>
      <c r="D1163" s="117"/>
      <c r="E1163" s="117"/>
      <c r="F1163" s="117"/>
      <c r="G1163" s="117"/>
      <c r="H1163" s="117"/>
      <c r="I1163" s="117"/>
      <c r="J1163" s="117"/>
      <c r="K1163" s="120"/>
      <c r="L1163" s="120"/>
      <c r="M1163" s="117"/>
      <c r="N1163" s="117"/>
      <c r="O1163" s="117"/>
    </row>
    <row r="1164" spans="1:15" ht="15.75" customHeight="1" x14ac:dyDescent="0.3">
      <c r="A1164" s="127"/>
      <c r="B1164" s="117"/>
      <c r="C1164" s="128"/>
      <c r="D1164" s="117"/>
      <c r="E1164" s="117"/>
      <c r="F1164" s="117"/>
      <c r="G1164" s="117"/>
      <c r="H1164" s="117"/>
      <c r="I1164" s="117"/>
      <c r="J1164" s="117"/>
      <c r="K1164" s="120"/>
      <c r="L1164" s="120"/>
      <c r="M1164" s="117"/>
      <c r="N1164" s="117"/>
      <c r="O1164" s="117"/>
    </row>
    <row r="1165" spans="1:15" ht="15.75" customHeight="1" x14ac:dyDescent="0.3">
      <c r="A1165" s="127"/>
      <c r="B1165" s="117"/>
      <c r="C1165" s="128"/>
      <c r="D1165" s="117"/>
      <c r="E1165" s="117"/>
      <c r="F1165" s="117"/>
      <c r="G1165" s="117"/>
      <c r="H1165" s="117"/>
      <c r="I1165" s="117"/>
      <c r="J1165" s="117"/>
      <c r="K1165" s="120"/>
      <c r="L1165" s="120"/>
      <c r="M1165" s="117"/>
      <c r="N1165" s="117"/>
      <c r="O1165" s="117"/>
    </row>
    <row r="1166" spans="1:15" ht="15.75" customHeight="1" x14ac:dyDescent="0.3">
      <c r="A1166" s="127"/>
      <c r="B1166" s="117"/>
      <c r="C1166" s="128"/>
      <c r="D1166" s="117"/>
      <c r="E1166" s="117"/>
      <c r="F1166" s="117"/>
      <c r="G1166" s="117"/>
      <c r="H1166" s="117"/>
      <c r="I1166" s="117"/>
      <c r="J1166" s="117"/>
      <c r="K1166" s="120"/>
      <c r="L1166" s="120"/>
      <c r="M1166" s="117"/>
      <c r="N1166" s="117"/>
      <c r="O1166" s="117"/>
    </row>
    <row r="1167" spans="1:15" ht="15.75" customHeight="1" x14ac:dyDescent="0.3">
      <c r="A1167" s="127"/>
      <c r="B1167" s="117"/>
      <c r="C1167" s="128"/>
      <c r="D1167" s="117"/>
      <c r="E1167" s="117"/>
      <c r="F1167" s="117"/>
      <c r="G1167" s="117"/>
      <c r="H1167" s="117"/>
      <c r="I1167" s="117"/>
      <c r="J1167" s="117"/>
      <c r="K1167" s="120"/>
      <c r="L1167" s="120"/>
      <c r="M1167" s="117"/>
      <c r="N1167" s="117"/>
      <c r="O1167" s="117"/>
    </row>
    <row r="1168" spans="1:15" ht="15.75" customHeight="1" x14ac:dyDescent="0.3">
      <c r="A1168" s="127"/>
      <c r="B1168" s="117"/>
      <c r="C1168" s="128"/>
      <c r="D1168" s="117"/>
      <c r="E1168" s="117"/>
      <c r="F1168" s="117"/>
      <c r="G1168" s="117"/>
      <c r="H1168" s="117"/>
      <c r="I1168" s="117"/>
      <c r="J1168" s="117"/>
      <c r="K1168" s="120"/>
      <c r="L1168" s="120"/>
      <c r="M1168" s="117"/>
      <c r="N1168" s="117"/>
      <c r="O1168" s="117"/>
    </row>
    <row r="1169" spans="1:15" ht="15.75" customHeight="1" x14ac:dyDescent="0.3">
      <c r="A1169" s="127"/>
      <c r="B1169" s="117"/>
      <c r="C1169" s="128"/>
      <c r="D1169" s="117"/>
      <c r="E1169" s="117"/>
      <c r="F1169" s="117"/>
      <c r="G1169" s="117"/>
      <c r="H1169" s="117"/>
      <c r="I1169" s="117"/>
      <c r="J1169" s="117"/>
      <c r="K1169" s="120"/>
      <c r="L1169" s="120"/>
      <c r="M1169" s="117"/>
      <c r="N1169" s="117"/>
      <c r="O1169" s="117"/>
    </row>
    <row r="1170" spans="1:15" ht="15.75" customHeight="1" x14ac:dyDescent="0.3">
      <c r="A1170" s="127"/>
      <c r="B1170" s="117"/>
      <c r="C1170" s="128"/>
      <c r="D1170" s="117"/>
      <c r="E1170" s="117"/>
      <c r="F1170" s="117"/>
      <c r="G1170" s="117"/>
      <c r="H1170" s="117"/>
      <c r="I1170" s="117"/>
      <c r="J1170" s="117"/>
      <c r="K1170" s="120"/>
      <c r="L1170" s="120"/>
      <c r="M1170" s="117"/>
      <c r="N1170" s="117"/>
      <c r="O1170" s="117"/>
    </row>
    <row r="1171" spans="1:15" ht="15.75" customHeight="1" x14ac:dyDescent="0.3">
      <c r="A1171" s="127"/>
      <c r="B1171" s="117"/>
      <c r="C1171" s="128"/>
      <c r="D1171" s="117"/>
      <c r="E1171" s="117"/>
      <c r="F1171" s="117"/>
      <c r="G1171" s="117"/>
      <c r="H1171" s="117"/>
      <c r="I1171" s="117"/>
      <c r="J1171" s="117"/>
      <c r="K1171" s="120"/>
      <c r="L1171" s="120"/>
      <c r="M1171" s="117"/>
      <c r="N1171" s="117"/>
      <c r="O1171" s="117"/>
    </row>
    <row r="1172" spans="1:15" ht="15.75" customHeight="1" x14ac:dyDescent="0.3">
      <c r="A1172" s="127"/>
      <c r="B1172" s="117"/>
      <c r="C1172" s="128"/>
      <c r="D1172" s="117"/>
      <c r="E1172" s="117"/>
      <c r="F1172" s="117"/>
      <c r="G1172" s="117"/>
      <c r="H1172" s="117"/>
      <c r="I1172" s="117"/>
      <c r="J1172" s="117"/>
      <c r="K1172" s="120"/>
      <c r="L1172" s="120"/>
      <c r="M1172" s="117"/>
      <c r="N1172" s="117"/>
      <c r="O1172" s="117"/>
    </row>
    <row r="1173" spans="1:15" ht="15.75" customHeight="1" x14ac:dyDescent="0.3">
      <c r="A1173" s="127"/>
      <c r="B1173" s="117"/>
      <c r="C1173" s="128"/>
      <c r="D1173" s="117"/>
      <c r="E1173" s="117"/>
      <c r="F1173" s="117"/>
      <c r="G1173" s="117"/>
      <c r="H1173" s="117"/>
      <c r="I1173" s="117"/>
      <c r="J1173" s="117"/>
      <c r="K1173" s="120"/>
      <c r="L1173" s="120"/>
      <c r="M1173" s="117"/>
      <c r="N1173" s="117"/>
      <c r="O1173" s="117"/>
    </row>
    <row r="1174" spans="1:15" ht="15.75" customHeight="1" x14ac:dyDescent="0.3">
      <c r="A1174" s="127"/>
      <c r="B1174" s="117"/>
      <c r="C1174" s="128"/>
      <c r="D1174" s="117"/>
      <c r="E1174" s="117"/>
      <c r="F1174" s="117"/>
      <c r="G1174" s="117"/>
      <c r="H1174" s="117"/>
      <c r="I1174" s="117"/>
      <c r="J1174" s="117"/>
      <c r="K1174" s="120"/>
      <c r="L1174" s="120"/>
      <c r="M1174" s="117"/>
      <c r="N1174" s="117"/>
      <c r="O1174" s="117"/>
    </row>
    <row r="1175" spans="1:15" ht="15.75" customHeight="1" x14ac:dyDescent="0.3">
      <c r="A1175" s="127"/>
      <c r="B1175" s="117"/>
      <c r="C1175" s="128"/>
      <c r="D1175" s="117"/>
      <c r="E1175" s="117"/>
      <c r="F1175" s="117"/>
      <c r="G1175" s="117"/>
      <c r="H1175" s="117"/>
      <c r="I1175" s="117"/>
      <c r="J1175" s="117"/>
      <c r="K1175" s="120"/>
      <c r="L1175" s="120"/>
      <c r="M1175" s="117"/>
      <c r="N1175" s="117"/>
      <c r="O1175" s="117"/>
    </row>
    <row r="1176" spans="1:15" ht="15.75" customHeight="1" x14ac:dyDescent="0.3">
      <c r="A1176" s="127"/>
      <c r="B1176" s="117"/>
      <c r="C1176" s="128"/>
      <c r="D1176" s="117"/>
      <c r="E1176" s="117"/>
      <c r="F1176" s="117"/>
      <c r="G1176" s="117"/>
      <c r="H1176" s="117"/>
      <c r="I1176" s="117"/>
      <c r="J1176" s="117"/>
      <c r="K1176" s="120"/>
      <c r="L1176" s="120"/>
      <c r="M1176" s="117"/>
      <c r="N1176" s="117"/>
      <c r="O1176" s="117"/>
    </row>
    <row r="1177" spans="1:15" ht="15.75" customHeight="1" x14ac:dyDescent="0.3">
      <c r="A1177" s="127"/>
      <c r="B1177" s="117"/>
      <c r="C1177" s="128"/>
      <c r="D1177" s="117"/>
      <c r="E1177" s="117"/>
      <c r="F1177" s="117"/>
      <c r="G1177" s="117"/>
      <c r="H1177" s="117"/>
      <c r="I1177" s="117"/>
      <c r="J1177" s="117"/>
      <c r="K1177" s="120"/>
      <c r="L1177" s="120"/>
      <c r="M1177" s="117"/>
      <c r="N1177" s="117"/>
      <c r="O1177" s="117"/>
    </row>
    <row r="1178" spans="1:15" ht="15.75" customHeight="1" x14ac:dyDescent="0.3">
      <c r="A1178" s="127"/>
      <c r="B1178" s="117"/>
      <c r="C1178" s="128"/>
      <c r="D1178" s="117"/>
      <c r="E1178" s="117"/>
      <c r="F1178" s="117"/>
      <c r="G1178" s="117"/>
      <c r="H1178" s="117"/>
      <c r="I1178" s="117"/>
      <c r="J1178" s="117"/>
      <c r="K1178" s="120"/>
      <c r="L1178" s="120"/>
      <c r="M1178" s="117"/>
      <c r="N1178" s="117"/>
      <c r="O1178" s="117"/>
    </row>
    <row r="1179" spans="1:15" ht="15.75" customHeight="1" x14ac:dyDescent="0.3">
      <c r="A1179" s="127"/>
      <c r="B1179" s="117"/>
      <c r="C1179" s="128"/>
      <c r="D1179" s="117"/>
      <c r="E1179" s="117"/>
      <c r="F1179" s="117"/>
      <c r="G1179" s="117"/>
      <c r="H1179" s="117"/>
      <c r="I1179" s="117"/>
      <c r="J1179" s="117"/>
      <c r="K1179" s="120"/>
      <c r="L1179" s="120"/>
      <c r="M1179" s="117"/>
      <c r="N1179" s="117"/>
      <c r="O1179" s="117"/>
    </row>
    <row r="1180" spans="1:15" ht="15.75" customHeight="1" x14ac:dyDescent="0.3">
      <c r="A1180" s="127"/>
      <c r="B1180" s="117"/>
      <c r="C1180" s="128"/>
      <c r="D1180" s="117"/>
      <c r="E1180" s="117"/>
      <c r="F1180" s="117"/>
      <c r="G1180" s="117"/>
      <c r="H1180" s="117"/>
      <c r="I1180" s="117"/>
      <c r="J1180" s="117"/>
      <c r="K1180" s="120"/>
      <c r="L1180" s="120"/>
      <c r="M1180" s="117"/>
      <c r="N1180" s="117"/>
      <c r="O1180" s="117"/>
    </row>
    <row r="1181" spans="1:15" ht="15.75" customHeight="1" x14ac:dyDescent="0.3">
      <c r="A1181" s="127"/>
      <c r="B1181" s="117"/>
      <c r="C1181" s="128"/>
      <c r="D1181" s="117"/>
      <c r="E1181" s="117"/>
      <c r="F1181" s="117"/>
      <c r="G1181" s="117"/>
      <c r="H1181" s="117"/>
      <c r="I1181" s="117"/>
      <c r="J1181" s="117"/>
      <c r="K1181" s="120"/>
      <c r="L1181" s="120"/>
      <c r="M1181" s="117"/>
      <c r="N1181" s="117"/>
      <c r="O1181" s="117"/>
    </row>
    <row r="1182" spans="1:15" ht="15.75" customHeight="1" x14ac:dyDescent="0.3">
      <c r="A1182" s="127"/>
      <c r="B1182" s="117"/>
      <c r="C1182" s="128"/>
      <c r="D1182" s="117"/>
      <c r="E1182" s="117"/>
      <c r="F1182" s="117"/>
      <c r="G1182" s="117"/>
      <c r="H1182" s="117"/>
      <c r="I1182" s="117"/>
      <c r="J1182" s="117"/>
      <c r="K1182" s="120"/>
      <c r="L1182" s="120"/>
      <c r="M1182" s="117"/>
      <c r="N1182" s="117"/>
      <c r="O1182" s="117"/>
    </row>
    <row r="1183" spans="1:15" ht="15.75" customHeight="1" x14ac:dyDescent="0.3">
      <c r="A1183" s="127"/>
      <c r="B1183" s="117"/>
      <c r="C1183" s="128"/>
      <c r="D1183" s="117"/>
      <c r="E1183" s="117"/>
      <c r="F1183" s="117"/>
      <c r="G1183" s="117"/>
      <c r="H1183" s="117"/>
      <c r="I1183" s="117"/>
      <c r="J1183" s="117"/>
      <c r="K1183" s="120"/>
      <c r="L1183" s="120"/>
      <c r="M1183" s="117"/>
      <c r="N1183" s="117"/>
      <c r="O1183" s="117"/>
    </row>
    <row r="1184" spans="1:15" ht="15.75" customHeight="1" x14ac:dyDescent="0.3">
      <c r="A1184" s="127"/>
      <c r="B1184" s="117"/>
      <c r="C1184" s="128"/>
      <c r="D1184" s="117"/>
      <c r="E1184" s="117"/>
      <c r="F1184" s="117"/>
      <c r="G1184" s="117"/>
      <c r="H1184" s="117"/>
      <c r="I1184" s="117"/>
      <c r="J1184" s="117"/>
      <c r="K1184" s="120"/>
      <c r="L1184" s="120"/>
      <c r="M1184" s="117"/>
      <c r="N1184" s="117"/>
      <c r="O1184" s="117"/>
    </row>
    <row r="1185" spans="1:15" ht="15.75" customHeight="1" x14ac:dyDescent="0.3">
      <c r="A1185" s="127"/>
      <c r="B1185" s="117"/>
      <c r="C1185" s="128"/>
      <c r="D1185" s="117"/>
      <c r="E1185" s="117"/>
      <c r="F1185" s="117"/>
      <c r="G1185" s="117"/>
      <c r="H1185" s="117"/>
      <c r="I1185" s="117"/>
      <c r="J1185" s="117"/>
      <c r="K1185" s="120"/>
      <c r="L1185" s="120"/>
      <c r="M1185" s="117"/>
      <c r="N1185" s="117"/>
      <c r="O1185" s="117"/>
    </row>
    <row r="1186" spans="1:15" ht="15.75" customHeight="1" x14ac:dyDescent="0.3">
      <c r="A1186" s="127"/>
      <c r="B1186" s="117"/>
      <c r="C1186" s="128"/>
      <c r="D1186" s="117"/>
      <c r="E1186" s="117"/>
      <c r="F1186" s="117"/>
      <c r="G1186" s="117"/>
      <c r="H1186" s="117"/>
      <c r="I1186" s="117"/>
      <c r="J1186" s="117"/>
      <c r="K1186" s="120"/>
      <c r="L1186" s="120"/>
      <c r="M1186" s="117"/>
      <c r="N1186" s="117"/>
      <c r="O1186" s="117"/>
    </row>
    <row r="1187" spans="1:15" ht="15.75" customHeight="1" x14ac:dyDescent="0.3">
      <c r="A1187" s="127"/>
      <c r="B1187" s="117"/>
      <c r="C1187" s="128"/>
      <c r="D1187" s="117"/>
      <c r="E1187" s="117"/>
      <c r="F1187" s="117"/>
      <c r="G1187" s="117"/>
      <c r="H1187" s="117"/>
      <c r="I1187" s="117"/>
      <c r="J1187" s="117"/>
      <c r="K1187" s="120"/>
      <c r="L1187" s="120"/>
      <c r="M1187" s="117"/>
      <c r="N1187" s="117"/>
      <c r="O1187" s="117"/>
    </row>
    <row r="1188" spans="1:15" ht="15.75" customHeight="1" x14ac:dyDescent="0.3">
      <c r="A1188" s="127"/>
      <c r="B1188" s="117"/>
      <c r="C1188" s="128"/>
      <c r="D1188" s="117"/>
      <c r="E1188" s="117"/>
      <c r="F1188" s="117"/>
      <c r="G1188" s="117"/>
      <c r="H1188" s="117"/>
      <c r="I1188" s="117"/>
      <c r="J1188" s="117"/>
      <c r="K1188" s="120"/>
      <c r="L1188" s="120"/>
      <c r="M1188" s="117"/>
      <c r="N1188" s="117"/>
      <c r="O1188" s="117"/>
    </row>
    <row r="1189" spans="1:15" ht="15.75" customHeight="1" x14ac:dyDescent="0.3">
      <c r="A1189" s="127"/>
      <c r="B1189" s="117"/>
      <c r="C1189" s="128"/>
      <c r="D1189" s="117"/>
      <c r="E1189" s="117"/>
      <c r="F1189" s="117"/>
      <c r="G1189" s="117"/>
      <c r="H1189" s="117"/>
      <c r="I1189" s="117"/>
      <c r="J1189" s="117"/>
      <c r="K1189" s="120"/>
      <c r="L1189" s="120"/>
      <c r="M1189" s="117"/>
      <c r="N1189" s="117"/>
      <c r="O1189" s="117"/>
    </row>
    <row r="1190" spans="1:15" ht="15.75" customHeight="1" x14ac:dyDescent="0.3">
      <c r="A1190" s="127"/>
      <c r="B1190" s="117"/>
      <c r="C1190" s="128"/>
      <c r="D1190" s="117"/>
      <c r="E1190" s="117"/>
      <c r="F1190" s="117"/>
      <c r="G1190" s="117"/>
      <c r="H1190" s="117"/>
      <c r="I1190" s="117"/>
      <c r="J1190" s="117"/>
      <c r="K1190" s="120"/>
      <c r="L1190" s="120"/>
      <c r="M1190" s="117"/>
      <c r="N1190" s="117"/>
      <c r="O1190" s="117"/>
    </row>
    <row r="1191" spans="1:15" ht="15.75" customHeight="1" x14ac:dyDescent="0.3">
      <c r="A1191" s="127"/>
      <c r="B1191" s="117"/>
      <c r="C1191" s="128"/>
      <c r="D1191" s="117"/>
      <c r="E1191" s="117"/>
      <c r="F1191" s="117"/>
      <c r="G1191" s="117"/>
      <c r="H1191" s="117"/>
      <c r="I1191" s="117"/>
      <c r="J1191" s="117"/>
      <c r="K1191" s="120"/>
      <c r="L1191" s="120"/>
      <c r="M1191" s="117"/>
      <c r="N1191" s="117"/>
      <c r="O1191" s="117"/>
    </row>
    <row r="1192" spans="1:15" ht="15.75" customHeight="1" x14ac:dyDescent="0.3">
      <c r="A1192" s="127"/>
      <c r="B1192" s="117"/>
      <c r="C1192" s="128"/>
      <c r="D1192" s="117"/>
      <c r="E1192" s="117"/>
      <c r="F1192" s="117"/>
      <c r="G1192" s="117"/>
      <c r="H1192" s="117"/>
      <c r="I1192" s="117"/>
      <c r="J1192" s="117"/>
      <c r="K1192" s="120"/>
      <c r="L1192" s="120"/>
      <c r="M1192" s="117"/>
      <c r="N1192" s="117"/>
      <c r="O1192" s="117"/>
    </row>
    <row r="1193" spans="1:15" ht="15.75" customHeight="1" x14ac:dyDescent="0.3">
      <c r="A1193" s="127"/>
      <c r="B1193" s="117"/>
      <c r="C1193" s="128"/>
      <c r="D1193" s="117"/>
      <c r="E1193" s="117"/>
      <c r="F1193" s="117"/>
      <c r="G1193" s="117"/>
      <c r="H1193" s="117"/>
      <c r="I1193" s="117"/>
      <c r="J1193" s="117"/>
      <c r="K1193" s="120"/>
      <c r="L1193" s="120"/>
      <c r="M1193" s="117"/>
      <c r="N1193" s="117"/>
      <c r="O1193" s="117"/>
    </row>
    <row r="1194" spans="1:15" ht="15.75" customHeight="1" x14ac:dyDescent="0.3">
      <c r="A1194" s="127"/>
      <c r="B1194" s="117"/>
      <c r="C1194" s="128"/>
      <c r="D1194" s="117"/>
      <c r="E1194" s="117"/>
      <c r="F1194" s="117"/>
      <c r="G1194" s="117"/>
      <c r="H1194" s="117"/>
      <c r="I1194" s="117"/>
      <c r="J1194" s="117"/>
      <c r="K1194" s="120"/>
      <c r="L1194" s="120"/>
      <c r="M1194" s="117"/>
      <c r="N1194" s="117"/>
      <c r="O1194" s="117"/>
    </row>
    <row r="1195" spans="1:15" ht="15.75" customHeight="1" x14ac:dyDescent="0.3">
      <c r="A1195" s="127"/>
      <c r="B1195" s="117"/>
      <c r="C1195" s="128"/>
      <c r="D1195" s="117"/>
      <c r="E1195" s="117"/>
      <c r="F1195" s="117"/>
      <c r="G1195" s="117"/>
      <c r="H1195" s="117"/>
      <c r="I1195" s="117"/>
      <c r="J1195" s="117"/>
      <c r="K1195" s="120"/>
      <c r="L1195" s="120"/>
      <c r="M1195" s="117"/>
      <c r="N1195" s="117"/>
      <c r="O1195" s="117"/>
    </row>
    <row r="1196" spans="1:15" ht="15.75" customHeight="1" x14ac:dyDescent="0.3">
      <c r="A1196" s="127"/>
      <c r="B1196" s="117"/>
      <c r="C1196" s="128"/>
      <c r="D1196" s="117"/>
      <c r="E1196" s="117"/>
      <c r="F1196" s="117"/>
      <c r="G1196" s="117"/>
      <c r="H1196" s="117"/>
      <c r="I1196" s="117"/>
      <c r="J1196" s="117"/>
      <c r="K1196" s="120"/>
      <c r="L1196" s="120"/>
      <c r="M1196" s="117"/>
      <c r="N1196" s="117"/>
      <c r="O1196" s="117"/>
    </row>
    <row r="1197" spans="1:15" ht="15.75" customHeight="1" x14ac:dyDescent="0.3">
      <c r="A1197" s="127"/>
      <c r="B1197" s="117"/>
      <c r="C1197" s="128"/>
      <c r="D1197" s="117"/>
      <c r="E1197" s="117"/>
      <c r="F1197" s="117"/>
      <c r="G1197" s="117"/>
      <c r="H1197" s="117"/>
      <c r="I1197" s="117"/>
      <c r="J1197" s="117"/>
      <c r="K1197" s="120"/>
      <c r="L1197" s="120"/>
      <c r="M1197" s="117"/>
      <c r="N1197" s="117"/>
      <c r="O1197" s="117"/>
    </row>
    <row r="1198" spans="1:15" ht="15.75" customHeight="1" x14ac:dyDescent="0.3">
      <c r="A1198" s="127"/>
      <c r="B1198" s="117"/>
      <c r="C1198" s="128"/>
      <c r="D1198" s="117"/>
      <c r="E1198" s="117"/>
      <c r="F1198" s="117"/>
      <c r="G1198" s="117"/>
      <c r="H1198" s="117"/>
      <c r="I1198" s="117"/>
      <c r="J1198" s="117"/>
      <c r="K1198" s="120"/>
      <c r="L1198" s="120"/>
      <c r="M1198" s="117"/>
      <c r="N1198" s="117"/>
      <c r="O1198" s="117"/>
    </row>
    <row r="1199" spans="1:15" ht="15.75" customHeight="1" x14ac:dyDescent="0.3">
      <c r="A1199" s="127"/>
      <c r="B1199" s="117"/>
      <c r="C1199" s="128"/>
      <c r="D1199" s="117"/>
      <c r="E1199" s="117"/>
      <c r="F1199" s="117"/>
      <c r="G1199" s="117"/>
      <c r="H1199" s="117"/>
      <c r="I1199" s="117"/>
      <c r="J1199" s="117"/>
      <c r="K1199" s="120"/>
      <c r="L1199" s="120"/>
      <c r="M1199" s="117"/>
      <c r="N1199" s="117"/>
      <c r="O1199" s="117"/>
    </row>
    <row r="1200" spans="1:15" ht="15.75" customHeight="1" x14ac:dyDescent="0.3">
      <c r="A1200" s="127"/>
      <c r="B1200" s="117"/>
      <c r="C1200" s="128"/>
      <c r="D1200" s="117"/>
      <c r="E1200" s="117"/>
      <c r="F1200" s="117"/>
      <c r="G1200" s="117"/>
      <c r="H1200" s="117"/>
      <c r="I1200" s="117"/>
      <c r="J1200" s="117"/>
      <c r="K1200" s="120"/>
      <c r="L1200" s="120"/>
      <c r="M1200" s="117"/>
      <c r="N1200" s="117"/>
      <c r="O1200" s="117"/>
    </row>
    <row r="1201" spans="1:15" ht="15.75" customHeight="1" x14ac:dyDescent="0.3">
      <c r="A1201" s="127"/>
      <c r="B1201" s="117"/>
      <c r="C1201" s="128"/>
      <c r="D1201" s="117"/>
      <c r="E1201" s="117"/>
      <c r="F1201" s="117"/>
      <c r="G1201" s="117"/>
      <c r="H1201" s="117"/>
      <c r="I1201" s="117"/>
      <c r="J1201" s="117"/>
      <c r="K1201" s="120"/>
      <c r="L1201" s="120"/>
      <c r="M1201" s="117"/>
      <c r="N1201" s="117"/>
      <c r="O1201" s="117"/>
    </row>
    <row r="1202" spans="1:15" ht="15.75" customHeight="1" x14ac:dyDescent="0.3">
      <c r="A1202" s="127"/>
      <c r="B1202" s="117"/>
      <c r="C1202" s="128"/>
      <c r="D1202" s="117"/>
      <c r="E1202" s="117"/>
      <c r="F1202" s="117"/>
      <c r="G1202" s="117"/>
      <c r="H1202" s="117"/>
      <c r="I1202" s="117"/>
      <c r="J1202" s="117"/>
      <c r="K1202" s="120"/>
      <c r="L1202" s="120"/>
      <c r="M1202" s="117"/>
      <c r="N1202" s="117"/>
      <c r="O1202" s="117"/>
    </row>
    <row r="1203" spans="1:15" ht="15.75" customHeight="1" x14ac:dyDescent="0.3">
      <c r="A1203" s="127"/>
      <c r="B1203" s="117"/>
      <c r="C1203" s="128"/>
      <c r="D1203" s="117"/>
      <c r="E1203" s="117"/>
      <c r="F1203" s="117"/>
      <c r="G1203" s="117"/>
      <c r="H1203" s="117"/>
      <c r="I1203" s="117"/>
      <c r="J1203" s="117"/>
      <c r="K1203" s="120"/>
      <c r="L1203" s="120"/>
      <c r="M1203" s="117"/>
      <c r="N1203" s="117"/>
      <c r="O1203" s="117"/>
    </row>
    <row r="1204" spans="1:15" ht="15.75" customHeight="1" x14ac:dyDescent="0.3">
      <c r="A1204" s="127"/>
      <c r="B1204" s="117"/>
      <c r="C1204" s="128"/>
      <c r="D1204" s="117"/>
      <c r="E1204" s="117"/>
      <c r="F1204" s="117"/>
      <c r="G1204" s="117"/>
      <c r="H1204" s="117"/>
      <c r="I1204" s="117"/>
      <c r="J1204" s="117"/>
      <c r="K1204" s="120"/>
      <c r="L1204" s="120"/>
      <c r="M1204" s="117"/>
      <c r="N1204" s="117"/>
      <c r="O1204" s="117"/>
    </row>
    <row r="1205" spans="1:15" ht="15.75" customHeight="1" x14ac:dyDescent="0.3">
      <c r="A1205" s="127"/>
      <c r="B1205" s="117"/>
      <c r="C1205" s="128"/>
      <c r="D1205" s="117"/>
      <c r="E1205" s="117"/>
      <c r="F1205" s="117"/>
      <c r="G1205" s="117"/>
      <c r="H1205" s="117"/>
      <c r="I1205" s="117"/>
      <c r="J1205" s="117"/>
      <c r="K1205" s="120"/>
      <c r="L1205" s="120"/>
      <c r="M1205" s="117"/>
      <c r="N1205" s="117"/>
      <c r="O1205" s="117"/>
    </row>
    <row r="1206" spans="1:15" ht="15.75" customHeight="1" x14ac:dyDescent="0.3">
      <c r="A1206" s="127"/>
      <c r="B1206" s="117"/>
      <c r="C1206" s="128"/>
      <c r="D1206" s="117"/>
      <c r="E1206" s="117"/>
      <c r="F1206" s="117"/>
      <c r="G1206" s="117"/>
      <c r="H1206" s="117"/>
      <c r="I1206" s="117"/>
      <c r="J1206" s="117"/>
      <c r="K1206" s="120"/>
      <c r="L1206" s="120"/>
      <c r="M1206" s="117"/>
      <c r="N1206" s="117"/>
      <c r="O1206" s="117"/>
    </row>
    <row r="1207" spans="1:15" ht="15.75" customHeight="1" x14ac:dyDescent="0.3">
      <c r="A1207" s="127"/>
      <c r="B1207" s="117"/>
      <c r="C1207" s="128"/>
      <c r="D1207" s="117"/>
      <c r="E1207" s="117"/>
      <c r="F1207" s="117"/>
      <c r="G1207" s="117"/>
      <c r="H1207" s="117"/>
      <c r="I1207" s="117"/>
      <c r="J1207" s="117"/>
      <c r="K1207" s="120"/>
      <c r="L1207" s="120"/>
      <c r="M1207" s="117"/>
      <c r="N1207" s="117"/>
      <c r="O1207" s="117"/>
    </row>
    <row r="1208" spans="1:15" ht="15.75" customHeight="1" x14ac:dyDescent="0.3">
      <c r="A1208" s="127"/>
      <c r="B1208" s="117"/>
      <c r="C1208" s="128"/>
      <c r="D1208" s="117"/>
      <c r="E1208" s="117"/>
      <c r="F1208" s="117"/>
      <c r="G1208" s="117"/>
      <c r="H1208" s="117"/>
      <c r="I1208" s="117"/>
      <c r="J1208" s="117"/>
      <c r="K1208" s="120"/>
      <c r="L1208" s="120"/>
      <c r="M1208" s="117"/>
      <c r="N1208" s="117"/>
      <c r="O1208" s="117"/>
    </row>
    <row r="1209" spans="1:15" ht="15.75" customHeight="1" x14ac:dyDescent="0.3">
      <c r="A1209" s="127"/>
      <c r="B1209" s="117"/>
      <c r="C1209" s="128"/>
      <c r="D1209" s="117"/>
      <c r="E1209" s="117"/>
      <c r="F1209" s="117"/>
      <c r="G1209" s="117"/>
      <c r="H1209" s="117"/>
      <c r="I1209" s="117"/>
      <c r="J1209" s="117"/>
      <c r="K1209" s="120"/>
      <c r="L1209" s="120"/>
      <c r="M1209" s="117"/>
      <c r="N1209" s="117"/>
      <c r="O1209" s="117"/>
    </row>
    <row r="1210" spans="1:15" ht="15.75" customHeight="1" x14ac:dyDescent="0.3">
      <c r="A1210" s="127"/>
      <c r="B1210" s="117"/>
      <c r="C1210" s="128"/>
      <c r="D1210" s="117"/>
      <c r="E1210" s="117"/>
      <c r="F1210" s="117"/>
      <c r="G1210" s="117"/>
      <c r="H1210" s="117"/>
      <c r="I1210" s="117"/>
      <c r="J1210" s="117"/>
      <c r="K1210" s="120"/>
      <c r="L1210" s="120"/>
      <c r="M1210" s="117"/>
      <c r="N1210" s="117"/>
      <c r="O1210" s="117"/>
    </row>
    <row r="1211" spans="1:15" ht="15.75" customHeight="1" x14ac:dyDescent="0.3">
      <c r="A1211" s="127"/>
      <c r="B1211" s="117"/>
      <c r="C1211" s="128"/>
      <c r="D1211" s="117"/>
      <c r="E1211" s="117"/>
      <c r="F1211" s="117"/>
      <c r="G1211" s="117"/>
      <c r="H1211" s="117"/>
      <c r="I1211" s="117"/>
      <c r="J1211" s="117"/>
      <c r="K1211" s="120"/>
      <c r="L1211" s="120"/>
      <c r="M1211" s="117"/>
      <c r="N1211" s="117"/>
      <c r="O1211" s="117"/>
    </row>
    <row r="1212" spans="1:15" ht="15.75" customHeight="1" x14ac:dyDescent="0.3">
      <c r="A1212" s="127"/>
      <c r="B1212" s="117"/>
      <c r="C1212" s="128"/>
      <c r="D1212" s="117"/>
      <c r="E1212" s="117"/>
      <c r="F1212" s="117"/>
      <c r="G1212" s="117"/>
      <c r="H1212" s="117"/>
      <c r="I1212" s="117"/>
      <c r="J1212" s="117"/>
      <c r="K1212" s="120"/>
      <c r="L1212" s="120"/>
      <c r="M1212" s="117"/>
      <c r="N1212" s="117"/>
      <c r="O1212" s="117"/>
    </row>
    <row r="1213" spans="1:15" ht="15.75" customHeight="1" x14ac:dyDescent="0.3">
      <c r="A1213" s="127"/>
      <c r="B1213" s="117"/>
      <c r="C1213" s="128"/>
      <c r="D1213" s="117"/>
      <c r="E1213" s="117"/>
      <c r="F1213" s="117"/>
      <c r="G1213" s="117"/>
      <c r="H1213" s="117"/>
      <c r="I1213" s="117"/>
      <c r="J1213" s="117"/>
      <c r="K1213" s="120"/>
      <c r="L1213" s="120"/>
      <c r="M1213" s="117"/>
      <c r="N1213" s="117"/>
      <c r="O1213" s="117"/>
    </row>
    <row r="1214" spans="1:15" ht="15.75" customHeight="1" x14ac:dyDescent="0.3">
      <c r="A1214" s="127"/>
      <c r="B1214" s="117"/>
      <c r="C1214" s="128"/>
      <c r="D1214" s="117"/>
      <c r="E1214" s="117"/>
      <c r="F1214" s="117"/>
      <c r="G1214" s="117"/>
      <c r="H1214" s="117"/>
      <c r="I1214" s="117"/>
      <c r="J1214" s="117"/>
      <c r="K1214" s="120"/>
      <c r="L1214" s="120"/>
      <c r="M1214" s="117"/>
      <c r="N1214" s="117"/>
      <c r="O1214" s="117"/>
    </row>
    <row r="1215" spans="1:15" ht="15.75" customHeight="1" x14ac:dyDescent="0.3">
      <c r="A1215" s="127"/>
      <c r="B1215" s="117"/>
      <c r="C1215" s="128"/>
      <c r="D1215" s="117"/>
      <c r="E1215" s="117"/>
      <c r="F1215" s="117"/>
      <c r="G1215" s="117"/>
      <c r="H1215" s="117"/>
      <c r="I1215" s="117"/>
      <c r="J1215" s="117"/>
      <c r="K1215" s="120"/>
      <c r="L1215" s="120"/>
      <c r="M1215" s="117"/>
      <c r="N1215" s="117"/>
      <c r="O1215" s="117"/>
    </row>
    <row r="1216" spans="1:15" ht="15.75" customHeight="1" x14ac:dyDescent="0.3">
      <c r="A1216" s="127"/>
      <c r="B1216" s="117"/>
      <c r="C1216" s="128"/>
      <c r="D1216" s="117"/>
      <c r="E1216" s="117"/>
      <c r="F1216" s="117"/>
      <c r="G1216" s="117"/>
      <c r="H1216" s="117"/>
      <c r="I1216" s="117"/>
      <c r="J1216" s="117"/>
      <c r="K1216" s="120"/>
      <c r="L1216" s="120"/>
      <c r="M1216" s="117"/>
      <c r="N1216" s="117"/>
      <c r="O1216" s="117"/>
    </row>
    <row r="1217" spans="1:15" ht="15.75" customHeight="1" x14ac:dyDescent="0.3">
      <c r="A1217" s="127"/>
      <c r="B1217" s="117"/>
      <c r="C1217" s="128"/>
      <c r="D1217" s="117"/>
      <c r="E1217" s="117"/>
      <c r="F1217" s="117"/>
      <c r="G1217" s="117"/>
      <c r="H1217" s="117"/>
      <c r="I1217" s="117"/>
      <c r="J1217" s="117"/>
      <c r="K1217" s="120"/>
      <c r="L1217" s="120"/>
      <c r="M1217" s="117"/>
      <c r="N1217" s="117"/>
      <c r="O1217" s="117"/>
    </row>
    <row r="1218" spans="1:15" ht="15.75" customHeight="1" x14ac:dyDescent="0.3">
      <c r="A1218" s="127"/>
      <c r="B1218" s="117"/>
      <c r="C1218" s="128"/>
      <c r="D1218" s="117"/>
      <c r="E1218" s="117"/>
      <c r="F1218" s="117"/>
      <c r="G1218" s="117"/>
      <c r="H1218" s="117"/>
      <c r="I1218" s="117"/>
      <c r="J1218" s="117"/>
      <c r="K1218" s="120"/>
      <c r="L1218" s="120"/>
      <c r="M1218" s="117"/>
      <c r="N1218" s="117"/>
      <c r="O1218" s="117"/>
    </row>
    <row r="1219" spans="1:15" ht="15.75" customHeight="1" x14ac:dyDescent="0.3">
      <c r="A1219" s="127"/>
      <c r="B1219" s="117"/>
      <c r="C1219" s="128"/>
      <c r="D1219" s="117"/>
      <c r="E1219" s="117"/>
      <c r="F1219" s="117"/>
      <c r="G1219" s="117"/>
      <c r="H1219" s="117"/>
      <c r="I1219" s="117"/>
      <c r="J1219" s="117"/>
      <c r="K1219" s="120"/>
      <c r="L1219" s="120"/>
      <c r="M1219" s="117"/>
      <c r="N1219" s="117"/>
      <c r="O1219" s="117"/>
    </row>
    <row r="1220" spans="1:15" ht="15.75" customHeight="1" x14ac:dyDescent="0.3">
      <c r="A1220" s="127"/>
      <c r="B1220" s="117"/>
      <c r="C1220" s="128"/>
      <c r="D1220" s="117"/>
      <c r="E1220" s="117"/>
      <c r="F1220" s="117"/>
      <c r="G1220" s="117"/>
      <c r="H1220" s="117"/>
      <c r="I1220" s="117"/>
      <c r="J1220" s="117"/>
      <c r="K1220" s="120"/>
      <c r="L1220" s="120"/>
      <c r="M1220" s="117"/>
      <c r="N1220" s="117"/>
      <c r="O1220" s="117"/>
    </row>
    <row r="1221" spans="1:15" ht="15.75" customHeight="1" x14ac:dyDescent="0.3">
      <c r="A1221" s="127"/>
      <c r="B1221" s="117"/>
      <c r="C1221" s="128"/>
      <c r="D1221" s="117"/>
      <c r="E1221" s="117"/>
      <c r="F1221" s="117"/>
      <c r="G1221" s="117"/>
      <c r="H1221" s="117"/>
      <c r="I1221" s="117"/>
      <c r="J1221" s="117"/>
      <c r="K1221" s="120"/>
      <c r="L1221" s="120"/>
      <c r="M1221" s="117"/>
      <c r="N1221" s="117"/>
      <c r="O1221" s="117"/>
    </row>
    <row r="1222" spans="1:15" ht="15.75" customHeight="1" x14ac:dyDescent="0.3">
      <c r="A1222" s="127"/>
      <c r="B1222" s="117"/>
      <c r="C1222" s="128"/>
      <c r="D1222" s="117"/>
      <c r="E1222" s="117"/>
      <c r="F1222" s="117"/>
      <c r="G1222" s="117"/>
      <c r="H1222" s="117"/>
      <c r="I1222" s="117"/>
      <c r="J1222" s="117"/>
      <c r="K1222" s="120"/>
      <c r="L1222" s="120"/>
      <c r="M1222" s="117"/>
      <c r="N1222" s="117"/>
      <c r="O1222" s="117"/>
    </row>
    <row r="1223" spans="1:15" ht="15.75" customHeight="1" x14ac:dyDescent="0.3">
      <c r="A1223" s="127"/>
      <c r="B1223" s="117"/>
      <c r="C1223" s="128"/>
      <c r="D1223" s="117"/>
      <c r="E1223" s="117"/>
      <c r="F1223" s="117"/>
      <c r="G1223" s="117"/>
      <c r="H1223" s="117"/>
      <c r="I1223" s="117"/>
      <c r="J1223" s="117"/>
      <c r="K1223" s="120"/>
      <c r="L1223" s="120"/>
      <c r="M1223" s="117"/>
      <c r="N1223" s="117"/>
      <c r="O1223" s="117"/>
    </row>
    <row r="1224" spans="1:15" ht="15.75" customHeight="1" x14ac:dyDescent="0.3">
      <c r="A1224" s="127"/>
      <c r="B1224" s="117"/>
      <c r="C1224" s="128"/>
      <c r="D1224" s="117"/>
      <c r="E1224" s="117"/>
      <c r="F1224" s="117"/>
      <c r="G1224" s="117"/>
      <c r="H1224" s="117"/>
      <c r="I1224" s="117"/>
      <c r="J1224" s="117"/>
      <c r="K1224" s="120"/>
      <c r="L1224" s="120"/>
      <c r="M1224" s="117"/>
      <c r="N1224" s="117"/>
      <c r="O1224" s="117"/>
    </row>
    <row r="1225" spans="1:15" ht="15.75" customHeight="1" x14ac:dyDescent="0.3">
      <c r="A1225" s="127"/>
      <c r="B1225" s="117"/>
      <c r="C1225" s="128"/>
      <c r="D1225" s="117"/>
      <c r="E1225" s="117"/>
      <c r="F1225" s="117"/>
      <c r="G1225" s="117"/>
      <c r="H1225" s="117"/>
      <c r="I1225" s="117"/>
      <c r="J1225" s="117"/>
      <c r="K1225" s="120"/>
      <c r="L1225" s="120"/>
      <c r="M1225" s="117"/>
      <c r="N1225" s="117"/>
      <c r="O1225" s="117"/>
    </row>
    <row r="1226" spans="1:15" ht="15.75" customHeight="1" x14ac:dyDescent="0.3">
      <c r="A1226" s="127"/>
      <c r="B1226" s="117"/>
      <c r="C1226" s="128"/>
      <c r="D1226" s="117"/>
      <c r="E1226" s="117"/>
      <c r="F1226" s="117"/>
      <c r="G1226" s="117"/>
      <c r="H1226" s="117"/>
      <c r="I1226" s="117"/>
      <c r="J1226" s="117"/>
      <c r="K1226" s="120"/>
      <c r="L1226" s="120"/>
      <c r="M1226" s="117"/>
      <c r="N1226" s="117"/>
      <c r="O1226" s="117"/>
    </row>
    <row r="1227" spans="1:15" ht="15.75" customHeight="1" x14ac:dyDescent="0.3">
      <c r="A1227" s="127"/>
      <c r="B1227" s="117"/>
      <c r="C1227" s="128"/>
      <c r="D1227" s="117"/>
      <c r="E1227" s="117"/>
      <c r="F1227" s="117"/>
      <c r="G1227" s="117"/>
      <c r="H1227" s="117"/>
      <c r="I1227" s="117"/>
      <c r="J1227" s="117"/>
      <c r="K1227" s="120"/>
      <c r="L1227" s="120"/>
      <c r="M1227" s="117"/>
      <c r="N1227" s="117"/>
      <c r="O1227" s="117"/>
    </row>
    <row r="1228" spans="1:15" ht="15.75" customHeight="1" x14ac:dyDescent="0.3">
      <c r="A1228" s="127"/>
      <c r="B1228" s="117"/>
      <c r="C1228" s="128"/>
      <c r="D1228" s="117"/>
      <c r="E1228" s="117"/>
      <c r="F1228" s="117"/>
      <c r="G1228" s="117"/>
      <c r="H1228" s="117"/>
      <c r="I1228" s="117"/>
      <c r="J1228" s="117"/>
      <c r="K1228" s="120"/>
      <c r="L1228" s="120"/>
      <c r="M1228" s="117"/>
      <c r="N1228" s="117"/>
      <c r="O1228" s="117"/>
    </row>
    <row r="1229" spans="1:15" ht="15.75" customHeight="1" x14ac:dyDescent="0.3">
      <c r="A1229" s="127"/>
      <c r="B1229" s="117"/>
      <c r="C1229" s="128"/>
      <c r="D1229" s="117"/>
      <c r="E1229" s="117"/>
      <c r="F1229" s="117"/>
      <c r="G1229" s="117"/>
      <c r="H1229" s="117"/>
      <c r="I1229" s="117"/>
      <c r="J1229" s="117"/>
      <c r="K1229" s="120"/>
      <c r="L1229" s="120"/>
      <c r="M1229" s="117"/>
      <c r="N1229" s="117"/>
      <c r="O1229" s="117"/>
    </row>
    <row r="1230" spans="1:15" ht="15.75" customHeight="1" x14ac:dyDescent="0.3">
      <c r="A1230" s="127"/>
      <c r="B1230" s="117"/>
      <c r="C1230" s="128"/>
      <c r="D1230" s="117"/>
      <c r="E1230" s="117"/>
      <c r="F1230" s="117"/>
      <c r="G1230" s="117"/>
      <c r="H1230" s="117"/>
      <c r="I1230" s="117"/>
      <c r="J1230" s="117"/>
      <c r="K1230" s="120"/>
      <c r="L1230" s="120"/>
      <c r="M1230" s="117"/>
      <c r="N1230" s="117"/>
      <c r="O1230" s="117"/>
    </row>
    <row r="1231" spans="1:15" ht="15.75" customHeight="1" x14ac:dyDescent="0.3">
      <c r="A1231" s="127"/>
      <c r="B1231" s="117"/>
      <c r="C1231" s="128"/>
      <c r="D1231" s="117"/>
      <c r="E1231" s="117"/>
      <c r="F1231" s="117"/>
      <c r="G1231" s="117"/>
      <c r="H1231" s="117"/>
      <c r="I1231" s="117"/>
      <c r="J1231" s="117"/>
      <c r="K1231" s="120"/>
      <c r="L1231" s="120"/>
      <c r="M1231" s="117"/>
      <c r="N1231" s="117"/>
      <c r="O1231" s="117"/>
    </row>
    <row r="1232" spans="1:15" ht="15.75" customHeight="1" x14ac:dyDescent="0.3">
      <c r="A1232" s="127"/>
      <c r="B1232" s="117"/>
      <c r="C1232" s="128"/>
      <c r="D1232" s="117"/>
      <c r="E1232" s="117"/>
      <c r="F1232" s="117"/>
      <c r="G1232" s="117"/>
      <c r="H1232" s="117"/>
      <c r="I1232" s="117"/>
      <c r="J1232" s="117"/>
      <c r="K1232" s="120"/>
      <c r="L1232" s="120"/>
      <c r="M1232" s="117"/>
      <c r="N1232" s="117"/>
      <c r="O1232" s="117"/>
    </row>
    <row r="1233" spans="1:15" ht="15.75" customHeight="1" x14ac:dyDescent="0.3">
      <c r="A1233" s="127"/>
      <c r="B1233" s="117"/>
      <c r="C1233" s="128"/>
      <c r="D1233" s="117"/>
      <c r="E1233" s="117"/>
      <c r="F1233" s="117"/>
      <c r="G1233" s="117"/>
      <c r="H1233" s="117"/>
      <c r="I1233" s="117"/>
      <c r="J1233" s="117"/>
      <c r="K1233" s="120"/>
      <c r="L1233" s="120"/>
      <c r="M1233" s="117"/>
      <c r="N1233" s="117"/>
      <c r="O1233" s="117"/>
    </row>
    <row r="1234" spans="1:15" ht="15.75" customHeight="1" x14ac:dyDescent="0.3">
      <c r="A1234" s="127"/>
      <c r="B1234" s="117"/>
      <c r="C1234" s="128"/>
      <c r="D1234" s="117"/>
      <c r="E1234" s="117"/>
      <c r="F1234" s="117"/>
      <c r="G1234" s="117"/>
      <c r="H1234" s="117"/>
      <c r="I1234" s="117"/>
      <c r="J1234" s="117"/>
      <c r="K1234" s="120"/>
      <c r="L1234" s="120"/>
      <c r="M1234" s="117"/>
      <c r="N1234" s="117"/>
      <c r="O1234" s="117"/>
    </row>
    <row r="1235" spans="1:15" ht="15.75" customHeight="1" x14ac:dyDescent="0.3">
      <c r="A1235" s="127"/>
      <c r="B1235" s="117"/>
      <c r="C1235" s="128"/>
      <c r="D1235" s="117"/>
      <c r="E1235" s="117"/>
      <c r="F1235" s="117"/>
      <c r="G1235" s="117"/>
      <c r="H1235" s="117"/>
      <c r="I1235" s="117"/>
      <c r="J1235" s="117"/>
      <c r="K1235" s="120"/>
      <c r="L1235" s="120"/>
      <c r="M1235" s="117"/>
      <c r="N1235" s="117"/>
      <c r="O1235" s="117"/>
    </row>
    <row r="1236" spans="1:15" ht="15.75" customHeight="1" x14ac:dyDescent="0.3">
      <c r="A1236" s="127"/>
      <c r="B1236" s="117"/>
      <c r="C1236" s="128"/>
      <c r="D1236" s="117"/>
      <c r="E1236" s="117"/>
      <c r="F1236" s="117"/>
      <c r="G1236" s="117"/>
      <c r="H1236" s="117"/>
      <c r="I1236" s="117"/>
      <c r="J1236" s="117"/>
      <c r="K1236" s="120"/>
      <c r="L1236" s="120"/>
      <c r="M1236" s="117"/>
      <c r="N1236" s="117"/>
      <c r="O1236" s="117"/>
    </row>
    <row r="1237" spans="1:15" ht="15.75" customHeight="1" x14ac:dyDescent="0.3">
      <c r="A1237" s="127"/>
      <c r="B1237" s="117"/>
      <c r="C1237" s="128"/>
      <c r="D1237" s="117"/>
      <c r="E1237" s="117"/>
      <c r="F1237" s="117"/>
      <c r="G1237" s="117"/>
      <c r="H1237" s="117"/>
      <c r="I1237" s="117"/>
      <c r="J1237" s="117"/>
      <c r="K1237" s="120"/>
      <c r="L1237" s="120"/>
      <c r="M1237" s="117"/>
      <c r="N1237" s="117"/>
      <c r="O1237" s="117"/>
    </row>
    <row r="1238" spans="1:15" ht="15.75" customHeight="1" x14ac:dyDescent="0.3">
      <c r="A1238" s="127"/>
      <c r="B1238" s="117"/>
      <c r="C1238" s="128"/>
      <c r="D1238" s="117"/>
      <c r="E1238" s="117"/>
      <c r="F1238" s="117"/>
      <c r="G1238" s="117"/>
      <c r="H1238" s="117"/>
      <c r="I1238" s="117"/>
      <c r="J1238" s="117"/>
      <c r="K1238" s="120"/>
      <c r="L1238" s="120"/>
      <c r="M1238" s="117"/>
      <c r="N1238" s="117"/>
      <c r="O1238" s="117"/>
    </row>
    <row r="1239" spans="1:15" ht="15.75" customHeight="1" x14ac:dyDescent="0.3">
      <c r="A1239" s="127"/>
      <c r="B1239" s="117"/>
      <c r="C1239" s="128"/>
      <c r="D1239" s="117"/>
      <c r="E1239" s="117"/>
      <c r="F1239" s="117"/>
      <c r="G1239" s="117"/>
      <c r="H1239" s="117"/>
      <c r="I1239" s="117"/>
      <c r="J1239" s="117"/>
      <c r="K1239" s="120"/>
      <c r="L1239" s="120"/>
      <c r="M1239" s="117"/>
      <c r="N1239" s="117"/>
      <c r="O1239" s="117"/>
    </row>
    <row r="1240" spans="1:15" ht="15.75" customHeight="1" x14ac:dyDescent="0.3">
      <c r="A1240" s="127"/>
      <c r="B1240" s="117"/>
      <c r="C1240" s="128"/>
      <c r="D1240" s="117"/>
      <c r="E1240" s="117"/>
      <c r="F1240" s="117"/>
      <c r="G1240" s="117"/>
      <c r="H1240" s="117"/>
      <c r="I1240" s="117"/>
      <c r="J1240" s="117"/>
      <c r="K1240" s="120"/>
      <c r="L1240" s="120"/>
      <c r="M1240" s="117"/>
      <c r="N1240" s="117"/>
      <c r="O1240" s="117"/>
    </row>
    <row r="1241" spans="1:15" ht="15.75" customHeight="1" x14ac:dyDescent="0.3">
      <c r="A1241" s="127"/>
      <c r="B1241" s="117"/>
      <c r="C1241" s="128"/>
      <c r="D1241" s="117"/>
      <c r="E1241" s="117"/>
      <c r="F1241" s="117"/>
      <c r="G1241" s="117"/>
      <c r="H1241" s="117"/>
      <c r="I1241" s="117"/>
      <c r="J1241" s="117"/>
      <c r="K1241" s="120"/>
      <c r="L1241" s="120"/>
      <c r="M1241" s="117"/>
      <c r="N1241" s="117"/>
      <c r="O1241" s="117"/>
    </row>
    <row r="1242" spans="1:15" ht="15.75" customHeight="1" x14ac:dyDescent="0.3">
      <c r="A1242" s="127"/>
      <c r="B1242" s="117"/>
      <c r="C1242" s="128"/>
      <c r="D1242" s="117"/>
      <c r="E1242" s="117"/>
      <c r="F1242" s="117"/>
      <c r="G1242" s="117"/>
      <c r="H1242" s="117"/>
      <c r="I1242" s="117"/>
      <c r="J1242" s="117"/>
      <c r="K1242" s="120"/>
      <c r="L1242" s="120"/>
      <c r="M1242" s="117"/>
      <c r="N1242" s="117"/>
      <c r="O1242" s="117"/>
    </row>
    <row r="1243" spans="1:15" ht="15.75" customHeight="1" x14ac:dyDescent="0.3">
      <c r="A1243" s="127"/>
      <c r="B1243" s="117"/>
      <c r="C1243" s="128"/>
      <c r="D1243" s="117"/>
      <c r="E1243" s="117"/>
      <c r="F1243" s="117"/>
      <c r="G1243" s="117"/>
      <c r="H1243" s="117"/>
      <c r="I1243" s="117"/>
      <c r="J1243" s="117"/>
      <c r="K1243" s="120"/>
      <c r="L1243" s="120"/>
      <c r="M1243" s="117"/>
      <c r="N1243" s="117"/>
      <c r="O1243" s="117"/>
    </row>
    <row r="1244" spans="1:15" ht="15.75" customHeight="1" x14ac:dyDescent="0.3">
      <c r="A1244" s="127"/>
      <c r="B1244" s="117"/>
      <c r="C1244" s="128"/>
      <c r="D1244" s="117"/>
      <c r="E1244" s="117"/>
      <c r="F1244" s="117"/>
      <c r="G1244" s="117"/>
      <c r="H1244" s="117"/>
      <c r="I1244" s="117"/>
      <c r="J1244" s="117"/>
      <c r="K1244" s="120"/>
      <c r="L1244" s="120"/>
      <c r="M1244" s="117"/>
      <c r="N1244" s="117"/>
      <c r="O1244" s="117"/>
    </row>
    <row r="1245" spans="1:15" ht="15.75" customHeight="1" x14ac:dyDescent="0.3">
      <c r="A1245" s="127"/>
      <c r="B1245" s="117"/>
      <c r="C1245" s="128"/>
      <c r="D1245" s="117"/>
      <c r="E1245" s="117"/>
      <c r="F1245" s="117"/>
      <c r="G1245" s="117"/>
      <c r="H1245" s="117"/>
      <c r="I1245" s="117"/>
      <c r="J1245" s="117"/>
      <c r="K1245" s="120"/>
      <c r="L1245" s="120"/>
      <c r="M1245" s="117"/>
      <c r="N1245" s="117"/>
      <c r="O1245" s="117"/>
    </row>
    <row r="1246" spans="1:15" ht="15.75" customHeight="1" x14ac:dyDescent="0.3">
      <c r="A1246" s="127"/>
      <c r="B1246" s="117"/>
      <c r="C1246" s="128"/>
      <c r="D1246" s="117"/>
      <c r="E1246" s="117"/>
      <c r="F1246" s="117"/>
      <c r="G1246" s="117"/>
      <c r="H1246" s="117"/>
      <c r="I1246" s="117"/>
      <c r="J1246" s="117"/>
      <c r="K1246" s="120"/>
      <c r="L1246" s="120"/>
      <c r="M1246" s="117"/>
      <c r="N1246" s="117"/>
      <c r="O1246" s="117"/>
    </row>
    <row r="1247" spans="1:15" ht="15.75" customHeight="1" x14ac:dyDescent="0.3">
      <c r="A1247" s="127"/>
      <c r="B1247" s="117"/>
      <c r="C1247" s="128"/>
      <c r="D1247" s="117"/>
      <c r="E1247" s="117"/>
      <c r="F1247" s="117"/>
      <c r="G1247" s="117"/>
      <c r="H1247" s="117"/>
      <c r="I1247" s="117"/>
      <c r="J1247" s="117"/>
      <c r="K1247" s="120"/>
      <c r="L1247" s="120"/>
      <c r="M1247" s="117"/>
      <c r="N1247" s="117"/>
      <c r="O1247" s="117"/>
    </row>
    <row r="1248" spans="1:15" ht="15.75" customHeight="1" x14ac:dyDescent="0.3">
      <c r="A1248" s="127"/>
      <c r="B1248" s="117"/>
      <c r="C1248" s="128"/>
      <c r="D1248" s="117"/>
      <c r="E1248" s="117"/>
      <c r="F1248" s="117"/>
      <c r="G1248" s="117"/>
      <c r="H1248" s="117"/>
      <c r="I1248" s="117"/>
      <c r="J1248" s="117"/>
      <c r="K1248" s="120"/>
      <c r="L1248" s="120"/>
      <c r="M1248" s="117"/>
      <c r="N1248" s="117"/>
      <c r="O1248" s="117"/>
    </row>
    <row r="1249" spans="1:15" ht="15.75" customHeight="1" x14ac:dyDescent="0.3">
      <c r="A1249" s="127"/>
      <c r="B1249" s="117"/>
      <c r="C1249" s="128"/>
      <c r="D1249" s="117"/>
      <c r="E1249" s="117"/>
      <c r="F1249" s="117"/>
      <c r="G1249" s="117"/>
      <c r="H1249" s="117"/>
      <c r="I1249" s="117"/>
      <c r="J1249" s="117"/>
      <c r="K1249" s="120"/>
      <c r="L1249" s="120"/>
      <c r="M1249" s="117"/>
      <c r="N1249" s="117"/>
      <c r="O1249" s="117"/>
    </row>
    <row r="1250" spans="1:15" ht="15.75" customHeight="1" x14ac:dyDescent="0.3">
      <c r="A1250" s="127"/>
      <c r="B1250" s="117"/>
      <c r="C1250" s="128"/>
      <c r="D1250" s="117"/>
      <c r="E1250" s="117"/>
      <c r="F1250" s="117"/>
      <c r="G1250" s="117"/>
      <c r="H1250" s="117"/>
      <c r="I1250" s="117"/>
      <c r="J1250" s="117"/>
      <c r="K1250" s="120"/>
      <c r="L1250" s="120"/>
      <c r="M1250" s="117"/>
      <c r="N1250" s="117"/>
      <c r="O1250" s="117"/>
    </row>
    <row r="1251" spans="1:15" ht="15.75" customHeight="1" x14ac:dyDescent="0.3">
      <c r="A1251" s="127"/>
      <c r="B1251" s="117"/>
      <c r="C1251" s="128"/>
      <c r="D1251" s="117"/>
      <c r="E1251" s="117"/>
      <c r="F1251" s="117"/>
      <c r="G1251" s="117"/>
      <c r="H1251" s="117"/>
      <c r="I1251" s="117"/>
      <c r="J1251" s="117"/>
      <c r="K1251" s="120"/>
      <c r="L1251" s="120"/>
      <c r="M1251" s="117"/>
      <c r="N1251" s="117"/>
      <c r="O1251" s="117"/>
    </row>
    <row r="1252" spans="1:15" ht="15.75" customHeight="1" x14ac:dyDescent="0.3">
      <c r="A1252" s="127"/>
      <c r="B1252" s="117"/>
      <c r="C1252" s="128"/>
      <c r="D1252" s="117"/>
      <c r="E1252" s="117"/>
      <c r="F1252" s="117"/>
      <c r="G1252" s="117"/>
      <c r="H1252" s="117"/>
      <c r="I1252" s="117"/>
      <c r="J1252" s="117"/>
      <c r="K1252" s="120"/>
      <c r="L1252" s="120"/>
      <c r="M1252" s="117"/>
      <c r="N1252" s="117"/>
      <c r="O1252" s="117"/>
    </row>
    <row r="1253" spans="1:15" ht="15.75" customHeight="1" x14ac:dyDescent="0.3">
      <c r="A1253" s="127"/>
      <c r="B1253" s="117"/>
      <c r="C1253" s="128"/>
      <c r="D1253" s="117"/>
      <c r="E1253" s="117"/>
      <c r="F1253" s="117"/>
      <c r="G1253" s="117"/>
      <c r="H1253" s="117"/>
      <c r="I1253" s="117"/>
      <c r="J1253" s="117"/>
      <c r="K1253" s="120"/>
      <c r="L1253" s="120"/>
      <c r="M1253" s="117"/>
      <c r="N1253" s="117"/>
      <c r="O1253" s="117"/>
    </row>
    <row r="1254" spans="1:15" ht="15.75" customHeight="1" x14ac:dyDescent="0.3">
      <c r="A1254" s="127"/>
      <c r="B1254" s="117"/>
      <c r="C1254" s="128"/>
      <c r="D1254" s="117"/>
      <c r="E1254" s="117"/>
      <c r="F1254" s="117"/>
      <c r="G1254" s="117"/>
      <c r="H1254" s="117"/>
      <c r="I1254" s="117"/>
      <c r="J1254" s="117"/>
      <c r="K1254" s="120"/>
      <c r="L1254" s="120"/>
      <c r="M1254" s="117"/>
      <c r="N1254" s="117"/>
      <c r="O1254" s="117"/>
    </row>
    <row r="1255" spans="1:15" ht="15.75" customHeight="1" x14ac:dyDescent="0.3">
      <c r="A1255" s="127"/>
      <c r="B1255" s="117"/>
      <c r="C1255" s="128"/>
      <c r="D1255" s="117"/>
      <c r="E1255" s="117"/>
      <c r="F1255" s="117"/>
      <c r="G1255" s="117"/>
      <c r="H1255" s="117"/>
      <c r="I1255" s="117"/>
      <c r="J1255" s="117"/>
      <c r="K1255" s="120"/>
      <c r="L1255" s="120"/>
      <c r="M1255" s="117"/>
      <c r="N1255" s="117"/>
      <c r="O1255" s="117"/>
    </row>
    <row r="1256" spans="1:15" ht="15.75" customHeight="1" x14ac:dyDescent="0.3">
      <c r="A1256" s="127"/>
      <c r="B1256" s="117"/>
      <c r="C1256" s="128"/>
      <c r="D1256" s="117"/>
      <c r="E1256" s="117"/>
      <c r="F1256" s="117"/>
      <c r="G1256" s="117"/>
      <c r="H1256" s="117"/>
      <c r="I1256" s="117"/>
      <c r="J1256" s="117"/>
      <c r="K1256" s="120"/>
      <c r="L1256" s="120"/>
      <c r="M1256" s="117"/>
      <c r="N1256" s="117"/>
      <c r="O1256" s="117"/>
    </row>
    <row r="1257" spans="1:15" ht="15.75" customHeight="1" x14ac:dyDescent="0.3">
      <c r="A1257" s="127"/>
      <c r="B1257" s="117"/>
      <c r="C1257" s="128"/>
      <c r="D1257" s="117"/>
      <c r="E1257" s="117"/>
      <c r="F1257" s="117"/>
      <c r="G1257" s="117"/>
      <c r="H1257" s="117"/>
      <c r="I1257" s="117"/>
      <c r="J1257" s="117"/>
      <c r="K1257" s="120"/>
      <c r="L1257" s="120"/>
      <c r="M1257" s="117"/>
      <c r="N1257" s="117"/>
      <c r="O1257" s="117"/>
    </row>
    <row r="1258" spans="1:15" ht="15.75" customHeight="1" x14ac:dyDescent="0.3">
      <c r="A1258" s="127"/>
      <c r="B1258" s="117"/>
      <c r="C1258" s="128"/>
      <c r="D1258" s="117"/>
      <c r="E1258" s="117"/>
      <c r="F1258" s="117"/>
      <c r="G1258" s="117"/>
      <c r="H1258" s="117"/>
      <c r="I1258" s="117"/>
      <c r="J1258" s="117"/>
      <c r="K1258" s="120"/>
      <c r="L1258" s="120"/>
      <c r="M1258" s="117"/>
      <c r="N1258" s="117"/>
      <c r="O1258" s="117"/>
    </row>
    <row r="1259" spans="1:15" ht="15.75" customHeight="1" x14ac:dyDescent="0.3">
      <c r="A1259" s="127"/>
      <c r="B1259" s="117"/>
      <c r="C1259" s="128"/>
      <c r="D1259" s="117"/>
      <c r="E1259" s="117"/>
      <c r="F1259" s="117"/>
      <c r="G1259" s="117"/>
      <c r="H1259" s="117"/>
      <c r="I1259" s="117"/>
      <c r="J1259" s="117"/>
      <c r="K1259" s="120"/>
      <c r="L1259" s="120"/>
      <c r="M1259" s="117"/>
      <c r="N1259" s="117"/>
      <c r="O1259" s="117"/>
    </row>
    <row r="1260" spans="1:15" ht="15.75" customHeight="1" x14ac:dyDescent="0.3">
      <c r="A1260" s="127"/>
      <c r="B1260" s="117"/>
      <c r="C1260" s="128"/>
      <c r="D1260" s="117"/>
      <c r="E1260" s="117"/>
      <c r="F1260" s="117"/>
      <c r="G1260" s="117"/>
      <c r="H1260" s="117"/>
      <c r="I1260" s="117"/>
      <c r="J1260" s="117"/>
      <c r="K1260" s="120"/>
      <c r="L1260" s="120"/>
      <c r="M1260" s="117"/>
      <c r="N1260" s="117"/>
      <c r="O1260" s="117"/>
    </row>
    <row r="1261" spans="1:15" ht="15.75" customHeight="1" x14ac:dyDescent="0.3">
      <c r="A1261" s="127"/>
      <c r="B1261" s="117"/>
      <c r="C1261" s="128"/>
      <c r="D1261" s="117"/>
      <c r="E1261" s="117"/>
      <c r="F1261" s="117"/>
      <c r="G1261" s="117"/>
      <c r="H1261" s="117"/>
      <c r="I1261" s="117"/>
      <c r="J1261" s="117"/>
      <c r="K1261" s="120"/>
      <c r="L1261" s="120"/>
      <c r="M1261" s="117"/>
      <c r="N1261" s="117"/>
      <c r="O1261" s="117"/>
    </row>
    <row r="1262" spans="1:15" ht="15.75" customHeight="1" x14ac:dyDescent="0.3">
      <c r="A1262" s="127"/>
      <c r="B1262" s="117"/>
      <c r="C1262" s="128"/>
      <c r="D1262" s="117"/>
      <c r="E1262" s="117"/>
      <c r="F1262" s="117"/>
      <c r="G1262" s="117"/>
      <c r="H1262" s="117"/>
      <c r="I1262" s="117"/>
      <c r="J1262" s="117"/>
      <c r="K1262" s="120"/>
      <c r="L1262" s="120"/>
      <c r="M1262" s="117"/>
      <c r="N1262" s="117"/>
      <c r="O1262" s="117"/>
    </row>
    <row r="1263" spans="1:15" ht="15.75" customHeight="1" x14ac:dyDescent="0.3">
      <c r="A1263" s="127"/>
      <c r="B1263" s="117"/>
      <c r="C1263" s="128"/>
      <c r="D1263" s="117"/>
      <c r="E1263" s="117"/>
      <c r="F1263" s="117"/>
      <c r="G1263" s="117"/>
      <c r="H1263" s="117"/>
      <c r="I1263" s="117"/>
      <c r="J1263" s="117"/>
      <c r="K1263" s="120"/>
      <c r="L1263" s="120"/>
      <c r="M1263" s="117"/>
      <c r="N1263" s="117"/>
      <c r="O1263" s="117"/>
    </row>
    <row r="1264" spans="1:15" ht="15.75" customHeight="1" x14ac:dyDescent="0.3">
      <c r="A1264" s="127"/>
      <c r="B1264" s="117"/>
      <c r="C1264" s="128"/>
      <c r="D1264" s="117"/>
      <c r="E1264" s="117"/>
      <c r="F1264" s="117"/>
      <c r="G1264" s="117"/>
      <c r="H1264" s="117"/>
      <c r="I1264" s="117"/>
      <c r="J1264" s="117"/>
      <c r="K1264" s="120"/>
      <c r="L1264" s="120"/>
      <c r="M1264" s="117"/>
      <c r="N1264" s="117"/>
      <c r="O1264" s="117"/>
    </row>
    <row r="1265" spans="1:15" ht="15.75" customHeight="1" x14ac:dyDescent="0.3">
      <c r="A1265" s="127"/>
      <c r="B1265" s="117"/>
      <c r="C1265" s="128"/>
      <c r="D1265" s="117"/>
      <c r="E1265" s="117"/>
      <c r="F1265" s="117"/>
      <c r="G1265" s="117"/>
      <c r="H1265" s="117"/>
      <c r="I1265" s="117"/>
      <c r="J1265" s="117"/>
      <c r="K1265" s="120"/>
      <c r="L1265" s="120"/>
      <c r="M1265" s="117"/>
      <c r="N1265" s="117"/>
      <c r="O1265" s="117"/>
    </row>
    <row r="1266" spans="1:15" ht="15.75" customHeight="1" x14ac:dyDescent="0.3">
      <c r="A1266" s="127"/>
      <c r="B1266" s="117"/>
      <c r="C1266" s="128"/>
      <c r="D1266" s="117"/>
      <c r="E1266" s="117"/>
      <c r="F1266" s="117"/>
      <c r="G1266" s="117"/>
      <c r="H1266" s="117"/>
      <c r="I1266" s="117"/>
      <c r="J1266" s="117"/>
      <c r="K1266" s="120"/>
      <c r="L1266" s="120"/>
      <c r="M1266" s="117"/>
      <c r="N1266" s="117"/>
      <c r="O1266" s="117"/>
    </row>
    <row r="1267" spans="1:15" ht="15.75" customHeight="1" x14ac:dyDescent="0.3">
      <c r="A1267" s="127"/>
      <c r="B1267" s="117"/>
      <c r="C1267" s="128"/>
      <c r="D1267" s="117"/>
      <c r="E1267" s="117"/>
      <c r="F1267" s="117"/>
      <c r="G1267" s="117"/>
      <c r="H1267" s="117"/>
      <c r="I1267" s="117"/>
      <c r="J1267" s="117"/>
      <c r="K1267" s="120"/>
      <c r="L1267" s="120"/>
      <c r="M1267" s="117"/>
      <c r="N1267" s="117"/>
      <c r="O1267" s="117"/>
    </row>
    <row r="1268" spans="1:15" ht="15.75" customHeight="1" x14ac:dyDescent="0.3">
      <c r="A1268" s="127"/>
      <c r="B1268" s="117"/>
      <c r="C1268" s="128"/>
      <c r="D1268" s="117"/>
      <c r="E1268" s="117"/>
      <c r="F1268" s="117"/>
      <c r="G1268" s="117"/>
      <c r="H1268" s="117"/>
      <c r="I1268" s="117"/>
      <c r="J1268" s="117"/>
      <c r="K1268" s="120"/>
      <c r="L1268" s="120"/>
      <c r="M1268" s="117"/>
      <c r="N1268" s="117"/>
      <c r="O1268" s="117"/>
    </row>
    <row r="1269" spans="1:15" ht="15.75" customHeight="1" x14ac:dyDescent="0.3">
      <c r="A1269" s="127"/>
      <c r="B1269" s="117"/>
      <c r="C1269" s="128"/>
      <c r="D1269" s="117"/>
      <c r="E1269" s="117"/>
      <c r="F1269" s="117"/>
      <c r="G1269" s="117"/>
      <c r="H1269" s="117"/>
      <c r="I1269" s="117"/>
      <c r="J1269" s="117"/>
      <c r="K1269" s="120"/>
      <c r="L1269" s="120"/>
      <c r="M1269" s="117"/>
      <c r="N1269" s="117"/>
      <c r="O1269" s="117"/>
    </row>
    <row r="1270" spans="1:15" ht="15.75" customHeight="1" x14ac:dyDescent="0.3">
      <c r="A1270" s="127"/>
      <c r="B1270" s="117"/>
      <c r="C1270" s="128"/>
      <c r="D1270" s="117"/>
      <c r="E1270" s="117"/>
      <c r="F1270" s="117"/>
      <c r="G1270" s="117"/>
      <c r="H1270" s="117"/>
      <c r="I1270" s="117"/>
      <c r="J1270" s="117"/>
      <c r="K1270" s="120"/>
      <c r="L1270" s="120"/>
      <c r="M1270" s="117"/>
      <c r="N1270" s="117"/>
      <c r="O1270" s="117"/>
    </row>
    <row r="1271" spans="1:15" ht="15.75" customHeight="1" x14ac:dyDescent="0.3">
      <c r="A1271" s="127"/>
      <c r="B1271" s="117"/>
      <c r="C1271" s="128"/>
      <c r="D1271" s="117"/>
      <c r="E1271" s="117"/>
      <c r="F1271" s="117"/>
      <c r="G1271" s="117"/>
      <c r="H1271" s="117"/>
      <c r="I1271" s="117"/>
      <c r="J1271" s="117"/>
      <c r="K1271" s="120"/>
      <c r="L1271" s="120"/>
      <c r="M1271" s="117"/>
      <c r="N1271" s="117"/>
      <c r="O1271" s="117"/>
    </row>
    <row r="1272" spans="1:15" ht="15.75" customHeight="1" x14ac:dyDescent="0.3">
      <c r="A1272" s="127"/>
      <c r="B1272" s="117"/>
      <c r="C1272" s="128"/>
      <c r="D1272" s="117"/>
      <c r="E1272" s="117"/>
      <c r="F1272" s="117"/>
      <c r="G1272" s="117"/>
      <c r="H1272" s="117"/>
      <c r="I1272" s="117"/>
      <c r="J1272" s="117"/>
      <c r="K1272" s="120"/>
      <c r="L1272" s="120"/>
      <c r="M1272" s="117"/>
      <c r="N1272" s="117"/>
      <c r="O1272" s="117"/>
    </row>
    <row r="1273" spans="1:15" ht="15.75" customHeight="1" x14ac:dyDescent="0.3">
      <c r="A1273" s="127"/>
      <c r="B1273" s="117"/>
      <c r="C1273" s="128"/>
      <c r="D1273" s="117"/>
      <c r="E1273" s="117"/>
      <c r="F1273" s="117"/>
      <c r="G1273" s="117"/>
      <c r="H1273" s="117"/>
      <c r="I1273" s="117"/>
      <c r="J1273" s="117"/>
      <c r="K1273" s="120"/>
      <c r="L1273" s="120"/>
      <c r="M1273" s="117"/>
      <c r="N1273" s="117"/>
      <c r="O1273" s="117"/>
    </row>
    <row r="1274" spans="1:15" ht="15.75" customHeight="1" x14ac:dyDescent="0.3">
      <c r="A1274" s="127"/>
      <c r="B1274" s="117"/>
      <c r="C1274" s="128"/>
      <c r="D1274" s="117"/>
      <c r="E1274" s="117"/>
      <c r="F1274" s="117"/>
      <c r="G1274" s="117"/>
      <c r="H1274" s="117"/>
      <c r="I1274" s="117"/>
      <c r="J1274" s="117"/>
      <c r="K1274" s="120"/>
      <c r="L1274" s="120"/>
      <c r="M1274" s="117"/>
      <c r="N1274" s="117"/>
      <c r="O1274" s="117"/>
    </row>
    <row r="1275" spans="1:15" ht="15.75" customHeight="1" x14ac:dyDescent="0.3">
      <c r="A1275" s="127"/>
      <c r="B1275" s="117"/>
      <c r="C1275" s="128"/>
      <c r="D1275" s="117"/>
      <c r="E1275" s="117"/>
      <c r="F1275" s="117"/>
      <c r="G1275" s="117"/>
      <c r="H1275" s="117"/>
      <c r="I1275" s="117"/>
      <c r="J1275" s="117"/>
      <c r="K1275" s="120"/>
      <c r="L1275" s="120"/>
      <c r="M1275" s="117"/>
      <c r="N1275" s="117"/>
      <c r="O1275" s="117"/>
    </row>
    <row r="1276" spans="1:15" ht="15.75" customHeight="1" x14ac:dyDescent="0.3">
      <c r="A1276" s="127"/>
      <c r="B1276" s="117"/>
      <c r="C1276" s="128"/>
      <c r="D1276" s="117"/>
      <c r="E1276" s="117"/>
      <c r="F1276" s="117"/>
      <c r="G1276" s="117"/>
      <c r="H1276" s="117"/>
      <c r="I1276" s="117"/>
      <c r="J1276" s="117"/>
      <c r="K1276" s="120"/>
      <c r="L1276" s="120"/>
      <c r="M1276" s="117"/>
      <c r="N1276" s="117"/>
      <c r="O1276" s="117"/>
    </row>
    <row r="1277" spans="1:15" ht="15.75" customHeight="1" x14ac:dyDescent="0.3">
      <c r="A1277" s="127"/>
      <c r="B1277" s="117"/>
      <c r="C1277" s="128"/>
      <c r="D1277" s="117"/>
      <c r="E1277" s="117"/>
      <c r="F1277" s="117"/>
      <c r="G1277" s="117"/>
      <c r="H1277" s="117"/>
      <c r="I1277" s="117"/>
      <c r="J1277" s="117"/>
      <c r="K1277" s="120"/>
      <c r="L1277" s="120"/>
      <c r="M1277" s="117"/>
      <c r="N1277" s="117"/>
      <c r="O1277" s="117"/>
    </row>
    <row r="1278" spans="1:15" ht="15.75" customHeight="1" x14ac:dyDescent="0.3">
      <c r="A1278" s="127"/>
      <c r="B1278" s="117"/>
      <c r="C1278" s="128"/>
      <c r="D1278" s="117"/>
      <c r="E1278" s="117"/>
      <c r="F1278" s="117"/>
      <c r="G1278" s="117"/>
      <c r="H1278" s="117"/>
      <c r="I1278" s="117"/>
      <c r="J1278" s="117"/>
      <c r="K1278" s="120"/>
      <c r="L1278" s="120"/>
      <c r="M1278" s="117"/>
      <c r="N1278" s="117"/>
      <c r="O1278" s="117"/>
    </row>
    <row r="1279" spans="1:15" ht="15.75" customHeight="1" x14ac:dyDescent="0.3">
      <c r="A1279" s="127"/>
      <c r="B1279" s="117"/>
      <c r="C1279" s="128"/>
      <c r="D1279" s="117"/>
      <c r="E1279" s="117"/>
      <c r="F1279" s="117"/>
      <c r="G1279" s="117"/>
      <c r="H1279" s="117"/>
      <c r="I1279" s="117"/>
      <c r="J1279" s="117"/>
      <c r="K1279" s="120"/>
      <c r="L1279" s="120"/>
      <c r="M1279" s="117"/>
      <c r="N1279" s="117"/>
      <c r="O1279" s="117"/>
    </row>
    <row r="1280" spans="1:15" ht="15.75" customHeight="1" x14ac:dyDescent="0.3">
      <c r="A1280" s="127"/>
      <c r="B1280" s="117"/>
      <c r="C1280" s="128"/>
      <c r="D1280" s="117"/>
      <c r="E1280" s="117"/>
      <c r="F1280" s="117"/>
      <c r="G1280" s="117"/>
      <c r="H1280" s="117"/>
      <c r="I1280" s="117"/>
      <c r="J1280" s="117"/>
      <c r="K1280" s="120"/>
      <c r="L1280" s="120"/>
      <c r="M1280" s="117"/>
      <c r="N1280" s="117"/>
      <c r="O1280" s="117"/>
    </row>
    <row r="1281" spans="1:15" ht="15.75" customHeight="1" x14ac:dyDescent="0.3">
      <c r="A1281" s="127"/>
      <c r="B1281" s="117"/>
      <c r="C1281" s="128"/>
      <c r="D1281" s="117"/>
      <c r="E1281" s="117"/>
      <c r="F1281" s="117"/>
      <c r="G1281" s="117"/>
      <c r="H1281" s="117"/>
      <c r="I1281" s="117"/>
      <c r="J1281" s="117"/>
      <c r="K1281" s="120"/>
      <c r="L1281" s="120"/>
      <c r="M1281" s="117"/>
      <c r="N1281" s="117"/>
      <c r="O1281" s="117"/>
    </row>
    <row r="1282" spans="1:15" ht="15.75" customHeight="1" x14ac:dyDescent="0.3">
      <c r="A1282" s="127"/>
      <c r="B1282" s="117"/>
      <c r="C1282" s="128"/>
      <c r="D1282" s="117"/>
      <c r="E1282" s="117"/>
      <c r="F1282" s="117"/>
      <c r="G1282" s="117"/>
      <c r="H1282" s="117"/>
      <c r="I1282" s="117"/>
      <c r="J1282" s="117"/>
      <c r="K1282" s="120"/>
      <c r="L1282" s="120"/>
      <c r="M1282" s="117"/>
      <c r="N1282" s="117"/>
      <c r="O1282" s="117"/>
    </row>
    <row r="1283" spans="1:15" ht="15.75" customHeight="1" x14ac:dyDescent="0.3">
      <c r="A1283" s="127"/>
      <c r="B1283" s="117"/>
      <c r="C1283" s="128"/>
      <c r="D1283" s="117"/>
      <c r="E1283" s="117"/>
      <c r="F1283" s="117"/>
      <c r="G1283" s="117"/>
      <c r="H1283" s="117"/>
      <c r="I1283" s="117"/>
      <c r="J1283" s="117"/>
      <c r="K1283" s="120"/>
      <c r="L1283" s="120"/>
      <c r="M1283" s="117"/>
      <c r="N1283" s="117"/>
      <c r="O1283" s="117"/>
    </row>
    <row r="1284" spans="1:15" ht="15.75" customHeight="1" x14ac:dyDescent="0.3">
      <c r="A1284" s="127"/>
      <c r="B1284" s="117"/>
      <c r="C1284" s="128"/>
      <c r="D1284" s="117"/>
      <c r="E1284" s="117"/>
      <c r="F1284" s="117"/>
      <c r="G1284" s="117"/>
      <c r="H1284" s="117"/>
      <c r="I1284" s="117"/>
      <c r="J1284" s="117"/>
      <c r="K1284" s="120"/>
      <c r="L1284" s="120"/>
      <c r="M1284" s="117"/>
      <c r="N1284" s="117"/>
      <c r="O1284" s="117"/>
    </row>
    <row r="1285" spans="1:15" ht="15.75" customHeight="1" x14ac:dyDescent="0.3">
      <c r="A1285" s="127"/>
      <c r="B1285" s="117"/>
      <c r="C1285" s="128"/>
      <c r="D1285" s="117"/>
      <c r="E1285" s="117"/>
      <c r="F1285" s="117"/>
      <c r="G1285" s="117"/>
      <c r="H1285" s="117"/>
      <c r="I1285" s="117"/>
      <c r="J1285" s="117"/>
      <c r="K1285" s="120"/>
      <c r="L1285" s="120"/>
      <c r="M1285" s="117"/>
      <c r="N1285" s="117"/>
      <c r="O1285" s="117"/>
    </row>
    <row r="1286" spans="1:15" ht="15.75" customHeight="1" x14ac:dyDescent="0.3">
      <c r="A1286" s="127"/>
      <c r="B1286" s="117"/>
      <c r="C1286" s="128"/>
      <c r="D1286" s="117"/>
      <c r="E1286" s="117"/>
      <c r="F1286" s="117"/>
      <c r="G1286" s="117"/>
      <c r="H1286" s="117"/>
      <c r="I1286" s="117"/>
      <c r="J1286" s="117"/>
      <c r="K1286" s="120"/>
      <c r="L1286" s="120"/>
      <c r="M1286" s="117"/>
      <c r="N1286" s="117"/>
      <c r="O1286" s="117"/>
    </row>
    <row r="1287" spans="1:15" ht="15.75" customHeight="1" x14ac:dyDescent="0.3">
      <c r="A1287" s="127"/>
      <c r="B1287" s="117"/>
      <c r="C1287" s="128"/>
      <c r="D1287" s="117"/>
      <c r="E1287" s="117"/>
      <c r="F1287" s="117"/>
      <c r="G1287" s="117"/>
      <c r="H1287" s="117"/>
      <c r="I1287" s="117"/>
      <c r="J1287" s="117"/>
      <c r="K1287" s="120"/>
      <c r="L1287" s="120"/>
      <c r="M1287" s="117"/>
      <c r="N1287" s="117"/>
      <c r="O1287" s="117"/>
    </row>
    <row r="1288" spans="1:15" ht="15.75" customHeight="1" x14ac:dyDescent="0.3">
      <c r="A1288" s="127"/>
      <c r="B1288" s="117"/>
      <c r="C1288" s="128"/>
      <c r="D1288" s="117"/>
      <c r="E1288" s="117"/>
      <c r="F1288" s="117"/>
      <c r="G1288" s="117"/>
      <c r="H1288" s="117"/>
      <c r="I1288" s="117"/>
      <c r="J1288" s="117"/>
      <c r="K1288" s="120"/>
      <c r="L1288" s="120"/>
      <c r="M1288" s="117"/>
      <c r="N1288" s="117"/>
      <c r="O1288" s="117"/>
    </row>
    <row r="1289" spans="1:15" ht="15.75" customHeight="1" x14ac:dyDescent="0.3">
      <c r="A1289" s="127"/>
      <c r="B1289" s="117"/>
      <c r="C1289" s="128"/>
      <c r="D1289" s="117"/>
      <c r="E1289" s="117"/>
      <c r="F1289" s="117"/>
      <c r="G1289" s="117"/>
      <c r="H1289" s="117"/>
      <c r="I1289" s="117"/>
      <c r="J1289" s="117"/>
      <c r="K1289" s="120"/>
      <c r="L1289" s="120"/>
      <c r="M1289" s="117"/>
      <c r="N1289" s="117"/>
      <c r="O1289" s="117"/>
    </row>
    <row r="1290" spans="1:15" ht="15.75" customHeight="1" x14ac:dyDescent="0.3">
      <c r="A1290" s="127"/>
      <c r="B1290" s="117"/>
      <c r="C1290" s="128"/>
      <c r="D1290" s="117"/>
      <c r="E1290" s="117"/>
      <c r="F1290" s="117"/>
      <c r="G1290" s="117"/>
      <c r="H1290" s="117"/>
      <c r="I1290" s="117"/>
      <c r="J1290" s="117"/>
      <c r="K1290" s="120"/>
      <c r="L1290" s="120"/>
      <c r="M1290" s="117"/>
      <c r="N1290" s="117"/>
      <c r="O1290" s="117"/>
    </row>
    <row r="1291" spans="1:15" ht="15.75" customHeight="1" x14ac:dyDescent="0.3">
      <c r="A1291" s="127"/>
      <c r="B1291" s="117"/>
      <c r="C1291" s="128"/>
      <c r="D1291" s="117"/>
      <c r="E1291" s="117"/>
      <c r="F1291" s="117"/>
      <c r="G1291" s="117"/>
      <c r="H1291" s="117"/>
      <c r="I1291" s="117"/>
      <c r="J1291" s="117"/>
      <c r="K1291" s="120"/>
      <c r="L1291" s="120"/>
      <c r="M1291" s="117"/>
      <c r="N1291" s="117"/>
      <c r="O1291" s="117"/>
    </row>
    <row r="1292" spans="1:15" ht="15.75" customHeight="1" x14ac:dyDescent="0.3">
      <c r="A1292" s="127"/>
      <c r="B1292" s="117"/>
      <c r="C1292" s="128"/>
      <c r="D1292" s="117"/>
      <c r="E1292" s="117"/>
      <c r="F1292" s="117"/>
      <c r="G1292" s="117"/>
      <c r="H1292" s="117"/>
      <c r="I1292" s="117"/>
      <c r="J1292" s="117"/>
      <c r="K1292" s="120"/>
      <c r="L1292" s="120"/>
      <c r="M1292" s="117"/>
      <c r="N1292" s="117"/>
      <c r="O1292" s="117"/>
    </row>
    <row r="1293" spans="1:15" ht="15.75" customHeight="1" x14ac:dyDescent="0.3">
      <c r="A1293" s="127"/>
      <c r="B1293" s="117"/>
      <c r="C1293" s="128"/>
      <c r="D1293" s="117"/>
      <c r="E1293" s="117"/>
      <c r="F1293" s="117"/>
      <c r="G1293" s="117"/>
      <c r="H1293" s="117"/>
      <c r="I1293" s="117"/>
      <c r="J1293" s="117"/>
      <c r="K1293" s="120"/>
      <c r="L1293" s="120"/>
      <c r="M1293" s="117"/>
      <c r="N1293" s="117"/>
      <c r="O1293" s="117"/>
    </row>
    <row r="1294" spans="1:15" ht="15.75" customHeight="1" x14ac:dyDescent="0.3">
      <c r="A1294" s="127"/>
      <c r="B1294" s="117"/>
      <c r="C1294" s="128"/>
      <c r="D1294" s="117"/>
      <c r="E1294" s="117"/>
      <c r="F1294" s="117"/>
      <c r="G1294" s="117"/>
      <c r="H1294" s="117"/>
      <c r="I1294" s="117"/>
      <c r="J1294" s="117"/>
      <c r="K1294" s="120"/>
      <c r="L1294" s="120"/>
      <c r="M1294" s="117"/>
      <c r="N1294" s="117"/>
      <c r="O1294" s="117"/>
    </row>
    <row r="1295" spans="1:15" ht="15.75" customHeight="1" x14ac:dyDescent="0.3">
      <c r="A1295" s="127"/>
      <c r="B1295" s="117"/>
      <c r="C1295" s="128"/>
      <c r="D1295" s="117"/>
      <c r="E1295" s="117"/>
      <c r="F1295" s="117"/>
      <c r="G1295" s="117"/>
      <c r="H1295" s="117"/>
      <c r="I1295" s="117"/>
      <c r="J1295" s="117"/>
      <c r="K1295" s="120"/>
      <c r="L1295" s="120"/>
      <c r="M1295" s="117"/>
      <c r="N1295" s="117"/>
      <c r="O1295" s="117"/>
    </row>
    <row r="1296" spans="1:15" ht="15.75" customHeight="1" x14ac:dyDescent="0.3">
      <c r="A1296" s="127"/>
      <c r="B1296" s="117"/>
      <c r="C1296" s="128"/>
      <c r="D1296" s="117"/>
      <c r="E1296" s="117"/>
      <c r="F1296" s="117"/>
      <c r="G1296" s="117"/>
      <c r="H1296" s="117"/>
      <c r="I1296" s="117"/>
      <c r="J1296" s="117"/>
      <c r="K1296" s="120"/>
      <c r="L1296" s="120"/>
      <c r="M1296" s="117"/>
      <c r="N1296" s="117"/>
      <c r="O1296" s="117"/>
    </row>
    <row r="1297" spans="1:15" ht="15.75" customHeight="1" x14ac:dyDescent="0.3">
      <c r="A1297" s="127"/>
      <c r="B1297" s="117"/>
      <c r="C1297" s="128"/>
      <c r="D1297" s="117"/>
      <c r="E1297" s="117"/>
      <c r="F1297" s="117"/>
      <c r="G1297" s="117"/>
      <c r="H1297" s="117"/>
      <c r="I1297" s="117"/>
      <c r="J1297" s="117"/>
      <c r="K1297" s="120"/>
      <c r="L1297" s="120"/>
      <c r="M1297" s="117"/>
      <c r="N1297" s="117"/>
      <c r="O1297" s="117"/>
    </row>
    <row r="1298" spans="1:15" ht="15.75" customHeight="1" x14ac:dyDescent="0.3">
      <c r="A1298" s="127"/>
      <c r="B1298" s="117"/>
      <c r="C1298" s="128"/>
      <c r="D1298" s="117"/>
      <c r="E1298" s="117"/>
      <c r="F1298" s="117"/>
      <c r="G1298" s="117"/>
      <c r="H1298" s="117"/>
      <c r="I1298" s="117"/>
      <c r="J1298" s="117"/>
      <c r="K1298" s="120"/>
      <c r="L1298" s="120"/>
      <c r="M1298" s="117"/>
      <c r="N1298" s="117"/>
      <c r="O1298" s="117"/>
    </row>
    <row r="1299" spans="1:15" ht="15.75" customHeight="1" x14ac:dyDescent="0.3">
      <c r="A1299" s="127"/>
      <c r="B1299" s="117"/>
      <c r="C1299" s="128"/>
      <c r="D1299" s="117"/>
      <c r="E1299" s="117"/>
      <c r="F1299" s="117"/>
      <c r="G1299" s="117"/>
      <c r="H1299" s="117"/>
      <c r="I1299" s="117"/>
      <c r="J1299" s="117"/>
      <c r="K1299" s="120"/>
      <c r="L1299" s="120"/>
      <c r="M1299" s="117"/>
      <c r="N1299" s="117"/>
      <c r="O1299" s="117"/>
    </row>
    <row r="1300" spans="1:15" ht="15.75" customHeight="1" x14ac:dyDescent="0.3">
      <c r="A1300" s="127"/>
      <c r="B1300" s="117"/>
      <c r="C1300" s="128"/>
      <c r="D1300" s="117"/>
      <c r="E1300" s="117"/>
      <c r="F1300" s="117"/>
      <c r="G1300" s="117"/>
      <c r="H1300" s="117"/>
      <c r="I1300" s="117"/>
      <c r="J1300" s="117"/>
      <c r="K1300" s="120"/>
      <c r="L1300" s="120"/>
      <c r="M1300" s="117"/>
      <c r="N1300" s="117"/>
      <c r="O1300" s="117"/>
    </row>
    <row r="1301" spans="1:15" ht="15.75" customHeight="1" x14ac:dyDescent="0.3">
      <c r="A1301" s="127"/>
      <c r="B1301" s="117"/>
      <c r="C1301" s="128"/>
      <c r="D1301" s="117"/>
      <c r="E1301" s="117"/>
      <c r="F1301" s="117"/>
      <c r="G1301" s="117"/>
      <c r="H1301" s="117"/>
      <c r="I1301" s="117"/>
      <c r="J1301" s="117"/>
      <c r="K1301" s="120"/>
      <c r="L1301" s="120"/>
      <c r="M1301" s="117"/>
      <c r="N1301" s="117"/>
      <c r="O1301" s="117"/>
    </row>
    <row r="1302" spans="1:15" ht="15.75" customHeight="1" x14ac:dyDescent="0.3">
      <c r="A1302" s="127"/>
      <c r="B1302" s="117"/>
      <c r="C1302" s="128"/>
      <c r="D1302" s="117"/>
      <c r="E1302" s="117"/>
      <c r="F1302" s="117"/>
      <c r="G1302" s="117"/>
      <c r="H1302" s="117"/>
      <c r="I1302" s="117"/>
      <c r="J1302" s="117"/>
      <c r="K1302" s="120"/>
      <c r="L1302" s="120"/>
      <c r="M1302" s="117"/>
      <c r="N1302" s="117"/>
      <c r="O1302" s="117"/>
    </row>
    <row r="1303" spans="1:15" ht="15.75" customHeight="1" x14ac:dyDescent="0.3">
      <c r="A1303" s="127"/>
      <c r="B1303" s="117"/>
      <c r="C1303" s="128"/>
      <c r="D1303" s="117"/>
      <c r="E1303" s="117"/>
      <c r="F1303" s="117"/>
      <c r="G1303" s="117"/>
      <c r="H1303" s="117"/>
      <c r="I1303" s="117"/>
      <c r="J1303" s="117"/>
      <c r="K1303" s="120"/>
      <c r="L1303" s="120"/>
      <c r="M1303" s="117"/>
      <c r="N1303" s="117"/>
      <c r="O1303" s="117"/>
    </row>
    <row r="1304" spans="1:15" ht="15.75" customHeight="1" x14ac:dyDescent="0.3">
      <c r="A1304" s="127"/>
      <c r="B1304" s="117"/>
      <c r="C1304" s="128"/>
      <c r="D1304" s="117"/>
      <c r="E1304" s="117"/>
      <c r="F1304" s="117"/>
      <c r="G1304" s="117"/>
      <c r="H1304" s="117"/>
      <c r="I1304" s="117"/>
      <c r="J1304" s="117"/>
      <c r="K1304" s="120"/>
      <c r="L1304" s="120"/>
      <c r="M1304" s="117"/>
      <c r="N1304" s="117"/>
      <c r="O1304" s="117"/>
    </row>
    <row r="1305" spans="1:15" ht="15.75" customHeight="1" x14ac:dyDescent="0.3">
      <c r="A1305" s="127"/>
      <c r="B1305" s="117"/>
      <c r="C1305" s="128"/>
      <c r="D1305" s="117"/>
      <c r="E1305" s="117"/>
      <c r="F1305" s="117"/>
      <c r="G1305" s="117"/>
      <c r="H1305" s="117"/>
      <c r="I1305" s="117"/>
      <c r="J1305" s="117"/>
      <c r="K1305" s="120"/>
      <c r="L1305" s="120"/>
      <c r="M1305" s="117"/>
      <c r="N1305" s="117"/>
      <c r="O1305" s="117"/>
    </row>
    <row r="1306" spans="1:15" ht="15.75" customHeight="1" x14ac:dyDescent="0.3">
      <c r="A1306" s="127"/>
      <c r="B1306" s="117"/>
      <c r="C1306" s="128"/>
      <c r="D1306" s="117"/>
      <c r="E1306" s="117"/>
      <c r="F1306" s="117"/>
      <c r="G1306" s="117"/>
      <c r="H1306" s="117"/>
      <c r="I1306" s="117"/>
      <c r="J1306" s="117"/>
      <c r="K1306" s="120"/>
      <c r="L1306" s="120"/>
      <c r="M1306" s="117"/>
      <c r="N1306" s="117"/>
      <c r="O1306" s="117"/>
    </row>
    <row r="1307" spans="1:15" ht="15.75" customHeight="1" x14ac:dyDescent="0.3">
      <c r="A1307" s="127"/>
      <c r="B1307" s="117"/>
      <c r="C1307" s="128"/>
      <c r="D1307" s="117"/>
      <c r="E1307" s="117"/>
      <c r="F1307" s="117"/>
      <c r="G1307" s="117"/>
      <c r="H1307" s="117"/>
      <c r="I1307" s="117"/>
      <c r="J1307" s="117"/>
      <c r="K1307" s="120"/>
      <c r="L1307" s="120"/>
      <c r="M1307" s="117"/>
      <c r="N1307" s="117"/>
      <c r="O1307" s="117"/>
    </row>
    <row r="1308" spans="1:15" ht="15.75" customHeight="1" x14ac:dyDescent="0.3">
      <c r="A1308" s="127"/>
      <c r="B1308" s="117"/>
      <c r="C1308" s="128"/>
      <c r="D1308" s="117"/>
      <c r="E1308" s="117"/>
      <c r="F1308" s="117"/>
      <c r="G1308" s="117"/>
      <c r="H1308" s="117"/>
      <c r="I1308" s="117"/>
      <c r="J1308" s="117"/>
      <c r="K1308" s="120"/>
      <c r="L1308" s="120"/>
      <c r="M1308" s="117"/>
      <c r="N1308" s="117"/>
      <c r="O1308" s="117"/>
    </row>
    <row r="1309" spans="1:15" ht="15.75" customHeight="1" x14ac:dyDescent="0.3">
      <c r="A1309" s="127"/>
      <c r="B1309" s="117"/>
      <c r="C1309" s="128"/>
      <c r="D1309" s="117"/>
      <c r="E1309" s="117"/>
      <c r="F1309" s="117"/>
      <c r="G1309" s="117"/>
      <c r="H1309" s="117"/>
      <c r="I1309" s="117"/>
      <c r="J1309" s="117"/>
      <c r="K1309" s="120"/>
      <c r="L1309" s="120"/>
      <c r="M1309" s="117"/>
      <c r="N1309" s="117"/>
      <c r="O1309" s="117"/>
    </row>
    <row r="1310" spans="1:15" ht="15.75" customHeight="1" x14ac:dyDescent="0.3">
      <c r="A1310" s="127"/>
      <c r="B1310" s="117"/>
      <c r="C1310" s="128"/>
      <c r="D1310" s="117"/>
      <c r="E1310" s="117"/>
      <c r="F1310" s="117"/>
      <c r="G1310" s="117"/>
      <c r="H1310" s="117"/>
      <c r="I1310" s="117"/>
      <c r="J1310" s="117"/>
      <c r="K1310" s="120"/>
      <c r="L1310" s="120"/>
      <c r="M1310" s="117"/>
      <c r="N1310" s="117"/>
      <c r="O1310" s="117"/>
    </row>
    <row r="1311" spans="1:15" ht="15.75" customHeight="1" x14ac:dyDescent="0.3">
      <c r="A1311" s="127"/>
      <c r="B1311" s="117"/>
      <c r="C1311" s="128"/>
      <c r="D1311" s="117"/>
      <c r="E1311" s="117"/>
      <c r="F1311" s="117"/>
      <c r="G1311" s="117"/>
      <c r="H1311" s="117"/>
      <c r="I1311" s="117"/>
      <c r="J1311" s="117"/>
      <c r="K1311" s="120"/>
      <c r="L1311" s="120"/>
      <c r="M1311" s="117"/>
      <c r="N1311" s="117"/>
      <c r="O1311" s="117"/>
    </row>
    <row r="1312" spans="1:15" ht="15.75" customHeight="1" x14ac:dyDescent="0.3">
      <c r="A1312" s="127"/>
      <c r="B1312" s="117"/>
      <c r="C1312" s="128"/>
      <c r="D1312" s="117"/>
      <c r="E1312" s="117"/>
      <c r="F1312" s="117"/>
      <c r="G1312" s="117"/>
      <c r="H1312" s="117"/>
      <c r="I1312" s="117"/>
      <c r="J1312" s="117"/>
      <c r="K1312" s="120"/>
      <c r="L1312" s="120"/>
      <c r="M1312" s="117"/>
      <c r="N1312" s="117"/>
      <c r="O1312" s="117"/>
    </row>
    <row r="1313" spans="1:15" ht="15.75" customHeight="1" x14ac:dyDescent="0.3">
      <c r="A1313" s="127"/>
      <c r="B1313" s="117"/>
      <c r="C1313" s="128"/>
      <c r="D1313" s="117"/>
      <c r="E1313" s="117"/>
      <c r="F1313" s="117"/>
      <c r="G1313" s="117"/>
      <c r="H1313" s="117"/>
      <c r="I1313" s="117"/>
      <c r="J1313" s="117"/>
      <c r="K1313" s="120"/>
      <c r="L1313" s="120"/>
      <c r="M1313" s="117"/>
      <c r="N1313" s="117"/>
      <c r="O1313" s="117"/>
    </row>
    <row r="1314" spans="1:15" ht="15.75" customHeight="1" x14ac:dyDescent="0.3">
      <c r="A1314" s="127"/>
      <c r="B1314" s="117"/>
      <c r="C1314" s="128"/>
      <c r="D1314" s="117"/>
      <c r="E1314" s="117"/>
      <c r="F1314" s="117"/>
      <c r="G1314" s="117"/>
      <c r="H1314" s="117"/>
      <c r="I1314" s="117"/>
      <c r="J1314" s="117"/>
      <c r="K1314" s="120"/>
      <c r="L1314" s="120"/>
      <c r="M1314" s="117"/>
      <c r="N1314" s="117"/>
      <c r="O1314" s="117"/>
    </row>
    <row r="1315" spans="1:15" ht="15.75" customHeight="1" x14ac:dyDescent="0.3">
      <c r="A1315" s="127"/>
      <c r="B1315" s="117"/>
      <c r="C1315" s="128"/>
      <c r="D1315" s="117"/>
      <c r="E1315" s="117"/>
      <c r="F1315" s="117"/>
      <c r="G1315" s="117"/>
      <c r="H1315" s="117"/>
      <c r="I1315" s="117"/>
      <c r="J1315" s="117"/>
      <c r="K1315" s="120"/>
      <c r="L1315" s="120"/>
      <c r="M1315" s="117"/>
      <c r="N1315" s="117"/>
      <c r="O1315" s="117"/>
    </row>
    <row r="1316" spans="1:15" ht="15.75" customHeight="1" x14ac:dyDescent="0.3">
      <c r="A1316" s="127"/>
      <c r="B1316" s="117"/>
      <c r="C1316" s="128"/>
      <c r="D1316" s="117"/>
      <c r="E1316" s="117"/>
      <c r="F1316" s="117"/>
      <c r="G1316" s="117"/>
      <c r="H1316" s="117"/>
      <c r="I1316" s="117"/>
      <c r="J1316" s="117"/>
      <c r="K1316" s="120"/>
      <c r="L1316" s="120"/>
      <c r="M1316" s="117"/>
      <c r="N1316" s="117"/>
      <c r="O1316" s="117"/>
    </row>
    <row r="1317" spans="1:15" ht="15.75" customHeight="1" x14ac:dyDescent="0.3">
      <c r="A1317" s="127"/>
      <c r="B1317" s="117"/>
      <c r="C1317" s="128"/>
      <c r="D1317" s="117"/>
      <c r="E1317" s="117"/>
      <c r="F1317" s="117"/>
      <c r="G1317" s="117"/>
      <c r="H1317" s="117"/>
      <c r="I1317" s="117"/>
      <c r="J1317" s="117"/>
      <c r="K1317" s="120"/>
      <c r="L1317" s="120"/>
      <c r="M1317" s="117"/>
      <c r="N1317" s="117"/>
      <c r="O1317" s="117"/>
    </row>
    <row r="1318" spans="1:15" ht="15.75" customHeight="1" x14ac:dyDescent="0.3">
      <c r="A1318" s="127"/>
      <c r="B1318" s="117"/>
      <c r="C1318" s="128"/>
      <c r="D1318" s="117"/>
      <c r="E1318" s="117"/>
      <c r="F1318" s="117"/>
      <c r="G1318" s="117"/>
      <c r="H1318" s="117"/>
      <c r="I1318" s="117"/>
      <c r="J1318" s="117"/>
      <c r="K1318" s="120"/>
      <c r="L1318" s="120"/>
      <c r="M1318" s="117"/>
      <c r="N1318" s="117"/>
      <c r="O1318" s="117"/>
    </row>
    <row r="1319" spans="1:15" ht="15.75" customHeight="1" x14ac:dyDescent="0.3">
      <c r="A1319" s="127"/>
      <c r="B1319" s="117"/>
      <c r="C1319" s="128"/>
      <c r="D1319" s="117"/>
      <c r="E1319" s="117"/>
      <c r="F1319" s="117"/>
      <c r="G1319" s="117"/>
      <c r="H1319" s="117"/>
      <c r="I1319" s="117"/>
      <c r="J1319" s="117"/>
      <c r="K1319" s="120"/>
      <c r="L1319" s="120"/>
      <c r="M1319" s="117"/>
      <c r="N1319" s="117"/>
      <c r="O1319" s="117"/>
    </row>
    <row r="1320" spans="1:15" ht="15.75" customHeight="1" x14ac:dyDescent="0.3">
      <c r="A1320" s="127"/>
      <c r="B1320" s="117"/>
      <c r="C1320" s="128"/>
      <c r="D1320" s="117"/>
      <c r="E1320" s="117"/>
      <c r="F1320" s="117"/>
      <c r="G1320" s="117"/>
      <c r="H1320" s="117"/>
      <c r="I1320" s="117"/>
      <c r="J1320" s="117"/>
      <c r="K1320" s="120"/>
      <c r="L1320" s="120"/>
      <c r="M1320" s="117"/>
      <c r="N1320" s="117"/>
      <c r="O1320" s="117"/>
    </row>
    <row r="1321" spans="1:15" ht="15.75" customHeight="1" x14ac:dyDescent="0.3">
      <c r="A1321" s="127"/>
      <c r="B1321" s="117"/>
      <c r="C1321" s="128"/>
      <c r="D1321" s="117"/>
      <c r="E1321" s="117"/>
      <c r="F1321" s="117"/>
      <c r="G1321" s="117"/>
      <c r="H1321" s="117"/>
      <c r="I1321" s="117"/>
      <c r="J1321" s="117"/>
      <c r="K1321" s="120"/>
      <c r="L1321" s="120"/>
      <c r="M1321" s="117"/>
      <c r="N1321" s="117"/>
      <c r="O1321" s="117"/>
    </row>
    <row r="1322" spans="1:15" ht="15.75" customHeight="1" x14ac:dyDescent="0.3">
      <c r="A1322" s="127"/>
      <c r="B1322" s="117"/>
      <c r="C1322" s="128"/>
      <c r="D1322" s="117"/>
      <c r="E1322" s="117"/>
      <c r="F1322" s="117"/>
      <c r="G1322" s="117"/>
      <c r="H1322" s="117"/>
      <c r="I1322" s="117"/>
      <c r="J1322" s="117"/>
      <c r="K1322" s="120"/>
      <c r="L1322" s="120"/>
      <c r="M1322" s="117"/>
      <c r="N1322" s="117"/>
      <c r="O1322" s="117"/>
    </row>
    <row r="1323" spans="1:15" ht="15.75" customHeight="1" x14ac:dyDescent="0.3">
      <c r="A1323" s="127"/>
      <c r="B1323" s="117"/>
      <c r="C1323" s="128"/>
      <c r="D1323" s="117"/>
      <c r="E1323" s="117"/>
      <c r="F1323" s="117"/>
      <c r="G1323" s="117"/>
      <c r="H1323" s="117"/>
      <c r="I1323" s="117"/>
      <c r="J1323" s="117"/>
      <c r="K1323" s="120"/>
      <c r="L1323" s="120"/>
      <c r="M1323" s="117"/>
      <c r="N1323" s="117"/>
      <c r="O1323" s="117"/>
    </row>
    <row r="1324" spans="1:15" ht="15.75" customHeight="1" x14ac:dyDescent="0.3">
      <c r="A1324" s="127"/>
      <c r="B1324" s="117"/>
      <c r="C1324" s="128"/>
      <c r="D1324" s="117"/>
      <c r="E1324" s="117"/>
      <c r="F1324" s="117"/>
      <c r="G1324" s="117"/>
      <c r="H1324" s="117"/>
      <c r="I1324" s="117"/>
      <c r="J1324" s="117"/>
      <c r="K1324" s="120"/>
      <c r="L1324" s="120"/>
      <c r="M1324" s="117"/>
      <c r="N1324" s="117"/>
      <c r="O1324" s="117"/>
    </row>
    <row r="1325" spans="1:15" ht="15.75" customHeight="1" x14ac:dyDescent="0.3">
      <c r="A1325" s="127"/>
      <c r="B1325" s="117"/>
      <c r="C1325" s="128"/>
      <c r="D1325" s="117"/>
      <c r="E1325" s="117"/>
      <c r="F1325" s="117"/>
      <c r="G1325" s="117"/>
      <c r="H1325" s="117"/>
      <c r="I1325" s="117"/>
      <c r="J1325" s="117"/>
      <c r="K1325" s="120"/>
      <c r="L1325" s="120"/>
      <c r="M1325" s="117"/>
      <c r="N1325" s="117"/>
      <c r="O1325" s="117"/>
    </row>
    <row r="1326" spans="1:15" ht="15.75" customHeight="1" x14ac:dyDescent="0.3">
      <c r="A1326" s="127"/>
      <c r="B1326" s="117"/>
      <c r="C1326" s="128"/>
      <c r="D1326" s="117"/>
      <c r="E1326" s="117"/>
      <c r="F1326" s="117"/>
      <c r="G1326" s="117"/>
      <c r="H1326" s="117"/>
      <c r="I1326" s="117"/>
      <c r="J1326" s="117"/>
      <c r="K1326" s="120"/>
      <c r="L1326" s="120"/>
      <c r="M1326" s="117"/>
      <c r="N1326" s="117"/>
      <c r="O1326" s="117"/>
    </row>
    <row r="1327" spans="1:15" ht="15.75" customHeight="1" x14ac:dyDescent="0.3">
      <c r="A1327" s="127"/>
      <c r="B1327" s="117"/>
      <c r="C1327" s="128"/>
      <c r="D1327" s="117"/>
      <c r="E1327" s="117"/>
      <c r="F1327" s="117"/>
      <c r="G1327" s="117"/>
      <c r="H1327" s="117"/>
      <c r="I1327" s="117"/>
      <c r="J1327" s="117"/>
      <c r="K1327" s="120"/>
      <c r="L1327" s="120"/>
      <c r="M1327" s="117"/>
      <c r="N1327" s="117"/>
      <c r="O1327" s="117"/>
    </row>
    <row r="1328" spans="1:15" ht="15.75" customHeight="1" x14ac:dyDescent="0.3">
      <c r="A1328" s="127"/>
      <c r="B1328" s="117"/>
      <c r="C1328" s="128"/>
      <c r="D1328" s="117"/>
      <c r="E1328" s="117"/>
      <c r="F1328" s="117"/>
      <c r="G1328" s="117"/>
      <c r="H1328" s="117"/>
      <c r="I1328" s="117"/>
      <c r="J1328" s="117"/>
      <c r="K1328" s="120"/>
      <c r="L1328" s="120"/>
      <c r="M1328" s="117"/>
      <c r="N1328" s="117"/>
      <c r="O1328" s="117"/>
    </row>
    <row r="1329" spans="1:15" ht="15.75" customHeight="1" x14ac:dyDescent="0.3">
      <c r="A1329" s="127"/>
      <c r="B1329" s="117"/>
      <c r="C1329" s="128"/>
      <c r="D1329" s="117"/>
      <c r="E1329" s="117"/>
      <c r="F1329" s="117"/>
      <c r="G1329" s="117"/>
      <c r="H1329" s="117"/>
      <c r="I1329" s="117"/>
      <c r="J1329" s="117"/>
      <c r="K1329" s="120"/>
      <c r="L1329" s="120"/>
      <c r="M1329" s="117"/>
      <c r="N1329" s="117"/>
      <c r="O1329" s="117"/>
    </row>
    <row r="1330" spans="1:15" ht="15.75" customHeight="1" x14ac:dyDescent="0.3">
      <c r="A1330" s="127"/>
      <c r="B1330" s="117"/>
      <c r="C1330" s="128"/>
      <c r="D1330" s="117"/>
      <c r="E1330" s="117"/>
      <c r="F1330" s="117"/>
      <c r="G1330" s="117"/>
      <c r="H1330" s="117"/>
      <c r="I1330" s="117"/>
      <c r="J1330" s="117"/>
      <c r="K1330" s="120"/>
      <c r="L1330" s="120"/>
      <c r="M1330" s="117"/>
      <c r="N1330" s="117"/>
      <c r="O1330" s="117"/>
    </row>
    <row r="1331" spans="1:15" ht="15.75" customHeight="1" x14ac:dyDescent="0.3">
      <c r="A1331" s="127"/>
      <c r="B1331" s="117"/>
      <c r="C1331" s="128"/>
      <c r="D1331" s="117"/>
      <c r="E1331" s="117"/>
      <c r="F1331" s="117"/>
      <c r="G1331" s="117"/>
      <c r="H1331" s="117"/>
      <c r="I1331" s="117"/>
      <c r="J1331" s="117"/>
      <c r="K1331" s="120"/>
      <c r="L1331" s="120"/>
      <c r="M1331" s="117"/>
      <c r="N1331" s="117"/>
      <c r="O1331" s="117"/>
    </row>
    <row r="1332" spans="1:15" ht="15.75" customHeight="1" x14ac:dyDescent="0.3">
      <c r="A1332" s="127"/>
      <c r="B1332" s="117"/>
      <c r="C1332" s="128"/>
      <c r="D1332" s="117"/>
      <c r="E1332" s="117"/>
      <c r="F1332" s="117"/>
      <c r="G1332" s="117"/>
      <c r="H1332" s="117"/>
      <c r="I1332" s="117"/>
      <c r="J1332" s="117"/>
      <c r="K1332" s="120"/>
      <c r="L1332" s="120"/>
      <c r="M1332" s="117"/>
      <c r="N1332" s="117"/>
      <c r="O1332" s="117"/>
    </row>
    <row r="1333" spans="1:15" ht="15.75" customHeight="1" x14ac:dyDescent="0.3">
      <c r="A1333" s="127"/>
      <c r="B1333" s="117"/>
      <c r="C1333" s="128"/>
      <c r="D1333" s="117"/>
      <c r="E1333" s="117"/>
      <c r="F1333" s="117"/>
      <c r="G1333" s="117"/>
      <c r="H1333" s="117"/>
      <c r="I1333" s="117"/>
      <c r="J1333" s="117"/>
      <c r="K1333" s="120"/>
      <c r="L1333" s="120"/>
      <c r="M1333" s="117"/>
      <c r="N1333" s="117"/>
      <c r="O1333" s="117"/>
    </row>
    <row r="1334" spans="1:15" ht="15.75" customHeight="1" x14ac:dyDescent="0.3">
      <c r="A1334" s="127"/>
      <c r="B1334" s="117"/>
      <c r="C1334" s="128"/>
      <c r="D1334" s="117"/>
      <c r="E1334" s="117"/>
      <c r="F1334" s="117"/>
      <c r="G1334" s="117"/>
      <c r="H1334" s="117"/>
      <c r="I1334" s="117"/>
      <c r="J1334" s="117"/>
      <c r="K1334" s="120"/>
      <c r="L1334" s="120"/>
      <c r="M1334" s="117"/>
      <c r="N1334" s="117"/>
      <c r="O1334" s="117"/>
    </row>
    <row r="1335" spans="1:15" ht="15.75" customHeight="1" x14ac:dyDescent="0.3">
      <c r="A1335" s="127"/>
      <c r="B1335" s="117"/>
      <c r="C1335" s="128"/>
      <c r="D1335" s="117"/>
      <c r="E1335" s="117"/>
      <c r="F1335" s="117"/>
      <c r="G1335" s="117"/>
      <c r="H1335" s="117"/>
      <c r="I1335" s="117"/>
      <c r="J1335" s="117"/>
      <c r="K1335" s="120"/>
      <c r="L1335" s="120"/>
      <c r="M1335" s="117"/>
      <c r="N1335" s="117"/>
      <c r="O1335" s="117"/>
    </row>
    <row r="1336" spans="1:15" ht="15.75" customHeight="1" x14ac:dyDescent="0.3">
      <c r="A1336" s="127"/>
      <c r="B1336" s="117"/>
      <c r="C1336" s="128"/>
      <c r="D1336" s="117"/>
      <c r="E1336" s="117"/>
      <c r="F1336" s="117"/>
      <c r="G1336" s="117"/>
      <c r="H1336" s="117"/>
      <c r="I1336" s="117"/>
      <c r="J1336" s="117"/>
      <c r="K1336" s="120"/>
      <c r="L1336" s="120"/>
      <c r="M1336" s="117"/>
      <c r="N1336" s="117"/>
      <c r="O1336" s="117"/>
    </row>
    <row r="1337" spans="1:15" ht="15.75" customHeight="1" x14ac:dyDescent="0.3">
      <c r="A1337" s="127"/>
      <c r="B1337" s="117"/>
      <c r="C1337" s="128"/>
      <c r="D1337" s="117"/>
      <c r="E1337" s="117"/>
      <c r="F1337" s="117"/>
      <c r="G1337" s="117"/>
      <c r="H1337" s="117"/>
      <c r="I1337" s="117"/>
      <c r="J1337" s="117"/>
      <c r="K1337" s="120"/>
      <c r="L1337" s="120"/>
      <c r="M1337" s="117"/>
      <c r="N1337" s="117"/>
      <c r="O1337" s="117"/>
    </row>
    <row r="1338" spans="1:15" ht="15.75" customHeight="1" x14ac:dyDescent="0.3">
      <c r="A1338" s="127"/>
      <c r="B1338" s="117"/>
      <c r="C1338" s="128"/>
      <c r="D1338" s="117"/>
      <c r="E1338" s="117"/>
      <c r="F1338" s="117"/>
      <c r="G1338" s="117"/>
      <c r="H1338" s="117"/>
      <c r="I1338" s="117"/>
      <c r="J1338" s="117"/>
      <c r="K1338" s="120"/>
      <c r="L1338" s="120"/>
      <c r="M1338" s="117"/>
      <c r="N1338" s="117"/>
      <c r="O1338" s="117"/>
    </row>
    <row r="1339" spans="1:15" ht="15.75" customHeight="1" x14ac:dyDescent="0.3">
      <c r="A1339" s="127"/>
      <c r="B1339" s="117"/>
      <c r="C1339" s="128"/>
      <c r="D1339" s="117"/>
      <c r="E1339" s="117"/>
      <c r="F1339" s="117"/>
      <c r="G1339" s="117"/>
      <c r="H1339" s="117"/>
      <c r="I1339" s="117"/>
      <c r="J1339" s="117"/>
      <c r="K1339" s="120"/>
      <c r="L1339" s="120"/>
      <c r="M1339" s="117"/>
      <c r="N1339" s="117"/>
      <c r="O1339" s="117"/>
    </row>
    <row r="1340" spans="1:15" ht="15.75" customHeight="1" x14ac:dyDescent="0.3">
      <c r="A1340" s="127"/>
      <c r="B1340" s="117"/>
      <c r="C1340" s="128"/>
      <c r="D1340" s="117"/>
      <c r="E1340" s="117"/>
      <c r="F1340" s="117"/>
      <c r="G1340" s="117"/>
      <c r="H1340" s="117"/>
      <c r="I1340" s="117"/>
      <c r="J1340" s="117"/>
      <c r="K1340" s="120"/>
      <c r="L1340" s="120"/>
      <c r="M1340" s="117"/>
      <c r="N1340" s="117"/>
      <c r="O1340" s="117"/>
    </row>
    <row r="1341" spans="1:15" ht="15.75" customHeight="1" x14ac:dyDescent="0.3">
      <c r="A1341" s="127"/>
      <c r="B1341" s="117"/>
      <c r="C1341" s="128"/>
      <c r="D1341" s="117"/>
      <c r="E1341" s="117"/>
      <c r="F1341" s="117"/>
      <c r="G1341" s="117"/>
      <c r="H1341" s="117"/>
      <c r="I1341" s="117"/>
      <c r="J1341" s="117"/>
      <c r="K1341" s="120"/>
      <c r="L1341" s="120"/>
      <c r="M1341" s="117"/>
      <c r="N1341" s="117"/>
      <c r="O1341" s="117"/>
    </row>
    <row r="1342" spans="1:15" ht="15.75" customHeight="1" x14ac:dyDescent="0.3">
      <c r="A1342" s="127"/>
      <c r="B1342" s="117"/>
      <c r="C1342" s="128"/>
      <c r="D1342" s="117"/>
      <c r="E1342" s="117"/>
      <c r="F1342" s="117"/>
      <c r="G1342" s="117"/>
      <c r="H1342" s="117"/>
      <c r="I1342" s="117"/>
      <c r="J1342" s="117"/>
      <c r="K1342" s="120"/>
      <c r="L1342" s="120"/>
      <c r="M1342" s="117"/>
      <c r="N1342" s="117"/>
      <c r="O1342" s="117"/>
    </row>
    <row r="1343" spans="1:15" ht="15.75" customHeight="1" x14ac:dyDescent="0.3">
      <c r="A1343" s="127"/>
      <c r="B1343" s="117"/>
      <c r="C1343" s="128"/>
      <c r="D1343" s="117"/>
      <c r="E1343" s="117"/>
      <c r="F1343" s="117"/>
      <c r="G1343" s="117"/>
      <c r="H1343" s="117"/>
      <c r="I1343" s="117"/>
      <c r="J1343" s="117"/>
      <c r="K1343" s="120"/>
      <c r="L1343" s="120"/>
      <c r="M1343" s="117"/>
      <c r="N1343" s="117"/>
      <c r="O1343" s="117"/>
    </row>
    <row r="1344" spans="1:15" ht="15.75" customHeight="1" x14ac:dyDescent="0.3">
      <c r="A1344" s="127"/>
      <c r="B1344" s="117"/>
      <c r="C1344" s="128"/>
      <c r="D1344" s="117"/>
      <c r="E1344" s="117"/>
      <c r="F1344" s="117"/>
      <c r="G1344" s="117"/>
      <c r="H1344" s="117"/>
      <c r="I1344" s="117"/>
      <c r="J1344" s="117"/>
      <c r="K1344" s="120"/>
      <c r="L1344" s="120"/>
      <c r="M1344" s="117"/>
      <c r="N1344" s="117"/>
      <c r="O1344" s="117"/>
    </row>
    <row r="1345" spans="1:15" ht="15.75" customHeight="1" x14ac:dyDescent="0.3">
      <c r="A1345" s="127"/>
      <c r="B1345" s="117"/>
      <c r="C1345" s="128"/>
      <c r="D1345" s="117"/>
      <c r="E1345" s="117"/>
      <c r="F1345" s="117"/>
      <c r="G1345" s="117"/>
      <c r="H1345" s="117"/>
      <c r="I1345" s="117"/>
      <c r="J1345" s="117"/>
      <c r="K1345" s="120"/>
      <c r="L1345" s="120"/>
      <c r="M1345" s="117"/>
      <c r="N1345" s="117"/>
      <c r="O1345" s="117"/>
    </row>
    <row r="1346" spans="1:15" ht="15.75" customHeight="1" x14ac:dyDescent="0.3">
      <c r="A1346" s="127"/>
      <c r="B1346" s="117"/>
      <c r="C1346" s="128"/>
      <c r="D1346" s="117"/>
      <c r="E1346" s="117"/>
      <c r="F1346" s="117"/>
      <c r="G1346" s="117"/>
      <c r="H1346" s="117"/>
      <c r="I1346" s="117"/>
      <c r="J1346" s="117"/>
      <c r="K1346" s="120"/>
      <c r="L1346" s="120"/>
      <c r="M1346" s="117"/>
      <c r="N1346" s="117"/>
      <c r="O1346" s="117"/>
    </row>
    <row r="1347" spans="1:15" ht="15.75" customHeight="1" x14ac:dyDescent="0.3">
      <c r="A1347" s="127"/>
      <c r="B1347" s="117"/>
      <c r="C1347" s="128"/>
      <c r="D1347" s="117"/>
      <c r="E1347" s="117"/>
      <c r="F1347" s="117"/>
      <c r="G1347" s="117"/>
      <c r="H1347" s="117"/>
      <c r="I1347" s="117"/>
      <c r="J1347" s="117"/>
      <c r="K1347" s="120"/>
      <c r="L1347" s="120"/>
      <c r="M1347" s="117"/>
      <c r="N1347" s="117"/>
      <c r="O1347" s="117"/>
    </row>
    <row r="1348" spans="1:15" ht="15.75" customHeight="1" x14ac:dyDescent="0.3">
      <c r="A1348" s="127"/>
      <c r="B1348" s="117"/>
      <c r="C1348" s="128"/>
      <c r="D1348" s="117"/>
      <c r="E1348" s="117"/>
      <c r="F1348" s="117"/>
      <c r="G1348" s="117"/>
      <c r="H1348" s="117"/>
      <c r="I1348" s="117"/>
      <c r="J1348" s="117"/>
      <c r="K1348" s="120"/>
      <c r="L1348" s="120"/>
      <c r="M1348" s="117"/>
      <c r="N1348" s="117"/>
      <c r="O1348" s="117"/>
    </row>
    <row r="1349" spans="1:15" ht="15.75" customHeight="1" x14ac:dyDescent="0.3">
      <c r="A1349" s="127"/>
      <c r="B1349" s="117"/>
      <c r="C1349" s="128"/>
      <c r="D1349" s="117"/>
      <c r="E1349" s="117"/>
      <c r="F1349" s="117"/>
      <c r="G1349" s="117"/>
      <c r="H1349" s="117"/>
      <c r="I1349" s="117"/>
      <c r="J1349" s="117"/>
      <c r="K1349" s="120"/>
      <c r="L1349" s="120"/>
      <c r="M1349" s="117"/>
      <c r="N1349" s="117"/>
      <c r="O1349" s="117"/>
    </row>
    <row r="1350" spans="1:15" ht="15.75" customHeight="1" x14ac:dyDescent="0.3">
      <c r="A1350" s="127"/>
      <c r="B1350" s="117"/>
      <c r="C1350" s="128"/>
      <c r="D1350" s="117"/>
      <c r="E1350" s="117"/>
      <c r="F1350" s="117"/>
      <c r="G1350" s="117"/>
      <c r="H1350" s="117"/>
      <c r="I1350" s="117"/>
      <c r="J1350" s="117"/>
      <c r="K1350" s="120"/>
      <c r="L1350" s="120"/>
      <c r="M1350" s="117"/>
      <c r="N1350" s="117"/>
      <c r="O1350" s="117"/>
    </row>
    <row r="1351" spans="1:15" ht="15.75" customHeight="1" x14ac:dyDescent="0.3">
      <c r="A1351" s="127"/>
      <c r="B1351" s="117"/>
      <c r="C1351" s="128"/>
      <c r="D1351" s="117"/>
      <c r="E1351" s="117"/>
      <c r="F1351" s="117"/>
      <c r="G1351" s="117"/>
      <c r="H1351" s="117"/>
      <c r="I1351" s="117"/>
      <c r="J1351" s="117"/>
      <c r="K1351" s="120"/>
      <c r="L1351" s="120"/>
      <c r="M1351" s="117"/>
      <c r="N1351" s="117"/>
      <c r="O1351" s="117"/>
    </row>
    <row r="1352" spans="1:15" ht="15.75" customHeight="1" x14ac:dyDescent="0.3">
      <c r="A1352" s="127"/>
      <c r="B1352" s="117"/>
      <c r="C1352" s="128"/>
      <c r="D1352" s="117"/>
      <c r="E1352" s="117"/>
      <c r="F1352" s="117"/>
      <c r="G1352" s="117"/>
      <c r="H1352" s="117"/>
      <c r="I1352" s="117"/>
      <c r="J1352" s="117"/>
      <c r="K1352" s="120"/>
      <c r="L1352" s="120"/>
      <c r="M1352" s="117"/>
      <c r="N1352" s="117"/>
      <c r="O1352" s="117"/>
    </row>
    <row r="1353" spans="1:15" ht="15.75" customHeight="1" x14ac:dyDescent="0.3">
      <c r="A1353" s="127"/>
      <c r="B1353" s="117"/>
      <c r="C1353" s="128"/>
      <c r="D1353" s="117"/>
      <c r="E1353" s="117"/>
      <c r="F1353" s="117"/>
      <c r="G1353" s="117"/>
      <c r="H1353" s="117"/>
      <c r="I1353" s="117"/>
      <c r="J1353" s="117"/>
      <c r="K1353" s="120"/>
      <c r="L1353" s="120"/>
      <c r="M1353" s="117"/>
      <c r="N1353" s="117"/>
      <c r="O1353" s="117"/>
    </row>
    <row r="1354" spans="1:15" ht="15.75" customHeight="1" x14ac:dyDescent="0.3">
      <c r="A1354" s="127"/>
      <c r="B1354" s="117"/>
      <c r="C1354" s="128"/>
      <c r="D1354" s="117"/>
      <c r="E1354" s="117"/>
      <c r="F1354" s="117"/>
      <c r="G1354" s="117"/>
      <c r="H1354" s="117"/>
      <c r="I1354" s="117"/>
      <c r="J1354" s="117"/>
      <c r="K1354" s="120"/>
      <c r="L1354" s="120"/>
      <c r="M1354" s="117"/>
      <c r="N1354" s="117"/>
      <c r="O1354" s="117"/>
    </row>
    <row r="1355" spans="1:15" ht="15.75" customHeight="1" x14ac:dyDescent="0.3">
      <c r="A1355" s="127"/>
      <c r="B1355" s="117"/>
      <c r="C1355" s="128"/>
      <c r="D1355" s="117"/>
      <c r="E1355" s="117"/>
      <c r="F1355" s="117"/>
      <c r="G1355" s="117"/>
      <c r="H1355" s="117"/>
      <c r="I1355" s="117"/>
      <c r="J1355" s="117"/>
      <c r="K1355" s="120"/>
      <c r="L1355" s="120"/>
      <c r="M1355" s="117"/>
      <c r="N1355" s="117"/>
      <c r="O1355" s="117"/>
    </row>
    <row r="1356" spans="1:15" ht="15.75" customHeight="1" x14ac:dyDescent="0.3">
      <c r="A1356" s="127"/>
      <c r="B1356" s="117"/>
      <c r="C1356" s="128"/>
      <c r="D1356" s="117"/>
      <c r="E1356" s="117"/>
      <c r="F1356" s="117"/>
      <c r="G1356" s="117"/>
      <c r="H1356" s="117"/>
      <c r="I1356" s="117"/>
      <c r="J1356" s="117"/>
      <c r="K1356" s="120"/>
      <c r="L1356" s="120"/>
      <c r="M1356" s="117"/>
      <c r="N1356" s="117"/>
      <c r="O1356" s="117"/>
    </row>
    <row r="1357" spans="1:15" ht="15.75" customHeight="1" x14ac:dyDescent="0.3">
      <c r="A1357" s="127"/>
      <c r="B1357" s="117"/>
      <c r="C1357" s="128"/>
      <c r="D1357" s="117"/>
      <c r="E1357" s="117"/>
      <c r="F1357" s="117"/>
      <c r="G1357" s="117"/>
      <c r="H1357" s="117"/>
      <c r="I1357" s="117"/>
      <c r="J1357" s="117"/>
      <c r="K1357" s="120"/>
      <c r="L1357" s="120"/>
      <c r="M1357" s="117"/>
      <c r="N1357" s="117"/>
      <c r="O1357" s="117"/>
    </row>
    <row r="1358" spans="1:15" ht="15.75" customHeight="1" x14ac:dyDescent="0.3">
      <c r="A1358" s="127"/>
      <c r="B1358" s="117"/>
      <c r="C1358" s="128"/>
      <c r="D1358" s="117"/>
      <c r="E1358" s="117"/>
      <c r="F1358" s="117"/>
      <c r="G1358" s="117"/>
      <c r="H1358" s="117"/>
      <c r="I1358" s="117"/>
      <c r="J1358" s="117"/>
      <c r="K1358" s="120"/>
      <c r="L1358" s="120"/>
      <c r="M1358" s="117"/>
      <c r="N1358" s="117"/>
      <c r="O1358" s="117"/>
    </row>
    <row r="1359" spans="1:15" ht="15.75" customHeight="1" x14ac:dyDescent="0.3">
      <c r="A1359" s="127"/>
      <c r="B1359" s="117"/>
      <c r="C1359" s="128"/>
      <c r="D1359" s="117"/>
      <c r="E1359" s="117"/>
      <c r="F1359" s="117"/>
      <c r="G1359" s="117"/>
      <c r="H1359" s="117"/>
      <c r="I1359" s="117"/>
      <c r="J1359" s="117"/>
      <c r="K1359" s="120"/>
      <c r="L1359" s="120"/>
      <c r="M1359" s="117"/>
      <c r="N1359" s="117"/>
      <c r="O1359" s="117"/>
    </row>
    <row r="1360" spans="1:15" ht="15.75" customHeight="1" x14ac:dyDescent="0.3">
      <c r="A1360" s="127"/>
      <c r="B1360" s="117"/>
      <c r="C1360" s="128"/>
      <c r="D1360" s="117"/>
      <c r="E1360" s="117"/>
      <c r="F1360" s="117"/>
      <c r="G1360" s="117"/>
      <c r="H1360" s="117"/>
      <c r="I1360" s="117"/>
      <c r="J1360" s="117"/>
      <c r="K1360" s="120"/>
      <c r="L1360" s="120"/>
      <c r="M1360" s="117"/>
      <c r="N1360" s="117"/>
      <c r="O1360" s="117"/>
    </row>
    <row r="1361" spans="1:15" ht="15.75" customHeight="1" x14ac:dyDescent="0.3">
      <c r="A1361" s="127"/>
      <c r="B1361" s="117"/>
      <c r="C1361" s="128"/>
      <c r="D1361" s="117"/>
      <c r="E1361" s="117"/>
      <c r="F1361" s="117"/>
      <c r="G1361" s="117"/>
      <c r="H1361" s="117"/>
      <c r="I1361" s="117"/>
      <c r="J1361" s="117"/>
      <c r="K1361" s="120"/>
      <c r="L1361" s="120"/>
      <c r="M1361" s="117"/>
      <c r="N1361" s="117"/>
      <c r="O1361" s="117"/>
    </row>
    <row r="1362" spans="1:15" ht="15.75" customHeight="1" x14ac:dyDescent="0.3">
      <c r="A1362" s="127"/>
      <c r="B1362" s="117"/>
      <c r="C1362" s="128"/>
      <c r="D1362" s="117"/>
      <c r="E1362" s="117"/>
      <c r="F1362" s="117"/>
      <c r="G1362" s="117"/>
      <c r="H1362" s="117"/>
      <c r="I1362" s="117"/>
      <c r="J1362" s="117"/>
      <c r="K1362" s="120"/>
      <c r="L1362" s="120"/>
      <c r="M1362" s="117"/>
      <c r="N1362" s="117"/>
      <c r="O1362" s="117"/>
    </row>
    <row r="1363" spans="1:15" ht="15.75" customHeight="1" x14ac:dyDescent="0.3">
      <c r="A1363" s="127"/>
      <c r="B1363" s="117"/>
      <c r="C1363" s="128"/>
      <c r="D1363" s="117"/>
      <c r="E1363" s="117"/>
      <c r="F1363" s="117"/>
      <c r="G1363" s="117"/>
      <c r="H1363" s="117"/>
      <c r="I1363" s="117"/>
      <c r="J1363" s="117"/>
      <c r="K1363" s="120"/>
      <c r="L1363" s="120"/>
      <c r="M1363" s="117"/>
      <c r="N1363" s="117"/>
      <c r="O1363" s="117"/>
    </row>
    <row r="1364" spans="1:15" ht="15.75" customHeight="1" x14ac:dyDescent="0.3">
      <c r="A1364" s="127"/>
      <c r="B1364" s="117"/>
      <c r="C1364" s="128"/>
      <c r="D1364" s="117"/>
      <c r="E1364" s="117"/>
      <c r="F1364" s="117"/>
      <c r="G1364" s="117"/>
      <c r="H1364" s="117"/>
      <c r="I1364" s="117"/>
      <c r="J1364" s="117"/>
      <c r="K1364" s="120"/>
      <c r="L1364" s="120"/>
      <c r="M1364" s="117"/>
      <c r="N1364" s="117"/>
      <c r="O1364" s="117"/>
    </row>
    <row r="1365" spans="1:15" ht="15.75" customHeight="1" x14ac:dyDescent="0.3">
      <c r="A1365" s="127"/>
      <c r="B1365" s="117"/>
      <c r="C1365" s="128"/>
      <c r="D1365" s="117"/>
      <c r="E1365" s="117"/>
      <c r="F1365" s="117"/>
      <c r="G1365" s="117"/>
      <c r="H1365" s="117"/>
      <c r="I1365" s="117"/>
      <c r="J1365" s="117"/>
      <c r="K1365" s="120"/>
      <c r="L1365" s="120"/>
      <c r="M1365" s="117"/>
      <c r="N1365" s="117"/>
      <c r="O1365" s="117"/>
    </row>
    <row r="1366" spans="1:15" ht="15.75" customHeight="1" x14ac:dyDescent="0.3">
      <c r="A1366" s="127"/>
      <c r="B1366" s="117"/>
      <c r="C1366" s="128"/>
      <c r="D1366" s="117"/>
      <c r="E1366" s="117"/>
      <c r="F1366" s="117"/>
      <c r="G1366" s="117"/>
      <c r="H1366" s="117"/>
      <c r="I1366" s="117"/>
      <c r="J1366" s="117"/>
      <c r="K1366" s="120"/>
      <c r="L1366" s="120"/>
      <c r="M1366" s="117"/>
      <c r="N1366" s="117"/>
      <c r="O1366" s="117"/>
    </row>
    <row r="1367" spans="1:15" ht="15.75" customHeight="1" x14ac:dyDescent="0.3">
      <c r="A1367" s="127"/>
      <c r="B1367" s="117"/>
      <c r="C1367" s="128"/>
      <c r="D1367" s="117"/>
      <c r="E1367" s="117"/>
      <c r="F1367" s="117"/>
      <c r="G1367" s="117"/>
      <c r="H1367" s="117"/>
      <c r="I1367" s="117"/>
      <c r="J1367" s="117"/>
      <c r="K1367" s="120"/>
      <c r="L1367" s="120"/>
      <c r="M1367" s="117"/>
      <c r="N1367" s="117"/>
      <c r="O1367" s="117"/>
    </row>
    <row r="1368" spans="1:15" ht="15.75" customHeight="1" x14ac:dyDescent="0.3">
      <c r="A1368" s="127"/>
      <c r="B1368" s="117"/>
      <c r="C1368" s="128"/>
      <c r="D1368" s="117"/>
      <c r="E1368" s="117"/>
      <c r="F1368" s="117"/>
      <c r="G1368" s="117"/>
      <c r="H1368" s="117"/>
      <c r="I1368" s="117"/>
      <c r="J1368" s="117"/>
      <c r="K1368" s="120"/>
      <c r="L1368" s="120"/>
      <c r="M1368" s="117"/>
      <c r="N1368" s="117"/>
      <c r="O1368" s="117"/>
    </row>
    <row r="1369" spans="1:15" ht="15.75" customHeight="1" x14ac:dyDescent="0.3">
      <c r="A1369" s="127"/>
      <c r="B1369" s="117"/>
      <c r="C1369" s="128"/>
      <c r="D1369" s="117"/>
      <c r="E1369" s="117"/>
      <c r="F1369" s="117"/>
      <c r="G1369" s="117"/>
      <c r="H1369" s="117"/>
      <c r="I1369" s="117"/>
      <c r="J1369" s="117"/>
      <c r="K1369" s="120"/>
      <c r="L1369" s="120"/>
      <c r="M1369" s="117"/>
      <c r="N1369" s="117"/>
      <c r="O1369" s="117"/>
    </row>
    <row r="1370" spans="1:15" ht="15.75" customHeight="1" x14ac:dyDescent="0.3">
      <c r="A1370" s="127"/>
      <c r="B1370" s="117"/>
      <c r="C1370" s="128"/>
      <c r="D1370" s="117"/>
      <c r="E1370" s="117"/>
      <c r="F1370" s="117"/>
      <c r="G1370" s="117"/>
      <c r="H1370" s="117"/>
      <c r="I1370" s="117"/>
      <c r="J1370" s="117"/>
      <c r="K1370" s="120"/>
      <c r="L1370" s="120"/>
      <c r="M1370" s="117"/>
      <c r="N1370" s="117"/>
      <c r="O1370" s="117"/>
    </row>
    <row r="1371" spans="1:15" ht="15.75" customHeight="1" x14ac:dyDescent="0.3">
      <c r="A1371" s="127"/>
      <c r="B1371" s="117"/>
      <c r="C1371" s="128"/>
      <c r="D1371" s="117"/>
      <c r="E1371" s="117"/>
      <c r="F1371" s="117"/>
      <c r="G1371" s="117"/>
      <c r="H1371" s="117"/>
      <c r="I1371" s="117"/>
      <c r="J1371" s="117"/>
      <c r="K1371" s="120"/>
      <c r="L1371" s="120"/>
      <c r="M1371" s="117"/>
      <c r="N1371" s="117"/>
      <c r="O1371" s="117"/>
    </row>
    <row r="1372" spans="1:15" ht="15.75" customHeight="1" x14ac:dyDescent="0.3">
      <c r="A1372" s="127"/>
      <c r="B1372" s="117"/>
      <c r="C1372" s="128"/>
      <c r="D1372" s="117"/>
      <c r="E1372" s="117"/>
      <c r="F1372" s="117"/>
      <c r="G1372" s="117"/>
      <c r="H1372" s="117"/>
      <c r="I1372" s="117"/>
      <c r="J1372" s="117"/>
      <c r="K1372" s="120"/>
      <c r="L1372" s="120"/>
      <c r="M1372" s="117"/>
      <c r="N1372" s="117"/>
      <c r="O1372" s="117"/>
    </row>
    <row r="1373" spans="1:15" ht="15.75" customHeight="1" x14ac:dyDescent="0.3">
      <c r="A1373" s="127"/>
      <c r="B1373" s="117"/>
      <c r="C1373" s="128"/>
      <c r="D1373" s="117"/>
      <c r="E1373" s="117"/>
      <c r="F1373" s="117"/>
      <c r="G1373" s="117"/>
      <c r="H1373" s="117"/>
      <c r="I1373" s="117"/>
      <c r="J1373" s="117"/>
      <c r="K1373" s="120"/>
      <c r="L1373" s="120"/>
      <c r="M1373" s="117"/>
      <c r="N1373" s="117"/>
      <c r="O1373" s="117"/>
    </row>
    <row r="1374" spans="1:15" ht="15.75" customHeight="1" x14ac:dyDescent="0.3">
      <c r="A1374" s="127"/>
      <c r="B1374" s="117"/>
      <c r="C1374" s="128"/>
      <c r="D1374" s="117"/>
      <c r="E1374" s="117"/>
      <c r="F1374" s="117"/>
      <c r="G1374" s="117"/>
      <c r="H1374" s="117"/>
      <c r="I1374" s="117"/>
      <c r="J1374" s="117"/>
      <c r="K1374" s="120"/>
      <c r="L1374" s="120"/>
      <c r="M1374" s="117"/>
      <c r="N1374" s="117"/>
      <c r="O1374" s="117"/>
    </row>
    <row r="1375" spans="1:15" ht="15.75" customHeight="1" x14ac:dyDescent="0.3">
      <c r="A1375" s="127"/>
      <c r="B1375" s="117"/>
      <c r="C1375" s="128"/>
      <c r="D1375" s="117"/>
      <c r="E1375" s="117"/>
      <c r="F1375" s="117"/>
      <c r="G1375" s="117"/>
      <c r="H1375" s="117"/>
      <c r="I1375" s="117"/>
      <c r="J1375" s="117"/>
      <c r="K1375" s="120"/>
      <c r="L1375" s="120"/>
      <c r="M1375" s="117"/>
      <c r="N1375" s="117"/>
      <c r="O1375" s="117"/>
    </row>
    <row r="1376" spans="1:15" ht="15.75" customHeight="1" x14ac:dyDescent="0.3">
      <c r="A1376" s="127"/>
      <c r="B1376" s="117"/>
      <c r="C1376" s="128"/>
      <c r="D1376" s="117"/>
      <c r="E1376" s="117"/>
      <c r="F1376" s="117"/>
      <c r="G1376" s="117"/>
      <c r="H1376" s="117"/>
      <c r="I1376" s="117"/>
      <c r="J1376" s="117"/>
      <c r="K1376" s="120"/>
      <c r="L1376" s="120"/>
      <c r="M1376" s="117"/>
      <c r="N1376" s="117"/>
      <c r="O1376" s="117"/>
    </row>
    <row r="1377" spans="1:15" ht="15.75" customHeight="1" x14ac:dyDescent="0.3">
      <c r="A1377" s="127"/>
      <c r="B1377" s="117"/>
      <c r="C1377" s="128"/>
      <c r="D1377" s="117"/>
      <c r="E1377" s="117"/>
      <c r="F1377" s="117"/>
      <c r="G1377" s="117"/>
      <c r="H1377" s="117"/>
      <c r="I1377" s="117"/>
      <c r="J1377" s="117"/>
      <c r="K1377" s="120"/>
      <c r="L1377" s="120"/>
      <c r="M1377" s="117"/>
      <c r="N1377" s="117"/>
      <c r="O1377" s="117"/>
    </row>
    <row r="1378" spans="1:15" ht="15.75" customHeight="1" x14ac:dyDescent="0.3">
      <c r="A1378" s="127"/>
      <c r="B1378" s="117"/>
      <c r="C1378" s="128"/>
      <c r="D1378" s="117"/>
      <c r="E1378" s="117"/>
      <c r="F1378" s="117"/>
      <c r="G1378" s="117"/>
      <c r="H1378" s="117"/>
      <c r="I1378" s="117"/>
      <c r="J1378" s="117"/>
      <c r="K1378" s="120"/>
      <c r="L1378" s="120"/>
      <c r="M1378" s="117"/>
      <c r="N1378" s="117"/>
      <c r="O1378" s="117"/>
    </row>
    <row r="1379" spans="1:15" ht="15.75" customHeight="1" x14ac:dyDescent="0.3">
      <c r="A1379" s="127"/>
      <c r="B1379" s="117"/>
      <c r="C1379" s="128"/>
      <c r="D1379" s="117"/>
      <c r="E1379" s="117"/>
      <c r="F1379" s="117"/>
      <c r="G1379" s="117"/>
      <c r="H1379" s="117"/>
      <c r="I1379" s="117"/>
      <c r="J1379" s="117"/>
      <c r="K1379" s="120"/>
      <c r="L1379" s="120"/>
      <c r="M1379" s="117"/>
      <c r="N1379" s="117"/>
      <c r="O1379" s="117"/>
    </row>
    <row r="1380" spans="1:15" ht="15.75" customHeight="1" x14ac:dyDescent="0.3">
      <c r="A1380" s="127"/>
      <c r="B1380" s="117"/>
      <c r="C1380" s="128"/>
      <c r="D1380" s="117"/>
      <c r="E1380" s="117"/>
      <c r="F1380" s="117"/>
      <c r="G1380" s="117"/>
      <c r="H1380" s="117"/>
      <c r="I1380" s="117"/>
      <c r="J1380" s="117"/>
      <c r="K1380" s="120"/>
      <c r="L1380" s="120"/>
      <c r="M1380" s="117"/>
      <c r="N1380" s="117"/>
      <c r="O1380" s="117"/>
    </row>
    <row r="1381" spans="1:15" ht="15.75" customHeight="1" x14ac:dyDescent="0.3">
      <c r="A1381" s="127"/>
      <c r="B1381" s="117"/>
      <c r="C1381" s="128"/>
      <c r="D1381" s="117"/>
      <c r="E1381" s="117"/>
      <c r="F1381" s="117"/>
      <c r="G1381" s="117"/>
      <c r="H1381" s="117"/>
      <c r="I1381" s="117"/>
      <c r="J1381" s="117"/>
      <c r="K1381" s="120"/>
      <c r="L1381" s="120"/>
      <c r="M1381" s="117"/>
      <c r="N1381" s="117"/>
      <c r="O1381" s="117"/>
    </row>
    <row r="1382" spans="1:15" ht="15.75" customHeight="1" x14ac:dyDescent="0.3">
      <c r="A1382" s="127"/>
      <c r="B1382" s="117"/>
      <c r="C1382" s="128"/>
      <c r="D1382" s="117"/>
      <c r="E1382" s="117"/>
      <c r="F1382" s="117"/>
      <c r="G1382" s="117"/>
      <c r="H1382" s="117"/>
      <c r="I1382" s="117"/>
      <c r="J1382" s="117"/>
      <c r="K1382" s="120"/>
      <c r="L1382" s="120"/>
      <c r="M1382" s="117"/>
      <c r="N1382" s="117"/>
      <c r="O1382" s="117"/>
    </row>
    <row r="1383" spans="1:15" ht="15.75" customHeight="1" x14ac:dyDescent="0.3">
      <c r="A1383" s="127"/>
      <c r="B1383" s="117"/>
      <c r="C1383" s="128"/>
      <c r="D1383" s="117"/>
      <c r="E1383" s="117"/>
      <c r="F1383" s="117"/>
      <c r="G1383" s="117"/>
      <c r="H1383" s="117"/>
      <c r="I1383" s="117"/>
      <c r="J1383" s="117"/>
      <c r="K1383" s="120"/>
      <c r="L1383" s="120"/>
      <c r="M1383" s="117"/>
      <c r="N1383" s="117"/>
      <c r="O1383" s="117"/>
    </row>
    <row r="1384" spans="1:15" ht="15.75" customHeight="1" x14ac:dyDescent="0.3">
      <c r="A1384" s="127"/>
      <c r="B1384" s="117"/>
      <c r="C1384" s="128"/>
      <c r="D1384" s="117"/>
      <c r="E1384" s="117"/>
      <c r="F1384" s="117"/>
      <c r="G1384" s="117"/>
      <c r="H1384" s="117"/>
      <c r="I1384" s="117"/>
      <c r="J1384" s="117"/>
      <c r="K1384" s="120"/>
      <c r="L1384" s="120"/>
      <c r="M1384" s="117"/>
      <c r="N1384" s="117"/>
      <c r="O1384" s="117"/>
    </row>
    <row r="1385" spans="1:15" ht="15.75" customHeight="1" x14ac:dyDescent="0.3">
      <c r="A1385" s="127"/>
      <c r="B1385" s="117"/>
      <c r="C1385" s="128"/>
      <c r="D1385" s="117"/>
      <c r="E1385" s="117"/>
      <c r="F1385" s="117"/>
      <c r="G1385" s="117"/>
      <c r="H1385" s="117"/>
      <c r="I1385" s="117"/>
      <c r="J1385" s="117"/>
      <c r="K1385" s="120"/>
      <c r="L1385" s="120"/>
      <c r="M1385" s="117"/>
      <c r="N1385" s="117"/>
      <c r="O1385" s="117"/>
    </row>
    <row r="1386" spans="1:15" ht="15.75" customHeight="1" x14ac:dyDescent="0.3">
      <c r="A1386" s="127"/>
      <c r="B1386" s="117"/>
      <c r="C1386" s="128"/>
      <c r="D1386" s="117"/>
      <c r="E1386" s="117"/>
      <c r="F1386" s="117"/>
      <c r="G1386" s="117"/>
      <c r="H1386" s="117"/>
      <c r="I1386" s="117"/>
      <c r="J1386" s="117"/>
      <c r="K1386" s="120"/>
      <c r="L1386" s="120"/>
      <c r="M1386" s="117"/>
      <c r="N1386" s="117"/>
      <c r="O1386" s="117"/>
    </row>
    <row r="1387" spans="1:15" ht="15.75" customHeight="1" x14ac:dyDescent="0.3">
      <c r="A1387" s="127"/>
      <c r="B1387" s="117"/>
      <c r="C1387" s="128"/>
      <c r="D1387" s="117"/>
      <c r="E1387" s="117"/>
      <c r="F1387" s="117"/>
      <c r="G1387" s="117"/>
      <c r="H1387" s="117"/>
      <c r="I1387" s="117"/>
      <c r="J1387" s="117"/>
      <c r="K1387" s="120"/>
      <c r="L1387" s="120"/>
      <c r="M1387" s="117"/>
      <c r="N1387" s="117"/>
      <c r="O1387" s="117"/>
    </row>
    <row r="1388" spans="1:15" ht="15.75" customHeight="1" x14ac:dyDescent="0.3">
      <c r="A1388" s="127"/>
      <c r="B1388" s="117"/>
      <c r="C1388" s="128"/>
      <c r="D1388" s="117"/>
      <c r="E1388" s="117"/>
      <c r="F1388" s="117"/>
      <c r="G1388" s="117"/>
      <c r="H1388" s="117"/>
      <c r="I1388" s="117"/>
      <c r="J1388" s="117"/>
      <c r="K1388" s="120"/>
      <c r="L1388" s="120"/>
      <c r="M1388" s="117"/>
      <c r="N1388" s="117"/>
      <c r="O1388" s="117"/>
    </row>
    <row r="1389" spans="1:15" ht="15.75" customHeight="1" x14ac:dyDescent="0.3">
      <c r="A1389" s="127"/>
      <c r="B1389" s="117"/>
      <c r="C1389" s="128"/>
      <c r="D1389" s="117"/>
      <c r="E1389" s="117"/>
      <c r="F1389" s="117"/>
      <c r="G1389" s="117"/>
      <c r="H1389" s="117"/>
      <c r="I1389" s="117"/>
      <c r="J1389" s="117"/>
      <c r="K1389" s="120"/>
      <c r="L1389" s="120"/>
      <c r="M1389" s="117"/>
      <c r="N1389" s="117"/>
      <c r="O1389" s="117"/>
    </row>
    <row r="1390" spans="1:15" ht="15.75" customHeight="1" x14ac:dyDescent="0.3">
      <c r="A1390" s="127"/>
      <c r="B1390" s="117"/>
      <c r="C1390" s="128"/>
      <c r="D1390" s="117"/>
      <c r="E1390" s="117"/>
      <c r="F1390" s="117"/>
      <c r="G1390" s="117"/>
      <c r="H1390" s="117"/>
      <c r="I1390" s="117"/>
      <c r="J1390" s="117"/>
      <c r="K1390" s="120"/>
      <c r="L1390" s="120"/>
      <c r="M1390" s="117"/>
      <c r="N1390" s="117"/>
      <c r="O1390" s="117"/>
    </row>
    <row r="1391" spans="1:15" ht="15.75" customHeight="1" x14ac:dyDescent="0.3">
      <c r="A1391" s="127"/>
      <c r="B1391" s="117"/>
      <c r="C1391" s="128"/>
      <c r="D1391" s="117"/>
      <c r="E1391" s="117"/>
      <c r="F1391" s="117"/>
      <c r="G1391" s="117"/>
      <c r="H1391" s="117"/>
      <c r="I1391" s="117"/>
      <c r="J1391" s="117"/>
      <c r="K1391" s="120"/>
      <c r="L1391" s="120"/>
      <c r="M1391" s="117"/>
      <c r="N1391" s="117"/>
      <c r="O1391" s="117"/>
    </row>
    <row r="1392" spans="1:15" ht="15.75" customHeight="1" x14ac:dyDescent="0.3">
      <c r="A1392" s="127"/>
      <c r="B1392" s="117"/>
      <c r="C1392" s="128"/>
      <c r="D1392" s="117"/>
      <c r="E1392" s="117"/>
      <c r="F1392" s="117"/>
      <c r="G1392" s="117"/>
      <c r="H1392" s="117"/>
      <c r="I1392" s="117"/>
      <c r="J1392" s="117"/>
      <c r="K1392" s="120"/>
      <c r="L1392" s="120"/>
      <c r="M1392" s="117"/>
      <c r="N1392" s="117"/>
      <c r="O1392" s="117"/>
    </row>
    <row r="1393" spans="1:15" ht="15.75" customHeight="1" x14ac:dyDescent="0.3">
      <c r="A1393" s="127"/>
      <c r="B1393" s="117"/>
      <c r="C1393" s="128"/>
      <c r="D1393" s="117"/>
      <c r="E1393" s="117"/>
      <c r="F1393" s="117"/>
      <c r="G1393" s="117"/>
      <c r="H1393" s="117"/>
      <c r="I1393" s="117"/>
      <c r="J1393" s="117"/>
      <c r="K1393" s="120"/>
      <c r="L1393" s="120"/>
      <c r="M1393" s="117"/>
      <c r="N1393" s="117"/>
      <c r="O1393" s="117"/>
    </row>
    <row r="1394" spans="1:15" ht="15.75" customHeight="1" x14ac:dyDescent="0.3">
      <c r="A1394" s="127"/>
      <c r="B1394" s="117"/>
      <c r="C1394" s="128"/>
      <c r="D1394" s="117"/>
      <c r="E1394" s="117"/>
      <c r="F1394" s="117"/>
      <c r="G1394" s="117"/>
      <c r="H1394" s="117"/>
      <c r="I1394" s="117"/>
      <c r="J1394" s="117"/>
      <c r="K1394" s="120"/>
      <c r="L1394" s="120"/>
      <c r="M1394" s="117"/>
      <c r="N1394" s="117"/>
      <c r="O1394" s="117"/>
    </row>
    <row r="1395" spans="1:15" ht="15.75" customHeight="1" x14ac:dyDescent="0.3">
      <c r="A1395" s="127"/>
      <c r="B1395" s="117"/>
      <c r="C1395" s="128"/>
      <c r="D1395" s="117"/>
      <c r="E1395" s="117"/>
      <c r="F1395" s="117"/>
      <c r="G1395" s="117"/>
      <c r="H1395" s="117"/>
      <c r="I1395" s="117"/>
      <c r="J1395" s="117"/>
      <c r="K1395" s="120"/>
      <c r="L1395" s="120"/>
      <c r="M1395" s="117"/>
      <c r="N1395" s="117"/>
      <c r="O1395" s="117"/>
    </row>
    <row r="1396" spans="1:15" ht="15.75" customHeight="1" x14ac:dyDescent="0.3">
      <c r="A1396" s="127"/>
      <c r="B1396" s="117"/>
      <c r="C1396" s="128"/>
      <c r="D1396" s="117"/>
      <c r="E1396" s="117"/>
      <c r="F1396" s="117"/>
      <c r="G1396" s="117"/>
      <c r="H1396" s="117"/>
      <c r="I1396" s="117"/>
      <c r="J1396" s="117"/>
      <c r="K1396" s="120"/>
      <c r="L1396" s="120"/>
      <c r="M1396" s="117"/>
      <c r="N1396" s="117"/>
      <c r="O1396" s="117"/>
    </row>
    <row r="1397" spans="1:15" ht="15.75" customHeight="1" x14ac:dyDescent="0.3">
      <c r="A1397" s="127"/>
      <c r="B1397" s="117"/>
      <c r="C1397" s="128"/>
      <c r="D1397" s="117"/>
      <c r="E1397" s="117"/>
      <c r="F1397" s="117"/>
      <c r="G1397" s="117"/>
      <c r="H1397" s="117"/>
      <c r="I1397" s="117"/>
      <c r="J1397" s="117"/>
      <c r="K1397" s="120"/>
      <c r="L1397" s="120"/>
      <c r="M1397" s="117"/>
      <c r="N1397" s="117"/>
      <c r="O1397" s="117"/>
    </row>
    <row r="1398" spans="1:15" ht="15.75" customHeight="1" x14ac:dyDescent="0.3">
      <c r="A1398" s="127"/>
      <c r="B1398" s="117"/>
      <c r="C1398" s="128"/>
      <c r="D1398" s="117"/>
      <c r="E1398" s="117"/>
      <c r="F1398" s="117"/>
      <c r="G1398" s="117"/>
      <c r="H1398" s="117"/>
      <c r="I1398" s="117"/>
      <c r="J1398" s="117"/>
      <c r="K1398" s="120"/>
      <c r="L1398" s="120"/>
      <c r="M1398" s="117"/>
      <c r="N1398" s="117"/>
      <c r="O1398" s="117"/>
    </row>
    <row r="1399" spans="1:15" ht="15.75" customHeight="1" x14ac:dyDescent="0.3">
      <c r="A1399" s="127"/>
      <c r="B1399" s="117"/>
      <c r="C1399" s="128"/>
      <c r="D1399" s="117"/>
      <c r="E1399" s="117"/>
      <c r="F1399" s="117"/>
      <c r="G1399" s="117"/>
      <c r="H1399" s="117"/>
      <c r="I1399" s="117"/>
      <c r="J1399" s="117"/>
      <c r="K1399" s="120"/>
      <c r="L1399" s="120"/>
      <c r="M1399" s="117"/>
      <c r="N1399" s="117"/>
      <c r="O1399" s="117"/>
    </row>
    <row r="1400" spans="1:15" ht="15.75" customHeight="1" x14ac:dyDescent="0.3">
      <c r="A1400" s="127"/>
      <c r="B1400" s="117"/>
      <c r="C1400" s="128"/>
      <c r="D1400" s="117"/>
      <c r="E1400" s="117"/>
      <c r="F1400" s="117"/>
      <c r="G1400" s="117"/>
      <c r="H1400" s="117"/>
      <c r="I1400" s="117"/>
      <c r="J1400" s="117"/>
      <c r="K1400" s="120"/>
      <c r="L1400" s="120"/>
      <c r="M1400" s="117"/>
      <c r="N1400" s="117"/>
      <c r="O1400" s="117"/>
    </row>
    <row r="1401" spans="1:15" ht="15.75" customHeight="1" x14ac:dyDescent="0.3">
      <c r="A1401" s="127"/>
      <c r="B1401" s="117"/>
      <c r="C1401" s="128"/>
      <c r="D1401" s="117"/>
      <c r="E1401" s="117"/>
      <c r="F1401" s="117"/>
      <c r="G1401" s="117"/>
      <c r="H1401" s="117"/>
      <c r="I1401" s="117"/>
      <c r="J1401" s="117"/>
      <c r="K1401" s="120"/>
      <c r="L1401" s="120"/>
      <c r="M1401" s="117"/>
      <c r="N1401" s="117"/>
      <c r="O1401" s="117"/>
    </row>
    <row r="1402" spans="1:15" ht="15.75" customHeight="1" x14ac:dyDescent="0.3">
      <c r="A1402" s="127"/>
      <c r="B1402" s="117"/>
      <c r="C1402" s="128"/>
      <c r="D1402" s="117"/>
      <c r="E1402" s="117"/>
      <c r="F1402" s="117"/>
      <c r="G1402" s="117"/>
      <c r="H1402" s="117"/>
      <c r="I1402" s="117"/>
      <c r="J1402" s="117"/>
      <c r="K1402" s="120"/>
      <c r="L1402" s="120"/>
      <c r="M1402" s="117"/>
      <c r="N1402" s="117"/>
      <c r="O1402" s="117"/>
    </row>
    <row r="1403" spans="1:15" ht="15.75" customHeight="1" x14ac:dyDescent="0.3">
      <c r="A1403" s="127"/>
      <c r="B1403" s="117"/>
      <c r="C1403" s="128"/>
      <c r="D1403" s="117"/>
      <c r="E1403" s="117"/>
      <c r="F1403" s="117"/>
      <c r="G1403" s="117"/>
      <c r="H1403" s="117"/>
      <c r="I1403" s="117"/>
      <c r="J1403" s="117"/>
      <c r="K1403" s="120"/>
      <c r="L1403" s="120"/>
      <c r="M1403" s="117"/>
      <c r="N1403" s="117"/>
      <c r="O1403" s="117"/>
    </row>
    <row r="1404" spans="1:15" ht="15.75" customHeight="1" x14ac:dyDescent="0.3">
      <c r="A1404" s="127"/>
      <c r="B1404" s="117"/>
      <c r="C1404" s="128"/>
      <c r="D1404" s="117"/>
      <c r="E1404" s="117"/>
      <c r="F1404" s="117"/>
      <c r="G1404" s="117"/>
      <c r="H1404" s="117"/>
      <c r="I1404" s="117"/>
      <c r="J1404" s="117"/>
      <c r="K1404" s="120"/>
      <c r="L1404" s="120"/>
      <c r="M1404" s="117"/>
      <c r="N1404" s="117"/>
      <c r="O1404" s="117"/>
    </row>
    <row r="1405" spans="1:15" ht="15.75" customHeight="1" x14ac:dyDescent="0.3">
      <c r="A1405" s="127"/>
      <c r="B1405" s="117"/>
      <c r="C1405" s="128"/>
      <c r="D1405" s="117"/>
      <c r="E1405" s="117"/>
      <c r="F1405" s="117"/>
      <c r="G1405" s="117"/>
      <c r="H1405" s="117"/>
      <c r="I1405" s="117"/>
      <c r="J1405" s="117"/>
      <c r="K1405" s="120"/>
      <c r="L1405" s="120"/>
      <c r="M1405" s="117"/>
      <c r="N1405" s="117"/>
      <c r="O1405" s="117"/>
    </row>
    <row r="1406" spans="1:15" ht="15.75" customHeight="1" x14ac:dyDescent="0.3">
      <c r="A1406" s="127"/>
      <c r="B1406" s="117"/>
      <c r="C1406" s="128"/>
      <c r="D1406" s="117"/>
      <c r="E1406" s="117"/>
      <c r="F1406" s="117"/>
      <c r="G1406" s="117"/>
      <c r="H1406" s="117"/>
      <c r="I1406" s="117"/>
      <c r="J1406" s="117"/>
      <c r="K1406" s="120"/>
      <c r="L1406" s="120"/>
      <c r="M1406" s="117"/>
      <c r="N1406" s="117"/>
      <c r="O1406" s="117"/>
    </row>
    <row r="1407" spans="1:15" ht="15.75" customHeight="1" x14ac:dyDescent="0.3">
      <c r="A1407" s="127"/>
      <c r="B1407" s="117"/>
      <c r="C1407" s="128"/>
      <c r="D1407" s="117"/>
      <c r="E1407" s="117"/>
      <c r="F1407" s="117"/>
      <c r="G1407" s="117"/>
      <c r="H1407" s="117"/>
      <c r="I1407" s="117"/>
      <c r="J1407" s="117"/>
      <c r="K1407" s="120"/>
      <c r="L1407" s="120"/>
      <c r="M1407" s="117"/>
      <c r="N1407" s="117"/>
      <c r="O1407" s="117"/>
    </row>
    <row r="1408" spans="1:15" ht="15.75" customHeight="1" x14ac:dyDescent="0.3">
      <c r="A1408" s="127"/>
      <c r="B1408" s="117"/>
      <c r="C1408" s="128"/>
      <c r="D1408" s="117"/>
      <c r="E1408" s="117"/>
      <c r="F1408" s="117"/>
      <c r="G1408" s="117"/>
      <c r="H1408" s="117"/>
      <c r="I1408" s="117"/>
      <c r="J1408" s="117"/>
      <c r="K1408" s="120"/>
      <c r="L1408" s="120"/>
      <c r="M1408" s="117"/>
      <c r="N1408" s="117"/>
      <c r="O1408" s="117"/>
    </row>
    <row r="1409" spans="1:15" ht="15.75" customHeight="1" x14ac:dyDescent="0.3">
      <c r="A1409" s="127"/>
      <c r="B1409" s="117"/>
      <c r="C1409" s="128"/>
      <c r="D1409" s="117"/>
      <c r="E1409" s="117"/>
      <c r="F1409" s="117"/>
      <c r="G1409" s="117"/>
      <c r="H1409" s="117"/>
      <c r="I1409" s="117"/>
      <c r="J1409" s="117"/>
      <c r="K1409" s="120"/>
      <c r="L1409" s="120"/>
      <c r="M1409" s="117"/>
      <c r="N1409" s="117"/>
      <c r="O1409" s="117"/>
    </row>
    <row r="1410" spans="1:15" ht="15.75" customHeight="1" x14ac:dyDescent="0.3">
      <c r="A1410" s="127"/>
      <c r="B1410" s="117"/>
      <c r="C1410" s="128"/>
      <c r="D1410" s="117"/>
      <c r="E1410" s="117"/>
      <c r="F1410" s="117"/>
      <c r="G1410" s="117"/>
      <c r="H1410" s="117"/>
      <c r="I1410" s="117"/>
      <c r="J1410" s="117"/>
      <c r="K1410" s="120"/>
      <c r="L1410" s="120"/>
      <c r="M1410" s="117"/>
      <c r="N1410" s="117"/>
      <c r="O1410" s="117"/>
    </row>
    <row r="1411" spans="1:15" ht="15.75" customHeight="1" x14ac:dyDescent="0.3">
      <c r="A1411" s="127"/>
      <c r="B1411" s="117"/>
      <c r="C1411" s="128"/>
      <c r="D1411" s="117"/>
      <c r="E1411" s="117"/>
      <c r="F1411" s="117"/>
      <c r="G1411" s="117"/>
      <c r="H1411" s="117"/>
      <c r="I1411" s="117"/>
      <c r="J1411" s="117"/>
      <c r="K1411" s="120"/>
      <c r="L1411" s="120"/>
      <c r="M1411" s="117"/>
      <c r="N1411" s="117"/>
      <c r="O1411" s="117"/>
    </row>
    <row r="1412" spans="1:15" ht="15.75" customHeight="1" x14ac:dyDescent="0.3">
      <c r="A1412" s="127"/>
      <c r="B1412" s="117"/>
      <c r="C1412" s="128"/>
      <c r="D1412" s="117"/>
      <c r="E1412" s="117"/>
      <c r="F1412" s="117"/>
      <c r="G1412" s="117"/>
      <c r="H1412" s="117"/>
      <c r="I1412" s="117"/>
      <c r="J1412" s="117"/>
      <c r="K1412" s="120"/>
      <c r="L1412" s="120"/>
      <c r="M1412" s="117"/>
      <c r="N1412" s="117"/>
      <c r="O1412" s="117"/>
    </row>
    <row r="1413" spans="1:15" ht="15.75" customHeight="1" x14ac:dyDescent="0.3">
      <c r="A1413" s="127"/>
      <c r="B1413" s="117"/>
      <c r="C1413" s="128"/>
      <c r="D1413" s="117"/>
      <c r="E1413" s="117"/>
      <c r="F1413" s="117"/>
      <c r="G1413" s="117"/>
      <c r="H1413" s="117"/>
      <c r="I1413" s="117"/>
      <c r="J1413" s="117"/>
      <c r="K1413" s="120"/>
      <c r="L1413" s="120"/>
      <c r="M1413" s="117"/>
      <c r="N1413" s="117"/>
      <c r="O1413" s="117"/>
    </row>
    <row r="1414" spans="1:15" ht="15.75" customHeight="1" x14ac:dyDescent="0.3">
      <c r="A1414" s="127"/>
      <c r="B1414" s="117"/>
      <c r="C1414" s="128"/>
      <c r="D1414" s="117"/>
      <c r="E1414" s="117"/>
      <c r="F1414" s="117"/>
      <c r="G1414" s="117"/>
      <c r="H1414" s="117"/>
      <c r="I1414" s="117"/>
      <c r="J1414" s="117"/>
      <c r="K1414" s="120"/>
      <c r="L1414" s="120"/>
      <c r="M1414" s="117"/>
      <c r="N1414" s="117"/>
      <c r="O1414" s="117"/>
    </row>
    <row r="1415" spans="1:15" ht="15.75" customHeight="1" x14ac:dyDescent="0.3">
      <c r="A1415" s="127"/>
      <c r="B1415" s="117"/>
      <c r="C1415" s="128"/>
      <c r="D1415" s="117"/>
      <c r="E1415" s="117"/>
      <c r="F1415" s="117"/>
      <c r="G1415" s="117"/>
      <c r="H1415" s="117"/>
      <c r="I1415" s="117"/>
      <c r="J1415" s="117"/>
      <c r="K1415" s="120"/>
      <c r="L1415" s="120"/>
      <c r="M1415" s="117"/>
      <c r="N1415" s="117"/>
      <c r="O1415" s="117"/>
    </row>
    <row r="1416" spans="1:15" ht="15.75" customHeight="1" x14ac:dyDescent="0.3">
      <c r="A1416" s="127"/>
      <c r="B1416" s="117"/>
      <c r="C1416" s="128"/>
      <c r="D1416" s="117"/>
      <c r="E1416" s="117"/>
      <c r="F1416" s="117"/>
      <c r="G1416" s="117"/>
      <c r="H1416" s="117"/>
      <c r="I1416" s="117"/>
      <c r="J1416" s="117"/>
      <c r="K1416" s="120"/>
      <c r="L1416" s="120"/>
      <c r="M1416" s="117"/>
      <c r="N1416" s="117"/>
      <c r="O1416" s="117"/>
    </row>
    <row r="1417" spans="1:15" ht="15.75" customHeight="1" x14ac:dyDescent="0.3">
      <c r="A1417" s="127"/>
      <c r="B1417" s="117"/>
      <c r="C1417" s="128"/>
      <c r="D1417" s="117"/>
      <c r="E1417" s="117"/>
      <c r="F1417" s="117"/>
      <c r="G1417" s="117"/>
      <c r="H1417" s="117"/>
      <c r="I1417" s="117"/>
      <c r="J1417" s="117"/>
      <c r="K1417" s="120"/>
      <c r="L1417" s="120"/>
      <c r="M1417" s="117"/>
      <c r="N1417" s="117"/>
      <c r="O1417" s="117"/>
    </row>
    <row r="1418" spans="1:15" ht="15.75" customHeight="1" x14ac:dyDescent="0.3">
      <c r="A1418" s="127"/>
      <c r="B1418" s="117"/>
      <c r="C1418" s="128"/>
      <c r="D1418" s="117"/>
      <c r="E1418" s="117"/>
      <c r="F1418" s="117"/>
      <c r="G1418" s="117"/>
      <c r="H1418" s="117"/>
      <c r="I1418" s="117"/>
      <c r="J1418" s="117"/>
      <c r="K1418" s="120"/>
      <c r="L1418" s="120"/>
      <c r="M1418" s="117"/>
      <c r="N1418" s="117"/>
      <c r="O1418" s="117"/>
    </row>
    <row r="1419" spans="1:15" ht="15.75" customHeight="1" x14ac:dyDescent="0.3">
      <c r="A1419" s="127"/>
      <c r="B1419" s="117"/>
      <c r="C1419" s="128"/>
      <c r="D1419" s="117"/>
      <c r="E1419" s="117"/>
      <c r="F1419" s="117"/>
      <c r="G1419" s="117"/>
      <c r="H1419" s="117"/>
      <c r="I1419" s="117"/>
      <c r="J1419" s="117"/>
      <c r="K1419" s="120"/>
      <c r="L1419" s="120"/>
      <c r="M1419" s="117"/>
      <c r="N1419" s="117"/>
      <c r="O1419" s="117"/>
    </row>
    <row r="1420" spans="1:15" ht="15.75" customHeight="1" x14ac:dyDescent="0.3">
      <c r="A1420" s="127"/>
      <c r="B1420" s="117"/>
      <c r="C1420" s="128"/>
      <c r="D1420" s="117"/>
      <c r="E1420" s="117"/>
      <c r="F1420" s="117"/>
      <c r="G1420" s="117"/>
      <c r="H1420" s="117"/>
      <c r="I1420" s="117"/>
      <c r="J1420" s="117"/>
      <c r="K1420" s="120"/>
      <c r="L1420" s="120"/>
      <c r="M1420" s="117"/>
      <c r="N1420" s="117"/>
      <c r="O1420" s="117"/>
    </row>
    <row r="1421" spans="1:15" ht="15.75" customHeight="1" x14ac:dyDescent="0.3">
      <c r="A1421" s="127"/>
      <c r="B1421" s="117"/>
      <c r="C1421" s="128"/>
      <c r="D1421" s="117"/>
      <c r="E1421" s="117"/>
      <c r="F1421" s="117"/>
      <c r="G1421" s="117"/>
      <c r="H1421" s="117"/>
      <c r="I1421" s="117"/>
      <c r="J1421" s="117"/>
      <c r="K1421" s="120"/>
      <c r="L1421" s="120"/>
      <c r="M1421" s="117"/>
      <c r="N1421" s="117"/>
      <c r="O1421" s="117"/>
    </row>
    <row r="1422" spans="1:15" ht="15.75" customHeight="1" x14ac:dyDescent="0.3">
      <c r="A1422" s="127"/>
      <c r="B1422" s="117"/>
      <c r="C1422" s="128"/>
      <c r="D1422" s="117"/>
      <c r="E1422" s="117"/>
      <c r="F1422" s="117"/>
      <c r="G1422" s="117"/>
      <c r="H1422" s="117"/>
      <c r="I1422" s="117"/>
      <c r="J1422" s="117"/>
      <c r="K1422" s="120"/>
      <c r="L1422" s="120"/>
      <c r="M1422" s="117"/>
      <c r="N1422" s="117"/>
      <c r="O1422" s="117"/>
    </row>
    <row r="1423" spans="1:15" ht="15.75" customHeight="1" x14ac:dyDescent="0.3">
      <c r="A1423" s="127"/>
      <c r="B1423" s="117"/>
      <c r="C1423" s="128"/>
      <c r="D1423" s="117"/>
      <c r="E1423" s="117"/>
      <c r="F1423" s="117"/>
      <c r="G1423" s="117"/>
      <c r="H1423" s="117"/>
      <c r="I1423" s="117"/>
      <c r="J1423" s="117"/>
      <c r="K1423" s="120"/>
      <c r="L1423" s="120"/>
      <c r="M1423" s="117"/>
      <c r="N1423" s="117"/>
      <c r="O1423" s="117"/>
    </row>
    <row r="1424" spans="1:15" ht="15.75" customHeight="1" x14ac:dyDescent="0.3">
      <c r="A1424" s="127"/>
      <c r="B1424" s="117"/>
      <c r="C1424" s="128"/>
      <c r="D1424" s="117"/>
      <c r="E1424" s="117"/>
      <c r="F1424" s="117"/>
      <c r="G1424" s="117"/>
      <c r="H1424" s="117"/>
      <c r="I1424" s="117"/>
      <c r="J1424" s="117"/>
      <c r="K1424" s="120"/>
      <c r="L1424" s="120"/>
      <c r="M1424" s="117"/>
      <c r="N1424" s="117"/>
      <c r="O1424" s="117"/>
    </row>
    <row r="1425" spans="1:15" ht="15.75" customHeight="1" x14ac:dyDescent="0.3">
      <c r="A1425" s="127"/>
      <c r="B1425" s="117"/>
      <c r="C1425" s="128"/>
      <c r="D1425" s="117"/>
      <c r="E1425" s="117"/>
      <c r="F1425" s="117"/>
      <c r="G1425" s="117"/>
      <c r="H1425" s="117"/>
      <c r="I1425" s="117"/>
      <c r="J1425" s="117"/>
      <c r="K1425" s="120"/>
      <c r="L1425" s="120"/>
      <c r="M1425" s="117"/>
      <c r="N1425" s="117"/>
      <c r="O1425" s="117"/>
    </row>
    <row r="1426" spans="1:15" ht="15.75" customHeight="1" x14ac:dyDescent="0.3">
      <c r="A1426" s="127"/>
      <c r="B1426" s="117"/>
      <c r="C1426" s="128"/>
      <c r="D1426" s="117"/>
      <c r="E1426" s="117"/>
      <c r="F1426" s="117"/>
      <c r="G1426" s="117"/>
      <c r="H1426" s="117"/>
      <c r="I1426" s="117"/>
      <c r="J1426" s="117"/>
      <c r="K1426" s="120"/>
      <c r="L1426" s="120"/>
      <c r="M1426" s="117"/>
      <c r="N1426" s="117"/>
      <c r="O1426" s="117"/>
    </row>
    <row r="1427" spans="1:15" ht="15.75" customHeight="1" x14ac:dyDescent="0.3">
      <c r="A1427" s="127"/>
      <c r="B1427" s="117"/>
      <c r="C1427" s="128"/>
      <c r="D1427" s="117"/>
      <c r="E1427" s="117"/>
      <c r="F1427" s="117"/>
      <c r="G1427" s="117"/>
      <c r="H1427" s="117"/>
      <c r="I1427" s="117"/>
      <c r="J1427" s="117"/>
      <c r="K1427" s="120"/>
      <c r="L1427" s="120"/>
      <c r="M1427" s="117"/>
      <c r="N1427" s="117"/>
      <c r="O1427" s="117"/>
    </row>
    <row r="1428" spans="1:15" ht="15.75" customHeight="1" x14ac:dyDescent="0.3">
      <c r="A1428" s="127"/>
      <c r="B1428" s="117"/>
      <c r="C1428" s="128"/>
      <c r="D1428" s="117"/>
      <c r="E1428" s="117"/>
      <c r="F1428" s="117"/>
      <c r="G1428" s="117"/>
      <c r="H1428" s="117"/>
      <c r="I1428" s="117"/>
      <c r="J1428" s="117"/>
      <c r="K1428" s="120"/>
      <c r="L1428" s="120"/>
      <c r="M1428" s="117"/>
      <c r="N1428" s="117"/>
      <c r="O1428" s="117"/>
    </row>
    <row r="1429" spans="1:15" ht="15.75" customHeight="1" x14ac:dyDescent="0.3">
      <c r="A1429" s="127"/>
      <c r="B1429" s="117"/>
      <c r="C1429" s="128"/>
      <c r="D1429" s="117"/>
      <c r="E1429" s="117"/>
      <c r="F1429" s="117"/>
      <c r="G1429" s="117"/>
      <c r="H1429" s="117"/>
      <c r="I1429" s="117"/>
      <c r="J1429" s="117"/>
      <c r="K1429" s="120"/>
      <c r="L1429" s="120"/>
      <c r="M1429" s="117"/>
      <c r="N1429" s="117"/>
      <c r="O1429" s="117"/>
    </row>
    <row r="1430" spans="1:15" ht="15.75" customHeight="1" x14ac:dyDescent="0.3">
      <c r="A1430" s="127"/>
      <c r="B1430" s="117"/>
      <c r="C1430" s="128"/>
      <c r="D1430" s="117"/>
      <c r="E1430" s="117"/>
      <c r="F1430" s="117"/>
      <c r="G1430" s="117"/>
      <c r="H1430" s="117"/>
      <c r="I1430" s="117"/>
      <c r="J1430" s="117"/>
      <c r="K1430" s="120"/>
      <c r="L1430" s="120"/>
      <c r="M1430" s="117"/>
      <c r="N1430" s="117"/>
      <c r="O1430" s="117"/>
    </row>
    <row r="1431" spans="1:15" ht="15.75" customHeight="1" x14ac:dyDescent="0.3">
      <c r="A1431" s="127"/>
      <c r="B1431" s="117"/>
      <c r="C1431" s="128"/>
      <c r="D1431" s="117"/>
      <c r="E1431" s="117"/>
      <c r="F1431" s="117"/>
      <c r="G1431" s="117"/>
      <c r="H1431" s="117"/>
      <c r="I1431" s="117"/>
      <c r="J1431" s="117"/>
      <c r="K1431" s="120"/>
      <c r="L1431" s="120"/>
      <c r="M1431" s="117"/>
      <c r="N1431" s="117"/>
      <c r="O1431" s="117"/>
    </row>
    <row r="1432" spans="1:15" ht="15.75" customHeight="1" x14ac:dyDescent="0.3">
      <c r="A1432" s="127"/>
      <c r="B1432" s="117"/>
      <c r="C1432" s="128"/>
      <c r="D1432" s="117"/>
      <c r="E1432" s="117"/>
      <c r="F1432" s="117"/>
      <c r="G1432" s="117"/>
      <c r="H1432" s="117"/>
      <c r="I1432" s="117"/>
      <c r="J1432" s="117"/>
      <c r="K1432" s="120"/>
      <c r="L1432" s="120"/>
      <c r="M1432" s="117"/>
      <c r="N1432" s="117"/>
      <c r="O1432" s="117"/>
    </row>
    <row r="1433" spans="1:15" ht="15.75" customHeight="1" x14ac:dyDescent="0.3">
      <c r="A1433" s="127"/>
      <c r="B1433" s="117"/>
      <c r="C1433" s="128"/>
      <c r="D1433" s="117"/>
      <c r="E1433" s="117"/>
      <c r="F1433" s="117"/>
      <c r="G1433" s="117"/>
      <c r="H1433" s="117"/>
      <c r="I1433" s="117"/>
      <c r="J1433" s="117"/>
      <c r="K1433" s="120"/>
      <c r="L1433" s="120"/>
      <c r="M1433" s="117"/>
      <c r="N1433" s="117"/>
      <c r="O1433" s="117"/>
    </row>
    <row r="1434" spans="1:15" ht="15.75" customHeight="1" x14ac:dyDescent="0.3">
      <c r="A1434" s="127"/>
      <c r="B1434" s="117"/>
      <c r="C1434" s="128"/>
      <c r="D1434" s="117"/>
      <c r="E1434" s="117"/>
      <c r="F1434" s="117"/>
      <c r="G1434" s="117"/>
      <c r="H1434" s="117"/>
      <c r="I1434" s="117"/>
      <c r="J1434" s="117"/>
      <c r="K1434" s="120"/>
      <c r="L1434" s="120"/>
      <c r="M1434" s="117"/>
      <c r="N1434" s="117"/>
      <c r="O1434" s="117"/>
    </row>
    <row r="1435" spans="1:15" ht="15.75" customHeight="1" x14ac:dyDescent="0.3">
      <c r="A1435" s="127"/>
      <c r="B1435" s="117"/>
      <c r="C1435" s="128"/>
      <c r="D1435" s="117"/>
      <c r="E1435" s="117"/>
      <c r="F1435" s="117"/>
      <c r="G1435" s="117"/>
      <c r="H1435" s="117"/>
      <c r="I1435" s="117"/>
      <c r="J1435" s="117"/>
      <c r="K1435" s="120"/>
      <c r="L1435" s="120"/>
      <c r="M1435" s="117"/>
      <c r="N1435" s="117"/>
      <c r="O1435" s="117"/>
    </row>
    <row r="1436" spans="1:15" ht="15.75" customHeight="1" x14ac:dyDescent="0.3">
      <c r="A1436" s="127"/>
      <c r="B1436" s="117"/>
      <c r="C1436" s="128"/>
      <c r="D1436" s="117"/>
      <c r="E1436" s="117"/>
      <c r="F1436" s="117"/>
      <c r="G1436" s="117"/>
      <c r="H1436" s="117"/>
      <c r="I1436" s="117"/>
      <c r="J1436" s="117"/>
      <c r="K1436" s="120"/>
      <c r="L1436" s="120"/>
      <c r="M1436" s="117"/>
      <c r="N1436" s="117"/>
      <c r="O1436" s="117"/>
    </row>
    <row r="1437" spans="1:15" ht="15.75" customHeight="1" x14ac:dyDescent="0.3">
      <c r="A1437" s="127"/>
      <c r="B1437" s="117"/>
      <c r="C1437" s="128"/>
      <c r="D1437" s="117"/>
      <c r="E1437" s="117"/>
      <c r="F1437" s="117"/>
      <c r="G1437" s="117"/>
      <c r="H1437" s="117"/>
      <c r="I1437" s="117"/>
      <c r="J1437" s="117"/>
      <c r="K1437" s="120"/>
      <c r="L1437" s="120"/>
      <c r="M1437" s="117"/>
      <c r="N1437" s="117"/>
      <c r="O1437" s="117"/>
    </row>
    <row r="1438" spans="1:15" ht="15.75" customHeight="1" x14ac:dyDescent="0.3">
      <c r="A1438" s="127"/>
      <c r="B1438" s="117"/>
      <c r="C1438" s="128"/>
      <c r="D1438" s="117"/>
      <c r="E1438" s="117"/>
      <c r="F1438" s="117"/>
      <c r="G1438" s="117"/>
      <c r="H1438" s="117"/>
      <c r="I1438" s="117"/>
      <c r="J1438" s="117"/>
      <c r="K1438" s="120"/>
      <c r="L1438" s="120"/>
      <c r="M1438" s="117"/>
      <c r="N1438" s="117"/>
      <c r="O1438" s="117"/>
    </row>
    <row r="1439" spans="1:15" ht="15.75" customHeight="1" x14ac:dyDescent="0.3">
      <c r="A1439" s="127"/>
      <c r="B1439" s="117"/>
      <c r="C1439" s="128"/>
      <c r="D1439" s="117"/>
      <c r="E1439" s="117"/>
      <c r="F1439" s="117"/>
      <c r="G1439" s="117"/>
      <c r="H1439" s="117"/>
      <c r="I1439" s="117"/>
      <c r="J1439" s="117"/>
      <c r="K1439" s="120"/>
      <c r="L1439" s="120"/>
      <c r="M1439" s="117"/>
      <c r="N1439" s="117"/>
      <c r="O1439" s="117"/>
    </row>
    <row r="1440" spans="1:15" ht="15.75" customHeight="1" x14ac:dyDescent="0.3">
      <c r="A1440" s="127"/>
      <c r="B1440" s="117"/>
      <c r="C1440" s="128"/>
      <c r="D1440" s="117"/>
      <c r="E1440" s="117"/>
      <c r="F1440" s="117"/>
      <c r="G1440" s="117"/>
      <c r="H1440" s="117"/>
      <c r="I1440" s="117"/>
      <c r="J1440" s="117"/>
      <c r="K1440" s="120"/>
      <c r="L1440" s="120"/>
      <c r="M1440" s="117"/>
      <c r="N1440" s="117"/>
      <c r="O1440" s="117"/>
    </row>
    <row r="1441" spans="1:15" ht="15.75" customHeight="1" x14ac:dyDescent="0.3">
      <c r="A1441" s="127"/>
      <c r="B1441" s="117"/>
      <c r="C1441" s="128"/>
      <c r="D1441" s="117"/>
      <c r="E1441" s="117"/>
      <c r="F1441" s="117"/>
      <c r="G1441" s="117"/>
      <c r="H1441" s="117"/>
      <c r="I1441" s="117"/>
      <c r="J1441" s="117"/>
      <c r="K1441" s="120"/>
      <c r="L1441" s="120"/>
      <c r="M1441" s="117"/>
      <c r="N1441" s="117"/>
      <c r="O1441" s="117"/>
    </row>
    <row r="1442" spans="1:15" ht="15.75" customHeight="1" x14ac:dyDescent="0.3">
      <c r="A1442" s="127"/>
      <c r="B1442" s="117"/>
      <c r="C1442" s="128"/>
      <c r="D1442" s="117"/>
      <c r="E1442" s="117"/>
      <c r="F1442" s="117"/>
      <c r="G1442" s="117"/>
      <c r="H1442" s="117"/>
      <c r="I1442" s="117"/>
      <c r="J1442" s="117"/>
      <c r="K1442" s="120"/>
      <c r="L1442" s="120"/>
      <c r="M1442" s="117"/>
      <c r="N1442" s="117"/>
      <c r="O1442" s="117"/>
    </row>
    <row r="1443" spans="1:15" ht="15.75" customHeight="1" x14ac:dyDescent="0.3">
      <c r="A1443" s="127"/>
      <c r="B1443" s="117"/>
      <c r="C1443" s="128"/>
      <c r="D1443" s="117"/>
      <c r="E1443" s="117"/>
      <c r="F1443" s="117"/>
      <c r="G1443" s="117"/>
      <c r="H1443" s="117"/>
      <c r="I1443" s="117"/>
      <c r="J1443" s="117"/>
      <c r="K1443" s="120"/>
      <c r="L1443" s="120"/>
      <c r="M1443" s="117"/>
      <c r="N1443" s="117"/>
      <c r="O1443" s="117"/>
    </row>
    <row r="1444" spans="1:15" ht="15.75" customHeight="1" x14ac:dyDescent="0.3">
      <c r="A1444" s="127"/>
      <c r="B1444" s="117"/>
      <c r="C1444" s="128"/>
      <c r="D1444" s="117"/>
      <c r="E1444" s="117"/>
      <c r="F1444" s="117"/>
      <c r="G1444" s="117"/>
      <c r="H1444" s="117"/>
      <c r="I1444" s="117"/>
      <c r="J1444" s="117"/>
      <c r="K1444" s="120"/>
      <c r="L1444" s="120"/>
      <c r="M1444" s="117"/>
      <c r="N1444" s="117"/>
      <c r="O1444" s="117"/>
    </row>
    <row r="1445" spans="1:15" ht="15.75" customHeight="1" x14ac:dyDescent="0.3">
      <c r="A1445" s="127"/>
      <c r="B1445" s="117"/>
      <c r="C1445" s="128"/>
      <c r="D1445" s="117"/>
      <c r="E1445" s="117"/>
      <c r="F1445" s="117"/>
      <c r="G1445" s="117"/>
      <c r="H1445" s="117"/>
      <c r="I1445" s="117"/>
      <c r="J1445" s="117"/>
      <c r="K1445" s="120"/>
      <c r="L1445" s="120"/>
      <c r="M1445" s="117"/>
      <c r="N1445" s="117"/>
      <c r="O1445" s="117"/>
    </row>
    <row r="1446" spans="1:15" ht="15.75" customHeight="1" x14ac:dyDescent="0.3">
      <c r="A1446" s="127"/>
      <c r="B1446" s="117"/>
      <c r="C1446" s="128"/>
      <c r="D1446" s="117"/>
      <c r="E1446" s="117"/>
      <c r="F1446" s="117"/>
      <c r="G1446" s="117"/>
      <c r="H1446" s="117"/>
      <c r="I1446" s="117"/>
      <c r="J1446" s="117"/>
      <c r="K1446" s="120"/>
      <c r="L1446" s="120"/>
      <c r="M1446" s="117"/>
      <c r="N1446" s="117"/>
      <c r="O1446" s="117"/>
    </row>
    <row r="1447" spans="1:15" ht="15.75" customHeight="1" x14ac:dyDescent="0.3">
      <c r="A1447" s="127"/>
      <c r="B1447" s="117"/>
      <c r="C1447" s="128"/>
      <c r="D1447" s="117"/>
      <c r="E1447" s="117"/>
      <c r="F1447" s="117"/>
      <c r="G1447" s="117"/>
      <c r="H1447" s="117"/>
      <c r="I1447" s="117"/>
      <c r="J1447" s="117"/>
      <c r="K1447" s="120"/>
      <c r="L1447" s="120"/>
      <c r="M1447" s="117"/>
      <c r="N1447" s="117"/>
      <c r="O1447" s="117"/>
    </row>
    <row r="1448" spans="1:15" ht="15.75" customHeight="1" x14ac:dyDescent="0.3">
      <c r="A1448" s="127"/>
      <c r="B1448" s="117"/>
      <c r="C1448" s="128"/>
      <c r="D1448" s="117"/>
      <c r="E1448" s="117"/>
      <c r="F1448" s="117"/>
      <c r="G1448" s="117"/>
      <c r="H1448" s="117"/>
      <c r="I1448" s="117"/>
      <c r="J1448" s="117"/>
      <c r="K1448" s="120"/>
      <c r="L1448" s="120"/>
      <c r="M1448" s="117"/>
      <c r="N1448" s="117"/>
      <c r="O1448" s="117"/>
    </row>
    <row r="1449" spans="1:15" ht="15.75" customHeight="1" x14ac:dyDescent="0.3">
      <c r="A1449" s="127"/>
      <c r="B1449" s="117"/>
      <c r="C1449" s="128"/>
      <c r="D1449" s="117"/>
      <c r="E1449" s="117"/>
      <c r="F1449" s="117"/>
      <c r="G1449" s="117"/>
      <c r="H1449" s="117"/>
      <c r="I1449" s="117"/>
      <c r="J1449" s="117"/>
      <c r="K1449" s="120"/>
      <c r="L1449" s="120"/>
      <c r="M1449" s="117"/>
      <c r="N1449" s="117"/>
      <c r="O1449" s="117"/>
    </row>
    <row r="1450" spans="1:15" ht="15.75" customHeight="1" x14ac:dyDescent="0.3">
      <c r="A1450" s="127"/>
      <c r="B1450" s="117"/>
      <c r="C1450" s="128"/>
      <c r="D1450" s="117"/>
      <c r="E1450" s="117"/>
      <c r="F1450" s="117"/>
      <c r="G1450" s="117"/>
      <c r="H1450" s="117"/>
      <c r="I1450" s="117"/>
      <c r="J1450" s="117"/>
      <c r="K1450" s="120"/>
      <c r="L1450" s="120"/>
      <c r="M1450" s="117"/>
      <c r="N1450" s="117"/>
      <c r="O1450" s="117"/>
    </row>
    <row r="1451" spans="1:15" ht="15.75" customHeight="1" x14ac:dyDescent="0.3">
      <c r="A1451" s="127"/>
      <c r="B1451" s="117"/>
      <c r="C1451" s="128"/>
      <c r="D1451" s="117"/>
      <c r="E1451" s="117"/>
      <c r="F1451" s="117"/>
      <c r="G1451" s="117"/>
      <c r="H1451" s="117"/>
      <c r="I1451" s="117"/>
      <c r="J1451" s="117"/>
      <c r="K1451" s="120"/>
      <c r="L1451" s="120"/>
      <c r="M1451" s="117"/>
      <c r="N1451" s="117"/>
      <c r="O1451" s="117"/>
    </row>
    <row r="1452" spans="1:15" ht="15.75" customHeight="1" x14ac:dyDescent="0.3">
      <c r="A1452" s="127"/>
      <c r="B1452" s="117"/>
      <c r="C1452" s="128"/>
      <c r="D1452" s="117"/>
      <c r="E1452" s="117"/>
      <c r="F1452" s="117"/>
      <c r="G1452" s="117"/>
      <c r="H1452" s="117"/>
      <c r="I1452" s="117"/>
      <c r="J1452" s="117"/>
      <c r="K1452" s="120"/>
      <c r="L1452" s="120"/>
      <c r="M1452" s="117"/>
      <c r="N1452" s="117"/>
      <c r="O1452" s="117"/>
    </row>
    <row r="1453" spans="1:15" ht="15.75" customHeight="1" x14ac:dyDescent="0.3">
      <c r="A1453" s="127"/>
      <c r="B1453" s="117"/>
      <c r="C1453" s="128"/>
      <c r="D1453" s="117"/>
      <c r="E1453" s="117"/>
      <c r="F1453" s="117"/>
      <c r="G1453" s="117"/>
      <c r="H1453" s="117"/>
      <c r="I1453" s="117"/>
      <c r="J1453" s="117"/>
      <c r="K1453" s="120"/>
      <c r="L1453" s="120"/>
      <c r="M1453" s="117"/>
      <c r="N1453" s="117"/>
      <c r="O1453" s="117"/>
    </row>
    <row r="1454" spans="1:15" ht="15.75" customHeight="1" x14ac:dyDescent="0.3">
      <c r="A1454" s="127"/>
      <c r="B1454" s="117"/>
      <c r="C1454" s="128"/>
      <c r="D1454" s="117"/>
      <c r="E1454" s="117"/>
      <c r="F1454" s="117"/>
      <c r="G1454" s="117"/>
      <c r="H1454" s="117"/>
      <c r="I1454" s="117"/>
      <c r="J1454" s="117"/>
      <c r="K1454" s="120"/>
      <c r="L1454" s="120"/>
      <c r="M1454" s="117"/>
      <c r="N1454" s="117"/>
      <c r="O1454" s="117"/>
    </row>
    <row r="1455" spans="1:15" ht="15.75" customHeight="1" x14ac:dyDescent="0.3">
      <c r="A1455" s="127"/>
      <c r="B1455" s="117"/>
      <c r="C1455" s="128"/>
      <c r="D1455" s="117"/>
      <c r="E1455" s="117"/>
      <c r="F1455" s="117"/>
      <c r="G1455" s="117"/>
      <c r="H1455" s="117"/>
      <c r="I1455" s="117"/>
      <c r="J1455" s="117"/>
      <c r="K1455" s="120"/>
      <c r="L1455" s="120"/>
      <c r="M1455" s="117"/>
      <c r="N1455" s="117"/>
      <c r="O1455" s="117"/>
    </row>
    <row r="1456" spans="1:15" ht="15.75" customHeight="1" x14ac:dyDescent="0.3">
      <c r="A1456" s="127"/>
      <c r="B1456" s="117"/>
      <c r="C1456" s="128"/>
      <c r="D1456" s="117"/>
      <c r="E1456" s="117"/>
      <c r="F1456" s="117"/>
      <c r="G1456" s="117"/>
      <c r="H1456" s="117"/>
      <c r="I1456" s="117"/>
      <c r="J1456" s="117"/>
      <c r="K1456" s="120"/>
      <c r="L1456" s="120"/>
      <c r="M1456" s="117"/>
      <c r="N1456" s="117"/>
      <c r="O1456" s="117"/>
    </row>
    <row r="1457" spans="1:15" ht="15.75" customHeight="1" x14ac:dyDescent="0.3">
      <c r="A1457" s="127"/>
      <c r="B1457" s="117"/>
      <c r="C1457" s="128"/>
      <c r="D1457" s="117"/>
      <c r="E1457" s="117"/>
      <c r="F1457" s="117"/>
      <c r="G1457" s="117"/>
      <c r="H1457" s="117"/>
      <c r="I1457" s="117"/>
      <c r="J1457" s="117"/>
      <c r="K1457" s="120"/>
      <c r="L1457" s="120"/>
      <c r="M1457" s="117"/>
      <c r="N1457" s="117"/>
      <c r="O1457" s="117"/>
    </row>
    <row r="1458" spans="1:15" ht="15.75" customHeight="1" x14ac:dyDescent="0.3">
      <c r="A1458" s="127"/>
      <c r="B1458" s="117"/>
      <c r="C1458" s="128"/>
      <c r="D1458" s="117"/>
      <c r="E1458" s="117"/>
      <c r="F1458" s="117"/>
      <c r="G1458" s="117"/>
      <c r="H1458" s="117"/>
      <c r="I1458" s="117"/>
      <c r="J1458" s="117"/>
      <c r="K1458" s="120"/>
      <c r="L1458" s="120"/>
      <c r="M1458" s="117"/>
      <c r="N1458" s="117"/>
      <c r="O1458" s="117"/>
    </row>
    <row r="1459" spans="1:15" ht="15.75" customHeight="1" x14ac:dyDescent="0.3">
      <c r="A1459" s="127"/>
      <c r="B1459" s="117"/>
      <c r="C1459" s="128"/>
      <c r="D1459" s="117"/>
      <c r="E1459" s="117"/>
      <c r="F1459" s="117"/>
      <c r="G1459" s="117"/>
      <c r="H1459" s="117"/>
      <c r="I1459" s="117"/>
      <c r="J1459" s="117"/>
      <c r="K1459" s="120"/>
      <c r="L1459" s="120"/>
      <c r="M1459" s="117"/>
      <c r="N1459" s="117"/>
      <c r="O1459" s="117"/>
    </row>
    <row r="1460" spans="1:15" ht="15.75" customHeight="1" x14ac:dyDescent="0.3">
      <c r="A1460" s="127"/>
      <c r="B1460" s="117"/>
      <c r="C1460" s="128"/>
      <c r="D1460" s="117"/>
      <c r="E1460" s="117"/>
      <c r="F1460" s="117"/>
      <c r="G1460" s="117"/>
      <c r="H1460" s="117"/>
      <c r="I1460" s="117"/>
      <c r="J1460" s="117"/>
      <c r="K1460" s="120"/>
      <c r="L1460" s="120"/>
      <c r="M1460" s="117"/>
      <c r="N1460" s="117"/>
      <c r="O1460" s="117"/>
    </row>
    <row r="1461" spans="1:15" ht="15.75" customHeight="1" x14ac:dyDescent="0.3">
      <c r="A1461" s="127"/>
      <c r="B1461" s="117"/>
      <c r="C1461" s="128"/>
      <c r="D1461" s="117"/>
      <c r="E1461" s="117"/>
      <c r="F1461" s="117"/>
      <c r="G1461" s="117"/>
      <c r="H1461" s="117"/>
      <c r="I1461" s="117"/>
      <c r="J1461" s="117"/>
      <c r="K1461" s="120"/>
      <c r="L1461" s="120"/>
      <c r="M1461" s="117"/>
      <c r="N1461" s="117"/>
      <c r="O1461" s="117"/>
    </row>
    <row r="1462" spans="1:15" ht="15.75" customHeight="1" x14ac:dyDescent="0.3">
      <c r="A1462" s="127"/>
      <c r="B1462" s="117"/>
      <c r="C1462" s="128"/>
      <c r="D1462" s="117"/>
      <c r="E1462" s="117"/>
      <c r="F1462" s="117"/>
      <c r="G1462" s="117"/>
      <c r="H1462" s="117"/>
      <c r="I1462" s="117"/>
      <c r="J1462" s="117"/>
      <c r="K1462" s="120"/>
      <c r="L1462" s="120"/>
      <c r="M1462" s="117"/>
      <c r="N1462" s="117"/>
      <c r="O1462" s="117"/>
    </row>
    <row r="1463" spans="1:15" ht="15.75" customHeight="1" x14ac:dyDescent="0.3">
      <c r="A1463" s="127"/>
      <c r="B1463" s="117"/>
      <c r="C1463" s="128"/>
      <c r="D1463" s="117"/>
      <c r="E1463" s="117"/>
      <c r="F1463" s="117"/>
      <c r="G1463" s="117"/>
      <c r="H1463" s="117"/>
      <c r="I1463" s="117"/>
      <c r="J1463" s="117"/>
      <c r="K1463" s="120"/>
      <c r="L1463" s="120"/>
      <c r="M1463" s="117"/>
      <c r="N1463" s="117"/>
      <c r="O1463" s="117"/>
    </row>
    <row r="1464" spans="1:15" ht="15.75" customHeight="1" x14ac:dyDescent="0.3">
      <c r="A1464" s="127"/>
      <c r="B1464" s="117"/>
      <c r="C1464" s="128"/>
      <c r="D1464" s="117"/>
      <c r="E1464" s="117"/>
      <c r="F1464" s="117"/>
      <c r="G1464" s="117"/>
      <c r="H1464" s="117"/>
      <c r="I1464" s="117"/>
      <c r="J1464" s="117"/>
      <c r="K1464" s="120"/>
      <c r="L1464" s="120"/>
      <c r="M1464" s="117"/>
      <c r="N1464" s="117"/>
      <c r="O1464" s="117"/>
    </row>
    <row r="1465" spans="1:15" ht="15.75" customHeight="1" x14ac:dyDescent="0.3">
      <c r="A1465" s="127"/>
      <c r="B1465" s="117"/>
      <c r="C1465" s="128"/>
      <c r="D1465" s="117"/>
      <c r="E1465" s="117"/>
      <c r="F1465" s="117"/>
      <c r="G1465" s="117"/>
      <c r="H1465" s="117"/>
      <c r="I1465" s="117"/>
      <c r="J1465" s="117"/>
      <c r="K1465" s="120"/>
      <c r="L1465" s="120"/>
      <c r="M1465" s="117"/>
      <c r="N1465" s="117"/>
      <c r="O1465" s="117"/>
    </row>
    <row r="1466" spans="1:15" ht="15.75" customHeight="1" x14ac:dyDescent="0.3">
      <c r="A1466" s="127"/>
      <c r="B1466" s="117"/>
      <c r="C1466" s="128"/>
      <c r="D1466" s="117"/>
      <c r="E1466" s="117"/>
      <c r="F1466" s="117"/>
      <c r="G1466" s="117"/>
      <c r="H1466" s="117"/>
      <c r="I1466" s="117"/>
      <c r="J1466" s="117"/>
      <c r="K1466" s="120"/>
      <c r="L1466" s="120"/>
      <c r="M1466" s="117"/>
      <c r="N1466" s="117"/>
      <c r="O1466" s="117"/>
    </row>
    <row r="1467" spans="1:15" ht="15.75" customHeight="1" x14ac:dyDescent="0.3">
      <c r="A1467" s="127"/>
      <c r="B1467" s="117"/>
      <c r="C1467" s="128"/>
      <c r="D1467" s="117"/>
      <c r="E1467" s="117"/>
      <c r="F1467" s="117"/>
      <c r="G1467" s="117"/>
      <c r="H1467" s="117"/>
      <c r="I1467" s="117"/>
      <c r="J1467" s="117"/>
      <c r="K1467" s="120"/>
      <c r="L1467" s="120"/>
      <c r="M1467" s="117"/>
      <c r="N1467" s="117"/>
      <c r="O1467" s="117"/>
    </row>
    <row r="1468" spans="1:15" ht="15.75" customHeight="1" x14ac:dyDescent="0.3">
      <c r="A1468" s="127"/>
      <c r="B1468" s="117"/>
      <c r="C1468" s="128"/>
      <c r="D1468" s="117"/>
      <c r="E1468" s="117"/>
      <c r="F1468" s="117"/>
      <c r="G1468" s="117"/>
      <c r="H1468" s="117"/>
      <c r="I1468" s="117"/>
      <c r="J1468" s="117"/>
      <c r="K1468" s="120"/>
      <c r="L1468" s="120"/>
      <c r="M1468" s="117"/>
      <c r="N1468" s="117"/>
      <c r="O1468" s="117"/>
    </row>
    <row r="1469" spans="1:15" ht="15.75" customHeight="1" x14ac:dyDescent="0.3">
      <c r="A1469" s="127"/>
      <c r="B1469" s="117"/>
      <c r="C1469" s="128"/>
      <c r="D1469" s="117"/>
      <c r="E1469" s="117"/>
      <c r="F1469" s="117"/>
      <c r="G1469" s="117"/>
      <c r="H1469" s="117"/>
      <c r="I1469" s="117"/>
      <c r="J1469" s="117"/>
      <c r="K1469" s="120"/>
      <c r="L1469" s="120"/>
      <c r="M1469" s="117"/>
      <c r="N1469" s="117"/>
      <c r="O1469" s="117"/>
    </row>
    <row r="1470" spans="1:15" ht="15.75" customHeight="1" x14ac:dyDescent="0.3">
      <c r="A1470" s="127"/>
      <c r="B1470" s="117"/>
      <c r="C1470" s="128"/>
      <c r="D1470" s="117"/>
      <c r="E1470" s="117"/>
      <c r="F1470" s="117"/>
      <c r="G1470" s="117"/>
      <c r="H1470" s="117"/>
      <c r="I1470" s="117"/>
      <c r="J1470" s="117"/>
      <c r="K1470" s="120"/>
      <c r="L1470" s="120"/>
      <c r="M1470" s="117"/>
      <c r="N1470" s="117"/>
      <c r="O1470" s="117"/>
    </row>
    <row r="1471" spans="1:15" ht="15.75" customHeight="1" x14ac:dyDescent="0.3">
      <c r="A1471" s="127"/>
      <c r="B1471" s="117"/>
      <c r="C1471" s="128"/>
      <c r="D1471" s="117"/>
      <c r="E1471" s="117"/>
      <c r="F1471" s="117"/>
      <c r="G1471" s="117"/>
      <c r="H1471" s="117"/>
      <c r="I1471" s="117"/>
      <c r="J1471" s="117"/>
      <c r="K1471" s="120"/>
      <c r="L1471" s="120"/>
      <c r="M1471" s="117"/>
      <c r="N1471" s="117"/>
      <c r="O1471" s="117"/>
    </row>
    <row r="1472" spans="1:15" ht="15.75" customHeight="1" x14ac:dyDescent="0.3">
      <c r="A1472" s="127"/>
      <c r="B1472" s="117"/>
      <c r="C1472" s="128"/>
      <c r="D1472" s="117"/>
      <c r="E1472" s="117"/>
      <c r="F1472" s="117"/>
      <c r="G1472" s="117"/>
      <c r="H1472" s="117"/>
      <c r="I1472" s="117"/>
      <c r="J1472" s="117"/>
      <c r="K1472" s="120"/>
      <c r="L1472" s="120"/>
      <c r="M1472" s="117"/>
      <c r="N1472" s="117"/>
      <c r="O1472" s="117"/>
    </row>
    <row r="1473" spans="1:15" ht="15.75" customHeight="1" x14ac:dyDescent="0.3">
      <c r="A1473" s="127"/>
      <c r="B1473" s="117"/>
      <c r="C1473" s="128"/>
      <c r="D1473" s="117"/>
      <c r="E1473" s="117"/>
      <c r="F1473" s="117"/>
      <c r="G1473" s="117"/>
      <c r="H1473" s="117"/>
      <c r="I1473" s="117"/>
      <c r="J1473" s="117"/>
      <c r="K1473" s="120"/>
      <c r="L1473" s="120"/>
      <c r="M1473" s="117"/>
      <c r="N1473" s="117"/>
      <c r="O1473" s="117"/>
    </row>
    <row r="1474" spans="1:15" ht="15.75" customHeight="1" x14ac:dyDescent="0.3">
      <c r="A1474" s="127"/>
      <c r="B1474" s="117"/>
      <c r="C1474" s="128"/>
      <c r="D1474" s="117"/>
      <c r="E1474" s="117"/>
      <c r="F1474" s="117"/>
      <c r="G1474" s="117"/>
      <c r="H1474" s="117"/>
      <c r="I1474" s="117"/>
      <c r="J1474" s="117"/>
      <c r="K1474" s="120"/>
      <c r="L1474" s="120"/>
      <c r="M1474" s="117"/>
      <c r="N1474" s="117"/>
      <c r="O1474" s="117"/>
    </row>
    <row r="1475" spans="1:15" ht="15.75" customHeight="1" x14ac:dyDescent="0.3">
      <c r="A1475" s="127"/>
      <c r="B1475" s="117"/>
      <c r="C1475" s="128"/>
      <c r="D1475" s="117"/>
      <c r="E1475" s="117"/>
      <c r="F1475" s="117"/>
      <c r="G1475" s="117"/>
      <c r="H1475" s="117"/>
      <c r="I1475" s="117"/>
      <c r="J1475" s="117"/>
      <c r="K1475" s="120"/>
      <c r="L1475" s="120"/>
      <c r="M1475" s="117"/>
      <c r="N1475" s="117"/>
      <c r="O1475" s="117"/>
    </row>
    <row r="1476" spans="1:15" ht="15.75" customHeight="1" x14ac:dyDescent="0.3">
      <c r="A1476" s="127"/>
      <c r="B1476" s="117"/>
      <c r="C1476" s="128"/>
      <c r="D1476" s="117"/>
      <c r="E1476" s="117"/>
      <c r="F1476" s="117"/>
      <c r="G1476" s="117"/>
      <c r="H1476" s="117"/>
      <c r="I1476" s="117"/>
      <c r="J1476" s="117"/>
      <c r="K1476" s="120"/>
      <c r="L1476" s="120"/>
      <c r="M1476" s="117"/>
      <c r="N1476" s="117"/>
      <c r="O1476" s="117"/>
    </row>
    <row r="1477" spans="1:15" ht="15.75" customHeight="1" x14ac:dyDescent="0.3">
      <c r="A1477" s="127"/>
      <c r="B1477" s="117"/>
      <c r="C1477" s="128"/>
      <c r="D1477" s="117"/>
      <c r="E1477" s="117"/>
      <c r="F1477" s="117"/>
      <c r="G1477" s="117"/>
      <c r="H1477" s="117"/>
      <c r="I1477" s="117"/>
      <c r="J1477" s="117"/>
      <c r="K1477" s="120"/>
      <c r="L1477" s="120"/>
      <c r="M1477" s="117"/>
      <c r="N1477" s="117"/>
      <c r="O1477" s="117"/>
    </row>
    <row r="1478" spans="1:15" ht="15.75" customHeight="1" x14ac:dyDescent="0.3">
      <c r="A1478" s="127"/>
      <c r="B1478" s="117"/>
      <c r="C1478" s="128"/>
      <c r="D1478" s="117"/>
      <c r="E1478" s="117"/>
      <c r="F1478" s="117"/>
      <c r="G1478" s="117"/>
      <c r="H1478" s="117"/>
      <c r="I1478" s="117"/>
      <c r="J1478" s="117"/>
      <c r="K1478" s="120"/>
      <c r="L1478" s="120"/>
      <c r="M1478" s="117"/>
      <c r="N1478" s="117"/>
      <c r="O1478" s="117"/>
    </row>
    <row r="1479" spans="1:15" ht="15.75" customHeight="1" x14ac:dyDescent="0.3">
      <c r="A1479" s="127"/>
      <c r="B1479" s="117"/>
      <c r="C1479" s="128"/>
      <c r="D1479" s="117"/>
      <c r="E1479" s="117"/>
      <c r="F1479" s="117"/>
      <c r="G1479" s="117"/>
      <c r="H1479" s="117"/>
      <c r="I1479" s="117"/>
      <c r="J1479" s="117"/>
      <c r="K1479" s="120"/>
      <c r="L1479" s="120"/>
      <c r="M1479" s="117"/>
      <c r="N1479" s="117"/>
      <c r="O1479" s="117"/>
    </row>
    <row r="1480" spans="1:15" ht="15.75" customHeight="1" x14ac:dyDescent="0.3">
      <c r="A1480" s="127"/>
      <c r="B1480" s="117"/>
      <c r="C1480" s="128"/>
      <c r="D1480" s="117"/>
      <c r="E1480" s="117"/>
      <c r="F1480" s="117"/>
      <c r="G1480" s="117"/>
      <c r="H1480" s="117"/>
      <c r="I1480" s="117"/>
      <c r="J1480" s="117"/>
      <c r="K1480" s="120"/>
      <c r="L1480" s="120"/>
      <c r="M1480" s="117"/>
      <c r="N1480" s="117"/>
      <c r="O1480" s="117"/>
    </row>
    <row r="1481" spans="1:15" ht="15.75" customHeight="1" x14ac:dyDescent="0.3">
      <c r="A1481" s="127"/>
      <c r="B1481" s="117"/>
      <c r="C1481" s="128"/>
      <c r="D1481" s="117"/>
      <c r="E1481" s="117"/>
      <c r="F1481" s="117"/>
      <c r="G1481" s="117"/>
      <c r="H1481" s="117"/>
      <c r="I1481" s="117"/>
      <c r="J1481" s="117"/>
      <c r="K1481" s="120"/>
      <c r="L1481" s="120"/>
      <c r="M1481" s="117"/>
      <c r="N1481" s="117"/>
      <c r="O1481" s="117"/>
    </row>
    <row r="1482" spans="1:15" ht="15.75" customHeight="1" x14ac:dyDescent="0.3">
      <c r="A1482" s="127"/>
      <c r="B1482" s="117"/>
      <c r="C1482" s="128"/>
      <c r="D1482" s="117"/>
      <c r="E1482" s="117"/>
      <c r="F1482" s="117"/>
      <c r="G1482" s="117"/>
      <c r="H1482" s="117"/>
      <c r="I1482" s="117"/>
      <c r="J1482" s="117"/>
      <c r="K1482" s="120"/>
      <c r="L1482" s="120"/>
      <c r="M1482" s="117"/>
      <c r="N1482" s="117"/>
      <c r="O1482" s="117"/>
    </row>
    <row r="1483" spans="1:15" ht="15.75" customHeight="1" x14ac:dyDescent="0.3">
      <c r="A1483" s="127"/>
      <c r="B1483" s="117"/>
      <c r="C1483" s="128"/>
      <c r="D1483" s="117"/>
      <c r="E1483" s="117"/>
      <c r="F1483" s="117"/>
      <c r="G1483" s="117"/>
      <c r="H1483" s="117"/>
      <c r="I1483" s="117"/>
      <c r="J1483" s="117"/>
      <c r="K1483" s="120"/>
      <c r="L1483" s="120"/>
      <c r="M1483" s="117"/>
      <c r="N1483" s="117"/>
      <c r="O1483" s="117"/>
    </row>
    <row r="1484" spans="1:15" ht="15.75" customHeight="1" x14ac:dyDescent="0.3">
      <c r="A1484" s="127"/>
      <c r="B1484" s="117"/>
      <c r="C1484" s="128"/>
      <c r="D1484" s="117"/>
      <c r="E1484" s="117"/>
      <c r="F1484" s="117"/>
      <c r="G1484" s="117"/>
      <c r="H1484" s="117"/>
      <c r="I1484" s="117"/>
      <c r="J1484" s="117"/>
      <c r="K1484" s="120"/>
      <c r="L1484" s="120"/>
      <c r="M1484" s="117"/>
      <c r="N1484" s="117"/>
      <c r="O1484" s="117"/>
    </row>
    <row r="1485" spans="1:15" ht="15.75" customHeight="1" x14ac:dyDescent="0.3">
      <c r="A1485" s="127"/>
      <c r="B1485" s="117"/>
      <c r="C1485" s="128"/>
      <c r="D1485" s="117"/>
      <c r="E1485" s="117"/>
      <c r="F1485" s="117"/>
      <c r="G1485" s="117"/>
      <c r="H1485" s="117"/>
      <c r="I1485" s="117"/>
      <c r="J1485" s="117"/>
      <c r="K1485" s="120"/>
      <c r="L1485" s="120"/>
      <c r="M1485" s="117"/>
      <c r="N1485" s="117"/>
      <c r="O1485" s="117"/>
    </row>
    <row r="1486" spans="1:15" ht="15.75" customHeight="1" x14ac:dyDescent="0.3">
      <c r="A1486" s="127"/>
      <c r="B1486" s="117"/>
      <c r="C1486" s="128"/>
      <c r="D1486" s="117"/>
      <c r="E1486" s="117"/>
      <c r="F1486" s="117"/>
      <c r="G1486" s="117"/>
      <c r="H1486" s="117"/>
      <c r="I1486" s="117"/>
      <c r="J1486" s="117"/>
      <c r="K1486" s="120"/>
      <c r="L1486" s="120"/>
      <c r="M1486" s="117"/>
      <c r="N1486" s="117"/>
      <c r="O1486" s="117"/>
    </row>
    <row r="1487" spans="1:15" ht="15.75" customHeight="1" x14ac:dyDescent="0.3">
      <c r="A1487" s="127"/>
      <c r="B1487" s="117"/>
      <c r="C1487" s="128"/>
      <c r="D1487" s="117"/>
      <c r="E1487" s="117"/>
      <c r="F1487" s="117"/>
      <c r="G1487" s="117"/>
      <c r="H1487" s="117"/>
      <c r="I1487" s="117"/>
      <c r="J1487" s="117"/>
      <c r="K1487" s="120"/>
      <c r="L1487" s="120"/>
      <c r="M1487" s="117"/>
      <c r="N1487" s="117"/>
      <c r="O1487" s="117"/>
    </row>
    <row r="1488" spans="1:15" ht="15.75" customHeight="1" x14ac:dyDescent="0.3">
      <c r="A1488" s="127"/>
      <c r="B1488" s="117"/>
      <c r="C1488" s="128"/>
      <c r="D1488" s="117"/>
      <c r="E1488" s="117"/>
      <c r="F1488" s="117"/>
      <c r="G1488" s="117"/>
      <c r="H1488" s="117"/>
      <c r="I1488" s="117"/>
      <c r="J1488" s="117"/>
      <c r="K1488" s="120"/>
      <c r="L1488" s="120"/>
      <c r="M1488" s="117"/>
      <c r="N1488" s="117"/>
      <c r="O1488" s="117"/>
    </row>
    <row r="1489" spans="1:15" ht="15.75" customHeight="1" x14ac:dyDescent="0.3">
      <c r="A1489" s="127"/>
      <c r="B1489" s="117"/>
      <c r="C1489" s="128"/>
      <c r="D1489" s="117"/>
      <c r="E1489" s="117"/>
      <c r="F1489" s="117"/>
      <c r="G1489" s="117"/>
      <c r="H1489" s="117"/>
      <c r="I1489" s="117"/>
      <c r="J1489" s="117"/>
      <c r="K1489" s="120"/>
      <c r="L1489" s="120"/>
      <c r="M1489" s="117"/>
      <c r="N1489" s="117"/>
      <c r="O1489" s="117"/>
    </row>
    <row r="1490" spans="1:15" ht="15.75" customHeight="1" x14ac:dyDescent="0.3">
      <c r="A1490" s="127"/>
      <c r="B1490" s="117"/>
      <c r="C1490" s="128"/>
      <c r="D1490" s="117"/>
      <c r="E1490" s="117"/>
      <c r="F1490" s="117"/>
      <c r="G1490" s="117"/>
      <c r="H1490" s="117"/>
      <c r="I1490" s="117"/>
      <c r="J1490" s="117"/>
      <c r="K1490" s="120"/>
      <c r="L1490" s="120"/>
      <c r="M1490" s="117"/>
      <c r="N1490" s="117"/>
      <c r="O1490" s="117"/>
    </row>
    <row r="1491" spans="1:15" ht="15.75" customHeight="1" x14ac:dyDescent="0.3">
      <c r="A1491" s="127"/>
      <c r="B1491" s="117"/>
      <c r="C1491" s="128"/>
      <c r="D1491" s="117"/>
      <c r="E1491" s="117"/>
      <c r="F1491" s="117"/>
      <c r="G1491" s="117"/>
      <c r="H1491" s="117"/>
      <c r="I1491" s="117"/>
      <c r="J1491" s="117"/>
      <c r="K1491" s="120"/>
      <c r="L1491" s="120"/>
      <c r="M1491" s="117"/>
      <c r="N1491" s="117"/>
      <c r="O1491" s="117"/>
    </row>
    <row r="1492" spans="1:15" ht="15.75" customHeight="1" x14ac:dyDescent="0.3">
      <c r="A1492" s="127"/>
      <c r="B1492" s="117"/>
      <c r="C1492" s="128"/>
      <c r="D1492" s="117"/>
      <c r="E1492" s="117"/>
      <c r="F1492" s="117"/>
      <c r="G1492" s="117"/>
      <c r="H1492" s="117"/>
      <c r="I1492" s="117"/>
      <c r="J1492" s="117"/>
      <c r="K1492" s="120"/>
      <c r="L1492" s="120"/>
      <c r="M1492" s="117"/>
      <c r="N1492" s="117"/>
      <c r="O1492" s="117"/>
    </row>
    <row r="1493" spans="1:15" ht="15.75" customHeight="1" x14ac:dyDescent="0.3">
      <c r="A1493" s="127"/>
      <c r="B1493" s="117"/>
      <c r="C1493" s="128"/>
      <c r="D1493" s="117"/>
      <c r="E1493" s="117"/>
      <c r="F1493" s="117"/>
      <c r="G1493" s="117"/>
      <c r="H1493" s="117"/>
      <c r="I1493" s="117"/>
      <c r="J1493" s="117"/>
      <c r="K1493" s="120"/>
      <c r="L1493" s="120"/>
      <c r="M1493" s="117"/>
      <c r="N1493" s="117"/>
      <c r="O1493" s="117"/>
    </row>
    <row r="1494" spans="1:15" ht="15.75" customHeight="1" x14ac:dyDescent="0.3">
      <c r="A1494" s="127"/>
      <c r="B1494" s="117"/>
      <c r="C1494" s="128"/>
      <c r="D1494" s="117"/>
      <c r="E1494" s="117"/>
      <c r="F1494" s="117"/>
      <c r="G1494" s="117"/>
      <c r="H1494" s="117"/>
      <c r="I1494" s="117"/>
      <c r="J1494" s="117"/>
      <c r="K1494" s="120"/>
      <c r="L1494" s="120"/>
      <c r="M1494" s="117"/>
      <c r="N1494" s="117"/>
      <c r="O1494" s="117"/>
    </row>
    <row r="1495" spans="1:15" ht="15.75" customHeight="1" x14ac:dyDescent="0.3">
      <c r="A1495" s="127"/>
      <c r="B1495" s="117"/>
      <c r="C1495" s="128"/>
      <c r="D1495" s="117"/>
      <c r="E1495" s="117"/>
      <c r="F1495" s="117"/>
      <c r="G1495" s="117"/>
      <c r="H1495" s="117"/>
      <c r="I1495" s="117"/>
      <c r="J1495" s="117"/>
      <c r="K1495" s="120"/>
      <c r="L1495" s="120"/>
      <c r="M1495" s="117"/>
      <c r="N1495" s="117"/>
      <c r="O1495" s="117"/>
    </row>
    <row r="1496" spans="1:15" ht="15.75" customHeight="1" x14ac:dyDescent="0.3">
      <c r="A1496" s="127"/>
      <c r="B1496" s="117"/>
      <c r="C1496" s="128"/>
      <c r="D1496" s="117"/>
      <c r="E1496" s="117"/>
      <c r="F1496" s="117"/>
      <c r="G1496" s="117"/>
      <c r="H1496" s="117"/>
      <c r="I1496" s="117"/>
      <c r="J1496" s="117"/>
      <c r="K1496" s="120"/>
      <c r="L1496" s="120"/>
      <c r="M1496" s="117"/>
      <c r="N1496" s="117"/>
      <c r="O1496" s="117"/>
    </row>
    <row r="1497" spans="1:15" ht="15.75" customHeight="1" x14ac:dyDescent="0.3">
      <c r="A1497" s="127"/>
      <c r="B1497" s="117"/>
      <c r="C1497" s="128"/>
      <c r="D1497" s="117"/>
      <c r="E1497" s="117"/>
      <c r="F1497" s="117"/>
      <c r="G1497" s="117"/>
      <c r="H1497" s="117"/>
      <c r="I1497" s="117"/>
      <c r="J1497" s="117"/>
      <c r="K1497" s="120"/>
      <c r="L1497" s="120"/>
      <c r="M1497" s="117"/>
      <c r="N1497" s="117"/>
      <c r="O1497" s="117"/>
    </row>
    <row r="1498" spans="1:15" ht="15.75" customHeight="1" x14ac:dyDescent="0.3">
      <c r="A1498" s="127"/>
      <c r="B1498" s="117"/>
      <c r="C1498" s="128"/>
      <c r="D1498" s="117"/>
      <c r="E1498" s="117"/>
      <c r="F1498" s="117"/>
      <c r="G1498" s="117"/>
      <c r="H1498" s="117"/>
      <c r="I1498" s="117"/>
      <c r="J1498" s="117"/>
      <c r="K1498" s="120"/>
      <c r="L1498" s="120"/>
      <c r="M1498" s="117"/>
      <c r="N1498" s="117"/>
      <c r="O1498" s="117"/>
    </row>
    <row r="1499" spans="1:15" ht="15.75" customHeight="1" x14ac:dyDescent="0.3">
      <c r="A1499" s="127"/>
      <c r="B1499" s="117"/>
      <c r="C1499" s="128"/>
      <c r="D1499" s="117"/>
      <c r="E1499" s="117"/>
      <c r="F1499" s="117"/>
      <c r="G1499" s="117"/>
      <c r="H1499" s="117"/>
      <c r="I1499" s="117"/>
      <c r="J1499" s="117"/>
      <c r="K1499" s="120"/>
      <c r="L1499" s="120"/>
      <c r="M1499" s="117"/>
      <c r="N1499" s="117"/>
      <c r="O1499" s="117"/>
    </row>
    <row r="1500" spans="1:15" ht="15.75" customHeight="1" x14ac:dyDescent="0.3">
      <c r="A1500" s="127"/>
      <c r="B1500" s="117"/>
      <c r="C1500" s="128"/>
      <c r="D1500" s="117"/>
      <c r="E1500" s="117"/>
      <c r="F1500" s="117"/>
      <c r="G1500" s="117"/>
      <c r="H1500" s="117"/>
      <c r="I1500" s="117"/>
      <c r="J1500" s="117"/>
      <c r="K1500" s="120"/>
      <c r="L1500" s="120"/>
      <c r="M1500" s="117"/>
      <c r="N1500" s="117"/>
      <c r="O1500" s="117"/>
    </row>
    <row r="1501" spans="1:15" ht="15.75" customHeight="1" x14ac:dyDescent="0.3">
      <c r="A1501" s="127"/>
      <c r="B1501" s="117"/>
      <c r="C1501" s="128"/>
      <c r="D1501" s="117"/>
      <c r="E1501" s="117"/>
      <c r="F1501" s="117"/>
      <c r="G1501" s="117"/>
      <c r="H1501" s="117"/>
      <c r="I1501" s="117"/>
      <c r="J1501" s="117"/>
      <c r="K1501" s="120"/>
      <c r="L1501" s="120"/>
      <c r="M1501" s="117"/>
      <c r="N1501" s="117"/>
      <c r="O1501" s="117"/>
    </row>
    <row r="1502" spans="1:15" ht="15.75" customHeight="1" x14ac:dyDescent="0.3">
      <c r="A1502" s="127"/>
      <c r="B1502" s="117"/>
      <c r="C1502" s="128"/>
      <c r="D1502" s="117"/>
      <c r="E1502" s="117"/>
      <c r="F1502" s="117"/>
      <c r="G1502" s="117"/>
      <c r="H1502" s="117"/>
      <c r="I1502" s="117"/>
      <c r="J1502" s="117"/>
      <c r="K1502" s="120"/>
      <c r="L1502" s="120"/>
      <c r="M1502" s="117"/>
      <c r="N1502" s="117"/>
      <c r="O1502" s="117"/>
    </row>
    <row r="1503" spans="1:15" ht="15.75" customHeight="1" x14ac:dyDescent="0.3">
      <c r="A1503" s="127"/>
      <c r="B1503" s="117"/>
      <c r="C1503" s="128"/>
      <c r="D1503" s="117"/>
      <c r="E1503" s="117"/>
      <c r="F1503" s="117"/>
      <c r="G1503" s="117"/>
      <c r="H1503" s="117"/>
      <c r="I1503" s="117"/>
      <c r="J1503" s="117"/>
      <c r="K1503" s="120"/>
      <c r="L1503" s="120"/>
      <c r="M1503" s="117"/>
      <c r="N1503" s="117"/>
      <c r="O1503" s="117"/>
    </row>
    <row r="1504" spans="1:15" ht="15.75" customHeight="1" x14ac:dyDescent="0.3">
      <c r="A1504" s="127"/>
      <c r="B1504" s="117"/>
      <c r="C1504" s="128"/>
      <c r="D1504" s="117"/>
      <c r="E1504" s="117"/>
      <c r="F1504" s="117"/>
      <c r="G1504" s="117"/>
      <c r="H1504" s="117"/>
      <c r="I1504" s="117"/>
      <c r="J1504" s="117"/>
      <c r="K1504" s="120"/>
      <c r="L1504" s="120"/>
      <c r="M1504" s="117"/>
      <c r="N1504" s="117"/>
      <c r="O1504" s="117"/>
    </row>
    <row r="1505" spans="1:15" ht="15.75" customHeight="1" x14ac:dyDescent="0.3">
      <c r="A1505" s="127"/>
      <c r="B1505" s="117"/>
      <c r="C1505" s="128"/>
      <c r="D1505" s="117"/>
      <c r="E1505" s="117"/>
      <c r="F1505" s="117"/>
      <c r="G1505" s="117"/>
      <c r="H1505" s="117"/>
      <c r="I1505" s="117"/>
      <c r="J1505" s="117"/>
      <c r="K1505" s="120"/>
      <c r="L1505" s="120"/>
      <c r="M1505" s="117"/>
      <c r="N1505" s="117"/>
      <c r="O1505" s="117"/>
    </row>
    <row r="1506" spans="1:15" ht="15.75" customHeight="1" x14ac:dyDescent="0.3">
      <c r="A1506" s="127"/>
      <c r="B1506" s="117"/>
      <c r="C1506" s="128"/>
      <c r="D1506" s="117"/>
      <c r="E1506" s="117"/>
      <c r="F1506" s="117"/>
      <c r="G1506" s="117"/>
      <c r="H1506" s="117"/>
      <c r="I1506" s="117"/>
      <c r="J1506" s="117"/>
      <c r="K1506" s="120"/>
      <c r="L1506" s="120"/>
      <c r="M1506" s="117"/>
      <c r="N1506" s="117"/>
      <c r="O1506" s="117"/>
    </row>
    <row r="1507" spans="1:15" ht="15.75" customHeight="1" x14ac:dyDescent="0.3">
      <c r="A1507" s="127"/>
      <c r="B1507" s="117"/>
      <c r="C1507" s="128"/>
      <c r="D1507" s="117"/>
      <c r="E1507" s="117"/>
      <c r="F1507" s="117"/>
      <c r="G1507" s="117"/>
      <c r="H1507" s="117"/>
      <c r="I1507" s="117"/>
      <c r="J1507" s="117"/>
      <c r="K1507" s="120"/>
      <c r="L1507" s="120"/>
      <c r="M1507" s="117"/>
      <c r="N1507" s="117"/>
      <c r="O1507" s="117"/>
    </row>
    <row r="1508" spans="1:15" ht="15.75" customHeight="1" x14ac:dyDescent="0.3">
      <c r="A1508" s="127"/>
      <c r="B1508" s="117"/>
      <c r="C1508" s="128"/>
      <c r="D1508" s="117"/>
      <c r="E1508" s="117"/>
      <c r="F1508" s="117"/>
      <c r="G1508" s="117"/>
      <c r="H1508" s="117"/>
      <c r="I1508" s="117"/>
      <c r="J1508" s="117"/>
      <c r="K1508" s="120"/>
      <c r="L1508" s="120"/>
      <c r="M1508" s="117"/>
      <c r="N1508" s="117"/>
      <c r="O1508" s="117"/>
    </row>
    <row r="1509" spans="1:15" ht="15.75" customHeight="1" x14ac:dyDescent="0.3">
      <c r="A1509" s="127"/>
      <c r="B1509" s="117"/>
      <c r="C1509" s="128"/>
      <c r="D1509" s="117"/>
      <c r="E1509" s="117"/>
      <c r="F1509" s="117"/>
      <c r="G1509" s="117"/>
      <c r="H1509" s="117"/>
      <c r="I1509" s="117"/>
      <c r="J1509" s="117"/>
      <c r="K1509" s="120"/>
      <c r="L1509" s="120"/>
      <c r="M1509" s="117"/>
      <c r="N1509" s="117"/>
      <c r="O1509" s="117"/>
    </row>
    <row r="1510" spans="1:15" ht="15.75" customHeight="1" x14ac:dyDescent="0.3">
      <c r="A1510" s="127"/>
      <c r="B1510" s="117"/>
      <c r="C1510" s="128"/>
      <c r="D1510" s="117"/>
      <c r="E1510" s="117"/>
      <c r="F1510" s="117"/>
      <c r="G1510" s="117"/>
      <c r="H1510" s="117"/>
      <c r="I1510" s="117"/>
      <c r="J1510" s="117"/>
      <c r="K1510" s="120"/>
      <c r="L1510" s="120"/>
      <c r="M1510" s="117"/>
      <c r="N1510" s="117"/>
      <c r="O1510" s="117"/>
    </row>
    <row r="1511" spans="1:15" ht="15.75" customHeight="1" x14ac:dyDescent="0.3">
      <c r="A1511" s="127"/>
      <c r="B1511" s="117"/>
      <c r="C1511" s="128"/>
      <c r="D1511" s="117"/>
      <c r="E1511" s="117"/>
      <c r="F1511" s="117"/>
      <c r="G1511" s="117"/>
      <c r="H1511" s="117"/>
      <c r="I1511" s="117"/>
      <c r="J1511" s="117"/>
      <c r="K1511" s="120"/>
      <c r="L1511" s="120"/>
      <c r="M1511" s="117"/>
      <c r="N1511" s="117"/>
      <c r="O1511" s="117"/>
    </row>
    <row r="1512" spans="1:15" ht="15.75" customHeight="1" x14ac:dyDescent="0.3">
      <c r="A1512" s="127"/>
      <c r="B1512" s="117"/>
      <c r="C1512" s="128"/>
      <c r="D1512" s="117"/>
      <c r="E1512" s="117"/>
      <c r="F1512" s="117"/>
      <c r="G1512" s="117"/>
      <c r="H1512" s="117"/>
      <c r="I1512" s="117"/>
      <c r="J1512" s="117"/>
      <c r="K1512" s="120"/>
      <c r="L1512" s="120"/>
      <c r="M1512" s="117"/>
      <c r="N1512" s="117"/>
      <c r="O1512" s="117"/>
    </row>
    <row r="1513" spans="1:15" ht="15.75" customHeight="1" x14ac:dyDescent="0.3">
      <c r="A1513" s="127"/>
      <c r="B1513" s="117"/>
      <c r="C1513" s="128"/>
      <c r="D1513" s="117"/>
      <c r="E1513" s="117"/>
      <c r="F1513" s="117"/>
      <c r="G1513" s="117"/>
      <c r="H1513" s="117"/>
      <c r="I1513" s="117"/>
      <c r="J1513" s="117"/>
      <c r="K1513" s="120"/>
      <c r="L1513" s="120"/>
      <c r="M1513" s="117"/>
      <c r="N1513" s="117"/>
      <c r="O1513" s="117"/>
    </row>
    <row r="1514" spans="1:15" ht="15.75" customHeight="1" x14ac:dyDescent="0.3">
      <c r="A1514" s="127"/>
      <c r="B1514" s="117"/>
      <c r="C1514" s="128"/>
      <c r="D1514" s="117"/>
      <c r="E1514" s="117"/>
      <c r="F1514" s="117"/>
      <c r="G1514" s="117"/>
      <c r="H1514" s="117"/>
      <c r="I1514" s="117"/>
      <c r="J1514" s="117"/>
      <c r="K1514" s="120"/>
      <c r="L1514" s="120"/>
      <c r="M1514" s="117"/>
      <c r="N1514" s="117"/>
      <c r="O1514" s="117"/>
    </row>
    <row r="1515" spans="1:15" ht="15.75" customHeight="1" x14ac:dyDescent="0.3">
      <c r="A1515" s="127"/>
      <c r="B1515" s="117"/>
      <c r="C1515" s="128"/>
      <c r="D1515" s="117"/>
      <c r="E1515" s="117"/>
      <c r="F1515" s="117"/>
      <c r="G1515" s="117"/>
      <c r="H1515" s="117"/>
      <c r="I1515" s="117"/>
      <c r="J1515" s="117"/>
      <c r="K1515" s="120"/>
      <c r="L1515" s="120"/>
      <c r="M1515" s="117"/>
      <c r="N1515" s="117"/>
      <c r="O1515" s="117"/>
    </row>
    <row r="1516" spans="1:15" ht="15.75" customHeight="1" x14ac:dyDescent="0.3">
      <c r="A1516" s="127"/>
      <c r="B1516" s="117"/>
      <c r="C1516" s="128"/>
      <c r="D1516" s="117"/>
      <c r="E1516" s="117"/>
      <c r="F1516" s="117"/>
      <c r="G1516" s="117"/>
      <c r="H1516" s="117"/>
      <c r="I1516" s="117"/>
      <c r="J1516" s="117"/>
      <c r="K1516" s="120"/>
      <c r="L1516" s="120"/>
      <c r="M1516" s="117"/>
      <c r="N1516" s="117"/>
      <c r="O1516" s="117"/>
    </row>
    <row r="1517" spans="1:15" ht="15.75" customHeight="1" x14ac:dyDescent="0.3">
      <c r="A1517" s="127"/>
      <c r="B1517" s="117"/>
      <c r="C1517" s="128"/>
      <c r="D1517" s="117"/>
      <c r="E1517" s="117"/>
      <c r="F1517" s="117"/>
      <c r="G1517" s="117"/>
      <c r="H1517" s="117"/>
      <c r="I1517" s="117"/>
      <c r="J1517" s="117"/>
      <c r="K1517" s="120"/>
      <c r="L1517" s="120"/>
      <c r="M1517" s="117"/>
      <c r="N1517" s="117"/>
      <c r="O1517" s="117"/>
    </row>
    <row r="1518" spans="1:15" ht="15.75" customHeight="1" x14ac:dyDescent="0.3">
      <c r="A1518" s="127"/>
      <c r="B1518" s="117"/>
      <c r="C1518" s="128"/>
      <c r="D1518" s="117"/>
      <c r="E1518" s="117"/>
      <c r="F1518" s="117"/>
      <c r="G1518" s="117"/>
      <c r="H1518" s="117"/>
      <c r="I1518" s="117"/>
      <c r="J1518" s="117"/>
      <c r="K1518" s="120"/>
      <c r="L1518" s="120"/>
      <c r="M1518" s="117"/>
      <c r="N1518" s="117"/>
      <c r="O1518" s="117"/>
    </row>
    <row r="1519" spans="1:15" ht="15.75" customHeight="1" x14ac:dyDescent="0.3">
      <c r="A1519" s="127"/>
      <c r="B1519" s="117"/>
      <c r="C1519" s="128"/>
      <c r="D1519" s="117"/>
      <c r="E1519" s="117"/>
      <c r="F1519" s="117"/>
      <c r="G1519" s="117"/>
      <c r="H1519" s="117"/>
      <c r="I1519" s="117"/>
      <c r="J1519" s="117"/>
      <c r="K1519" s="120"/>
      <c r="L1519" s="120"/>
      <c r="M1519" s="117"/>
      <c r="N1519" s="117"/>
      <c r="O1519" s="117"/>
    </row>
    <row r="1520" spans="1:15" ht="15.75" customHeight="1" x14ac:dyDescent="0.3">
      <c r="A1520" s="127"/>
      <c r="B1520" s="117"/>
      <c r="C1520" s="128"/>
      <c r="D1520" s="117"/>
      <c r="E1520" s="117"/>
      <c r="F1520" s="117"/>
      <c r="G1520" s="117"/>
      <c r="H1520" s="117"/>
      <c r="I1520" s="117"/>
      <c r="J1520" s="117"/>
      <c r="K1520" s="120"/>
      <c r="L1520" s="120"/>
      <c r="M1520" s="117"/>
      <c r="N1520" s="117"/>
      <c r="O1520" s="117"/>
    </row>
    <row r="1521" spans="1:15" ht="15.75" customHeight="1" x14ac:dyDescent="0.3">
      <c r="A1521" s="127"/>
      <c r="B1521" s="117"/>
      <c r="C1521" s="128"/>
      <c r="D1521" s="117"/>
      <c r="E1521" s="117"/>
      <c r="F1521" s="117"/>
      <c r="G1521" s="117"/>
      <c r="H1521" s="117"/>
      <c r="I1521" s="117"/>
      <c r="J1521" s="117"/>
      <c r="K1521" s="120"/>
      <c r="L1521" s="120"/>
      <c r="M1521" s="117"/>
      <c r="N1521" s="117"/>
      <c r="O1521" s="117"/>
    </row>
    <row r="1522" spans="1:15" ht="15.75" customHeight="1" x14ac:dyDescent="0.3">
      <c r="A1522" s="127"/>
      <c r="B1522" s="117"/>
      <c r="C1522" s="128"/>
      <c r="D1522" s="117"/>
      <c r="E1522" s="117"/>
      <c r="F1522" s="117"/>
      <c r="G1522" s="117"/>
      <c r="H1522" s="117"/>
      <c r="I1522" s="117"/>
      <c r="J1522" s="117"/>
      <c r="K1522" s="120"/>
      <c r="L1522" s="120"/>
      <c r="M1522" s="117"/>
      <c r="N1522" s="117"/>
      <c r="O1522" s="117"/>
    </row>
  </sheetData>
  <autoFilter ref="A1:O964" xr:uid="{00000000-0009-0000-0000-00000D000000}">
    <filterColumn colId="0">
      <filters>
        <filter val="Rua Amancio Amaral, 1181"/>
      </filters>
    </filterColumn>
  </autoFilter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521"/>
  <sheetViews>
    <sheetView topLeftCell="A3" workbookViewId="0">
      <selection activeCell="A395" sqref="A4:H395"/>
    </sheetView>
  </sheetViews>
  <sheetFormatPr defaultColWidth="14.44140625" defaultRowHeight="15" customHeight="1" x14ac:dyDescent="0.3"/>
  <cols>
    <col min="1" max="1" width="10.6640625" bestFit="1" customWidth="1"/>
    <col min="2" max="2" width="12.6640625" bestFit="1" customWidth="1"/>
    <col min="3" max="3" width="13.44140625" customWidth="1"/>
    <col min="4" max="4" width="38.21875" customWidth="1"/>
    <col min="5" max="5" width="11.109375" customWidth="1"/>
    <col min="6" max="6" width="8.6640625" customWidth="1"/>
    <col min="7" max="7" width="13.33203125" customWidth="1"/>
    <col min="8" max="8" width="13.5546875" customWidth="1"/>
    <col min="9" max="10" width="23.33203125" customWidth="1"/>
    <col min="11" max="11" width="26.5546875" customWidth="1"/>
    <col min="12" max="12" width="24.6640625" bestFit="1" customWidth="1"/>
    <col min="13" max="13" width="11.109375" bestFit="1" customWidth="1"/>
    <col min="14" max="24" width="8.6640625" customWidth="1"/>
  </cols>
  <sheetData>
    <row r="1" spans="1:24" ht="14.4" x14ac:dyDescent="0.3">
      <c r="A1" s="143" t="s">
        <v>983</v>
      </c>
      <c r="B1" t="s">
        <v>141</v>
      </c>
      <c r="D1" s="141"/>
    </row>
    <row r="2" spans="1:24" ht="14.4" x14ac:dyDescent="0.3">
      <c r="D2" s="141"/>
    </row>
    <row r="3" spans="1:24" ht="43.2" x14ac:dyDescent="0.3">
      <c r="A3" s="144" t="s">
        <v>984</v>
      </c>
      <c r="B3" s="144" t="s">
        <v>959</v>
      </c>
      <c r="C3" s="144" t="s">
        <v>100</v>
      </c>
      <c r="D3" s="144" t="s">
        <v>985</v>
      </c>
      <c r="E3" s="144" t="s">
        <v>986</v>
      </c>
      <c r="F3" s="144" t="s">
        <v>112</v>
      </c>
      <c r="G3" s="144" t="s">
        <v>113</v>
      </c>
      <c r="H3" s="144" t="s">
        <v>987</v>
      </c>
      <c r="I3" s="144" t="s">
        <v>61</v>
      </c>
      <c r="J3" s="144" t="s">
        <v>68</v>
      </c>
      <c r="K3" s="144" t="s">
        <v>988</v>
      </c>
      <c r="L3" s="144" t="s">
        <v>989</v>
      </c>
      <c r="M3" s="142" t="s">
        <v>1007</v>
      </c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</row>
    <row r="4" spans="1:24" ht="14.4" x14ac:dyDescent="0.3">
      <c r="A4">
        <v>70</v>
      </c>
      <c r="B4" t="s">
        <v>134</v>
      </c>
      <c r="C4" t="s">
        <v>822</v>
      </c>
      <c r="D4" t="s">
        <v>824</v>
      </c>
      <c r="E4">
        <v>30</v>
      </c>
      <c r="F4" t="s">
        <v>352</v>
      </c>
      <c r="G4" t="s">
        <v>1008</v>
      </c>
      <c r="H4" t="s">
        <v>1008</v>
      </c>
      <c r="I4">
        <v>2</v>
      </c>
      <c r="J4">
        <v>0</v>
      </c>
      <c r="K4" t="s">
        <v>1008</v>
      </c>
      <c r="M4">
        <v>1</v>
      </c>
    </row>
    <row r="5" spans="1:24" ht="14.4" x14ac:dyDescent="0.3">
      <c r="A5">
        <v>70</v>
      </c>
      <c r="B5" t="s">
        <v>134</v>
      </c>
      <c r="C5" t="s">
        <v>822</v>
      </c>
      <c r="D5" t="s">
        <v>824</v>
      </c>
      <c r="E5">
        <v>30</v>
      </c>
      <c r="F5" t="s">
        <v>352</v>
      </c>
      <c r="G5" t="s">
        <v>180</v>
      </c>
      <c r="H5" t="s">
        <v>1008</v>
      </c>
      <c r="I5">
        <v>2</v>
      </c>
      <c r="J5">
        <v>0</v>
      </c>
      <c r="K5" t="s">
        <v>1008</v>
      </c>
      <c r="M5">
        <v>1</v>
      </c>
    </row>
    <row r="6" spans="1:24" ht="14.4" x14ac:dyDescent="0.3">
      <c r="A6">
        <v>70</v>
      </c>
      <c r="B6" t="s">
        <v>134</v>
      </c>
      <c r="C6" t="s">
        <v>822</v>
      </c>
      <c r="D6" t="s">
        <v>824</v>
      </c>
      <c r="E6">
        <v>30</v>
      </c>
      <c r="F6" t="s">
        <v>180</v>
      </c>
      <c r="G6" t="s">
        <v>1008</v>
      </c>
      <c r="H6" t="s">
        <v>1008</v>
      </c>
      <c r="I6">
        <v>2</v>
      </c>
      <c r="J6">
        <v>0</v>
      </c>
      <c r="K6" t="s">
        <v>1008</v>
      </c>
      <c r="M6">
        <v>1</v>
      </c>
    </row>
    <row r="7" spans="1:24" ht="14.4" x14ac:dyDescent="0.3">
      <c r="A7">
        <v>70</v>
      </c>
      <c r="B7" t="s">
        <v>134</v>
      </c>
      <c r="C7" t="s">
        <v>822</v>
      </c>
      <c r="D7" t="s">
        <v>824</v>
      </c>
      <c r="E7">
        <v>30</v>
      </c>
      <c r="F7" t="s">
        <v>157</v>
      </c>
      <c r="G7" t="s">
        <v>1008</v>
      </c>
      <c r="H7" t="s">
        <v>1008</v>
      </c>
      <c r="I7">
        <v>2</v>
      </c>
      <c r="J7">
        <v>0</v>
      </c>
      <c r="K7" t="s">
        <v>1008</v>
      </c>
      <c r="M7">
        <v>1</v>
      </c>
    </row>
    <row r="8" spans="1:24" ht="14.4" x14ac:dyDescent="0.3">
      <c r="A8">
        <v>70</v>
      </c>
      <c r="B8" t="s">
        <v>134</v>
      </c>
      <c r="C8" t="s">
        <v>703</v>
      </c>
      <c r="D8" t="s">
        <v>709</v>
      </c>
      <c r="E8">
        <v>35</v>
      </c>
      <c r="F8" t="s">
        <v>352</v>
      </c>
      <c r="G8" t="s">
        <v>1008</v>
      </c>
      <c r="H8" t="s">
        <v>1008</v>
      </c>
      <c r="I8">
        <v>2</v>
      </c>
      <c r="J8">
        <v>0</v>
      </c>
      <c r="K8" t="s">
        <v>1008</v>
      </c>
      <c r="M8">
        <v>1</v>
      </c>
    </row>
    <row r="9" spans="1:24" ht="14.4" x14ac:dyDescent="0.3">
      <c r="A9">
        <v>70</v>
      </c>
      <c r="B9" t="s">
        <v>134</v>
      </c>
      <c r="C9" t="s">
        <v>703</v>
      </c>
      <c r="D9" t="s">
        <v>709</v>
      </c>
      <c r="E9">
        <v>35</v>
      </c>
      <c r="F9" t="s">
        <v>352</v>
      </c>
      <c r="G9" t="s">
        <v>180</v>
      </c>
      <c r="H9" t="s">
        <v>1008</v>
      </c>
      <c r="I9">
        <v>2</v>
      </c>
      <c r="J9">
        <v>0</v>
      </c>
      <c r="K9" t="s">
        <v>1008</v>
      </c>
      <c r="M9">
        <v>1</v>
      </c>
    </row>
    <row r="10" spans="1:24" ht="14.4" x14ac:dyDescent="0.3">
      <c r="A10">
        <v>70</v>
      </c>
      <c r="B10" t="s">
        <v>134</v>
      </c>
      <c r="C10" t="s">
        <v>703</v>
      </c>
      <c r="D10" t="s">
        <v>709</v>
      </c>
      <c r="E10">
        <v>35</v>
      </c>
      <c r="F10" t="s">
        <v>180</v>
      </c>
      <c r="G10" t="s">
        <v>1008</v>
      </c>
      <c r="H10" t="s">
        <v>1008</v>
      </c>
      <c r="I10">
        <v>2</v>
      </c>
      <c r="J10">
        <v>0</v>
      </c>
      <c r="K10" t="s">
        <v>1008</v>
      </c>
      <c r="M10">
        <v>1</v>
      </c>
    </row>
    <row r="11" spans="1:24" ht="14.4" x14ac:dyDescent="0.3">
      <c r="A11">
        <v>70</v>
      </c>
      <c r="B11" t="s">
        <v>134</v>
      </c>
      <c r="C11" t="s">
        <v>703</v>
      </c>
      <c r="D11" t="s">
        <v>709</v>
      </c>
      <c r="E11">
        <v>35</v>
      </c>
      <c r="F11" t="s">
        <v>157</v>
      </c>
      <c r="G11" t="s">
        <v>1008</v>
      </c>
      <c r="H11" t="s">
        <v>1008</v>
      </c>
      <c r="I11">
        <v>2</v>
      </c>
      <c r="J11">
        <v>0</v>
      </c>
      <c r="K11" t="s">
        <v>1008</v>
      </c>
      <c r="M11">
        <v>1</v>
      </c>
    </row>
    <row r="12" spans="1:24" ht="14.4" x14ac:dyDescent="0.3">
      <c r="A12">
        <v>70</v>
      </c>
      <c r="B12" t="s">
        <v>134</v>
      </c>
      <c r="C12" t="s">
        <v>799</v>
      </c>
      <c r="D12" t="s">
        <v>801</v>
      </c>
      <c r="E12">
        <v>31</v>
      </c>
      <c r="F12" t="s">
        <v>352</v>
      </c>
      <c r="G12" t="s">
        <v>1008</v>
      </c>
      <c r="H12" t="s">
        <v>1008</v>
      </c>
      <c r="I12">
        <v>2</v>
      </c>
      <c r="J12">
        <v>0</v>
      </c>
      <c r="K12" t="s">
        <v>1008</v>
      </c>
      <c r="M12">
        <v>1</v>
      </c>
    </row>
    <row r="13" spans="1:24" ht="14.4" x14ac:dyDescent="0.3">
      <c r="A13">
        <v>70</v>
      </c>
      <c r="B13" t="s">
        <v>134</v>
      </c>
      <c r="C13" t="s">
        <v>799</v>
      </c>
      <c r="D13" t="s">
        <v>801</v>
      </c>
      <c r="E13">
        <v>31</v>
      </c>
      <c r="F13" t="s">
        <v>352</v>
      </c>
      <c r="G13" t="s">
        <v>157</v>
      </c>
      <c r="H13" t="s">
        <v>1008</v>
      </c>
      <c r="I13">
        <v>2</v>
      </c>
      <c r="J13">
        <v>0</v>
      </c>
      <c r="K13" t="s">
        <v>1008</v>
      </c>
      <c r="M13">
        <v>1</v>
      </c>
    </row>
    <row r="14" spans="1:24" ht="14.4" x14ac:dyDescent="0.3">
      <c r="A14">
        <v>70</v>
      </c>
      <c r="B14" t="s">
        <v>134</v>
      </c>
      <c r="C14" t="s">
        <v>799</v>
      </c>
      <c r="D14" t="s">
        <v>801</v>
      </c>
      <c r="E14">
        <v>31</v>
      </c>
      <c r="F14" t="s">
        <v>157</v>
      </c>
      <c r="G14" t="s">
        <v>1008</v>
      </c>
      <c r="H14" t="s">
        <v>1008</v>
      </c>
      <c r="I14">
        <v>2</v>
      </c>
      <c r="J14">
        <v>0</v>
      </c>
      <c r="K14" t="s">
        <v>1008</v>
      </c>
      <c r="M14">
        <v>1</v>
      </c>
    </row>
    <row r="15" spans="1:24" ht="14.4" x14ac:dyDescent="0.3">
      <c r="A15">
        <v>70</v>
      </c>
      <c r="B15" t="s">
        <v>134</v>
      </c>
      <c r="C15" t="s">
        <v>799</v>
      </c>
      <c r="D15" t="s">
        <v>803</v>
      </c>
      <c r="E15">
        <v>39</v>
      </c>
      <c r="F15" t="s">
        <v>180</v>
      </c>
      <c r="G15" t="s">
        <v>1008</v>
      </c>
      <c r="H15" t="s">
        <v>1008</v>
      </c>
      <c r="I15">
        <v>2</v>
      </c>
      <c r="J15">
        <v>0</v>
      </c>
      <c r="K15" t="s">
        <v>1008</v>
      </c>
      <c r="M15">
        <v>1</v>
      </c>
    </row>
    <row r="16" spans="1:24" ht="14.4" x14ac:dyDescent="0.3">
      <c r="A16">
        <v>70</v>
      </c>
      <c r="B16" t="s">
        <v>154</v>
      </c>
      <c r="C16" t="s">
        <v>822</v>
      </c>
      <c r="D16" t="s">
        <v>824</v>
      </c>
      <c r="E16">
        <v>30</v>
      </c>
      <c r="F16" t="s">
        <v>352</v>
      </c>
      <c r="G16" t="s">
        <v>1008</v>
      </c>
      <c r="H16" t="s">
        <v>1008</v>
      </c>
      <c r="I16">
        <v>2</v>
      </c>
      <c r="J16">
        <v>0</v>
      </c>
      <c r="K16" t="s">
        <v>1008</v>
      </c>
      <c r="M16">
        <v>2</v>
      </c>
    </row>
    <row r="17" spans="1:13" ht="14.4" x14ac:dyDescent="0.3">
      <c r="A17">
        <v>70</v>
      </c>
      <c r="B17" t="s">
        <v>154</v>
      </c>
      <c r="C17" t="s">
        <v>822</v>
      </c>
      <c r="D17" t="s">
        <v>826</v>
      </c>
      <c r="E17">
        <v>40</v>
      </c>
      <c r="F17" t="s">
        <v>180</v>
      </c>
      <c r="G17" t="s">
        <v>1008</v>
      </c>
      <c r="H17" t="s">
        <v>1008</v>
      </c>
      <c r="I17">
        <v>2</v>
      </c>
      <c r="J17">
        <v>0</v>
      </c>
      <c r="K17" t="s">
        <v>1008</v>
      </c>
      <c r="M17">
        <v>2</v>
      </c>
    </row>
    <row r="18" spans="1:13" ht="14.4" x14ac:dyDescent="0.3">
      <c r="A18">
        <v>70</v>
      </c>
      <c r="B18" t="s">
        <v>154</v>
      </c>
      <c r="C18" t="s">
        <v>703</v>
      </c>
      <c r="D18" t="s">
        <v>707</v>
      </c>
      <c r="E18">
        <v>28</v>
      </c>
      <c r="F18" t="s">
        <v>352</v>
      </c>
      <c r="G18" t="s">
        <v>1008</v>
      </c>
      <c r="H18" t="s">
        <v>1008</v>
      </c>
      <c r="I18">
        <v>2</v>
      </c>
      <c r="J18">
        <v>0</v>
      </c>
      <c r="K18" t="s">
        <v>1008</v>
      </c>
      <c r="M18">
        <v>1</v>
      </c>
    </row>
    <row r="19" spans="1:13" ht="14.4" x14ac:dyDescent="0.3">
      <c r="A19">
        <v>70</v>
      </c>
      <c r="B19" t="s">
        <v>154</v>
      </c>
      <c r="C19" t="s">
        <v>703</v>
      </c>
      <c r="D19" t="s">
        <v>709</v>
      </c>
      <c r="E19">
        <v>35</v>
      </c>
      <c r="F19" t="s">
        <v>352</v>
      </c>
      <c r="G19" t="s">
        <v>1008</v>
      </c>
      <c r="H19" t="s">
        <v>1008</v>
      </c>
      <c r="I19">
        <v>2</v>
      </c>
      <c r="J19">
        <v>0</v>
      </c>
      <c r="K19" t="s">
        <v>1008</v>
      </c>
      <c r="M19">
        <v>1</v>
      </c>
    </row>
    <row r="20" spans="1:13" ht="14.4" x14ac:dyDescent="0.3">
      <c r="A20">
        <v>70</v>
      </c>
      <c r="B20" t="s">
        <v>154</v>
      </c>
      <c r="C20" t="s">
        <v>703</v>
      </c>
      <c r="D20" t="s">
        <v>711</v>
      </c>
      <c r="E20">
        <v>44</v>
      </c>
      <c r="F20" t="s">
        <v>180</v>
      </c>
      <c r="G20" t="s">
        <v>1008</v>
      </c>
      <c r="H20" t="s">
        <v>1008</v>
      </c>
      <c r="I20">
        <v>2</v>
      </c>
      <c r="J20">
        <v>0</v>
      </c>
      <c r="K20" t="s">
        <v>1008</v>
      </c>
      <c r="M20">
        <v>1</v>
      </c>
    </row>
    <row r="21" spans="1:13" ht="15.75" customHeight="1" x14ac:dyDescent="0.3">
      <c r="A21">
        <v>70</v>
      </c>
      <c r="B21" t="s">
        <v>154</v>
      </c>
      <c r="C21" t="s">
        <v>703</v>
      </c>
      <c r="D21" t="s">
        <v>713</v>
      </c>
      <c r="E21">
        <v>52</v>
      </c>
      <c r="F21" t="s">
        <v>180</v>
      </c>
      <c r="G21" t="s">
        <v>1008</v>
      </c>
      <c r="H21" t="s">
        <v>1008</v>
      </c>
      <c r="I21">
        <v>2</v>
      </c>
      <c r="J21">
        <v>0</v>
      </c>
      <c r="K21" t="s">
        <v>1008</v>
      </c>
      <c r="M21">
        <v>1</v>
      </c>
    </row>
    <row r="22" spans="1:13" ht="15.75" customHeight="1" x14ac:dyDescent="0.3">
      <c r="A22">
        <v>70</v>
      </c>
      <c r="B22" t="s">
        <v>154</v>
      </c>
      <c r="C22" t="s">
        <v>799</v>
      </c>
      <c r="D22" t="s">
        <v>801</v>
      </c>
      <c r="E22">
        <v>31</v>
      </c>
      <c r="F22" t="s">
        <v>352</v>
      </c>
      <c r="G22" t="s">
        <v>1008</v>
      </c>
      <c r="H22" t="s">
        <v>1008</v>
      </c>
      <c r="I22">
        <v>2</v>
      </c>
      <c r="J22">
        <v>0</v>
      </c>
      <c r="K22" t="s">
        <v>1008</v>
      </c>
      <c r="M22">
        <v>2</v>
      </c>
    </row>
    <row r="23" spans="1:13" ht="15.75" customHeight="1" x14ac:dyDescent="0.3">
      <c r="A23">
        <v>70</v>
      </c>
      <c r="B23" t="s">
        <v>154</v>
      </c>
      <c r="C23" t="s">
        <v>799</v>
      </c>
      <c r="D23" t="s">
        <v>805</v>
      </c>
      <c r="E23">
        <v>50</v>
      </c>
      <c r="F23" t="s">
        <v>180</v>
      </c>
      <c r="G23" t="s">
        <v>1008</v>
      </c>
      <c r="H23" t="s">
        <v>1008</v>
      </c>
      <c r="I23">
        <v>2</v>
      </c>
      <c r="J23">
        <v>0</v>
      </c>
      <c r="K23" t="s">
        <v>1008</v>
      </c>
      <c r="M23">
        <v>2</v>
      </c>
    </row>
    <row r="24" spans="1:13" ht="15.75" customHeight="1" x14ac:dyDescent="0.3">
      <c r="A24">
        <v>150</v>
      </c>
      <c r="B24" t="s">
        <v>134</v>
      </c>
      <c r="C24" t="s">
        <v>822</v>
      </c>
      <c r="D24" t="s">
        <v>824</v>
      </c>
      <c r="E24">
        <v>30</v>
      </c>
      <c r="F24" t="s">
        <v>180</v>
      </c>
      <c r="G24" t="s">
        <v>1008</v>
      </c>
      <c r="H24" t="s">
        <v>1008</v>
      </c>
      <c r="I24">
        <v>2</v>
      </c>
      <c r="J24">
        <v>0</v>
      </c>
      <c r="K24" t="s">
        <v>1008</v>
      </c>
      <c r="M24">
        <v>13</v>
      </c>
    </row>
    <row r="25" spans="1:13" ht="15.75" customHeight="1" x14ac:dyDescent="0.3">
      <c r="A25">
        <v>150</v>
      </c>
      <c r="B25" t="s">
        <v>134</v>
      </c>
      <c r="C25" t="s">
        <v>822</v>
      </c>
      <c r="D25" t="s">
        <v>824</v>
      </c>
      <c r="E25">
        <v>30</v>
      </c>
      <c r="F25" t="s">
        <v>180</v>
      </c>
      <c r="I25">
        <v>4</v>
      </c>
      <c r="J25">
        <v>0</v>
      </c>
      <c r="K25" t="s">
        <v>1008</v>
      </c>
      <c r="M25">
        <v>2</v>
      </c>
    </row>
    <row r="26" spans="1:13" ht="15.75" customHeight="1" x14ac:dyDescent="0.3">
      <c r="A26">
        <v>150</v>
      </c>
      <c r="B26" t="s">
        <v>134</v>
      </c>
      <c r="C26" t="s">
        <v>822</v>
      </c>
      <c r="D26" t="s">
        <v>824</v>
      </c>
      <c r="E26">
        <v>30</v>
      </c>
      <c r="F26" t="s">
        <v>180</v>
      </c>
      <c r="G26" t="s">
        <v>157</v>
      </c>
      <c r="H26" t="s">
        <v>1008</v>
      </c>
      <c r="I26">
        <v>2</v>
      </c>
      <c r="J26">
        <v>0</v>
      </c>
      <c r="K26" t="s">
        <v>1008</v>
      </c>
      <c r="M26">
        <v>1</v>
      </c>
    </row>
    <row r="27" spans="1:13" ht="15.75" customHeight="1" x14ac:dyDescent="0.3">
      <c r="A27">
        <v>150</v>
      </c>
      <c r="B27" t="s">
        <v>134</v>
      </c>
      <c r="C27" t="s">
        <v>822</v>
      </c>
      <c r="D27" t="s">
        <v>824</v>
      </c>
      <c r="E27">
        <v>30</v>
      </c>
      <c r="F27" t="s">
        <v>152</v>
      </c>
      <c r="G27" t="s">
        <v>1008</v>
      </c>
      <c r="H27" t="s">
        <v>1008</v>
      </c>
      <c r="I27">
        <v>2</v>
      </c>
      <c r="J27">
        <v>0</v>
      </c>
      <c r="K27" t="s">
        <v>1008</v>
      </c>
      <c r="M27">
        <v>1</v>
      </c>
    </row>
    <row r="28" spans="1:13" ht="15.75" customHeight="1" x14ac:dyDescent="0.3">
      <c r="A28">
        <v>150</v>
      </c>
      <c r="B28" t="s">
        <v>134</v>
      </c>
      <c r="C28" t="s">
        <v>822</v>
      </c>
      <c r="D28" t="s">
        <v>824</v>
      </c>
      <c r="E28">
        <v>30</v>
      </c>
      <c r="F28" t="s">
        <v>290</v>
      </c>
      <c r="G28" t="s">
        <v>1008</v>
      </c>
      <c r="H28" t="s">
        <v>1008</v>
      </c>
      <c r="I28">
        <v>2</v>
      </c>
      <c r="J28">
        <v>0</v>
      </c>
      <c r="K28" t="s">
        <v>1008</v>
      </c>
      <c r="M28">
        <v>1</v>
      </c>
    </row>
    <row r="29" spans="1:13" ht="15.75" customHeight="1" x14ac:dyDescent="0.3">
      <c r="A29">
        <v>150</v>
      </c>
      <c r="B29" t="s">
        <v>134</v>
      </c>
      <c r="C29" t="s">
        <v>822</v>
      </c>
      <c r="D29" t="s">
        <v>826</v>
      </c>
      <c r="E29">
        <v>40</v>
      </c>
      <c r="F29" t="s">
        <v>180</v>
      </c>
      <c r="G29" t="s">
        <v>1008</v>
      </c>
      <c r="H29" t="s">
        <v>1008</v>
      </c>
      <c r="I29">
        <v>2</v>
      </c>
      <c r="J29">
        <v>0</v>
      </c>
      <c r="K29" t="s">
        <v>1008</v>
      </c>
      <c r="M29">
        <v>2</v>
      </c>
    </row>
    <row r="30" spans="1:13" ht="15.75" customHeight="1" x14ac:dyDescent="0.3">
      <c r="A30">
        <v>150</v>
      </c>
      <c r="B30" t="s">
        <v>134</v>
      </c>
      <c r="C30" t="s">
        <v>822</v>
      </c>
      <c r="D30" t="s">
        <v>826</v>
      </c>
      <c r="E30">
        <v>40</v>
      </c>
      <c r="F30" t="s">
        <v>180</v>
      </c>
      <c r="G30" t="s">
        <v>290</v>
      </c>
      <c r="H30" t="s">
        <v>1008</v>
      </c>
      <c r="I30">
        <v>2</v>
      </c>
      <c r="J30">
        <v>0</v>
      </c>
      <c r="K30" t="s">
        <v>1008</v>
      </c>
      <c r="M30">
        <v>1</v>
      </c>
    </row>
    <row r="31" spans="1:13" ht="15.75" customHeight="1" x14ac:dyDescent="0.3">
      <c r="A31">
        <v>150</v>
      </c>
      <c r="B31" t="s">
        <v>134</v>
      </c>
      <c r="C31" t="s">
        <v>822</v>
      </c>
      <c r="D31" t="s">
        <v>826</v>
      </c>
      <c r="E31">
        <v>40</v>
      </c>
      <c r="F31" t="s">
        <v>180</v>
      </c>
      <c r="G31" t="s">
        <v>352</v>
      </c>
      <c r="H31" t="s">
        <v>1008</v>
      </c>
      <c r="I31">
        <v>4</v>
      </c>
      <c r="J31">
        <v>0</v>
      </c>
      <c r="K31" t="s">
        <v>1008</v>
      </c>
      <c r="M31">
        <v>1</v>
      </c>
    </row>
    <row r="32" spans="1:13" ht="15.75" customHeight="1" x14ac:dyDescent="0.3">
      <c r="A32">
        <v>150</v>
      </c>
      <c r="B32" t="s">
        <v>134</v>
      </c>
      <c r="C32" t="s">
        <v>822</v>
      </c>
      <c r="D32" t="s">
        <v>828</v>
      </c>
      <c r="E32">
        <v>50</v>
      </c>
      <c r="F32" t="s">
        <v>180</v>
      </c>
      <c r="G32" t="s">
        <v>1008</v>
      </c>
      <c r="H32" t="s">
        <v>1008</v>
      </c>
      <c r="I32">
        <v>2</v>
      </c>
      <c r="J32">
        <v>0</v>
      </c>
      <c r="K32" t="s">
        <v>1008</v>
      </c>
      <c r="M32">
        <v>1</v>
      </c>
    </row>
    <row r="33" spans="1:13" ht="15.75" customHeight="1" x14ac:dyDescent="0.3">
      <c r="A33">
        <v>150</v>
      </c>
      <c r="B33" t="s">
        <v>134</v>
      </c>
      <c r="C33" t="s">
        <v>822</v>
      </c>
      <c r="D33" t="s">
        <v>828</v>
      </c>
      <c r="E33">
        <v>50</v>
      </c>
      <c r="F33" t="s">
        <v>180</v>
      </c>
      <c r="G33" t="s">
        <v>290</v>
      </c>
      <c r="H33" t="s">
        <v>1008</v>
      </c>
      <c r="I33">
        <v>2</v>
      </c>
      <c r="J33">
        <v>0</v>
      </c>
      <c r="K33" t="s">
        <v>1008</v>
      </c>
      <c r="M33">
        <v>1</v>
      </c>
    </row>
    <row r="34" spans="1:13" ht="15.75" customHeight="1" x14ac:dyDescent="0.3">
      <c r="A34">
        <v>150</v>
      </c>
      <c r="B34" t="s">
        <v>134</v>
      </c>
      <c r="C34" t="s">
        <v>703</v>
      </c>
      <c r="D34" t="s">
        <v>707</v>
      </c>
      <c r="E34">
        <v>28</v>
      </c>
      <c r="F34" t="s">
        <v>180</v>
      </c>
      <c r="G34" t="s">
        <v>1008</v>
      </c>
      <c r="H34" t="s">
        <v>1008</v>
      </c>
      <c r="I34">
        <v>2</v>
      </c>
      <c r="J34">
        <v>0</v>
      </c>
      <c r="K34" t="s">
        <v>1008</v>
      </c>
      <c r="M34">
        <v>8</v>
      </c>
    </row>
    <row r="35" spans="1:13" ht="15.75" customHeight="1" x14ac:dyDescent="0.3">
      <c r="A35">
        <v>150</v>
      </c>
      <c r="B35" t="s">
        <v>134</v>
      </c>
      <c r="C35" t="s">
        <v>703</v>
      </c>
      <c r="D35" t="s">
        <v>707</v>
      </c>
      <c r="E35">
        <v>28</v>
      </c>
      <c r="F35" t="s">
        <v>180</v>
      </c>
      <c r="I35">
        <v>4</v>
      </c>
      <c r="J35">
        <v>0</v>
      </c>
      <c r="K35" t="s">
        <v>1008</v>
      </c>
      <c r="M35">
        <v>3</v>
      </c>
    </row>
    <row r="36" spans="1:13" ht="15.75" customHeight="1" x14ac:dyDescent="0.3">
      <c r="A36">
        <v>150</v>
      </c>
      <c r="B36" t="s">
        <v>134</v>
      </c>
      <c r="C36" t="s">
        <v>703</v>
      </c>
      <c r="D36" t="s">
        <v>707</v>
      </c>
      <c r="E36">
        <v>28</v>
      </c>
      <c r="F36" t="s">
        <v>290</v>
      </c>
      <c r="G36" t="s">
        <v>1008</v>
      </c>
      <c r="H36" t="s">
        <v>1008</v>
      </c>
      <c r="I36">
        <v>2</v>
      </c>
      <c r="J36">
        <v>0</v>
      </c>
      <c r="K36" t="s">
        <v>1008</v>
      </c>
      <c r="M36">
        <v>1</v>
      </c>
    </row>
    <row r="37" spans="1:13" ht="15.75" customHeight="1" x14ac:dyDescent="0.3">
      <c r="A37">
        <v>150</v>
      </c>
      <c r="B37" t="s">
        <v>134</v>
      </c>
      <c r="C37" t="s">
        <v>703</v>
      </c>
      <c r="D37" t="s">
        <v>709</v>
      </c>
      <c r="E37">
        <v>35</v>
      </c>
      <c r="F37" t="s">
        <v>180</v>
      </c>
      <c r="G37" t="s">
        <v>1008</v>
      </c>
      <c r="H37" t="s">
        <v>1008</v>
      </c>
      <c r="I37">
        <v>2</v>
      </c>
      <c r="J37">
        <v>0</v>
      </c>
      <c r="K37" t="s">
        <v>1008</v>
      </c>
      <c r="M37">
        <v>6</v>
      </c>
    </row>
    <row r="38" spans="1:13" ht="15.75" customHeight="1" x14ac:dyDescent="0.3">
      <c r="A38">
        <v>150</v>
      </c>
      <c r="B38" t="s">
        <v>134</v>
      </c>
      <c r="C38" t="s">
        <v>703</v>
      </c>
      <c r="D38" t="s">
        <v>709</v>
      </c>
      <c r="E38">
        <v>35</v>
      </c>
      <c r="F38" t="s">
        <v>180</v>
      </c>
      <c r="G38" t="s">
        <v>157</v>
      </c>
      <c r="H38" t="s">
        <v>1008</v>
      </c>
      <c r="I38">
        <v>2</v>
      </c>
      <c r="J38">
        <v>0</v>
      </c>
      <c r="K38" t="s">
        <v>1008</v>
      </c>
      <c r="M38">
        <v>1</v>
      </c>
    </row>
    <row r="39" spans="1:13" ht="15.75" customHeight="1" x14ac:dyDescent="0.3">
      <c r="A39">
        <v>150</v>
      </c>
      <c r="B39" t="s">
        <v>134</v>
      </c>
      <c r="C39" t="s">
        <v>703</v>
      </c>
      <c r="D39" t="s">
        <v>709</v>
      </c>
      <c r="E39">
        <v>35</v>
      </c>
      <c r="F39" t="s">
        <v>152</v>
      </c>
      <c r="G39" t="s">
        <v>1008</v>
      </c>
      <c r="H39" t="s">
        <v>1008</v>
      </c>
      <c r="I39">
        <v>2</v>
      </c>
      <c r="J39">
        <v>0</v>
      </c>
      <c r="K39" t="s">
        <v>1008</v>
      </c>
      <c r="M39">
        <v>1</v>
      </c>
    </row>
    <row r="40" spans="1:13" ht="15.75" customHeight="1" x14ac:dyDescent="0.3">
      <c r="A40">
        <v>150</v>
      </c>
      <c r="B40" t="s">
        <v>134</v>
      </c>
      <c r="C40" t="s">
        <v>703</v>
      </c>
      <c r="D40" t="s">
        <v>711</v>
      </c>
      <c r="E40">
        <v>44</v>
      </c>
      <c r="F40" t="s">
        <v>180</v>
      </c>
      <c r="G40" t="s">
        <v>1008</v>
      </c>
      <c r="H40" t="s">
        <v>1008</v>
      </c>
      <c r="I40">
        <v>2</v>
      </c>
      <c r="J40">
        <v>0</v>
      </c>
      <c r="K40" t="s">
        <v>1008</v>
      </c>
      <c r="M40">
        <v>4</v>
      </c>
    </row>
    <row r="41" spans="1:13" ht="15.75" customHeight="1" x14ac:dyDescent="0.3">
      <c r="A41">
        <v>150</v>
      </c>
      <c r="B41" t="s">
        <v>134</v>
      </c>
      <c r="C41" t="s">
        <v>799</v>
      </c>
      <c r="D41" t="s">
        <v>801</v>
      </c>
      <c r="E41">
        <v>31</v>
      </c>
      <c r="F41" t="s">
        <v>180</v>
      </c>
      <c r="G41" t="s">
        <v>1008</v>
      </c>
      <c r="H41" t="s">
        <v>1008</v>
      </c>
      <c r="I41">
        <v>2</v>
      </c>
      <c r="J41">
        <v>0</v>
      </c>
      <c r="K41" t="s">
        <v>1008</v>
      </c>
      <c r="M41">
        <v>11</v>
      </c>
    </row>
    <row r="42" spans="1:13" ht="15.75" customHeight="1" x14ac:dyDescent="0.3">
      <c r="A42">
        <v>150</v>
      </c>
      <c r="B42" t="s">
        <v>134</v>
      </c>
      <c r="C42" t="s">
        <v>799</v>
      </c>
      <c r="D42" t="s">
        <v>801</v>
      </c>
      <c r="E42">
        <v>31</v>
      </c>
      <c r="F42" t="s">
        <v>180</v>
      </c>
      <c r="I42">
        <v>4</v>
      </c>
      <c r="J42">
        <v>0</v>
      </c>
      <c r="K42" t="s">
        <v>1008</v>
      </c>
      <c r="M42">
        <v>1</v>
      </c>
    </row>
    <row r="43" spans="1:13" ht="15.75" customHeight="1" x14ac:dyDescent="0.3">
      <c r="A43">
        <v>150</v>
      </c>
      <c r="B43" t="s">
        <v>134</v>
      </c>
      <c r="C43" t="s">
        <v>799</v>
      </c>
      <c r="D43" t="s">
        <v>801</v>
      </c>
      <c r="E43">
        <v>31</v>
      </c>
      <c r="F43" t="s">
        <v>152</v>
      </c>
      <c r="G43" t="s">
        <v>1008</v>
      </c>
      <c r="H43" t="s">
        <v>1008</v>
      </c>
      <c r="I43">
        <v>2</v>
      </c>
      <c r="J43">
        <v>0</v>
      </c>
      <c r="K43" t="s">
        <v>1008</v>
      </c>
      <c r="M43">
        <v>1</v>
      </c>
    </row>
    <row r="44" spans="1:13" ht="15.75" customHeight="1" x14ac:dyDescent="0.3">
      <c r="A44">
        <v>150</v>
      </c>
      <c r="B44" t="s">
        <v>134</v>
      </c>
      <c r="C44" t="s">
        <v>799</v>
      </c>
      <c r="D44" t="s">
        <v>801</v>
      </c>
      <c r="E44">
        <v>31</v>
      </c>
      <c r="F44" t="s">
        <v>290</v>
      </c>
      <c r="G44" t="s">
        <v>1008</v>
      </c>
      <c r="H44" t="s">
        <v>1008</v>
      </c>
      <c r="I44">
        <v>2</v>
      </c>
      <c r="J44">
        <v>0</v>
      </c>
      <c r="K44" t="s">
        <v>1008</v>
      </c>
      <c r="M44">
        <v>1</v>
      </c>
    </row>
    <row r="45" spans="1:13" ht="15.75" customHeight="1" x14ac:dyDescent="0.3">
      <c r="A45">
        <v>150</v>
      </c>
      <c r="B45" t="s">
        <v>134</v>
      </c>
      <c r="C45" t="s">
        <v>799</v>
      </c>
      <c r="D45" t="s">
        <v>803</v>
      </c>
      <c r="E45">
        <v>39</v>
      </c>
      <c r="F45" t="s">
        <v>180</v>
      </c>
      <c r="G45" t="s">
        <v>1008</v>
      </c>
      <c r="H45" t="s">
        <v>1008</v>
      </c>
      <c r="I45">
        <v>2</v>
      </c>
      <c r="J45">
        <v>0</v>
      </c>
      <c r="K45" t="s">
        <v>1008</v>
      </c>
      <c r="M45">
        <v>3</v>
      </c>
    </row>
    <row r="46" spans="1:13" ht="15.75" customHeight="1" x14ac:dyDescent="0.3">
      <c r="A46">
        <v>150</v>
      </c>
      <c r="B46" t="s">
        <v>134</v>
      </c>
      <c r="C46" t="s">
        <v>799</v>
      </c>
      <c r="D46" t="s">
        <v>803</v>
      </c>
      <c r="E46">
        <v>39</v>
      </c>
      <c r="F46" t="s">
        <v>180</v>
      </c>
      <c r="I46">
        <v>4</v>
      </c>
      <c r="J46">
        <v>0</v>
      </c>
      <c r="K46" t="s">
        <v>1008</v>
      </c>
      <c r="M46">
        <v>1</v>
      </c>
    </row>
    <row r="47" spans="1:13" ht="15.75" customHeight="1" x14ac:dyDescent="0.3">
      <c r="A47">
        <v>150</v>
      </c>
      <c r="B47" t="s">
        <v>134</v>
      </c>
      <c r="C47" t="s">
        <v>799</v>
      </c>
      <c r="D47" t="s">
        <v>803</v>
      </c>
      <c r="E47">
        <v>39</v>
      </c>
      <c r="F47" t="s">
        <v>180</v>
      </c>
      <c r="G47" t="s">
        <v>157</v>
      </c>
      <c r="H47" t="s">
        <v>1008</v>
      </c>
      <c r="I47">
        <v>2</v>
      </c>
      <c r="J47">
        <v>0</v>
      </c>
      <c r="K47" t="s">
        <v>1008</v>
      </c>
      <c r="M47">
        <v>1</v>
      </c>
    </row>
    <row r="48" spans="1:13" ht="15.75" customHeight="1" x14ac:dyDescent="0.3">
      <c r="A48">
        <v>150</v>
      </c>
      <c r="B48" t="s">
        <v>134</v>
      </c>
      <c r="C48" t="s">
        <v>799</v>
      </c>
      <c r="D48" t="s">
        <v>805</v>
      </c>
      <c r="E48">
        <v>50</v>
      </c>
      <c r="F48" t="s">
        <v>180</v>
      </c>
      <c r="G48" t="s">
        <v>290</v>
      </c>
      <c r="H48" t="s">
        <v>1008</v>
      </c>
      <c r="I48">
        <v>2</v>
      </c>
      <c r="J48">
        <v>0</v>
      </c>
      <c r="K48" t="s">
        <v>1008</v>
      </c>
      <c r="M48">
        <v>1</v>
      </c>
    </row>
    <row r="49" spans="1:13" ht="15.75" customHeight="1" x14ac:dyDescent="0.3">
      <c r="A49">
        <v>150</v>
      </c>
      <c r="B49" t="s">
        <v>134</v>
      </c>
      <c r="C49" t="s">
        <v>799</v>
      </c>
      <c r="D49" t="s">
        <v>805</v>
      </c>
      <c r="E49">
        <v>50</v>
      </c>
      <c r="F49" t="s">
        <v>180</v>
      </c>
      <c r="G49" t="s">
        <v>171</v>
      </c>
      <c r="H49" t="s">
        <v>1008</v>
      </c>
      <c r="I49">
        <v>2</v>
      </c>
      <c r="J49">
        <v>0</v>
      </c>
      <c r="K49" t="s">
        <v>1008</v>
      </c>
      <c r="M49">
        <v>1</v>
      </c>
    </row>
    <row r="50" spans="1:13" ht="15.75" customHeight="1" x14ac:dyDescent="0.3">
      <c r="A50">
        <v>150</v>
      </c>
      <c r="B50" t="s">
        <v>134</v>
      </c>
      <c r="C50" t="s">
        <v>799</v>
      </c>
      <c r="D50" t="s">
        <v>798</v>
      </c>
      <c r="E50">
        <v>22.5</v>
      </c>
      <c r="F50" t="s">
        <v>180</v>
      </c>
      <c r="G50" t="s">
        <v>1008</v>
      </c>
      <c r="H50" t="s">
        <v>1008</v>
      </c>
      <c r="I50">
        <v>2</v>
      </c>
      <c r="J50">
        <v>0</v>
      </c>
      <c r="K50" t="s">
        <v>1008</v>
      </c>
      <c r="M50">
        <v>2</v>
      </c>
    </row>
    <row r="51" spans="1:13" ht="15.75" customHeight="1" x14ac:dyDescent="0.3">
      <c r="A51">
        <v>150</v>
      </c>
      <c r="B51" t="s">
        <v>134</v>
      </c>
      <c r="C51" t="s">
        <v>799</v>
      </c>
      <c r="D51" t="s">
        <v>798</v>
      </c>
      <c r="E51">
        <v>22.5</v>
      </c>
      <c r="F51" t="s">
        <v>180</v>
      </c>
      <c r="I51">
        <v>4</v>
      </c>
      <c r="J51">
        <v>0</v>
      </c>
      <c r="K51" t="s">
        <v>1008</v>
      </c>
      <c r="M51">
        <v>1</v>
      </c>
    </row>
    <row r="52" spans="1:13" ht="15.75" customHeight="1" x14ac:dyDescent="0.3">
      <c r="A52">
        <v>150</v>
      </c>
      <c r="B52" t="s">
        <v>154</v>
      </c>
      <c r="C52" t="s">
        <v>822</v>
      </c>
      <c r="D52" t="s">
        <v>824</v>
      </c>
      <c r="E52">
        <v>30</v>
      </c>
      <c r="F52" t="s">
        <v>180</v>
      </c>
      <c r="G52" t="s">
        <v>1008</v>
      </c>
      <c r="H52" t="s">
        <v>1008</v>
      </c>
      <c r="I52">
        <v>2</v>
      </c>
      <c r="J52">
        <v>0</v>
      </c>
      <c r="K52" t="s">
        <v>1008</v>
      </c>
      <c r="M52">
        <v>2</v>
      </c>
    </row>
    <row r="53" spans="1:13" ht="15.75" customHeight="1" x14ac:dyDescent="0.3">
      <c r="A53">
        <v>150</v>
      </c>
      <c r="B53" t="s">
        <v>154</v>
      </c>
      <c r="C53" t="s">
        <v>822</v>
      </c>
      <c r="D53" t="s">
        <v>826</v>
      </c>
      <c r="E53">
        <v>40</v>
      </c>
      <c r="F53" t="s">
        <v>180</v>
      </c>
      <c r="G53" t="s">
        <v>1008</v>
      </c>
      <c r="H53" t="s">
        <v>1008</v>
      </c>
      <c r="I53">
        <v>2</v>
      </c>
      <c r="J53">
        <v>0</v>
      </c>
      <c r="K53" t="s">
        <v>1008</v>
      </c>
      <c r="M53">
        <v>9</v>
      </c>
    </row>
    <row r="54" spans="1:13" ht="15.75" customHeight="1" x14ac:dyDescent="0.3">
      <c r="A54">
        <v>150</v>
      </c>
      <c r="B54" t="s">
        <v>154</v>
      </c>
      <c r="C54" t="s">
        <v>822</v>
      </c>
      <c r="D54" t="s">
        <v>826</v>
      </c>
      <c r="E54">
        <v>40</v>
      </c>
      <c r="F54" t="s">
        <v>180</v>
      </c>
      <c r="G54" t="s">
        <v>180</v>
      </c>
      <c r="H54" t="s">
        <v>1008</v>
      </c>
      <c r="I54">
        <v>2</v>
      </c>
      <c r="J54">
        <v>0</v>
      </c>
      <c r="K54" t="s">
        <v>1008</v>
      </c>
      <c r="M54">
        <v>1</v>
      </c>
    </row>
    <row r="55" spans="1:13" ht="15.75" customHeight="1" x14ac:dyDescent="0.3">
      <c r="A55">
        <v>150</v>
      </c>
      <c r="B55" t="s">
        <v>154</v>
      </c>
      <c r="C55" t="s">
        <v>822</v>
      </c>
      <c r="D55" t="s">
        <v>826</v>
      </c>
      <c r="E55">
        <v>40</v>
      </c>
      <c r="F55" t="s">
        <v>157</v>
      </c>
      <c r="G55" t="s">
        <v>1008</v>
      </c>
      <c r="H55" t="s">
        <v>1008</v>
      </c>
      <c r="I55">
        <v>2</v>
      </c>
      <c r="J55">
        <v>0</v>
      </c>
      <c r="K55" t="s">
        <v>1008</v>
      </c>
      <c r="M55">
        <v>1</v>
      </c>
    </row>
    <row r="56" spans="1:13" ht="15.75" customHeight="1" x14ac:dyDescent="0.3">
      <c r="A56">
        <v>150</v>
      </c>
      <c r="B56" t="s">
        <v>154</v>
      </c>
      <c r="C56" t="s">
        <v>822</v>
      </c>
      <c r="D56" t="s">
        <v>828</v>
      </c>
      <c r="E56">
        <v>50</v>
      </c>
      <c r="F56" t="s">
        <v>180</v>
      </c>
      <c r="G56" t="s">
        <v>1008</v>
      </c>
      <c r="H56" t="s">
        <v>1008</v>
      </c>
      <c r="I56">
        <v>2</v>
      </c>
      <c r="J56">
        <v>0</v>
      </c>
      <c r="K56" t="s">
        <v>1008</v>
      </c>
      <c r="M56">
        <v>5</v>
      </c>
    </row>
    <row r="57" spans="1:13" ht="15.75" customHeight="1" x14ac:dyDescent="0.3">
      <c r="A57">
        <v>150</v>
      </c>
      <c r="B57" t="s">
        <v>154</v>
      </c>
      <c r="C57" t="s">
        <v>822</v>
      </c>
      <c r="D57" t="s">
        <v>828</v>
      </c>
      <c r="E57">
        <v>50</v>
      </c>
      <c r="F57" t="s">
        <v>180</v>
      </c>
      <c r="G57" t="s">
        <v>152</v>
      </c>
      <c r="H57" t="s">
        <v>1008</v>
      </c>
      <c r="I57">
        <v>2</v>
      </c>
      <c r="J57">
        <v>0</v>
      </c>
      <c r="K57" t="s">
        <v>1008</v>
      </c>
      <c r="M57">
        <v>1</v>
      </c>
    </row>
    <row r="58" spans="1:13" ht="15.75" customHeight="1" x14ac:dyDescent="0.3">
      <c r="A58">
        <v>150</v>
      </c>
      <c r="B58" t="s">
        <v>154</v>
      </c>
      <c r="C58" t="s">
        <v>822</v>
      </c>
      <c r="D58" t="s">
        <v>828</v>
      </c>
      <c r="E58">
        <v>50</v>
      </c>
      <c r="F58" t="s">
        <v>180</v>
      </c>
      <c r="G58" t="s">
        <v>290</v>
      </c>
      <c r="H58" t="s">
        <v>1008</v>
      </c>
      <c r="I58">
        <v>2</v>
      </c>
      <c r="J58">
        <v>0</v>
      </c>
      <c r="K58" t="s">
        <v>1008</v>
      </c>
      <c r="M58">
        <v>1</v>
      </c>
    </row>
    <row r="59" spans="1:13" ht="15.75" customHeight="1" x14ac:dyDescent="0.3">
      <c r="A59">
        <v>150</v>
      </c>
      <c r="B59" t="s">
        <v>154</v>
      </c>
      <c r="C59" t="s">
        <v>822</v>
      </c>
      <c r="D59" t="s">
        <v>838</v>
      </c>
      <c r="E59">
        <v>100</v>
      </c>
      <c r="F59" t="s">
        <v>180</v>
      </c>
      <c r="G59" t="s">
        <v>1008</v>
      </c>
      <c r="H59" t="s">
        <v>1008</v>
      </c>
      <c r="I59">
        <v>2</v>
      </c>
      <c r="J59">
        <v>0</v>
      </c>
      <c r="K59" t="s">
        <v>1008</v>
      </c>
      <c r="M59">
        <v>1</v>
      </c>
    </row>
    <row r="60" spans="1:13" ht="15.75" customHeight="1" x14ac:dyDescent="0.3">
      <c r="A60">
        <v>150</v>
      </c>
      <c r="B60" t="s">
        <v>154</v>
      </c>
      <c r="C60" t="s">
        <v>703</v>
      </c>
      <c r="D60" t="s">
        <v>709</v>
      </c>
      <c r="E60">
        <v>35</v>
      </c>
      <c r="F60" t="s">
        <v>180</v>
      </c>
      <c r="G60" t="s">
        <v>1008</v>
      </c>
      <c r="H60" t="s">
        <v>1008</v>
      </c>
      <c r="I60">
        <v>2</v>
      </c>
      <c r="J60">
        <v>0</v>
      </c>
      <c r="K60" t="s">
        <v>1008</v>
      </c>
      <c r="M60">
        <v>5</v>
      </c>
    </row>
    <row r="61" spans="1:13" ht="15.75" customHeight="1" x14ac:dyDescent="0.3">
      <c r="A61">
        <v>150</v>
      </c>
      <c r="B61" t="s">
        <v>154</v>
      </c>
      <c r="C61" t="s">
        <v>703</v>
      </c>
      <c r="D61" t="s">
        <v>709</v>
      </c>
      <c r="E61">
        <v>35</v>
      </c>
      <c r="F61" t="s">
        <v>157</v>
      </c>
      <c r="G61" t="s">
        <v>1008</v>
      </c>
      <c r="H61" t="s">
        <v>1008</v>
      </c>
      <c r="I61">
        <v>2</v>
      </c>
      <c r="J61">
        <v>0</v>
      </c>
      <c r="K61" t="s">
        <v>1008</v>
      </c>
      <c r="M61">
        <v>1</v>
      </c>
    </row>
    <row r="62" spans="1:13" ht="15.75" customHeight="1" x14ac:dyDescent="0.3">
      <c r="A62">
        <v>150</v>
      </c>
      <c r="B62" t="s">
        <v>154</v>
      </c>
      <c r="C62" t="s">
        <v>703</v>
      </c>
      <c r="D62" t="s">
        <v>711</v>
      </c>
      <c r="E62">
        <v>44</v>
      </c>
      <c r="F62" t="s">
        <v>180</v>
      </c>
      <c r="G62" t="s">
        <v>1008</v>
      </c>
      <c r="H62" t="s">
        <v>1008</v>
      </c>
      <c r="I62">
        <v>2</v>
      </c>
      <c r="J62">
        <v>0</v>
      </c>
      <c r="K62" t="s">
        <v>1008</v>
      </c>
      <c r="M62">
        <v>6</v>
      </c>
    </row>
    <row r="63" spans="1:13" ht="15.75" customHeight="1" x14ac:dyDescent="0.3">
      <c r="A63">
        <v>150</v>
      </c>
      <c r="B63" t="s">
        <v>154</v>
      </c>
      <c r="C63" t="s">
        <v>703</v>
      </c>
      <c r="D63" t="s">
        <v>715</v>
      </c>
      <c r="E63">
        <v>65</v>
      </c>
      <c r="F63" t="s">
        <v>180</v>
      </c>
      <c r="G63" t="s">
        <v>1008</v>
      </c>
      <c r="H63" t="s">
        <v>1008</v>
      </c>
      <c r="I63">
        <v>2</v>
      </c>
      <c r="J63">
        <v>0</v>
      </c>
      <c r="K63" t="s">
        <v>1008</v>
      </c>
      <c r="M63">
        <v>1</v>
      </c>
    </row>
    <row r="64" spans="1:13" ht="15.75" customHeight="1" x14ac:dyDescent="0.3">
      <c r="A64">
        <v>150</v>
      </c>
      <c r="B64" t="s">
        <v>154</v>
      </c>
      <c r="C64" t="s">
        <v>703</v>
      </c>
      <c r="D64" t="s">
        <v>713</v>
      </c>
      <c r="E64">
        <v>52</v>
      </c>
      <c r="F64" t="s">
        <v>180</v>
      </c>
      <c r="G64" t="s">
        <v>1008</v>
      </c>
      <c r="H64" t="s">
        <v>1008</v>
      </c>
      <c r="I64">
        <v>2</v>
      </c>
      <c r="J64">
        <v>0</v>
      </c>
      <c r="K64" t="s">
        <v>1008</v>
      </c>
      <c r="M64">
        <v>8</v>
      </c>
    </row>
    <row r="65" spans="1:13" ht="15.75" customHeight="1" x14ac:dyDescent="0.3">
      <c r="A65">
        <v>150</v>
      </c>
      <c r="B65" t="s">
        <v>154</v>
      </c>
      <c r="C65" t="s">
        <v>799</v>
      </c>
      <c r="D65" t="s">
        <v>801</v>
      </c>
      <c r="E65">
        <v>31</v>
      </c>
      <c r="F65" t="s">
        <v>180</v>
      </c>
      <c r="G65" t="s">
        <v>1008</v>
      </c>
      <c r="H65" t="s">
        <v>1008</v>
      </c>
      <c r="I65">
        <v>2</v>
      </c>
      <c r="J65">
        <v>0</v>
      </c>
      <c r="K65" t="s">
        <v>1008</v>
      </c>
      <c r="M65">
        <v>1</v>
      </c>
    </row>
    <row r="66" spans="1:13" ht="15.75" customHeight="1" x14ac:dyDescent="0.3">
      <c r="A66">
        <v>150</v>
      </c>
      <c r="B66" t="s">
        <v>154</v>
      </c>
      <c r="C66" t="s">
        <v>799</v>
      </c>
      <c r="D66" t="s">
        <v>803</v>
      </c>
      <c r="E66">
        <v>39</v>
      </c>
      <c r="F66" t="s">
        <v>180</v>
      </c>
      <c r="G66" t="s">
        <v>1008</v>
      </c>
      <c r="H66" t="s">
        <v>1008</v>
      </c>
      <c r="I66">
        <v>2</v>
      </c>
      <c r="J66">
        <v>0</v>
      </c>
      <c r="K66" t="s">
        <v>1008</v>
      </c>
      <c r="M66">
        <v>8</v>
      </c>
    </row>
    <row r="67" spans="1:13" ht="15.75" customHeight="1" x14ac:dyDescent="0.3">
      <c r="A67">
        <v>150</v>
      </c>
      <c r="B67" t="s">
        <v>154</v>
      </c>
      <c r="C67" t="s">
        <v>799</v>
      </c>
      <c r="D67" t="s">
        <v>803</v>
      </c>
      <c r="E67">
        <v>39</v>
      </c>
      <c r="F67" t="s">
        <v>180</v>
      </c>
      <c r="H67" t="s">
        <v>646</v>
      </c>
      <c r="I67">
        <v>2</v>
      </c>
      <c r="J67">
        <v>0</v>
      </c>
      <c r="K67">
        <v>1</v>
      </c>
      <c r="M67">
        <v>1</v>
      </c>
    </row>
    <row r="68" spans="1:13" ht="15.75" customHeight="1" x14ac:dyDescent="0.3">
      <c r="A68">
        <v>150</v>
      </c>
      <c r="B68" t="s">
        <v>154</v>
      </c>
      <c r="C68" t="s">
        <v>799</v>
      </c>
      <c r="D68" t="s">
        <v>803</v>
      </c>
      <c r="E68">
        <v>39</v>
      </c>
      <c r="F68" t="s">
        <v>157</v>
      </c>
      <c r="G68" t="s">
        <v>1008</v>
      </c>
      <c r="H68" t="s">
        <v>1008</v>
      </c>
      <c r="I68">
        <v>2</v>
      </c>
      <c r="J68">
        <v>0</v>
      </c>
      <c r="K68" t="s">
        <v>1008</v>
      </c>
      <c r="M68">
        <v>1</v>
      </c>
    </row>
    <row r="69" spans="1:13" ht="15.75" customHeight="1" x14ac:dyDescent="0.3">
      <c r="A69">
        <v>150</v>
      </c>
      <c r="B69" t="s">
        <v>154</v>
      </c>
      <c r="C69" t="s">
        <v>799</v>
      </c>
      <c r="D69" t="s">
        <v>805</v>
      </c>
      <c r="E69">
        <v>50</v>
      </c>
      <c r="F69" t="s">
        <v>180</v>
      </c>
      <c r="G69" t="s">
        <v>1008</v>
      </c>
      <c r="H69" t="s">
        <v>1008</v>
      </c>
      <c r="I69">
        <v>2</v>
      </c>
      <c r="J69">
        <v>0</v>
      </c>
      <c r="K69" t="s">
        <v>1008</v>
      </c>
      <c r="M69">
        <v>9</v>
      </c>
    </row>
    <row r="70" spans="1:13" ht="15.75" customHeight="1" x14ac:dyDescent="0.3">
      <c r="A70">
        <v>150</v>
      </c>
      <c r="B70" t="s">
        <v>154</v>
      </c>
      <c r="C70" t="s">
        <v>799</v>
      </c>
      <c r="D70" t="s">
        <v>805</v>
      </c>
      <c r="E70">
        <v>50</v>
      </c>
      <c r="F70" t="s">
        <v>180</v>
      </c>
      <c r="G70" t="s">
        <v>152</v>
      </c>
      <c r="H70" t="s">
        <v>1008</v>
      </c>
      <c r="I70">
        <v>2</v>
      </c>
      <c r="J70">
        <v>0</v>
      </c>
      <c r="K70" t="s">
        <v>1008</v>
      </c>
      <c r="M70">
        <v>1</v>
      </c>
    </row>
    <row r="71" spans="1:13" ht="15.75" customHeight="1" x14ac:dyDescent="0.3">
      <c r="A71">
        <v>150</v>
      </c>
      <c r="B71" t="s">
        <v>199</v>
      </c>
      <c r="C71" t="s">
        <v>822</v>
      </c>
      <c r="D71" t="s">
        <v>824</v>
      </c>
      <c r="E71">
        <v>30</v>
      </c>
      <c r="F71" t="s">
        <v>180</v>
      </c>
      <c r="G71" t="s">
        <v>1008</v>
      </c>
      <c r="H71" t="s">
        <v>1008</v>
      </c>
      <c r="I71">
        <v>2</v>
      </c>
      <c r="J71">
        <v>0</v>
      </c>
      <c r="K71" t="s">
        <v>1008</v>
      </c>
      <c r="M71">
        <v>1</v>
      </c>
    </row>
    <row r="72" spans="1:13" ht="15.75" customHeight="1" x14ac:dyDescent="0.3">
      <c r="A72">
        <v>150</v>
      </c>
      <c r="B72" t="s">
        <v>199</v>
      </c>
      <c r="C72" t="s">
        <v>822</v>
      </c>
      <c r="D72" t="s">
        <v>834</v>
      </c>
      <c r="E72">
        <v>80</v>
      </c>
      <c r="F72" t="s">
        <v>180</v>
      </c>
      <c r="G72" t="s">
        <v>1008</v>
      </c>
      <c r="H72" t="s">
        <v>1008</v>
      </c>
      <c r="I72">
        <v>3</v>
      </c>
      <c r="J72">
        <v>0</v>
      </c>
      <c r="K72" t="s">
        <v>1008</v>
      </c>
      <c r="M72">
        <v>1</v>
      </c>
    </row>
    <row r="73" spans="1:13" ht="15.75" customHeight="1" x14ac:dyDescent="0.3">
      <c r="A73">
        <v>150</v>
      </c>
      <c r="B73" t="s">
        <v>199</v>
      </c>
      <c r="C73" t="s">
        <v>822</v>
      </c>
      <c r="D73" t="s">
        <v>836</v>
      </c>
      <c r="E73">
        <v>90</v>
      </c>
      <c r="F73" t="s">
        <v>180</v>
      </c>
      <c r="G73" t="s">
        <v>1008</v>
      </c>
      <c r="H73" t="s">
        <v>646</v>
      </c>
      <c r="I73">
        <v>2</v>
      </c>
      <c r="J73">
        <v>0</v>
      </c>
      <c r="K73">
        <v>1</v>
      </c>
      <c r="M73">
        <v>1</v>
      </c>
    </row>
    <row r="74" spans="1:13" ht="15.75" customHeight="1" x14ac:dyDescent="0.3">
      <c r="A74">
        <v>150</v>
      </c>
      <c r="B74" t="s">
        <v>199</v>
      </c>
      <c r="C74" t="s">
        <v>822</v>
      </c>
      <c r="D74" t="s">
        <v>838</v>
      </c>
      <c r="E74">
        <v>100</v>
      </c>
      <c r="F74" t="s">
        <v>180</v>
      </c>
      <c r="G74" t="s">
        <v>1008</v>
      </c>
      <c r="H74" t="s">
        <v>1008</v>
      </c>
      <c r="I74">
        <v>4</v>
      </c>
      <c r="J74">
        <v>0</v>
      </c>
      <c r="K74" t="s">
        <v>1008</v>
      </c>
      <c r="M74">
        <v>1</v>
      </c>
    </row>
    <row r="75" spans="1:13" ht="15.75" customHeight="1" x14ac:dyDescent="0.3">
      <c r="A75">
        <v>150</v>
      </c>
      <c r="B75" t="s">
        <v>199</v>
      </c>
      <c r="C75" t="s">
        <v>822</v>
      </c>
      <c r="D75" t="s">
        <v>838</v>
      </c>
      <c r="E75">
        <v>100</v>
      </c>
      <c r="F75" t="s">
        <v>180</v>
      </c>
      <c r="G75" t="s">
        <v>157</v>
      </c>
      <c r="H75" t="s">
        <v>659</v>
      </c>
      <c r="I75">
        <v>2</v>
      </c>
      <c r="J75">
        <v>0</v>
      </c>
      <c r="K75" t="s">
        <v>1008</v>
      </c>
      <c r="L75">
        <v>2</v>
      </c>
      <c r="M75">
        <v>1</v>
      </c>
    </row>
    <row r="76" spans="1:13" ht="15.75" customHeight="1" x14ac:dyDescent="0.3">
      <c r="A76">
        <v>150</v>
      </c>
      <c r="B76" t="s">
        <v>199</v>
      </c>
      <c r="C76" t="s">
        <v>703</v>
      </c>
      <c r="D76" t="s">
        <v>709</v>
      </c>
      <c r="E76">
        <v>35</v>
      </c>
      <c r="F76" t="s">
        <v>180</v>
      </c>
      <c r="G76" t="s">
        <v>1008</v>
      </c>
      <c r="H76" t="s">
        <v>1008</v>
      </c>
      <c r="I76">
        <v>2</v>
      </c>
      <c r="J76">
        <v>0</v>
      </c>
      <c r="K76" t="s">
        <v>1008</v>
      </c>
      <c r="M76">
        <v>1</v>
      </c>
    </row>
    <row r="77" spans="1:13" ht="15.75" customHeight="1" x14ac:dyDescent="0.3">
      <c r="A77">
        <v>150</v>
      </c>
      <c r="B77" t="s">
        <v>199</v>
      </c>
      <c r="C77" t="s">
        <v>703</v>
      </c>
      <c r="D77" t="s">
        <v>723</v>
      </c>
      <c r="E77">
        <v>120</v>
      </c>
      <c r="F77" t="s">
        <v>180</v>
      </c>
      <c r="G77" t="s">
        <v>1008</v>
      </c>
      <c r="H77" t="s">
        <v>1008</v>
      </c>
      <c r="I77">
        <v>4</v>
      </c>
      <c r="J77">
        <v>0</v>
      </c>
      <c r="K77" t="s">
        <v>1008</v>
      </c>
      <c r="M77">
        <v>1</v>
      </c>
    </row>
    <row r="78" spans="1:13" ht="15.75" customHeight="1" x14ac:dyDescent="0.3">
      <c r="A78">
        <v>150</v>
      </c>
      <c r="B78" t="s">
        <v>199</v>
      </c>
      <c r="C78" t="s">
        <v>703</v>
      </c>
      <c r="D78" t="s">
        <v>721</v>
      </c>
      <c r="E78">
        <v>100</v>
      </c>
      <c r="F78" t="s">
        <v>180</v>
      </c>
      <c r="G78" t="s">
        <v>1008</v>
      </c>
      <c r="H78" t="s">
        <v>646</v>
      </c>
      <c r="I78">
        <v>2</v>
      </c>
      <c r="J78">
        <v>0</v>
      </c>
      <c r="K78">
        <v>1</v>
      </c>
      <c r="M78">
        <v>1</v>
      </c>
    </row>
    <row r="79" spans="1:13" ht="15.75" customHeight="1" x14ac:dyDescent="0.3">
      <c r="A79">
        <v>150</v>
      </c>
      <c r="B79" t="s">
        <v>199</v>
      </c>
      <c r="C79" t="s">
        <v>703</v>
      </c>
      <c r="D79" t="s">
        <v>729</v>
      </c>
      <c r="E79">
        <v>170</v>
      </c>
      <c r="F79" t="s">
        <v>180</v>
      </c>
      <c r="G79" t="s">
        <v>1008</v>
      </c>
      <c r="H79" t="s">
        <v>1008</v>
      </c>
      <c r="I79">
        <v>2</v>
      </c>
      <c r="J79">
        <v>0</v>
      </c>
      <c r="K79" t="s">
        <v>1008</v>
      </c>
      <c r="M79">
        <v>1</v>
      </c>
    </row>
    <row r="80" spans="1:13" ht="15.75" customHeight="1" x14ac:dyDescent="0.3">
      <c r="A80">
        <v>150</v>
      </c>
      <c r="B80" t="s">
        <v>199</v>
      </c>
      <c r="C80" t="s">
        <v>703</v>
      </c>
      <c r="D80" t="s">
        <v>719</v>
      </c>
      <c r="E80">
        <v>85</v>
      </c>
      <c r="F80" t="s">
        <v>180</v>
      </c>
      <c r="G80" t="s">
        <v>1008</v>
      </c>
      <c r="H80" t="s">
        <v>1008</v>
      </c>
      <c r="I80">
        <v>3</v>
      </c>
      <c r="J80">
        <v>0</v>
      </c>
      <c r="K80" t="s">
        <v>1008</v>
      </c>
      <c r="M80">
        <v>1</v>
      </c>
    </row>
    <row r="81" spans="1:13" ht="15.75" customHeight="1" x14ac:dyDescent="0.3">
      <c r="A81">
        <v>150</v>
      </c>
      <c r="B81" t="s">
        <v>199</v>
      </c>
      <c r="C81" t="s">
        <v>799</v>
      </c>
      <c r="D81" t="s">
        <v>801</v>
      </c>
      <c r="E81">
        <v>31</v>
      </c>
      <c r="F81" t="s">
        <v>180</v>
      </c>
      <c r="G81" t="s">
        <v>1008</v>
      </c>
      <c r="H81" t="s">
        <v>1008</v>
      </c>
      <c r="I81">
        <v>2</v>
      </c>
      <c r="J81">
        <v>0</v>
      </c>
      <c r="K81" t="s">
        <v>1008</v>
      </c>
      <c r="M81">
        <v>1</v>
      </c>
    </row>
    <row r="82" spans="1:13" ht="15.75" customHeight="1" x14ac:dyDescent="0.3">
      <c r="A82">
        <v>150</v>
      </c>
      <c r="B82" t="s">
        <v>199</v>
      </c>
      <c r="C82" t="s">
        <v>799</v>
      </c>
      <c r="D82" t="s">
        <v>809</v>
      </c>
      <c r="E82">
        <v>70</v>
      </c>
      <c r="F82" t="s">
        <v>180</v>
      </c>
      <c r="G82" t="s">
        <v>1008</v>
      </c>
      <c r="H82" t="s">
        <v>1008</v>
      </c>
      <c r="I82">
        <v>3</v>
      </c>
      <c r="J82">
        <v>0</v>
      </c>
      <c r="K82" t="s">
        <v>1008</v>
      </c>
      <c r="M82">
        <v>1</v>
      </c>
    </row>
    <row r="83" spans="1:13" ht="15.75" customHeight="1" x14ac:dyDescent="0.3">
      <c r="A83">
        <v>150</v>
      </c>
      <c r="B83" t="s">
        <v>199</v>
      </c>
      <c r="C83" t="s">
        <v>799</v>
      </c>
      <c r="D83" t="s">
        <v>809</v>
      </c>
      <c r="E83">
        <v>70</v>
      </c>
      <c r="F83" t="s">
        <v>180</v>
      </c>
      <c r="H83" t="s">
        <v>646</v>
      </c>
      <c r="I83">
        <v>2</v>
      </c>
      <c r="J83">
        <v>0</v>
      </c>
      <c r="K83">
        <v>1</v>
      </c>
      <c r="M83">
        <v>1</v>
      </c>
    </row>
    <row r="84" spans="1:13" ht="15.75" customHeight="1" x14ac:dyDescent="0.3">
      <c r="A84">
        <v>150</v>
      </c>
      <c r="B84" t="s">
        <v>199</v>
      </c>
      <c r="C84" t="s">
        <v>799</v>
      </c>
      <c r="D84" t="s">
        <v>817</v>
      </c>
      <c r="E84">
        <v>137</v>
      </c>
      <c r="F84" t="s">
        <v>180</v>
      </c>
      <c r="G84" t="s">
        <v>157</v>
      </c>
      <c r="H84" t="s">
        <v>1008</v>
      </c>
      <c r="I84">
        <v>2</v>
      </c>
      <c r="J84">
        <v>0</v>
      </c>
      <c r="K84" t="s">
        <v>1008</v>
      </c>
      <c r="M84">
        <v>1</v>
      </c>
    </row>
    <row r="85" spans="1:13" ht="15.75" customHeight="1" x14ac:dyDescent="0.3">
      <c r="A85">
        <v>150</v>
      </c>
      <c r="B85" t="s">
        <v>199</v>
      </c>
      <c r="C85" t="s">
        <v>799</v>
      </c>
      <c r="D85" t="s">
        <v>811</v>
      </c>
      <c r="E85">
        <v>79</v>
      </c>
      <c r="F85" t="s">
        <v>180</v>
      </c>
      <c r="G85" t="s">
        <v>1008</v>
      </c>
      <c r="H85" t="s">
        <v>1008</v>
      </c>
      <c r="I85">
        <v>4</v>
      </c>
      <c r="J85">
        <v>0</v>
      </c>
      <c r="K85" t="s">
        <v>1008</v>
      </c>
      <c r="M85">
        <v>1</v>
      </c>
    </row>
    <row r="86" spans="1:13" ht="15.75" customHeight="1" x14ac:dyDescent="0.3">
      <c r="A86">
        <v>150</v>
      </c>
      <c r="B86" t="s">
        <v>319</v>
      </c>
      <c r="C86" t="s">
        <v>822</v>
      </c>
      <c r="D86" t="s">
        <v>824</v>
      </c>
      <c r="E86">
        <v>30</v>
      </c>
      <c r="F86" t="s">
        <v>180</v>
      </c>
      <c r="G86" t="s">
        <v>1008</v>
      </c>
      <c r="H86" t="s">
        <v>1008</v>
      </c>
      <c r="I86">
        <v>4</v>
      </c>
      <c r="J86">
        <v>0</v>
      </c>
      <c r="K86" t="s">
        <v>1008</v>
      </c>
      <c r="M86">
        <v>1</v>
      </c>
    </row>
    <row r="87" spans="1:13" ht="15.75" customHeight="1" x14ac:dyDescent="0.3">
      <c r="A87">
        <v>150</v>
      </c>
      <c r="B87" t="s">
        <v>319</v>
      </c>
      <c r="C87" t="s">
        <v>822</v>
      </c>
      <c r="D87" t="s">
        <v>824</v>
      </c>
      <c r="E87">
        <v>30</v>
      </c>
      <c r="F87" t="s">
        <v>152</v>
      </c>
      <c r="G87" t="s">
        <v>1008</v>
      </c>
      <c r="H87" t="s">
        <v>1008</v>
      </c>
      <c r="I87">
        <v>4</v>
      </c>
      <c r="J87">
        <v>0</v>
      </c>
      <c r="K87" t="s">
        <v>1008</v>
      </c>
      <c r="M87">
        <v>1</v>
      </c>
    </row>
    <row r="88" spans="1:13" ht="15.75" customHeight="1" x14ac:dyDescent="0.3">
      <c r="A88">
        <v>150</v>
      </c>
      <c r="B88" t="s">
        <v>319</v>
      </c>
      <c r="C88" t="s">
        <v>822</v>
      </c>
      <c r="D88" t="s">
        <v>830</v>
      </c>
      <c r="E88">
        <v>60</v>
      </c>
      <c r="F88" t="s">
        <v>180</v>
      </c>
      <c r="G88" t="s">
        <v>1008</v>
      </c>
      <c r="H88" t="s">
        <v>1008</v>
      </c>
      <c r="I88">
        <v>4</v>
      </c>
      <c r="J88">
        <v>0</v>
      </c>
      <c r="K88" t="s">
        <v>1008</v>
      </c>
      <c r="M88">
        <v>2</v>
      </c>
    </row>
    <row r="89" spans="1:13" ht="15.75" customHeight="1" x14ac:dyDescent="0.3">
      <c r="A89">
        <v>150</v>
      </c>
      <c r="B89" t="s">
        <v>319</v>
      </c>
      <c r="C89" t="s">
        <v>822</v>
      </c>
      <c r="D89" t="s">
        <v>828</v>
      </c>
      <c r="E89">
        <v>50</v>
      </c>
      <c r="F89" t="s">
        <v>180</v>
      </c>
      <c r="G89" t="s">
        <v>1008</v>
      </c>
      <c r="H89" t="s">
        <v>1008</v>
      </c>
      <c r="I89">
        <v>4</v>
      </c>
      <c r="J89">
        <v>0</v>
      </c>
      <c r="K89" t="s">
        <v>1008</v>
      </c>
      <c r="M89">
        <v>1</v>
      </c>
    </row>
    <row r="90" spans="1:13" ht="15.75" customHeight="1" x14ac:dyDescent="0.3">
      <c r="A90">
        <v>150</v>
      </c>
      <c r="B90" t="s">
        <v>319</v>
      </c>
      <c r="C90" t="s">
        <v>822</v>
      </c>
      <c r="D90" t="s">
        <v>834</v>
      </c>
      <c r="E90">
        <v>80</v>
      </c>
      <c r="F90" t="s">
        <v>180</v>
      </c>
      <c r="G90" t="s">
        <v>1008</v>
      </c>
      <c r="H90" t="s">
        <v>1008</v>
      </c>
      <c r="I90">
        <v>4</v>
      </c>
      <c r="J90">
        <v>0</v>
      </c>
      <c r="K90" t="s">
        <v>1008</v>
      </c>
      <c r="M90">
        <v>1</v>
      </c>
    </row>
    <row r="91" spans="1:13" ht="15.75" customHeight="1" x14ac:dyDescent="0.3">
      <c r="A91">
        <v>150</v>
      </c>
      <c r="B91" t="s">
        <v>319</v>
      </c>
      <c r="C91" t="s">
        <v>822</v>
      </c>
      <c r="D91" t="s">
        <v>834</v>
      </c>
      <c r="E91">
        <v>80</v>
      </c>
      <c r="F91" t="s">
        <v>290</v>
      </c>
      <c r="G91" t="s">
        <v>290</v>
      </c>
      <c r="H91" t="s">
        <v>1008</v>
      </c>
      <c r="I91">
        <v>4</v>
      </c>
      <c r="J91">
        <v>0</v>
      </c>
      <c r="K91" t="s">
        <v>1008</v>
      </c>
      <c r="M91">
        <v>1</v>
      </c>
    </row>
    <row r="92" spans="1:13" ht="15.75" customHeight="1" x14ac:dyDescent="0.3">
      <c r="A92">
        <v>150</v>
      </c>
      <c r="B92" t="s">
        <v>319</v>
      </c>
      <c r="C92" t="s">
        <v>822</v>
      </c>
      <c r="D92" t="s">
        <v>838</v>
      </c>
      <c r="E92">
        <v>100</v>
      </c>
      <c r="F92" t="s">
        <v>180</v>
      </c>
      <c r="G92" t="s">
        <v>1008</v>
      </c>
      <c r="H92" t="s">
        <v>1008</v>
      </c>
      <c r="I92">
        <v>0</v>
      </c>
      <c r="J92">
        <v>0</v>
      </c>
      <c r="K92" t="s">
        <v>1008</v>
      </c>
      <c r="M92">
        <v>1</v>
      </c>
    </row>
    <row r="93" spans="1:13" ht="15.75" customHeight="1" x14ac:dyDescent="0.3">
      <c r="A93">
        <v>150</v>
      </c>
      <c r="B93" t="s">
        <v>319</v>
      </c>
      <c r="C93" t="s">
        <v>703</v>
      </c>
      <c r="D93" t="s">
        <v>707</v>
      </c>
      <c r="E93">
        <v>28</v>
      </c>
      <c r="F93" t="s">
        <v>180</v>
      </c>
      <c r="G93" t="s">
        <v>1008</v>
      </c>
      <c r="H93" t="s">
        <v>1008</v>
      </c>
      <c r="I93">
        <v>4</v>
      </c>
      <c r="J93">
        <v>0</v>
      </c>
      <c r="K93" t="s">
        <v>1008</v>
      </c>
      <c r="M93">
        <v>1</v>
      </c>
    </row>
    <row r="94" spans="1:13" ht="15.75" customHeight="1" x14ac:dyDescent="0.3">
      <c r="A94">
        <v>150</v>
      </c>
      <c r="B94" t="s">
        <v>319</v>
      </c>
      <c r="C94" t="s">
        <v>703</v>
      </c>
      <c r="D94" t="s">
        <v>715</v>
      </c>
      <c r="E94">
        <v>65</v>
      </c>
      <c r="F94" t="s">
        <v>180</v>
      </c>
      <c r="G94" t="s">
        <v>1008</v>
      </c>
      <c r="H94" t="s">
        <v>1008</v>
      </c>
      <c r="I94">
        <v>4</v>
      </c>
      <c r="J94">
        <v>0</v>
      </c>
      <c r="K94" t="s">
        <v>1008</v>
      </c>
      <c r="M94">
        <v>3</v>
      </c>
    </row>
    <row r="95" spans="1:13" ht="15.75" customHeight="1" x14ac:dyDescent="0.3">
      <c r="A95">
        <v>150</v>
      </c>
      <c r="B95" t="s">
        <v>319</v>
      </c>
      <c r="C95" t="s">
        <v>703</v>
      </c>
      <c r="D95" t="s">
        <v>701</v>
      </c>
      <c r="E95">
        <v>17</v>
      </c>
      <c r="F95" t="s">
        <v>152</v>
      </c>
      <c r="G95" t="s">
        <v>1008</v>
      </c>
      <c r="H95" t="s">
        <v>1008</v>
      </c>
      <c r="I95">
        <v>4</v>
      </c>
      <c r="J95">
        <v>0</v>
      </c>
      <c r="K95" t="s">
        <v>1008</v>
      </c>
      <c r="M95">
        <v>1</v>
      </c>
    </row>
    <row r="96" spans="1:13" ht="15.75" customHeight="1" x14ac:dyDescent="0.3">
      <c r="A96">
        <v>150</v>
      </c>
      <c r="B96" t="s">
        <v>319</v>
      </c>
      <c r="C96" t="s">
        <v>703</v>
      </c>
      <c r="D96" t="s">
        <v>721</v>
      </c>
      <c r="E96">
        <v>100</v>
      </c>
      <c r="F96" t="s">
        <v>180</v>
      </c>
      <c r="G96" t="s">
        <v>171</v>
      </c>
      <c r="H96" t="s">
        <v>1008</v>
      </c>
      <c r="I96">
        <v>0</v>
      </c>
      <c r="J96">
        <v>0</v>
      </c>
      <c r="K96" t="s">
        <v>1008</v>
      </c>
      <c r="M96">
        <v>1</v>
      </c>
    </row>
    <row r="97" spans="1:13" ht="15.75" customHeight="1" x14ac:dyDescent="0.3">
      <c r="A97">
        <v>150</v>
      </c>
      <c r="B97" t="s">
        <v>319</v>
      </c>
      <c r="C97" t="s">
        <v>703</v>
      </c>
      <c r="D97" t="s">
        <v>719</v>
      </c>
      <c r="E97">
        <v>85</v>
      </c>
      <c r="F97" t="s">
        <v>180</v>
      </c>
      <c r="G97" t="s">
        <v>1008</v>
      </c>
      <c r="H97" t="s">
        <v>1008</v>
      </c>
      <c r="I97">
        <v>4</v>
      </c>
      <c r="J97">
        <v>0</v>
      </c>
      <c r="K97" t="s">
        <v>1008</v>
      </c>
      <c r="M97">
        <v>1</v>
      </c>
    </row>
    <row r="98" spans="1:13" ht="15.75" customHeight="1" x14ac:dyDescent="0.3">
      <c r="A98">
        <v>150</v>
      </c>
      <c r="B98" t="s">
        <v>319</v>
      </c>
      <c r="C98" t="s">
        <v>703</v>
      </c>
      <c r="D98" t="s">
        <v>719</v>
      </c>
      <c r="E98">
        <v>85</v>
      </c>
      <c r="F98" t="s">
        <v>290</v>
      </c>
      <c r="G98" t="s">
        <v>171</v>
      </c>
      <c r="H98" t="s">
        <v>1008</v>
      </c>
      <c r="I98">
        <v>4</v>
      </c>
      <c r="J98">
        <v>0</v>
      </c>
      <c r="K98" t="s">
        <v>1008</v>
      </c>
      <c r="M98">
        <v>1</v>
      </c>
    </row>
    <row r="99" spans="1:13" ht="15.75" customHeight="1" x14ac:dyDescent="0.3">
      <c r="A99">
        <v>150</v>
      </c>
      <c r="B99" t="s">
        <v>319</v>
      </c>
      <c r="C99" t="s">
        <v>799</v>
      </c>
      <c r="D99" t="s">
        <v>801</v>
      </c>
      <c r="E99">
        <v>31</v>
      </c>
      <c r="F99" t="s">
        <v>180</v>
      </c>
      <c r="G99" t="s">
        <v>1008</v>
      </c>
      <c r="H99" t="s">
        <v>1008</v>
      </c>
      <c r="I99">
        <v>4</v>
      </c>
      <c r="J99">
        <v>0</v>
      </c>
      <c r="K99" t="s">
        <v>1008</v>
      </c>
      <c r="M99">
        <v>1</v>
      </c>
    </row>
    <row r="100" spans="1:13" ht="15.75" customHeight="1" x14ac:dyDescent="0.3">
      <c r="A100">
        <v>150</v>
      </c>
      <c r="B100" t="s">
        <v>319</v>
      </c>
      <c r="C100" t="s">
        <v>799</v>
      </c>
      <c r="D100" t="s">
        <v>805</v>
      </c>
      <c r="E100">
        <v>50</v>
      </c>
      <c r="F100" t="s">
        <v>180</v>
      </c>
      <c r="G100" t="s">
        <v>1008</v>
      </c>
      <c r="H100" t="s">
        <v>1008</v>
      </c>
      <c r="I100">
        <v>4</v>
      </c>
      <c r="J100">
        <v>0</v>
      </c>
      <c r="K100" t="s">
        <v>1008</v>
      </c>
      <c r="M100">
        <v>1</v>
      </c>
    </row>
    <row r="101" spans="1:13" ht="15.75" customHeight="1" x14ac:dyDescent="0.3">
      <c r="A101">
        <v>150</v>
      </c>
      <c r="B101" t="s">
        <v>319</v>
      </c>
      <c r="C101" t="s">
        <v>799</v>
      </c>
      <c r="D101" t="s">
        <v>798</v>
      </c>
      <c r="E101">
        <v>22.5</v>
      </c>
      <c r="F101" t="s">
        <v>152</v>
      </c>
      <c r="G101" t="s">
        <v>1008</v>
      </c>
      <c r="H101" t="s">
        <v>1008</v>
      </c>
      <c r="I101">
        <v>4</v>
      </c>
      <c r="J101">
        <v>0</v>
      </c>
      <c r="K101" t="s">
        <v>1008</v>
      </c>
      <c r="M101">
        <v>1</v>
      </c>
    </row>
    <row r="102" spans="1:13" ht="15.75" customHeight="1" x14ac:dyDescent="0.3">
      <c r="A102">
        <v>150</v>
      </c>
      <c r="B102" t="s">
        <v>319</v>
      </c>
      <c r="C102" t="s">
        <v>799</v>
      </c>
      <c r="D102" t="s">
        <v>809</v>
      </c>
      <c r="E102">
        <v>70</v>
      </c>
      <c r="F102" t="s">
        <v>180</v>
      </c>
      <c r="G102" t="s">
        <v>1008</v>
      </c>
      <c r="H102" t="s">
        <v>1008</v>
      </c>
      <c r="I102">
        <v>4</v>
      </c>
      <c r="J102">
        <v>0</v>
      </c>
      <c r="K102" t="s">
        <v>1008</v>
      </c>
      <c r="M102">
        <v>1</v>
      </c>
    </row>
    <row r="103" spans="1:13" ht="15.75" customHeight="1" x14ac:dyDescent="0.3">
      <c r="A103">
        <v>150</v>
      </c>
      <c r="B103" t="s">
        <v>319</v>
      </c>
      <c r="C103" t="s">
        <v>799</v>
      </c>
      <c r="D103" t="s">
        <v>807</v>
      </c>
      <c r="E103">
        <v>60</v>
      </c>
      <c r="F103" t="s">
        <v>180</v>
      </c>
      <c r="G103" t="s">
        <v>1008</v>
      </c>
      <c r="H103" t="s">
        <v>1008</v>
      </c>
      <c r="I103">
        <v>4</v>
      </c>
      <c r="J103">
        <v>0</v>
      </c>
      <c r="K103" t="s">
        <v>1008</v>
      </c>
      <c r="M103">
        <v>2</v>
      </c>
    </row>
    <row r="104" spans="1:13" ht="15.75" customHeight="1" x14ac:dyDescent="0.3">
      <c r="A104">
        <v>150</v>
      </c>
      <c r="B104" t="s">
        <v>319</v>
      </c>
      <c r="C104" t="s">
        <v>799</v>
      </c>
      <c r="D104" t="s">
        <v>813</v>
      </c>
      <c r="E104">
        <v>90</v>
      </c>
      <c r="F104" t="s">
        <v>180</v>
      </c>
      <c r="G104" t="s">
        <v>1008</v>
      </c>
      <c r="H104" t="s">
        <v>1008</v>
      </c>
      <c r="I104">
        <v>0</v>
      </c>
      <c r="J104">
        <v>0</v>
      </c>
      <c r="K104" t="s">
        <v>1008</v>
      </c>
      <c r="M104">
        <v>1</v>
      </c>
    </row>
    <row r="105" spans="1:13" ht="15.75" customHeight="1" x14ac:dyDescent="0.3">
      <c r="A105">
        <v>150</v>
      </c>
      <c r="B105" t="s">
        <v>319</v>
      </c>
      <c r="C105" t="s">
        <v>799</v>
      </c>
      <c r="D105" t="s">
        <v>811</v>
      </c>
      <c r="E105">
        <v>79</v>
      </c>
      <c r="F105" t="s">
        <v>290</v>
      </c>
      <c r="G105" t="s">
        <v>152</v>
      </c>
      <c r="H105" t="s">
        <v>1008</v>
      </c>
      <c r="I105">
        <v>4</v>
      </c>
      <c r="J105">
        <v>0</v>
      </c>
      <c r="K105" t="s">
        <v>1008</v>
      </c>
      <c r="M105">
        <v>1</v>
      </c>
    </row>
    <row r="106" spans="1:13" ht="15.75" customHeight="1" x14ac:dyDescent="0.3">
      <c r="A106">
        <v>250</v>
      </c>
      <c r="B106" t="s">
        <v>134</v>
      </c>
      <c r="C106" t="s">
        <v>822</v>
      </c>
      <c r="D106" t="s">
        <v>824</v>
      </c>
      <c r="E106">
        <v>30</v>
      </c>
      <c r="F106" t="s">
        <v>180</v>
      </c>
      <c r="G106" t="s">
        <v>1008</v>
      </c>
      <c r="H106" t="s">
        <v>1008</v>
      </c>
      <c r="I106">
        <v>2</v>
      </c>
      <c r="J106">
        <v>0</v>
      </c>
      <c r="K106" t="s">
        <v>1008</v>
      </c>
      <c r="M106">
        <v>1</v>
      </c>
    </row>
    <row r="107" spans="1:13" ht="15.75" customHeight="1" x14ac:dyDescent="0.3">
      <c r="A107">
        <v>250</v>
      </c>
      <c r="B107" t="s">
        <v>134</v>
      </c>
      <c r="C107" t="s">
        <v>822</v>
      </c>
      <c r="D107" t="s">
        <v>824</v>
      </c>
      <c r="E107">
        <v>30</v>
      </c>
      <c r="F107" t="s">
        <v>180</v>
      </c>
      <c r="I107">
        <v>4</v>
      </c>
      <c r="J107">
        <v>0</v>
      </c>
      <c r="K107" t="s">
        <v>1008</v>
      </c>
      <c r="M107">
        <v>2</v>
      </c>
    </row>
    <row r="108" spans="1:13" ht="15.75" customHeight="1" x14ac:dyDescent="0.3">
      <c r="A108">
        <v>250</v>
      </c>
      <c r="B108" t="s">
        <v>134</v>
      </c>
      <c r="C108" t="s">
        <v>822</v>
      </c>
      <c r="D108" t="s">
        <v>826</v>
      </c>
      <c r="E108">
        <v>40</v>
      </c>
      <c r="F108" t="s">
        <v>180</v>
      </c>
      <c r="G108" t="s">
        <v>1008</v>
      </c>
      <c r="H108" t="s">
        <v>1008</v>
      </c>
      <c r="I108">
        <v>4</v>
      </c>
      <c r="J108">
        <v>0</v>
      </c>
      <c r="K108" t="s">
        <v>1008</v>
      </c>
      <c r="M108">
        <v>1</v>
      </c>
    </row>
    <row r="109" spans="1:13" ht="15.75" customHeight="1" x14ac:dyDescent="0.3">
      <c r="A109">
        <v>250</v>
      </c>
      <c r="B109" t="s">
        <v>134</v>
      </c>
      <c r="C109" t="s">
        <v>703</v>
      </c>
      <c r="D109" t="s">
        <v>707</v>
      </c>
      <c r="E109">
        <v>28</v>
      </c>
      <c r="F109" t="s">
        <v>180</v>
      </c>
      <c r="G109" t="s">
        <v>1008</v>
      </c>
      <c r="H109" t="s">
        <v>1008</v>
      </c>
      <c r="I109">
        <v>2</v>
      </c>
      <c r="J109">
        <v>0</v>
      </c>
      <c r="K109" t="s">
        <v>1008</v>
      </c>
      <c r="M109">
        <v>1</v>
      </c>
    </row>
    <row r="110" spans="1:13" ht="15.75" customHeight="1" x14ac:dyDescent="0.3">
      <c r="A110">
        <v>250</v>
      </c>
      <c r="B110" t="s">
        <v>134</v>
      </c>
      <c r="C110" t="s">
        <v>703</v>
      </c>
      <c r="D110" t="s">
        <v>707</v>
      </c>
      <c r="E110">
        <v>28</v>
      </c>
      <c r="F110" t="s">
        <v>180</v>
      </c>
      <c r="I110">
        <v>4</v>
      </c>
      <c r="J110">
        <v>0</v>
      </c>
      <c r="K110" t="s">
        <v>1008</v>
      </c>
      <c r="M110">
        <v>2</v>
      </c>
    </row>
    <row r="111" spans="1:13" ht="15.75" customHeight="1" x14ac:dyDescent="0.3">
      <c r="A111">
        <v>250</v>
      </c>
      <c r="B111" t="s">
        <v>134</v>
      </c>
      <c r="C111" t="s">
        <v>703</v>
      </c>
      <c r="D111" t="s">
        <v>709</v>
      </c>
      <c r="E111">
        <v>35</v>
      </c>
      <c r="F111" t="s">
        <v>180</v>
      </c>
      <c r="G111" t="s">
        <v>1008</v>
      </c>
      <c r="H111" t="s">
        <v>1008</v>
      </c>
      <c r="I111">
        <v>4</v>
      </c>
      <c r="J111">
        <v>0</v>
      </c>
      <c r="K111" t="s">
        <v>1008</v>
      </c>
      <c r="M111">
        <v>1</v>
      </c>
    </row>
    <row r="112" spans="1:13" ht="15.75" customHeight="1" x14ac:dyDescent="0.3">
      <c r="A112">
        <v>250</v>
      </c>
      <c r="B112" t="s">
        <v>134</v>
      </c>
      <c r="C112" t="s">
        <v>799</v>
      </c>
      <c r="D112" t="s">
        <v>801</v>
      </c>
      <c r="E112">
        <v>31</v>
      </c>
      <c r="F112" t="s">
        <v>180</v>
      </c>
      <c r="G112" t="s">
        <v>1008</v>
      </c>
      <c r="H112" t="s">
        <v>1008</v>
      </c>
      <c r="I112">
        <v>2</v>
      </c>
      <c r="J112">
        <v>0</v>
      </c>
      <c r="K112" t="s">
        <v>1008</v>
      </c>
      <c r="M112">
        <v>1</v>
      </c>
    </row>
    <row r="113" spans="1:13" ht="15.75" customHeight="1" x14ac:dyDescent="0.3">
      <c r="A113">
        <v>250</v>
      </c>
      <c r="B113" t="s">
        <v>134</v>
      </c>
      <c r="C113" t="s">
        <v>799</v>
      </c>
      <c r="D113" t="s">
        <v>803</v>
      </c>
      <c r="E113">
        <v>39</v>
      </c>
      <c r="F113" t="s">
        <v>180</v>
      </c>
      <c r="G113" t="s">
        <v>1008</v>
      </c>
      <c r="H113" t="s">
        <v>1008</v>
      </c>
      <c r="I113">
        <v>4</v>
      </c>
      <c r="J113">
        <v>0</v>
      </c>
      <c r="K113" t="s">
        <v>1008</v>
      </c>
      <c r="M113">
        <v>1</v>
      </c>
    </row>
    <row r="114" spans="1:13" ht="15.75" customHeight="1" x14ac:dyDescent="0.3">
      <c r="A114">
        <v>250</v>
      </c>
      <c r="B114" t="s">
        <v>134</v>
      </c>
      <c r="C114" t="s">
        <v>799</v>
      </c>
      <c r="D114" t="s">
        <v>798</v>
      </c>
      <c r="E114">
        <v>22.5</v>
      </c>
      <c r="F114" t="s">
        <v>180</v>
      </c>
      <c r="G114" t="s">
        <v>1008</v>
      </c>
      <c r="H114" t="s">
        <v>1008</v>
      </c>
      <c r="I114">
        <v>4</v>
      </c>
      <c r="J114">
        <v>0</v>
      </c>
      <c r="K114" t="s">
        <v>1008</v>
      </c>
      <c r="M114">
        <v>2</v>
      </c>
    </row>
    <row r="115" spans="1:13" ht="15.75" customHeight="1" x14ac:dyDescent="0.3">
      <c r="A115">
        <v>250</v>
      </c>
      <c r="B115" t="s">
        <v>154</v>
      </c>
      <c r="C115" t="s">
        <v>822</v>
      </c>
      <c r="D115" t="s">
        <v>824</v>
      </c>
      <c r="E115">
        <v>30</v>
      </c>
      <c r="F115" t="s">
        <v>352</v>
      </c>
      <c r="G115" t="s">
        <v>1008</v>
      </c>
      <c r="H115" t="s">
        <v>1008</v>
      </c>
      <c r="I115">
        <v>8</v>
      </c>
      <c r="J115">
        <v>0</v>
      </c>
      <c r="K115" t="s">
        <v>1008</v>
      </c>
      <c r="M115">
        <v>1</v>
      </c>
    </row>
    <row r="116" spans="1:13" ht="15.75" customHeight="1" x14ac:dyDescent="0.3">
      <c r="A116">
        <v>250</v>
      </c>
      <c r="B116" t="s">
        <v>154</v>
      </c>
      <c r="C116" t="s">
        <v>822</v>
      </c>
      <c r="D116" t="s">
        <v>824</v>
      </c>
      <c r="E116">
        <v>30</v>
      </c>
      <c r="F116" t="s">
        <v>180</v>
      </c>
      <c r="G116" t="s">
        <v>1008</v>
      </c>
      <c r="H116" t="s">
        <v>1008</v>
      </c>
      <c r="I116">
        <v>2</v>
      </c>
      <c r="J116">
        <v>0</v>
      </c>
      <c r="K116" t="s">
        <v>1008</v>
      </c>
      <c r="M116">
        <v>1</v>
      </c>
    </row>
    <row r="117" spans="1:13" ht="15.75" customHeight="1" x14ac:dyDescent="0.3">
      <c r="A117">
        <v>250</v>
      </c>
      <c r="B117" t="s">
        <v>154</v>
      </c>
      <c r="C117" t="s">
        <v>822</v>
      </c>
      <c r="D117" t="s">
        <v>824</v>
      </c>
      <c r="E117">
        <v>30</v>
      </c>
      <c r="F117" t="s">
        <v>152</v>
      </c>
      <c r="G117" t="s">
        <v>1008</v>
      </c>
      <c r="H117" t="s">
        <v>1008</v>
      </c>
      <c r="I117">
        <v>2</v>
      </c>
      <c r="J117">
        <v>0</v>
      </c>
      <c r="K117" t="s">
        <v>1008</v>
      </c>
      <c r="M117">
        <v>1</v>
      </c>
    </row>
    <row r="118" spans="1:13" ht="15.75" customHeight="1" x14ac:dyDescent="0.3">
      <c r="A118">
        <v>250</v>
      </c>
      <c r="B118" t="s">
        <v>154</v>
      </c>
      <c r="C118" t="s">
        <v>822</v>
      </c>
      <c r="D118" t="s">
        <v>828</v>
      </c>
      <c r="E118">
        <v>50</v>
      </c>
      <c r="F118" t="s">
        <v>180</v>
      </c>
      <c r="G118" t="s">
        <v>1008</v>
      </c>
      <c r="H118" t="s">
        <v>1008</v>
      </c>
      <c r="I118">
        <v>3</v>
      </c>
      <c r="J118">
        <v>0</v>
      </c>
      <c r="K118" t="s">
        <v>1008</v>
      </c>
      <c r="M118">
        <v>1</v>
      </c>
    </row>
    <row r="119" spans="1:13" ht="15.75" customHeight="1" x14ac:dyDescent="0.3">
      <c r="A119">
        <v>250</v>
      </c>
      <c r="B119" t="s">
        <v>154</v>
      </c>
      <c r="C119" t="s">
        <v>703</v>
      </c>
      <c r="D119" t="s">
        <v>707</v>
      </c>
      <c r="E119">
        <v>28</v>
      </c>
      <c r="F119" t="s">
        <v>352</v>
      </c>
      <c r="G119" t="s">
        <v>1008</v>
      </c>
      <c r="H119" t="s">
        <v>1008</v>
      </c>
      <c r="I119">
        <v>8</v>
      </c>
      <c r="J119">
        <v>0</v>
      </c>
      <c r="K119" t="s">
        <v>1008</v>
      </c>
      <c r="M119">
        <v>1</v>
      </c>
    </row>
    <row r="120" spans="1:13" ht="15.75" customHeight="1" x14ac:dyDescent="0.3">
      <c r="A120">
        <v>250</v>
      </c>
      <c r="B120" t="s">
        <v>154</v>
      </c>
      <c r="C120" t="s">
        <v>703</v>
      </c>
      <c r="D120" t="s">
        <v>707</v>
      </c>
      <c r="E120">
        <v>28</v>
      </c>
      <c r="F120" t="s">
        <v>180</v>
      </c>
      <c r="G120" t="s">
        <v>1008</v>
      </c>
      <c r="H120" t="s">
        <v>1008</v>
      </c>
      <c r="I120">
        <v>2</v>
      </c>
      <c r="J120">
        <v>0</v>
      </c>
      <c r="K120" t="s">
        <v>1008</v>
      </c>
      <c r="M120">
        <v>1</v>
      </c>
    </row>
    <row r="121" spans="1:13" ht="15.75" customHeight="1" x14ac:dyDescent="0.3">
      <c r="A121">
        <v>250</v>
      </c>
      <c r="B121" t="s">
        <v>154</v>
      </c>
      <c r="C121" t="s">
        <v>703</v>
      </c>
      <c r="D121" t="s">
        <v>707</v>
      </c>
      <c r="E121">
        <v>28</v>
      </c>
      <c r="F121" t="s">
        <v>152</v>
      </c>
      <c r="G121" t="s">
        <v>1008</v>
      </c>
      <c r="H121" t="s">
        <v>1008</v>
      </c>
      <c r="I121">
        <v>2</v>
      </c>
      <c r="J121">
        <v>0</v>
      </c>
      <c r="K121" t="s">
        <v>1008</v>
      </c>
      <c r="M121">
        <v>1</v>
      </c>
    </row>
    <row r="122" spans="1:13" ht="15.75" customHeight="1" x14ac:dyDescent="0.3">
      <c r="A122">
        <v>250</v>
      </c>
      <c r="B122" t="s">
        <v>154</v>
      </c>
      <c r="C122" t="s">
        <v>703</v>
      </c>
      <c r="D122" t="s">
        <v>711</v>
      </c>
      <c r="E122">
        <v>44</v>
      </c>
      <c r="F122" t="s">
        <v>180</v>
      </c>
      <c r="G122" t="s">
        <v>1008</v>
      </c>
      <c r="H122" t="s">
        <v>1008</v>
      </c>
      <c r="I122">
        <v>3</v>
      </c>
      <c r="J122">
        <v>0</v>
      </c>
      <c r="K122" t="s">
        <v>1008</v>
      </c>
      <c r="M122">
        <v>1</v>
      </c>
    </row>
    <row r="123" spans="1:13" ht="15.75" customHeight="1" x14ac:dyDescent="0.3">
      <c r="A123">
        <v>250</v>
      </c>
      <c r="B123" t="s">
        <v>154</v>
      </c>
      <c r="C123" t="s">
        <v>799</v>
      </c>
      <c r="D123" t="s">
        <v>801</v>
      </c>
      <c r="E123">
        <v>31</v>
      </c>
      <c r="F123" t="s">
        <v>180</v>
      </c>
      <c r="G123" t="s">
        <v>1008</v>
      </c>
      <c r="H123" t="s">
        <v>1008</v>
      </c>
      <c r="I123">
        <v>2</v>
      </c>
      <c r="J123">
        <v>0</v>
      </c>
      <c r="K123" t="s">
        <v>1008</v>
      </c>
      <c r="M123">
        <v>1</v>
      </c>
    </row>
    <row r="124" spans="1:13" ht="15.75" customHeight="1" x14ac:dyDescent="0.3">
      <c r="A124">
        <v>250</v>
      </c>
      <c r="B124" t="s">
        <v>154</v>
      </c>
      <c r="C124" t="s">
        <v>799</v>
      </c>
      <c r="D124" t="s">
        <v>801</v>
      </c>
      <c r="E124">
        <v>31</v>
      </c>
      <c r="F124" t="s">
        <v>152</v>
      </c>
      <c r="G124" t="s">
        <v>1008</v>
      </c>
      <c r="H124" t="s">
        <v>1008</v>
      </c>
      <c r="I124">
        <v>2</v>
      </c>
      <c r="J124">
        <v>0</v>
      </c>
      <c r="K124" t="s">
        <v>1008</v>
      </c>
      <c r="M124">
        <v>1</v>
      </c>
    </row>
    <row r="125" spans="1:13" ht="15.75" customHeight="1" x14ac:dyDescent="0.3">
      <c r="A125">
        <v>250</v>
      </c>
      <c r="B125" t="s">
        <v>154</v>
      </c>
      <c r="C125" t="s">
        <v>799</v>
      </c>
      <c r="D125" t="s">
        <v>803</v>
      </c>
      <c r="E125">
        <v>39</v>
      </c>
      <c r="F125" t="s">
        <v>180</v>
      </c>
      <c r="G125" t="s">
        <v>1008</v>
      </c>
      <c r="H125" t="s">
        <v>1008</v>
      </c>
      <c r="I125">
        <v>3</v>
      </c>
      <c r="J125">
        <v>0</v>
      </c>
      <c r="K125" t="s">
        <v>1008</v>
      </c>
      <c r="M125">
        <v>1</v>
      </c>
    </row>
    <row r="126" spans="1:13" ht="15.75" customHeight="1" x14ac:dyDescent="0.3">
      <c r="A126">
        <v>250</v>
      </c>
      <c r="B126" t="s">
        <v>154</v>
      </c>
      <c r="C126" t="s">
        <v>799</v>
      </c>
      <c r="D126" t="s">
        <v>798</v>
      </c>
      <c r="E126">
        <v>22.5</v>
      </c>
      <c r="F126" t="s">
        <v>352</v>
      </c>
      <c r="G126" t="s">
        <v>1008</v>
      </c>
      <c r="H126" t="s">
        <v>1008</v>
      </c>
      <c r="I126">
        <v>8</v>
      </c>
      <c r="J126">
        <v>0</v>
      </c>
      <c r="K126" t="s">
        <v>1008</v>
      </c>
      <c r="M126">
        <v>1</v>
      </c>
    </row>
    <row r="127" spans="1:13" ht="15.75" customHeight="1" x14ac:dyDescent="0.3">
      <c r="A127">
        <v>250</v>
      </c>
      <c r="B127" t="s">
        <v>199</v>
      </c>
      <c r="C127" t="s">
        <v>822</v>
      </c>
      <c r="D127" t="s">
        <v>832</v>
      </c>
      <c r="E127">
        <v>68</v>
      </c>
      <c r="F127" t="s">
        <v>352</v>
      </c>
      <c r="G127" t="s">
        <v>1008</v>
      </c>
      <c r="H127" t="s">
        <v>1008</v>
      </c>
      <c r="I127">
        <v>8</v>
      </c>
      <c r="J127">
        <v>0</v>
      </c>
      <c r="K127" t="s">
        <v>1008</v>
      </c>
      <c r="M127">
        <v>1</v>
      </c>
    </row>
    <row r="128" spans="1:13" ht="15.75" customHeight="1" x14ac:dyDescent="0.3">
      <c r="A128">
        <v>250</v>
      </c>
      <c r="B128" t="s">
        <v>199</v>
      </c>
      <c r="C128" t="s">
        <v>822</v>
      </c>
      <c r="D128" t="s">
        <v>844</v>
      </c>
      <c r="E128">
        <v>183</v>
      </c>
      <c r="F128" t="s">
        <v>180</v>
      </c>
      <c r="G128" t="s">
        <v>1008</v>
      </c>
      <c r="H128" t="s">
        <v>1008</v>
      </c>
      <c r="I128">
        <v>4</v>
      </c>
      <c r="J128">
        <v>0</v>
      </c>
      <c r="K128" t="s">
        <v>1008</v>
      </c>
      <c r="M128">
        <v>1</v>
      </c>
    </row>
    <row r="129" spans="1:13" ht="15.75" customHeight="1" x14ac:dyDescent="0.3">
      <c r="A129">
        <v>250</v>
      </c>
      <c r="B129" t="s">
        <v>199</v>
      </c>
      <c r="C129" t="s">
        <v>703</v>
      </c>
      <c r="D129" t="s">
        <v>715</v>
      </c>
      <c r="E129">
        <v>65</v>
      </c>
      <c r="F129" t="s">
        <v>352</v>
      </c>
      <c r="G129" t="s">
        <v>1008</v>
      </c>
      <c r="H129" t="s">
        <v>1008</v>
      </c>
      <c r="I129">
        <v>8</v>
      </c>
      <c r="J129">
        <v>0</v>
      </c>
      <c r="K129" t="s">
        <v>1008</v>
      </c>
      <c r="M129">
        <v>1</v>
      </c>
    </row>
    <row r="130" spans="1:13" ht="15.75" customHeight="1" x14ac:dyDescent="0.3">
      <c r="A130">
        <v>250</v>
      </c>
      <c r="B130" t="s">
        <v>199</v>
      </c>
      <c r="C130" t="s">
        <v>703</v>
      </c>
      <c r="D130" t="s">
        <v>793</v>
      </c>
      <c r="E130">
        <v>215</v>
      </c>
      <c r="F130" t="s">
        <v>180</v>
      </c>
      <c r="G130" t="s">
        <v>1008</v>
      </c>
      <c r="H130" t="s">
        <v>1008</v>
      </c>
      <c r="I130">
        <v>4</v>
      </c>
      <c r="J130">
        <v>0</v>
      </c>
      <c r="K130" t="s">
        <v>1008</v>
      </c>
      <c r="M130">
        <v>1</v>
      </c>
    </row>
    <row r="131" spans="1:13" ht="15.75" customHeight="1" x14ac:dyDescent="0.3">
      <c r="A131">
        <v>250</v>
      </c>
      <c r="B131" t="s">
        <v>199</v>
      </c>
      <c r="C131" t="s">
        <v>799</v>
      </c>
      <c r="D131" t="s">
        <v>809</v>
      </c>
      <c r="E131">
        <v>70</v>
      </c>
      <c r="F131" t="s">
        <v>352</v>
      </c>
      <c r="G131" t="s">
        <v>1008</v>
      </c>
      <c r="H131" t="s">
        <v>1008</v>
      </c>
      <c r="I131">
        <v>8</v>
      </c>
      <c r="J131">
        <v>0</v>
      </c>
      <c r="K131" t="s">
        <v>1008</v>
      </c>
      <c r="M131">
        <v>1</v>
      </c>
    </row>
    <row r="132" spans="1:13" ht="15.75" customHeight="1" x14ac:dyDescent="0.3">
      <c r="A132">
        <v>250</v>
      </c>
      <c r="B132" t="s">
        <v>199</v>
      </c>
      <c r="C132" t="s">
        <v>799</v>
      </c>
      <c r="D132" t="s">
        <v>813</v>
      </c>
      <c r="E132">
        <v>90</v>
      </c>
      <c r="F132" t="s">
        <v>180</v>
      </c>
      <c r="G132" t="s">
        <v>1008</v>
      </c>
      <c r="H132" t="s">
        <v>1008</v>
      </c>
      <c r="I132">
        <v>4</v>
      </c>
      <c r="J132">
        <v>0</v>
      </c>
      <c r="K132" t="s">
        <v>1008</v>
      </c>
      <c r="M132">
        <v>1</v>
      </c>
    </row>
    <row r="133" spans="1:13" ht="15.75" customHeight="1" x14ac:dyDescent="0.3">
      <c r="A133">
        <v>250</v>
      </c>
      <c r="B133" t="s">
        <v>319</v>
      </c>
      <c r="C133" t="s">
        <v>822</v>
      </c>
      <c r="D133" t="s">
        <v>828</v>
      </c>
      <c r="E133">
        <v>50</v>
      </c>
      <c r="F133" t="s">
        <v>157</v>
      </c>
      <c r="G133" t="s">
        <v>1008</v>
      </c>
      <c r="H133" t="s">
        <v>1008</v>
      </c>
      <c r="I133">
        <v>2</v>
      </c>
      <c r="J133">
        <v>0</v>
      </c>
      <c r="K133" t="s">
        <v>1008</v>
      </c>
      <c r="M133">
        <v>1</v>
      </c>
    </row>
    <row r="134" spans="1:13" ht="15.75" customHeight="1" x14ac:dyDescent="0.3">
      <c r="A134">
        <v>250</v>
      </c>
      <c r="B134" t="s">
        <v>319</v>
      </c>
      <c r="C134" t="s">
        <v>822</v>
      </c>
      <c r="D134" t="s">
        <v>832</v>
      </c>
      <c r="E134">
        <v>68</v>
      </c>
      <c r="F134" t="s">
        <v>352</v>
      </c>
      <c r="G134" t="s">
        <v>1008</v>
      </c>
      <c r="H134" t="s">
        <v>1008</v>
      </c>
      <c r="I134">
        <v>8</v>
      </c>
      <c r="J134">
        <v>0</v>
      </c>
      <c r="K134" t="s">
        <v>1008</v>
      </c>
      <c r="M134">
        <v>1</v>
      </c>
    </row>
    <row r="135" spans="1:13" ht="15.75" customHeight="1" x14ac:dyDescent="0.3">
      <c r="A135">
        <v>250</v>
      </c>
      <c r="B135" t="s">
        <v>319</v>
      </c>
      <c r="C135" t="s">
        <v>822</v>
      </c>
      <c r="D135" t="s">
        <v>840</v>
      </c>
      <c r="E135">
        <v>120</v>
      </c>
      <c r="F135" t="s">
        <v>180</v>
      </c>
      <c r="G135" t="s">
        <v>171</v>
      </c>
      <c r="H135" t="s">
        <v>1008</v>
      </c>
      <c r="I135">
        <v>4</v>
      </c>
      <c r="J135">
        <v>0</v>
      </c>
      <c r="K135" t="s">
        <v>1008</v>
      </c>
      <c r="M135">
        <v>1</v>
      </c>
    </row>
    <row r="136" spans="1:13" ht="15.75" customHeight="1" x14ac:dyDescent="0.3">
      <c r="A136">
        <v>250</v>
      </c>
      <c r="B136" t="s">
        <v>319</v>
      </c>
      <c r="C136" t="s">
        <v>822</v>
      </c>
      <c r="D136" t="s">
        <v>842</v>
      </c>
      <c r="E136">
        <v>150</v>
      </c>
      <c r="F136" t="s">
        <v>180</v>
      </c>
      <c r="G136" t="s">
        <v>1008</v>
      </c>
      <c r="H136" t="s">
        <v>1008</v>
      </c>
      <c r="I136">
        <v>2</v>
      </c>
      <c r="J136">
        <v>0</v>
      </c>
      <c r="K136" t="s">
        <v>1008</v>
      </c>
      <c r="M136">
        <v>1</v>
      </c>
    </row>
    <row r="137" spans="1:13" ht="15.75" customHeight="1" x14ac:dyDescent="0.3">
      <c r="A137">
        <v>250</v>
      </c>
      <c r="B137" t="s">
        <v>319</v>
      </c>
      <c r="C137" t="s">
        <v>822</v>
      </c>
      <c r="D137" t="s">
        <v>842</v>
      </c>
      <c r="E137">
        <v>150</v>
      </c>
      <c r="F137" t="s">
        <v>152</v>
      </c>
      <c r="G137" t="s">
        <v>171</v>
      </c>
      <c r="H137" t="s">
        <v>646</v>
      </c>
      <c r="I137">
        <v>2</v>
      </c>
      <c r="J137">
        <v>0</v>
      </c>
      <c r="K137">
        <v>1</v>
      </c>
      <c r="M137">
        <v>1</v>
      </c>
    </row>
    <row r="138" spans="1:13" ht="15.75" customHeight="1" x14ac:dyDescent="0.3">
      <c r="A138">
        <v>250</v>
      </c>
      <c r="B138" t="s">
        <v>319</v>
      </c>
      <c r="C138" t="s">
        <v>703</v>
      </c>
      <c r="D138" t="s">
        <v>715</v>
      </c>
      <c r="E138">
        <v>65</v>
      </c>
      <c r="F138" t="s">
        <v>352</v>
      </c>
      <c r="G138" t="s">
        <v>1008</v>
      </c>
      <c r="H138" t="s">
        <v>1008</v>
      </c>
      <c r="I138">
        <v>8</v>
      </c>
      <c r="J138">
        <v>0</v>
      </c>
      <c r="K138" t="s">
        <v>1008</v>
      </c>
      <c r="M138">
        <v>1</v>
      </c>
    </row>
    <row r="139" spans="1:13" ht="15.75" customHeight="1" x14ac:dyDescent="0.3">
      <c r="A139">
        <v>250</v>
      </c>
      <c r="B139" t="s">
        <v>319</v>
      </c>
      <c r="C139" t="s">
        <v>703</v>
      </c>
      <c r="D139" t="s">
        <v>713</v>
      </c>
      <c r="E139">
        <v>52</v>
      </c>
      <c r="F139" t="s">
        <v>157</v>
      </c>
      <c r="G139" t="s">
        <v>1008</v>
      </c>
      <c r="H139" t="s">
        <v>1008</v>
      </c>
      <c r="I139">
        <v>2</v>
      </c>
      <c r="J139">
        <v>0</v>
      </c>
      <c r="K139" t="s">
        <v>1008</v>
      </c>
      <c r="M139">
        <v>1</v>
      </c>
    </row>
    <row r="140" spans="1:13" ht="15.75" customHeight="1" x14ac:dyDescent="0.3">
      <c r="A140">
        <v>250</v>
      </c>
      <c r="B140" t="s">
        <v>319</v>
      </c>
      <c r="C140" t="s">
        <v>703</v>
      </c>
      <c r="D140" t="s">
        <v>725</v>
      </c>
      <c r="E140">
        <v>140</v>
      </c>
      <c r="F140" t="s">
        <v>180</v>
      </c>
      <c r="G140" t="s">
        <v>1008</v>
      </c>
      <c r="H140" t="s">
        <v>1008</v>
      </c>
      <c r="I140">
        <v>2</v>
      </c>
      <c r="J140">
        <v>0</v>
      </c>
      <c r="K140" t="s">
        <v>1008</v>
      </c>
      <c r="M140">
        <v>1</v>
      </c>
    </row>
    <row r="141" spans="1:13" ht="15.75" customHeight="1" x14ac:dyDescent="0.3">
      <c r="A141">
        <v>250</v>
      </c>
      <c r="B141" t="s">
        <v>319</v>
      </c>
      <c r="C141" t="s">
        <v>703</v>
      </c>
      <c r="D141" t="s">
        <v>731</v>
      </c>
      <c r="E141">
        <v>200</v>
      </c>
      <c r="F141" t="s">
        <v>152</v>
      </c>
      <c r="G141" t="s">
        <v>171</v>
      </c>
      <c r="H141" t="s">
        <v>1008</v>
      </c>
      <c r="I141">
        <v>2</v>
      </c>
      <c r="J141">
        <v>0</v>
      </c>
      <c r="K141" t="s">
        <v>1008</v>
      </c>
      <c r="M141">
        <v>1</v>
      </c>
    </row>
    <row r="142" spans="1:13" ht="15.75" customHeight="1" x14ac:dyDescent="0.3">
      <c r="A142">
        <v>250</v>
      </c>
      <c r="B142" t="s">
        <v>319</v>
      </c>
      <c r="C142" t="s">
        <v>703</v>
      </c>
      <c r="D142" t="s">
        <v>749</v>
      </c>
      <c r="E142">
        <v>105</v>
      </c>
      <c r="F142" t="s">
        <v>180</v>
      </c>
      <c r="G142" t="s">
        <v>171</v>
      </c>
      <c r="H142" t="s">
        <v>1008</v>
      </c>
      <c r="I142">
        <v>4</v>
      </c>
      <c r="J142">
        <v>0</v>
      </c>
      <c r="K142" t="s">
        <v>1008</v>
      </c>
      <c r="M142">
        <v>1</v>
      </c>
    </row>
    <row r="143" spans="1:13" ht="15.75" customHeight="1" x14ac:dyDescent="0.3">
      <c r="A143">
        <v>250</v>
      </c>
      <c r="B143" t="s">
        <v>319</v>
      </c>
      <c r="C143" t="s">
        <v>799</v>
      </c>
      <c r="D143" t="s">
        <v>805</v>
      </c>
      <c r="E143">
        <v>50</v>
      </c>
      <c r="F143" t="s">
        <v>157</v>
      </c>
      <c r="G143" t="s">
        <v>1008</v>
      </c>
      <c r="H143" t="s">
        <v>1008</v>
      </c>
      <c r="I143">
        <v>2</v>
      </c>
      <c r="J143">
        <v>0</v>
      </c>
      <c r="K143" t="s">
        <v>1008</v>
      </c>
      <c r="M143">
        <v>1</v>
      </c>
    </row>
    <row r="144" spans="1:13" ht="15.75" customHeight="1" x14ac:dyDescent="0.3">
      <c r="A144">
        <v>250</v>
      </c>
      <c r="B144" t="s">
        <v>319</v>
      </c>
      <c r="C144" t="s">
        <v>799</v>
      </c>
      <c r="D144" t="s">
        <v>809</v>
      </c>
      <c r="E144">
        <v>70</v>
      </c>
      <c r="F144" t="s">
        <v>352</v>
      </c>
      <c r="G144" t="s">
        <v>1008</v>
      </c>
      <c r="H144" t="s">
        <v>1008</v>
      </c>
      <c r="I144">
        <v>8</v>
      </c>
      <c r="J144">
        <v>0</v>
      </c>
      <c r="K144" t="s">
        <v>1008</v>
      </c>
      <c r="M144">
        <v>1</v>
      </c>
    </row>
    <row r="145" spans="1:13" ht="15.75" customHeight="1" x14ac:dyDescent="0.3">
      <c r="A145">
        <v>250</v>
      </c>
      <c r="B145" t="s">
        <v>319</v>
      </c>
      <c r="C145" t="s">
        <v>799</v>
      </c>
      <c r="D145" t="s">
        <v>815</v>
      </c>
      <c r="E145">
        <v>120</v>
      </c>
      <c r="F145" t="s">
        <v>152</v>
      </c>
      <c r="G145" t="s">
        <v>171</v>
      </c>
      <c r="H145" t="s">
        <v>646</v>
      </c>
      <c r="I145">
        <v>2</v>
      </c>
      <c r="J145">
        <v>0</v>
      </c>
      <c r="K145">
        <v>1</v>
      </c>
      <c r="M145">
        <v>1</v>
      </c>
    </row>
    <row r="146" spans="1:13" ht="15.75" customHeight="1" x14ac:dyDescent="0.3">
      <c r="A146">
        <v>250</v>
      </c>
      <c r="B146" t="s">
        <v>319</v>
      </c>
      <c r="C146" t="s">
        <v>799</v>
      </c>
      <c r="D146" t="s">
        <v>817</v>
      </c>
      <c r="E146">
        <v>137</v>
      </c>
      <c r="F146" t="s">
        <v>180</v>
      </c>
      <c r="G146" t="s">
        <v>1008</v>
      </c>
      <c r="H146" t="s">
        <v>1008</v>
      </c>
      <c r="I146">
        <v>2</v>
      </c>
      <c r="J146">
        <v>0</v>
      </c>
      <c r="K146" t="s">
        <v>1008</v>
      </c>
      <c r="M146">
        <v>1</v>
      </c>
    </row>
    <row r="147" spans="1:13" ht="15.75" customHeight="1" x14ac:dyDescent="0.3">
      <c r="A147">
        <v>250</v>
      </c>
      <c r="B147" t="s">
        <v>319</v>
      </c>
      <c r="C147" t="s">
        <v>799</v>
      </c>
      <c r="D147" t="s">
        <v>813</v>
      </c>
      <c r="E147">
        <v>90</v>
      </c>
      <c r="F147" t="s">
        <v>180</v>
      </c>
      <c r="G147" t="s">
        <v>171</v>
      </c>
      <c r="H147" t="s">
        <v>1008</v>
      </c>
      <c r="I147">
        <v>4</v>
      </c>
      <c r="J147">
        <v>0</v>
      </c>
      <c r="K147" t="s">
        <v>1008</v>
      </c>
      <c r="M147">
        <v>1</v>
      </c>
    </row>
    <row r="148" spans="1:13" ht="15.75" customHeight="1" x14ac:dyDescent="0.3">
      <c r="A148">
        <v>99</v>
      </c>
      <c r="B148" t="s">
        <v>193</v>
      </c>
      <c r="C148" t="s">
        <v>822</v>
      </c>
      <c r="D148" t="s">
        <v>826</v>
      </c>
      <c r="E148">
        <v>40</v>
      </c>
      <c r="F148" t="s">
        <v>180</v>
      </c>
      <c r="G148" t="s">
        <v>1008</v>
      </c>
      <c r="H148" t="s">
        <v>1008</v>
      </c>
      <c r="I148">
        <v>3</v>
      </c>
      <c r="J148">
        <v>0</v>
      </c>
      <c r="K148" t="s">
        <v>1008</v>
      </c>
      <c r="M148">
        <v>1</v>
      </c>
    </row>
    <row r="149" spans="1:13" ht="15.75" customHeight="1" x14ac:dyDescent="0.3">
      <c r="A149">
        <v>99</v>
      </c>
      <c r="B149" t="s">
        <v>193</v>
      </c>
      <c r="C149" t="s">
        <v>822</v>
      </c>
      <c r="D149" t="s">
        <v>826</v>
      </c>
      <c r="E149">
        <v>40</v>
      </c>
      <c r="F149" t="s">
        <v>152</v>
      </c>
      <c r="G149" t="s">
        <v>1008</v>
      </c>
      <c r="H149" t="s">
        <v>1008</v>
      </c>
      <c r="I149">
        <v>4</v>
      </c>
      <c r="J149">
        <v>0</v>
      </c>
      <c r="K149" t="s">
        <v>1008</v>
      </c>
      <c r="M149">
        <v>1</v>
      </c>
    </row>
    <row r="150" spans="1:13" ht="15.75" customHeight="1" x14ac:dyDescent="0.3">
      <c r="A150">
        <v>99</v>
      </c>
      <c r="B150" t="s">
        <v>193</v>
      </c>
      <c r="C150" t="s">
        <v>822</v>
      </c>
      <c r="D150" t="s">
        <v>828</v>
      </c>
      <c r="E150">
        <v>50</v>
      </c>
      <c r="F150" t="s">
        <v>180</v>
      </c>
      <c r="G150" t="s">
        <v>1008</v>
      </c>
      <c r="H150" t="s">
        <v>1008</v>
      </c>
      <c r="I150">
        <v>2</v>
      </c>
      <c r="J150">
        <v>0</v>
      </c>
      <c r="K150" t="s">
        <v>1008</v>
      </c>
      <c r="M150">
        <v>1</v>
      </c>
    </row>
    <row r="151" spans="1:13" ht="15.75" customHeight="1" x14ac:dyDescent="0.3">
      <c r="A151">
        <v>99</v>
      </c>
      <c r="B151" t="s">
        <v>193</v>
      </c>
      <c r="C151" t="s">
        <v>822</v>
      </c>
      <c r="D151" t="s">
        <v>832</v>
      </c>
      <c r="E151">
        <v>68</v>
      </c>
      <c r="F151" t="s">
        <v>352</v>
      </c>
      <c r="G151" t="s">
        <v>1008</v>
      </c>
      <c r="H151" t="s">
        <v>1008</v>
      </c>
      <c r="I151">
        <v>2</v>
      </c>
      <c r="J151">
        <v>0</v>
      </c>
      <c r="K151" t="s">
        <v>1008</v>
      </c>
      <c r="M151">
        <v>1</v>
      </c>
    </row>
    <row r="152" spans="1:13" ht="15.75" customHeight="1" x14ac:dyDescent="0.3">
      <c r="A152">
        <v>99</v>
      </c>
      <c r="B152" t="s">
        <v>193</v>
      </c>
      <c r="C152" t="s">
        <v>703</v>
      </c>
      <c r="D152" t="s">
        <v>709</v>
      </c>
      <c r="E152">
        <v>35</v>
      </c>
      <c r="F152" t="s">
        <v>152</v>
      </c>
      <c r="G152" t="s">
        <v>1008</v>
      </c>
      <c r="H152" t="s">
        <v>1008</v>
      </c>
      <c r="I152">
        <v>4</v>
      </c>
      <c r="J152">
        <v>0</v>
      </c>
      <c r="K152" t="s">
        <v>1008</v>
      </c>
      <c r="M152">
        <v>1</v>
      </c>
    </row>
    <row r="153" spans="1:13" ht="15.75" customHeight="1" x14ac:dyDescent="0.3">
      <c r="A153">
        <v>99</v>
      </c>
      <c r="B153" t="s">
        <v>193</v>
      </c>
      <c r="C153" t="s">
        <v>703</v>
      </c>
      <c r="D153" t="s">
        <v>711</v>
      </c>
      <c r="E153">
        <v>44</v>
      </c>
      <c r="F153" t="s">
        <v>180</v>
      </c>
      <c r="G153" t="s">
        <v>1008</v>
      </c>
      <c r="H153" t="s">
        <v>1008</v>
      </c>
      <c r="I153">
        <v>2</v>
      </c>
      <c r="J153">
        <v>0</v>
      </c>
      <c r="K153" t="s">
        <v>1008</v>
      </c>
      <c r="M153">
        <v>1</v>
      </c>
    </row>
    <row r="154" spans="1:13" ht="15.75" customHeight="1" x14ac:dyDescent="0.3">
      <c r="A154">
        <v>99</v>
      </c>
      <c r="B154" t="s">
        <v>193</v>
      </c>
      <c r="C154" t="s">
        <v>703</v>
      </c>
      <c r="D154" t="s">
        <v>711</v>
      </c>
      <c r="E154">
        <v>44</v>
      </c>
      <c r="F154" t="s">
        <v>180</v>
      </c>
      <c r="I154">
        <v>3</v>
      </c>
      <c r="J154">
        <v>0</v>
      </c>
      <c r="K154" t="s">
        <v>1008</v>
      </c>
      <c r="M154">
        <v>1</v>
      </c>
    </row>
    <row r="155" spans="1:13" ht="15.75" customHeight="1" x14ac:dyDescent="0.3">
      <c r="A155">
        <v>99</v>
      </c>
      <c r="B155" t="s">
        <v>193</v>
      </c>
      <c r="C155" t="s">
        <v>703</v>
      </c>
      <c r="D155" t="s">
        <v>715</v>
      </c>
      <c r="E155">
        <v>65</v>
      </c>
      <c r="F155" t="s">
        <v>352</v>
      </c>
      <c r="G155" t="s">
        <v>1008</v>
      </c>
      <c r="H155" t="s">
        <v>1008</v>
      </c>
      <c r="I155">
        <v>2</v>
      </c>
      <c r="J155">
        <v>0</v>
      </c>
      <c r="K155" t="s">
        <v>1008</v>
      </c>
      <c r="M155">
        <v>1</v>
      </c>
    </row>
    <row r="156" spans="1:13" ht="15.75" customHeight="1" x14ac:dyDescent="0.3">
      <c r="A156">
        <v>99</v>
      </c>
      <c r="B156" t="s">
        <v>193</v>
      </c>
      <c r="C156" t="s">
        <v>799</v>
      </c>
      <c r="D156" t="s">
        <v>803</v>
      </c>
      <c r="E156">
        <v>39</v>
      </c>
      <c r="F156" t="s">
        <v>180</v>
      </c>
      <c r="G156" t="s">
        <v>1008</v>
      </c>
      <c r="H156" t="s">
        <v>1008</v>
      </c>
      <c r="I156">
        <v>3</v>
      </c>
      <c r="J156">
        <v>0</v>
      </c>
      <c r="K156" t="s">
        <v>1008</v>
      </c>
      <c r="M156">
        <v>1</v>
      </c>
    </row>
    <row r="157" spans="1:13" ht="15.75" customHeight="1" x14ac:dyDescent="0.3">
      <c r="A157">
        <v>99</v>
      </c>
      <c r="B157" t="s">
        <v>193</v>
      </c>
      <c r="C157" t="s">
        <v>799</v>
      </c>
      <c r="D157" t="s">
        <v>803</v>
      </c>
      <c r="E157">
        <v>39</v>
      </c>
      <c r="F157" t="s">
        <v>152</v>
      </c>
      <c r="G157" t="s">
        <v>1008</v>
      </c>
      <c r="H157" t="s">
        <v>1008</v>
      </c>
      <c r="I157">
        <v>4</v>
      </c>
      <c r="J157">
        <v>0</v>
      </c>
      <c r="K157" t="s">
        <v>1008</v>
      </c>
      <c r="M157">
        <v>1</v>
      </c>
    </row>
    <row r="158" spans="1:13" ht="15.75" customHeight="1" x14ac:dyDescent="0.3">
      <c r="A158">
        <v>99</v>
      </c>
      <c r="B158" t="s">
        <v>193</v>
      </c>
      <c r="C158" t="s">
        <v>799</v>
      </c>
      <c r="D158" t="s">
        <v>805</v>
      </c>
      <c r="E158">
        <v>50</v>
      </c>
      <c r="F158" t="s">
        <v>180</v>
      </c>
      <c r="G158" t="s">
        <v>1008</v>
      </c>
      <c r="H158" t="s">
        <v>1008</v>
      </c>
      <c r="I158">
        <v>2</v>
      </c>
      <c r="J158">
        <v>0</v>
      </c>
      <c r="K158" t="s">
        <v>1008</v>
      </c>
      <c r="M158">
        <v>1</v>
      </c>
    </row>
    <row r="159" spans="1:13" ht="15.75" customHeight="1" x14ac:dyDescent="0.3">
      <c r="A159">
        <v>99</v>
      </c>
      <c r="B159" t="s">
        <v>193</v>
      </c>
      <c r="C159" t="s">
        <v>799</v>
      </c>
      <c r="D159" t="s">
        <v>809</v>
      </c>
      <c r="E159">
        <v>70</v>
      </c>
      <c r="F159" t="s">
        <v>352</v>
      </c>
      <c r="G159" t="s">
        <v>1008</v>
      </c>
      <c r="H159" t="s">
        <v>1008</v>
      </c>
      <c r="I159">
        <v>2</v>
      </c>
      <c r="J159">
        <v>0</v>
      </c>
      <c r="K159" t="s">
        <v>1008</v>
      </c>
      <c r="M159">
        <v>1</v>
      </c>
    </row>
    <row r="160" spans="1:13" ht="15.75" customHeight="1" x14ac:dyDescent="0.3">
      <c r="A160">
        <v>99</v>
      </c>
      <c r="B160" t="s">
        <v>199</v>
      </c>
      <c r="C160" t="s">
        <v>822</v>
      </c>
      <c r="D160" t="s">
        <v>840</v>
      </c>
      <c r="E160">
        <v>120</v>
      </c>
      <c r="F160" t="s">
        <v>352</v>
      </c>
      <c r="G160" t="s">
        <v>171</v>
      </c>
      <c r="H160" t="s">
        <v>1008</v>
      </c>
      <c r="I160">
        <v>3</v>
      </c>
      <c r="J160">
        <v>0</v>
      </c>
      <c r="K160" t="s">
        <v>1008</v>
      </c>
      <c r="M160">
        <v>1</v>
      </c>
    </row>
    <row r="161" spans="1:13" ht="15.75" customHeight="1" x14ac:dyDescent="0.3">
      <c r="A161">
        <v>99</v>
      </c>
      <c r="B161" t="s">
        <v>199</v>
      </c>
      <c r="C161" t="s">
        <v>822</v>
      </c>
      <c r="D161" t="s">
        <v>840</v>
      </c>
      <c r="E161">
        <v>120</v>
      </c>
      <c r="F161" t="s">
        <v>152</v>
      </c>
      <c r="G161" t="s">
        <v>171</v>
      </c>
      <c r="H161" t="s">
        <v>1008</v>
      </c>
      <c r="I161">
        <v>2</v>
      </c>
      <c r="J161">
        <v>0</v>
      </c>
      <c r="K161" t="s">
        <v>1008</v>
      </c>
      <c r="M161">
        <v>1</v>
      </c>
    </row>
    <row r="162" spans="1:13" ht="15.75" customHeight="1" x14ac:dyDescent="0.3">
      <c r="A162">
        <v>99</v>
      </c>
      <c r="B162" t="s">
        <v>199</v>
      </c>
      <c r="C162" t="s">
        <v>703</v>
      </c>
      <c r="D162" t="s">
        <v>723</v>
      </c>
      <c r="E162">
        <v>120</v>
      </c>
      <c r="F162" t="s">
        <v>352</v>
      </c>
      <c r="G162" t="s">
        <v>171</v>
      </c>
      <c r="H162" t="s">
        <v>1008</v>
      </c>
      <c r="I162">
        <v>3</v>
      </c>
      <c r="J162">
        <v>0</v>
      </c>
      <c r="K162" t="s">
        <v>1008</v>
      </c>
      <c r="M162">
        <v>1</v>
      </c>
    </row>
    <row r="163" spans="1:13" ht="15.75" customHeight="1" x14ac:dyDescent="0.3">
      <c r="A163">
        <v>99</v>
      </c>
      <c r="B163" t="s">
        <v>199</v>
      </c>
      <c r="C163" t="s">
        <v>703</v>
      </c>
      <c r="D163" t="s">
        <v>723</v>
      </c>
      <c r="E163">
        <v>120</v>
      </c>
      <c r="F163" t="s">
        <v>152</v>
      </c>
      <c r="G163" t="s">
        <v>1008</v>
      </c>
      <c r="H163" t="s">
        <v>1008</v>
      </c>
      <c r="I163">
        <v>2</v>
      </c>
      <c r="J163">
        <v>0</v>
      </c>
      <c r="K163" t="s">
        <v>1008</v>
      </c>
      <c r="M163">
        <v>1</v>
      </c>
    </row>
    <row r="164" spans="1:13" ht="15.75" customHeight="1" x14ac:dyDescent="0.3">
      <c r="A164">
        <v>99</v>
      </c>
      <c r="B164" t="s">
        <v>199</v>
      </c>
      <c r="C164" t="s">
        <v>799</v>
      </c>
      <c r="D164" t="s">
        <v>815</v>
      </c>
      <c r="E164">
        <v>120</v>
      </c>
      <c r="F164" t="s">
        <v>352</v>
      </c>
      <c r="G164" t="s">
        <v>290</v>
      </c>
      <c r="H164" t="s">
        <v>1008</v>
      </c>
      <c r="I164">
        <v>3</v>
      </c>
      <c r="J164">
        <v>0</v>
      </c>
      <c r="K164" t="s">
        <v>1008</v>
      </c>
      <c r="M164">
        <v>1</v>
      </c>
    </row>
    <row r="165" spans="1:13" ht="15.75" customHeight="1" x14ac:dyDescent="0.3">
      <c r="A165">
        <v>99</v>
      </c>
      <c r="B165" t="s">
        <v>199</v>
      </c>
      <c r="C165" t="s">
        <v>799</v>
      </c>
      <c r="D165" t="s">
        <v>815</v>
      </c>
      <c r="E165">
        <v>120</v>
      </c>
      <c r="F165" t="s">
        <v>152</v>
      </c>
      <c r="G165" t="s">
        <v>1008</v>
      </c>
      <c r="H165" t="s">
        <v>1008</v>
      </c>
      <c r="I165">
        <v>2</v>
      </c>
      <c r="J165">
        <v>0</v>
      </c>
      <c r="K165" t="s">
        <v>1008</v>
      </c>
      <c r="M165">
        <v>1</v>
      </c>
    </row>
    <row r="166" spans="1:13" ht="15.75" customHeight="1" x14ac:dyDescent="0.3">
      <c r="A166">
        <v>99</v>
      </c>
      <c r="B166" t="s">
        <v>319</v>
      </c>
      <c r="C166" t="s">
        <v>822</v>
      </c>
      <c r="D166" t="s">
        <v>836</v>
      </c>
      <c r="E166">
        <v>90</v>
      </c>
      <c r="F166" t="s">
        <v>290</v>
      </c>
      <c r="G166" t="s">
        <v>1008</v>
      </c>
      <c r="H166" t="s">
        <v>1008</v>
      </c>
      <c r="I166">
        <v>4</v>
      </c>
      <c r="J166">
        <v>0</v>
      </c>
      <c r="K166" t="s">
        <v>1008</v>
      </c>
      <c r="M166">
        <v>1</v>
      </c>
    </row>
    <row r="167" spans="1:13" ht="15.75" customHeight="1" x14ac:dyDescent="0.3">
      <c r="A167">
        <v>99</v>
      </c>
      <c r="B167" t="s">
        <v>319</v>
      </c>
      <c r="C167" t="s">
        <v>703</v>
      </c>
      <c r="D167" t="s">
        <v>717</v>
      </c>
      <c r="E167">
        <v>72</v>
      </c>
      <c r="F167" t="s">
        <v>290</v>
      </c>
      <c r="G167" t="s">
        <v>1008</v>
      </c>
      <c r="H167" t="s">
        <v>1008</v>
      </c>
      <c r="I167">
        <v>4</v>
      </c>
      <c r="J167">
        <v>0</v>
      </c>
      <c r="K167" t="s">
        <v>1008</v>
      </c>
      <c r="M167">
        <v>1</v>
      </c>
    </row>
    <row r="168" spans="1:13" ht="15.75" customHeight="1" x14ac:dyDescent="0.3">
      <c r="A168">
        <v>99</v>
      </c>
      <c r="B168" t="s">
        <v>319</v>
      </c>
      <c r="C168" t="s">
        <v>799</v>
      </c>
      <c r="D168" t="s">
        <v>809</v>
      </c>
      <c r="E168">
        <v>70</v>
      </c>
      <c r="F168" t="s">
        <v>290</v>
      </c>
      <c r="G168" t="s">
        <v>1008</v>
      </c>
      <c r="H168" t="s">
        <v>1008</v>
      </c>
      <c r="I168">
        <v>4</v>
      </c>
      <c r="J168">
        <v>0</v>
      </c>
      <c r="K168" t="s">
        <v>1008</v>
      </c>
      <c r="M168">
        <v>1</v>
      </c>
    </row>
    <row r="169" spans="1:13" ht="15.75" customHeight="1" x14ac:dyDescent="0.3">
      <c r="A169">
        <v>50</v>
      </c>
      <c r="B169" t="s">
        <v>134</v>
      </c>
      <c r="C169" t="s">
        <v>822</v>
      </c>
      <c r="D169" t="s">
        <v>824</v>
      </c>
      <c r="E169">
        <v>30</v>
      </c>
      <c r="F169" t="s">
        <v>352</v>
      </c>
      <c r="G169" t="s">
        <v>1008</v>
      </c>
      <c r="H169" t="s">
        <v>1008</v>
      </c>
      <c r="I169">
        <v>2</v>
      </c>
      <c r="J169">
        <v>0</v>
      </c>
      <c r="K169" t="s">
        <v>1008</v>
      </c>
      <c r="M169">
        <v>1</v>
      </c>
    </row>
    <row r="170" spans="1:13" ht="15.75" customHeight="1" x14ac:dyDescent="0.3">
      <c r="A170">
        <v>50</v>
      </c>
      <c r="B170" t="s">
        <v>134</v>
      </c>
      <c r="C170" t="s">
        <v>822</v>
      </c>
      <c r="D170" t="s">
        <v>824</v>
      </c>
      <c r="E170">
        <v>30</v>
      </c>
      <c r="F170" t="s">
        <v>180</v>
      </c>
      <c r="G170" t="s">
        <v>1008</v>
      </c>
      <c r="H170" t="s">
        <v>1008</v>
      </c>
      <c r="I170">
        <v>2</v>
      </c>
      <c r="J170">
        <v>0</v>
      </c>
      <c r="K170" t="s">
        <v>1008</v>
      </c>
      <c r="M170">
        <v>2</v>
      </c>
    </row>
    <row r="171" spans="1:13" ht="15.75" customHeight="1" x14ac:dyDescent="0.3">
      <c r="A171">
        <v>50</v>
      </c>
      <c r="B171" t="s">
        <v>134</v>
      </c>
      <c r="C171" t="s">
        <v>822</v>
      </c>
      <c r="D171" t="s">
        <v>824</v>
      </c>
      <c r="E171">
        <v>30</v>
      </c>
      <c r="F171" t="s">
        <v>157</v>
      </c>
      <c r="G171" t="s">
        <v>1008</v>
      </c>
      <c r="H171" t="s">
        <v>1008</v>
      </c>
      <c r="I171">
        <v>2</v>
      </c>
      <c r="J171">
        <v>0</v>
      </c>
      <c r="K171" t="s">
        <v>1008</v>
      </c>
      <c r="M171">
        <v>1</v>
      </c>
    </row>
    <row r="172" spans="1:13" ht="15.75" customHeight="1" x14ac:dyDescent="0.3">
      <c r="A172">
        <v>50</v>
      </c>
      <c r="B172" t="s">
        <v>134</v>
      </c>
      <c r="C172" t="s">
        <v>822</v>
      </c>
      <c r="D172" t="s">
        <v>824</v>
      </c>
      <c r="E172">
        <v>30</v>
      </c>
      <c r="F172" t="s">
        <v>152</v>
      </c>
      <c r="G172" t="s">
        <v>1008</v>
      </c>
      <c r="H172" t="s">
        <v>1008</v>
      </c>
      <c r="I172">
        <v>2</v>
      </c>
      <c r="J172">
        <v>0</v>
      </c>
      <c r="K172" t="s">
        <v>1008</v>
      </c>
      <c r="M172">
        <v>1</v>
      </c>
    </row>
    <row r="173" spans="1:13" ht="15.75" customHeight="1" x14ac:dyDescent="0.3">
      <c r="A173">
        <v>50</v>
      </c>
      <c r="B173" t="s">
        <v>134</v>
      </c>
      <c r="C173" t="s">
        <v>822</v>
      </c>
      <c r="D173" t="s">
        <v>824</v>
      </c>
      <c r="E173">
        <v>30</v>
      </c>
      <c r="F173" t="s">
        <v>290</v>
      </c>
      <c r="G173" t="s">
        <v>1008</v>
      </c>
      <c r="H173" t="s">
        <v>1008</v>
      </c>
      <c r="I173">
        <v>2</v>
      </c>
      <c r="J173">
        <v>0</v>
      </c>
      <c r="K173" t="s">
        <v>1008</v>
      </c>
      <c r="M173">
        <v>1</v>
      </c>
    </row>
    <row r="174" spans="1:13" ht="15.75" customHeight="1" x14ac:dyDescent="0.3">
      <c r="A174">
        <v>50</v>
      </c>
      <c r="B174" t="s">
        <v>134</v>
      </c>
      <c r="C174" t="s">
        <v>822</v>
      </c>
      <c r="D174" t="s">
        <v>826</v>
      </c>
      <c r="E174">
        <v>40</v>
      </c>
      <c r="F174" t="s">
        <v>180</v>
      </c>
      <c r="G174" t="s">
        <v>1008</v>
      </c>
      <c r="H174" t="s">
        <v>1008</v>
      </c>
      <c r="I174">
        <v>2</v>
      </c>
      <c r="J174">
        <v>0</v>
      </c>
      <c r="K174" t="s">
        <v>1008</v>
      </c>
      <c r="M174">
        <v>2</v>
      </c>
    </row>
    <row r="175" spans="1:13" ht="15.75" customHeight="1" x14ac:dyDescent="0.3">
      <c r="A175">
        <v>50</v>
      </c>
      <c r="B175" t="s">
        <v>134</v>
      </c>
      <c r="C175" t="s">
        <v>822</v>
      </c>
      <c r="D175" t="s">
        <v>826</v>
      </c>
      <c r="E175">
        <v>40</v>
      </c>
      <c r="F175" t="s">
        <v>180</v>
      </c>
      <c r="G175" t="s">
        <v>290</v>
      </c>
      <c r="H175" t="s">
        <v>1008</v>
      </c>
      <c r="I175">
        <v>2</v>
      </c>
      <c r="J175">
        <v>0</v>
      </c>
      <c r="K175" t="s">
        <v>1008</v>
      </c>
      <c r="M175">
        <v>1</v>
      </c>
    </row>
    <row r="176" spans="1:13" ht="15.75" customHeight="1" x14ac:dyDescent="0.3">
      <c r="A176">
        <v>50</v>
      </c>
      <c r="B176" t="s">
        <v>134</v>
      </c>
      <c r="C176" t="s">
        <v>822</v>
      </c>
      <c r="D176" t="s">
        <v>826</v>
      </c>
      <c r="E176">
        <v>40</v>
      </c>
      <c r="F176" t="s">
        <v>152</v>
      </c>
      <c r="G176" t="s">
        <v>171</v>
      </c>
      <c r="H176" t="s">
        <v>1008</v>
      </c>
      <c r="I176">
        <v>2</v>
      </c>
      <c r="J176">
        <v>0</v>
      </c>
      <c r="K176" t="s">
        <v>1008</v>
      </c>
      <c r="M176">
        <v>1</v>
      </c>
    </row>
    <row r="177" spans="1:13" ht="15.75" customHeight="1" x14ac:dyDescent="0.3">
      <c r="A177">
        <v>50</v>
      </c>
      <c r="B177" t="s">
        <v>134</v>
      </c>
      <c r="C177" t="s">
        <v>822</v>
      </c>
      <c r="D177" t="s">
        <v>830</v>
      </c>
      <c r="E177">
        <v>60</v>
      </c>
      <c r="F177" t="s">
        <v>290</v>
      </c>
      <c r="G177" t="s">
        <v>1008</v>
      </c>
      <c r="H177" t="s">
        <v>1008</v>
      </c>
      <c r="I177">
        <v>2</v>
      </c>
      <c r="J177">
        <v>0</v>
      </c>
      <c r="K177" t="s">
        <v>1008</v>
      </c>
      <c r="M177">
        <v>1</v>
      </c>
    </row>
    <row r="178" spans="1:13" ht="15.75" customHeight="1" x14ac:dyDescent="0.3">
      <c r="A178">
        <v>50</v>
      </c>
      <c r="B178" t="s">
        <v>134</v>
      </c>
      <c r="C178" t="s">
        <v>703</v>
      </c>
      <c r="D178" t="s">
        <v>707</v>
      </c>
      <c r="E178">
        <v>28</v>
      </c>
      <c r="F178" t="s">
        <v>352</v>
      </c>
      <c r="G178" t="s">
        <v>1008</v>
      </c>
      <c r="H178" t="s">
        <v>1008</v>
      </c>
      <c r="I178">
        <v>2</v>
      </c>
      <c r="J178">
        <v>0</v>
      </c>
      <c r="K178" t="s">
        <v>1008</v>
      </c>
      <c r="M178">
        <v>1</v>
      </c>
    </row>
    <row r="179" spans="1:13" ht="15.75" customHeight="1" x14ac:dyDescent="0.3">
      <c r="A179">
        <v>50</v>
      </c>
      <c r="B179" t="s">
        <v>134</v>
      </c>
      <c r="C179" t="s">
        <v>703</v>
      </c>
      <c r="D179" t="s">
        <v>707</v>
      </c>
      <c r="E179">
        <v>28</v>
      </c>
      <c r="F179" t="s">
        <v>180</v>
      </c>
      <c r="G179" t="s">
        <v>1008</v>
      </c>
      <c r="H179" t="s">
        <v>1008</v>
      </c>
      <c r="I179">
        <v>2</v>
      </c>
      <c r="J179">
        <v>0</v>
      </c>
      <c r="K179" t="s">
        <v>1008</v>
      </c>
      <c r="M179">
        <v>2</v>
      </c>
    </row>
    <row r="180" spans="1:13" ht="15.75" customHeight="1" x14ac:dyDescent="0.3">
      <c r="A180">
        <v>50</v>
      </c>
      <c r="B180" t="s">
        <v>134</v>
      </c>
      <c r="C180" t="s">
        <v>703</v>
      </c>
      <c r="D180" t="s">
        <v>707</v>
      </c>
      <c r="E180">
        <v>28</v>
      </c>
      <c r="F180" t="s">
        <v>152</v>
      </c>
      <c r="G180" t="s">
        <v>1008</v>
      </c>
      <c r="H180" t="s">
        <v>1008</v>
      </c>
      <c r="I180">
        <v>2</v>
      </c>
      <c r="J180">
        <v>0</v>
      </c>
      <c r="K180" t="s">
        <v>1008</v>
      </c>
      <c r="M180">
        <v>1</v>
      </c>
    </row>
    <row r="181" spans="1:13" ht="15.75" customHeight="1" x14ac:dyDescent="0.3">
      <c r="A181">
        <v>50</v>
      </c>
      <c r="B181" t="s">
        <v>134</v>
      </c>
      <c r="C181" t="s">
        <v>703</v>
      </c>
      <c r="D181" t="s">
        <v>709</v>
      </c>
      <c r="E181">
        <v>35</v>
      </c>
      <c r="F181" t="s">
        <v>180</v>
      </c>
      <c r="G181" t="s">
        <v>1008</v>
      </c>
      <c r="H181" t="s">
        <v>1008</v>
      </c>
      <c r="I181">
        <v>2</v>
      </c>
      <c r="J181">
        <v>0</v>
      </c>
      <c r="K181" t="s">
        <v>1008</v>
      </c>
      <c r="M181">
        <v>1</v>
      </c>
    </row>
    <row r="182" spans="1:13" ht="15.75" customHeight="1" x14ac:dyDescent="0.3">
      <c r="A182">
        <v>50</v>
      </c>
      <c r="B182" t="s">
        <v>134</v>
      </c>
      <c r="C182" t="s">
        <v>703</v>
      </c>
      <c r="D182" t="s">
        <v>709</v>
      </c>
      <c r="E182">
        <v>35</v>
      </c>
      <c r="F182" t="s">
        <v>157</v>
      </c>
      <c r="G182" t="s">
        <v>1008</v>
      </c>
      <c r="H182" t="s">
        <v>1008</v>
      </c>
      <c r="I182">
        <v>2</v>
      </c>
      <c r="J182">
        <v>0</v>
      </c>
      <c r="K182" t="s">
        <v>1008</v>
      </c>
      <c r="M182">
        <v>1</v>
      </c>
    </row>
    <row r="183" spans="1:13" ht="15.75" customHeight="1" x14ac:dyDescent="0.3">
      <c r="A183">
        <v>50</v>
      </c>
      <c r="B183" t="s">
        <v>134</v>
      </c>
      <c r="C183" t="s">
        <v>703</v>
      </c>
      <c r="D183" t="s">
        <v>711</v>
      </c>
      <c r="E183">
        <v>44</v>
      </c>
      <c r="F183" t="s">
        <v>180</v>
      </c>
      <c r="G183" t="s">
        <v>1008</v>
      </c>
      <c r="H183" t="s">
        <v>1008</v>
      </c>
      <c r="I183">
        <v>2</v>
      </c>
      <c r="J183">
        <v>0</v>
      </c>
      <c r="K183" t="s">
        <v>1008</v>
      </c>
      <c r="M183">
        <v>2</v>
      </c>
    </row>
    <row r="184" spans="1:13" ht="15.75" customHeight="1" x14ac:dyDescent="0.3">
      <c r="A184">
        <v>50</v>
      </c>
      <c r="B184" t="s">
        <v>134</v>
      </c>
      <c r="C184" t="s">
        <v>703</v>
      </c>
      <c r="D184" t="s">
        <v>711</v>
      </c>
      <c r="E184">
        <v>44</v>
      </c>
      <c r="F184" t="s">
        <v>152</v>
      </c>
      <c r="G184" t="s">
        <v>1008</v>
      </c>
      <c r="H184" t="s">
        <v>1008</v>
      </c>
      <c r="I184">
        <v>2</v>
      </c>
      <c r="J184">
        <v>0</v>
      </c>
      <c r="K184" t="s">
        <v>1008</v>
      </c>
      <c r="M184">
        <v>1</v>
      </c>
    </row>
    <row r="185" spans="1:13" ht="15.75" customHeight="1" x14ac:dyDescent="0.3">
      <c r="A185">
        <v>50</v>
      </c>
      <c r="B185" t="s">
        <v>134</v>
      </c>
      <c r="C185" t="s">
        <v>703</v>
      </c>
      <c r="D185" t="s">
        <v>713</v>
      </c>
      <c r="E185">
        <v>52</v>
      </c>
      <c r="F185" t="s">
        <v>290</v>
      </c>
      <c r="G185" t="s">
        <v>1008</v>
      </c>
      <c r="H185" t="s">
        <v>1008</v>
      </c>
      <c r="I185">
        <v>2</v>
      </c>
      <c r="J185">
        <v>0</v>
      </c>
      <c r="K185" t="s">
        <v>1008</v>
      </c>
      <c r="M185">
        <v>1</v>
      </c>
    </row>
    <row r="186" spans="1:13" ht="15.75" customHeight="1" x14ac:dyDescent="0.3">
      <c r="A186">
        <v>50</v>
      </c>
      <c r="B186" t="s">
        <v>134</v>
      </c>
      <c r="C186" t="s">
        <v>703</v>
      </c>
      <c r="D186" t="s">
        <v>701</v>
      </c>
      <c r="E186">
        <v>17</v>
      </c>
      <c r="F186" t="s">
        <v>290</v>
      </c>
      <c r="G186" t="s">
        <v>1008</v>
      </c>
      <c r="H186" t="s">
        <v>1008</v>
      </c>
      <c r="I186">
        <v>2</v>
      </c>
      <c r="J186">
        <v>0</v>
      </c>
      <c r="K186" t="s">
        <v>1008</v>
      </c>
      <c r="M186">
        <v>1</v>
      </c>
    </row>
    <row r="187" spans="1:13" ht="15.75" customHeight="1" x14ac:dyDescent="0.3">
      <c r="A187">
        <v>50</v>
      </c>
      <c r="B187" t="s">
        <v>134</v>
      </c>
      <c r="C187" t="s">
        <v>799</v>
      </c>
      <c r="D187" t="s">
        <v>801</v>
      </c>
      <c r="E187">
        <v>31</v>
      </c>
      <c r="F187" t="s">
        <v>352</v>
      </c>
      <c r="G187" t="s">
        <v>1008</v>
      </c>
      <c r="H187" t="s">
        <v>1008</v>
      </c>
      <c r="I187">
        <v>2</v>
      </c>
      <c r="J187">
        <v>0</v>
      </c>
      <c r="K187" t="s">
        <v>1008</v>
      </c>
      <c r="M187">
        <v>1</v>
      </c>
    </row>
    <row r="188" spans="1:13" ht="15.75" customHeight="1" x14ac:dyDescent="0.3">
      <c r="A188">
        <v>50</v>
      </c>
      <c r="B188" t="s">
        <v>134</v>
      </c>
      <c r="C188" t="s">
        <v>799</v>
      </c>
      <c r="D188" t="s">
        <v>801</v>
      </c>
      <c r="E188">
        <v>31</v>
      </c>
      <c r="F188" t="s">
        <v>180</v>
      </c>
      <c r="G188" t="s">
        <v>1008</v>
      </c>
      <c r="H188" t="s">
        <v>1008</v>
      </c>
      <c r="I188">
        <v>2</v>
      </c>
      <c r="J188">
        <v>0</v>
      </c>
      <c r="K188" t="s">
        <v>1008</v>
      </c>
      <c r="M188">
        <v>1</v>
      </c>
    </row>
    <row r="189" spans="1:13" ht="15.75" customHeight="1" x14ac:dyDescent="0.3">
      <c r="A189">
        <v>50</v>
      </c>
      <c r="B189" t="s">
        <v>134</v>
      </c>
      <c r="C189" t="s">
        <v>799</v>
      </c>
      <c r="D189" t="s">
        <v>801</v>
      </c>
      <c r="E189">
        <v>31</v>
      </c>
      <c r="F189" t="s">
        <v>157</v>
      </c>
      <c r="G189" t="s">
        <v>1008</v>
      </c>
      <c r="H189" t="s">
        <v>1008</v>
      </c>
      <c r="I189">
        <v>2</v>
      </c>
      <c r="J189">
        <v>0</v>
      </c>
      <c r="K189" t="s">
        <v>1008</v>
      </c>
      <c r="M189">
        <v>1</v>
      </c>
    </row>
    <row r="190" spans="1:13" ht="15.75" customHeight="1" x14ac:dyDescent="0.3">
      <c r="A190">
        <v>50</v>
      </c>
      <c r="B190" t="s">
        <v>134</v>
      </c>
      <c r="C190" t="s">
        <v>799</v>
      </c>
      <c r="D190" t="s">
        <v>803</v>
      </c>
      <c r="E190">
        <v>39</v>
      </c>
      <c r="F190" t="s">
        <v>180</v>
      </c>
      <c r="G190" t="s">
        <v>1008</v>
      </c>
      <c r="H190" t="s">
        <v>1008</v>
      </c>
      <c r="I190">
        <v>2</v>
      </c>
      <c r="J190">
        <v>0</v>
      </c>
      <c r="K190" t="s">
        <v>1008</v>
      </c>
      <c r="M190">
        <v>3</v>
      </c>
    </row>
    <row r="191" spans="1:13" ht="15.75" customHeight="1" x14ac:dyDescent="0.3">
      <c r="A191">
        <v>50</v>
      </c>
      <c r="B191" t="s">
        <v>134</v>
      </c>
      <c r="C191" t="s">
        <v>799</v>
      </c>
      <c r="D191" t="s">
        <v>803</v>
      </c>
      <c r="E191">
        <v>39</v>
      </c>
      <c r="F191" t="s">
        <v>152</v>
      </c>
      <c r="G191" t="s">
        <v>171</v>
      </c>
      <c r="H191" t="s">
        <v>1008</v>
      </c>
      <c r="I191">
        <v>2</v>
      </c>
      <c r="J191">
        <v>0</v>
      </c>
      <c r="K191" t="s">
        <v>1008</v>
      </c>
      <c r="M191">
        <v>1</v>
      </c>
    </row>
    <row r="192" spans="1:13" ht="15.75" customHeight="1" x14ac:dyDescent="0.3">
      <c r="A192">
        <v>50</v>
      </c>
      <c r="B192" t="s">
        <v>134</v>
      </c>
      <c r="C192" t="s">
        <v>799</v>
      </c>
      <c r="D192" t="s">
        <v>805</v>
      </c>
      <c r="E192">
        <v>50</v>
      </c>
      <c r="F192" t="s">
        <v>290</v>
      </c>
      <c r="G192" t="s">
        <v>1008</v>
      </c>
      <c r="H192" t="s">
        <v>1008</v>
      </c>
      <c r="I192">
        <v>2</v>
      </c>
      <c r="J192">
        <v>0</v>
      </c>
      <c r="K192" t="s">
        <v>1008</v>
      </c>
      <c r="M192">
        <v>1</v>
      </c>
    </row>
    <row r="193" spans="1:13" ht="15.75" customHeight="1" x14ac:dyDescent="0.3">
      <c r="A193">
        <v>50</v>
      </c>
      <c r="B193" t="s">
        <v>134</v>
      </c>
      <c r="C193" t="s">
        <v>799</v>
      </c>
      <c r="D193" t="s">
        <v>798</v>
      </c>
      <c r="E193">
        <v>22.5</v>
      </c>
      <c r="F193" t="s">
        <v>180</v>
      </c>
      <c r="G193" t="s">
        <v>1008</v>
      </c>
      <c r="H193" t="s">
        <v>1008</v>
      </c>
      <c r="I193">
        <v>2</v>
      </c>
      <c r="J193">
        <v>0</v>
      </c>
      <c r="K193" t="s">
        <v>1008</v>
      </c>
      <c r="M193">
        <v>1</v>
      </c>
    </row>
    <row r="194" spans="1:13" ht="15.75" customHeight="1" x14ac:dyDescent="0.3">
      <c r="A194">
        <v>50</v>
      </c>
      <c r="B194" t="s">
        <v>134</v>
      </c>
      <c r="C194" t="s">
        <v>799</v>
      </c>
      <c r="D194" t="s">
        <v>798</v>
      </c>
      <c r="E194">
        <v>22.5</v>
      </c>
      <c r="F194" t="s">
        <v>152</v>
      </c>
      <c r="G194" t="s">
        <v>1008</v>
      </c>
      <c r="H194" t="s">
        <v>1008</v>
      </c>
      <c r="I194">
        <v>2</v>
      </c>
      <c r="J194">
        <v>0</v>
      </c>
      <c r="K194" t="s">
        <v>1008</v>
      </c>
      <c r="M194">
        <v>1</v>
      </c>
    </row>
    <row r="195" spans="1:13" ht="15.75" customHeight="1" x14ac:dyDescent="0.3">
      <c r="A195">
        <v>50</v>
      </c>
      <c r="B195" t="s">
        <v>134</v>
      </c>
      <c r="C195" t="s">
        <v>799</v>
      </c>
      <c r="D195" t="s">
        <v>798</v>
      </c>
      <c r="E195">
        <v>22.5</v>
      </c>
      <c r="F195" t="s">
        <v>290</v>
      </c>
      <c r="G195" t="s">
        <v>1008</v>
      </c>
      <c r="H195" t="s">
        <v>1008</v>
      </c>
      <c r="I195">
        <v>2</v>
      </c>
      <c r="J195">
        <v>0</v>
      </c>
      <c r="K195" t="s">
        <v>1008</v>
      </c>
      <c r="M195">
        <v>1</v>
      </c>
    </row>
    <row r="196" spans="1:13" ht="15.75" customHeight="1" x14ac:dyDescent="0.3">
      <c r="A196">
        <v>50</v>
      </c>
      <c r="B196" t="s">
        <v>154</v>
      </c>
      <c r="C196" t="s">
        <v>822</v>
      </c>
      <c r="D196" t="s">
        <v>824</v>
      </c>
      <c r="E196">
        <v>30</v>
      </c>
      <c r="F196" t="s">
        <v>352</v>
      </c>
      <c r="G196" t="s">
        <v>1008</v>
      </c>
      <c r="H196" t="s">
        <v>1008</v>
      </c>
      <c r="I196">
        <v>6</v>
      </c>
      <c r="J196">
        <v>0</v>
      </c>
      <c r="K196" t="s">
        <v>1008</v>
      </c>
      <c r="M196">
        <v>1</v>
      </c>
    </row>
    <row r="197" spans="1:13" ht="15.75" customHeight="1" x14ac:dyDescent="0.3">
      <c r="A197">
        <v>50</v>
      </c>
      <c r="B197" t="s">
        <v>154</v>
      </c>
      <c r="C197" t="s">
        <v>822</v>
      </c>
      <c r="D197" t="s">
        <v>824</v>
      </c>
      <c r="E197">
        <v>30</v>
      </c>
      <c r="F197" t="s">
        <v>180</v>
      </c>
      <c r="G197" t="s">
        <v>1008</v>
      </c>
      <c r="H197" t="s">
        <v>1008</v>
      </c>
      <c r="I197">
        <v>2</v>
      </c>
      <c r="J197">
        <v>0</v>
      </c>
      <c r="K197" t="s">
        <v>1008</v>
      </c>
      <c r="M197">
        <v>1</v>
      </c>
    </row>
    <row r="198" spans="1:13" ht="15.75" customHeight="1" x14ac:dyDescent="0.3">
      <c r="A198">
        <v>50</v>
      </c>
      <c r="B198" t="s">
        <v>154</v>
      </c>
      <c r="C198" t="s">
        <v>822</v>
      </c>
      <c r="D198" t="s">
        <v>824</v>
      </c>
      <c r="E198">
        <v>30</v>
      </c>
      <c r="F198" t="s">
        <v>152</v>
      </c>
      <c r="G198" t="s">
        <v>1008</v>
      </c>
      <c r="H198" t="s">
        <v>1008</v>
      </c>
      <c r="I198">
        <v>2</v>
      </c>
      <c r="J198">
        <v>0</v>
      </c>
      <c r="K198" t="s">
        <v>1008</v>
      </c>
      <c r="M198">
        <v>1</v>
      </c>
    </row>
    <row r="199" spans="1:13" ht="15.75" customHeight="1" x14ac:dyDescent="0.3">
      <c r="A199">
        <v>50</v>
      </c>
      <c r="B199" t="s">
        <v>154</v>
      </c>
      <c r="C199" t="s">
        <v>822</v>
      </c>
      <c r="D199" t="s">
        <v>826</v>
      </c>
      <c r="E199">
        <v>40</v>
      </c>
      <c r="F199" t="s">
        <v>180</v>
      </c>
      <c r="G199" t="s">
        <v>1008</v>
      </c>
      <c r="H199" t="s">
        <v>1008</v>
      </c>
      <c r="I199">
        <v>2</v>
      </c>
      <c r="J199">
        <v>0</v>
      </c>
      <c r="K199" t="s">
        <v>1008</v>
      </c>
      <c r="M199">
        <v>6</v>
      </c>
    </row>
    <row r="200" spans="1:13" ht="15.75" customHeight="1" x14ac:dyDescent="0.3">
      <c r="A200">
        <v>50</v>
      </c>
      <c r="B200" t="s">
        <v>154</v>
      </c>
      <c r="C200" t="s">
        <v>822</v>
      </c>
      <c r="D200" t="s">
        <v>826</v>
      </c>
      <c r="E200">
        <v>40</v>
      </c>
      <c r="F200" t="s">
        <v>157</v>
      </c>
      <c r="G200" t="s">
        <v>1008</v>
      </c>
      <c r="H200" t="s">
        <v>1008</v>
      </c>
      <c r="I200">
        <v>2</v>
      </c>
      <c r="J200">
        <v>0</v>
      </c>
      <c r="K200" t="s">
        <v>1008</v>
      </c>
      <c r="M200">
        <v>1</v>
      </c>
    </row>
    <row r="201" spans="1:13" ht="15.75" customHeight="1" x14ac:dyDescent="0.3">
      <c r="A201">
        <v>50</v>
      </c>
      <c r="B201" t="s">
        <v>154</v>
      </c>
      <c r="C201" t="s">
        <v>822</v>
      </c>
      <c r="D201" t="s">
        <v>826</v>
      </c>
      <c r="E201">
        <v>40</v>
      </c>
      <c r="F201" t="s">
        <v>152</v>
      </c>
      <c r="G201" t="s">
        <v>1008</v>
      </c>
      <c r="H201" t="s">
        <v>1008</v>
      </c>
      <c r="I201">
        <v>2</v>
      </c>
      <c r="J201">
        <v>0</v>
      </c>
      <c r="K201" t="s">
        <v>1008</v>
      </c>
      <c r="M201">
        <v>1</v>
      </c>
    </row>
    <row r="202" spans="1:13" ht="15.75" customHeight="1" x14ac:dyDescent="0.3">
      <c r="A202">
        <v>50</v>
      </c>
      <c r="B202" t="s">
        <v>154</v>
      </c>
      <c r="C202" t="s">
        <v>822</v>
      </c>
      <c r="D202" t="s">
        <v>826</v>
      </c>
      <c r="E202">
        <v>40</v>
      </c>
      <c r="F202" t="s">
        <v>290</v>
      </c>
      <c r="G202" t="s">
        <v>1008</v>
      </c>
      <c r="H202" t="s">
        <v>1008</v>
      </c>
      <c r="I202">
        <v>2</v>
      </c>
      <c r="J202">
        <v>0</v>
      </c>
      <c r="K202" t="s">
        <v>1008</v>
      </c>
      <c r="M202">
        <v>1</v>
      </c>
    </row>
    <row r="203" spans="1:13" ht="15.75" customHeight="1" x14ac:dyDescent="0.3">
      <c r="A203">
        <v>50</v>
      </c>
      <c r="B203" t="s">
        <v>154</v>
      </c>
      <c r="C203" t="s">
        <v>822</v>
      </c>
      <c r="D203" t="s">
        <v>830</v>
      </c>
      <c r="E203">
        <v>60</v>
      </c>
      <c r="F203" t="s">
        <v>152</v>
      </c>
      <c r="G203" t="s">
        <v>1008</v>
      </c>
      <c r="H203" t="s">
        <v>1008</v>
      </c>
      <c r="I203">
        <v>2</v>
      </c>
      <c r="J203">
        <v>0</v>
      </c>
      <c r="K203" t="s">
        <v>1008</v>
      </c>
      <c r="M203">
        <v>1</v>
      </c>
    </row>
    <row r="204" spans="1:13" ht="15.75" customHeight="1" x14ac:dyDescent="0.3">
      <c r="A204">
        <v>50</v>
      </c>
      <c r="B204" t="s">
        <v>154</v>
      </c>
      <c r="C204" t="s">
        <v>822</v>
      </c>
      <c r="D204" t="s">
        <v>834</v>
      </c>
      <c r="E204">
        <v>80</v>
      </c>
      <c r="F204" t="s">
        <v>152</v>
      </c>
      <c r="G204" t="s">
        <v>1008</v>
      </c>
      <c r="H204" t="s">
        <v>1008</v>
      </c>
      <c r="I204">
        <v>4</v>
      </c>
      <c r="J204">
        <v>0</v>
      </c>
      <c r="K204" t="s">
        <v>1008</v>
      </c>
      <c r="M204">
        <v>1</v>
      </c>
    </row>
    <row r="205" spans="1:13" ht="15.75" customHeight="1" x14ac:dyDescent="0.3">
      <c r="A205">
        <v>50</v>
      </c>
      <c r="B205" t="s">
        <v>154</v>
      </c>
      <c r="C205" t="s">
        <v>703</v>
      </c>
      <c r="D205" t="s">
        <v>707</v>
      </c>
      <c r="E205">
        <v>28</v>
      </c>
      <c r="F205" t="s">
        <v>352</v>
      </c>
      <c r="G205" t="s">
        <v>1008</v>
      </c>
      <c r="H205" t="s">
        <v>1008</v>
      </c>
      <c r="I205">
        <v>6</v>
      </c>
      <c r="J205">
        <v>0</v>
      </c>
      <c r="K205" t="s">
        <v>1008</v>
      </c>
      <c r="M205">
        <v>1</v>
      </c>
    </row>
    <row r="206" spans="1:13" ht="15.75" customHeight="1" x14ac:dyDescent="0.3">
      <c r="A206">
        <v>50</v>
      </c>
      <c r="B206" t="s">
        <v>154</v>
      </c>
      <c r="C206" t="s">
        <v>703</v>
      </c>
      <c r="D206" t="s">
        <v>707</v>
      </c>
      <c r="E206">
        <v>28</v>
      </c>
      <c r="F206" t="s">
        <v>180</v>
      </c>
      <c r="G206" t="s">
        <v>1008</v>
      </c>
      <c r="H206" t="s">
        <v>1008</v>
      </c>
      <c r="I206">
        <v>2</v>
      </c>
      <c r="J206">
        <v>0</v>
      </c>
      <c r="K206" t="s">
        <v>1008</v>
      </c>
      <c r="M206">
        <v>1</v>
      </c>
    </row>
    <row r="207" spans="1:13" ht="15.75" customHeight="1" x14ac:dyDescent="0.3">
      <c r="A207">
        <v>50</v>
      </c>
      <c r="B207" t="s">
        <v>154</v>
      </c>
      <c r="C207" t="s">
        <v>703</v>
      </c>
      <c r="D207" t="s">
        <v>709</v>
      </c>
      <c r="E207">
        <v>35</v>
      </c>
      <c r="F207" t="s">
        <v>180</v>
      </c>
      <c r="G207" t="s">
        <v>1008</v>
      </c>
      <c r="H207" t="s">
        <v>1008</v>
      </c>
      <c r="I207">
        <v>2</v>
      </c>
      <c r="J207">
        <v>0</v>
      </c>
      <c r="K207" t="s">
        <v>1008</v>
      </c>
      <c r="M207">
        <v>1</v>
      </c>
    </row>
    <row r="208" spans="1:13" ht="15.75" customHeight="1" x14ac:dyDescent="0.3">
      <c r="A208">
        <v>50</v>
      </c>
      <c r="B208" t="s">
        <v>154</v>
      </c>
      <c r="C208" t="s">
        <v>703</v>
      </c>
      <c r="D208" t="s">
        <v>709</v>
      </c>
      <c r="E208">
        <v>35</v>
      </c>
      <c r="F208" t="s">
        <v>152</v>
      </c>
      <c r="G208" t="s">
        <v>1008</v>
      </c>
      <c r="H208" t="s">
        <v>1008</v>
      </c>
      <c r="I208">
        <v>2</v>
      </c>
      <c r="J208">
        <v>0</v>
      </c>
      <c r="K208" t="s">
        <v>1008</v>
      </c>
      <c r="M208">
        <v>1</v>
      </c>
    </row>
    <row r="209" spans="1:13" ht="15.75" customHeight="1" x14ac:dyDescent="0.3">
      <c r="A209">
        <v>50</v>
      </c>
      <c r="B209" t="s">
        <v>154</v>
      </c>
      <c r="C209" t="s">
        <v>703</v>
      </c>
      <c r="D209" t="s">
        <v>711</v>
      </c>
      <c r="E209">
        <v>44</v>
      </c>
      <c r="F209" t="s">
        <v>180</v>
      </c>
      <c r="G209" t="s">
        <v>1008</v>
      </c>
      <c r="H209" t="s">
        <v>1008</v>
      </c>
      <c r="I209">
        <v>2</v>
      </c>
      <c r="J209">
        <v>0</v>
      </c>
      <c r="K209" t="s">
        <v>1008</v>
      </c>
      <c r="M209">
        <v>4</v>
      </c>
    </row>
    <row r="210" spans="1:13" ht="15.75" customHeight="1" x14ac:dyDescent="0.3">
      <c r="A210">
        <v>50</v>
      </c>
      <c r="B210" t="s">
        <v>154</v>
      </c>
      <c r="C210" t="s">
        <v>703</v>
      </c>
      <c r="D210" t="s">
        <v>711</v>
      </c>
      <c r="E210">
        <v>44</v>
      </c>
      <c r="F210" t="s">
        <v>290</v>
      </c>
      <c r="G210" t="s">
        <v>1008</v>
      </c>
      <c r="H210" t="s">
        <v>1008</v>
      </c>
      <c r="I210">
        <v>2</v>
      </c>
      <c r="J210">
        <v>0</v>
      </c>
      <c r="K210" t="s">
        <v>1008</v>
      </c>
      <c r="M210">
        <v>1</v>
      </c>
    </row>
    <row r="211" spans="1:13" ht="15.75" customHeight="1" x14ac:dyDescent="0.3">
      <c r="A211">
        <v>50</v>
      </c>
      <c r="B211" t="s">
        <v>154</v>
      </c>
      <c r="C211" t="s">
        <v>703</v>
      </c>
      <c r="D211" t="s">
        <v>715</v>
      </c>
      <c r="E211">
        <v>65</v>
      </c>
      <c r="F211" t="s">
        <v>152</v>
      </c>
      <c r="G211" t="s">
        <v>1008</v>
      </c>
      <c r="H211" t="s">
        <v>1008</v>
      </c>
      <c r="I211">
        <v>2</v>
      </c>
      <c r="J211">
        <v>0</v>
      </c>
      <c r="K211" t="s">
        <v>1008</v>
      </c>
      <c r="M211">
        <v>1</v>
      </c>
    </row>
    <row r="212" spans="1:13" ht="15.75" customHeight="1" x14ac:dyDescent="0.3">
      <c r="A212">
        <v>50</v>
      </c>
      <c r="B212" t="s">
        <v>154</v>
      </c>
      <c r="C212" t="s">
        <v>703</v>
      </c>
      <c r="D212" t="s">
        <v>717</v>
      </c>
      <c r="E212">
        <v>72</v>
      </c>
      <c r="F212" t="s">
        <v>152</v>
      </c>
      <c r="G212" t="s">
        <v>1008</v>
      </c>
      <c r="H212" t="s">
        <v>1008</v>
      </c>
      <c r="I212">
        <v>4</v>
      </c>
      <c r="J212">
        <v>0</v>
      </c>
      <c r="K212" t="s">
        <v>1008</v>
      </c>
      <c r="M212">
        <v>1</v>
      </c>
    </row>
    <row r="213" spans="1:13" ht="15.75" customHeight="1" x14ac:dyDescent="0.3">
      <c r="A213">
        <v>50</v>
      </c>
      <c r="B213" t="s">
        <v>154</v>
      </c>
      <c r="C213" t="s">
        <v>703</v>
      </c>
      <c r="D213" t="s">
        <v>713</v>
      </c>
      <c r="E213">
        <v>52</v>
      </c>
      <c r="F213" t="s">
        <v>180</v>
      </c>
      <c r="G213" t="s">
        <v>1008</v>
      </c>
      <c r="H213" t="s">
        <v>1008</v>
      </c>
      <c r="I213">
        <v>2</v>
      </c>
      <c r="J213">
        <v>0</v>
      </c>
      <c r="K213" t="s">
        <v>1008</v>
      </c>
      <c r="M213">
        <v>1</v>
      </c>
    </row>
    <row r="214" spans="1:13" ht="15.75" customHeight="1" x14ac:dyDescent="0.3">
      <c r="A214">
        <v>50</v>
      </c>
      <c r="B214" t="s">
        <v>154</v>
      </c>
      <c r="C214" t="s">
        <v>703</v>
      </c>
      <c r="D214" t="s">
        <v>713</v>
      </c>
      <c r="E214">
        <v>52</v>
      </c>
      <c r="F214" t="s">
        <v>157</v>
      </c>
      <c r="G214" t="s">
        <v>1008</v>
      </c>
      <c r="H214" t="s">
        <v>1008</v>
      </c>
      <c r="I214">
        <v>2</v>
      </c>
      <c r="J214">
        <v>0</v>
      </c>
      <c r="K214" t="s">
        <v>1008</v>
      </c>
      <c r="M214">
        <v>1</v>
      </c>
    </row>
    <row r="215" spans="1:13" ht="15.75" customHeight="1" x14ac:dyDescent="0.3">
      <c r="A215">
        <v>50</v>
      </c>
      <c r="B215" t="s">
        <v>154</v>
      </c>
      <c r="C215" t="s">
        <v>703</v>
      </c>
      <c r="D215" t="s">
        <v>713</v>
      </c>
      <c r="E215">
        <v>52</v>
      </c>
      <c r="F215" t="s">
        <v>152</v>
      </c>
      <c r="G215" t="s">
        <v>1008</v>
      </c>
      <c r="H215" t="s">
        <v>1008</v>
      </c>
      <c r="I215">
        <v>2</v>
      </c>
      <c r="J215">
        <v>0</v>
      </c>
      <c r="K215" t="s">
        <v>1008</v>
      </c>
      <c r="M215">
        <v>1</v>
      </c>
    </row>
    <row r="216" spans="1:13" ht="15.75" customHeight="1" x14ac:dyDescent="0.3">
      <c r="A216">
        <v>50</v>
      </c>
      <c r="B216" t="s">
        <v>154</v>
      </c>
      <c r="C216" t="s">
        <v>799</v>
      </c>
      <c r="D216" t="s">
        <v>801</v>
      </c>
      <c r="E216">
        <v>31</v>
      </c>
      <c r="F216" t="s">
        <v>352</v>
      </c>
      <c r="G216" t="s">
        <v>1008</v>
      </c>
      <c r="H216" t="s">
        <v>1008</v>
      </c>
      <c r="I216">
        <v>6</v>
      </c>
      <c r="J216">
        <v>0</v>
      </c>
      <c r="K216" t="s">
        <v>1008</v>
      </c>
      <c r="M216">
        <v>1</v>
      </c>
    </row>
    <row r="217" spans="1:13" ht="15.75" customHeight="1" x14ac:dyDescent="0.3">
      <c r="A217">
        <v>50</v>
      </c>
      <c r="B217" t="s">
        <v>154</v>
      </c>
      <c r="C217" t="s">
        <v>799</v>
      </c>
      <c r="D217" t="s">
        <v>801</v>
      </c>
      <c r="E217">
        <v>31</v>
      </c>
      <c r="F217" t="s">
        <v>180</v>
      </c>
      <c r="G217" t="s">
        <v>1008</v>
      </c>
      <c r="H217" t="s">
        <v>1008</v>
      </c>
      <c r="I217">
        <v>2</v>
      </c>
      <c r="J217">
        <v>0</v>
      </c>
      <c r="K217" t="s">
        <v>1008</v>
      </c>
      <c r="M217">
        <v>1</v>
      </c>
    </row>
    <row r="218" spans="1:13" ht="15.75" customHeight="1" x14ac:dyDescent="0.3">
      <c r="A218">
        <v>50</v>
      </c>
      <c r="B218" t="s">
        <v>154</v>
      </c>
      <c r="C218" t="s">
        <v>799</v>
      </c>
      <c r="D218" t="s">
        <v>801</v>
      </c>
      <c r="E218">
        <v>31</v>
      </c>
      <c r="F218" t="s">
        <v>152</v>
      </c>
      <c r="G218" t="s">
        <v>1008</v>
      </c>
      <c r="H218" t="s">
        <v>1008</v>
      </c>
      <c r="I218">
        <v>2</v>
      </c>
      <c r="J218">
        <v>0</v>
      </c>
      <c r="K218" t="s">
        <v>1008</v>
      </c>
      <c r="M218">
        <v>1</v>
      </c>
    </row>
    <row r="219" spans="1:13" ht="15.75" customHeight="1" x14ac:dyDescent="0.3">
      <c r="A219">
        <v>50</v>
      </c>
      <c r="B219" t="s">
        <v>154</v>
      </c>
      <c r="C219" t="s">
        <v>799</v>
      </c>
      <c r="D219" t="s">
        <v>803</v>
      </c>
      <c r="E219">
        <v>39</v>
      </c>
      <c r="F219" t="s">
        <v>180</v>
      </c>
      <c r="G219" t="s">
        <v>1008</v>
      </c>
      <c r="H219" t="s">
        <v>1008</v>
      </c>
      <c r="I219">
        <v>2</v>
      </c>
      <c r="J219">
        <v>0</v>
      </c>
      <c r="K219" t="s">
        <v>1008</v>
      </c>
      <c r="M219">
        <v>5</v>
      </c>
    </row>
    <row r="220" spans="1:13" ht="15.75" customHeight="1" x14ac:dyDescent="0.3">
      <c r="A220">
        <v>50</v>
      </c>
      <c r="B220" t="s">
        <v>154</v>
      </c>
      <c r="C220" t="s">
        <v>799</v>
      </c>
      <c r="D220" t="s">
        <v>803</v>
      </c>
      <c r="E220">
        <v>39</v>
      </c>
      <c r="F220" t="s">
        <v>290</v>
      </c>
      <c r="G220" t="s">
        <v>1008</v>
      </c>
      <c r="H220" t="s">
        <v>1008</v>
      </c>
      <c r="I220">
        <v>2</v>
      </c>
      <c r="J220">
        <v>0</v>
      </c>
      <c r="K220" t="s">
        <v>1008</v>
      </c>
      <c r="M220">
        <v>1</v>
      </c>
    </row>
    <row r="221" spans="1:13" ht="15.75" customHeight="1" x14ac:dyDescent="0.3">
      <c r="A221">
        <v>50</v>
      </c>
      <c r="B221" t="s">
        <v>154</v>
      </c>
      <c r="C221" t="s">
        <v>799</v>
      </c>
      <c r="D221" t="s">
        <v>805</v>
      </c>
      <c r="E221">
        <v>50</v>
      </c>
      <c r="F221" t="s">
        <v>180</v>
      </c>
      <c r="G221" t="s">
        <v>1008</v>
      </c>
      <c r="H221" t="s">
        <v>1008</v>
      </c>
      <c r="I221">
        <v>2</v>
      </c>
      <c r="J221">
        <v>0</v>
      </c>
      <c r="K221" t="s">
        <v>1008</v>
      </c>
      <c r="M221">
        <v>1</v>
      </c>
    </row>
    <row r="222" spans="1:13" ht="15.75" customHeight="1" x14ac:dyDescent="0.3">
      <c r="A222">
        <v>50</v>
      </c>
      <c r="B222" t="s">
        <v>154</v>
      </c>
      <c r="C222" t="s">
        <v>799</v>
      </c>
      <c r="D222" t="s">
        <v>805</v>
      </c>
      <c r="E222">
        <v>50</v>
      </c>
      <c r="F222" t="s">
        <v>157</v>
      </c>
      <c r="G222" t="s">
        <v>1008</v>
      </c>
      <c r="H222" t="s">
        <v>1008</v>
      </c>
      <c r="I222">
        <v>2</v>
      </c>
      <c r="J222">
        <v>0</v>
      </c>
      <c r="K222" t="s">
        <v>1008</v>
      </c>
      <c r="M222">
        <v>1</v>
      </c>
    </row>
    <row r="223" spans="1:13" ht="15.75" customHeight="1" x14ac:dyDescent="0.3">
      <c r="A223">
        <v>50</v>
      </c>
      <c r="B223" t="s">
        <v>154</v>
      </c>
      <c r="C223" t="s">
        <v>799</v>
      </c>
      <c r="D223" t="s">
        <v>805</v>
      </c>
      <c r="E223">
        <v>50</v>
      </c>
      <c r="F223" t="s">
        <v>152</v>
      </c>
      <c r="G223" t="s">
        <v>1008</v>
      </c>
      <c r="H223" t="s">
        <v>1008</v>
      </c>
      <c r="I223">
        <v>2</v>
      </c>
      <c r="J223">
        <v>0</v>
      </c>
      <c r="K223" t="s">
        <v>1008</v>
      </c>
      <c r="M223">
        <v>1</v>
      </c>
    </row>
    <row r="224" spans="1:13" ht="15.75" customHeight="1" x14ac:dyDescent="0.3">
      <c r="A224">
        <v>50</v>
      </c>
      <c r="B224" t="s">
        <v>154</v>
      </c>
      <c r="C224" t="s">
        <v>799</v>
      </c>
      <c r="D224" t="s">
        <v>809</v>
      </c>
      <c r="E224">
        <v>70</v>
      </c>
      <c r="F224" t="s">
        <v>152</v>
      </c>
      <c r="G224" t="s">
        <v>1008</v>
      </c>
      <c r="H224" t="s">
        <v>1008</v>
      </c>
      <c r="I224">
        <v>2</v>
      </c>
      <c r="J224">
        <v>0</v>
      </c>
      <c r="K224" t="s">
        <v>1008</v>
      </c>
      <c r="M224">
        <v>1</v>
      </c>
    </row>
    <row r="225" spans="1:13" ht="15.75" customHeight="1" x14ac:dyDescent="0.3">
      <c r="A225">
        <v>50</v>
      </c>
      <c r="B225" t="s">
        <v>154</v>
      </c>
      <c r="C225" t="s">
        <v>799</v>
      </c>
      <c r="D225" t="s">
        <v>809</v>
      </c>
      <c r="E225">
        <v>70</v>
      </c>
      <c r="F225" t="s">
        <v>152</v>
      </c>
      <c r="I225">
        <v>4</v>
      </c>
      <c r="J225">
        <v>0</v>
      </c>
      <c r="K225" t="s">
        <v>1008</v>
      </c>
      <c r="M225">
        <v>1</v>
      </c>
    </row>
    <row r="226" spans="1:13" ht="15.75" customHeight="1" x14ac:dyDescent="0.3">
      <c r="A226">
        <v>50</v>
      </c>
      <c r="B226" t="s">
        <v>199</v>
      </c>
      <c r="C226" t="s">
        <v>822</v>
      </c>
      <c r="D226" t="s">
        <v>840</v>
      </c>
      <c r="E226">
        <v>120</v>
      </c>
      <c r="F226" t="s">
        <v>152</v>
      </c>
      <c r="G226" t="s">
        <v>1008</v>
      </c>
      <c r="H226" t="s">
        <v>650</v>
      </c>
      <c r="I226">
        <v>4</v>
      </c>
      <c r="J226">
        <v>0</v>
      </c>
      <c r="K226">
        <v>1</v>
      </c>
      <c r="M226">
        <v>1</v>
      </c>
    </row>
    <row r="227" spans="1:13" ht="15.75" customHeight="1" x14ac:dyDescent="0.3">
      <c r="A227">
        <v>50</v>
      </c>
      <c r="B227" t="s">
        <v>199</v>
      </c>
      <c r="C227" t="s">
        <v>822</v>
      </c>
      <c r="D227" t="s">
        <v>844</v>
      </c>
      <c r="E227">
        <v>183</v>
      </c>
      <c r="F227" t="s">
        <v>152</v>
      </c>
      <c r="G227" t="s">
        <v>1008</v>
      </c>
      <c r="H227" t="s">
        <v>1008</v>
      </c>
      <c r="I227">
        <v>4</v>
      </c>
      <c r="J227">
        <v>0</v>
      </c>
      <c r="K227" t="s">
        <v>1008</v>
      </c>
      <c r="M227">
        <v>1</v>
      </c>
    </row>
    <row r="228" spans="1:13" ht="15.75" customHeight="1" x14ac:dyDescent="0.3">
      <c r="A228">
        <v>50</v>
      </c>
      <c r="B228" t="s">
        <v>199</v>
      </c>
      <c r="C228" t="s">
        <v>822</v>
      </c>
      <c r="D228" t="s">
        <v>842</v>
      </c>
      <c r="E228">
        <v>150</v>
      </c>
      <c r="F228" t="s">
        <v>152</v>
      </c>
      <c r="G228" t="s">
        <v>1008</v>
      </c>
      <c r="H228" t="s">
        <v>1008</v>
      </c>
      <c r="I228">
        <v>4</v>
      </c>
      <c r="J228">
        <v>0</v>
      </c>
      <c r="K228" t="s">
        <v>1008</v>
      </c>
      <c r="M228">
        <v>1</v>
      </c>
    </row>
    <row r="229" spans="1:13" ht="15.75" customHeight="1" x14ac:dyDescent="0.3">
      <c r="A229">
        <v>50</v>
      </c>
      <c r="B229" t="s">
        <v>199</v>
      </c>
      <c r="C229" t="s">
        <v>822</v>
      </c>
      <c r="D229" t="s">
        <v>842</v>
      </c>
      <c r="E229">
        <v>150</v>
      </c>
      <c r="F229" t="s">
        <v>152</v>
      </c>
      <c r="H229" t="s">
        <v>646</v>
      </c>
      <c r="I229">
        <v>4</v>
      </c>
      <c r="J229">
        <v>0</v>
      </c>
      <c r="K229">
        <v>1</v>
      </c>
      <c r="M229">
        <v>1</v>
      </c>
    </row>
    <row r="230" spans="1:13" ht="15.75" customHeight="1" x14ac:dyDescent="0.3">
      <c r="A230">
        <v>50</v>
      </c>
      <c r="B230" t="s">
        <v>199</v>
      </c>
      <c r="C230" t="s">
        <v>822</v>
      </c>
      <c r="D230" t="s">
        <v>838</v>
      </c>
      <c r="E230">
        <v>100</v>
      </c>
      <c r="F230" t="s">
        <v>180</v>
      </c>
      <c r="G230" t="s">
        <v>1008</v>
      </c>
      <c r="H230" t="s">
        <v>646</v>
      </c>
      <c r="I230">
        <v>2</v>
      </c>
      <c r="J230">
        <v>0</v>
      </c>
      <c r="K230">
        <v>1</v>
      </c>
      <c r="M230">
        <v>1</v>
      </c>
    </row>
    <row r="231" spans="1:13" ht="15.75" customHeight="1" x14ac:dyDescent="0.3">
      <c r="A231">
        <v>50</v>
      </c>
      <c r="B231" t="s">
        <v>199</v>
      </c>
      <c r="C231" t="s">
        <v>822</v>
      </c>
      <c r="D231" t="s">
        <v>838</v>
      </c>
      <c r="E231">
        <v>100</v>
      </c>
      <c r="F231" t="s">
        <v>152</v>
      </c>
      <c r="G231" t="s">
        <v>1008</v>
      </c>
      <c r="H231" t="s">
        <v>1008</v>
      </c>
      <c r="I231">
        <v>4</v>
      </c>
      <c r="J231">
        <v>0</v>
      </c>
      <c r="K231" t="s">
        <v>1008</v>
      </c>
      <c r="M231">
        <v>1</v>
      </c>
    </row>
    <row r="232" spans="1:13" ht="15.75" customHeight="1" x14ac:dyDescent="0.3">
      <c r="A232">
        <v>50</v>
      </c>
      <c r="B232" t="s">
        <v>199</v>
      </c>
      <c r="C232" t="s">
        <v>822</v>
      </c>
      <c r="D232" t="s">
        <v>838</v>
      </c>
      <c r="E232">
        <v>100</v>
      </c>
      <c r="F232" t="s">
        <v>290</v>
      </c>
      <c r="G232" t="s">
        <v>1008</v>
      </c>
      <c r="H232" t="s">
        <v>1008</v>
      </c>
      <c r="I232">
        <v>4</v>
      </c>
      <c r="J232">
        <v>0</v>
      </c>
      <c r="K232" t="s">
        <v>1008</v>
      </c>
      <c r="M232">
        <v>1</v>
      </c>
    </row>
    <row r="233" spans="1:13" ht="15.75" customHeight="1" x14ac:dyDescent="0.3">
      <c r="A233">
        <v>50</v>
      </c>
      <c r="B233" t="s">
        <v>199</v>
      </c>
      <c r="C233" t="s">
        <v>703</v>
      </c>
      <c r="D233" t="s">
        <v>721</v>
      </c>
      <c r="E233">
        <v>100</v>
      </c>
      <c r="F233" t="s">
        <v>152</v>
      </c>
      <c r="G233" t="s">
        <v>1008</v>
      </c>
      <c r="H233" t="s">
        <v>1008</v>
      </c>
      <c r="I233">
        <v>4</v>
      </c>
      <c r="J233">
        <v>0</v>
      </c>
      <c r="K233" t="s">
        <v>1008</v>
      </c>
      <c r="M233">
        <v>1</v>
      </c>
    </row>
    <row r="234" spans="1:13" ht="15.75" customHeight="1" x14ac:dyDescent="0.3">
      <c r="A234">
        <v>50</v>
      </c>
      <c r="B234" t="s">
        <v>199</v>
      </c>
      <c r="C234" t="s">
        <v>703</v>
      </c>
      <c r="D234" t="s">
        <v>759</v>
      </c>
      <c r="E234">
        <v>200</v>
      </c>
      <c r="F234" t="s">
        <v>180</v>
      </c>
      <c r="G234" t="s">
        <v>1008</v>
      </c>
      <c r="H234" t="s">
        <v>1008</v>
      </c>
      <c r="I234">
        <v>2</v>
      </c>
      <c r="J234">
        <v>0</v>
      </c>
      <c r="K234" t="s">
        <v>1008</v>
      </c>
      <c r="M234">
        <v>1</v>
      </c>
    </row>
    <row r="235" spans="1:13" ht="15.75" customHeight="1" x14ac:dyDescent="0.3">
      <c r="A235">
        <v>50</v>
      </c>
      <c r="B235" t="s">
        <v>199</v>
      </c>
      <c r="C235" t="s">
        <v>703</v>
      </c>
      <c r="D235" t="s">
        <v>759</v>
      </c>
      <c r="E235">
        <v>200</v>
      </c>
      <c r="F235" t="s">
        <v>152</v>
      </c>
      <c r="G235" t="s">
        <v>290</v>
      </c>
      <c r="H235" t="s">
        <v>1008</v>
      </c>
      <c r="I235">
        <v>4</v>
      </c>
      <c r="J235">
        <v>0</v>
      </c>
      <c r="K235" t="s">
        <v>1008</v>
      </c>
      <c r="M235">
        <v>1</v>
      </c>
    </row>
    <row r="236" spans="1:13" ht="15.75" customHeight="1" x14ac:dyDescent="0.3">
      <c r="A236">
        <v>50</v>
      </c>
      <c r="B236" t="s">
        <v>199</v>
      </c>
      <c r="C236" t="s">
        <v>703</v>
      </c>
      <c r="D236" t="s">
        <v>725</v>
      </c>
      <c r="E236">
        <v>140</v>
      </c>
      <c r="F236" t="s">
        <v>152</v>
      </c>
      <c r="G236" t="s">
        <v>1008</v>
      </c>
      <c r="H236" t="s">
        <v>1008</v>
      </c>
      <c r="I236">
        <v>4</v>
      </c>
      <c r="J236">
        <v>0</v>
      </c>
      <c r="K236" t="s">
        <v>1008</v>
      </c>
      <c r="M236">
        <v>1</v>
      </c>
    </row>
    <row r="237" spans="1:13" ht="15.75" customHeight="1" x14ac:dyDescent="0.3">
      <c r="A237">
        <v>50</v>
      </c>
      <c r="B237" t="s">
        <v>199</v>
      </c>
      <c r="C237" t="s">
        <v>703</v>
      </c>
      <c r="D237" t="s">
        <v>725</v>
      </c>
      <c r="E237">
        <v>140</v>
      </c>
      <c r="F237" t="s">
        <v>152</v>
      </c>
      <c r="H237" t="s">
        <v>646</v>
      </c>
      <c r="I237">
        <v>4</v>
      </c>
      <c r="J237">
        <v>0</v>
      </c>
      <c r="K237">
        <v>1</v>
      </c>
      <c r="M237">
        <v>1</v>
      </c>
    </row>
    <row r="238" spans="1:13" ht="15.75" customHeight="1" x14ac:dyDescent="0.3">
      <c r="A238">
        <v>50</v>
      </c>
      <c r="B238" t="s">
        <v>199</v>
      </c>
      <c r="C238" t="s">
        <v>703</v>
      </c>
      <c r="D238" t="s">
        <v>779</v>
      </c>
      <c r="E238">
        <v>120</v>
      </c>
      <c r="F238" t="s">
        <v>290</v>
      </c>
      <c r="G238" t="s">
        <v>1008</v>
      </c>
      <c r="H238" t="s">
        <v>1008</v>
      </c>
      <c r="I238">
        <v>4</v>
      </c>
      <c r="J238">
        <v>0</v>
      </c>
      <c r="K238" t="s">
        <v>1008</v>
      </c>
      <c r="M238">
        <v>1</v>
      </c>
    </row>
    <row r="239" spans="1:13" ht="15.75" customHeight="1" x14ac:dyDescent="0.3">
      <c r="A239">
        <v>50</v>
      </c>
      <c r="B239" t="s">
        <v>199</v>
      </c>
      <c r="C239" t="s">
        <v>703</v>
      </c>
      <c r="D239" t="s">
        <v>791</v>
      </c>
      <c r="E239">
        <v>190</v>
      </c>
      <c r="F239" t="s">
        <v>152</v>
      </c>
      <c r="G239" t="s">
        <v>171</v>
      </c>
      <c r="H239" t="s">
        <v>1008</v>
      </c>
      <c r="I239">
        <v>4</v>
      </c>
      <c r="J239">
        <v>0</v>
      </c>
      <c r="K239" t="s">
        <v>1008</v>
      </c>
      <c r="M239">
        <v>1</v>
      </c>
    </row>
    <row r="240" spans="1:13" ht="15.75" customHeight="1" x14ac:dyDescent="0.3">
      <c r="A240">
        <v>50</v>
      </c>
      <c r="B240" t="s">
        <v>199</v>
      </c>
      <c r="C240" t="s">
        <v>799</v>
      </c>
      <c r="D240" t="s">
        <v>817</v>
      </c>
      <c r="E240">
        <v>137</v>
      </c>
      <c r="F240" t="s">
        <v>152</v>
      </c>
      <c r="G240" t="s">
        <v>1008</v>
      </c>
      <c r="H240" t="s">
        <v>1008</v>
      </c>
      <c r="I240">
        <v>4</v>
      </c>
      <c r="J240">
        <v>0</v>
      </c>
      <c r="K240" t="s">
        <v>1008</v>
      </c>
      <c r="M240">
        <v>1</v>
      </c>
    </row>
    <row r="241" spans="1:13" ht="15.75" customHeight="1" x14ac:dyDescent="0.3">
      <c r="A241">
        <v>50</v>
      </c>
      <c r="B241" t="s">
        <v>199</v>
      </c>
      <c r="C241" t="s">
        <v>799</v>
      </c>
      <c r="D241" t="s">
        <v>817</v>
      </c>
      <c r="E241">
        <v>137</v>
      </c>
      <c r="F241" t="s">
        <v>152</v>
      </c>
      <c r="H241" t="s">
        <v>646</v>
      </c>
      <c r="I241">
        <v>4</v>
      </c>
      <c r="J241">
        <v>0</v>
      </c>
      <c r="K241">
        <v>1</v>
      </c>
      <c r="M241">
        <v>1</v>
      </c>
    </row>
    <row r="242" spans="1:13" ht="15.75" customHeight="1" x14ac:dyDescent="0.3">
      <c r="A242">
        <v>50</v>
      </c>
      <c r="B242" t="s">
        <v>199</v>
      </c>
      <c r="C242" t="s">
        <v>799</v>
      </c>
      <c r="D242" t="s">
        <v>813</v>
      </c>
      <c r="E242">
        <v>90</v>
      </c>
      <c r="F242" t="s">
        <v>180</v>
      </c>
      <c r="G242" t="s">
        <v>157</v>
      </c>
      <c r="H242" t="s">
        <v>659</v>
      </c>
      <c r="I242">
        <v>2</v>
      </c>
      <c r="J242">
        <v>0</v>
      </c>
      <c r="K242" t="s">
        <v>1008</v>
      </c>
      <c r="L242">
        <v>2</v>
      </c>
      <c r="M242">
        <v>1</v>
      </c>
    </row>
    <row r="243" spans="1:13" ht="15.75" customHeight="1" x14ac:dyDescent="0.3">
      <c r="A243">
        <v>50</v>
      </c>
      <c r="B243" t="s">
        <v>199</v>
      </c>
      <c r="C243" t="s">
        <v>799</v>
      </c>
      <c r="D243" t="s">
        <v>813</v>
      </c>
      <c r="E243">
        <v>90</v>
      </c>
      <c r="F243" t="s">
        <v>152</v>
      </c>
      <c r="G243" t="s">
        <v>1008</v>
      </c>
      <c r="H243" t="s">
        <v>1008</v>
      </c>
      <c r="I243">
        <v>4</v>
      </c>
      <c r="J243">
        <v>0</v>
      </c>
      <c r="K243" t="s">
        <v>1008</v>
      </c>
      <c r="M243">
        <v>1</v>
      </c>
    </row>
    <row r="244" spans="1:13" ht="15.75" customHeight="1" x14ac:dyDescent="0.3">
      <c r="A244">
        <v>50</v>
      </c>
      <c r="B244" t="s">
        <v>199</v>
      </c>
      <c r="C244" t="s">
        <v>799</v>
      </c>
      <c r="D244" t="s">
        <v>813</v>
      </c>
      <c r="E244">
        <v>90</v>
      </c>
      <c r="F244" t="s">
        <v>152</v>
      </c>
      <c r="H244" t="s">
        <v>650</v>
      </c>
      <c r="I244">
        <v>4</v>
      </c>
      <c r="J244">
        <v>0</v>
      </c>
      <c r="K244">
        <v>1</v>
      </c>
      <c r="M244">
        <v>2</v>
      </c>
    </row>
    <row r="245" spans="1:13" ht="15.75" customHeight="1" x14ac:dyDescent="0.3">
      <c r="A245">
        <v>50</v>
      </c>
      <c r="B245" t="s">
        <v>199</v>
      </c>
      <c r="C245" t="s">
        <v>799</v>
      </c>
      <c r="D245" t="s">
        <v>813</v>
      </c>
      <c r="E245">
        <v>90</v>
      </c>
      <c r="F245" t="s">
        <v>290</v>
      </c>
      <c r="G245" t="s">
        <v>1008</v>
      </c>
      <c r="H245" t="s">
        <v>1008</v>
      </c>
      <c r="I245">
        <v>4</v>
      </c>
      <c r="J245">
        <v>0</v>
      </c>
      <c r="K245" t="s">
        <v>1008</v>
      </c>
      <c r="M245">
        <v>1</v>
      </c>
    </row>
    <row r="246" spans="1:13" ht="15.75" customHeight="1" x14ac:dyDescent="0.3">
      <c r="A246">
        <v>50</v>
      </c>
      <c r="B246" t="s">
        <v>319</v>
      </c>
      <c r="C246" t="s">
        <v>822</v>
      </c>
      <c r="D246" t="s">
        <v>824</v>
      </c>
      <c r="E246">
        <v>30</v>
      </c>
      <c r="F246" t="s">
        <v>180</v>
      </c>
      <c r="G246" t="s">
        <v>1008</v>
      </c>
      <c r="H246" t="s">
        <v>1008</v>
      </c>
      <c r="I246">
        <v>4</v>
      </c>
      <c r="J246">
        <v>0</v>
      </c>
      <c r="K246" t="s">
        <v>1008</v>
      </c>
      <c r="M246">
        <v>1</v>
      </c>
    </row>
    <row r="247" spans="1:13" ht="15.75" customHeight="1" x14ac:dyDescent="0.3">
      <c r="A247">
        <v>50</v>
      </c>
      <c r="B247" t="s">
        <v>319</v>
      </c>
      <c r="C247" t="s">
        <v>822</v>
      </c>
      <c r="D247" t="s">
        <v>826</v>
      </c>
      <c r="E247">
        <v>40</v>
      </c>
      <c r="F247" t="s">
        <v>352</v>
      </c>
      <c r="G247" t="s">
        <v>1008</v>
      </c>
      <c r="H247" t="s">
        <v>1008</v>
      </c>
      <c r="I247">
        <v>6</v>
      </c>
      <c r="J247">
        <v>0</v>
      </c>
      <c r="K247" t="s">
        <v>1008</v>
      </c>
      <c r="M247">
        <v>1</v>
      </c>
    </row>
    <row r="248" spans="1:13" ht="15.75" customHeight="1" x14ac:dyDescent="0.3">
      <c r="A248">
        <v>50</v>
      </c>
      <c r="B248" t="s">
        <v>319</v>
      </c>
      <c r="C248" t="s">
        <v>822</v>
      </c>
      <c r="D248" t="s">
        <v>830</v>
      </c>
      <c r="E248">
        <v>60</v>
      </c>
      <c r="F248" t="s">
        <v>352</v>
      </c>
      <c r="G248" t="s">
        <v>1008</v>
      </c>
      <c r="H248" t="s">
        <v>1008</v>
      </c>
      <c r="I248">
        <v>6</v>
      </c>
      <c r="J248">
        <v>0</v>
      </c>
      <c r="K248" t="s">
        <v>1008</v>
      </c>
      <c r="M248">
        <v>1</v>
      </c>
    </row>
    <row r="249" spans="1:13" ht="15.75" customHeight="1" x14ac:dyDescent="0.3">
      <c r="A249">
        <v>50</v>
      </c>
      <c r="B249" t="s">
        <v>319</v>
      </c>
      <c r="C249" t="s">
        <v>822</v>
      </c>
      <c r="D249" t="s">
        <v>830</v>
      </c>
      <c r="E249">
        <v>60</v>
      </c>
      <c r="F249" t="s">
        <v>290</v>
      </c>
      <c r="G249" t="s">
        <v>1008</v>
      </c>
      <c r="H249" t="s">
        <v>1008</v>
      </c>
      <c r="I249">
        <v>4</v>
      </c>
      <c r="J249">
        <v>0</v>
      </c>
      <c r="K249" t="s">
        <v>1008</v>
      </c>
      <c r="M249">
        <v>1</v>
      </c>
    </row>
    <row r="250" spans="1:13" ht="15.75" customHeight="1" x14ac:dyDescent="0.3">
      <c r="A250">
        <v>50</v>
      </c>
      <c r="B250" t="s">
        <v>319</v>
      </c>
      <c r="C250" t="s">
        <v>822</v>
      </c>
      <c r="D250" t="s">
        <v>832</v>
      </c>
      <c r="E250">
        <v>68</v>
      </c>
      <c r="F250" t="s">
        <v>157</v>
      </c>
      <c r="G250" t="s">
        <v>1008</v>
      </c>
      <c r="H250" t="s">
        <v>1008</v>
      </c>
      <c r="I250">
        <v>4</v>
      </c>
      <c r="J250">
        <v>0</v>
      </c>
      <c r="K250" t="s">
        <v>1008</v>
      </c>
      <c r="M250">
        <v>1</v>
      </c>
    </row>
    <row r="251" spans="1:13" ht="15.75" customHeight="1" x14ac:dyDescent="0.3">
      <c r="A251">
        <v>50</v>
      </c>
      <c r="B251" t="s">
        <v>319</v>
      </c>
      <c r="C251" t="s">
        <v>822</v>
      </c>
      <c r="D251" t="s">
        <v>832</v>
      </c>
      <c r="E251">
        <v>68</v>
      </c>
      <c r="F251" t="s">
        <v>152</v>
      </c>
      <c r="G251" t="s">
        <v>1008</v>
      </c>
      <c r="H251" t="s">
        <v>1008</v>
      </c>
      <c r="I251">
        <v>4</v>
      </c>
      <c r="J251">
        <v>0</v>
      </c>
      <c r="K251" t="s">
        <v>1008</v>
      </c>
      <c r="M251">
        <v>1</v>
      </c>
    </row>
    <row r="252" spans="1:13" ht="15.75" customHeight="1" x14ac:dyDescent="0.3">
      <c r="A252">
        <v>50</v>
      </c>
      <c r="B252" t="s">
        <v>319</v>
      </c>
      <c r="C252" t="s">
        <v>822</v>
      </c>
      <c r="D252" t="s">
        <v>844</v>
      </c>
      <c r="E252">
        <v>183</v>
      </c>
      <c r="F252" t="s">
        <v>180</v>
      </c>
      <c r="G252" t="s">
        <v>1008</v>
      </c>
      <c r="H252" t="s">
        <v>1008</v>
      </c>
      <c r="I252">
        <v>2</v>
      </c>
      <c r="J252">
        <v>0</v>
      </c>
      <c r="K252" t="s">
        <v>1008</v>
      </c>
      <c r="M252">
        <v>1</v>
      </c>
    </row>
    <row r="253" spans="1:13" ht="15.75" customHeight="1" x14ac:dyDescent="0.3">
      <c r="A253">
        <v>50</v>
      </c>
      <c r="B253" t="s">
        <v>319</v>
      </c>
      <c r="C253" t="s">
        <v>822</v>
      </c>
      <c r="D253" t="s">
        <v>838</v>
      </c>
      <c r="E253">
        <v>100</v>
      </c>
      <c r="F253" t="s">
        <v>152</v>
      </c>
      <c r="G253" t="s">
        <v>1008</v>
      </c>
      <c r="H253" t="s">
        <v>1008</v>
      </c>
      <c r="I253">
        <v>4</v>
      </c>
      <c r="J253">
        <v>0</v>
      </c>
      <c r="K253" t="s">
        <v>1008</v>
      </c>
      <c r="M253">
        <v>1</v>
      </c>
    </row>
    <row r="254" spans="1:13" ht="15.75" customHeight="1" x14ac:dyDescent="0.3">
      <c r="A254">
        <v>50</v>
      </c>
      <c r="B254" t="s">
        <v>319</v>
      </c>
      <c r="C254" t="s">
        <v>703</v>
      </c>
      <c r="D254" t="s">
        <v>707</v>
      </c>
      <c r="E254">
        <v>28</v>
      </c>
      <c r="F254" t="s">
        <v>180</v>
      </c>
      <c r="G254" t="s">
        <v>1008</v>
      </c>
      <c r="H254" t="s">
        <v>1008</v>
      </c>
      <c r="I254">
        <v>4</v>
      </c>
      <c r="J254">
        <v>0</v>
      </c>
      <c r="K254" t="s">
        <v>1008</v>
      </c>
      <c r="M254">
        <v>1</v>
      </c>
    </row>
    <row r="255" spans="1:13" ht="15.75" customHeight="1" x14ac:dyDescent="0.3">
      <c r="A255">
        <v>50</v>
      </c>
      <c r="B255" t="s">
        <v>319</v>
      </c>
      <c r="C255" t="s">
        <v>703</v>
      </c>
      <c r="D255" t="s">
        <v>711</v>
      </c>
      <c r="E255">
        <v>44</v>
      </c>
      <c r="F255" t="s">
        <v>352</v>
      </c>
      <c r="G255" t="s">
        <v>1008</v>
      </c>
      <c r="H255" t="s">
        <v>1008</v>
      </c>
      <c r="I255">
        <v>6</v>
      </c>
      <c r="J255">
        <v>0</v>
      </c>
      <c r="K255" t="s">
        <v>1008</v>
      </c>
      <c r="M255">
        <v>1</v>
      </c>
    </row>
    <row r="256" spans="1:13" ht="15.75" customHeight="1" x14ac:dyDescent="0.3">
      <c r="A256">
        <v>50</v>
      </c>
      <c r="B256" t="s">
        <v>319</v>
      </c>
      <c r="C256" t="s">
        <v>703</v>
      </c>
      <c r="D256" t="s">
        <v>715</v>
      </c>
      <c r="E256">
        <v>65</v>
      </c>
      <c r="F256" t="s">
        <v>352</v>
      </c>
      <c r="G256" t="s">
        <v>1008</v>
      </c>
      <c r="H256" t="s">
        <v>1008</v>
      </c>
      <c r="I256">
        <v>6</v>
      </c>
      <c r="J256">
        <v>0</v>
      </c>
      <c r="K256" t="s">
        <v>1008</v>
      </c>
      <c r="M256">
        <v>1</v>
      </c>
    </row>
    <row r="257" spans="1:13" ht="15.75" customHeight="1" x14ac:dyDescent="0.3">
      <c r="A257">
        <v>50</v>
      </c>
      <c r="B257" t="s">
        <v>319</v>
      </c>
      <c r="C257" t="s">
        <v>703</v>
      </c>
      <c r="D257" t="s">
        <v>715</v>
      </c>
      <c r="E257">
        <v>65</v>
      </c>
      <c r="F257" t="s">
        <v>152</v>
      </c>
      <c r="G257" t="s">
        <v>1008</v>
      </c>
      <c r="H257" t="s">
        <v>1008</v>
      </c>
      <c r="I257">
        <v>4</v>
      </c>
      <c r="J257">
        <v>0</v>
      </c>
      <c r="K257" t="s">
        <v>1008</v>
      </c>
      <c r="M257">
        <v>1</v>
      </c>
    </row>
    <row r="258" spans="1:13" ht="15.75" customHeight="1" x14ac:dyDescent="0.3">
      <c r="A258">
        <v>50</v>
      </c>
      <c r="B258" t="s">
        <v>319</v>
      </c>
      <c r="C258" t="s">
        <v>703</v>
      </c>
      <c r="D258" t="s">
        <v>717</v>
      </c>
      <c r="E258">
        <v>72</v>
      </c>
      <c r="F258" t="s">
        <v>157</v>
      </c>
      <c r="G258" t="s">
        <v>1008</v>
      </c>
      <c r="H258" t="s">
        <v>1008</v>
      </c>
      <c r="I258">
        <v>4</v>
      </c>
      <c r="J258">
        <v>0</v>
      </c>
      <c r="K258" t="s">
        <v>1008</v>
      </c>
      <c r="M258">
        <v>1</v>
      </c>
    </row>
    <row r="259" spans="1:13" ht="15.75" customHeight="1" x14ac:dyDescent="0.3">
      <c r="A259">
        <v>50</v>
      </c>
      <c r="B259" t="s">
        <v>319</v>
      </c>
      <c r="C259" t="s">
        <v>703</v>
      </c>
      <c r="D259" t="s">
        <v>713</v>
      </c>
      <c r="E259">
        <v>52</v>
      </c>
      <c r="F259" t="s">
        <v>290</v>
      </c>
      <c r="G259" t="s">
        <v>1008</v>
      </c>
      <c r="H259" t="s">
        <v>1008</v>
      </c>
      <c r="I259">
        <v>4</v>
      </c>
      <c r="J259">
        <v>0</v>
      </c>
      <c r="K259" t="s">
        <v>1008</v>
      </c>
      <c r="M259">
        <v>1</v>
      </c>
    </row>
    <row r="260" spans="1:13" ht="15.75" customHeight="1" x14ac:dyDescent="0.3">
      <c r="A260">
        <v>50</v>
      </c>
      <c r="B260" t="s">
        <v>319</v>
      </c>
      <c r="C260" t="s">
        <v>703</v>
      </c>
      <c r="D260" t="s">
        <v>729</v>
      </c>
      <c r="E260">
        <v>170</v>
      </c>
      <c r="F260" t="s">
        <v>180</v>
      </c>
      <c r="G260" t="s">
        <v>1008</v>
      </c>
      <c r="H260" t="s">
        <v>1008</v>
      </c>
      <c r="I260">
        <v>2</v>
      </c>
      <c r="J260">
        <v>0</v>
      </c>
      <c r="K260" t="s">
        <v>1008</v>
      </c>
      <c r="M260">
        <v>1</v>
      </c>
    </row>
    <row r="261" spans="1:13" ht="15.75" customHeight="1" x14ac:dyDescent="0.3">
      <c r="A261">
        <v>50</v>
      </c>
      <c r="B261" t="s">
        <v>319</v>
      </c>
      <c r="C261" t="s">
        <v>703</v>
      </c>
      <c r="D261" t="s">
        <v>719</v>
      </c>
      <c r="E261">
        <v>85</v>
      </c>
      <c r="F261" t="s">
        <v>152</v>
      </c>
      <c r="G261" t="s">
        <v>1008</v>
      </c>
      <c r="H261" t="s">
        <v>1008</v>
      </c>
      <c r="I261">
        <v>4</v>
      </c>
      <c r="J261">
        <v>0</v>
      </c>
      <c r="K261" t="s">
        <v>1008</v>
      </c>
      <c r="M261">
        <v>1</v>
      </c>
    </row>
    <row r="262" spans="1:13" ht="15.75" customHeight="1" x14ac:dyDescent="0.3">
      <c r="A262">
        <v>50</v>
      </c>
      <c r="B262" t="s">
        <v>319</v>
      </c>
      <c r="C262" t="s">
        <v>799</v>
      </c>
      <c r="D262" t="s">
        <v>801</v>
      </c>
      <c r="E262">
        <v>31</v>
      </c>
      <c r="F262" t="s">
        <v>180</v>
      </c>
      <c r="G262" t="s">
        <v>1008</v>
      </c>
      <c r="H262" t="s">
        <v>1008</v>
      </c>
      <c r="I262">
        <v>4</v>
      </c>
      <c r="J262">
        <v>0</v>
      </c>
      <c r="K262" t="s">
        <v>1008</v>
      </c>
      <c r="M262">
        <v>1</v>
      </c>
    </row>
    <row r="263" spans="1:13" ht="15.75" customHeight="1" x14ac:dyDescent="0.3">
      <c r="A263">
        <v>50</v>
      </c>
      <c r="B263" t="s">
        <v>319</v>
      </c>
      <c r="C263" t="s">
        <v>799</v>
      </c>
      <c r="D263" t="s">
        <v>805</v>
      </c>
      <c r="E263">
        <v>50</v>
      </c>
      <c r="F263" t="s">
        <v>352</v>
      </c>
      <c r="G263" t="s">
        <v>1008</v>
      </c>
      <c r="H263" t="s">
        <v>1008</v>
      </c>
      <c r="I263">
        <v>6</v>
      </c>
      <c r="J263">
        <v>0</v>
      </c>
      <c r="K263" t="s">
        <v>1008</v>
      </c>
      <c r="M263">
        <v>2</v>
      </c>
    </row>
    <row r="264" spans="1:13" ht="15.75" customHeight="1" x14ac:dyDescent="0.3">
      <c r="A264">
        <v>50</v>
      </c>
      <c r="B264" t="s">
        <v>319</v>
      </c>
      <c r="C264" t="s">
        <v>799</v>
      </c>
      <c r="D264" t="s">
        <v>805</v>
      </c>
      <c r="E264">
        <v>50</v>
      </c>
      <c r="F264" t="s">
        <v>290</v>
      </c>
      <c r="G264" t="s">
        <v>1008</v>
      </c>
      <c r="H264" t="s">
        <v>1008</v>
      </c>
      <c r="I264">
        <v>4</v>
      </c>
      <c r="J264">
        <v>0</v>
      </c>
      <c r="K264" t="s">
        <v>1008</v>
      </c>
      <c r="M264">
        <v>1</v>
      </c>
    </row>
    <row r="265" spans="1:13" ht="15.75" customHeight="1" x14ac:dyDescent="0.3">
      <c r="A265">
        <v>50</v>
      </c>
      <c r="B265" t="s">
        <v>319</v>
      </c>
      <c r="C265" t="s">
        <v>799</v>
      </c>
      <c r="D265" t="s">
        <v>809</v>
      </c>
      <c r="E265">
        <v>70</v>
      </c>
      <c r="F265" t="s">
        <v>180</v>
      </c>
      <c r="G265" t="s">
        <v>290</v>
      </c>
      <c r="H265" t="s">
        <v>650</v>
      </c>
      <c r="I265">
        <v>2</v>
      </c>
      <c r="J265">
        <v>0</v>
      </c>
      <c r="K265">
        <v>1</v>
      </c>
      <c r="M265">
        <v>1</v>
      </c>
    </row>
    <row r="266" spans="1:13" ht="15.75" customHeight="1" x14ac:dyDescent="0.3">
      <c r="A266">
        <v>50</v>
      </c>
      <c r="B266" t="s">
        <v>319</v>
      </c>
      <c r="C266" t="s">
        <v>799</v>
      </c>
      <c r="D266" t="s">
        <v>809</v>
      </c>
      <c r="E266">
        <v>70</v>
      </c>
      <c r="F266" t="s">
        <v>157</v>
      </c>
      <c r="G266" t="s">
        <v>1008</v>
      </c>
      <c r="H266" t="s">
        <v>1008</v>
      </c>
      <c r="I266">
        <v>4</v>
      </c>
      <c r="J266">
        <v>0</v>
      </c>
      <c r="K266" t="s">
        <v>1008</v>
      </c>
      <c r="M266">
        <v>1</v>
      </c>
    </row>
    <row r="267" spans="1:13" ht="15.75" customHeight="1" x14ac:dyDescent="0.3">
      <c r="A267">
        <v>50</v>
      </c>
      <c r="B267" t="s">
        <v>319</v>
      </c>
      <c r="C267" t="s">
        <v>799</v>
      </c>
      <c r="D267" t="s">
        <v>809</v>
      </c>
      <c r="E267">
        <v>70</v>
      </c>
      <c r="F267" t="s">
        <v>152</v>
      </c>
      <c r="G267" t="s">
        <v>1008</v>
      </c>
      <c r="H267" t="s">
        <v>1008</v>
      </c>
      <c r="I267">
        <v>4</v>
      </c>
      <c r="J267">
        <v>0</v>
      </c>
      <c r="K267" t="s">
        <v>1008</v>
      </c>
      <c r="M267">
        <v>1</v>
      </c>
    </row>
    <row r="268" spans="1:13" ht="15.75" customHeight="1" x14ac:dyDescent="0.3">
      <c r="A268">
        <v>50</v>
      </c>
      <c r="B268" t="s">
        <v>319</v>
      </c>
      <c r="C268" t="s">
        <v>799</v>
      </c>
      <c r="D268" t="s">
        <v>811</v>
      </c>
      <c r="E268">
        <v>79</v>
      </c>
      <c r="F268" t="s">
        <v>152</v>
      </c>
      <c r="G268" t="s">
        <v>1008</v>
      </c>
      <c r="H268" t="s">
        <v>1008</v>
      </c>
      <c r="I268">
        <v>4</v>
      </c>
      <c r="J268">
        <v>0</v>
      </c>
      <c r="K268" t="s">
        <v>1008</v>
      </c>
      <c r="M268">
        <v>1</v>
      </c>
    </row>
    <row r="269" spans="1:13" ht="15.75" customHeight="1" x14ac:dyDescent="0.3">
      <c r="A269">
        <v>100</v>
      </c>
      <c r="B269" t="s">
        <v>134</v>
      </c>
      <c r="C269" t="s">
        <v>822</v>
      </c>
      <c r="D269" t="s">
        <v>824</v>
      </c>
      <c r="E269">
        <v>30</v>
      </c>
      <c r="F269" t="s">
        <v>180</v>
      </c>
      <c r="G269" t="s">
        <v>1008</v>
      </c>
      <c r="H269" t="s">
        <v>1008</v>
      </c>
      <c r="I269">
        <v>2</v>
      </c>
      <c r="J269">
        <v>0</v>
      </c>
      <c r="K269" t="s">
        <v>1008</v>
      </c>
      <c r="M269">
        <v>48</v>
      </c>
    </row>
    <row r="270" spans="1:13" ht="15.75" customHeight="1" x14ac:dyDescent="0.3">
      <c r="A270">
        <v>100</v>
      </c>
      <c r="B270" t="s">
        <v>134</v>
      </c>
      <c r="C270" t="s">
        <v>822</v>
      </c>
      <c r="D270" t="s">
        <v>824</v>
      </c>
      <c r="E270">
        <v>30</v>
      </c>
      <c r="F270" t="s">
        <v>180</v>
      </c>
      <c r="I270">
        <v>4</v>
      </c>
      <c r="J270">
        <v>0</v>
      </c>
      <c r="K270" t="s">
        <v>1008</v>
      </c>
      <c r="M270">
        <v>3</v>
      </c>
    </row>
    <row r="271" spans="1:13" ht="15.75" customHeight="1" x14ac:dyDescent="0.3">
      <c r="A271">
        <v>100</v>
      </c>
      <c r="B271" t="s">
        <v>134</v>
      </c>
      <c r="C271" t="s">
        <v>822</v>
      </c>
      <c r="D271" t="s">
        <v>824</v>
      </c>
      <c r="E271">
        <v>30</v>
      </c>
      <c r="F271" t="s">
        <v>180</v>
      </c>
      <c r="I271">
        <v>3</v>
      </c>
      <c r="J271">
        <v>0</v>
      </c>
      <c r="K271" t="s">
        <v>1008</v>
      </c>
      <c r="M271">
        <v>2</v>
      </c>
    </row>
    <row r="272" spans="1:13" ht="15.75" customHeight="1" x14ac:dyDescent="0.3">
      <c r="A272">
        <v>100</v>
      </c>
      <c r="B272" t="s">
        <v>134</v>
      </c>
      <c r="C272" t="s">
        <v>822</v>
      </c>
      <c r="D272" t="s">
        <v>824</v>
      </c>
      <c r="E272">
        <v>30</v>
      </c>
      <c r="F272" t="s">
        <v>180</v>
      </c>
      <c r="G272" t="s">
        <v>157</v>
      </c>
      <c r="H272" t="s">
        <v>1008</v>
      </c>
      <c r="I272">
        <v>2</v>
      </c>
      <c r="J272">
        <v>0</v>
      </c>
      <c r="K272" t="s">
        <v>1008</v>
      </c>
      <c r="M272">
        <v>2</v>
      </c>
    </row>
    <row r="273" spans="1:13" ht="15.75" customHeight="1" x14ac:dyDescent="0.3">
      <c r="A273">
        <v>100</v>
      </c>
      <c r="B273" t="s">
        <v>134</v>
      </c>
      <c r="C273" t="s">
        <v>822</v>
      </c>
      <c r="D273" t="s">
        <v>824</v>
      </c>
      <c r="E273">
        <v>30</v>
      </c>
      <c r="F273" t="s">
        <v>180</v>
      </c>
      <c r="G273" t="s">
        <v>157</v>
      </c>
      <c r="I273">
        <v>4</v>
      </c>
      <c r="J273">
        <v>0</v>
      </c>
      <c r="K273" t="s">
        <v>1008</v>
      </c>
      <c r="M273">
        <v>1</v>
      </c>
    </row>
    <row r="274" spans="1:13" ht="15.75" customHeight="1" x14ac:dyDescent="0.3">
      <c r="A274">
        <v>100</v>
      </c>
      <c r="B274" t="s">
        <v>134</v>
      </c>
      <c r="C274" t="s">
        <v>822</v>
      </c>
      <c r="D274" t="s">
        <v>824</v>
      </c>
      <c r="E274">
        <v>30</v>
      </c>
      <c r="F274" t="s">
        <v>180</v>
      </c>
      <c r="G274" t="s">
        <v>171</v>
      </c>
      <c r="H274" t="s">
        <v>1008</v>
      </c>
      <c r="I274">
        <v>2</v>
      </c>
      <c r="J274">
        <v>0</v>
      </c>
      <c r="K274" t="s">
        <v>1008</v>
      </c>
      <c r="M274">
        <v>1</v>
      </c>
    </row>
    <row r="275" spans="1:13" ht="15.75" customHeight="1" x14ac:dyDescent="0.3">
      <c r="A275">
        <v>100</v>
      </c>
      <c r="B275" t="s">
        <v>134</v>
      </c>
      <c r="C275" t="s">
        <v>822</v>
      </c>
      <c r="D275" t="s">
        <v>824</v>
      </c>
      <c r="E275">
        <v>30</v>
      </c>
      <c r="F275" t="s">
        <v>180</v>
      </c>
      <c r="G275" t="s">
        <v>352</v>
      </c>
      <c r="H275" t="s">
        <v>1008</v>
      </c>
      <c r="I275">
        <v>2</v>
      </c>
      <c r="J275">
        <v>0</v>
      </c>
      <c r="K275" t="s">
        <v>1008</v>
      </c>
      <c r="M275">
        <v>1</v>
      </c>
    </row>
    <row r="276" spans="1:13" ht="15.75" customHeight="1" x14ac:dyDescent="0.3">
      <c r="A276">
        <v>100</v>
      </c>
      <c r="B276" t="s">
        <v>134</v>
      </c>
      <c r="C276" t="s">
        <v>822</v>
      </c>
      <c r="D276" t="s">
        <v>824</v>
      </c>
      <c r="E276">
        <v>30</v>
      </c>
      <c r="F276" t="s">
        <v>157</v>
      </c>
      <c r="G276" t="s">
        <v>1008</v>
      </c>
      <c r="H276" t="s">
        <v>1008</v>
      </c>
      <c r="I276">
        <v>2</v>
      </c>
      <c r="J276">
        <v>0</v>
      </c>
      <c r="K276" t="s">
        <v>1008</v>
      </c>
      <c r="M276">
        <v>3</v>
      </c>
    </row>
    <row r="277" spans="1:13" ht="15.75" customHeight="1" x14ac:dyDescent="0.3">
      <c r="A277">
        <v>100</v>
      </c>
      <c r="B277" t="s">
        <v>134</v>
      </c>
      <c r="C277" t="s">
        <v>822</v>
      </c>
      <c r="D277" t="s">
        <v>826</v>
      </c>
      <c r="E277">
        <v>40</v>
      </c>
      <c r="F277" t="s">
        <v>180</v>
      </c>
      <c r="G277" t="s">
        <v>1008</v>
      </c>
      <c r="H277" t="s">
        <v>1008</v>
      </c>
      <c r="I277">
        <v>2</v>
      </c>
      <c r="J277">
        <v>0</v>
      </c>
      <c r="K277" t="s">
        <v>1008</v>
      </c>
      <c r="M277">
        <v>10</v>
      </c>
    </row>
    <row r="278" spans="1:13" ht="15.75" customHeight="1" x14ac:dyDescent="0.3">
      <c r="A278">
        <v>100</v>
      </c>
      <c r="B278" t="s">
        <v>134</v>
      </c>
      <c r="C278" t="s">
        <v>822</v>
      </c>
      <c r="D278" t="s">
        <v>826</v>
      </c>
      <c r="E278">
        <v>40</v>
      </c>
      <c r="F278" t="s">
        <v>180</v>
      </c>
      <c r="G278" t="s">
        <v>152</v>
      </c>
      <c r="H278" t="s">
        <v>1008</v>
      </c>
      <c r="I278">
        <v>2</v>
      </c>
      <c r="J278">
        <v>0</v>
      </c>
      <c r="K278" t="s">
        <v>1008</v>
      </c>
      <c r="M278">
        <v>5</v>
      </c>
    </row>
    <row r="279" spans="1:13" ht="15.75" customHeight="1" x14ac:dyDescent="0.3">
      <c r="A279">
        <v>100</v>
      </c>
      <c r="B279" t="s">
        <v>134</v>
      </c>
      <c r="C279" t="s">
        <v>822</v>
      </c>
      <c r="D279" t="s">
        <v>826</v>
      </c>
      <c r="E279">
        <v>40</v>
      </c>
      <c r="F279" t="s">
        <v>180</v>
      </c>
      <c r="G279" t="s">
        <v>290</v>
      </c>
      <c r="H279" t="s">
        <v>1008</v>
      </c>
      <c r="I279">
        <v>2</v>
      </c>
      <c r="J279">
        <v>0</v>
      </c>
      <c r="K279" t="s">
        <v>1008</v>
      </c>
      <c r="M279">
        <v>3</v>
      </c>
    </row>
    <row r="280" spans="1:13" ht="15.75" customHeight="1" x14ac:dyDescent="0.3">
      <c r="A280">
        <v>100</v>
      </c>
      <c r="B280" t="s">
        <v>134</v>
      </c>
      <c r="C280" t="s">
        <v>822</v>
      </c>
      <c r="D280" t="s">
        <v>830</v>
      </c>
      <c r="E280">
        <v>60</v>
      </c>
      <c r="F280" t="s">
        <v>180</v>
      </c>
      <c r="G280" t="s">
        <v>1008</v>
      </c>
      <c r="H280" t="s">
        <v>1008</v>
      </c>
      <c r="I280">
        <v>2</v>
      </c>
      <c r="J280">
        <v>0</v>
      </c>
      <c r="K280" t="s">
        <v>1008</v>
      </c>
      <c r="M280">
        <v>2</v>
      </c>
    </row>
    <row r="281" spans="1:13" ht="15.75" customHeight="1" x14ac:dyDescent="0.3">
      <c r="A281">
        <v>100</v>
      </c>
      <c r="B281" t="s">
        <v>134</v>
      </c>
      <c r="C281" t="s">
        <v>822</v>
      </c>
      <c r="D281" t="s">
        <v>828</v>
      </c>
      <c r="E281">
        <v>50</v>
      </c>
      <c r="F281" t="s">
        <v>180</v>
      </c>
      <c r="G281" t="s">
        <v>1008</v>
      </c>
      <c r="H281" t="s">
        <v>1008</v>
      </c>
      <c r="I281">
        <v>2</v>
      </c>
      <c r="J281">
        <v>0</v>
      </c>
      <c r="K281" t="s">
        <v>1008</v>
      </c>
      <c r="M281">
        <v>1</v>
      </c>
    </row>
    <row r="282" spans="1:13" ht="15.75" customHeight="1" x14ac:dyDescent="0.3">
      <c r="A282">
        <v>100</v>
      </c>
      <c r="B282" t="s">
        <v>134</v>
      </c>
      <c r="C282" t="s">
        <v>822</v>
      </c>
      <c r="D282" t="s">
        <v>828</v>
      </c>
      <c r="E282">
        <v>50</v>
      </c>
      <c r="F282" t="s">
        <v>180</v>
      </c>
      <c r="G282" t="s">
        <v>171</v>
      </c>
      <c r="H282" t="s">
        <v>1008</v>
      </c>
      <c r="I282">
        <v>2</v>
      </c>
      <c r="J282">
        <v>0</v>
      </c>
      <c r="K282" t="s">
        <v>1008</v>
      </c>
      <c r="M282">
        <v>1</v>
      </c>
    </row>
    <row r="283" spans="1:13" ht="15.75" customHeight="1" x14ac:dyDescent="0.3">
      <c r="A283">
        <v>100</v>
      </c>
      <c r="B283" t="s">
        <v>134</v>
      </c>
      <c r="C283" t="s">
        <v>822</v>
      </c>
      <c r="D283" t="s">
        <v>832</v>
      </c>
      <c r="E283">
        <v>68</v>
      </c>
      <c r="F283" t="s">
        <v>180</v>
      </c>
      <c r="G283" t="s">
        <v>171</v>
      </c>
      <c r="H283" t="s">
        <v>1008</v>
      </c>
      <c r="I283">
        <v>2</v>
      </c>
      <c r="J283">
        <v>0</v>
      </c>
      <c r="K283" t="s">
        <v>1008</v>
      </c>
      <c r="M283">
        <v>1</v>
      </c>
    </row>
    <row r="284" spans="1:13" ht="15.75" customHeight="1" x14ac:dyDescent="0.3">
      <c r="A284">
        <v>100</v>
      </c>
      <c r="B284" t="s">
        <v>134</v>
      </c>
      <c r="C284" t="s">
        <v>703</v>
      </c>
      <c r="D284" t="s">
        <v>707</v>
      </c>
      <c r="E284">
        <v>28</v>
      </c>
      <c r="F284" t="s">
        <v>180</v>
      </c>
      <c r="G284" t="s">
        <v>1008</v>
      </c>
      <c r="H284" t="s">
        <v>1008</v>
      </c>
      <c r="I284">
        <v>2</v>
      </c>
      <c r="J284">
        <v>0</v>
      </c>
      <c r="K284" t="s">
        <v>1008</v>
      </c>
      <c r="M284">
        <v>17</v>
      </c>
    </row>
    <row r="285" spans="1:13" ht="15.75" customHeight="1" x14ac:dyDescent="0.3">
      <c r="A285">
        <v>100</v>
      </c>
      <c r="B285" t="s">
        <v>134</v>
      </c>
      <c r="C285" t="s">
        <v>703</v>
      </c>
      <c r="D285" t="s">
        <v>707</v>
      </c>
      <c r="E285">
        <v>28</v>
      </c>
      <c r="F285" t="s">
        <v>180</v>
      </c>
      <c r="I285">
        <v>4</v>
      </c>
      <c r="J285">
        <v>0</v>
      </c>
      <c r="K285" t="s">
        <v>1008</v>
      </c>
      <c r="M285">
        <v>2</v>
      </c>
    </row>
    <row r="286" spans="1:13" ht="15.75" customHeight="1" x14ac:dyDescent="0.3">
      <c r="A286">
        <v>100</v>
      </c>
      <c r="B286" t="s">
        <v>134</v>
      </c>
      <c r="C286" t="s">
        <v>703</v>
      </c>
      <c r="D286" t="s">
        <v>707</v>
      </c>
      <c r="E286">
        <v>28</v>
      </c>
      <c r="F286" t="s">
        <v>157</v>
      </c>
      <c r="G286" t="s">
        <v>1008</v>
      </c>
      <c r="H286" t="s">
        <v>1008</v>
      </c>
      <c r="I286">
        <v>2</v>
      </c>
      <c r="J286">
        <v>0</v>
      </c>
      <c r="K286" t="s">
        <v>1008</v>
      </c>
      <c r="M286">
        <v>1</v>
      </c>
    </row>
    <row r="287" spans="1:13" ht="15.75" customHeight="1" x14ac:dyDescent="0.3">
      <c r="A287">
        <v>100</v>
      </c>
      <c r="B287" t="s">
        <v>134</v>
      </c>
      <c r="C287" t="s">
        <v>703</v>
      </c>
      <c r="D287" t="s">
        <v>709</v>
      </c>
      <c r="E287">
        <v>35</v>
      </c>
      <c r="F287" t="s">
        <v>180</v>
      </c>
      <c r="G287" t="s">
        <v>1008</v>
      </c>
      <c r="H287" t="s">
        <v>1008</v>
      </c>
      <c r="I287">
        <v>2</v>
      </c>
      <c r="J287">
        <v>0</v>
      </c>
      <c r="K287" t="s">
        <v>1008</v>
      </c>
      <c r="M287">
        <v>37</v>
      </c>
    </row>
    <row r="288" spans="1:13" ht="15.75" customHeight="1" x14ac:dyDescent="0.3">
      <c r="A288">
        <v>100</v>
      </c>
      <c r="B288" t="s">
        <v>134</v>
      </c>
      <c r="C288" t="s">
        <v>703</v>
      </c>
      <c r="D288" t="s">
        <v>709</v>
      </c>
      <c r="E288">
        <v>35</v>
      </c>
      <c r="F288" t="s">
        <v>180</v>
      </c>
      <c r="I288">
        <v>4</v>
      </c>
      <c r="J288">
        <v>0</v>
      </c>
      <c r="K288" t="s">
        <v>1008</v>
      </c>
      <c r="M288">
        <v>1</v>
      </c>
    </row>
    <row r="289" spans="1:13" ht="15.75" customHeight="1" x14ac:dyDescent="0.3">
      <c r="A289">
        <v>100</v>
      </c>
      <c r="B289" t="s">
        <v>134</v>
      </c>
      <c r="C289" t="s">
        <v>703</v>
      </c>
      <c r="D289" t="s">
        <v>709</v>
      </c>
      <c r="E289">
        <v>35</v>
      </c>
      <c r="F289" t="s">
        <v>180</v>
      </c>
      <c r="G289" t="s">
        <v>157</v>
      </c>
      <c r="H289" t="s">
        <v>1008</v>
      </c>
      <c r="I289">
        <v>2</v>
      </c>
      <c r="J289">
        <v>0</v>
      </c>
      <c r="K289" t="s">
        <v>1008</v>
      </c>
      <c r="M289">
        <v>1</v>
      </c>
    </row>
    <row r="290" spans="1:13" ht="15.75" customHeight="1" x14ac:dyDescent="0.3">
      <c r="A290">
        <v>100</v>
      </c>
      <c r="B290" t="s">
        <v>134</v>
      </c>
      <c r="C290" t="s">
        <v>703</v>
      </c>
      <c r="D290" t="s">
        <v>709</v>
      </c>
      <c r="E290">
        <v>35</v>
      </c>
      <c r="F290" t="s">
        <v>180</v>
      </c>
      <c r="G290" t="s">
        <v>171</v>
      </c>
      <c r="H290" t="s">
        <v>1008</v>
      </c>
      <c r="I290">
        <v>2</v>
      </c>
      <c r="J290">
        <v>0</v>
      </c>
      <c r="K290" t="s">
        <v>1008</v>
      </c>
      <c r="M290">
        <v>1</v>
      </c>
    </row>
    <row r="291" spans="1:13" ht="15.75" customHeight="1" x14ac:dyDescent="0.3">
      <c r="A291">
        <v>100</v>
      </c>
      <c r="B291" t="s">
        <v>134</v>
      </c>
      <c r="C291" t="s">
        <v>703</v>
      </c>
      <c r="D291" t="s">
        <v>709</v>
      </c>
      <c r="E291">
        <v>35</v>
      </c>
      <c r="F291" t="s">
        <v>157</v>
      </c>
      <c r="G291" t="s">
        <v>1008</v>
      </c>
      <c r="H291" t="s">
        <v>1008</v>
      </c>
      <c r="I291">
        <v>2</v>
      </c>
      <c r="J291">
        <v>0</v>
      </c>
      <c r="K291" t="s">
        <v>1008</v>
      </c>
      <c r="M291">
        <v>2</v>
      </c>
    </row>
    <row r="292" spans="1:13" ht="15.75" customHeight="1" x14ac:dyDescent="0.3">
      <c r="A292">
        <v>100</v>
      </c>
      <c r="B292" t="s">
        <v>134</v>
      </c>
      <c r="C292" t="s">
        <v>703</v>
      </c>
      <c r="D292" t="s">
        <v>711</v>
      </c>
      <c r="E292">
        <v>44</v>
      </c>
      <c r="F292" t="s">
        <v>180</v>
      </c>
      <c r="G292" t="s">
        <v>1008</v>
      </c>
      <c r="H292" t="s">
        <v>1008</v>
      </c>
      <c r="I292">
        <v>2</v>
      </c>
      <c r="J292">
        <v>0</v>
      </c>
      <c r="K292" t="s">
        <v>1008</v>
      </c>
      <c r="M292">
        <v>15</v>
      </c>
    </row>
    <row r="293" spans="1:13" ht="15.75" customHeight="1" x14ac:dyDescent="0.3">
      <c r="A293">
        <v>100</v>
      </c>
      <c r="B293" t="s">
        <v>134</v>
      </c>
      <c r="C293" t="s">
        <v>703</v>
      </c>
      <c r="D293" t="s">
        <v>715</v>
      </c>
      <c r="E293">
        <v>65</v>
      </c>
      <c r="F293" t="s">
        <v>180</v>
      </c>
      <c r="G293" t="s">
        <v>1008</v>
      </c>
      <c r="H293" t="s">
        <v>1008</v>
      </c>
      <c r="I293">
        <v>2</v>
      </c>
      <c r="J293">
        <v>0</v>
      </c>
      <c r="K293" t="s">
        <v>1008</v>
      </c>
      <c r="M293">
        <v>1</v>
      </c>
    </row>
    <row r="294" spans="1:13" ht="15.75" customHeight="1" x14ac:dyDescent="0.3">
      <c r="A294">
        <v>100</v>
      </c>
      <c r="B294" t="s">
        <v>134</v>
      </c>
      <c r="C294" t="s">
        <v>703</v>
      </c>
      <c r="D294" t="s">
        <v>715</v>
      </c>
      <c r="E294">
        <v>65</v>
      </c>
      <c r="F294" t="s">
        <v>180</v>
      </c>
      <c r="G294" t="s">
        <v>171</v>
      </c>
      <c r="H294" t="s">
        <v>1008</v>
      </c>
      <c r="I294">
        <v>2</v>
      </c>
      <c r="J294">
        <v>0</v>
      </c>
      <c r="K294" t="s">
        <v>1008</v>
      </c>
      <c r="M294">
        <v>1</v>
      </c>
    </row>
    <row r="295" spans="1:13" ht="15.75" customHeight="1" x14ac:dyDescent="0.3">
      <c r="A295">
        <v>100</v>
      </c>
      <c r="B295" t="s">
        <v>134</v>
      </c>
      <c r="C295" t="s">
        <v>703</v>
      </c>
      <c r="D295" t="s">
        <v>713</v>
      </c>
      <c r="E295">
        <v>52</v>
      </c>
      <c r="F295" t="s">
        <v>180</v>
      </c>
      <c r="G295" t="s">
        <v>1008</v>
      </c>
      <c r="H295" t="s">
        <v>1008</v>
      </c>
      <c r="I295">
        <v>2</v>
      </c>
      <c r="J295">
        <v>0</v>
      </c>
      <c r="K295" t="s">
        <v>1008</v>
      </c>
      <c r="M295">
        <v>1</v>
      </c>
    </row>
    <row r="296" spans="1:13" ht="15.75" customHeight="1" x14ac:dyDescent="0.3">
      <c r="A296">
        <v>100</v>
      </c>
      <c r="B296" t="s">
        <v>134</v>
      </c>
      <c r="C296" t="s">
        <v>703</v>
      </c>
      <c r="D296" t="s">
        <v>713</v>
      </c>
      <c r="E296">
        <v>52</v>
      </c>
      <c r="F296" t="s">
        <v>180</v>
      </c>
      <c r="G296" t="s">
        <v>157</v>
      </c>
      <c r="H296" t="s">
        <v>1008</v>
      </c>
      <c r="I296">
        <v>2</v>
      </c>
      <c r="J296">
        <v>0</v>
      </c>
      <c r="K296" t="s">
        <v>1008</v>
      </c>
      <c r="M296">
        <v>1</v>
      </c>
    </row>
    <row r="297" spans="1:13" ht="15.75" customHeight="1" x14ac:dyDescent="0.3">
      <c r="A297">
        <v>100</v>
      </c>
      <c r="B297" t="s">
        <v>134</v>
      </c>
      <c r="C297" t="s">
        <v>703</v>
      </c>
      <c r="D297" t="s">
        <v>701</v>
      </c>
      <c r="E297">
        <v>17</v>
      </c>
      <c r="F297" t="s">
        <v>180</v>
      </c>
      <c r="G297" t="s">
        <v>1008</v>
      </c>
      <c r="H297" t="s">
        <v>1008</v>
      </c>
      <c r="I297">
        <v>4</v>
      </c>
      <c r="J297">
        <v>0</v>
      </c>
      <c r="K297" t="s">
        <v>1008</v>
      </c>
      <c r="M297">
        <v>1</v>
      </c>
    </row>
    <row r="298" spans="1:13" ht="15.75" customHeight="1" x14ac:dyDescent="0.3">
      <c r="A298">
        <v>100</v>
      </c>
      <c r="B298" t="s">
        <v>134</v>
      </c>
      <c r="C298" t="s">
        <v>703</v>
      </c>
      <c r="D298" t="s">
        <v>701</v>
      </c>
      <c r="E298">
        <v>17</v>
      </c>
      <c r="F298" t="s">
        <v>180</v>
      </c>
      <c r="I298">
        <v>3</v>
      </c>
      <c r="J298">
        <v>0</v>
      </c>
      <c r="K298" t="s">
        <v>1008</v>
      </c>
      <c r="M298">
        <v>2</v>
      </c>
    </row>
    <row r="299" spans="1:13" ht="15.75" customHeight="1" x14ac:dyDescent="0.3">
      <c r="A299">
        <v>100</v>
      </c>
      <c r="B299" t="s">
        <v>134</v>
      </c>
      <c r="C299" t="s">
        <v>799</v>
      </c>
      <c r="D299" t="s">
        <v>801</v>
      </c>
      <c r="E299">
        <v>31</v>
      </c>
      <c r="F299" t="s">
        <v>180</v>
      </c>
      <c r="G299" t="s">
        <v>1008</v>
      </c>
      <c r="H299" t="s">
        <v>1008</v>
      </c>
      <c r="I299">
        <v>2</v>
      </c>
      <c r="J299">
        <v>0</v>
      </c>
      <c r="K299" t="s">
        <v>1008</v>
      </c>
      <c r="M299">
        <v>41</v>
      </c>
    </row>
    <row r="300" spans="1:13" ht="15.75" customHeight="1" x14ac:dyDescent="0.3">
      <c r="A300">
        <v>100</v>
      </c>
      <c r="B300" t="s">
        <v>134</v>
      </c>
      <c r="C300" t="s">
        <v>799</v>
      </c>
      <c r="D300" t="s">
        <v>801</v>
      </c>
      <c r="E300">
        <v>31</v>
      </c>
      <c r="F300" t="s">
        <v>180</v>
      </c>
      <c r="I300">
        <v>4</v>
      </c>
      <c r="J300">
        <v>0</v>
      </c>
      <c r="K300" t="s">
        <v>1008</v>
      </c>
      <c r="M300">
        <v>1</v>
      </c>
    </row>
    <row r="301" spans="1:13" ht="15.75" customHeight="1" x14ac:dyDescent="0.3">
      <c r="A301">
        <v>100</v>
      </c>
      <c r="B301" t="s">
        <v>134</v>
      </c>
      <c r="C301" t="s">
        <v>799</v>
      </c>
      <c r="D301" t="s">
        <v>801</v>
      </c>
      <c r="E301">
        <v>31</v>
      </c>
      <c r="F301" t="s">
        <v>180</v>
      </c>
      <c r="G301" t="s">
        <v>157</v>
      </c>
      <c r="H301" t="s">
        <v>1008</v>
      </c>
      <c r="I301">
        <v>2</v>
      </c>
      <c r="J301">
        <v>0</v>
      </c>
      <c r="K301" t="s">
        <v>1008</v>
      </c>
      <c r="M301">
        <v>2</v>
      </c>
    </row>
    <row r="302" spans="1:13" ht="15.75" customHeight="1" x14ac:dyDescent="0.3">
      <c r="A302">
        <v>100</v>
      </c>
      <c r="B302" t="s">
        <v>134</v>
      </c>
      <c r="C302" t="s">
        <v>799</v>
      </c>
      <c r="D302" t="s">
        <v>801</v>
      </c>
      <c r="E302">
        <v>31</v>
      </c>
      <c r="F302" t="s">
        <v>180</v>
      </c>
      <c r="G302" t="s">
        <v>171</v>
      </c>
      <c r="H302" t="s">
        <v>1008</v>
      </c>
      <c r="I302">
        <v>2</v>
      </c>
      <c r="J302">
        <v>0</v>
      </c>
      <c r="K302" t="s">
        <v>1008</v>
      </c>
      <c r="M302">
        <v>1</v>
      </c>
    </row>
    <row r="303" spans="1:13" ht="15.75" customHeight="1" x14ac:dyDescent="0.3">
      <c r="A303">
        <v>100</v>
      </c>
      <c r="B303" t="s">
        <v>134</v>
      </c>
      <c r="C303" t="s">
        <v>799</v>
      </c>
      <c r="D303" t="s">
        <v>801</v>
      </c>
      <c r="E303">
        <v>31</v>
      </c>
      <c r="F303" t="s">
        <v>157</v>
      </c>
      <c r="G303" t="s">
        <v>1008</v>
      </c>
      <c r="H303" t="s">
        <v>1008</v>
      </c>
      <c r="I303">
        <v>2</v>
      </c>
      <c r="J303">
        <v>0</v>
      </c>
      <c r="K303" t="s">
        <v>1008</v>
      </c>
      <c r="M303">
        <v>3</v>
      </c>
    </row>
    <row r="304" spans="1:13" ht="15.75" customHeight="1" x14ac:dyDescent="0.3">
      <c r="A304">
        <v>100</v>
      </c>
      <c r="B304" t="s">
        <v>134</v>
      </c>
      <c r="C304" t="s">
        <v>799</v>
      </c>
      <c r="D304" t="s">
        <v>803</v>
      </c>
      <c r="E304">
        <v>39</v>
      </c>
      <c r="F304" t="s">
        <v>180</v>
      </c>
      <c r="G304" t="s">
        <v>1008</v>
      </c>
      <c r="H304" t="s">
        <v>1008</v>
      </c>
      <c r="I304">
        <v>2</v>
      </c>
      <c r="J304">
        <v>0</v>
      </c>
      <c r="K304" t="s">
        <v>1008</v>
      </c>
      <c r="M304">
        <v>17</v>
      </c>
    </row>
    <row r="305" spans="1:13" ht="15.75" customHeight="1" x14ac:dyDescent="0.3">
      <c r="A305">
        <v>100</v>
      </c>
      <c r="B305" t="s">
        <v>134</v>
      </c>
      <c r="C305" t="s">
        <v>799</v>
      </c>
      <c r="D305" t="s">
        <v>803</v>
      </c>
      <c r="E305">
        <v>39</v>
      </c>
      <c r="F305" t="s">
        <v>180</v>
      </c>
      <c r="G305" t="s">
        <v>157</v>
      </c>
      <c r="H305" t="s">
        <v>1008</v>
      </c>
      <c r="I305">
        <v>2</v>
      </c>
      <c r="J305">
        <v>0</v>
      </c>
      <c r="K305" t="s">
        <v>1008</v>
      </c>
      <c r="M305">
        <v>1</v>
      </c>
    </row>
    <row r="306" spans="1:13" ht="15.75" customHeight="1" x14ac:dyDescent="0.3">
      <c r="A306">
        <v>100</v>
      </c>
      <c r="B306" t="s">
        <v>134</v>
      </c>
      <c r="C306" t="s">
        <v>799</v>
      </c>
      <c r="D306" t="s">
        <v>803</v>
      </c>
      <c r="E306">
        <v>39</v>
      </c>
      <c r="F306" t="s">
        <v>180</v>
      </c>
      <c r="G306" t="s">
        <v>152</v>
      </c>
      <c r="H306" t="s">
        <v>1008</v>
      </c>
      <c r="I306">
        <v>2</v>
      </c>
      <c r="J306">
        <v>0</v>
      </c>
      <c r="K306" t="s">
        <v>1008</v>
      </c>
      <c r="M306">
        <v>1</v>
      </c>
    </row>
    <row r="307" spans="1:13" ht="15.75" customHeight="1" x14ac:dyDescent="0.3">
      <c r="A307">
        <v>100</v>
      </c>
      <c r="B307" t="s">
        <v>134</v>
      </c>
      <c r="C307" t="s">
        <v>799</v>
      </c>
      <c r="D307" t="s">
        <v>805</v>
      </c>
      <c r="E307">
        <v>50</v>
      </c>
      <c r="F307" t="s">
        <v>180</v>
      </c>
      <c r="G307" t="s">
        <v>1008</v>
      </c>
      <c r="H307" t="s">
        <v>1008</v>
      </c>
      <c r="I307">
        <v>2</v>
      </c>
      <c r="J307">
        <v>0</v>
      </c>
      <c r="K307" t="s">
        <v>1008</v>
      </c>
      <c r="M307">
        <v>2</v>
      </c>
    </row>
    <row r="308" spans="1:13" ht="15.75" customHeight="1" x14ac:dyDescent="0.3">
      <c r="A308">
        <v>100</v>
      </c>
      <c r="B308" t="s">
        <v>134</v>
      </c>
      <c r="C308" t="s">
        <v>799</v>
      </c>
      <c r="D308" t="s">
        <v>805</v>
      </c>
      <c r="E308">
        <v>50</v>
      </c>
      <c r="F308" t="s">
        <v>180</v>
      </c>
      <c r="G308" t="s">
        <v>171</v>
      </c>
      <c r="H308" t="s">
        <v>1008</v>
      </c>
      <c r="I308">
        <v>2</v>
      </c>
      <c r="J308">
        <v>0</v>
      </c>
      <c r="K308" t="s">
        <v>1008</v>
      </c>
      <c r="M308">
        <v>1</v>
      </c>
    </row>
    <row r="309" spans="1:13" ht="15.75" customHeight="1" x14ac:dyDescent="0.3">
      <c r="A309">
        <v>100</v>
      </c>
      <c r="B309" t="s">
        <v>134</v>
      </c>
      <c r="C309" t="s">
        <v>799</v>
      </c>
      <c r="D309" t="s">
        <v>798</v>
      </c>
      <c r="E309">
        <v>22.5</v>
      </c>
      <c r="F309" t="s">
        <v>180</v>
      </c>
      <c r="G309" t="s">
        <v>1008</v>
      </c>
      <c r="H309" t="s">
        <v>1008</v>
      </c>
      <c r="I309">
        <v>2</v>
      </c>
      <c r="J309">
        <v>0</v>
      </c>
      <c r="K309" t="s">
        <v>1008</v>
      </c>
      <c r="M309">
        <v>7</v>
      </c>
    </row>
    <row r="310" spans="1:13" ht="15.75" customHeight="1" x14ac:dyDescent="0.3">
      <c r="A310">
        <v>100</v>
      </c>
      <c r="B310" t="s">
        <v>134</v>
      </c>
      <c r="C310" t="s">
        <v>799</v>
      </c>
      <c r="D310" t="s">
        <v>798</v>
      </c>
      <c r="E310">
        <v>22.5</v>
      </c>
      <c r="F310" t="s">
        <v>180</v>
      </c>
      <c r="I310">
        <v>4</v>
      </c>
      <c r="J310">
        <v>0</v>
      </c>
      <c r="K310" t="s">
        <v>1008</v>
      </c>
      <c r="M310">
        <v>2</v>
      </c>
    </row>
    <row r="311" spans="1:13" ht="15.75" customHeight="1" x14ac:dyDescent="0.3">
      <c r="A311">
        <v>100</v>
      </c>
      <c r="B311" t="s">
        <v>134</v>
      </c>
      <c r="C311" t="s">
        <v>799</v>
      </c>
      <c r="D311" t="s">
        <v>798</v>
      </c>
      <c r="E311">
        <v>22.5</v>
      </c>
      <c r="F311" t="s">
        <v>180</v>
      </c>
      <c r="I311">
        <v>3</v>
      </c>
      <c r="J311">
        <v>0</v>
      </c>
      <c r="K311" t="s">
        <v>1008</v>
      </c>
      <c r="M311">
        <v>2</v>
      </c>
    </row>
    <row r="312" spans="1:13" ht="15.75" customHeight="1" x14ac:dyDescent="0.3">
      <c r="A312">
        <v>100</v>
      </c>
      <c r="B312" t="s">
        <v>134</v>
      </c>
      <c r="C312" t="s">
        <v>799</v>
      </c>
      <c r="D312" t="s">
        <v>798</v>
      </c>
      <c r="E312">
        <v>22.5</v>
      </c>
      <c r="F312" t="s">
        <v>180</v>
      </c>
      <c r="G312" t="s">
        <v>171</v>
      </c>
      <c r="H312" t="s">
        <v>1008</v>
      </c>
      <c r="I312">
        <v>4</v>
      </c>
      <c r="J312">
        <v>0</v>
      </c>
      <c r="K312" t="s">
        <v>1008</v>
      </c>
      <c r="M312">
        <v>1</v>
      </c>
    </row>
    <row r="313" spans="1:13" ht="15.75" customHeight="1" x14ac:dyDescent="0.3">
      <c r="A313">
        <v>100</v>
      </c>
      <c r="B313" t="s">
        <v>134</v>
      </c>
      <c r="C313" t="s">
        <v>799</v>
      </c>
      <c r="D313" t="s">
        <v>807</v>
      </c>
      <c r="E313">
        <v>60</v>
      </c>
      <c r="F313" t="s">
        <v>180</v>
      </c>
      <c r="G313" t="s">
        <v>1008</v>
      </c>
      <c r="H313" t="s">
        <v>1008</v>
      </c>
      <c r="I313">
        <v>2</v>
      </c>
      <c r="J313">
        <v>0</v>
      </c>
      <c r="K313" t="s">
        <v>1008</v>
      </c>
      <c r="M313">
        <v>1</v>
      </c>
    </row>
    <row r="314" spans="1:13" ht="15.75" customHeight="1" x14ac:dyDescent="0.3">
      <c r="A314">
        <v>100</v>
      </c>
      <c r="B314" t="s">
        <v>134</v>
      </c>
      <c r="C314" t="s">
        <v>799</v>
      </c>
      <c r="D314" t="s">
        <v>807</v>
      </c>
      <c r="E314">
        <v>60</v>
      </c>
      <c r="F314" t="s">
        <v>180</v>
      </c>
      <c r="G314" t="s">
        <v>171</v>
      </c>
      <c r="H314" t="s">
        <v>1008</v>
      </c>
      <c r="I314">
        <v>2</v>
      </c>
      <c r="J314">
        <v>0</v>
      </c>
      <c r="K314" t="s">
        <v>1008</v>
      </c>
      <c r="M314">
        <v>1</v>
      </c>
    </row>
    <row r="315" spans="1:13" ht="15.75" customHeight="1" x14ac:dyDescent="0.3">
      <c r="A315">
        <v>100</v>
      </c>
      <c r="B315" t="s">
        <v>154</v>
      </c>
      <c r="C315" t="s">
        <v>822</v>
      </c>
      <c r="D315" t="s">
        <v>824</v>
      </c>
      <c r="E315">
        <v>30</v>
      </c>
      <c r="F315" t="s">
        <v>180</v>
      </c>
      <c r="G315" t="s">
        <v>1008</v>
      </c>
      <c r="H315" t="s">
        <v>1008</v>
      </c>
      <c r="I315">
        <v>2</v>
      </c>
      <c r="J315">
        <v>0</v>
      </c>
      <c r="K315" t="s">
        <v>1008</v>
      </c>
      <c r="M315">
        <v>11</v>
      </c>
    </row>
    <row r="316" spans="1:13" ht="15.75" customHeight="1" x14ac:dyDescent="0.3">
      <c r="A316">
        <v>100</v>
      </c>
      <c r="B316" t="s">
        <v>154</v>
      </c>
      <c r="C316" t="s">
        <v>822</v>
      </c>
      <c r="D316" t="s">
        <v>824</v>
      </c>
      <c r="E316">
        <v>30</v>
      </c>
      <c r="F316" t="s">
        <v>180</v>
      </c>
      <c r="I316">
        <v>4</v>
      </c>
      <c r="J316">
        <v>0</v>
      </c>
      <c r="K316" t="s">
        <v>1008</v>
      </c>
      <c r="M316">
        <v>1</v>
      </c>
    </row>
    <row r="317" spans="1:13" ht="15.75" customHeight="1" x14ac:dyDescent="0.3">
      <c r="A317">
        <v>100</v>
      </c>
      <c r="B317" t="s">
        <v>154</v>
      </c>
      <c r="C317" t="s">
        <v>822</v>
      </c>
      <c r="D317" t="s">
        <v>824</v>
      </c>
      <c r="E317">
        <v>30</v>
      </c>
      <c r="F317" t="s">
        <v>180</v>
      </c>
      <c r="H317" t="s">
        <v>646</v>
      </c>
      <c r="I317">
        <v>2</v>
      </c>
      <c r="J317">
        <v>0</v>
      </c>
      <c r="K317">
        <v>1</v>
      </c>
      <c r="M317">
        <v>1</v>
      </c>
    </row>
    <row r="318" spans="1:13" ht="15.75" customHeight="1" x14ac:dyDescent="0.3">
      <c r="A318">
        <v>100</v>
      </c>
      <c r="B318" t="s">
        <v>154</v>
      </c>
      <c r="C318" t="s">
        <v>822</v>
      </c>
      <c r="D318" t="s">
        <v>824</v>
      </c>
      <c r="E318">
        <v>30</v>
      </c>
      <c r="F318" t="s">
        <v>180</v>
      </c>
      <c r="G318" t="s">
        <v>152</v>
      </c>
      <c r="H318" t="s">
        <v>1008</v>
      </c>
      <c r="I318">
        <v>2</v>
      </c>
      <c r="J318">
        <v>0</v>
      </c>
      <c r="K318" t="s">
        <v>1008</v>
      </c>
      <c r="M318">
        <v>1</v>
      </c>
    </row>
    <row r="319" spans="1:13" ht="15.75" customHeight="1" x14ac:dyDescent="0.3">
      <c r="A319">
        <v>100</v>
      </c>
      <c r="B319" t="s">
        <v>154</v>
      </c>
      <c r="C319" t="s">
        <v>822</v>
      </c>
      <c r="D319" t="s">
        <v>824</v>
      </c>
      <c r="E319">
        <v>30</v>
      </c>
      <c r="F319" t="s">
        <v>152</v>
      </c>
      <c r="G319" t="s">
        <v>1008</v>
      </c>
      <c r="H319" t="s">
        <v>646</v>
      </c>
      <c r="I319">
        <v>2</v>
      </c>
      <c r="J319">
        <v>0</v>
      </c>
      <c r="K319">
        <v>1</v>
      </c>
      <c r="M319">
        <v>1</v>
      </c>
    </row>
    <row r="320" spans="1:13" ht="15.75" customHeight="1" x14ac:dyDescent="0.3">
      <c r="A320">
        <v>100</v>
      </c>
      <c r="B320" t="s">
        <v>154</v>
      </c>
      <c r="C320" t="s">
        <v>822</v>
      </c>
      <c r="D320" t="s">
        <v>826</v>
      </c>
      <c r="E320">
        <v>40</v>
      </c>
      <c r="F320" t="s">
        <v>352</v>
      </c>
      <c r="G320" t="s">
        <v>1008</v>
      </c>
      <c r="H320" t="s">
        <v>1008</v>
      </c>
      <c r="I320">
        <v>2</v>
      </c>
      <c r="J320">
        <v>0</v>
      </c>
      <c r="K320" t="s">
        <v>1008</v>
      </c>
      <c r="M320">
        <v>2</v>
      </c>
    </row>
    <row r="321" spans="1:13" ht="15.75" customHeight="1" x14ac:dyDescent="0.3">
      <c r="A321">
        <v>100</v>
      </c>
      <c r="B321" t="s">
        <v>154</v>
      </c>
      <c r="C321" t="s">
        <v>822</v>
      </c>
      <c r="D321" t="s">
        <v>826</v>
      </c>
      <c r="E321">
        <v>40</v>
      </c>
      <c r="F321" t="s">
        <v>352</v>
      </c>
      <c r="G321" t="s">
        <v>180</v>
      </c>
      <c r="H321" t="s">
        <v>1008</v>
      </c>
      <c r="I321">
        <v>2</v>
      </c>
      <c r="J321">
        <v>0</v>
      </c>
      <c r="K321" t="s">
        <v>1008</v>
      </c>
      <c r="M321">
        <v>1</v>
      </c>
    </row>
    <row r="322" spans="1:13" ht="15.75" customHeight="1" x14ac:dyDescent="0.3">
      <c r="A322">
        <v>100</v>
      </c>
      <c r="B322" t="s">
        <v>154</v>
      </c>
      <c r="C322" t="s">
        <v>822</v>
      </c>
      <c r="D322" t="s">
        <v>826</v>
      </c>
      <c r="E322">
        <v>40</v>
      </c>
      <c r="F322" t="s">
        <v>180</v>
      </c>
      <c r="G322" t="s">
        <v>1008</v>
      </c>
      <c r="H322" t="s">
        <v>1008</v>
      </c>
      <c r="I322">
        <v>2</v>
      </c>
      <c r="J322">
        <v>0</v>
      </c>
      <c r="K322" t="s">
        <v>1008</v>
      </c>
      <c r="M322">
        <v>54</v>
      </c>
    </row>
    <row r="323" spans="1:13" ht="15.75" customHeight="1" x14ac:dyDescent="0.3">
      <c r="A323">
        <v>100</v>
      </c>
      <c r="B323" t="s">
        <v>154</v>
      </c>
      <c r="C323" t="s">
        <v>822</v>
      </c>
      <c r="D323" t="s">
        <v>826</v>
      </c>
      <c r="E323">
        <v>40</v>
      </c>
      <c r="F323" t="s">
        <v>180</v>
      </c>
      <c r="G323" t="s">
        <v>180</v>
      </c>
      <c r="H323" t="s">
        <v>1008</v>
      </c>
      <c r="I323">
        <v>2</v>
      </c>
      <c r="J323">
        <v>0</v>
      </c>
      <c r="K323" t="s">
        <v>1008</v>
      </c>
      <c r="M323">
        <v>1</v>
      </c>
    </row>
    <row r="324" spans="1:13" ht="15.75" customHeight="1" x14ac:dyDescent="0.3">
      <c r="A324">
        <v>100</v>
      </c>
      <c r="B324" t="s">
        <v>154</v>
      </c>
      <c r="C324" t="s">
        <v>822</v>
      </c>
      <c r="D324" t="s">
        <v>826</v>
      </c>
      <c r="E324">
        <v>40</v>
      </c>
      <c r="F324" t="s">
        <v>180</v>
      </c>
      <c r="G324" t="s">
        <v>352</v>
      </c>
      <c r="H324" t="s">
        <v>1008</v>
      </c>
      <c r="I324">
        <v>2</v>
      </c>
      <c r="J324">
        <v>0</v>
      </c>
      <c r="K324" t="s">
        <v>1008</v>
      </c>
      <c r="M324">
        <v>1</v>
      </c>
    </row>
    <row r="325" spans="1:13" ht="15.75" customHeight="1" x14ac:dyDescent="0.3">
      <c r="A325">
        <v>100</v>
      </c>
      <c r="B325" t="s">
        <v>154</v>
      </c>
      <c r="C325" t="s">
        <v>822</v>
      </c>
      <c r="D325" t="s">
        <v>826</v>
      </c>
      <c r="E325">
        <v>40</v>
      </c>
      <c r="F325" t="s">
        <v>152</v>
      </c>
      <c r="G325" t="s">
        <v>1008</v>
      </c>
      <c r="H325" t="s">
        <v>1008</v>
      </c>
      <c r="I325">
        <v>2</v>
      </c>
      <c r="J325">
        <v>0</v>
      </c>
      <c r="K325" t="s">
        <v>1008</v>
      </c>
      <c r="M325">
        <v>1</v>
      </c>
    </row>
    <row r="326" spans="1:13" ht="15.75" customHeight="1" x14ac:dyDescent="0.3">
      <c r="A326">
        <v>100</v>
      </c>
      <c r="B326" t="s">
        <v>154</v>
      </c>
      <c r="C326" t="s">
        <v>822</v>
      </c>
      <c r="D326" t="s">
        <v>830</v>
      </c>
      <c r="E326">
        <v>60</v>
      </c>
      <c r="F326" t="s">
        <v>352</v>
      </c>
      <c r="G326" t="s">
        <v>290</v>
      </c>
      <c r="H326" t="s">
        <v>1008</v>
      </c>
      <c r="I326">
        <v>2</v>
      </c>
      <c r="J326">
        <v>0</v>
      </c>
      <c r="K326" t="s">
        <v>1008</v>
      </c>
      <c r="M326">
        <v>1</v>
      </c>
    </row>
    <row r="327" spans="1:13" ht="15.75" customHeight="1" x14ac:dyDescent="0.3">
      <c r="A327">
        <v>100</v>
      </c>
      <c r="B327" t="s">
        <v>154</v>
      </c>
      <c r="C327" t="s">
        <v>822</v>
      </c>
      <c r="D327" t="s">
        <v>830</v>
      </c>
      <c r="E327">
        <v>60</v>
      </c>
      <c r="F327" t="s">
        <v>180</v>
      </c>
      <c r="G327" t="s">
        <v>1008</v>
      </c>
      <c r="H327" t="s">
        <v>1008</v>
      </c>
      <c r="I327">
        <v>2</v>
      </c>
      <c r="J327">
        <v>0</v>
      </c>
      <c r="K327" t="s">
        <v>1008</v>
      </c>
      <c r="M327">
        <v>2</v>
      </c>
    </row>
    <row r="328" spans="1:13" ht="15.75" customHeight="1" x14ac:dyDescent="0.3">
      <c r="A328">
        <v>100</v>
      </c>
      <c r="B328" t="s">
        <v>154</v>
      </c>
      <c r="C328" t="s">
        <v>822</v>
      </c>
      <c r="D328" t="s">
        <v>828</v>
      </c>
      <c r="E328">
        <v>50</v>
      </c>
      <c r="F328" t="s">
        <v>352</v>
      </c>
      <c r="G328" t="s">
        <v>1008</v>
      </c>
      <c r="H328" t="s">
        <v>1008</v>
      </c>
      <c r="I328">
        <v>0</v>
      </c>
      <c r="J328">
        <v>0</v>
      </c>
      <c r="K328" t="s">
        <v>1008</v>
      </c>
      <c r="M328">
        <v>1</v>
      </c>
    </row>
    <row r="329" spans="1:13" ht="15.75" customHeight="1" x14ac:dyDescent="0.3">
      <c r="A329">
        <v>100</v>
      </c>
      <c r="B329" t="s">
        <v>154</v>
      </c>
      <c r="C329" t="s">
        <v>822</v>
      </c>
      <c r="D329" t="s">
        <v>828</v>
      </c>
      <c r="E329">
        <v>50</v>
      </c>
      <c r="F329" t="s">
        <v>180</v>
      </c>
      <c r="G329" t="s">
        <v>1008</v>
      </c>
      <c r="H329" t="s">
        <v>1008</v>
      </c>
      <c r="I329">
        <v>2</v>
      </c>
      <c r="J329">
        <v>0</v>
      </c>
      <c r="K329" t="s">
        <v>1008</v>
      </c>
      <c r="M329">
        <v>10</v>
      </c>
    </row>
    <row r="330" spans="1:13" ht="15.75" customHeight="1" x14ac:dyDescent="0.3">
      <c r="A330">
        <v>100</v>
      </c>
      <c r="B330" t="s">
        <v>154</v>
      </c>
      <c r="C330" t="s">
        <v>822</v>
      </c>
      <c r="D330" t="s">
        <v>828</v>
      </c>
      <c r="E330">
        <v>50</v>
      </c>
      <c r="F330" t="s">
        <v>180</v>
      </c>
      <c r="I330">
        <v>0</v>
      </c>
      <c r="J330">
        <v>0</v>
      </c>
      <c r="K330" t="s">
        <v>1008</v>
      </c>
      <c r="M330">
        <v>1</v>
      </c>
    </row>
    <row r="331" spans="1:13" ht="15.75" customHeight="1" x14ac:dyDescent="0.3">
      <c r="A331">
        <v>100</v>
      </c>
      <c r="B331" t="s">
        <v>154</v>
      </c>
      <c r="C331" t="s">
        <v>822</v>
      </c>
      <c r="D331" t="s">
        <v>828</v>
      </c>
      <c r="E331">
        <v>50</v>
      </c>
      <c r="F331" t="s">
        <v>180</v>
      </c>
      <c r="G331" t="s">
        <v>290</v>
      </c>
      <c r="H331" t="s">
        <v>1008</v>
      </c>
      <c r="I331">
        <v>2</v>
      </c>
      <c r="J331">
        <v>0</v>
      </c>
      <c r="K331" t="s">
        <v>1008</v>
      </c>
      <c r="M331">
        <v>1</v>
      </c>
    </row>
    <row r="332" spans="1:13" ht="15.75" customHeight="1" x14ac:dyDescent="0.3">
      <c r="A332">
        <v>100</v>
      </c>
      <c r="B332" t="s">
        <v>154</v>
      </c>
      <c r="C332" t="s">
        <v>822</v>
      </c>
      <c r="D332" t="s">
        <v>832</v>
      </c>
      <c r="E332">
        <v>68</v>
      </c>
      <c r="F332" t="s">
        <v>180</v>
      </c>
      <c r="G332" t="s">
        <v>1008</v>
      </c>
      <c r="H332" t="s">
        <v>1008</v>
      </c>
      <c r="I332">
        <v>2</v>
      </c>
      <c r="J332">
        <v>0</v>
      </c>
      <c r="K332" t="s">
        <v>1008</v>
      </c>
      <c r="M332">
        <v>1</v>
      </c>
    </row>
    <row r="333" spans="1:13" ht="15.75" customHeight="1" x14ac:dyDescent="0.3">
      <c r="A333">
        <v>100</v>
      </c>
      <c r="B333" t="s">
        <v>154</v>
      </c>
      <c r="C333" t="s">
        <v>822</v>
      </c>
      <c r="D333" t="s">
        <v>838</v>
      </c>
      <c r="E333">
        <v>100</v>
      </c>
      <c r="F333" t="s">
        <v>180</v>
      </c>
      <c r="G333" t="s">
        <v>1008</v>
      </c>
      <c r="H333" t="s">
        <v>1008</v>
      </c>
      <c r="I333">
        <v>2</v>
      </c>
      <c r="J333">
        <v>0</v>
      </c>
      <c r="K333" t="s">
        <v>1008</v>
      </c>
      <c r="M333">
        <v>1</v>
      </c>
    </row>
    <row r="334" spans="1:13" ht="15.75" customHeight="1" x14ac:dyDescent="0.3">
      <c r="A334">
        <v>100</v>
      </c>
      <c r="B334" t="s">
        <v>154</v>
      </c>
      <c r="C334" t="s">
        <v>703</v>
      </c>
      <c r="D334" t="s">
        <v>707</v>
      </c>
      <c r="E334">
        <v>28</v>
      </c>
      <c r="F334" t="s">
        <v>180</v>
      </c>
      <c r="G334" t="s">
        <v>1008</v>
      </c>
      <c r="H334" t="s">
        <v>1008</v>
      </c>
      <c r="I334">
        <v>2</v>
      </c>
      <c r="J334">
        <v>0</v>
      </c>
      <c r="K334" t="s">
        <v>1008</v>
      </c>
      <c r="M334">
        <v>6</v>
      </c>
    </row>
    <row r="335" spans="1:13" ht="15.75" customHeight="1" x14ac:dyDescent="0.3">
      <c r="A335">
        <v>100</v>
      </c>
      <c r="B335" t="s">
        <v>154</v>
      </c>
      <c r="C335" t="s">
        <v>703</v>
      </c>
      <c r="D335" t="s">
        <v>709</v>
      </c>
      <c r="E335">
        <v>35</v>
      </c>
      <c r="F335" t="s">
        <v>180</v>
      </c>
      <c r="G335" t="s">
        <v>1008</v>
      </c>
      <c r="H335" t="s">
        <v>1008</v>
      </c>
      <c r="I335">
        <v>2</v>
      </c>
      <c r="J335">
        <v>0</v>
      </c>
      <c r="K335" t="s">
        <v>1008</v>
      </c>
      <c r="M335">
        <v>15</v>
      </c>
    </row>
    <row r="336" spans="1:13" ht="15.75" customHeight="1" x14ac:dyDescent="0.3">
      <c r="A336">
        <v>100</v>
      </c>
      <c r="B336" t="s">
        <v>154</v>
      </c>
      <c r="C336" t="s">
        <v>703</v>
      </c>
      <c r="D336" t="s">
        <v>711</v>
      </c>
      <c r="E336">
        <v>44</v>
      </c>
      <c r="F336" t="s">
        <v>352</v>
      </c>
      <c r="G336" t="s">
        <v>1008</v>
      </c>
      <c r="H336" t="s">
        <v>1008</v>
      </c>
      <c r="I336">
        <v>2</v>
      </c>
      <c r="J336">
        <v>0</v>
      </c>
      <c r="K336" t="s">
        <v>1008</v>
      </c>
      <c r="M336">
        <v>2</v>
      </c>
    </row>
    <row r="337" spans="1:13" ht="15.75" customHeight="1" x14ac:dyDescent="0.3">
      <c r="A337">
        <v>100</v>
      </c>
      <c r="B337" t="s">
        <v>154</v>
      </c>
      <c r="C337" t="s">
        <v>703</v>
      </c>
      <c r="D337" t="s">
        <v>711</v>
      </c>
      <c r="E337">
        <v>44</v>
      </c>
      <c r="F337" t="s">
        <v>180</v>
      </c>
      <c r="G337" t="s">
        <v>1008</v>
      </c>
      <c r="H337" t="s">
        <v>1008</v>
      </c>
      <c r="I337">
        <v>2</v>
      </c>
      <c r="J337">
        <v>0</v>
      </c>
      <c r="K337" t="s">
        <v>1008</v>
      </c>
      <c r="M337">
        <v>31</v>
      </c>
    </row>
    <row r="338" spans="1:13" ht="15.75" customHeight="1" x14ac:dyDescent="0.3">
      <c r="A338">
        <v>100</v>
      </c>
      <c r="B338" t="s">
        <v>154</v>
      </c>
      <c r="C338" t="s">
        <v>703</v>
      </c>
      <c r="D338" t="s">
        <v>711</v>
      </c>
      <c r="E338">
        <v>44</v>
      </c>
      <c r="F338" t="s">
        <v>180</v>
      </c>
      <c r="I338">
        <v>4</v>
      </c>
      <c r="J338">
        <v>0</v>
      </c>
      <c r="K338" t="s">
        <v>1008</v>
      </c>
      <c r="M338">
        <v>1</v>
      </c>
    </row>
    <row r="339" spans="1:13" ht="15.75" customHeight="1" x14ac:dyDescent="0.3">
      <c r="A339">
        <v>100</v>
      </c>
      <c r="B339" t="s">
        <v>154</v>
      </c>
      <c r="C339" t="s">
        <v>703</v>
      </c>
      <c r="D339" t="s">
        <v>711</v>
      </c>
      <c r="E339">
        <v>44</v>
      </c>
      <c r="F339" t="s">
        <v>152</v>
      </c>
      <c r="G339" t="s">
        <v>1008</v>
      </c>
      <c r="H339" t="s">
        <v>1008</v>
      </c>
      <c r="I339">
        <v>2</v>
      </c>
      <c r="J339">
        <v>0</v>
      </c>
      <c r="K339" t="s">
        <v>1008</v>
      </c>
      <c r="M339">
        <v>1</v>
      </c>
    </row>
    <row r="340" spans="1:13" ht="15.75" customHeight="1" x14ac:dyDescent="0.3">
      <c r="A340">
        <v>100</v>
      </c>
      <c r="B340" t="s">
        <v>154</v>
      </c>
      <c r="C340" t="s">
        <v>703</v>
      </c>
      <c r="D340" t="s">
        <v>715</v>
      </c>
      <c r="E340">
        <v>65</v>
      </c>
      <c r="F340" t="s">
        <v>352</v>
      </c>
      <c r="G340" t="s">
        <v>1008</v>
      </c>
      <c r="H340" t="s">
        <v>1008</v>
      </c>
      <c r="I340">
        <v>2</v>
      </c>
      <c r="J340">
        <v>0</v>
      </c>
      <c r="K340" t="s">
        <v>1008</v>
      </c>
      <c r="M340">
        <v>1</v>
      </c>
    </row>
    <row r="341" spans="1:13" ht="15.75" customHeight="1" x14ac:dyDescent="0.3">
      <c r="A341">
        <v>100</v>
      </c>
      <c r="B341" t="s">
        <v>154</v>
      </c>
      <c r="C341" t="s">
        <v>703</v>
      </c>
      <c r="D341" t="s">
        <v>715</v>
      </c>
      <c r="E341">
        <v>65</v>
      </c>
      <c r="F341" t="s">
        <v>180</v>
      </c>
      <c r="G341" t="s">
        <v>1008</v>
      </c>
      <c r="H341" t="s">
        <v>1008</v>
      </c>
      <c r="I341">
        <v>2</v>
      </c>
      <c r="J341">
        <v>0</v>
      </c>
      <c r="K341" t="s">
        <v>1008</v>
      </c>
      <c r="M341">
        <v>3</v>
      </c>
    </row>
    <row r="342" spans="1:13" ht="15.75" customHeight="1" x14ac:dyDescent="0.3">
      <c r="A342">
        <v>100</v>
      </c>
      <c r="B342" t="s">
        <v>154</v>
      </c>
      <c r="C342" t="s">
        <v>703</v>
      </c>
      <c r="D342" t="s">
        <v>715</v>
      </c>
      <c r="E342">
        <v>65</v>
      </c>
      <c r="F342" t="s">
        <v>152</v>
      </c>
      <c r="G342" t="s">
        <v>1008</v>
      </c>
      <c r="H342" t="s">
        <v>1008</v>
      </c>
      <c r="I342">
        <v>2</v>
      </c>
      <c r="J342">
        <v>0</v>
      </c>
      <c r="K342" t="s">
        <v>1008</v>
      </c>
      <c r="M342">
        <v>1</v>
      </c>
    </row>
    <row r="343" spans="1:13" ht="15.75" customHeight="1" x14ac:dyDescent="0.3">
      <c r="A343">
        <v>100</v>
      </c>
      <c r="B343" t="s">
        <v>154</v>
      </c>
      <c r="C343" t="s">
        <v>703</v>
      </c>
      <c r="D343" t="s">
        <v>713</v>
      </c>
      <c r="E343">
        <v>52</v>
      </c>
      <c r="F343" t="s">
        <v>352</v>
      </c>
      <c r="G343" t="s">
        <v>1008</v>
      </c>
      <c r="H343" t="s">
        <v>1008</v>
      </c>
      <c r="I343">
        <v>2</v>
      </c>
      <c r="J343">
        <v>0</v>
      </c>
      <c r="K343" t="s">
        <v>1008</v>
      </c>
      <c r="M343">
        <v>1</v>
      </c>
    </row>
    <row r="344" spans="1:13" ht="15.75" customHeight="1" x14ac:dyDescent="0.3">
      <c r="A344">
        <v>100</v>
      </c>
      <c r="B344" t="s">
        <v>154</v>
      </c>
      <c r="C344" t="s">
        <v>703</v>
      </c>
      <c r="D344" t="s">
        <v>713</v>
      </c>
      <c r="E344">
        <v>52</v>
      </c>
      <c r="F344" t="s">
        <v>352</v>
      </c>
      <c r="I344">
        <v>0</v>
      </c>
      <c r="J344">
        <v>0</v>
      </c>
      <c r="K344" t="s">
        <v>1008</v>
      </c>
      <c r="M344">
        <v>1</v>
      </c>
    </row>
    <row r="345" spans="1:13" ht="15.75" customHeight="1" x14ac:dyDescent="0.3">
      <c r="A345">
        <v>100</v>
      </c>
      <c r="B345" t="s">
        <v>154</v>
      </c>
      <c r="C345" t="s">
        <v>703</v>
      </c>
      <c r="D345" t="s">
        <v>713</v>
      </c>
      <c r="E345">
        <v>52</v>
      </c>
      <c r="F345" t="s">
        <v>180</v>
      </c>
      <c r="G345" t="s">
        <v>1008</v>
      </c>
      <c r="H345" t="s">
        <v>1008</v>
      </c>
      <c r="I345">
        <v>2</v>
      </c>
      <c r="J345">
        <v>0</v>
      </c>
      <c r="K345" t="s">
        <v>1008</v>
      </c>
      <c r="M345">
        <v>27</v>
      </c>
    </row>
    <row r="346" spans="1:13" ht="15.75" customHeight="1" x14ac:dyDescent="0.3">
      <c r="A346">
        <v>100</v>
      </c>
      <c r="B346" t="s">
        <v>154</v>
      </c>
      <c r="C346" t="s">
        <v>703</v>
      </c>
      <c r="D346" t="s">
        <v>713</v>
      </c>
      <c r="E346">
        <v>52</v>
      </c>
      <c r="F346" t="s">
        <v>180</v>
      </c>
      <c r="I346">
        <v>0</v>
      </c>
      <c r="J346">
        <v>0</v>
      </c>
      <c r="K346" t="s">
        <v>1008</v>
      </c>
      <c r="M346">
        <v>1</v>
      </c>
    </row>
    <row r="347" spans="1:13" ht="15.75" customHeight="1" x14ac:dyDescent="0.3">
      <c r="A347">
        <v>100</v>
      </c>
      <c r="B347" t="s">
        <v>154</v>
      </c>
      <c r="C347" t="s">
        <v>703</v>
      </c>
      <c r="D347" t="s">
        <v>713</v>
      </c>
      <c r="E347">
        <v>52</v>
      </c>
      <c r="F347" t="s">
        <v>180</v>
      </c>
      <c r="G347" t="s">
        <v>157</v>
      </c>
      <c r="H347" t="s">
        <v>1008</v>
      </c>
      <c r="I347">
        <v>2</v>
      </c>
      <c r="J347">
        <v>0</v>
      </c>
      <c r="K347" t="s">
        <v>1008</v>
      </c>
      <c r="M347">
        <v>1</v>
      </c>
    </row>
    <row r="348" spans="1:13" ht="15.75" customHeight="1" x14ac:dyDescent="0.3">
      <c r="A348">
        <v>100</v>
      </c>
      <c r="B348" t="s">
        <v>154</v>
      </c>
      <c r="C348" t="s">
        <v>703</v>
      </c>
      <c r="D348" t="s">
        <v>719</v>
      </c>
      <c r="E348">
        <v>85</v>
      </c>
      <c r="F348" t="s">
        <v>180</v>
      </c>
      <c r="G348" t="s">
        <v>1008</v>
      </c>
      <c r="H348" t="s">
        <v>1008</v>
      </c>
      <c r="I348">
        <v>2</v>
      </c>
      <c r="J348">
        <v>0</v>
      </c>
      <c r="K348" t="s">
        <v>1008</v>
      </c>
      <c r="M348">
        <v>1</v>
      </c>
    </row>
    <row r="349" spans="1:13" ht="15.75" customHeight="1" x14ac:dyDescent="0.3">
      <c r="A349">
        <v>100</v>
      </c>
      <c r="B349" t="s">
        <v>154</v>
      </c>
      <c r="C349" t="s">
        <v>799</v>
      </c>
      <c r="D349" t="s">
        <v>801</v>
      </c>
      <c r="E349">
        <v>31</v>
      </c>
      <c r="F349" t="s">
        <v>180</v>
      </c>
      <c r="G349" t="s">
        <v>1008</v>
      </c>
      <c r="H349" t="s">
        <v>1008</v>
      </c>
      <c r="I349">
        <v>2</v>
      </c>
      <c r="J349">
        <v>0</v>
      </c>
      <c r="K349" t="s">
        <v>1008</v>
      </c>
      <c r="M349">
        <v>10</v>
      </c>
    </row>
    <row r="350" spans="1:13" ht="15.75" customHeight="1" x14ac:dyDescent="0.3">
      <c r="A350">
        <v>100</v>
      </c>
      <c r="B350" t="s">
        <v>154</v>
      </c>
      <c r="C350" t="s">
        <v>799</v>
      </c>
      <c r="D350" t="s">
        <v>801</v>
      </c>
      <c r="E350">
        <v>31</v>
      </c>
      <c r="F350" t="s">
        <v>180</v>
      </c>
      <c r="I350">
        <v>4</v>
      </c>
      <c r="J350">
        <v>0</v>
      </c>
      <c r="K350" t="s">
        <v>1008</v>
      </c>
      <c r="M350">
        <v>1</v>
      </c>
    </row>
    <row r="351" spans="1:13" ht="15.75" customHeight="1" x14ac:dyDescent="0.3">
      <c r="A351">
        <v>100</v>
      </c>
      <c r="B351" t="s">
        <v>154</v>
      </c>
      <c r="C351" t="s">
        <v>799</v>
      </c>
      <c r="D351" t="s">
        <v>801</v>
      </c>
      <c r="E351">
        <v>31</v>
      </c>
      <c r="F351" t="s">
        <v>180</v>
      </c>
      <c r="G351" t="s">
        <v>157</v>
      </c>
      <c r="H351" t="s">
        <v>1008</v>
      </c>
      <c r="I351">
        <v>2</v>
      </c>
      <c r="J351">
        <v>0</v>
      </c>
      <c r="K351" t="s">
        <v>1008</v>
      </c>
      <c r="M351">
        <v>1</v>
      </c>
    </row>
    <row r="352" spans="1:13" ht="15.75" customHeight="1" x14ac:dyDescent="0.3">
      <c r="A352">
        <v>100</v>
      </c>
      <c r="B352" t="s">
        <v>154</v>
      </c>
      <c r="C352" t="s">
        <v>799</v>
      </c>
      <c r="D352" t="s">
        <v>803</v>
      </c>
      <c r="E352">
        <v>39</v>
      </c>
      <c r="F352" t="s">
        <v>352</v>
      </c>
      <c r="G352" t="s">
        <v>1008</v>
      </c>
      <c r="H352" t="s">
        <v>1008</v>
      </c>
      <c r="I352">
        <v>2</v>
      </c>
      <c r="J352">
        <v>0</v>
      </c>
      <c r="K352" t="s">
        <v>1008</v>
      </c>
      <c r="M352">
        <v>1</v>
      </c>
    </row>
    <row r="353" spans="1:13" ht="15.75" customHeight="1" x14ac:dyDescent="0.3">
      <c r="A353">
        <v>100</v>
      </c>
      <c r="B353" t="s">
        <v>154</v>
      </c>
      <c r="C353" t="s">
        <v>799</v>
      </c>
      <c r="D353" t="s">
        <v>803</v>
      </c>
      <c r="E353">
        <v>39</v>
      </c>
      <c r="F353" t="s">
        <v>180</v>
      </c>
      <c r="G353" t="s">
        <v>1008</v>
      </c>
      <c r="H353" t="s">
        <v>1008</v>
      </c>
      <c r="I353">
        <v>2</v>
      </c>
      <c r="J353">
        <v>0</v>
      </c>
      <c r="K353" t="s">
        <v>1008</v>
      </c>
      <c r="M353">
        <v>26</v>
      </c>
    </row>
    <row r="354" spans="1:13" ht="15.75" customHeight="1" x14ac:dyDescent="0.3">
      <c r="A354">
        <v>100</v>
      </c>
      <c r="B354" t="s">
        <v>154</v>
      </c>
      <c r="C354" t="s">
        <v>799</v>
      </c>
      <c r="D354" t="s">
        <v>803</v>
      </c>
      <c r="E354">
        <v>39</v>
      </c>
      <c r="F354" t="s">
        <v>180</v>
      </c>
      <c r="G354" t="s">
        <v>152</v>
      </c>
      <c r="H354" t="s">
        <v>1008</v>
      </c>
      <c r="I354">
        <v>2</v>
      </c>
      <c r="J354">
        <v>0</v>
      </c>
      <c r="K354" t="s">
        <v>1008</v>
      </c>
      <c r="M354">
        <v>1</v>
      </c>
    </row>
    <row r="355" spans="1:13" ht="15.75" customHeight="1" x14ac:dyDescent="0.3">
      <c r="A355">
        <v>100</v>
      </c>
      <c r="B355" t="s">
        <v>154</v>
      </c>
      <c r="C355" t="s">
        <v>799</v>
      </c>
      <c r="D355" t="s">
        <v>803</v>
      </c>
      <c r="E355">
        <v>39</v>
      </c>
      <c r="F355" t="s">
        <v>180</v>
      </c>
      <c r="G355" t="s">
        <v>352</v>
      </c>
      <c r="H355" t="s">
        <v>1008</v>
      </c>
      <c r="I355">
        <v>2</v>
      </c>
      <c r="J355">
        <v>0</v>
      </c>
      <c r="K355" t="s">
        <v>1008</v>
      </c>
      <c r="M355">
        <v>1</v>
      </c>
    </row>
    <row r="356" spans="1:13" ht="15.75" customHeight="1" x14ac:dyDescent="0.3">
      <c r="A356">
        <v>100</v>
      </c>
      <c r="B356" t="s">
        <v>154</v>
      </c>
      <c r="C356" t="s">
        <v>799</v>
      </c>
      <c r="D356" t="s">
        <v>803</v>
      </c>
      <c r="E356">
        <v>39</v>
      </c>
      <c r="F356" t="s">
        <v>152</v>
      </c>
      <c r="G356" t="s">
        <v>180</v>
      </c>
      <c r="H356" t="s">
        <v>1008</v>
      </c>
      <c r="I356">
        <v>2</v>
      </c>
      <c r="J356">
        <v>0</v>
      </c>
      <c r="K356" t="s">
        <v>1008</v>
      </c>
      <c r="M356">
        <v>1</v>
      </c>
    </row>
    <row r="357" spans="1:13" ht="15.75" customHeight="1" x14ac:dyDescent="0.3">
      <c r="A357">
        <v>100</v>
      </c>
      <c r="B357" t="s">
        <v>154</v>
      </c>
      <c r="C357" t="s">
        <v>799</v>
      </c>
      <c r="D357" t="s">
        <v>805</v>
      </c>
      <c r="E357">
        <v>50</v>
      </c>
      <c r="F357" t="s">
        <v>352</v>
      </c>
      <c r="G357" t="s">
        <v>1008</v>
      </c>
      <c r="H357" t="s">
        <v>1008</v>
      </c>
      <c r="I357">
        <v>2</v>
      </c>
      <c r="J357">
        <v>0</v>
      </c>
      <c r="K357" t="s">
        <v>1008</v>
      </c>
      <c r="M357">
        <v>2</v>
      </c>
    </row>
    <row r="358" spans="1:13" ht="15.75" customHeight="1" x14ac:dyDescent="0.3">
      <c r="A358">
        <v>100</v>
      </c>
      <c r="B358" t="s">
        <v>154</v>
      </c>
      <c r="C358" t="s">
        <v>799</v>
      </c>
      <c r="D358" t="s">
        <v>805</v>
      </c>
      <c r="E358">
        <v>50</v>
      </c>
      <c r="F358" t="s">
        <v>352</v>
      </c>
      <c r="I358">
        <v>0</v>
      </c>
      <c r="J358">
        <v>0</v>
      </c>
      <c r="K358" t="s">
        <v>1008</v>
      </c>
      <c r="M358">
        <v>1</v>
      </c>
    </row>
    <row r="359" spans="1:13" ht="15.75" customHeight="1" x14ac:dyDescent="0.3">
      <c r="A359">
        <v>100</v>
      </c>
      <c r="B359" t="s">
        <v>154</v>
      </c>
      <c r="C359" t="s">
        <v>799</v>
      </c>
      <c r="D359" t="s">
        <v>805</v>
      </c>
      <c r="E359">
        <v>50</v>
      </c>
      <c r="F359" t="s">
        <v>352</v>
      </c>
      <c r="G359" t="s">
        <v>290</v>
      </c>
      <c r="H359" t="s">
        <v>1008</v>
      </c>
      <c r="I359">
        <v>2</v>
      </c>
      <c r="J359">
        <v>0</v>
      </c>
      <c r="K359" t="s">
        <v>1008</v>
      </c>
      <c r="M359">
        <v>1</v>
      </c>
    </row>
    <row r="360" spans="1:13" ht="15.75" customHeight="1" x14ac:dyDescent="0.3">
      <c r="A360">
        <v>100</v>
      </c>
      <c r="B360" t="s">
        <v>154</v>
      </c>
      <c r="C360" t="s">
        <v>799</v>
      </c>
      <c r="D360" t="s">
        <v>805</v>
      </c>
      <c r="E360">
        <v>50</v>
      </c>
      <c r="F360" t="s">
        <v>180</v>
      </c>
      <c r="G360" t="s">
        <v>1008</v>
      </c>
      <c r="H360" t="s">
        <v>1008</v>
      </c>
      <c r="I360">
        <v>2</v>
      </c>
      <c r="J360">
        <v>0</v>
      </c>
      <c r="K360" t="s">
        <v>1008</v>
      </c>
      <c r="M360">
        <v>40</v>
      </c>
    </row>
    <row r="361" spans="1:13" ht="15.75" customHeight="1" x14ac:dyDescent="0.3">
      <c r="A361">
        <v>100</v>
      </c>
      <c r="B361" t="s">
        <v>154</v>
      </c>
      <c r="C361" t="s">
        <v>799</v>
      </c>
      <c r="D361" t="s">
        <v>805</v>
      </c>
      <c r="E361">
        <v>50</v>
      </c>
      <c r="F361" t="s">
        <v>180</v>
      </c>
      <c r="I361">
        <v>0</v>
      </c>
      <c r="J361">
        <v>0</v>
      </c>
      <c r="K361" t="s">
        <v>1008</v>
      </c>
      <c r="M361">
        <v>1</v>
      </c>
    </row>
    <row r="362" spans="1:13" ht="15.75" customHeight="1" x14ac:dyDescent="0.3">
      <c r="A362">
        <v>100</v>
      </c>
      <c r="B362" t="s">
        <v>154</v>
      </c>
      <c r="C362" t="s">
        <v>799</v>
      </c>
      <c r="D362" t="s">
        <v>805</v>
      </c>
      <c r="E362">
        <v>50</v>
      </c>
      <c r="F362" t="s">
        <v>180</v>
      </c>
      <c r="G362" t="s">
        <v>290</v>
      </c>
      <c r="H362" t="s">
        <v>1008</v>
      </c>
      <c r="I362">
        <v>2</v>
      </c>
      <c r="J362">
        <v>0</v>
      </c>
      <c r="K362" t="s">
        <v>1008</v>
      </c>
      <c r="M362">
        <v>1</v>
      </c>
    </row>
    <row r="363" spans="1:13" ht="15.75" customHeight="1" x14ac:dyDescent="0.3">
      <c r="A363">
        <v>100</v>
      </c>
      <c r="B363" t="s">
        <v>154</v>
      </c>
      <c r="C363" t="s">
        <v>799</v>
      </c>
      <c r="D363" t="s">
        <v>798</v>
      </c>
      <c r="E363">
        <v>22.5</v>
      </c>
      <c r="F363" t="s">
        <v>180</v>
      </c>
      <c r="G363" t="s">
        <v>1008</v>
      </c>
      <c r="H363" t="s">
        <v>1008</v>
      </c>
      <c r="I363">
        <v>2</v>
      </c>
      <c r="J363">
        <v>0</v>
      </c>
      <c r="K363" t="s">
        <v>1008</v>
      </c>
      <c r="M363">
        <v>1</v>
      </c>
    </row>
    <row r="364" spans="1:13" ht="15.75" customHeight="1" x14ac:dyDescent="0.3">
      <c r="A364">
        <v>100</v>
      </c>
      <c r="B364" t="s">
        <v>154</v>
      </c>
      <c r="C364" t="s">
        <v>799</v>
      </c>
      <c r="D364" t="s">
        <v>809</v>
      </c>
      <c r="E364">
        <v>70</v>
      </c>
      <c r="F364" t="s">
        <v>180</v>
      </c>
      <c r="G364" t="s">
        <v>1008</v>
      </c>
      <c r="H364" t="s">
        <v>1008</v>
      </c>
      <c r="I364">
        <v>2</v>
      </c>
      <c r="J364">
        <v>0</v>
      </c>
      <c r="K364" t="s">
        <v>1008</v>
      </c>
      <c r="M364">
        <v>2</v>
      </c>
    </row>
    <row r="365" spans="1:13" ht="15.75" customHeight="1" x14ac:dyDescent="0.3">
      <c r="A365">
        <v>100</v>
      </c>
      <c r="B365" t="s">
        <v>154</v>
      </c>
      <c r="C365" t="s">
        <v>799</v>
      </c>
      <c r="D365" t="s">
        <v>809</v>
      </c>
      <c r="E365">
        <v>70</v>
      </c>
      <c r="F365" t="s">
        <v>152</v>
      </c>
      <c r="G365" t="s">
        <v>1008</v>
      </c>
      <c r="H365" t="s">
        <v>1008</v>
      </c>
      <c r="I365">
        <v>2</v>
      </c>
      <c r="J365">
        <v>0</v>
      </c>
      <c r="K365" t="s">
        <v>1008</v>
      </c>
      <c r="M365">
        <v>1</v>
      </c>
    </row>
    <row r="366" spans="1:13" ht="15.75" customHeight="1" x14ac:dyDescent="0.3">
      <c r="A366">
        <v>100</v>
      </c>
      <c r="B366" t="s">
        <v>154</v>
      </c>
      <c r="C366" t="s">
        <v>799</v>
      </c>
      <c r="D366" t="s">
        <v>807</v>
      </c>
      <c r="E366">
        <v>60</v>
      </c>
      <c r="F366" t="s">
        <v>180</v>
      </c>
      <c r="G366" t="s">
        <v>1008</v>
      </c>
      <c r="H366" t="s">
        <v>1008</v>
      </c>
      <c r="I366">
        <v>2</v>
      </c>
      <c r="J366">
        <v>0</v>
      </c>
      <c r="K366" t="s">
        <v>1008</v>
      </c>
      <c r="M366">
        <v>1</v>
      </c>
    </row>
    <row r="367" spans="1:13" ht="15.75" customHeight="1" x14ac:dyDescent="0.3">
      <c r="A367">
        <v>100</v>
      </c>
      <c r="B367" t="s">
        <v>193</v>
      </c>
      <c r="C367" t="s">
        <v>822</v>
      </c>
      <c r="D367" t="s">
        <v>826</v>
      </c>
      <c r="E367">
        <v>40</v>
      </c>
      <c r="F367" t="s">
        <v>180</v>
      </c>
      <c r="G367" t="s">
        <v>1008</v>
      </c>
      <c r="H367" t="s">
        <v>1008</v>
      </c>
      <c r="I367">
        <v>2</v>
      </c>
      <c r="J367">
        <v>0</v>
      </c>
      <c r="K367" t="s">
        <v>1008</v>
      </c>
      <c r="M367">
        <v>1</v>
      </c>
    </row>
    <row r="368" spans="1:13" ht="15.75" customHeight="1" x14ac:dyDescent="0.3">
      <c r="A368">
        <v>100</v>
      </c>
      <c r="B368" t="s">
        <v>193</v>
      </c>
      <c r="C368" t="s">
        <v>822</v>
      </c>
      <c r="D368" t="s">
        <v>830</v>
      </c>
      <c r="E368">
        <v>60</v>
      </c>
      <c r="F368" t="s">
        <v>180</v>
      </c>
      <c r="G368" t="s">
        <v>1008</v>
      </c>
      <c r="H368" t="s">
        <v>1008</v>
      </c>
      <c r="I368">
        <v>2</v>
      </c>
      <c r="J368">
        <v>0</v>
      </c>
      <c r="K368" t="s">
        <v>1008</v>
      </c>
      <c r="M368">
        <v>2</v>
      </c>
    </row>
    <row r="369" spans="1:13" ht="15.75" customHeight="1" x14ac:dyDescent="0.3">
      <c r="A369">
        <v>100</v>
      </c>
      <c r="B369" t="s">
        <v>193</v>
      </c>
      <c r="C369" t="s">
        <v>822</v>
      </c>
      <c r="D369" t="s">
        <v>828</v>
      </c>
      <c r="E369">
        <v>50</v>
      </c>
      <c r="F369" t="s">
        <v>352</v>
      </c>
      <c r="G369" t="s">
        <v>1008</v>
      </c>
      <c r="H369" t="s">
        <v>1008</v>
      </c>
      <c r="I369">
        <v>0</v>
      </c>
      <c r="J369">
        <v>0</v>
      </c>
      <c r="K369" t="s">
        <v>1008</v>
      </c>
      <c r="M369">
        <v>1</v>
      </c>
    </row>
    <row r="370" spans="1:13" ht="15.75" customHeight="1" x14ac:dyDescent="0.3">
      <c r="A370">
        <v>100</v>
      </c>
      <c r="B370" t="s">
        <v>193</v>
      </c>
      <c r="C370" t="s">
        <v>822</v>
      </c>
      <c r="D370" t="s">
        <v>836</v>
      </c>
      <c r="E370">
        <v>90</v>
      </c>
      <c r="F370" t="s">
        <v>180</v>
      </c>
      <c r="G370" t="s">
        <v>171</v>
      </c>
      <c r="H370" t="s">
        <v>1008</v>
      </c>
      <c r="I370">
        <v>2</v>
      </c>
      <c r="J370">
        <v>0</v>
      </c>
      <c r="K370" t="s">
        <v>1008</v>
      </c>
      <c r="M370">
        <v>1</v>
      </c>
    </row>
    <row r="371" spans="1:13" ht="15.75" customHeight="1" x14ac:dyDescent="0.3">
      <c r="A371">
        <v>100</v>
      </c>
      <c r="B371" t="s">
        <v>193</v>
      </c>
      <c r="C371" t="s">
        <v>703</v>
      </c>
      <c r="D371" t="s">
        <v>715</v>
      </c>
      <c r="E371">
        <v>65</v>
      </c>
      <c r="F371" t="s">
        <v>352</v>
      </c>
      <c r="G371" t="s">
        <v>1008</v>
      </c>
      <c r="H371" t="s">
        <v>1008</v>
      </c>
      <c r="I371">
        <v>0</v>
      </c>
      <c r="J371">
        <v>0</v>
      </c>
      <c r="K371" t="s">
        <v>1008</v>
      </c>
      <c r="M371">
        <v>1</v>
      </c>
    </row>
    <row r="372" spans="1:13" ht="15.75" customHeight="1" x14ac:dyDescent="0.3">
      <c r="A372">
        <v>100</v>
      </c>
      <c r="B372" t="s">
        <v>193</v>
      </c>
      <c r="C372" t="s">
        <v>703</v>
      </c>
      <c r="D372" t="s">
        <v>715</v>
      </c>
      <c r="E372">
        <v>65</v>
      </c>
      <c r="F372" t="s">
        <v>180</v>
      </c>
      <c r="G372" t="s">
        <v>1008</v>
      </c>
      <c r="H372" t="s">
        <v>1008</v>
      </c>
      <c r="I372">
        <v>2</v>
      </c>
      <c r="J372">
        <v>0</v>
      </c>
      <c r="K372" t="s">
        <v>1008</v>
      </c>
      <c r="M372">
        <v>2</v>
      </c>
    </row>
    <row r="373" spans="1:13" ht="15.75" customHeight="1" x14ac:dyDescent="0.3">
      <c r="A373">
        <v>100</v>
      </c>
      <c r="B373" t="s">
        <v>193</v>
      </c>
      <c r="C373" t="s">
        <v>703</v>
      </c>
      <c r="D373" t="s">
        <v>717</v>
      </c>
      <c r="E373">
        <v>72</v>
      </c>
      <c r="F373" t="s">
        <v>180</v>
      </c>
      <c r="G373" t="s">
        <v>1008</v>
      </c>
      <c r="H373" t="s">
        <v>1008</v>
      </c>
      <c r="I373">
        <v>2</v>
      </c>
      <c r="J373">
        <v>0</v>
      </c>
      <c r="K373" t="s">
        <v>1008</v>
      </c>
      <c r="M373">
        <v>1</v>
      </c>
    </row>
    <row r="374" spans="1:13" ht="15.75" customHeight="1" x14ac:dyDescent="0.3">
      <c r="A374">
        <v>100</v>
      </c>
      <c r="B374" t="s">
        <v>193</v>
      </c>
      <c r="C374" t="s">
        <v>703</v>
      </c>
      <c r="D374" t="s">
        <v>713</v>
      </c>
      <c r="E374">
        <v>52</v>
      </c>
      <c r="F374" t="s">
        <v>180</v>
      </c>
      <c r="G374" t="s">
        <v>1008</v>
      </c>
      <c r="H374" t="s">
        <v>1008</v>
      </c>
      <c r="I374">
        <v>2</v>
      </c>
      <c r="J374">
        <v>0</v>
      </c>
      <c r="K374" t="s">
        <v>1008</v>
      </c>
      <c r="M374">
        <v>1</v>
      </c>
    </row>
    <row r="375" spans="1:13" ht="15.75" customHeight="1" x14ac:dyDescent="0.3">
      <c r="A375">
        <v>100</v>
      </c>
      <c r="B375" t="s">
        <v>193</v>
      </c>
      <c r="C375" t="s">
        <v>799</v>
      </c>
      <c r="D375" t="s">
        <v>805</v>
      </c>
      <c r="E375">
        <v>50</v>
      </c>
      <c r="F375" t="s">
        <v>352</v>
      </c>
      <c r="G375" t="s">
        <v>1008</v>
      </c>
      <c r="H375" t="s">
        <v>1008</v>
      </c>
      <c r="I375">
        <v>0</v>
      </c>
      <c r="J375">
        <v>0</v>
      </c>
      <c r="K375" t="s">
        <v>1008</v>
      </c>
      <c r="M375">
        <v>1</v>
      </c>
    </row>
    <row r="376" spans="1:13" ht="15.75" customHeight="1" x14ac:dyDescent="0.3">
      <c r="A376">
        <v>100</v>
      </c>
      <c r="B376" t="s">
        <v>193</v>
      </c>
      <c r="C376" t="s">
        <v>799</v>
      </c>
      <c r="D376" t="s">
        <v>805</v>
      </c>
      <c r="E376">
        <v>50</v>
      </c>
      <c r="F376" t="s">
        <v>180</v>
      </c>
      <c r="G376" t="s">
        <v>1008</v>
      </c>
      <c r="H376" t="s">
        <v>1008</v>
      </c>
      <c r="I376">
        <v>2</v>
      </c>
      <c r="J376">
        <v>0</v>
      </c>
      <c r="K376" t="s">
        <v>1008</v>
      </c>
      <c r="M376">
        <v>3</v>
      </c>
    </row>
    <row r="377" spans="1:13" ht="15.75" customHeight="1" x14ac:dyDescent="0.3">
      <c r="A377">
        <v>100</v>
      </c>
      <c r="B377" t="s">
        <v>193</v>
      </c>
      <c r="C377" t="s">
        <v>799</v>
      </c>
      <c r="D377" t="s">
        <v>809</v>
      </c>
      <c r="E377">
        <v>70</v>
      </c>
      <c r="F377" t="s">
        <v>180</v>
      </c>
      <c r="G377" t="s">
        <v>1008</v>
      </c>
      <c r="H377" t="s">
        <v>1008</v>
      </c>
      <c r="I377">
        <v>2</v>
      </c>
      <c r="J377">
        <v>0</v>
      </c>
      <c r="K377" t="s">
        <v>1008</v>
      </c>
      <c r="M377">
        <v>1</v>
      </c>
    </row>
    <row r="378" spans="1:13" ht="15.75" customHeight="1" x14ac:dyDescent="0.3">
      <c r="A378">
        <v>100</v>
      </c>
      <c r="B378" t="s">
        <v>199</v>
      </c>
      <c r="C378" t="s">
        <v>822</v>
      </c>
      <c r="D378" t="s">
        <v>834</v>
      </c>
      <c r="E378">
        <v>80</v>
      </c>
      <c r="F378" t="s">
        <v>180</v>
      </c>
      <c r="G378" t="s">
        <v>1008</v>
      </c>
      <c r="H378" t="s">
        <v>1008</v>
      </c>
      <c r="I378">
        <v>2</v>
      </c>
      <c r="J378">
        <v>0</v>
      </c>
      <c r="K378" t="s">
        <v>1008</v>
      </c>
      <c r="M378">
        <v>1</v>
      </c>
    </row>
    <row r="379" spans="1:13" ht="15.75" customHeight="1" x14ac:dyDescent="0.3">
      <c r="A379">
        <v>100</v>
      </c>
      <c r="B379" t="s">
        <v>199</v>
      </c>
      <c r="C379" t="s">
        <v>822</v>
      </c>
      <c r="D379" t="s">
        <v>840</v>
      </c>
      <c r="E379">
        <v>120</v>
      </c>
      <c r="F379" t="s">
        <v>180</v>
      </c>
      <c r="G379" t="s">
        <v>1008</v>
      </c>
      <c r="H379" t="s">
        <v>646</v>
      </c>
      <c r="I379">
        <v>2</v>
      </c>
      <c r="J379">
        <v>0</v>
      </c>
      <c r="K379">
        <v>1</v>
      </c>
      <c r="M379">
        <v>1</v>
      </c>
    </row>
    <row r="380" spans="1:13" ht="15.75" customHeight="1" x14ac:dyDescent="0.3">
      <c r="A380">
        <v>100</v>
      </c>
      <c r="B380" t="s">
        <v>199</v>
      </c>
      <c r="C380" t="s">
        <v>703</v>
      </c>
      <c r="D380" t="s">
        <v>759</v>
      </c>
      <c r="E380">
        <v>200</v>
      </c>
      <c r="F380" t="s">
        <v>180</v>
      </c>
      <c r="G380" t="s">
        <v>1008</v>
      </c>
      <c r="H380" t="s">
        <v>1008</v>
      </c>
      <c r="I380">
        <v>2</v>
      </c>
      <c r="J380">
        <v>0</v>
      </c>
      <c r="K380" t="s">
        <v>1008</v>
      </c>
      <c r="M380">
        <v>1</v>
      </c>
    </row>
    <row r="381" spans="1:13" ht="15.75" customHeight="1" x14ac:dyDescent="0.3">
      <c r="A381">
        <v>100</v>
      </c>
      <c r="B381" t="s">
        <v>199</v>
      </c>
      <c r="C381" t="s">
        <v>703</v>
      </c>
      <c r="D381" t="s">
        <v>791</v>
      </c>
      <c r="E381">
        <v>190</v>
      </c>
      <c r="F381" t="s">
        <v>180</v>
      </c>
      <c r="G381" t="s">
        <v>171</v>
      </c>
      <c r="H381" t="s">
        <v>646</v>
      </c>
      <c r="I381">
        <v>2</v>
      </c>
      <c r="J381">
        <v>0</v>
      </c>
      <c r="K381">
        <v>1</v>
      </c>
      <c r="M381">
        <v>1</v>
      </c>
    </row>
    <row r="382" spans="1:13" ht="15.75" customHeight="1" x14ac:dyDescent="0.3">
      <c r="A382">
        <v>100</v>
      </c>
      <c r="B382" t="s">
        <v>199</v>
      </c>
      <c r="C382" t="s">
        <v>799</v>
      </c>
      <c r="D382" t="s">
        <v>817</v>
      </c>
      <c r="E382">
        <v>137</v>
      </c>
      <c r="F382" t="s">
        <v>180</v>
      </c>
      <c r="G382" t="s">
        <v>1008</v>
      </c>
      <c r="H382" t="s">
        <v>1008</v>
      </c>
      <c r="I382">
        <v>2</v>
      </c>
      <c r="J382">
        <v>0</v>
      </c>
      <c r="K382" t="s">
        <v>1008</v>
      </c>
      <c r="M382">
        <v>1</v>
      </c>
    </row>
    <row r="383" spans="1:13" ht="15.75" customHeight="1" x14ac:dyDescent="0.3">
      <c r="A383">
        <v>100</v>
      </c>
      <c r="B383" t="s">
        <v>199</v>
      </c>
      <c r="C383" t="s">
        <v>799</v>
      </c>
      <c r="D383" t="s">
        <v>813</v>
      </c>
      <c r="E383">
        <v>90</v>
      </c>
      <c r="F383" t="s">
        <v>180</v>
      </c>
      <c r="G383" t="s">
        <v>1008</v>
      </c>
      <c r="H383" t="s">
        <v>646</v>
      </c>
      <c r="I383">
        <v>2</v>
      </c>
      <c r="J383">
        <v>0</v>
      </c>
      <c r="K383">
        <v>1</v>
      </c>
      <c r="M383">
        <v>1</v>
      </c>
    </row>
    <row r="384" spans="1:13" ht="15.75" customHeight="1" x14ac:dyDescent="0.3">
      <c r="A384">
        <v>100</v>
      </c>
      <c r="B384" t="s">
        <v>319</v>
      </c>
      <c r="C384" t="s">
        <v>822</v>
      </c>
      <c r="D384" t="s">
        <v>830</v>
      </c>
      <c r="E384">
        <v>60</v>
      </c>
      <c r="F384" t="s">
        <v>180</v>
      </c>
      <c r="G384" t="s">
        <v>1008</v>
      </c>
      <c r="H384" t="s">
        <v>1008</v>
      </c>
      <c r="I384">
        <v>4</v>
      </c>
      <c r="J384">
        <v>0</v>
      </c>
      <c r="K384" t="s">
        <v>1008</v>
      </c>
      <c r="M384">
        <v>1</v>
      </c>
    </row>
    <row r="385" spans="1:13" ht="15.75" customHeight="1" x14ac:dyDescent="0.3">
      <c r="A385">
        <v>100</v>
      </c>
      <c r="B385" t="s">
        <v>319</v>
      </c>
      <c r="C385" t="s">
        <v>822</v>
      </c>
      <c r="D385" t="s">
        <v>834</v>
      </c>
      <c r="E385">
        <v>80</v>
      </c>
      <c r="F385" t="s">
        <v>180</v>
      </c>
      <c r="G385" t="s">
        <v>1008</v>
      </c>
      <c r="H385" t="s">
        <v>1008</v>
      </c>
      <c r="I385">
        <v>4</v>
      </c>
      <c r="J385">
        <v>0</v>
      </c>
      <c r="K385" t="s">
        <v>1008</v>
      </c>
      <c r="M385">
        <v>1</v>
      </c>
    </row>
    <row r="386" spans="1:13" ht="15.75" customHeight="1" x14ac:dyDescent="0.3">
      <c r="A386">
        <v>100</v>
      </c>
      <c r="B386" t="s">
        <v>319</v>
      </c>
      <c r="C386" t="s">
        <v>822</v>
      </c>
      <c r="D386" t="s">
        <v>832</v>
      </c>
      <c r="E386">
        <v>68</v>
      </c>
      <c r="F386" t="s">
        <v>290</v>
      </c>
      <c r="G386" t="s">
        <v>1008</v>
      </c>
      <c r="H386" t="s">
        <v>1008</v>
      </c>
      <c r="I386">
        <v>4</v>
      </c>
      <c r="J386">
        <v>0</v>
      </c>
      <c r="K386" t="s">
        <v>1008</v>
      </c>
      <c r="M386">
        <v>1</v>
      </c>
    </row>
    <row r="387" spans="1:13" ht="15.75" customHeight="1" x14ac:dyDescent="0.3">
      <c r="A387">
        <v>100</v>
      </c>
      <c r="B387" t="s">
        <v>319</v>
      </c>
      <c r="C387" t="s">
        <v>703</v>
      </c>
      <c r="D387" t="s">
        <v>715</v>
      </c>
      <c r="E387">
        <v>65</v>
      </c>
      <c r="F387" t="s">
        <v>180</v>
      </c>
      <c r="G387" t="s">
        <v>1008</v>
      </c>
      <c r="H387" t="s">
        <v>1008</v>
      </c>
      <c r="I387">
        <v>4</v>
      </c>
      <c r="J387">
        <v>0</v>
      </c>
      <c r="K387" t="s">
        <v>1008</v>
      </c>
      <c r="M387">
        <v>1</v>
      </c>
    </row>
    <row r="388" spans="1:13" ht="15.75" customHeight="1" x14ac:dyDescent="0.3">
      <c r="A388">
        <v>100</v>
      </c>
      <c r="B388" t="s">
        <v>319</v>
      </c>
      <c r="C388" t="s">
        <v>703</v>
      </c>
      <c r="D388" t="s">
        <v>717</v>
      </c>
      <c r="E388">
        <v>72</v>
      </c>
      <c r="F388" t="s">
        <v>290</v>
      </c>
      <c r="G388" t="s">
        <v>1008</v>
      </c>
      <c r="H388" t="s">
        <v>1008</v>
      </c>
      <c r="I388">
        <v>4</v>
      </c>
      <c r="J388">
        <v>0</v>
      </c>
      <c r="K388" t="s">
        <v>1008</v>
      </c>
      <c r="M388">
        <v>1</v>
      </c>
    </row>
    <row r="389" spans="1:13" ht="15.75" customHeight="1" x14ac:dyDescent="0.3">
      <c r="A389">
        <v>100</v>
      </c>
      <c r="B389" t="s">
        <v>319</v>
      </c>
      <c r="C389" t="s">
        <v>703</v>
      </c>
      <c r="D389" t="s">
        <v>719</v>
      </c>
      <c r="E389">
        <v>85</v>
      </c>
      <c r="F389" t="s">
        <v>180</v>
      </c>
      <c r="G389" t="s">
        <v>1008</v>
      </c>
      <c r="H389" t="s">
        <v>1008</v>
      </c>
      <c r="I389">
        <v>4</v>
      </c>
      <c r="J389">
        <v>0</v>
      </c>
      <c r="K389" t="s">
        <v>1008</v>
      </c>
      <c r="M389">
        <v>1</v>
      </c>
    </row>
    <row r="390" spans="1:13" ht="15.75" customHeight="1" x14ac:dyDescent="0.3">
      <c r="A390">
        <v>100</v>
      </c>
      <c r="B390" t="s">
        <v>319</v>
      </c>
      <c r="C390" t="s">
        <v>799</v>
      </c>
      <c r="D390" t="s">
        <v>805</v>
      </c>
      <c r="E390">
        <v>50</v>
      </c>
      <c r="F390" t="s">
        <v>180</v>
      </c>
      <c r="G390" t="s">
        <v>1008</v>
      </c>
      <c r="H390" t="s">
        <v>1008</v>
      </c>
      <c r="I390">
        <v>4</v>
      </c>
      <c r="J390">
        <v>0</v>
      </c>
      <c r="K390" t="s">
        <v>1008</v>
      </c>
      <c r="M390">
        <v>1</v>
      </c>
    </row>
    <row r="391" spans="1:13" ht="15.75" customHeight="1" x14ac:dyDescent="0.3">
      <c r="A391">
        <v>100</v>
      </c>
      <c r="B391" t="s">
        <v>319</v>
      </c>
      <c r="C391" t="s">
        <v>799</v>
      </c>
      <c r="D391" t="s">
        <v>809</v>
      </c>
      <c r="E391">
        <v>70</v>
      </c>
      <c r="F391" t="s">
        <v>290</v>
      </c>
      <c r="G391" t="s">
        <v>1008</v>
      </c>
      <c r="H391" t="s">
        <v>1008</v>
      </c>
      <c r="I391">
        <v>4</v>
      </c>
      <c r="J391">
        <v>0</v>
      </c>
      <c r="K391" t="s">
        <v>1008</v>
      </c>
      <c r="M391">
        <v>1</v>
      </c>
    </row>
    <row r="392" spans="1:13" ht="15.75" customHeight="1" x14ac:dyDescent="0.3">
      <c r="A392">
        <v>100</v>
      </c>
      <c r="B392" t="s">
        <v>319</v>
      </c>
      <c r="C392" t="s">
        <v>799</v>
      </c>
      <c r="D392" t="s">
        <v>811</v>
      </c>
      <c r="E392">
        <v>79</v>
      </c>
      <c r="F392" t="s">
        <v>180</v>
      </c>
      <c r="G392" t="s">
        <v>1008</v>
      </c>
      <c r="H392" t="s">
        <v>1008</v>
      </c>
      <c r="I392">
        <v>4</v>
      </c>
      <c r="J392">
        <v>0</v>
      </c>
      <c r="K392" t="s">
        <v>1008</v>
      </c>
      <c r="M392">
        <v>1</v>
      </c>
    </row>
    <row r="393" spans="1:13" ht="15.75" customHeight="1" x14ac:dyDescent="0.3">
      <c r="A393">
        <v>300</v>
      </c>
      <c r="B393" t="s">
        <v>319</v>
      </c>
      <c r="C393" t="s">
        <v>822</v>
      </c>
      <c r="D393" t="s">
        <v>842</v>
      </c>
      <c r="E393">
        <v>150</v>
      </c>
      <c r="F393" t="s">
        <v>152</v>
      </c>
      <c r="G393" t="s">
        <v>171</v>
      </c>
      <c r="H393" t="s">
        <v>1008</v>
      </c>
      <c r="I393">
        <v>4</v>
      </c>
      <c r="J393">
        <v>0</v>
      </c>
      <c r="K393" t="s">
        <v>1008</v>
      </c>
      <c r="M393">
        <v>1</v>
      </c>
    </row>
    <row r="394" spans="1:13" ht="15.75" customHeight="1" x14ac:dyDescent="0.3">
      <c r="A394">
        <v>300</v>
      </c>
      <c r="B394" t="s">
        <v>319</v>
      </c>
      <c r="C394" t="s">
        <v>703</v>
      </c>
      <c r="D394" t="s">
        <v>727</v>
      </c>
      <c r="E394">
        <v>155</v>
      </c>
      <c r="F394" t="s">
        <v>152</v>
      </c>
      <c r="G394" t="s">
        <v>290</v>
      </c>
      <c r="H394" t="s">
        <v>1008</v>
      </c>
      <c r="I394">
        <v>4</v>
      </c>
      <c r="J394">
        <v>0</v>
      </c>
      <c r="K394" t="s">
        <v>1008</v>
      </c>
      <c r="M394">
        <v>1</v>
      </c>
    </row>
    <row r="395" spans="1:13" ht="15.75" customHeight="1" x14ac:dyDescent="0.3">
      <c r="A395">
        <v>300</v>
      </c>
      <c r="B395" t="s">
        <v>319</v>
      </c>
      <c r="C395" t="s">
        <v>799</v>
      </c>
      <c r="D395" t="s">
        <v>819</v>
      </c>
      <c r="E395">
        <v>146</v>
      </c>
      <c r="F395" t="s">
        <v>152</v>
      </c>
      <c r="G395" t="s">
        <v>1008</v>
      </c>
      <c r="H395" t="s">
        <v>1008</v>
      </c>
      <c r="I395">
        <v>4</v>
      </c>
      <c r="J395">
        <v>0</v>
      </c>
      <c r="K395" t="s">
        <v>1008</v>
      </c>
      <c r="M395">
        <v>1</v>
      </c>
    </row>
    <row r="396" spans="1:13" ht="15.75" customHeight="1" x14ac:dyDescent="0.3">
      <c r="A396" t="s">
        <v>1009</v>
      </c>
      <c r="M396">
        <v>948</v>
      </c>
    </row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spans="4:4" ht="15.75" customHeight="1" x14ac:dyDescent="0.3">
      <c r="D1329" s="122"/>
    </row>
    <row r="1330" spans="4:4" ht="15.75" customHeight="1" x14ac:dyDescent="0.3">
      <c r="D1330" s="122"/>
    </row>
    <row r="1331" spans="4:4" ht="15.75" customHeight="1" x14ac:dyDescent="0.3">
      <c r="D1331" s="122"/>
    </row>
    <row r="1332" spans="4:4" ht="15.75" customHeight="1" x14ac:dyDescent="0.3">
      <c r="D1332" s="122"/>
    </row>
    <row r="1333" spans="4:4" ht="15.75" customHeight="1" x14ac:dyDescent="0.3">
      <c r="D1333" s="122"/>
    </row>
    <row r="1334" spans="4:4" ht="15.75" customHeight="1" x14ac:dyDescent="0.3">
      <c r="D1334" s="122"/>
    </row>
    <row r="1335" spans="4:4" ht="15.75" customHeight="1" x14ac:dyDescent="0.3">
      <c r="D1335" s="122"/>
    </row>
    <row r="1336" spans="4:4" ht="15.75" customHeight="1" x14ac:dyDescent="0.3">
      <c r="D1336" s="122"/>
    </row>
    <row r="1337" spans="4:4" ht="15.75" customHeight="1" x14ac:dyDescent="0.3">
      <c r="D1337" s="122"/>
    </row>
    <row r="1338" spans="4:4" ht="15.75" customHeight="1" x14ac:dyDescent="0.3">
      <c r="D1338" s="122"/>
    </row>
    <row r="1339" spans="4:4" ht="15.75" customHeight="1" x14ac:dyDescent="0.3">
      <c r="D1339" s="122"/>
    </row>
    <row r="1340" spans="4:4" ht="15.75" customHeight="1" x14ac:dyDescent="0.3">
      <c r="D1340" s="122"/>
    </row>
    <row r="1341" spans="4:4" ht="15.75" customHeight="1" x14ac:dyDescent="0.3">
      <c r="D1341" s="122"/>
    </row>
    <row r="1342" spans="4:4" ht="15.75" customHeight="1" x14ac:dyDescent="0.3">
      <c r="D1342" s="122"/>
    </row>
    <row r="1343" spans="4:4" ht="15.75" customHeight="1" x14ac:dyDescent="0.3">
      <c r="D1343" s="122"/>
    </row>
    <row r="1344" spans="4:4" ht="15.75" customHeight="1" x14ac:dyDescent="0.3">
      <c r="D1344" s="122"/>
    </row>
    <row r="1345" spans="4:4" ht="15.75" customHeight="1" x14ac:dyDescent="0.3">
      <c r="D1345" s="122"/>
    </row>
    <row r="1346" spans="4:4" ht="15.75" customHeight="1" x14ac:dyDescent="0.3">
      <c r="D1346" s="122"/>
    </row>
    <row r="1347" spans="4:4" ht="15.75" customHeight="1" x14ac:dyDescent="0.3">
      <c r="D1347" s="122"/>
    </row>
    <row r="1348" spans="4:4" ht="15.75" customHeight="1" x14ac:dyDescent="0.3">
      <c r="D1348" s="122"/>
    </row>
    <row r="1349" spans="4:4" ht="15.75" customHeight="1" x14ac:dyDescent="0.3">
      <c r="D1349" s="122"/>
    </row>
    <row r="1350" spans="4:4" ht="15.75" customHeight="1" x14ac:dyDescent="0.3">
      <c r="D1350" s="122"/>
    </row>
    <row r="1351" spans="4:4" ht="15.75" customHeight="1" x14ac:dyDescent="0.3">
      <c r="D1351" s="122"/>
    </row>
    <row r="1352" spans="4:4" ht="15.75" customHeight="1" x14ac:dyDescent="0.3">
      <c r="D1352" s="122"/>
    </row>
    <row r="1353" spans="4:4" ht="15.75" customHeight="1" x14ac:dyDescent="0.3">
      <c r="D1353" s="122"/>
    </row>
    <row r="1354" spans="4:4" ht="15.75" customHeight="1" x14ac:dyDescent="0.3">
      <c r="D1354" s="122"/>
    </row>
    <row r="1355" spans="4:4" ht="15.75" customHeight="1" x14ac:dyDescent="0.3">
      <c r="D1355" s="122"/>
    </row>
    <row r="1356" spans="4:4" ht="15.75" customHeight="1" x14ac:dyDescent="0.3">
      <c r="D1356" s="122"/>
    </row>
    <row r="1357" spans="4:4" ht="15.75" customHeight="1" x14ac:dyDescent="0.3">
      <c r="D1357" s="122"/>
    </row>
    <row r="1358" spans="4:4" ht="15.75" customHeight="1" x14ac:dyDescent="0.3">
      <c r="D1358" s="122"/>
    </row>
    <row r="1359" spans="4:4" ht="15.75" customHeight="1" x14ac:dyDescent="0.3">
      <c r="D1359" s="122"/>
    </row>
    <row r="1360" spans="4:4" ht="15.75" customHeight="1" x14ac:dyDescent="0.3">
      <c r="D1360" s="122"/>
    </row>
    <row r="1361" spans="4:4" ht="15.75" customHeight="1" x14ac:dyDescent="0.3">
      <c r="D1361" s="122"/>
    </row>
    <row r="1362" spans="4:4" ht="15.75" customHeight="1" x14ac:dyDescent="0.3">
      <c r="D1362" s="122"/>
    </row>
    <row r="1363" spans="4:4" ht="15.75" customHeight="1" x14ac:dyDescent="0.3">
      <c r="D1363" s="122"/>
    </row>
    <row r="1364" spans="4:4" ht="15.75" customHeight="1" x14ac:dyDescent="0.3">
      <c r="D1364" s="122"/>
    </row>
    <row r="1365" spans="4:4" ht="15.75" customHeight="1" x14ac:dyDescent="0.3">
      <c r="D1365" s="122"/>
    </row>
    <row r="1366" spans="4:4" ht="15.75" customHeight="1" x14ac:dyDescent="0.3">
      <c r="D1366" s="122"/>
    </row>
    <row r="1367" spans="4:4" ht="15.75" customHeight="1" x14ac:dyDescent="0.3">
      <c r="D1367" s="122"/>
    </row>
    <row r="1368" spans="4:4" ht="15.75" customHeight="1" x14ac:dyDescent="0.3">
      <c r="D1368" s="122"/>
    </row>
    <row r="1369" spans="4:4" ht="15.75" customHeight="1" x14ac:dyDescent="0.3">
      <c r="D1369" s="122"/>
    </row>
    <row r="1370" spans="4:4" ht="15.75" customHeight="1" x14ac:dyDescent="0.3">
      <c r="D1370" s="122"/>
    </row>
    <row r="1371" spans="4:4" ht="15.75" customHeight="1" x14ac:dyDescent="0.3">
      <c r="D1371" s="122"/>
    </row>
    <row r="1372" spans="4:4" ht="15.75" customHeight="1" x14ac:dyDescent="0.3">
      <c r="D1372" s="122"/>
    </row>
    <row r="1373" spans="4:4" ht="15.75" customHeight="1" x14ac:dyDescent="0.3">
      <c r="D1373" s="122"/>
    </row>
    <row r="1374" spans="4:4" ht="15.75" customHeight="1" x14ac:dyDescent="0.3">
      <c r="D1374" s="122"/>
    </row>
    <row r="1375" spans="4:4" ht="15.75" customHeight="1" x14ac:dyDescent="0.3">
      <c r="D1375" s="122"/>
    </row>
    <row r="1376" spans="4:4" ht="15.75" customHeight="1" x14ac:dyDescent="0.3">
      <c r="D1376" s="122"/>
    </row>
    <row r="1377" spans="4:4" ht="15.75" customHeight="1" x14ac:dyDescent="0.3">
      <c r="D1377" s="122"/>
    </row>
    <row r="1378" spans="4:4" ht="15.75" customHeight="1" x14ac:dyDescent="0.3">
      <c r="D1378" s="122"/>
    </row>
    <row r="1379" spans="4:4" ht="15.75" customHeight="1" x14ac:dyDescent="0.3">
      <c r="D1379" s="122"/>
    </row>
    <row r="1380" spans="4:4" ht="15.75" customHeight="1" x14ac:dyDescent="0.3">
      <c r="D1380" s="122"/>
    </row>
    <row r="1381" spans="4:4" ht="15.75" customHeight="1" x14ac:dyDescent="0.3">
      <c r="D1381" s="122"/>
    </row>
    <row r="1382" spans="4:4" ht="15.75" customHeight="1" x14ac:dyDescent="0.3">
      <c r="D1382" s="122"/>
    </row>
    <row r="1383" spans="4:4" ht="15.75" customHeight="1" x14ac:dyDescent="0.3">
      <c r="D1383" s="122"/>
    </row>
    <row r="1384" spans="4:4" ht="15.75" customHeight="1" x14ac:dyDescent="0.3">
      <c r="D1384" s="122"/>
    </row>
    <row r="1385" spans="4:4" ht="15.75" customHeight="1" x14ac:dyDescent="0.3">
      <c r="D1385" s="122"/>
    </row>
    <row r="1386" spans="4:4" ht="15.75" customHeight="1" x14ac:dyDescent="0.3">
      <c r="D1386" s="122"/>
    </row>
    <row r="1387" spans="4:4" ht="15.75" customHeight="1" x14ac:dyDescent="0.3">
      <c r="D1387" s="122"/>
    </row>
    <row r="1388" spans="4:4" ht="15.75" customHeight="1" x14ac:dyDescent="0.3">
      <c r="D1388" s="122"/>
    </row>
    <row r="1389" spans="4:4" ht="15.75" customHeight="1" x14ac:dyDescent="0.3">
      <c r="D1389" s="122"/>
    </row>
    <row r="1390" spans="4:4" ht="15.75" customHeight="1" x14ac:dyDescent="0.3">
      <c r="D1390" s="122"/>
    </row>
    <row r="1391" spans="4:4" ht="15.75" customHeight="1" x14ac:dyDescent="0.3">
      <c r="D1391" s="122"/>
    </row>
    <row r="1392" spans="4:4" ht="15.75" customHeight="1" x14ac:dyDescent="0.3">
      <c r="D1392" s="122"/>
    </row>
    <row r="1393" spans="4:4" ht="15.75" customHeight="1" x14ac:dyDescent="0.3">
      <c r="D1393" s="122"/>
    </row>
    <row r="1394" spans="4:4" ht="15.75" customHeight="1" x14ac:dyDescent="0.3">
      <c r="D1394" s="122"/>
    </row>
    <row r="1395" spans="4:4" ht="15.75" customHeight="1" x14ac:dyDescent="0.3">
      <c r="D1395" s="122"/>
    </row>
    <row r="1396" spans="4:4" ht="15.75" customHeight="1" x14ac:dyDescent="0.3">
      <c r="D1396" s="122"/>
    </row>
    <row r="1397" spans="4:4" ht="15.75" customHeight="1" x14ac:dyDescent="0.3">
      <c r="D1397" s="122"/>
    </row>
    <row r="1398" spans="4:4" ht="15.75" customHeight="1" x14ac:dyDescent="0.3">
      <c r="D1398" s="122"/>
    </row>
    <row r="1399" spans="4:4" ht="15.75" customHeight="1" x14ac:dyDescent="0.3">
      <c r="D1399" s="122"/>
    </row>
    <row r="1400" spans="4:4" ht="15.75" customHeight="1" x14ac:dyDescent="0.3">
      <c r="D1400" s="122"/>
    </row>
    <row r="1401" spans="4:4" ht="15.75" customHeight="1" x14ac:dyDescent="0.3">
      <c r="D1401" s="122"/>
    </row>
    <row r="1402" spans="4:4" ht="15.75" customHeight="1" x14ac:dyDescent="0.3">
      <c r="D1402" s="122"/>
    </row>
    <row r="1403" spans="4:4" ht="15.75" customHeight="1" x14ac:dyDescent="0.3">
      <c r="D1403" s="122"/>
    </row>
    <row r="1404" spans="4:4" ht="15.75" customHeight="1" x14ac:dyDescent="0.3">
      <c r="D1404" s="122"/>
    </row>
    <row r="1405" spans="4:4" ht="15.75" customHeight="1" x14ac:dyDescent="0.3">
      <c r="D1405" s="122"/>
    </row>
    <row r="1406" spans="4:4" ht="15.75" customHeight="1" x14ac:dyDescent="0.3">
      <c r="D1406" s="122"/>
    </row>
    <row r="1407" spans="4:4" ht="15.75" customHeight="1" x14ac:dyDescent="0.3">
      <c r="D1407" s="122"/>
    </row>
    <row r="1408" spans="4:4" ht="15.75" customHeight="1" x14ac:dyDescent="0.3">
      <c r="D1408" s="122"/>
    </row>
    <row r="1409" spans="4:4" ht="15.75" customHeight="1" x14ac:dyDescent="0.3">
      <c r="D1409" s="122"/>
    </row>
    <row r="1410" spans="4:4" ht="15.75" customHeight="1" x14ac:dyDescent="0.3">
      <c r="D1410" s="122"/>
    </row>
    <row r="1411" spans="4:4" ht="15.75" customHeight="1" x14ac:dyDescent="0.3">
      <c r="D1411" s="122"/>
    </row>
    <row r="1412" spans="4:4" ht="15.75" customHeight="1" x14ac:dyDescent="0.3">
      <c r="D1412" s="122"/>
    </row>
    <row r="1413" spans="4:4" ht="15.75" customHeight="1" x14ac:dyDescent="0.3">
      <c r="D1413" s="122"/>
    </row>
    <row r="1414" spans="4:4" ht="15.75" customHeight="1" x14ac:dyDescent="0.3">
      <c r="D1414" s="122"/>
    </row>
    <row r="1415" spans="4:4" ht="15.75" customHeight="1" x14ac:dyDescent="0.3">
      <c r="D1415" s="122"/>
    </row>
    <row r="1416" spans="4:4" ht="15.75" customHeight="1" x14ac:dyDescent="0.3">
      <c r="D1416" s="122"/>
    </row>
    <row r="1417" spans="4:4" ht="15.75" customHeight="1" x14ac:dyDescent="0.3">
      <c r="D1417" s="122"/>
    </row>
    <row r="1418" spans="4:4" ht="15.75" customHeight="1" x14ac:dyDescent="0.3">
      <c r="D1418" s="122"/>
    </row>
    <row r="1419" spans="4:4" ht="15.75" customHeight="1" x14ac:dyDescent="0.3">
      <c r="D1419" s="122"/>
    </row>
    <row r="1420" spans="4:4" ht="15.75" customHeight="1" x14ac:dyDescent="0.3">
      <c r="D1420" s="122"/>
    </row>
    <row r="1421" spans="4:4" ht="15.75" customHeight="1" x14ac:dyDescent="0.3">
      <c r="D1421" s="122"/>
    </row>
    <row r="1422" spans="4:4" ht="15.75" customHeight="1" x14ac:dyDescent="0.3">
      <c r="D1422" s="122"/>
    </row>
    <row r="1423" spans="4:4" ht="15.75" customHeight="1" x14ac:dyDescent="0.3">
      <c r="D1423" s="122"/>
    </row>
    <row r="1424" spans="4:4" ht="15.75" customHeight="1" x14ac:dyDescent="0.3">
      <c r="D1424" s="122"/>
    </row>
    <row r="1425" spans="4:4" ht="15.75" customHeight="1" x14ac:dyDescent="0.3">
      <c r="D1425" s="122"/>
    </row>
    <row r="1426" spans="4:4" ht="15.75" customHeight="1" x14ac:dyDescent="0.3">
      <c r="D1426" s="122"/>
    </row>
    <row r="1427" spans="4:4" ht="15.75" customHeight="1" x14ac:dyDescent="0.3">
      <c r="D1427" s="122"/>
    </row>
    <row r="1428" spans="4:4" ht="15.75" customHeight="1" x14ac:dyDescent="0.3">
      <c r="D1428" s="122"/>
    </row>
    <row r="1429" spans="4:4" ht="15.75" customHeight="1" x14ac:dyDescent="0.3">
      <c r="D1429" s="122"/>
    </row>
    <row r="1430" spans="4:4" ht="15.75" customHeight="1" x14ac:dyDescent="0.3">
      <c r="D1430" s="122"/>
    </row>
    <row r="1431" spans="4:4" ht="15.75" customHeight="1" x14ac:dyDescent="0.3">
      <c r="D1431" s="122"/>
    </row>
    <row r="1432" spans="4:4" ht="15.75" customHeight="1" x14ac:dyDescent="0.3">
      <c r="D1432" s="122"/>
    </row>
    <row r="1433" spans="4:4" ht="15.75" customHeight="1" x14ac:dyDescent="0.3">
      <c r="D1433" s="122"/>
    </row>
    <row r="1434" spans="4:4" ht="15.75" customHeight="1" x14ac:dyDescent="0.3">
      <c r="D1434" s="122"/>
    </row>
    <row r="1435" spans="4:4" ht="15.75" customHeight="1" x14ac:dyDescent="0.3">
      <c r="D1435" s="122"/>
    </row>
    <row r="1436" spans="4:4" ht="15.75" customHeight="1" x14ac:dyDescent="0.3">
      <c r="D1436" s="122"/>
    </row>
    <row r="1437" spans="4:4" ht="15.75" customHeight="1" x14ac:dyDescent="0.3">
      <c r="D1437" s="122"/>
    </row>
    <row r="1438" spans="4:4" ht="15.75" customHeight="1" x14ac:dyDescent="0.3">
      <c r="D1438" s="122"/>
    </row>
    <row r="1439" spans="4:4" ht="15.75" customHeight="1" x14ac:dyDescent="0.3">
      <c r="D1439" s="122"/>
    </row>
    <row r="1440" spans="4:4" ht="15.75" customHeight="1" x14ac:dyDescent="0.3">
      <c r="D1440" s="122"/>
    </row>
    <row r="1441" spans="4:4" ht="15.75" customHeight="1" x14ac:dyDescent="0.3">
      <c r="D1441" s="122"/>
    </row>
    <row r="1442" spans="4:4" ht="15.75" customHeight="1" x14ac:dyDescent="0.3">
      <c r="D1442" s="122"/>
    </row>
    <row r="1443" spans="4:4" ht="15.75" customHeight="1" x14ac:dyDescent="0.3">
      <c r="D1443" s="122"/>
    </row>
    <row r="1444" spans="4:4" ht="15.75" customHeight="1" x14ac:dyDescent="0.3">
      <c r="D1444" s="122"/>
    </row>
    <row r="1445" spans="4:4" ht="15.75" customHeight="1" x14ac:dyDescent="0.3">
      <c r="D1445" s="122"/>
    </row>
    <row r="1446" spans="4:4" ht="15.75" customHeight="1" x14ac:dyDescent="0.3">
      <c r="D1446" s="122"/>
    </row>
    <row r="1447" spans="4:4" ht="15.75" customHeight="1" x14ac:dyDescent="0.3">
      <c r="D1447" s="122"/>
    </row>
    <row r="1448" spans="4:4" ht="15.75" customHeight="1" x14ac:dyDescent="0.3">
      <c r="D1448" s="122"/>
    </row>
    <row r="1449" spans="4:4" ht="15.75" customHeight="1" x14ac:dyDescent="0.3">
      <c r="D1449" s="122"/>
    </row>
    <row r="1450" spans="4:4" ht="15.75" customHeight="1" x14ac:dyDescent="0.3">
      <c r="D1450" s="122"/>
    </row>
    <row r="1451" spans="4:4" ht="15.75" customHeight="1" x14ac:dyDescent="0.3">
      <c r="D1451" s="122"/>
    </row>
    <row r="1452" spans="4:4" ht="15.75" customHeight="1" x14ac:dyDescent="0.3">
      <c r="D1452" s="122"/>
    </row>
    <row r="1453" spans="4:4" ht="15.75" customHeight="1" x14ac:dyDescent="0.3">
      <c r="D1453" s="122"/>
    </row>
    <row r="1454" spans="4:4" ht="15.75" customHeight="1" x14ac:dyDescent="0.3">
      <c r="D1454" s="122"/>
    </row>
    <row r="1455" spans="4:4" ht="15.75" customHeight="1" x14ac:dyDescent="0.3">
      <c r="D1455" s="122"/>
    </row>
    <row r="1456" spans="4:4" ht="15.75" customHeight="1" x14ac:dyDescent="0.3">
      <c r="D1456" s="122"/>
    </row>
    <row r="1457" spans="4:4" ht="15.75" customHeight="1" x14ac:dyDescent="0.3">
      <c r="D1457" s="122"/>
    </row>
    <row r="1458" spans="4:4" ht="15.75" customHeight="1" x14ac:dyDescent="0.3">
      <c r="D1458" s="122"/>
    </row>
    <row r="1459" spans="4:4" ht="15.75" customHeight="1" x14ac:dyDescent="0.3">
      <c r="D1459" s="122"/>
    </row>
    <row r="1460" spans="4:4" ht="15.75" customHeight="1" x14ac:dyDescent="0.3">
      <c r="D1460" s="122"/>
    </row>
    <row r="1461" spans="4:4" ht="15.75" customHeight="1" x14ac:dyDescent="0.3">
      <c r="D1461" s="122"/>
    </row>
    <row r="1462" spans="4:4" ht="15.75" customHeight="1" x14ac:dyDescent="0.3">
      <c r="D1462" s="122"/>
    </row>
    <row r="1463" spans="4:4" ht="15.75" customHeight="1" x14ac:dyDescent="0.3">
      <c r="D1463" s="122"/>
    </row>
    <row r="1464" spans="4:4" ht="15.75" customHeight="1" x14ac:dyDescent="0.3">
      <c r="D1464" s="122"/>
    </row>
    <row r="1465" spans="4:4" ht="15.75" customHeight="1" x14ac:dyDescent="0.3">
      <c r="D1465" s="122"/>
    </row>
    <row r="1466" spans="4:4" ht="15.75" customHeight="1" x14ac:dyDescent="0.3">
      <c r="D1466" s="122"/>
    </row>
    <row r="1467" spans="4:4" ht="15.75" customHeight="1" x14ac:dyDescent="0.3">
      <c r="D1467" s="122"/>
    </row>
    <row r="1468" spans="4:4" ht="15.75" customHeight="1" x14ac:dyDescent="0.3">
      <c r="D1468" s="122"/>
    </row>
    <row r="1469" spans="4:4" ht="15.75" customHeight="1" x14ac:dyDescent="0.3">
      <c r="D1469" s="122"/>
    </row>
    <row r="1470" spans="4:4" ht="15.75" customHeight="1" x14ac:dyDescent="0.3">
      <c r="D1470" s="122"/>
    </row>
    <row r="1471" spans="4:4" ht="15.75" customHeight="1" x14ac:dyDescent="0.3">
      <c r="D1471" s="122"/>
    </row>
    <row r="1472" spans="4:4" ht="15.75" customHeight="1" x14ac:dyDescent="0.3">
      <c r="D1472" s="122"/>
    </row>
    <row r="1473" spans="4:4" ht="15.75" customHeight="1" x14ac:dyDescent="0.3">
      <c r="D1473" s="122"/>
    </row>
    <row r="1474" spans="4:4" ht="15.75" customHeight="1" x14ac:dyDescent="0.3">
      <c r="D1474" s="122"/>
    </row>
    <row r="1475" spans="4:4" ht="15.75" customHeight="1" x14ac:dyDescent="0.3">
      <c r="D1475" s="122"/>
    </row>
    <row r="1476" spans="4:4" ht="15.75" customHeight="1" x14ac:dyDescent="0.3">
      <c r="D1476" s="122"/>
    </row>
    <row r="1477" spans="4:4" ht="15.75" customHeight="1" x14ac:dyDescent="0.3">
      <c r="D1477" s="122"/>
    </row>
    <row r="1478" spans="4:4" ht="15.75" customHeight="1" x14ac:dyDescent="0.3">
      <c r="D1478" s="122"/>
    </row>
    <row r="1479" spans="4:4" ht="15.75" customHeight="1" x14ac:dyDescent="0.3">
      <c r="D1479" s="122"/>
    </row>
    <row r="1480" spans="4:4" ht="15.75" customHeight="1" x14ac:dyDescent="0.3">
      <c r="D1480" s="122"/>
    </row>
    <row r="1481" spans="4:4" ht="15.75" customHeight="1" x14ac:dyDescent="0.3">
      <c r="D1481" s="122"/>
    </row>
    <row r="1482" spans="4:4" ht="15.75" customHeight="1" x14ac:dyDescent="0.3">
      <c r="D1482" s="122"/>
    </row>
    <row r="1483" spans="4:4" ht="15.75" customHeight="1" x14ac:dyDescent="0.3">
      <c r="D1483" s="122"/>
    </row>
    <row r="1484" spans="4:4" ht="15.75" customHeight="1" x14ac:dyDescent="0.3">
      <c r="D1484" s="122"/>
    </row>
    <row r="1485" spans="4:4" ht="15.75" customHeight="1" x14ac:dyDescent="0.3">
      <c r="D1485" s="122"/>
    </row>
    <row r="1486" spans="4:4" ht="15.75" customHeight="1" x14ac:dyDescent="0.3">
      <c r="D1486" s="122"/>
    </row>
    <row r="1487" spans="4:4" ht="15.75" customHeight="1" x14ac:dyDescent="0.3">
      <c r="D1487" s="122"/>
    </row>
    <row r="1488" spans="4:4" ht="15.75" customHeight="1" x14ac:dyDescent="0.3">
      <c r="D1488" s="122"/>
    </row>
    <row r="1489" spans="4:4" ht="15.75" customHeight="1" x14ac:dyDescent="0.3">
      <c r="D1489" s="122"/>
    </row>
    <row r="1490" spans="4:4" ht="15.75" customHeight="1" x14ac:dyDescent="0.3">
      <c r="D1490" s="122"/>
    </row>
    <row r="1491" spans="4:4" ht="15.75" customHeight="1" x14ac:dyDescent="0.3">
      <c r="D1491" s="122"/>
    </row>
    <row r="1492" spans="4:4" ht="15.75" customHeight="1" x14ac:dyDescent="0.3">
      <c r="D1492" s="122"/>
    </row>
    <row r="1493" spans="4:4" ht="15.75" customHeight="1" x14ac:dyDescent="0.3">
      <c r="D1493" s="122"/>
    </row>
    <row r="1494" spans="4:4" ht="15.75" customHeight="1" x14ac:dyDescent="0.3">
      <c r="D1494" s="122"/>
    </row>
    <row r="1495" spans="4:4" ht="15.75" customHeight="1" x14ac:dyDescent="0.3">
      <c r="D1495" s="122"/>
    </row>
    <row r="1496" spans="4:4" ht="15.75" customHeight="1" x14ac:dyDescent="0.3">
      <c r="D1496" s="122"/>
    </row>
    <row r="1497" spans="4:4" ht="15.75" customHeight="1" x14ac:dyDescent="0.3">
      <c r="D1497" s="122"/>
    </row>
    <row r="1498" spans="4:4" ht="15.75" customHeight="1" x14ac:dyDescent="0.3">
      <c r="D1498" s="122"/>
    </row>
    <row r="1499" spans="4:4" ht="15.75" customHeight="1" x14ac:dyDescent="0.3">
      <c r="D1499" s="122"/>
    </row>
    <row r="1500" spans="4:4" ht="15.75" customHeight="1" x14ac:dyDescent="0.3">
      <c r="D1500" s="122"/>
    </row>
    <row r="1501" spans="4:4" ht="15.75" customHeight="1" x14ac:dyDescent="0.3">
      <c r="D1501" s="122"/>
    </row>
    <row r="1502" spans="4:4" ht="15.75" customHeight="1" x14ac:dyDescent="0.3">
      <c r="D1502" s="122"/>
    </row>
    <row r="1503" spans="4:4" ht="15.75" customHeight="1" x14ac:dyDescent="0.3">
      <c r="D1503" s="122"/>
    </row>
    <row r="1504" spans="4:4" ht="15.75" customHeight="1" x14ac:dyDescent="0.3">
      <c r="D1504" s="122"/>
    </row>
    <row r="1505" spans="4:4" ht="15.75" customHeight="1" x14ac:dyDescent="0.3">
      <c r="D1505" s="122"/>
    </row>
    <row r="1506" spans="4:4" ht="15.75" customHeight="1" x14ac:dyDescent="0.3">
      <c r="D1506" s="122"/>
    </row>
    <row r="1507" spans="4:4" ht="15.75" customHeight="1" x14ac:dyDescent="0.3">
      <c r="D1507" s="122"/>
    </row>
    <row r="1508" spans="4:4" ht="15.75" customHeight="1" x14ac:dyDescent="0.3">
      <c r="D1508" s="122"/>
    </row>
    <row r="1509" spans="4:4" ht="15.75" customHeight="1" x14ac:dyDescent="0.3">
      <c r="D1509" s="122"/>
    </row>
    <row r="1510" spans="4:4" ht="15.75" customHeight="1" x14ac:dyDescent="0.3">
      <c r="D1510" s="122"/>
    </row>
    <row r="1511" spans="4:4" ht="15.75" customHeight="1" x14ac:dyDescent="0.3">
      <c r="D1511" s="122"/>
    </row>
    <row r="1512" spans="4:4" ht="15.75" customHeight="1" x14ac:dyDescent="0.3">
      <c r="D1512" s="122"/>
    </row>
    <row r="1513" spans="4:4" ht="15.75" customHeight="1" x14ac:dyDescent="0.3">
      <c r="D1513" s="122"/>
    </row>
    <row r="1514" spans="4:4" ht="15.75" customHeight="1" x14ac:dyDescent="0.3">
      <c r="D1514" s="122"/>
    </row>
    <row r="1515" spans="4:4" ht="15.75" customHeight="1" x14ac:dyDescent="0.3">
      <c r="D1515" s="122"/>
    </row>
    <row r="1516" spans="4:4" ht="15.75" customHeight="1" x14ac:dyDescent="0.3">
      <c r="D1516" s="122"/>
    </row>
    <row r="1517" spans="4:4" ht="15.75" customHeight="1" x14ac:dyDescent="0.3">
      <c r="D1517" s="122"/>
    </row>
    <row r="1518" spans="4:4" ht="15.75" customHeight="1" x14ac:dyDescent="0.3">
      <c r="D1518" s="122"/>
    </row>
    <row r="1519" spans="4:4" ht="15.75" customHeight="1" x14ac:dyDescent="0.3">
      <c r="D1519" s="122"/>
    </row>
    <row r="1520" spans="4:4" ht="15.75" customHeight="1" x14ac:dyDescent="0.3">
      <c r="D1520" s="122"/>
    </row>
    <row r="1521" spans="4:4" ht="15.75" customHeight="1" x14ac:dyDescent="0.3">
      <c r="D1521" s="122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DefiniçãoFornecedores</vt:lpstr>
      <vt:lpstr>Simulações</vt:lpstr>
      <vt:lpstr>Planilha1</vt:lpstr>
      <vt:lpstr>FaixaDistPostes</vt:lpstr>
      <vt:lpstr>CPE</vt:lpstr>
      <vt:lpstr>Braços de IP</vt:lpstr>
      <vt:lpstr>Planilha2</vt:lpstr>
      <vt:lpstr>Banco de dados</vt:lpstr>
      <vt:lpstr>AnáliseFornecedores</vt:lpstr>
      <vt:lpstr>Banco_Tipologias</vt:lpstr>
      <vt:lpstr>ABNT5101</vt:lpstr>
      <vt:lpstr>Recorrência</vt:lpstr>
      <vt:lpstr>Recorrência_v2</vt:lpstr>
      <vt:lpstr>Base</vt:lpstr>
      <vt:lpstr>Tabela dinâmica</vt:lpstr>
      <vt:lpstr>Banco_Tipologias</vt:lpstr>
      <vt:lpstr>colunaclasses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</dc:creator>
  <cp:lastModifiedBy>Juliano jr</cp:lastModifiedBy>
  <dcterms:created xsi:type="dcterms:W3CDTF">2019-04-22T14:35:05Z</dcterms:created>
  <dcterms:modified xsi:type="dcterms:W3CDTF">2026-04-28T17:59:56Z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2024-06-18T11:16:55Z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6429619c-bf32-4aa9-b9d2-6b67f21c8944</vt:lpwstr>
  </property>
  <property fmtid="{D5CDD505-2E9C-101B-9397-08002B2CF9AE}" pid="7" name="MSIP_Label_defa4170-0d19-0005-0004-bc88714345d2_ActionId">
    <vt:lpwstr>1cb624c0-0528-4c6d-9010-d36b67b599ea</vt:lpwstr>
  </property>
  <property fmtid="{D5CDD505-2E9C-101B-9397-08002B2CF9AE}" pid="8" name="MSIP_Label_defa4170-0d19-0005-0004-bc88714345d2_ContentBits">
    <vt:lpwstr>0</vt:lpwstr>
  </property>
</Properties>
</file>